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ursos Multimedia SL\Documents\Cursos\Plan de igualdad y auditoria retributiva\"/>
    </mc:Choice>
  </mc:AlternateContent>
  <xr:revisionPtr revIDLastSave="0" documentId="13_ncr:1_{0BAAA33B-692A-4445-8DDF-274E9D5AD80A}" xr6:coauthVersionLast="47" xr6:coauthVersionMax="47" xr10:uidLastSave="{00000000-0000-0000-0000-000000000000}"/>
  <bookViews>
    <workbookView xWindow="-120" yWindow="-120" windowWidth="29040" windowHeight="15840"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4" i="47" l="1" a="1"/>
  <c r="AT104" i="47" s="1"/>
  <c r="AS104" i="47" a="1"/>
  <c r="AS104" i="47" s="1"/>
  <c r="AR104" i="47" a="1"/>
  <c r="AR104" i="47" s="1"/>
  <c r="AQ104" i="47" a="1"/>
  <c r="AQ104" i="47" s="1"/>
  <c r="AP104" i="47" a="1"/>
  <c r="AP104" i="47" s="1"/>
  <c r="AM104" i="47" a="1"/>
  <c r="AM104" i="47" s="1"/>
  <c r="AL104" i="47" a="1"/>
  <c r="AL104" i="47" s="1"/>
  <c r="AK104" i="47" a="1"/>
  <c r="AK104" i="47" s="1"/>
  <c r="AJ104" i="47" a="1"/>
  <c r="AJ104" i="47" s="1"/>
  <c r="AI104" i="47" a="1"/>
  <c r="AI104" i="47" s="1"/>
  <c r="AH104" i="47" a="1"/>
  <c r="AH104" i="47" s="1"/>
  <c r="AG104" i="47" a="1"/>
  <c r="AG104" i="47" s="1"/>
  <c r="AF104" i="47" a="1"/>
  <c r="AF104" i="47" s="1"/>
  <c r="AE104" i="47" a="1"/>
  <c r="AE104" i="47" s="1"/>
  <c r="AD104" i="47" a="1"/>
  <c r="AD104" i="47" s="1"/>
  <c r="AC104" i="47" a="1"/>
  <c r="AC104" i="47" s="1"/>
  <c r="AB104" i="47" a="1"/>
  <c r="AB104" i="47" s="1"/>
  <c r="AA104" i="47" a="1"/>
  <c r="AA104" i="47" s="1"/>
  <c r="Z104" i="47" a="1"/>
  <c r="Z104" i="47" s="1"/>
  <c r="Y104" i="47" a="1"/>
  <c r="Y104" i="47" s="1"/>
  <c r="X104" i="47" a="1"/>
  <c r="X104" i="47" s="1"/>
  <c r="W104" i="47" a="1"/>
  <c r="W104" i="47" s="1"/>
  <c r="V104" i="47" a="1"/>
  <c r="V104" i="47" s="1"/>
  <c r="U104" i="47" a="1"/>
  <c r="U104" i="47" s="1"/>
  <c r="T104" i="47" a="1"/>
  <c r="T104" i="47" s="1"/>
  <c r="S104" i="47" a="1"/>
  <c r="S104" i="47" s="1"/>
  <c r="R104" i="47" a="1"/>
  <c r="R104" i="47" s="1"/>
  <c r="Q104" i="47" a="1"/>
  <c r="Q104" i="47" s="1"/>
  <c r="P104" i="47" a="1"/>
  <c r="P104" i="47" s="1"/>
  <c r="O104" i="47" a="1"/>
  <c r="O104" i="47" s="1"/>
  <c r="N104" i="47" a="1"/>
  <c r="N104" i="47" s="1"/>
  <c r="M104" i="47" a="1"/>
  <c r="M104" i="47" s="1"/>
  <c r="L104" i="47" a="1"/>
  <c r="L104" i="47" s="1"/>
  <c r="K104" i="47" a="1"/>
  <c r="K104" i="47" s="1"/>
  <c r="J104" i="47" a="1"/>
  <c r="J104" i="47" s="1"/>
  <c r="AT103" i="47" a="1"/>
  <c r="AT103" i="47" s="1"/>
  <c r="AS103" i="47" a="1"/>
  <c r="AS103" i="47" s="1"/>
  <c r="AR103" i="47" a="1"/>
  <c r="AR103" i="47" s="1"/>
  <c r="AQ103" i="47" a="1"/>
  <c r="AQ103" i="47" s="1"/>
  <c r="AP103" i="47" a="1"/>
  <c r="AP103" i="47" s="1"/>
  <c r="AM103" i="47" a="1"/>
  <c r="AM103" i="47" s="1"/>
  <c r="AL103" i="47" a="1"/>
  <c r="AL103" i="47" s="1"/>
  <c r="AK103" i="47" a="1"/>
  <c r="AK103" i="47" s="1"/>
  <c r="AJ103" i="47" a="1"/>
  <c r="AJ103" i="47" s="1"/>
  <c r="AI103" i="47" a="1"/>
  <c r="AI103" i="47" s="1"/>
  <c r="AH103" i="47" a="1"/>
  <c r="AH103" i="47" s="1"/>
  <c r="AG103" i="47" a="1"/>
  <c r="AG103" i="47" s="1"/>
  <c r="AF103" i="47" a="1"/>
  <c r="AF103" i="47" s="1"/>
  <c r="AE103" i="47" a="1"/>
  <c r="AE103" i="47" s="1"/>
  <c r="AD103" i="47" a="1"/>
  <c r="AD103" i="47" s="1"/>
  <c r="AC103" i="47" a="1"/>
  <c r="AC103" i="47" s="1"/>
  <c r="AB103" i="47" a="1"/>
  <c r="AB103" i="47" s="1"/>
  <c r="AA103" i="47" a="1"/>
  <c r="AA103" i="47" s="1"/>
  <c r="Z103" i="47" a="1"/>
  <c r="Z103" i="47" s="1"/>
  <c r="Y103" i="47" a="1"/>
  <c r="Y103" i="47" s="1"/>
  <c r="X103" i="47" a="1"/>
  <c r="X103" i="47" s="1"/>
  <c r="W103" i="47" a="1"/>
  <c r="W103" i="47" s="1"/>
  <c r="V103" i="47" a="1"/>
  <c r="V103" i="47" s="1"/>
  <c r="U103" i="47" a="1"/>
  <c r="U103" i="47" s="1"/>
  <c r="T103" i="47" a="1"/>
  <c r="T103" i="47" s="1"/>
  <c r="S103" i="47" a="1"/>
  <c r="S103" i="47" s="1"/>
  <c r="R103" i="47" a="1"/>
  <c r="R103" i="47" s="1"/>
  <c r="Q103" i="47" a="1"/>
  <c r="Q103" i="47" s="1"/>
  <c r="P103" i="47" a="1"/>
  <c r="P103" i="47" s="1"/>
  <c r="O103" i="47" a="1"/>
  <c r="O103" i="47" s="1"/>
  <c r="N103" i="47" a="1"/>
  <c r="N103" i="47" s="1"/>
  <c r="M103" i="47" a="1"/>
  <c r="M103" i="47" s="1"/>
  <c r="L103" i="47" a="1"/>
  <c r="L103" i="47" s="1"/>
  <c r="K103" i="47" a="1"/>
  <c r="K103" i="47" s="1"/>
  <c r="J103" i="47" a="1"/>
  <c r="J103" i="47" s="1"/>
  <c r="AT101" i="47" a="1"/>
  <c r="AT101" i="47" s="1"/>
  <c r="AS101" i="47" a="1"/>
  <c r="AS101" i="47" s="1"/>
  <c r="AR101" i="47" a="1"/>
  <c r="AR101" i="47" s="1"/>
  <c r="AQ101" i="47" a="1"/>
  <c r="AQ101" i="47" s="1"/>
  <c r="AP101" i="47" a="1"/>
  <c r="AP101" i="47" s="1"/>
  <c r="AM101" i="47" a="1"/>
  <c r="AM101" i="47" s="1"/>
  <c r="AL101" i="47" a="1"/>
  <c r="AL101" i="47" s="1"/>
  <c r="AK101" i="47" a="1"/>
  <c r="AK101" i="47" s="1"/>
  <c r="AJ101" i="47" a="1"/>
  <c r="AJ101" i="47" s="1"/>
  <c r="AI101" i="47" a="1"/>
  <c r="AI101" i="47" s="1"/>
  <c r="AH101" i="47" a="1"/>
  <c r="AH101" i="47" s="1"/>
  <c r="AG101" i="47" a="1"/>
  <c r="AG101" i="47" s="1"/>
  <c r="AF101" i="47" a="1"/>
  <c r="AF101" i="47" s="1"/>
  <c r="AE101" i="47" a="1"/>
  <c r="AE101" i="47" s="1"/>
  <c r="AD101" i="47" a="1"/>
  <c r="AD101" i="47" s="1"/>
  <c r="AC101" i="47" a="1"/>
  <c r="AC101" i="47" s="1"/>
  <c r="AB101" i="47" a="1"/>
  <c r="AB101" i="47" s="1"/>
  <c r="AA101" i="47" a="1"/>
  <c r="AA101" i="47" s="1"/>
  <c r="Z101" i="47" a="1"/>
  <c r="Z101" i="47" s="1"/>
  <c r="Y101" i="47" a="1"/>
  <c r="Y101" i="47" s="1"/>
  <c r="X101" i="47" a="1"/>
  <c r="X101" i="47" s="1"/>
  <c r="W101" i="47" a="1"/>
  <c r="W101" i="47" s="1"/>
  <c r="V101" i="47" a="1"/>
  <c r="V101" i="47" s="1"/>
  <c r="U101" i="47" a="1"/>
  <c r="U101" i="47" s="1"/>
  <c r="T101" i="47" a="1"/>
  <c r="T101" i="47" s="1"/>
  <c r="S101" i="47" a="1"/>
  <c r="S101" i="47" s="1"/>
  <c r="R101" i="47" a="1"/>
  <c r="R101" i="47" s="1"/>
  <c r="Q101" i="47" a="1"/>
  <c r="Q101" i="47" s="1"/>
  <c r="P101" i="47" a="1"/>
  <c r="P101" i="47" s="1"/>
  <c r="O101" i="47" a="1"/>
  <c r="O101" i="47" s="1"/>
  <c r="N101" i="47" a="1"/>
  <c r="N101" i="47" s="1"/>
  <c r="M101" i="47" a="1"/>
  <c r="M101" i="47" s="1"/>
  <c r="L101" i="47" a="1"/>
  <c r="L101" i="47" s="1"/>
  <c r="K101" i="47" a="1"/>
  <c r="K101" i="47" s="1"/>
  <c r="J101" i="47" a="1"/>
  <c r="J101" i="47" s="1"/>
  <c r="AT100" i="47" a="1"/>
  <c r="AT100" i="47" s="1"/>
  <c r="AS100" i="47" a="1"/>
  <c r="AS100" i="47" s="1"/>
  <c r="AR100" i="47" a="1"/>
  <c r="AR100" i="47" s="1"/>
  <c r="AQ100" i="47" a="1"/>
  <c r="AQ100" i="47" s="1"/>
  <c r="AP100" i="47" a="1"/>
  <c r="AP100" i="47" s="1"/>
  <c r="AM100" i="47" a="1"/>
  <c r="AM100" i="47" s="1"/>
  <c r="AL100" i="47" a="1"/>
  <c r="AL100" i="47" s="1"/>
  <c r="AK100" i="47" a="1"/>
  <c r="AK100" i="47" s="1"/>
  <c r="AJ100" i="47" a="1"/>
  <c r="AJ100" i="47" s="1"/>
  <c r="AI100" i="47" a="1"/>
  <c r="AI100" i="47" s="1"/>
  <c r="AH100" i="47" a="1"/>
  <c r="AH100" i="47" s="1"/>
  <c r="AG100" i="47" a="1"/>
  <c r="AG100" i="47" s="1"/>
  <c r="AF100" i="47" a="1"/>
  <c r="AF100" i="47" s="1"/>
  <c r="AE100" i="47" a="1"/>
  <c r="AE100" i="47" s="1"/>
  <c r="AD100" i="47" a="1"/>
  <c r="AD100" i="47" s="1"/>
  <c r="AC100" i="47" a="1"/>
  <c r="AC100" i="47" s="1"/>
  <c r="AB100" i="47" a="1"/>
  <c r="AB100" i="47" s="1"/>
  <c r="AA100" i="47" a="1"/>
  <c r="AA100" i="47" s="1"/>
  <c r="Z100" i="47" a="1"/>
  <c r="Z100" i="47" s="1"/>
  <c r="Y100" i="47" a="1"/>
  <c r="Y100" i="47" s="1"/>
  <c r="X100" i="47" a="1"/>
  <c r="X100" i="47" s="1"/>
  <c r="W100" i="47" a="1"/>
  <c r="W100" i="47" s="1"/>
  <c r="V100" i="47" a="1"/>
  <c r="V100" i="47" s="1"/>
  <c r="U100" i="47" a="1"/>
  <c r="U100" i="47" s="1"/>
  <c r="T100" i="47" a="1"/>
  <c r="T100" i="47" s="1"/>
  <c r="S100" i="47" a="1"/>
  <c r="S100" i="47" s="1"/>
  <c r="R100" i="47" a="1"/>
  <c r="R100" i="47" s="1"/>
  <c r="Q100" i="47" a="1"/>
  <c r="Q100" i="47" s="1"/>
  <c r="P100" i="47" a="1"/>
  <c r="P100" i="47" s="1"/>
  <c r="O100" i="47" a="1"/>
  <c r="O100" i="47" s="1"/>
  <c r="N100" i="47" a="1"/>
  <c r="N100" i="47" s="1"/>
  <c r="M100" i="47" a="1"/>
  <c r="M100" i="47" s="1"/>
  <c r="L100" i="47" a="1"/>
  <c r="L100" i="47" s="1"/>
  <c r="K100" i="47" a="1"/>
  <c r="K100" i="47" s="1"/>
  <c r="J100" i="47" a="1"/>
  <c r="J100" i="47" s="1"/>
  <c r="AT98" i="47" a="1"/>
  <c r="AT98" i="47" s="1"/>
  <c r="AS98" i="47" a="1"/>
  <c r="AS98" i="47" s="1"/>
  <c r="AR98" i="47" a="1"/>
  <c r="AR98" i="47" s="1"/>
  <c r="AQ98" i="47" a="1"/>
  <c r="AQ98" i="47" s="1"/>
  <c r="AP98" i="47" a="1"/>
  <c r="AP98" i="47" s="1"/>
  <c r="AM98" i="47" a="1"/>
  <c r="AM98" i="47" s="1"/>
  <c r="AL98" i="47" a="1"/>
  <c r="AL98" i="47" s="1"/>
  <c r="AK98" i="47" a="1"/>
  <c r="AK98" i="47" s="1"/>
  <c r="AJ98" i="47" a="1"/>
  <c r="AJ98" i="47" s="1"/>
  <c r="AI98" i="47" a="1"/>
  <c r="AI98" i="47" s="1"/>
  <c r="AH98" i="47" a="1"/>
  <c r="AH98" i="47" s="1"/>
  <c r="AG98" i="47" a="1"/>
  <c r="AG98" i="47" s="1"/>
  <c r="AF98" i="47" a="1"/>
  <c r="AF98" i="47" s="1"/>
  <c r="AE98" i="47" a="1"/>
  <c r="AE98" i="47" s="1"/>
  <c r="AD98" i="47" a="1"/>
  <c r="AD98" i="47" s="1"/>
  <c r="AC98" i="47" a="1"/>
  <c r="AC98" i="47" s="1"/>
  <c r="AB98" i="47" a="1"/>
  <c r="AB98" i="47" s="1"/>
  <c r="AA98" i="47" a="1"/>
  <c r="AA98" i="47" s="1"/>
  <c r="Z98" i="47" a="1"/>
  <c r="Z98" i="47" s="1"/>
  <c r="Y98" i="47" a="1"/>
  <c r="Y98" i="47" s="1"/>
  <c r="X98" i="47" a="1"/>
  <c r="X98" i="47" s="1"/>
  <c r="W98" i="47" a="1"/>
  <c r="W98" i="47" s="1"/>
  <c r="V98" i="47" a="1"/>
  <c r="V98" i="47" s="1"/>
  <c r="U98" i="47" a="1"/>
  <c r="U98" i="47" s="1"/>
  <c r="T98" i="47" a="1"/>
  <c r="T98" i="47" s="1"/>
  <c r="S98" i="47" a="1"/>
  <c r="S98" i="47" s="1"/>
  <c r="R98" i="47" a="1"/>
  <c r="R98" i="47" s="1"/>
  <c r="Q98" i="47" a="1"/>
  <c r="Q98" i="47" s="1"/>
  <c r="P98" i="47" a="1"/>
  <c r="P98" i="47" s="1"/>
  <c r="O98" i="47" a="1"/>
  <c r="O98" i="47" s="1"/>
  <c r="N98" i="47" a="1"/>
  <c r="N98" i="47" s="1"/>
  <c r="M98" i="47" a="1"/>
  <c r="M98" i="47" s="1"/>
  <c r="L98" i="47" a="1"/>
  <c r="L98" i="47" s="1"/>
  <c r="K98" i="47" a="1"/>
  <c r="K98" i="47" s="1"/>
  <c r="J98" i="47" a="1"/>
  <c r="J98" i="47" s="1"/>
  <c r="AT97" i="47" a="1"/>
  <c r="AT97" i="47" s="1"/>
  <c r="AS97" i="47" a="1"/>
  <c r="AS97" i="47" s="1"/>
  <c r="AR97" i="47" a="1"/>
  <c r="AR97" i="47" s="1"/>
  <c r="AQ97" i="47" a="1"/>
  <c r="AQ97" i="47" s="1"/>
  <c r="AP97" i="47" a="1"/>
  <c r="AP97" i="47" s="1"/>
  <c r="AM97" i="47" a="1"/>
  <c r="AM97" i="47" s="1"/>
  <c r="AL97" i="47" a="1"/>
  <c r="AL97" i="47" s="1"/>
  <c r="AK97" i="47" a="1"/>
  <c r="AK97" i="47" s="1"/>
  <c r="AJ97" i="47" a="1"/>
  <c r="AJ97" i="47" s="1"/>
  <c r="AI97" i="47" a="1"/>
  <c r="AI97" i="47" s="1"/>
  <c r="AH97" i="47" a="1"/>
  <c r="AH97" i="47" s="1"/>
  <c r="AG97" i="47" a="1"/>
  <c r="AG97" i="47" s="1"/>
  <c r="AF97" i="47" a="1"/>
  <c r="AF97" i="47" s="1"/>
  <c r="AE97" i="47" a="1"/>
  <c r="AE97" i="47" s="1"/>
  <c r="AD97" i="47" a="1"/>
  <c r="AD97" i="47" s="1"/>
  <c r="AC97" i="47" a="1"/>
  <c r="AC97" i="47" s="1"/>
  <c r="AB97" i="47" a="1"/>
  <c r="AB97" i="47" s="1"/>
  <c r="AA97" i="47" a="1"/>
  <c r="AA97" i="47" s="1"/>
  <c r="Z97" i="47" a="1"/>
  <c r="Z97" i="47" s="1"/>
  <c r="Y97" i="47" a="1"/>
  <c r="Y97" i="47" s="1"/>
  <c r="X97" i="47" a="1"/>
  <c r="X97" i="47" s="1"/>
  <c r="W97" i="47" a="1"/>
  <c r="W97" i="47" s="1"/>
  <c r="V97" i="47" a="1"/>
  <c r="V97" i="47" s="1"/>
  <c r="U97" i="47" a="1"/>
  <c r="U97" i="47" s="1"/>
  <c r="T97" i="47" a="1"/>
  <c r="T97" i="47" s="1"/>
  <c r="S97" i="47" a="1"/>
  <c r="S97" i="47" s="1"/>
  <c r="R97" i="47" a="1"/>
  <c r="R97" i="47" s="1"/>
  <c r="Q97" i="47" a="1"/>
  <c r="Q97" i="47" s="1"/>
  <c r="P97" i="47" a="1"/>
  <c r="P97" i="47" s="1"/>
  <c r="O97" i="47" a="1"/>
  <c r="O97" i="47" s="1"/>
  <c r="N97" i="47" a="1"/>
  <c r="N97" i="47" s="1"/>
  <c r="M97" i="47" a="1"/>
  <c r="M97" i="47" s="1"/>
  <c r="L97" i="47" a="1"/>
  <c r="L97" i="47" s="1"/>
  <c r="K97" i="47" a="1"/>
  <c r="K97" i="47" s="1"/>
  <c r="J97" i="47" a="1"/>
  <c r="J97" i="47" s="1"/>
  <c r="AT95" i="47" a="1"/>
  <c r="AT95" i="47" s="1"/>
  <c r="AS95" i="47" a="1"/>
  <c r="AS95" i="47" s="1"/>
  <c r="AR95" i="47" a="1"/>
  <c r="AR95" i="47" s="1"/>
  <c r="AQ95" i="47" a="1"/>
  <c r="AQ95" i="47" s="1"/>
  <c r="AP95" i="47" a="1"/>
  <c r="AP95" i="47" s="1"/>
  <c r="AM95" i="47" a="1"/>
  <c r="AM95" i="47" s="1"/>
  <c r="AL95" i="47" a="1"/>
  <c r="AL95" i="47" s="1"/>
  <c r="AK95" i="47" a="1"/>
  <c r="AK95" i="47" s="1"/>
  <c r="AJ95" i="47" a="1"/>
  <c r="AJ95" i="47" s="1"/>
  <c r="AI95" i="47" a="1"/>
  <c r="AI95" i="47" s="1"/>
  <c r="AH95" i="47" a="1"/>
  <c r="AH95" i="47" s="1"/>
  <c r="AG95" i="47" a="1"/>
  <c r="AG95" i="47" s="1"/>
  <c r="AF95" i="47" a="1"/>
  <c r="AF95" i="47" s="1"/>
  <c r="AE95" i="47" a="1"/>
  <c r="AE95" i="47" s="1"/>
  <c r="AD95" i="47" a="1"/>
  <c r="AD95" i="47" s="1"/>
  <c r="AC95" i="47" a="1"/>
  <c r="AC95" i="47" s="1"/>
  <c r="AB95" i="47" a="1"/>
  <c r="AB95" i="47" s="1"/>
  <c r="AA95" i="47" a="1"/>
  <c r="AA95" i="47" s="1"/>
  <c r="Z95" i="47" a="1"/>
  <c r="Z95" i="47" s="1"/>
  <c r="Y95" i="47" a="1"/>
  <c r="Y95" i="47" s="1"/>
  <c r="X95" i="47" a="1"/>
  <c r="X95" i="47" s="1"/>
  <c r="W95" i="47" a="1"/>
  <c r="W95" i="47" s="1"/>
  <c r="V95" i="47" a="1"/>
  <c r="V95" i="47" s="1"/>
  <c r="U95" i="47" a="1"/>
  <c r="U95" i="47" s="1"/>
  <c r="T95" i="47" a="1"/>
  <c r="T95" i="47" s="1"/>
  <c r="S95" i="47" a="1"/>
  <c r="S95" i="47" s="1"/>
  <c r="R95" i="47" a="1"/>
  <c r="R95" i="47" s="1"/>
  <c r="Q95" i="47" a="1"/>
  <c r="Q95" i="47" s="1"/>
  <c r="P95" i="47" a="1"/>
  <c r="P95" i="47" s="1"/>
  <c r="O95" i="47" a="1"/>
  <c r="O95" i="47" s="1"/>
  <c r="N95" i="47" a="1"/>
  <c r="N95" i="47" s="1"/>
  <c r="M95" i="47" a="1"/>
  <c r="M95" i="47" s="1"/>
  <c r="L95" i="47" a="1"/>
  <c r="L95" i="47" s="1"/>
  <c r="K95" i="47" a="1"/>
  <c r="K95" i="47" s="1"/>
  <c r="J95" i="47" a="1"/>
  <c r="J95" i="47" s="1"/>
  <c r="AT94" i="47" a="1"/>
  <c r="AT94" i="47" s="1"/>
  <c r="AS94" i="47" a="1"/>
  <c r="AS94" i="47" s="1"/>
  <c r="AR94" i="47" a="1"/>
  <c r="AR94" i="47" s="1"/>
  <c r="AQ94" i="47" a="1"/>
  <c r="AQ94" i="47" s="1"/>
  <c r="AP94" i="47" a="1"/>
  <c r="AP94" i="47" s="1"/>
  <c r="AM94" i="47" a="1"/>
  <c r="AM94" i="47" s="1"/>
  <c r="AL94" i="47" a="1"/>
  <c r="AL94" i="47" s="1"/>
  <c r="AK94" i="47" a="1"/>
  <c r="AK94" i="47" s="1"/>
  <c r="AJ94" i="47" a="1"/>
  <c r="AJ94" i="47" s="1"/>
  <c r="AI94" i="47" a="1"/>
  <c r="AI94" i="47" s="1"/>
  <c r="AH94" i="47" a="1"/>
  <c r="AH94" i="47" s="1"/>
  <c r="AG94" i="47" a="1"/>
  <c r="AG94" i="47" s="1"/>
  <c r="AF94" i="47" a="1"/>
  <c r="AF94" i="47" s="1"/>
  <c r="AE94" i="47" a="1"/>
  <c r="AE94" i="47" s="1"/>
  <c r="AD94" i="47" a="1"/>
  <c r="AD94" i="47" s="1"/>
  <c r="AC94" i="47" a="1"/>
  <c r="AC94" i="47" s="1"/>
  <c r="AB94" i="47" a="1"/>
  <c r="AB94" i="47" s="1"/>
  <c r="AA94" i="47" a="1"/>
  <c r="AA94" i="47" s="1"/>
  <c r="Z94" i="47" a="1"/>
  <c r="Z94" i="47" s="1"/>
  <c r="Y94" i="47" a="1"/>
  <c r="Y94" i="47" s="1"/>
  <c r="X94" i="47" a="1"/>
  <c r="X94" i="47" s="1"/>
  <c r="W94" i="47" a="1"/>
  <c r="W94" i="47" s="1"/>
  <c r="V94" i="47" a="1"/>
  <c r="V94" i="47" s="1"/>
  <c r="U94" i="47" a="1"/>
  <c r="U94" i="47" s="1"/>
  <c r="T94" i="47" a="1"/>
  <c r="T94" i="47" s="1"/>
  <c r="S94" i="47" a="1"/>
  <c r="S94" i="47" s="1"/>
  <c r="R94" i="47" a="1"/>
  <c r="R94" i="47" s="1"/>
  <c r="Q94" i="47" a="1"/>
  <c r="Q94" i="47" s="1"/>
  <c r="P94" i="47" a="1"/>
  <c r="P94" i="47" s="1"/>
  <c r="O94" i="47" a="1"/>
  <c r="O94" i="47" s="1"/>
  <c r="N94" i="47" a="1"/>
  <c r="N94" i="47" s="1"/>
  <c r="M94" i="47" a="1"/>
  <c r="M94" i="47" s="1"/>
  <c r="L94" i="47" a="1"/>
  <c r="L94" i="47" s="1"/>
  <c r="K94" i="47" a="1"/>
  <c r="K94" i="47" s="1"/>
  <c r="J94" i="47" a="1"/>
  <c r="J94" i="47" s="1"/>
  <c r="AT92" i="47" a="1"/>
  <c r="AT92" i="47" s="1"/>
  <c r="AS92" i="47" a="1"/>
  <c r="AS92" i="47" s="1"/>
  <c r="AR92" i="47" a="1"/>
  <c r="AR92" i="47" s="1"/>
  <c r="AQ92" i="47" a="1"/>
  <c r="AQ92" i="47" s="1"/>
  <c r="AP92" i="47" a="1"/>
  <c r="AP92" i="47" s="1"/>
  <c r="AM92" i="47" a="1"/>
  <c r="AM92" i="47" s="1"/>
  <c r="AL92" i="47" a="1"/>
  <c r="AL92" i="47" s="1"/>
  <c r="AK92" i="47" a="1"/>
  <c r="AK92" i="47" s="1"/>
  <c r="AJ92" i="47" a="1"/>
  <c r="AJ92" i="47" s="1"/>
  <c r="AI92" i="47" a="1"/>
  <c r="AI92" i="47" s="1"/>
  <c r="AH92" i="47" a="1"/>
  <c r="AH92" i="47" s="1"/>
  <c r="AG92" i="47" a="1"/>
  <c r="AG92" i="47" s="1"/>
  <c r="AF92" i="47" a="1"/>
  <c r="AF92" i="47" s="1"/>
  <c r="AE92" i="47" a="1"/>
  <c r="AE92" i="47" s="1"/>
  <c r="AD92" i="47" a="1"/>
  <c r="AD92" i="47" s="1"/>
  <c r="AC92" i="47" a="1"/>
  <c r="AC92" i="47" s="1"/>
  <c r="AB92" i="47" a="1"/>
  <c r="AB92" i="47" s="1"/>
  <c r="AA92" i="47" a="1"/>
  <c r="AA92" i="47" s="1"/>
  <c r="Z92" i="47" a="1"/>
  <c r="Z92" i="47" s="1"/>
  <c r="Y92" i="47" a="1"/>
  <c r="Y92" i="47" s="1"/>
  <c r="X92" i="47" a="1"/>
  <c r="X92" i="47" s="1"/>
  <c r="W92" i="47" a="1"/>
  <c r="W92" i="47" s="1"/>
  <c r="V92" i="47" a="1"/>
  <c r="V92" i="47" s="1"/>
  <c r="U92" i="47" a="1"/>
  <c r="U92" i="47" s="1"/>
  <c r="T92" i="47" a="1"/>
  <c r="T92" i="47" s="1"/>
  <c r="S92" i="47" a="1"/>
  <c r="S92" i="47" s="1"/>
  <c r="R92" i="47" a="1"/>
  <c r="R92" i="47" s="1"/>
  <c r="Q92" i="47" a="1"/>
  <c r="Q92" i="47" s="1"/>
  <c r="P92" i="47" a="1"/>
  <c r="P92" i="47" s="1"/>
  <c r="O92" i="47" a="1"/>
  <c r="O92" i="47" s="1"/>
  <c r="N92" i="47" a="1"/>
  <c r="N92" i="47" s="1"/>
  <c r="M92" i="47" a="1"/>
  <c r="M92" i="47" s="1"/>
  <c r="L92" i="47" a="1"/>
  <c r="L92" i="47" s="1"/>
  <c r="K92" i="47" a="1"/>
  <c r="K92" i="47" s="1"/>
  <c r="J92" i="47" a="1"/>
  <c r="J92" i="47" s="1"/>
  <c r="AT91" i="47" a="1"/>
  <c r="AT91" i="47" s="1"/>
  <c r="AS91" i="47" a="1"/>
  <c r="AS91" i="47" s="1"/>
  <c r="AR91" i="47" a="1"/>
  <c r="AR91" i="47" s="1"/>
  <c r="AQ91" i="47" a="1"/>
  <c r="AQ91" i="47" s="1"/>
  <c r="AP91" i="47" a="1"/>
  <c r="AP91" i="47" s="1"/>
  <c r="AM91" i="47" a="1"/>
  <c r="AM91" i="47" s="1"/>
  <c r="AL91" i="47" a="1"/>
  <c r="AL91" i="47" s="1"/>
  <c r="AK91" i="47" a="1"/>
  <c r="AK91" i="47" s="1"/>
  <c r="AJ91" i="47" a="1"/>
  <c r="AJ91" i="47" s="1"/>
  <c r="AI91" i="47" a="1"/>
  <c r="AI91" i="47" s="1"/>
  <c r="AH91" i="47" a="1"/>
  <c r="AH91" i="47" s="1"/>
  <c r="AG91" i="47" a="1"/>
  <c r="AG91" i="47" s="1"/>
  <c r="AF91" i="47" a="1"/>
  <c r="AF91" i="47" s="1"/>
  <c r="AE91" i="47" a="1"/>
  <c r="AE91" i="47" s="1"/>
  <c r="AD91" i="47" a="1"/>
  <c r="AD91" i="47" s="1"/>
  <c r="AC91" i="47" a="1"/>
  <c r="AC91" i="47" s="1"/>
  <c r="AB91" i="47" a="1"/>
  <c r="AB91" i="47" s="1"/>
  <c r="AA91" i="47" a="1"/>
  <c r="AA91" i="47" s="1"/>
  <c r="Z91" i="47" a="1"/>
  <c r="Z91" i="47" s="1"/>
  <c r="Y91" i="47" a="1"/>
  <c r="Y91" i="47" s="1"/>
  <c r="X91" i="47" a="1"/>
  <c r="X91" i="47" s="1"/>
  <c r="W91" i="47" a="1"/>
  <c r="W91" i="47" s="1"/>
  <c r="V91" i="47" a="1"/>
  <c r="V91" i="47" s="1"/>
  <c r="U91" i="47" a="1"/>
  <c r="U91" i="47" s="1"/>
  <c r="T91" i="47" a="1"/>
  <c r="T91" i="47" s="1"/>
  <c r="S91" i="47" a="1"/>
  <c r="S91" i="47" s="1"/>
  <c r="R91" i="47" a="1"/>
  <c r="R91" i="47" s="1"/>
  <c r="Q91" i="47" a="1"/>
  <c r="Q91" i="47" s="1"/>
  <c r="P91" i="47" a="1"/>
  <c r="P91" i="47" s="1"/>
  <c r="O91" i="47" a="1"/>
  <c r="O91" i="47" s="1"/>
  <c r="N91" i="47" a="1"/>
  <c r="N91" i="47" s="1"/>
  <c r="M91" i="47" a="1"/>
  <c r="M91" i="47" s="1"/>
  <c r="L91" i="47" a="1"/>
  <c r="L91" i="47" s="1"/>
  <c r="K91" i="47" a="1"/>
  <c r="K91" i="47" s="1"/>
  <c r="J91" i="47" a="1"/>
  <c r="J91" i="47" s="1"/>
  <c r="AT89" i="47" a="1"/>
  <c r="AT89" i="47" s="1"/>
  <c r="AS89" i="47" a="1"/>
  <c r="AS89" i="47" s="1"/>
  <c r="AR89" i="47" a="1"/>
  <c r="AR89" i="47" s="1"/>
  <c r="AQ89" i="47" a="1"/>
  <c r="AQ89" i="47" s="1"/>
  <c r="AP89" i="47" a="1"/>
  <c r="AP89" i="47" s="1"/>
  <c r="AM89" i="47"/>
  <c r="AM89" i="47" a="1"/>
  <c r="AL89" i="47" a="1"/>
  <c r="AL89" i="47" s="1"/>
  <c r="AK89" i="47" a="1"/>
  <c r="AK89" i="47" s="1"/>
  <c r="AJ89" i="47" a="1"/>
  <c r="AJ89" i="47" s="1"/>
  <c r="AI89" i="47" a="1"/>
  <c r="AI89" i="47" s="1"/>
  <c r="AH89" i="47" a="1"/>
  <c r="AH89" i="47" s="1"/>
  <c r="AG89" i="47" a="1"/>
  <c r="AG89" i="47" s="1"/>
  <c r="AF89" i="47" a="1"/>
  <c r="AF89" i="47" s="1"/>
  <c r="AE89" i="47" a="1"/>
  <c r="AE89" i="47" s="1"/>
  <c r="AD89" i="47" a="1"/>
  <c r="AD89" i="47" s="1"/>
  <c r="AC89" i="47" a="1"/>
  <c r="AC89" i="47" s="1"/>
  <c r="AB89" i="47" a="1"/>
  <c r="AB89" i="47" s="1"/>
  <c r="AA89" i="47" a="1"/>
  <c r="AA89" i="47" s="1"/>
  <c r="Z89" i="47" a="1"/>
  <c r="Z89" i="47" s="1"/>
  <c r="Y89" i="47" a="1"/>
  <c r="Y89" i="47" s="1"/>
  <c r="X89" i="47" a="1"/>
  <c r="X89" i="47" s="1"/>
  <c r="W89" i="47" a="1"/>
  <c r="W89" i="47" s="1"/>
  <c r="V89" i="47" a="1"/>
  <c r="V89" i="47" s="1"/>
  <c r="U89" i="47" a="1"/>
  <c r="U89" i="47" s="1"/>
  <c r="T89" i="47" a="1"/>
  <c r="T89" i="47" s="1"/>
  <c r="S89" i="47" a="1"/>
  <c r="S89" i="47" s="1"/>
  <c r="R89" i="47" a="1"/>
  <c r="R89" i="47" s="1"/>
  <c r="Q89" i="47" a="1"/>
  <c r="Q89" i="47" s="1"/>
  <c r="P89" i="47" a="1"/>
  <c r="P89" i="47" s="1"/>
  <c r="O89" i="47" a="1"/>
  <c r="O89" i="47" s="1"/>
  <c r="N89" i="47" a="1"/>
  <c r="N89" i="47" s="1"/>
  <c r="M89" i="47" a="1"/>
  <c r="M89" i="47" s="1"/>
  <c r="L89" i="47" a="1"/>
  <c r="L89" i="47" s="1"/>
  <c r="K89" i="47" a="1"/>
  <c r="K89" i="47" s="1"/>
  <c r="J89" i="47" a="1"/>
  <c r="J89" i="47" s="1"/>
  <c r="AT88" i="47" a="1"/>
  <c r="AT88" i="47" s="1"/>
  <c r="AS88" i="47" a="1"/>
  <c r="AS88" i="47" s="1"/>
  <c r="AR88" i="47" a="1"/>
  <c r="AR88" i="47" s="1"/>
  <c r="AQ88" i="47" a="1"/>
  <c r="AQ88" i="47" s="1"/>
  <c r="AP88" i="47" a="1"/>
  <c r="AP88" i="47" s="1"/>
  <c r="AM88" i="47" a="1"/>
  <c r="AM88" i="47" s="1"/>
  <c r="AL88" i="47" a="1"/>
  <c r="AL88" i="47" s="1"/>
  <c r="AK88" i="47" a="1"/>
  <c r="AK88" i="47" s="1"/>
  <c r="AJ88" i="47" a="1"/>
  <c r="AJ88" i="47" s="1"/>
  <c r="AI88" i="47" a="1"/>
  <c r="AI88" i="47" s="1"/>
  <c r="AH88" i="47" a="1"/>
  <c r="AH88" i="47" s="1"/>
  <c r="AG88" i="47" a="1"/>
  <c r="AG88" i="47" s="1"/>
  <c r="AF88" i="47" a="1"/>
  <c r="AF88" i="47" s="1"/>
  <c r="AE88" i="47" a="1"/>
  <c r="AE88" i="47" s="1"/>
  <c r="AD88" i="47" a="1"/>
  <c r="AD88" i="47" s="1"/>
  <c r="AC88" i="47" a="1"/>
  <c r="AC88" i="47" s="1"/>
  <c r="AB88" i="47" a="1"/>
  <c r="AB88" i="47" s="1"/>
  <c r="AA88" i="47" a="1"/>
  <c r="AA88" i="47" s="1"/>
  <c r="Z88" i="47" a="1"/>
  <c r="Z88" i="47" s="1"/>
  <c r="Y88" i="47" a="1"/>
  <c r="Y88" i="47" s="1"/>
  <c r="X88" i="47" a="1"/>
  <c r="X88" i="47" s="1"/>
  <c r="W88" i="47" a="1"/>
  <c r="W88" i="47" s="1"/>
  <c r="V88" i="47" a="1"/>
  <c r="V88" i="47" s="1"/>
  <c r="U88" i="47" a="1"/>
  <c r="U88" i="47" s="1"/>
  <c r="T88" i="47" a="1"/>
  <c r="T88" i="47" s="1"/>
  <c r="S88" i="47" a="1"/>
  <c r="S88" i="47" s="1"/>
  <c r="R88" i="47" a="1"/>
  <c r="R88" i="47" s="1"/>
  <c r="Q88" i="47" a="1"/>
  <c r="Q88" i="47" s="1"/>
  <c r="P88" i="47" a="1"/>
  <c r="P88" i="47" s="1"/>
  <c r="O88" i="47" a="1"/>
  <c r="O88" i="47" s="1"/>
  <c r="N88" i="47" a="1"/>
  <c r="N88" i="47" s="1"/>
  <c r="M88" i="47" a="1"/>
  <c r="M88" i="47" s="1"/>
  <c r="L88" i="47" a="1"/>
  <c r="L88" i="47" s="1"/>
  <c r="K88" i="47" a="1"/>
  <c r="K88" i="47" s="1"/>
  <c r="J88" i="47" a="1"/>
  <c r="J88" i="47" s="1"/>
  <c r="AT86" i="47" a="1"/>
  <c r="AT86" i="47" s="1"/>
  <c r="AS86" i="47" a="1"/>
  <c r="AS86" i="47" s="1"/>
  <c r="AR86" i="47" a="1"/>
  <c r="AR86" i="47" s="1"/>
  <c r="AQ86" i="47" a="1"/>
  <c r="AQ86" i="47" s="1"/>
  <c r="AP86" i="47" a="1"/>
  <c r="AP86" i="47" s="1"/>
  <c r="AM86" i="47" a="1"/>
  <c r="AM86" i="47" s="1"/>
  <c r="AL86" i="47" a="1"/>
  <c r="AL86" i="47" s="1"/>
  <c r="AK86" i="47" a="1"/>
  <c r="AK86" i="47" s="1"/>
  <c r="AJ86" i="47" a="1"/>
  <c r="AJ86" i="47" s="1"/>
  <c r="AI86" i="47" a="1"/>
  <c r="AI86" i="47" s="1"/>
  <c r="AH86" i="47" a="1"/>
  <c r="AH86" i="47" s="1"/>
  <c r="AG86" i="47" a="1"/>
  <c r="AG86" i="47" s="1"/>
  <c r="AF86" i="47" a="1"/>
  <c r="AF86" i="47" s="1"/>
  <c r="AE86" i="47" a="1"/>
  <c r="AE86" i="47" s="1"/>
  <c r="AD86" i="47" a="1"/>
  <c r="AD86" i="47" s="1"/>
  <c r="AC86" i="47" a="1"/>
  <c r="AC86" i="47" s="1"/>
  <c r="AB86" i="47" a="1"/>
  <c r="AB86" i="47" s="1"/>
  <c r="AA86" i="47" a="1"/>
  <c r="AA86" i="47" s="1"/>
  <c r="Z86" i="47" a="1"/>
  <c r="Z86" i="47" s="1"/>
  <c r="Y86" i="47" a="1"/>
  <c r="Y86" i="47" s="1"/>
  <c r="X86" i="47" a="1"/>
  <c r="X86" i="47" s="1"/>
  <c r="W86" i="47" a="1"/>
  <c r="W86" i="47" s="1"/>
  <c r="V86" i="47" a="1"/>
  <c r="V86" i="47" s="1"/>
  <c r="U86" i="47" a="1"/>
  <c r="U86" i="47" s="1"/>
  <c r="T86" i="47" a="1"/>
  <c r="T86" i="47" s="1"/>
  <c r="S86" i="47" a="1"/>
  <c r="S86" i="47" s="1"/>
  <c r="R86" i="47" a="1"/>
  <c r="R86" i="47" s="1"/>
  <c r="Q86" i="47" a="1"/>
  <c r="Q86" i="47" s="1"/>
  <c r="P86" i="47" a="1"/>
  <c r="P86" i="47" s="1"/>
  <c r="O86" i="47" a="1"/>
  <c r="O86" i="47" s="1"/>
  <c r="N86" i="47" a="1"/>
  <c r="N86" i="47" s="1"/>
  <c r="M86" i="47"/>
  <c r="M86" i="47" a="1"/>
  <c r="L86" i="47" a="1"/>
  <c r="L86" i="47" s="1"/>
  <c r="K86" i="47" a="1"/>
  <c r="K86" i="47" s="1"/>
  <c r="J86" i="47" a="1"/>
  <c r="J86" i="47" s="1"/>
  <c r="AT85" i="47" a="1"/>
  <c r="AT85" i="47" s="1"/>
  <c r="AS85" i="47" a="1"/>
  <c r="AS85" i="47" s="1"/>
  <c r="AR85" i="47" a="1"/>
  <c r="AR85" i="47" s="1"/>
  <c r="AQ85" i="47" a="1"/>
  <c r="AQ85" i="47" s="1"/>
  <c r="AP85" i="47" a="1"/>
  <c r="AP85" i="47" s="1"/>
  <c r="AM85" i="47" a="1"/>
  <c r="AM85" i="47" s="1"/>
  <c r="AL85" i="47" a="1"/>
  <c r="AL85" i="47" s="1"/>
  <c r="AK85" i="47" a="1"/>
  <c r="AK85" i="47" s="1"/>
  <c r="AJ85" i="47" a="1"/>
  <c r="AJ85" i="47" s="1"/>
  <c r="AI85" i="47" a="1"/>
  <c r="AI85" i="47" s="1"/>
  <c r="AH85" i="47" a="1"/>
  <c r="AH85" i="47" s="1"/>
  <c r="AG85" i="47" a="1"/>
  <c r="AG85" i="47" s="1"/>
  <c r="AF85" i="47" a="1"/>
  <c r="AF85" i="47" s="1"/>
  <c r="AE85" i="47" a="1"/>
  <c r="AE85" i="47" s="1"/>
  <c r="AD85" i="47" a="1"/>
  <c r="AD85" i="47" s="1"/>
  <c r="AC85" i="47" a="1"/>
  <c r="AC85" i="47" s="1"/>
  <c r="AB85" i="47" a="1"/>
  <c r="AB85" i="47" s="1"/>
  <c r="AA85" i="47" a="1"/>
  <c r="AA85" i="47" s="1"/>
  <c r="Z85" i="47" a="1"/>
  <c r="Z85" i="47" s="1"/>
  <c r="Y85" i="47" a="1"/>
  <c r="Y85" i="47" s="1"/>
  <c r="X85" i="47" a="1"/>
  <c r="X85" i="47" s="1"/>
  <c r="W85" i="47" a="1"/>
  <c r="W85" i="47" s="1"/>
  <c r="V85" i="47" a="1"/>
  <c r="V85" i="47" s="1"/>
  <c r="U85" i="47" a="1"/>
  <c r="U85" i="47" s="1"/>
  <c r="T85" i="47" a="1"/>
  <c r="T85" i="47" s="1"/>
  <c r="S85" i="47" a="1"/>
  <c r="S85" i="47" s="1"/>
  <c r="R85" i="47" a="1"/>
  <c r="R85" i="47" s="1"/>
  <c r="Q85" i="47" a="1"/>
  <c r="Q85" i="47" s="1"/>
  <c r="P85" i="47" a="1"/>
  <c r="P85" i="47" s="1"/>
  <c r="O85" i="47" a="1"/>
  <c r="O85" i="47" s="1"/>
  <c r="N85" i="47" a="1"/>
  <c r="N85" i="47" s="1"/>
  <c r="M85" i="47" a="1"/>
  <c r="M85" i="47" s="1"/>
  <c r="L85" i="47" a="1"/>
  <c r="L85" i="47" s="1"/>
  <c r="K85" i="47" a="1"/>
  <c r="K85" i="47" s="1"/>
  <c r="J85" i="47" a="1"/>
  <c r="J85" i="47" s="1"/>
  <c r="AT83" i="47" a="1"/>
  <c r="AT83" i="47" s="1"/>
  <c r="AS83" i="47" a="1"/>
  <c r="AS83" i="47" s="1"/>
  <c r="AR83" i="47" a="1"/>
  <c r="AR83" i="47" s="1"/>
  <c r="AQ83" i="47" a="1"/>
  <c r="AQ83" i="47" s="1"/>
  <c r="AP83" i="47" a="1"/>
  <c r="AP83" i="47" s="1"/>
  <c r="AM83" i="47" a="1"/>
  <c r="AM83" i="47" s="1"/>
  <c r="AL83" i="47" a="1"/>
  <c r="AL83" i="47" s="1"/>
  <c r="AK83" i="47" a="1"/>
  <c r="AK83" i="47" s="1"/>
  <c r="AJ83" i="47" a="1"/>
  <c r="AJ83" i="47" s="1"/>
  <c r="AI83" i="47"/>
  <c r="AI83" i="47" a="1"/>
  <c r="AH83" i="47" a="1"/>
  <c r="AH83" i="47" s="1"/>
  <c r="AG83" i="47" a="1"/>
  <c r="AG83" i="47" s="1"/>
  <c r="AF83" i="47" a="1"/>
  <c r="AF83" i="47" s="1"/>
  <c r="AE83" i="47" a="1"/>
  <c r="AE83" i="47" s="1"/>
  <c r="AD83" i="47" a="1"/>
  <c r="AD83" i="47" s="1"/>
  <c r="AC83" i="47" a="1"/>
  <c r="AC83" i="47" s="1"/>
  <c r="AB83" i="47" a="1"/>
  <c r="AB83" i="47" s="1"/>
  <c r="AA83" i="47" a="1"/>
  <c r="AA83" i="47" s="1"/>
  <c r="Z83" i="47" a="1"/>
  <c r="Z83" i="47" s="1"/>
  <c r="Y83" i="47" a="1"/>
  <c r="Y83" i="47" s="1"/>
  <c r="X83" i="47" a="1"/>
  <c r="X83" i="47" s="1"/>
  <c r="W83" i="47" a="1"/>
  <c r="W83" i="47" s="1"/>
  <c r="V83" i="47" a="1"/>
  <c r="V83" i="47" s="1"/>
  <c r="U83" i="47" a="1"/>
  <c r="U83" i="47" s="1"/>
  <c r="T83" i="47" a="1"/>
  <c r="T83" i="47" s="1"/>
  <c r="S83" i="47" a="1"/>
  <c r="S83" i="47" s="1"/>
  <c r="R83" i="47" a="1"/>
  <c r="R83" i="47" s="1"/>
  <c r="Q83" i="47" a="1"/>
  <c r="Q83" i="47" s="1"/>
  <c r="P83" i="47" a="1"/>
  <c r="P83" i="47" s="1"/>
  <c r="O83" i="47" a="1"/>
  <c r="O83" i="47" s="1"/>
  <c r="N83" i="47" a="1"/>
  <c r="N83" i="47" s="1"/>
  <c r="M83" i="47" a="1"/>
  <c r="M83" i="47" s="1"/>
  <c r="L83" i="47" a="1"/>
  <c r="L83" i="47" s="1"/>
  <c r="K83" i="47" a="1"/>
  <c r="K83" i="47" s="1"/>
  <c r="J83" i="47" a="1"/>
  <c r="J83" i="47" s="1"/>
  <c r="AT82" i="47" a="1"/>
  <c r="AT82" i="47" s="1"/>
  <c r="AS82" i="47" a="1"/>
  <c r="AS82" i="47" s="1"/>
  <c r="AR82" i="47" a="1"/>
  <c r="AR82" i="47" s="1"/>
  <c r="AQ82" i="47" a="1"/>
  <c r="AQ82" i="47" s="1"/>
  <c r="AP82" i="47" a="1"/>
  <c r="AP82" i="47" s="1"/>
  <c r="AM82" i="47" a="1"/>
  <c r="AM82" i="47" s="1"/>
  <c r="AL82" i="47" a="1"/>
  <c r="AL82" i="47" s="1"/>
  <c r="AK82" i="47" a="1"/>
  <c r="AK82" i="47" s="1"/>
  <c r="AJ82" i="47" a="1"/>
  <c r="AJ82" i="47" s="1"/>
  <c r="AI82" i="47" a="1"/>
  <c r="AI82" i="47" s="1"/>
  <c r="AH82" i="47"/>
  <c r="AH82" i="47" a="1"/>
  <c r="AG82" i="47" a="1"/>
  <c r="AG82" i="47" s="1"/>
  <c r="AF82" i="47" a="1"/>
  <c r="AF82" i="47" s="1"/>
  <c r="AE82" i="47" a="1"/>
  <c r="AE82" i="47" s="1"/>
  <c r="AD82" i="47" a="1"/>
  <c r="AD82" i="47" s="1"/>
  <c r="AC82" i="47" a="1"/>
  <c r="AC82" i="47" s="1"/>
  <c r="AB82" i="47" a="1"/>
  <c r="AB82" i="47" s="1"/>
  <c r="AA82" i="47" a="1"/>
  <c r="AA82" i="47" s="1"/>
  <c r="Z82" i="47" a="1"/>
  <c r="Z82" i="47" s="1"/>
  <c r="Y82" i="47" a="1"/>
  <c r="Y82" i="47" s="1"/>
  <c r="X82" i="47" a="1"/>
  <c r="X82" i="47" s="1"/>
  <c r="W82" i="47" a="1"/>
  <c r="W82" i="47" s="1"/>
  <c r="V82" i="47" a="1"/>
  <c r="V82" i="47" s="1"/>
  <c r="U82" i="47" a="1"/>
  <c r="U82" i="47" s="1"/>
  <c r="T82" i="47" a="1"/>
  <c r="T82" i="47" s="1"/>
  <c r="S82" i="47" a="1"/>
  <c r="S82" i="47" s="1"/>
  <c r="R82" i="47" a="1"/>
  <c r="R82" i="47" s="1"/>
  <c r="Q82" i="47" a="1"/>
  <c r="Q82" i="47" s="1"/>
  <c r="P82" i="47" a="1"/>
  <c r="P82" i="47" s="1"/>
  <c r="O82" i="47" a="1"/>
  <c r="O82" i="47" s="1"/>
  <c r="N82" i="47" a="1"/>
  <c r="N82" i="47" s="1"/>
  <c r="M82" i="47" a="1"/>
  <c r="M82" i="47" s="1"/>
  <c r="L82" i="47" a="1"/>
  <c r="L82" i="47" s="1"/>
  <c r="K82" i="47" a="1"/>
  <c r="K82" i="47" s="1"/>
  <c r="J82" i="47" a="1"/>
  <c r="J82" i="47" s="1"/>
  <c r="AT80" i="47" a="1"/>
  <c r="AT80" i="47" s="1"/>
  <c r="AS80" i="47" a="1"/>
  <c r="AS80" i="47" s="1"/>
  <c r="AR80" i="47" a="1"/>
  <c r="AR80" i="47" s="1"/>
  <c r="AQ80" i="47" a="1"/>
  <c r="AQ80" i="47" s="1"/>
  <c r="AP80" i="47" a="1"/>
  <c r="AP80" i="47" s="1"/>
  <c r="AM80" i="47" a="1"/>
  <c r="AM80" i="47" s="1"/>
  <c r="AL80" i="47" a="1"/>
  <c r="AL80" i="47" s="1"/>
  <c r="AK80" i="47" a="1"/>
  <c r="AK80" i="47" s="1"/>
  <c r="AJ80" i="47" a="1"/>
  <c r="AJ80" i="47" s="1"/>
  <c r="AI80" i="47" a="1"/>
  <c r="AI80" i="47" s="1"/>
  <c r="AH80" i="47" a="1"/>
  <c r="AH80" i="47" s="1"/>
  <c r="AG80" i="47" a="1"/>
  <c r="AG80" i="47" s="1"/>
  <c r="AF80" i="47" a="1"/>
  <c r="AF80" i="47" s="1"/>
  <c r="AE80" i="47" a="1"/>
  <c r="AE80" i="47" s="1"/>
  <c r="AD80" i="47" a="1"/>
  <c r="AD80" i="47" s="1"/>
  <c r="AC80" i="47" a="1"/>
  <c r="AC80" i="47" s="1"/>
  <c r="AB80" i="47" a="1"/>
  <c r="AB80" i="47" s="1"/>
  <c r="AA80" i="47" a="1"/>
  <c r="AA80" i="47" s="1"/>
  <c r="Z80" i="47" a="1"/>
  <c r="Z80" i="47" s="1"/>
  <c r="Y80" i="47" a="1"/>
  <c r="Y80" i="47" s="1"/>
  <c r="X80" i="47" a="1"/>
  <c r="X80" i="47" s="1"/>
  <c r="W80" i="47" a="1"/>
  <c r="W80" i="47" s="1"/>
  <c r="V80" i="47" a="1"/>
  <c r="V80" i="47" s="1"/>
  <c r="U80" i="47" a="1"/>
  <c r="U80" i="47" s="1"/>
  <c r="T80" i="47" a="1"/>
  <c r="T80" i="47" s="1"/>
  <c r="S80" i="47" a="1"/>
  <c r="S80" i="47" s="1"/>
  <c r="R80" i="47" a="1"/>
  <c r="R80" i="47" s="1"/>
  <c r="Q80" i="47" a="1"/>
  <c r="Q80" i="47" s="1"/>
  <c r="P80" i="47" a="1"/>
  <c r="P80" i="47" s="1"/>
  <c r="O80" i="47" a="1"/>
  <c r="O80" i="47" s="1"/>
  <c r="N80" i="47" a="1"/>
  <c r="N80" i="47" s="1"/>
  <c r="M80" i="47" a="1"/>
  <c r="M80" i="47" s="1"/>
  <c r="L80" i="47" a="1"/>
  <c r="L80" i="47" s="1"/>
  <c r="K80" i="47" a="1"/>
  <c r="K80" i="47" s="1"/>
  <c r="J80" i="47" a="1"/>
  <c r="J80" i="47" s="1"/>
  <c r="AT79" i="47" a="1"/>
  <c r="AT79" i="47" s="1"/>
  <c r="AS79" i="47" a="1"/>
  <c r="AS79" i="47" s="1"/>
  <c r="AR79" i="47" a="1"/>
  <c r="AR79" i="47" s="1"/>
  <c r="AQ79" i="47" a="1"/>
  <c r="AQ79" i="47" s="1"/>
  <c r="AP79" i="47" a="1"/>
  <c r="AP79" i="47" s="1"/>
  <c r="AM79" i="47" a="1"/>
  <c r="AM79" i="47" s="1"/>
  <c r="AL79" i="47" a="1"/>
  <c r="AL79" i="47" s="1"/>
  <c r="AK79" i="47" a="1"/>
  <c r="AK79" i="47" s="1"/>
  <c r="AJ79" i="47" a="1"/>
  <c r="AJ79" i="47" s="1"/>
  <c r="AI79" i="47" a="1"/>
  <c r="AI79" i="47" s="1"/>
  <c r="AH79" i="47" a="1"/>
  <c r="AH79" i="47" s="1"/>
  <c r="AG79" i="47" a="1"/>
  <c r="AG79" i="47" s="1"/>
  <c r="AF79" i="47" a="1"/>
  <c r="AF79" i="47" s="1"/>
  <c r="AE79" i="47" a="1"/>
  <c r="AE79" i="47" s="1"/>
  <c r="AD79" i="47" a="1"/>
  <c r="AD79" i="47" s="1"/>
  <c r="AC79" i="47" a="1"/>
  <c r="AC79" i="47" s="1"/>
  <c r="AB79" i="47" a="1"/>
  <c r="AB79" i="47" s="1"/>
  <c r="AA79" i="47" a="1"/>
  <c r="AA79" i="47" s="1"/>
  <c r="Z79" i="47" a="1"/>
  <c r="Z79" i="47" s="1"/>
  <c r="Y79" i="47" a="1"/>
  <c r="Y79" i="47" s="1"/>
  <c r="X79" i="47" a="1"/>
  <c r="X79" i="47" s="1"/>
  <c r="W79" i="47" a="1"/>
  <c r="W79" i="47" s="1"/>
  <c r="V79" i="47" a="1"/>
  <c r="V79" i="47" s="1"/>
  <c r="U79" i="47" a="1"/>
  <c r="U79" i="47" s="1"/>
  <c r="T79" i="47" a="1"/>
  <c r="T79" i="47" s="1"/>
  <c r="S79" i="47" a="1"/>
  <c r="S79" i="47" s="1"/>
  <c r="R79" i="47" a="1"/>
  <c r="R79" i="47" s="1"/>
  <c r="Q79" i="47" a="1"/>
  <c r="Q79" i="47" s="1"/>
  <c r="P79" i="47" a="1"/>
  <c r="P79" i="47" s="1"/>
  <c r="O79" i="47" a="1"/>
  <c r="O79" i="47" s="1"/>
  <c r="N79" i="47" a="1"/>
  <c r="N79" i="47" s="1"/>
  <c r="M79" i="47" a="1"/>
  <c r="M79" i="47" s="1"/>
  <c r="L79" i="47" a="1"/>
  <c r="L79" i="47" s="1"/>
  <c r="K79" i="47" a="1"/>
  <c r="K79" i="47" s="1"/>
  <c r="J79" i="47" a="1"/>
  <c r="J79" i="47" s="1"/>
  <c r="AT77" i="47" a="1"/>
  <c r="AT77" i="47" s="1"/>
  <c r="AS77" i="47" a="1"/>
  <c r="AS77" i="47" s="1"/>
  <c r="AR77" i="47" a="1"/>
  <c r="AR77" i="47" s="1"/>
  <c r="AQ77" i="47" a="1"/>
  <c r="AQ77" i="47" s="1"/>
  <c r="AP77" i="47" a="1"/>
  <c r="AP77" i="47" s="1"/>
  <c r="AM77" i="47" a="1"/>
  <c r="AM77" i="47" s="1"/>
  <c r="AL77" i="47" a="1"/>
  <c r="AL77" i="47" s="1"/>
  <c r="AK77" i="47" a="1"/>
  <c r="AK77" i="47" s="1"/>
  <c r="AJ77" i="47" a="1"/>
  <c r="AJ77" i="47" s="1"/>
  <c r="AI77" i="47" a="1"/>
  <c r="AI77" i="47" s="1"/>
  <c r="AH77" i="47" a="1"/>
  <c r="AH77" i="47" s="1"/>
  <c r="AG77" i="47" a="1"/>
  <c r="AG77" i="47" s="1"/>
  <c r="AF77" i="47" a="1"/>
  <c r="AF77" i="47" s="1"/>
  <c r="AE77" i="47" a="1"/>
  <c r="AE77" i="47" s="1"/>
  <c r="AD77" i="47" a="1"/>
  <c r="AD77" i="47" s="1"/>
  <c r="AC77" i="47" a="1"/>
  <c r="AC77" i="47" s="1"/>
  <c r="AB77" i="47" a="1"/>
  <c r="AB77" i="47" s="1"/>
  <c r="AA77" i="47" a="1"/>
  <c r="AA77" i="47" s="1"/>
  <c r="Z77" i="47" a="1"/>
  <c r="Z77" i="47" s="1"/>
  <c r="Y77" i="47" a="1"/>
  <c r="Y77" i="47" s="1"/>
  <c r="X77" i="47" a="1"/>
  <c r="X77" i="47" s="1"/>
  <c r="W77" i="47" a="1"/>
  <c r="W77" i="47" s="1"/>
  <c r="V77" i="47" a="1"/>
  <c r="V77" i="47" s="1"/>
  <c r="U77" i="47" a="1"/>
  <c r="U77" i="47" s="1"/>
  <c r="T77" i="47" a="1"/>
  <c r="T77" i="47" s="1"/>
  <c r="S77" i="47" a="1"/>
  <c r="S77" i="47" s="1"/>
  <c r="R77" i="47" a="1"/>
  <c r="R77" i="47" s="1"/>
  <c r="Q77" i="47" a="1"/>
  <c r="Q77" i="47" s="1"/>
  <c r="P77" i="47" a="1"/>
  <c r="P77" i="47" s="1"/>
  <c r="O77" i="47" a="1"/>
  <c r="O77" i="47" s="1"/>
  <c r="N77" i="47" a="1"/>
  <c r="N77" i="47" s="1"/>
  <c r="M77" i="47" a="1"/>
  <c r="M77" i="47" s="1"/>
  <c r="L77" i="47" a="1"/>
  <c r="L77" i="47" s="1"/>
  <c r="K77" i="47" a="1"/>
  <c r="K77" i="47" s="1"/>
  <c r="J77" i="47" a="1"/>
  <c r="J77" i="47" s="1"/>
  <c r="AT76" i="47" a="1"/>
  <c r="AT76" i="47" s="1"/>
  <c r="AS76" i="47" a="1"/>
  <c r="AS76" i="47" s="1"/>
  <c r="AR76" i="47" a="1"/>
  <c r="AR76" i="47" s="1"/>
  <c r="AQ76" i="47" a="1"/>
  <c r="AQ76" i="47" s="1"/>
  <c r="AP76" i="47" a="1"/>
  <c r="AP76" i="47" s="1"/>
  <c r="AM76" i="47" a="1"/>
  <c r="AM76" i="47" s="1"/>
  <c r="AL76" i="47" a="1"/>
  <c r="AL76" i="47" s="1"/>
  <c r="AK76" i="47" a="1"/>
  <c r="AK76" i="47" s="1"/>
  <c r="AJ76" i="47" a="1"/>
  <c r="AJ76" i="47" s="1"/>
  <c r="AI76" i="47" a="1"/>
  <c r="AI76" i="47" s="1"/>
  <c r="AH76" i="47" a="1"/>
  <c r="AH76" i="47" s="1"/>
  <c r="AG76" i="47" a="1"/>
  <c r="AG76" i="47" s="1"/>
  <c r="AF76" i="47" a="1"/>
  <c r="AF76" i="47" s="1"/>
  <c r="AE76" i="47" a="1"/>
  <c r="AE76" i="47" s="1"/>
  <c r="AD76" i="47" a="1"/>
  <c r="AD76" i="47" s="1"/>
  <c r="AC76" i="47" a="1"/>
  <c r="AC76" i="47" s="1"/>
  <c r="AB76" i="47" a="1"/>
  <c r="AB76" i="47" s="1"/>
  <c r="AA76" i="47" a="1"/>
  <c r="AA76" i="47" s="1"/>
  <c r="Z76" i="47" a="1"/>
  <c r="Z76" i="47" s="1"/>
  <c r="Y76" i="47" a="1"/>
  <c r="Y76" i="47" s="1"/>
  <c r="X76" i="47" a="1"/>
  <c r="X76" i="47" s="1"/>
  <c r="W76" i="47" a="1"/>
  <c r="W76" i="47" s="1"/>
  <c r="V76" i="47" a="1"/>
  <c r="V76" i="47" s="1"/>
  <c r="U76" i="47" a="1"/>
  <c r="U76" i="47" s="1"/>
  <c r="T76" i="47" a="1"/>
  <c r="T76" i="47" s="1"/>
  <c r="S76" i="47" a="1"/>
  <c r="S76" i="47" s="1"/>
  <c r="R76" i="47" a="1"/>
  <c r="R76" i="47" s="1"/>
  <c r="Q76" i="47" a="1"/>
  <c r="Q76" i="47" s="1"/>
  <c r="P76" i="47" a="1"/>
  <c r="P76" i="47" s="1"/>
  <c r="O76" i="47" a="1"/>
  <c r="O76" i="47" s="1"/>
  <c r="N76" i="47" a="1"/>
  <c r="N76" i="47" s="1"/>
  <c r="M76" i="47" a="1"/>
  <c r="M76" i="47" s="1"/>
  <c r="L76" i="47" a="1"/>
  <c r="L76" i="47" s="1"/>
  <c r="K76" i="47" a="1"/>
  <c r="K76" i="47" s="1"/>
  <c r="J76" i="47" a="1"/>
  <c r="J76" i="47" s="1"/>
  <c r="AT74" i="47" a="1"/>
  <c r="AT74" i="47" s="1"/>
  <c r="AS74" i="47" a="1"/>
  <c r="AS74" i="47" s="1"/>
  <c r="AR74" i="47" a="1"/>
  <c r="AR74" i="47" s="1"/>
  <c r="AQ74" i="47" a="1"/>
  <c r="AQ74" i="47" s="1"/>
  <c r="AP74" i="47" a="1"/>
  <c r="AP74" i="47" s="1"/>
  <c r="AM74" i="47" a="1"/>
  <c r="AM74" i="47" s="1"/>
  <c r="AL74" i="47" a="1"/>
  <c r="AL74" i="47" s="1"/>
  <c r="AK74" i="47" a="1"/>
  <c r="AK74" i="47" s="1"/>
  <c r="AJ74" i="47" a="1"/>
  <c r="AJ74" i="47" s="1"/>
  <c r="AI74" i="47" a="1"/>
  <c r="AI74" i="47" s="1"/>
  <c r="AH74" i="47" a="1"/>
  <c r="AH74" i="47" s="1"/>
  <c r="AG74" i="47" a="1"/>
  <c r="AG74" i="47" s="1"/>
  <c r="AF74" i="47" a="1"/>
  <c r="AF74" i="47" s="1"/>
  <c r="AE74" i="47" a="1"/>
  <c r="AE74" i="47" s="1"/>
  <c r="AD74" i="47" a="1"/>
  <c r="AD74" i="47" s="1"/>
  <c r="AC74" i="47" a="1"/>
  <c r="AC74" i="47" s="1"/>
  <c r="AB74" i="47" a="1"/>
  <c r="AB74" i="47" s="1"/>
  <c r="AA74" i="47" a="1"/>
  <c r="AA74" i="47" s="1"/>
  <c r="Z74" i="47" a="1"/>
  <c r="Z74" i="47" s="1"/>
  <c r="Y74" i="47" a="1"/>
  <c r="Y74" i="47" s="1"/>
  <c r="X74" i="47" a="1"/>
  <c r="X74" i="47" s="1"/>
  <c r="W74" i="47" a="1"/>
  <c r="W74" i="47" s="1"/>
  <c r="V74" i="47" a="1"/>
  <c r="V74" i="47" s="1"/>
  <c r="U74" i="47" a="1"/>
  <c r="U74" i="47" s="1"/>
  <c r="T74" i="47" a="1"/>
  <c r="T74" i="47" s="1"/>
  <c r="S74" i="47" a="1"/>
  <c r="S74" i="47" s="1"/>
  <c r="R74" i="47" a="1"/>
  <c r="R74" i="47" s="1"/>
  <c r="Q74" i="47" a="1"/>
  <c r="Q74" i="47" s="1"/>
  <c r="P74" i="47" a="1"/>
  <c r="P74" i="47" s="1"/>
  <c r="O74" i="47" a="1"/>
  <c r="O74" i="47" s="1"/>
  <c r="N74" i="47" a="1"/>
  <c r="N74" i="47" s="1"/>
  <c r="M74" i="47" a="1"/>
  <c r="M74" i="47" s="1"/>
  <c r="L74" i="47" a="1"/>
  <c r="L74" i="47" s="1"/>
  <c r="K74" i="47" a="1"/>
  <c r="K74" i="47" s="1"/>
  <c r="J74" i="47" a="1"/>
  <c r="J74" i="47" s="1"/>
  <c r="AT73" i="47" a="1"/>
  <c r="AT73" i="47" s="1"/>
  <c r="AS73" i="47" a="1"/>
  <c r="AS73" i="47" s="1"/>
  <c r="AR73" i="47" a="1"/>
  <c r="AR73" i="47" s="1"/>
  <c r="AQ73" i="47" a="1"/>
  <c r="AQ73" i="47" s="1"/>
  <c r="AP73" i="47" a="1"/>
  <c r="AP73" i="47" s="1"/>
  <c r="AM73" i="47" a="1"/>
  <c r="AM73" i="47" s="1"/>
  <c r="AL73" i="47" a="1"/>
  <c r="AL73" i="47" s="1"/>
  <c r="AK73" i="47" a="1"/>
  <c r="AK73" i="47" s="1"/>
  <c r="AJ73" i="47" a="1"/>
  <c r="AJ73" i="47" s="1"/>
  <c r="AI73" i="47" a="1"/>
  <c r="AI73" i="47" s="1"/>
  <c r="AH73" i="47" a="1"/>
  <c r="AH73" i="47" s="1"/>
  <c r="AG73" i="47" a="1"/>
  <c r="AG73" i="47" s="1"/>
  <c r="AF73" i="47" a="1"/>
  <c r="AF73" i="47" s="1"/>
  <c r="AE73" i="47" a="1"/>
  <c r="AE73" i="47" s="1"/>
  <c r="AD73" i="47" a="1"/>
  <c r="AD73" i="47" s="1"/>
  <c r="AC73" i="47" a="1"/>
  <c r="AC73" i="47" s="1"/>
  <c r="AB73" i="47"/>
  <c r="AB73" i="47" a="1"/>
  <c r="AA73" i="47" a="1"/>
  <c r="AA73" i="47" s="1"/>
  <c r="Z73" i="47" a="1"/>
  <c r="Z73" i="47" s="1"/>
  <c r="Y73" i="47" a="1"/>
  <c r="Y73" i="47" s="1"/>
  <c r="X73" i="47" a="1"/>
  <c r="X73" i="47" s="1"/>
  <c r="W73" i="47" a="1"/>
  <c r="W73" i="47" s="1"/>
  <c r="V73" i="47" a="1"/>
  <c r="V73" i="47" s="1"/>
  <c r="U73" i="47" a="1"/>
  <c r="U73" i="47" s="1"/>
  <c r="T73" i="47" a="1"/>
  <c r="T73" i="47" s="1"/>
  <c r="S73" i="47" a="1"/>
  <c r="S73" i="47" s="1"/>
  <c r="R73" i="47" a="1"/>
  <c r="R73" i="47" s="1"/>
  <c r="Q73" i="47" a="1"/>
  <c r="Q73" i="47" s="1"/>
  <c r="P73" i="47" a="1"/>
  <c r="P73" i="47" s="1"/>
  <c r="O73" i="47" a="1"/>
  <c r="O73" i="47" s="1"/>
  <c r="N73" i="47" a="1"/>
  <c r="N73" i="47" s="1"/>
  <c r="M73" i="47" a="1"/>
  <c r="M73" i="47" s="1"/>
  <c r="L73" i="47" a="1"/>
  <c r="L73" i="47" s="1"/>
  <c r="K73" i="47" a="1"/>
  <c r="K73" i="47" s="1"/>
  <c r="J73" i="47" a="1"/>
  <c r="J73" i="47" s="1"/>
  <c r="AT71" i="47" a="1"/>
  <c r="AT71" i="47" s="1"/>
  <c r="AS71" i="47" a="1"/>
  <c r="AS71" i="47" s="1"/>
  <c r="AR71" i="47" a="1"/>
  <c r="AR71" i="47" s="1"/>
  <c r="AQ71" i="47" a="1"/>
  <c r="AQ71" i="47" s="1"/>
  <c r="AP71" i="47" a="1"/>
  <c r="AP71" i="47" s="1"/>
  <c r="AM71" i="47" a="1"/>
  <c r="AM71" i="47" s="1"/>
  <c r="AL71" i="47" a="1"/>
  <c r="AL71" i="47" s="1"/>
  <c r="AK71" i="47" a="1"/>
  <c r="AK71" i="47" s="1"/>
  <c r="AJ71" i="47" a="1"/>
  <c r="AJ71" i="47" s="1"/>
  <c r="AI71" i="47" a="1"/>
  <c r="AI71" i="47" s="1"/>
  <c r="AH71" i="47" a="1"/>
  <c r="AH71" i="47" s="1"/>
  <c r="AG71" i="47" a="1"/>
  <c r="AG71" i="47" s="1"/>
  <c r="AF71" i="47" a="1"/>
  <c r="AF71" i="47" s="1"/>
  <c r="AE71" i="47" a="1"/>
  <c r="AE71" i="47" s="1"/>
  <c r="AD71" i="47" a="1"/>
  <c r="AD71" i="47" s="1"/>
  <c r="AC71" i="47" a="1"/>
  <c r="AC71" i="47" s="1"/>
  <c r="AB71" i="47" a="1"/>
  <c r="AB71" i="47" s="1"/>
  <c r="AA71" i="47"/>
  <c r="AA71" i="47" a="1"/>
  <c r="Z71" i="47" a="1"/>
  <c r="Z71" i="47" s="1"/>
  <c r="Y71" i="47" a="1"/>
  <c r="Y71" i="47" s="1"/>
  <c r="X71" i="47" a="1"/>
  <c r="X71" i="47" s="1"/>
  <c r="W71" i="47" a="1"/>
  <c r="W71" i="47" s="1"/>
  <c r="V71" i="47" a="1"/>
  <c r="V71" i="47" s="1"/>
  <c r="U71" i="47" a="1"/>
  <c r="U71" i="47" s="1"/>
  <c r="T71" i="47" a="1"/>
  <c r="T71" i="47" s="1"/>
  <c r="S71" i="47" a="1"/>
  <c r="S71" i="47" s="1"/>
  <c r="R71" i="47" a="1"/>
  <c r="R71" i="47" s="1"/>
  <c r="Q71" i="47" a="1"/>
  <c r="Q71" i="47" s="1"/>
  <c r="P71" i="47" a="1"/>
  <c r="P71" i="47" s="1"/>
  <c r="O71" i="47" a="1"/>
  <c r="O71" i="47" s="1"/>
  <c r="N71" i="47" a="1"/>
  <c r="N71" i="47" s="1"/>
  <c r="M71" i="47" a="1"/>
  <c r="M71" i="47" s="1"/>
  <c r="L71" i="47" a="1"/>
  <c r="L71" i="47" s="1"/>
  <c r="K71" i="47"/>
  <c r="K71" i="47" a="1"/>
  <c r="J71" i="47" a="1"/>
  <c r="J71" i="47" s="1"/>
  <c r="AT70" i="47" a="1"/>
  <c r="AT70" i="47" s="1"/>
  <c r="AS70" i="47" a="1"/>
  <c r="AS70" i="47" s="1"/>
  <c r="AR70" i="47" a="1"/>
  <c r="AR70" i="47" s="1"/>
  <c r="AQ70" i="47"/>
  <c r="AQ70" i="47" a="1"/>
  <c r="AP70" i="47" a="1"/>
  <c r="AP70" i="47" s="1"/>
  <c r="AM70" i="47" a="1"/>
  <c r="AM70" i="47" s="1"/>
  <c r="AL70" i="47" a="1"/>
  <c r="AL70" i="47" s="1"/>
  <c r="AK70" i="47" a="1"/>
  <c r="AK70" i="47" s="1"/>
  <c r="AJ70" i="47" a="1"/>
  <c r="AJ70" i="47" s="1"/>
  <c r="AI70" i="47" a="1"/>
  <c r="AI70" i="47" s="1"/>
  <c r="AH70" i="47" a="1"/>
  <c r="AH70" i="47" s="1"/>
  <c r="AG70" i="47" a="1"/>
  <c r="AG70" i="47" s="1"/>
  <c r="AF70" i="47" a="1"/>
  <c r="AF70" i="47" s="1"/>
  <c r="AE70" i="47" a="1"/>
  <c r="AE70" i="47" s="1"/>
  <c r="AD70" i="47" a="1"/>
  <c r="AD70" i="47" s="1"/>
  <c r="AC70" i="47" a="1"/>
  <c r="AC70" i="47" s="1"/>
  <c r="AB70" i="47" a="1"/>
  <c r="AB70" i="47" s="1"/>
  <c r="AA70" i="47" a="1"/>
  <c r="AA70" i="47" s="1"/>
  <c r="Z70" i="47" a="1"/>
  <c r="Z70" i="47" s="1"/>
  <c r="Y70" i="47" a="1"/>
  <c r="Y70" i="47" s="1"/>
  <c r="X70" i="47" a="1"/>
  <c r="X70" i="47" s="1"/>
  <c r="W70" i="47" a="1"/>
  <c r="W70" i="47" s="1"/>
  <c r="V70" i="47" a="1"/>
  <c r="V70" i="47" s="1"/>
  <c r="U70" i="47" a="1"/>
  <c r="U70" i="47" s="1"/>
  <c r="T70" i="47" a="1"/>
  <c r="T70" i="47" s="1"/>
  <c r="S70" i="47" a="1"/>
  <c r="S70" i="47" s="1"/>
  <c r="R70" i="47" a="1"/>
  <c r="R70" i="47" s="1"/>
  <c r="Q70" i="47" a="1"/>
  <c r="Q70" i="47" s="1"/>
  <c r="P70" i="47" a="1"/>
  <c r="P70" i="47" s="1"/>
  <c r="O70" i="47" a="1"/>
  <c r="O70" i="47" s="1"/>
  <c r="N70" i="47" a="1"/>
  <c r="N70" i="47" s="1"/>
  <c r="M70" i="47" a="1"/>
  <c r="M70" i="47" s="1"/>
  <c r="L70" i="47" a="1"/>
  <c r="L70" i="47" s="1"/>
  <c r="K70" i="47" a="1"/>
  <c r="K70" i="47" s="1"/>
  <c r="J70" i="47"/>
  <c r="J70" i="47" a="1"/>
  <c r="AT68" i="47" a="1"/>
  <c r="AT68" i="47" s="1"/>
  <c r="AS68" i="47" a="1"/>
  <c r="AS68" i="47" s="1"/>
  <c r="AR68" i="47" a="1"/>
  <c r="AR68" i="47" s="1"/>
  <c r="AQ68" i="47" a="1"/>
  <c r="AQ68" i="47" s="1"/>
  <c r="AP68" i="47" a="1"/>
  <c r="AP68" i="47" s="1"/>
  <c r="AM68" i="47" a="1"/>
  <c r="AM68" i="47" s="1"/>
  <c r="AL68" i="47" a="1"/>
  <c r="AL68" i="47" s="1"/>
  <c r="AK68" i="47" a="1"/>
  <c r="AK68" i="47" s="1"/>
  <c r="AJ68" i="47" a="1"/>
  <c r="AJ68" i="47" s="1"/>
  <c r="AI68" i="47" a="1"/>
  <c r="AI68" i="47" s="1"/>
  <c r="AH68" i="47" a="1"/>
  <c r="AH68" i="47" s="1"/>
  <c r="AG68" i="47" a="1"/>
  <c r="AG68" i="47" s="1"/>
  <c r="AF68" i="47" a="1"/>
  <c r="AF68" i="47" s="1"/>
  <c r="AE68" i="47" a="1"/>
  <c r="AE68" i="47" s="1"/>
  <c r="AD68" i="47" a="1"/>
  <c r="AD68" i="47" s="1"/>
  <c r="AC68" i="47" a="1"/>
  <c r="AC68" i="47" s="1"/>
  <c r="AB68" i="47" a="1"/>
  <c r="AB68" i="47" s="1"/>
  <c r="AA68" i="47" a="1"/>
  <c r="AA68" i="47" s="1"/>
  <c r="Z68" i="47" a="1"/>
  <c r="Z68" i="47" s="1"/>
  <c r="Y68" i="47" a="1"/>
  <c r="Y68" i="47" s="1"/>
  <c r="X68" i="47" a="1"/>
  <c r="X68" i="47" s="1"/>
  <c r="W68" i="47" a="1"/>
  <c r="W68" i="47" s="1"/>
  <c r="V68" i="47" a="1"/>
  <c r="V68" i="47" s="1"/>
  <c r="U68" i="47"/>
  <c r="U68" i="47" a="1"/>
  <c r="T68" i="47" a="1"/>
  <c r="T68" i="47" s="1"/>
  <c r="S68" i="47" a="1"/>
  <c r="S68" i="47" s="1"/>
  <c r="R68" i="47" a="1"/>
  <c r="R68" i="47" s="1"/>
  <c r="Q68" i="47" a="1"/>
  <c r="Q68" i="47" s="1"/>
  <c r="P68" i="47" a="1"/>
  <c r="P68" i="47" s="1"/>
  <c r="O68" i="47" a="1"/>
  <c r="O68" i="47" s="1"/>
  <c r="N68" i="47" a="1"/>
  <c r="N68" i="47" s="1"/>
  <c r="M68" i="47" a="1"/>
  <c r="M68" i="47" s="1"/>
  <c r="L68" i="47" a="1"/>
  <c r="L68" i="47" s="1"/>
  <c r="K68" i="47" a="1"/>
  <c r="K68" i="47" s="1"/>
  <c r="J68" i="47" a="1"/>
  <c r="J68" i="47" s="1"/>
  <c r="AT67" i="47" a="1"/>
  <c r="AT67" i="47" s="1"/>
  <c r="AS67" i="47" a="1"/>
  <c r="AS67" i="47" s="1"/>
  <c r="AR67" i="47" a="1"/>
  <c r="AR67" i="47" s="1"/>
  <c r="AQ67" i="47" a="1"/>
  <c r="AQ67" i="47" s="1"/>
  <c r="AP67" i="47" a="1"/>
  <c r="AP67" i="47" s="1"/>
  <c r="AM67" i="47" a="1"/>
  <c r="AM67" i="47" s="1"/>
  <c r="AL67" i="47" a="1"/>
  <c r="AL67" i="47" s="1"/>
  <c r="AK67" i="47" a="1"/>
  <c r="AK67" i="47" s="1"/>
  <c r="AJ67" i="47" a="1"/>
  <c r="AJ67" i="47" s="1"/>
  <c r="AI67" i="47" a="1"/>
  <c r="AI67" i="47" s="1"/>
  <c r="AH67" i="47" a="1"/>
  <c r="AH67" i="47" s="1"/>
  <c r="AG67" i="47" a="1"/>
  <c r="AG67" i="47" s="1"/>
  <c r="AF67" i="47" a="1"/>
  <c r="AF67" i="47" s="1"/>
  <c r="AE67" i="47" a="1"/>
  <c r="AE67" i="47" s="1"/>
  <c r="AD67" i="47" a="1"/>
  <c r="AD67" i="47" s="1"/>
  <c r="AC67" i="47" a="1"/>
  <c r="AC67" i="47" s="1"/>
  <c r="AB67" i="47" a="1"/>
  <c r="AB67" i="47" s="1"/>
  <c r="AA67" i="47" a="1"/>
  <c r="AA67" i="47" s="1"/>
  <c r="Z67" i="47" a="1"/>
  <c r="Z67" i="47" s="1"/>
  <c r="Y67" i="47" a="1"/>
  <c r="Y67" i="47" s="1"/>
  <c r="X67" i="47" a="1"/>
  <c r="X67" i="47" s="1"/>
  <c r="W67" i="47" a="1"/>
  <c r="W67" i="47" s="1"/>
  <c r="V67" i="47" a="1"/>
  <c r="V67" i="47" s="1"/>
  <c r="U67" i="47" a="1"/>
  <c r="U67" i="47" s="1"/>
  <c r="T67" i="47"/>
  <c r="T67" i="47" a="1"/>
  <c r="S67" i="47" a="1"/>
  <c r="S67" i="47" s="1"/>
  <c r="R67" i="47" a="1"/>
  <c r="R67" i="47" s="1"/>
  <c r="Q67" i="47" a="1"/>
  <c r="Q67" i="47" s="1"/>
  <c r="P67" i="47" a="1"/>
  <c r="P67" i="47" s="1"/>
  <c r="O67" i="47" a="1"/>
  <c r="O67" i="47" s="1"/>
  <c r="N67" i="47" a="1"/>
  <c r="N67" i="47" s="1"/>
  <c r="M67" i="47" a="1"/>
  <c r="M67" i="47" s="1"/>
  <c r="L67" i="47" a="1"/>
  <c r="L67" i="47" s="1"/>
  <c r="K67" i="47" a="1"/>
  <c r="K67" i="47" s="1"/>
  <c r="J67" i="47" a="1"/>
  <c r="J67" i="47" s="1"/>
  <c r="AT65" i="47" a="1"/>
  <c r="AT65" i="47" s="1"/>
  <c r="AS65" i="47" a="1"/>
  <c r="AS65" i="47" s="1"/>
  <c r="AR65" i="47" a="1"/>
  <c r="AR65" i="47" s="1"/>
  <c r="AQ65" i="47" a="1"/>
  <c r="AQ65" i="47" s="1"/>
  <c r="AP65" i="47" a="1"/>
  <c r="AP65" i="47" s="1"/>
  <c r="AM65" i="47" a="1"/>
  <c r="AM65" i="47" s="1"/>
  <c r="AL65" i="47" a="1"/>
  <c r="AL65" i="47" s="1"/>
  <c r="AK65" i="47" a="1"/>
  <c r="AK65" i="47" s="1"/>
  <c r="AJ65" i="47" a="1"/>
  <c r="AJ65" i="47" s="1"/>
  <c r="AI65" i="47" a="1"/>
  <c r="AI65" i="47" s="1"/>
  <c r="AH65" i="47" a="1"/>
  <c r="AH65" i="47" s="1"/>
  <c r="AG65" i="47" a="1"/>
  <c r="AG65" i="47" s="1"/>
  <c r="AF65" i="47" a="1"/>
  <c r="AF65" i="47" s="1"/>
  <c r="AE65" i="47" a="1"/>
  <c r="AE65" i="47" s="1"/>
  <c r="AD65" i="47" a="1"/>
  <c r="AD65" i="47" s="1"/>
  <c r="AC65" i="47" a="1"/>
  <c r="AC65" i="47" s="1"/>
  <c r="AB65" i="47" a="1"/>
  <c r="AB65" i="47" s="1"/>
  <c r="AA65" i="47" a="1"/>
  <c r="AA65" i="47" s="1"/>
  <c r="Z65" i="47" a="1"/>
  <c r="Z65" i="47" s="1"/>
  <c r="Y65" i="47" a="1"/>
  <c r="Y65" i="47" s="1"/>
  <c r="X65" i="47" a="1"/>
  <c r="X65" i="47" s="1"/>
  <c r="W65" i="47" a="1"/>
  <c r="W65" i="47" s="1"/>
  <c r="V65" i="47" a="1"/>
  <c r="V65" i="47" s="1"/>
  <c r="U65" i="47" a="1"/>
  <c r="U65" i="47" s="1"/>
  <c r="T65" i="47" a="1"/>
  <c r="T65" i="47" s="1"/>
  <c r="S65" i="47" a="1"/>
  <c r="S65" i="47" s="1"/>
  <c r="R65" i="47" a="1"/>
  <c r="R65" i="47" s="1"/>
  <c r="Q65" i="47" a="1"/>
  <c r="Q65" i="47" s="1"/>
  <c r="P65" i="47" a="1"/>
  <c r="P65" i="47" s="1"/>
  <c r="O65" i="47"/>
  <c r="O65" i="47" a="1"/>
  <c r="N65" i="47" a="1"/>
  <c r="N65" i="47" s="1"/>
  <c r="M65" i="47" a="1"/>
  <c r="M65" i="47" s="1"/>
  <c r="L65" i="47" a="1"/>
  <c r="L65" i="47" s="1"/>
  <c r="K65" i="47" a="1"/>
  <c r="K65" i="47" s="1"/>
  <c r="J65" i="47" a="1"/>
  <c r="J65" i="47" s="1"/>
  <c r="AT64" i="47" a="1"/>
  <c r="AT64" i="47" s="1"/>
  <c r="AS64" i="47" a="1"/>
  <c r="AS64" i="47" s="1"/>
  <c r="AR64" i="47" a="1"/>
  <c r="AR64" i="47" s="1"/>
  <c r="AQ64" i="47" a="1"/>
  <c r="AQ64" i="47" s="1"/>
  <c r="AP64" i="47" a="1"/>
  <c r="AP64" i="47" s="1"/>
  <c r="AM64" i="47" a="1"/>
  <c r="AM64" i="47" s="1"/>
  <c r="AL64" i="47" a="1"/>
  <c r="AL64" i="47" s="1"/>
  <c r="AK64" i="47" a="1"/>
  <c r="AK64" i="47" s="1"/>
  <c r="AJ64" i="47" a="1"/>
  <c r="AJ64" i="47" s="1"/>
  <c r="AI64" i="47" a="1"/>
  <c r="AI64" i="47" s="1"/>
  <c r="AH64" i="47" a="1"/>
  <c r="AH64" i="47" s="1"/>
  <c r="AG64" i="47" a="1"/>
  <c r="AG64" i="47" s="1"/>
  <c r="AF64" i="47" a="1"/>
  <c r="AF64" i="47" s="1"/>
  <c r="AE64" i="47" a="1"/>
  <c r="AE64" i="47" s="1"/>
  <c r="AD64" i="47" a="1"/>
  <c r="AD64" i="47" s="1"/>
  <c r="AC64" i="47" a="1"/>
  <c r="AC64" i="47" s="1"/>
  <c r="AB64" i="47" a="1"/>
  <c r="AB64" i="47" s="1"/>
  <c r="AA64" i="47" a="1"/>
  <c r="AA64" i="47" s="1"/>
  <c r="Z64" i="47" a="1"/>
  <c r="Z64" i="47" s="1"/>
  <c r="Y64" i="47" a="1"/>
  <c r="Y64" i="47" s="1"/>
  <c r="X64" i="47" a="1"/>
  <c r="X64" i="47" s="1"/>
  <c r="W64" i="47" a="1"/>
  <c r="W64" i="47" s="1"/>
  <c r="V64" i="47" a="1"/>
  <c r="V64" i="47" s="1"/>
  <c r="U64" i="47" a="1"/>
  <c r="U64" i="47" s="1"/>
  <c r="T64" i="47" a="1"/>
  <c r="T64" i="47" s="1"/>
  <c r="S64" i="47" a="1"/>
  <c r="S64" i="47" s="1"/>
  <c r="R64" i="47" a="1"/>
  <c r="R64" i="47" s="1"/>
  <c r="Q64" i="47" a="1"/>
  <c r="Q64" i="47" s="1"/>
  <c r="P64" i="47" a="1"/>
  <c r="P64" i="47" s="1"/>
  <c r="O64" i="47" a="1"/>
  <c r="O64" i="47" s="1"/>
  <c r="N64" i="47" a="1"/>
  <c r="N64" i="47" s="1"/>
  <c r="M64" i="47" a="1"/>
  <c r="M64" i="47" s="1"/>
  <c r="L64" i="47" a="1"/>
  <c r="L64" i="47" s="1"/>
  <c r="K64" i="47" a="1"/>
  <c r="K64" i="47" s="1"/>
  <c r="J64" i="47" a="1"/>
  <c r="J64" i="47" s="1"/>
  <c r="AT62" i="47" a="1"/>
  <c r="AT62" i="47" s="1"/>
  <c r="AS62" i="47" a="1"/>
  <c r="AS62" i="47" s="1"/>
  <c r="AR62" i="47" a="1"/>
  <c r="AR62" i="47" s="1"/>
  <c r="AQ62" i="47" a="1"/>
  <c r="AQ62" i="47" s="1"/>
  <c r="AP62" i="47" a="1"/>
  <c r="AP62" i="47" s="1"/>
  <c r="AM62" i="47" a="1"/>
  <c r="AM62" i="47" s="1"/>
  <c r="AL62" i="47" a="1"/>
  <c r="AL62" i="47" s="1"/>
  <c r="AK62" i="47" a="1"/>
  <c r="AK62" i="47" s="1"/>
  <c r="AJ62" i="47" a="1"/>
  <c r="AJ62" i="47" s="1"/>
  <c r="AI62" i="47" a="1"/>
  <c r="AI62" i="47" s="1"/>
  <c r="AH62" i="47" a="1"/>
  <c r="AH62" i="47" s="1"/>
  <c r="AG62" i="47" a="1"/>
  <c r="AG62" i="47" s="1"/>
  <c r="AF62" i="47" a="1"/>
  <c r="AF62" i="47" s="1"/>
  <c r="AE62" i="47" a="1"/>
  <c r="AE62" i="47" s="1"/>
  <c r="AD62" i="47" a="1"/>
  <c r="AD62" i="47" s="1"/>
  <c r="AC62" i="47" a="1"/>
  <c r="AC62" i="47" s="1"/>
  <c r="AB62" i="47" a="1"/>
  <c r="AB62" i="47" s="1"/>
  <c r="AA62" i="47" a="1"/>
  <c r="AA62" i="47" s="1"/>
  <c r="Z62" i="47" a="1"/>
  <c r="Z62" i="47" s="1"/>
  <c r="Y62" i="47" a="1"/>
  <c r="Y62" i="47" s="1"/>
  <c r="X62" i="47" a="1"/>
  <c r="X62" i="47" s="1"/>
  <c r="W62" i="47" a="1"/>
  <c r="W62" i="47" s="1"/>
  <c r="V62" i="47" a="1"/>
  <c r="V62" i="47" s="1"/>
  <c r="U62" i="47"/>
  <c r="U62" i="47" a="1"/>
  <c r="T62" i="47" a="1"/>
  <c r="T62" i="47" s="1"/>
  <c r="S62" i="47" a="1"/>
  <c r="S62" i="47" s="1"/>
  <c r="R62" i="47" a="1"/>
  <c r="R62" i="47" s="1"/>
  <c r="Q62" i="47" a="1"/>
  <c r="Q62" i="47" s="1"/>
  <c r="P62" i="47" a="1"/>
  <c r="P62" i="47" s="1"/>
  <c r="O62" i="47" a="1"/>
  <c r="O62" i="47" s="1"/>
  <c r="N62" i="47" a="1"/>
  <c r="N62" i="47" s="1"/>
  <c r="M62" i="47" a="1"/>
  <c r="M62" i="47" s="1"/>
  <c r="L62" i="47" a="1"/>
  <c r="L62" i="47" s="1"/>
  <c r="K62" i="47" a="1"/>
  <c r="K62" i="47" s="1"/>
  <c r="J62" i="47" a="1"/>
  <c r="J62" i="47" s="1"/>
  <c r="AT61" i="47" a="1"/>
  <c r="AT61" i="47" s="1"/>
  <c r="AS61" i="47" a="1"/>
  <c r="AS61" i="47" s="1"/>
  <c r="AR61" i="47" a="1"/>
  <c r="AR61" i="47" s="1"/>
  <c r="AQ61" i="47" a="1"/>
  <c r="AQ61" i="47" s="1"/>
  <c r="AP61" i="47" a="1"/>
  <c r="AP61" i="47" s="1"/>
  <c r="AM61" i="47" a="1"/>
  <c r="AM61" i="47" s="1"/>
  <c r="AL61" i="47" a="1"/>
  <c r="AL61" i="47" s="1"/>
  <c r="AK61" i="47" a="1"/>
  <c r="AK61" i="47" s="1"/>
  <c r="AJ61" i="47" a="1"/>
  <c r="AJ61" i="47" s="1"/>
  <c r="AI61" i="47" a="1"/>
  <c r="AI61" i="47" s="1"/>
  <c r="AH61" i="47" a="1"/>
  <c r="AH61" i="47" s="1"/>
  <c r="AG61" i="47" a="1"/>
  <c r="AG61" i="47" s="1"/>
  <c r="AF61" i="47" a="1"/>
  <c r="AF61" i="47" s="1"/>
  <c r="AE61" i="47" a="1"/>
  <c r="AE61" i="47" s="1"/>
  <c r="AD61" i="47" a="1"/>
  <c r="AD61" i="47" s="1"/>
  <c r="AC61" i="47" a="1"/>
  <c r="AC61" i="47" s="1"/>
  <c r="AB61" i="47" a="1"/>
  <c r="AB61" i="47" s="1"/>
  <c r="AA61" i="47" a="1"/>
  <c r="AA61" i="47" s="1"/>
  <c r="Z61" i="47" a="1"/>
  <c r="Z61" i="47" s="1"/>
  <c r="Y61" i="47" a="1"/>
  <c r="Y61" i="47" s="1"/>
  <c r="X61" i="47" a="1"/>
  <c r="X61" i="47" s="1"/>
  <c r="W61" i="47" a="1"/>
  <c r="W61" i="47" s="1"/>
  <c r="V61" i="47" a="1"/>
  <c r="V61" i="47" s="1"/>
  <c r="U61" i="47" a="1"/>
  <c r="U61" i="47" s="1"/>
  <c r="T61" i="47" a="1"/>
  <c r="T61" i="47" s="1"/>
  <c r="S61" i="47" a="1"/>
  <c r="S61" i="47" s="1"/>
  <c r="R61" i="47" a="1"/>
  <c r="R61" i="47" s="1"/>
  <c r="Q61" i="47" a="1"/>
  <c r="Q61" i="47" s="1"/>
  <c r="P61" i="47" a="1"/>
  <c r="P61" i="47" s="1"/>
  <c r="O61" i="47" a="1"/>
  <c r="O61" i="47" s="1"/>
  <c r="N61" i="47" a="1"/>
  <c r="N61" i="47" s="1"/>
  <c r="M61" i="47" a="1"/>
  <c r="M61" i="47" s="1"/>
  <c r="L61" i="47" a="1"/>
  <c r="L61" i="47" s="1"/>
  <c r="K61" i="47" a="1"/>
  <c r="K61" i="47" s="1"/>
  <c r="J61" i="47" a="1"/>
  <c r="J61" i="47" s="1"/>
  <c r="AT59" i="47" a="1"/>
  <c r="AT59" i="47" s="1"/>
  <c r="AS59" i="47" a="1"/>
  <c r="AS59" i="47" s="1"/>
  <c r="AR59" i="47" a="1"/>
  <c r="AR59" i="47" s="1"/>
  <c r="AQ59" i="47" a="1"/>
  <c r="AQ59" i="47" s="1"/>
  <c r="AP59" i="47" a="1"/>
  <c r="AP59" i="47" s="1"/>
  <c r="AM59" i="47" a="1"/>
  <c r="AM59" i="47" s="1"/>
  <c r="AL59" i="47" a="1"/>
  <c r="AL59" i="47" s="1"/>
  <c r="AK59" i="47" a="1"/>
  <c r="AK59" i="47" s="1"/>
  <c r="AJ59" i="47" a="1"/>
  <c r="AJ59" i="47" s="1"/>
  <c r="AI59" i="47"/>
  <c r="AI59" i="47" a="1"/>
  <c r="AH59" i="47" a="1"/>
  <c r="AH59" i="47" s="1"/>
  <c r="AG59" i="47" a="1"/>
  <c r="AG59" i="47" s="1"/>
  <c r="AF59" i="47" a="1"/>
  <c r="AF59" i="47" s="1"/>
  <c r="AE59" i="47" a="1"/>
  <c r="AE59" i="47" s="1"/>
  <c r="AD59" i="47" a="1"/>
  <c r="AD59" i="47" s="1"/>
  <c r="AC59" i="47" a="1"/>
  <c r="AC59" i="47" s="1"/>
  <c r="AB59" i="47" a="1"/>
  <c r="AB59" i="47" s="1"/>
  <c r="AA59" i="47" a="1"/>
  <c r="AA59" i="47" s="1"/>
  <c r="Z59" i="47" a="1"/>
  <c r="Z59" i="47" s="1"/>
  <c r="Y59" i="47" a="1"/>
  <c r="Y59" i="47" s="1"/>
  <c r="X59" i="47" a="1"/>
  <c r="X59" i="47" s="1"/>
  <c r="W59" i="47" a="1"/>
  <c r="W59" i="47" s="1"/>
  <c r="V59" i="47" a="1"/>
  <c r="V59" i="47" s="1"/>
  <c r="U59" i="47" a="1"/>
  <c r="U59" i="47" s="1"/>
  <c r="T59" i="47" a="1"/>
  <c r="T59" i="47" s="1"/>
  <c r="S59" i="47" a="1"/>
  <c r="S59" i="47" s="1"/>
  <c r="R59" i="47" a="1"/>
  <c r="R59" i="47" s="1"/>
  <c r="Q59" i="47" a="1"/>
  <c r="Q59" i="47" s="1"/>
  <c r="P59" i="47" a="1"/>
  <c r="P59" i="47" s="1"/>
  <c r="O59" i="47" a="1"/>
  <c r="O59" i="47" s="1"/>
  <c r="N59" i="47" a="1"/>
  <c r="N59" i="47" s="1"/>
  <c r="M59" i="47" a="1"/>
  <c r="M59" i="47" s="1"/>
  <c r="L59" i="47" a="1"/>
  <c r="L59" i="47" s="1"/>
  <c r="K59" i="47" a="1"/>
  <c r="K59" i="47" s="1"/>
  <c r="J59" i="47" a="1"/>
  <c r="J59" i="47" s="1"/>
  <c r="AT58" i="47" a="1"/>
  <c r="AT58" i="47" s="1"/>
  <c r="AS58" i="47" a="1"/>
  <c r="AS58" i="47" s="1"/>
  <c r="AR58" i="47" a="1"/>
  <c r="AR58" i="47" s="1"/>
  <c r="AQ58" i="47" a="1"/>
  <c r="AQ58" i="47" s="1"/>
  <c r="AP58" i="47" a="1"/>
  <c r="AP58" i="47" s="1"/>
  <c r="AM58" i="47" a="1"/>
  <c r="AM58" i="47" s="1"/>
  <c r="AL58" i="47" a="1"/>
  <c r="AL58" i="47" s="1"/>
  <c r="AK58" i="47" a="1"/>
  <c r="AK58" i="47" s="1"/>
  <c r="AJ58" i="47" a="1"/>
  <c r="AJ58" i="47" s="1"/>
  <c r="AI58" i="47" a="1"/>
  <c r="AI58" i="47" s="1"/>
  <c r="AH58" i="47" a="1"/>
  <c r="AH58" i="47" s="1"/>
  <c r="AG58" i="47" a="1"/>
  <c r="AG58" i="47" s="1"/>
  <c r="AF58" i="47" a="1"/>
  <c r="AF58" i="47" s="1"/>
  <c r="AE58" i="47" a="1"/>
  <c r="AE58" i="47" s="1"/>
  <c r="AD58" i="47" a="1"/>
  <c r="AD58" i="47" s="1"/>
  <c r="AC58" i="47" a="1"/>
  <c r="AC58" i="47" s="1"/>
  <c r="AB58" i="47" a="1"/>
  <c r="AB58" i="47" s="1"/>
  <c r="AA58" i="47" a="1"/>
  <c r="AA58" i="47" s="1"/>
  <c r="Z58" i="47" a="1"/>
  <c r="Z58" i="47" s="1"/>
  <c r="Y58" i="47" a="1"/>
  <c r="Y58" i="47" s="1"/>
  <c r="X58" i="47" a="1"/>
  <c r="X58" i="47" s="1"/>
  <c r="W58" i="47" a="1"/>
  <c r="W58" i="47" s="1"/>
  <c r="V58" i="47" a="1"/>
  <c r="V58" i="47" s="1"/>
  <c r="U58" i="47" a="1"/>
  <c r="U58" i="47" s="1"/>
  <c r="T58" i="47" a="1"/>
  <c r="T58" i="47" s="1"/>
  <c r="S58" i="47" a="1"/>
  <c r="S58" i="47" s="1"/>
  <c r="R58" i="47" a="1"/>
  <c r="R58" i="47" s="1"/>
  <c r="Q58" i="47" a="1"/>
  <c r="Q58" i="47" s="1"/>
  <c r="P58" i="47" a="1"/>
  <c r="P58" i="47" s="1"/>
  <c r="O58" i="47" a="1"/>
  <c r="O58" i="47" s="1"/>
  <c r="N58" i="47" a="1"/>
  <c r="N58" i="47" s="1"/>
  <c r="M58" i="47" a="1"/>
  <c r="M58" i="47" s="1"/>
  <c r="L58" i="47" a="1"/>
  <c r="L58" i="47" s="1"/>
  <c r="K58" i="47" a="1"/>
  <c r="K58" i="47" s="1"/>
  <c r="J58" i="47" a="1"/>
  <c r="J58" i="47" s="1"/>
  <c r="AT56" i="47" a="1"/>
  <c r="AT56" i="47" s="1"/>
  <c r="AS56" i="47" a="1"/>
  <c r="AS56" i="47" s="1"/>
  <c r="AR56" i="47" a="1"/>
  <c r="AR56" i="47" s="1"/>
  <c r="AQ56" i="47" a="1"/>
  <c r="AQ56" i="47" s="1"/>
  <c r="AP56" i="47" a="1"/>
  <c r="AP56" i="47" s="1"/>
  <c r="AM56" i="47" a="1"/>
  <c r="AM56" i="47" s="1"/>
  <c r="AL56" i="47" a="1"/>
  <c r="AL56" i="47" s="1"/>
  <c r="AK56" i="47" a="1"/>
  <c r="AK56" i="47" s="1"/>
  <c r="AJ56" i="47" a="1"/>
  <c r="AJ56" i="47" s="1"/>
  <c r="AI56" i="47" a="1"/>
  <c r="AI56" i="47" s="1"/>
  <c r="AH56" i="47" a="1"/>
  <c r="AH56" i="47" s="1"/>
  <c r="AG56" i="47" a="1"/>
  <c r="AG56" i="47" s="1"/>
  <c r="AF56" i="47" a="1"/>
  <c r="AF56" i="47" s="1"/>
  <c r="AE56" i="47" a="1"/>
  <c r="AE56" i="47" s="1"/>
  <c r="AD56" i="47" a="1"/>
  <c r="AD56" i="47" s="1"/>
  <c r="AC56" i="47" a="1"/>
  <c r="AC56" i="47" s="1"/>
  <c r="AB56" i="47" a="1"/>
  <c r="AB56" i="47" s="1"/>
  <c r="AA56" i="47" a="1"/>
  <c r="AA56" i="47" s="1"/>
  <c r="Z56" i="47" a="1"/>
  <c r="Z56" i="47" s="1"/>
  <c r="Y56" i="47" a="1"/>
  <c r="Y56" i="47" s="1"/>
  <c r="X56" i="47" a="1"/>
  <c r="X56" i="47" s="1"/>
  <c r="W56" i="47" a="1"/>
  <c r="W56" i="47" s="1"/>
  <c r="V56" i="47" a="1"/>
  <c r="V56" i="47" s="1"/>
  <c r="U56" i="47" a="1"/>
  <c r="U56" i="47" s="1"/>
  <c r="T56" i="47" a="1"/>
  <c r="T56" i="47" s="1"/>
  <c r="S56" i="47" a="1"/>
  <c r="S56" i="47" s="1"/>
  <c r="R56" i="47" a="1"/>
  <c r="R56" i="47" s="1"/>
  <c r="Q56" i="47" a="1"/>
  <c r="Q56" i="47" s="1"/>
  <c r="P56" i="47" a="1"/>
  <c r="P56" i="47" s="1"/>
  <c r="O56" i="47" a="1"/>
  <c r="O56" i="47" s="1"/>
  <c r="N56" i="47" a="1"/>
  <c r="N56" i="47" s="1"/>
  <c r="M56" i="47" a="1"/>
  <c r="M56" i="47" s="1"/>
  <c r="L56" i="47" a="1"/>
  <c r="L56" i="47" s="1"/>
  <c r="K56" i="47"/>
  <c r="K56" i="47" a="1"/>
  <c r="J56" i="47" a="1"/>
  <c r="J56" i="47" s="1"/>
  <c r="AT55" i="47" a="1"/>
  <c r="AT55" i="47" s="1"/>
  <c r="AS55" i="47" a="1"/>
  <c r="AS55" i="47" s="1"/>
  <c r="AR55" i="47" a="1"/>
  <c r="AR55" i="47" s="1"/>
  <c r="AQ55" i="47" a="1"/>
  <c r="AQ55" i="47" s="1"/>
  <c r="AP55" i="47" a="1"/>
  <c r="AP55" i="47" s="1"/>
  <c r="AM55" i="47" a="1"/>
  <c r="AM55" i="47" s="1"/>
  <c r="AL55" i="47" a="1"/>
  <c r="AL55" i="47" s="1"/>
  <c r="AK55" i="47" a="1"/>
  <c r="AK55" i="47" s="1"/>
  <c r="AJ55" i="47" a="1"/>
  <c r="AJ55" i="47" s="1"/>
  <c r="AI55" i="47" a="1"/>
  <c r="AI55" i="47" s="1"/>
  <c r="AH55" i="47" a="1"/>
  <c r="AH55" i="47" s="1"/>
  <c r="AG55" i="47" a="1"/>
  <c r="AG55" i="47" s="1"/>
  <c r="AF55" i="47" a="1"/>
  <c r="AF55" i="47" s="1"/>
  <c r="AE55" i="47" a="1"/>
  <c r="AE55" i="47" s="1"/>
  <c r="AD55" i="47" a="1"/>
  <c r="AD55" i="47" s="1"/>
  <c r="AC55" i="47" a="1"/>
  <c r="AC55" i="47" s="1"/>
  <c r="AB55" i="47" a="1"/>
  <c r="AB55" i="47" s="1"/>
  <c r="AA55" i="47" a="1"/>
  <c r="AA55" i="47" s="1"/>
  <c r="Z55" i="47" a="1"/>
  <c r="Z55" i="47" s="1"/>
  <c r="Y55" i="47" a="1"/>
  <c r="Y55" i="47" s="1"/>
  <c r="X55" i="47" a="1"/>
  <c r="X55" i="47" s="1"/>
  <c r="W55" i="47" a="1"/>
  <c r="W55" i="47" s="1"/>
  <c r="V55" i="47" a="1"/>
  <c r="V55" i="47" s="1"/>
  <c r="U55" i="47" a="1"/>
  <c r="U55" i="47" s="1"/>
  <c r="T55" i="47" a="1"/>
  <c r="T55" i="47" s="1"/>
  <c r="S55" i="47" a="1"/>
  <c r="S55" i="47" s="1"/>
  <c r="R55" i="47" a="1"/>
  <c r="R55" i="47" s="1"/>
  <c r="Q55" i="47" a="1"/>
  <c r="Q55" i="47" s="1"/>
  <c r="P55" i="47" a="1"/>
  <c r="P55" i="47" s="1"/>
  <c r="O55" i="47" a="1"/>
  <c r="O55" i="47" s="1"/>
  <c r="N55" i="47" a="1"/>
  <c r="N55" i="47" s="1"/>
  <c r="M55" i="47" a="1"/>
  <c r="M55" i="47" s="1"/>
  <c r="L55" i="47" a="1"/>
  <c r="L55" i="47" s="1"/>
  <c r="K55" i="47" a="1"/>
  <c r="K55" i="47" s="1"/>
  <c r="J55" i="47" a="1"/>
  <c r="J55" i="47" s="1"/>
  <c r="AT53" i="47" a="1"/>
  <c r="AT53" i="47" s="1"/>
  <c r="AS53" i="47" a="1"/>
  <c r="AS53" i="47" s="1"/>
  <c r="AR53" i="47" a="1"/>
  <c r="AR53" i="47" s="1"/>
  <c r="AQ53" i="47" a="1"/>
  <c r="AQ53" i="47" s="1"/>
  <c r="AP53" i="47" a="1"/>
  <c r="AP53" i="47" s="1"/>
  <c r="AM53" i="47" a="1"/>
  <c r="AM53" i="47" s="1"/>
  <c r="AL53" i="47" a="1"/>
  <c r="AL53" i="47" s="1"/>
  <c r="AK53" i="47" a="1"/>
  <c r="AK53" i="47" s="1"/>
  <c r="AJ53" i="47" a="1"/>
  <c r="AJ53" i="47" s="1"/>
  <c r="AI53" i="47" a="1"/>
  <c r="AI53" i="47" s="1"/>
  <c r="AH53" i="47" a="1"/>
  <c r="AH53" i="47" s="1"/>
  <c r="AG53" i="47" a="1"/>
  <c r="AG53" i="47" s="1"/>
  <c r="AF53" i="47" a="1"/>
  <c r="AF53" i="47" s="1"/>
  <c r="AE53" i="47" a="1"/>
  <c r="AE53" i="47" s="1"/>
  <c r="AD53" i="47" a="1"/>
  <c r="AD53" i="47" s="1"/>
  <c r="AC53" i="47" a="1"/>
  <c r="AC53" i="47" s="1"/>
  <c r="AB53" i="47" a="1"/>
  <c r="AB53" i="47" s="1"/>
  <c r="AA53" i="47" a="1"/>
  <c r="AA53" i="47" s="1"/>
  <c r="Z53" i="47" a="1"/>
  <c r="Z53" i="47" s="1"/>
  <c r="Y53" i="47" a="1"/>
  <c r="Y53" i="47" s="1"/>
  <c r="X53" i="47" a="1"/>
  <c r="X53" i="47" s="1"/>
  <c r="W53" i="47" a="1"/>
  <c r="W53" i="47" s="1"/>
  <c r="V53" i="47" a="1"/>
  <c r="V53" i="47" s="1"/>
  <c r="U53" i="47" a="1"/>
  <c r="U53" i="47" s="1"/>
  <c r="T53" i="47" a="1"/>
  <c r="T53" i="47" s="1"/>
  <c r="S53" i="47" a="1"/>
  <c r="S53" i="47" s="1"/>
  <c r="R53" i="47" a="1"/>
  <c r="R53" i="47" s="1"/>
  <c r="Q53" i="47" a="1"/>
  <c r="Q53" i="47" s="1"/>
  <c r="P53" i="47" a="1"/>
  <c r="P53" i="47" s="1"/>
  <c r="O53" i="47" a="1"/>
  <c r="O53" i="47" s="1"/>
  <c r="N53" i="47" a="1"/>
  <c r="N53" i="47" s="1"/>
  <c r="M53" i="47" a="1"/>
  <c r="M53" i="47" s="1"/>
  <c r="L53" i="47" a="1"/>
  <c r="L53" i="47" s="1"/>
  <c r="K53" i="47" a="1"/>
  <c r="K53" i="47" s="1"/>
  <c r="J53" i="47" a="1"/>
  <c r="J53" i="47" s="1"/>
  <c r="AT52" i="47" a="1"/>
  <c r="AT52" i="47" s="1"/>
  <c r="AS52" i="47" a="1"/>
  <c r="AS52" i="47" s="1"/>
  <c r="AR52" i="47" a="1"/>
  <c r="AR52" i="47" s="1"/>
  <c r="AQ52" i="47" a="1"/>
  <c r="AQ52" i="47" s="1"/>
  <c r="AP52" i="47" a="1"/>
  <c r="AP52" i="47" s="1"/>
  <c r="AM52" i="47" a="1"/>
  <c r="AM52" i="47" s="1"/>
  <c r="AL52" i="47" a="1"/>
  <c r="AL52" i="47" s="1"/>
  <c r="AK52" i="47" a="1"/>
  <c r="AK52" i="47" s="1"/>
  <c r="AJ52" i="47" a="1"/>
  <c r="AJ52" i="47" s="1"/>
  <c r="AI52" i="47" a="1"/>
  <c r="AI52" i="47" s="1"/>
  <c r="AH52" i="47" a="1"/>
  <c r="AH52" i="47" s="1"/>
  <c r="AG52" i="47" a="1"/>
  <c r="AG52" i="47" s="1"/>
  <c r="AF52" i="47" a="1"/>
  <c r="AF52" i="47" s="1"/>
  <c r="AE52" i="47" a="1"/>
  <c r="AE52" i="47" s="1"/>
  <c r="AD52" i="47" a="1"/>
  <c r="AD52" i="47" s="1"/>
  <c r="AC52" i="47" a="1"/>
  <c r="AC52" i="47" s="1"/>
  <c r="AB52" i="47" a="1"/>
  <c r="AB52" i="47" s="1"/>
  <c r="AA52" i="47" a="1"/>
  <c r="AA52" i="47" s="1"/>
  <c r="Z52" i="47" a="1"/>
  <c r="Z52" i="47" s="1"/>
  <c r="Y52" i="47" a="1"/>
  <c r="Y52" i="47" s="1"/>
  <c r="X52" i="47" a="1"/>
  <c r="X52" i="47" s="1"/>
  <c r="W52" i="47" a="1"/>
  <c r="W52" i="47" s="1"/>
  <c r="V52" i="47" a="1"/>
  <c r="V52" i="47" s="1"/>
  <c r="U52" i="47" a="1"/>
  <c r="U52" i="47" s="1"/>
  <c r="T52" i="47" a="1"/>
  <c r="T52" i="47" s="1"/>
  <c r="S52" i="47" a="1"/>
  <c r="S52" i="47" s="1"/>
  <c r="R52" i="47" a="1"/>
  <c r="R52" i="47" s="1"/>
  <c r="Q52" i="47" a="1"/>
  <c r="Q52" i="47" s="1"/>
  <c r="P52" i="47" a="1"/>
  <c r="P52" i="47" s="1"/>
  <c r="O52" i="47" a="1"/>
  <c r="O52" i="47" s="1"/>
  <c r="N52" i="47" a="1"/>
  <c r="N52" i="47" s="1"/>
  <c r="M52" i="47" a="1"/>
  <c r="M52" i="47" s="1"/>
  <c r="L52" i="47" a="1"/>
  <c r="L52" i="47" s="1"/>
  <c r="K52" i="47" a="1"/>
  <c r="K52" i="47" s="1"/>
  <c r="J52" i="47" a="1"/>
  <c r="J52" i="47" s="1"/>
  <c r="AT50" i="47" a="1"/>
  <c r="AT50" i="47" s="1"/>
  <c r="AS50" i="47" a="1"/>
  <c r="AS50" i="47" s="1"/>
  <c r="AR50" i="47" a="1"/>
  <c r="AR50" i="47" s="1"/>
  <c r="AQ50" i="47" a="1"/>
  <c r="AQ50" i="47" s="1"/>
  <c r="AP50" i="47" a="1"/>
  <c r="AP50" i="47" s="1"/>
  <c r="AM50" i="47" a="1"/>
  <c r="AM50" i="47" s="1"/>
  <c r="AL50" i="47" a="1"/>
  <c r="AL50" i="47" s="1"/>
  <c r="AK50" i="47" a="1"/>
  <c r="AK50" i="47" s="1"/>
  <c r="AJ50" i="47" a="1"/>
  <c r="AJ50" i="47" s="1"/>
  <c r="AI50" i="47" a="1"/>
  <c r="AI50" i="47" s="1"/>
  <c r="AH50" i="47" a="1"/>
  <c r="AH50" i="47" s="1"/>
  <c r="AG50" i="47" a="1"/>
  <c r="AG50" i="47" s="1"/>
  <c r="AF50" i="47" a="1"/>
  <c r="AF50" i="47" s="1"/>
  <c r="AE50" i="47" a="1"/>
  <c r="AE50" i="47" s="1"/>
  <c r="AD50" i="47" a="1"/>
  <c r="AD50" i="47" s="1"/>
  <c r="AC50" i="47" a="1"/>
  <c r="AC50" i="47" s="1"/>
  <c r="AB50" i="47" a="1"/>
  <c r="AB50" i="47" s="1"/>
  <c r="AA50" i="47" a="1"/>
  <c r="AA50" i="47" s="1"/>
  <c r="Z50" i="47" a="1"/>
  <c r="Z50" i="47" s="1"/>
  <c r="Y50" i="47" a="1"/>
  <c r="Y50" i="47" s="1"/>
  <c r="X50" i="47" a="1"/>
  <c r="X50" i="47" s="1"/>
  <c r="W50" i="47" a="1"/>
  <c r="W50" i="47" s="1"/>
  <c r="V50" i="47" a="1"/>
  <c r="V50" i="47" s="1"/>
  <c r="U50" i="47" a="1"/>
  <c r="U50" i="47" s="1"/>
  <c r="T50" i="47" a="1"/>
  <c r="T50" i="47" s="1"/>
  <c r="S50" i="47" a="1"/>
  <c r="S50" i="47" s="1"/>
  <c r="R50" i="47" a="1"/>
  <c r="R50" i="47" s="1"/>
  <c r="Q50" i="47" a="1"/>
  <c r="Q50" i="47" s="1"/>
  <c r="P50" i="47" a="1"/>
  <c r="P50" i="47" s="1"/>
  <c r="O50" i="47" a="1"/>
  <c r="O50" i="47" s="1"/>
  <c r="N50" i="47" a="1"/>
  <c r="N50" i="47" s="1"/>
  <c r="M50" i="47" a="1"/>
  <c r="M50" i="47" s="1"/>
  <c r="L50" i="47" a="1"/>
  <c r="L50" i="47" s="1"/>
  <c r="K50" i="47" a="1"/>
  <c r="K50" i="47" s="1"/>
  <c r="J50" i="47" a="1"/>
  <c r="J50" i="47" s="1"/>
  <c r="AT49" i="47" a="1"/>
  <c r="AT49" i="47" s="1"/>
  <c r="AS49" i="47" a="1"/>
  <c r="AS49" i="47" s="1"/>
  <c r="AR49" i="47" a="1"/>
  <c r="AR49" i="47" s="1"/>
  <c r="AQ49" i="47" a="1"/>
  <c r="AQ49" i="47" s="1"/>
  <c r="AP49" i="47" a="1"/>
  <c r="AP49" i="47" s="1"/>
  <c r="AM49" i="47" a="1"/>
  <c r="AM49" i="47" s="1"/>
  <c r="AL49" i="47" a="1"/>
  <c r="AL49" i="47" s="1"/>
  <c r="AK49" i="47" a="1"/>
  <c r="AK49" i="47" s="1"/>
  <c r="AJ49" i="47" a="1"/>
  <c r="AJ49" i="47" s="1"/>
  <c r="AI49" i="47" a="1"/>
  <c r="AI49" i="47" s="1"/>
  <c r="AH49" i="47" a="1"/>
  <c r="AH49" i="47" s="1"/>
  <c r="AG49" i="47" a="1"/>
  <c r="AG49" i="47" s="1"/>
  <c r="AF49" i="47" a="1"/>
  <c r="AF49" i="47" s="1"/>
  <c r="AE49" i="47" a="1"/>
  <c r="AE49" i="47" s="1"/>
  <c r="AD49" i="47" a="1"/>
  <c r="AD49" i="47" s="1"/>
  <c r="AC49" i="47" a="1"/>
  <c r="AC49" i="47" s="1"/>
  <c r="AB49" i="47" a="1"/>
  <c r="AB49" i="47" s="1"/>
  <c r="AA49" i="47" a="1"/>
  <c r="AA49" i="47" s="1"/>
  <c r="Z49" i="47" a="1"/>
  <c r="Z49" i="47" s="1"/>
  <c r="Y49" i="47" a="1"/>
  <c r="Y49" i="47" s="1"/>
  <c r="X49" i="47" a="1"/>
  <c r="X49" i="47" s="1"/>
  <c r="W49" i="47" a="1"/>
  <c r="W49" i="47" s="1"/>
  <c r="V49" i="47" a="1"/>
  <c r="V49" i="47" s="1"/>
  <c r="U49" i="47" a="1"/>
  <c r="U49" i="47" s="1"/>
  <c r="T49" i="47" a="1"/>
  <c r="T49" i="47" s="1"/>
  <c r="S49" i="47" a="1"/>
  <c r="S49" i="47" s="1"/>
  <c r="R49" i="47" a="1"/>
  <c r="R49" i="47" s="1"/>
  <c r="Q49" i="47" a="1"/>
  <c r="Q49" i="47" s="1"/>
  <c r="P49" i="47" a="1"/>
  <c r="P49" i="47" s="1"/>
  <c r="O49" i="47" a="1"/>
  <c r="O49" i="47" s="1"/>
  <c r="N49" i="47" a="1"/>
  <c r="N49" i="47" s="1"/>
  <c r="M49" i="47" a="1"/>
  <c r="M49" i="47" s="1"/>
  <c r="L49" i="47" a="1"/>
  <c r="L49" i="47" s="1"/>
  <c r="K49" i="47" a="1"/>
  <c r="K49" i="47" s="1"/>
  <c r="J49" i="47" a="1"/>
  <c r="J49" i="47" s="1"/>
  <c r="AT47" i="47" a="1"/>
  <c r="AT47" i="47" s="1"/>
  <c r="AS47" i="47" a="1"/>
  <c r="AS47" i="47" s="1"/>
  <c r="AR47" i="47" a="1"/>
  <c r="AR47" i="47" s="1"/>
  <c r="AQ47" i="47" a="1"/>
  <c r="AQ47" i="47" s="1"/>
  <c r="AP47" i="47" a="1"/>
  <c r="AP47" i="47" s="1"/>
  <c r="AM47" i="47" a="1"/>
  <c r="AM47" i="47" s="1"/>
  <c r="AL47" i="47" a="1"/>
  <c r="AL47" i="47" s="1"/>
  <c r="AK47" i="47" a="1"/>
  <c r="AK47" i="47" s="1"/>
  <c r="AJ47" i="47" a="1"/>
  <c r="AJ47" i="47" s="1"/>
  <c r="AI47" i="47" a="1"/>
  <c r="AI47" i="47" s="1"/>
  <c r="AH47" i="47" a="1"/>
  <c r="AH47" i="47" s="1"/>
  <c r="AG47" i="47" a="1"/>
  <c r="AG47" i="47" s="1"/>
  <c r="AF47" i="47" a="1"/>
  <c r="AF47" i="47" s="1"/>
  <c r="AE47" i="47" a="1"/>
  <c r="AE47" i="47" s="1"/>
  <c r="AD47" i="47" a="1"/>
  <c r="AD47" i="47" s="1"/>
  <c r="AC47" i="47" a="1"/>
  <c r="AC47" i="47" s="1"/>
  <c r="AB47" i="47" a="1"/>
  <c r="AB47" i="47" s="1"/>
  <c r="AA47" i="47" a="1"/>
  <c r="AA47" i="47" s="1"/>
  <c r="Z47" i="47" a="1"/>
  <c r="Z47" i="47" s="1"/>
  <c r="Y47" i="47" a="1"/>
  <c r="Y47" i="47" s="1"/>
  <c r="X47" i="47" a="1"/>
  <c r="X47" i="47" s="1"/>
  <c r="W47" i="47" a="1"/>
  <c r="W47" i="47" s="1"/>
  <c r="V47" i="47" a="1"/>
  <c r="V47" i="47" s="1"/>
  <c r="U47" i="47" a="1"/>
  <c r="U47" i="47" s="1"/>
  <c r="T47" i="47" a="1"/>
  <c r="T47" i="47" s="1"/>
  <c r="S47" i="47" a="1"/>
  <c r="S47" i="47" s="1"/>
  <c r="R47" i="47" a="1"/>
  <c r="R47" i="47" s="1"/>
  <c r="Q47" i="47" a="1"/>
  <c r="Q47" i="47" s="1"/>
  <c r="P47" i="47" a="1"/>
  <c r="P47" i="47" s="1"/>
  <c r="O47" i="47" a="1"/>
  <c r="O47" i="47" s="1"/>
  <c r="N47" i="47" a="1"/>
  <c r="N47" i="47" s="1"/>
  <c r="M47" i="47" a="1"/>
  <c r="M47" i="47" s="1"/>
  <c r="L47" i="47" a="1"/>
  <c r="L47" i="47" s="1"/>
  <c r="K47" i="47" a="1"/>
  <c r="K47" i="47" s="1"/>
  <c r="J47" i="47" a="1"/>
  <c r="J47" i="47" s="1"/>
  <c r="AT46" i="47" a="1"/>
  <c r="AT46" i="47" s="1"/>
  <c r="AS46" i="47" a="1"/>
  <c r="AS46" i="47" s="1"/>
  <c r="AR46" i="47" a="1"/>
  <c r="AR46" i="47" s="1"/>
  <c r="AQ46" i="47" a="1"/>
  <c r="AQ46" i="47" s="1"/>
  <c r="AP46" i="47" a="1"/>
  <c r="AP46" i="47" s="1"/>
  <c r="AM46" i="47" a="1"/>
  <c r="AM46" i="47" s="1"/>
  <c r="AL46" i="47" a="1"/>
  <c r="AL46" i="47" s="1"/>
  <c r="AK46" i="47" a="1"/>
  <c r="AK46" i="47" s="1"/>
  <c r="AJ46" i="47" a="1"/>
  <c r="AJ46" i="47" s="1"/>
  <c r="AI46" i="47" a="1"/>
  <c r="AI46" i="47" s="1"/>
  <c r="AH46" i="47" a="1"/>
  <c r="AH46" i="47" s="1"/>
  <c r="AG46" i="47" a="1"/>
  <c r="AG46" i="47" s="1"/>
  <c r="AF46" i="47" a="1"/>
  <c r="AF46" i="47" s="1"/>
  <c r="AE46" i="47" a="1"/>
  <c r="AE46" i="47" s="1"/>
  <c r="AD46" i="47" a="1"/>
  <c r="AD46" i="47" s="1"/>
  <c r="AC46" i="47" a="1"/>
  <c r="AC46" i="47" s="1"/>
  <c r="AB46" i="47" a="1"/>
  <c r="AB46" i="47" s="1"/>
  <c r="AA46" i="47" a="1"/>
  <c r="AA46" i="47" s="1"/>
  <c r="Z46" i="47" a="1"/>
  <c r="Z46" i="47" s="1"/>
  <c r="Y46" i="47" a="1"/>
  <c r="Y46" i="47" s="1"/>
  <c r="X46" i="47" a="1"/>
  <c r="X46" i="47" s="1"/>
  <c r="W46" i="47" a="1"/>
  <c r="W46" i="47" s="1"/>
  <c r="V46" i="47" a="1"/>
  <c r="V46" i="47" s="1"/>
  <c r="U46" i="47" a="1"/>
  <c r="U46" i="47" s="1"/>
  <c r="T46" i="47" a="1"/>
  <c r="T46" i="47" s="1"/>
  <c r="S46" i="47" a="1"/>
  <c r="S46" i="47" s="1"/>
  <c r="R46" i="47" a="1"/>
  <c r="R46" i="47" s="1"/>
  <c r="Q46" i="47" a="1"/>
  <c r="Q46" i="47" s="1"/>
  <c r="P46" i="47" a="1"/>
  <c r="P46" i="47" s="1"/>
  <c r="O46" i="47" a="1"/>
  <c r="O46" i="47" s="1"/>
  <c r="N46" i="47" a="1"/>
  <c r="N46" i="47" s="1"/>
  <c r="M46" i="47" a="1"/>
  <c r="M46" i="47" s="1"/>
  <c r="L46" i="47" a="1"/>
  <c r="L46" i="47" s="1"/>
  <c r="K46" i="47" a="1"/>
  <c r="K46" i="47" s="1"/>
  <c r="J46" i="47" a="1"/>
  <c r="J46" i="47" s="1"/>
  <c r="AT44" i="47" a="1"/>
  <c r="AT44" i="47" s="1"/>
  <c r="AS44" i="47" a="1"/>
  <c r="AS44" i="47" s="1"/>
  <c r="AR44" i="47" a="1"/>
  <c r="AR44" i="47" s="1"/>
  <c r="AQ44" i="47" a="1"/>
  <c r="AQ44" i="47" s="1"/>
  <c r="AP44" i="47" a="1"/>
  <c r="AP44" i="47" s="1"/>
  <c r="AM44" i="47" a="1"/>
  <c r="AM44" i="47" s="1"/>
  <c r="AL44" i="47" a="1"/>
  <c r="AL44" i="47" s="1"/>
  <c r="AK44" i="47" a="1"/>
  <c r="AK44" i="47" s="1"/>
  <c r="AJ44" i="47" a="1"/>
  <c r="AJ44" i="47" s="1"/>
  <c r="AI44" i="47" a="1"/>
  <c r="AI44" i="47" s="1"/>
  <c r="AH44" i="47" a="1"/>
  <c r="AH44" i="47" s="1"/>
  <c r="AG44" i="47" a="1"/>
  <c r="AG44" i="47" s="1"/>
  <c r="AF44" i="47" a="1"/>
  <c r="AF44" i="47" s="1"/>
  <c r="AE44" i="47" a="1"/>
  <c r="AE44" i="47" s="1"/>
  <c r="AD44" i="47" a="1"/>
  <c r="AD44" i="47" s="1"/>
  <c r="AC44" i="47" a="1"/>
  <c r="AC44" i="47" s="1"/>
  <c r="AB44" i="47" a="1"/>
  <c r="AB44" i="47" s="1"/>
  <c r="AA44" i="47" a="1"/>
  <c r="AA44" i="47" s="1"/>
  <c r="Z44" i="47" a="1"/>
  <c r="Z44" i="47" s="1"/>
  <c r="Y44" i="47" a="1"/>
  <c r="Y44" i="47" s="1"/>
  <c r="X44" i="47" a="1"/>
  <c r="X44" i="47" s="1"/>
  <c r="W44" i="47" a="1"/>
  <c r="W44" i="47" s="1"/>
  <c r="V44" i="47" a="1"/>
  <c r="V44" i="47" s="1"/>
  <c r="U44" i="47" a="1"/>
  <c r="U44" i="47" s="1"/>
  <c r="T44" i="47" a="1"/>
  <c r="T44" i="47" s="1"/>
  <c r="S44" i="47" a="1"/>
  <c r="S44" i="47" s="1"/>
  <c r="R44" i="47" a="1"/>
  <c r="R44" i="47" s="1"/>
  <c r="Q44" i="47" a="1"/>
  <c r="Q44" i="47" s="1"/>
  <c r="P44" i="47" a="1"/>
  <c r="P44" i="47" s="1"/>
  <c r="O44" i="47" a="1"/>
  <c r="O44" i="47" s="1"/>
  <c r="N44" i="47" a="1"/>
  <c r="N44" i="47" s="1"/>
  <c r="M44" i="47" a="1"/>
  <c r="M44" i="47" s="1"/>
  <c r="L44" i="47" a="1"/>
  <c r="L44" i="47" s="1"/>
  <c r="K44" i="47" a="1"/>
  <c r="K44" i="47" s="1"/>
  <c r="J44" i="47" a="1"/>
  <c r="J44" i="47" s="1"/>
  <c r="AT43" i="47" a="1"/>
  <c r="AT43" i="47" s="1"/>
  <c r="AS43" i="47" a="1"/>
  <c r="AS43" i="47" s="1"/>
  <c r="AR43" i="47" a="1"/>
  <c r="AR43" i="47" s="1"/>
  <c r="AQ43" i="47" a="1"/>
  <c r="AQ43" i="47" s="1"/>
  <c r="AP43" i="47" a="1"/>
  <c r="AP43" i="47" s="1"/>
  <c r="AM43" i="47" a="1"/>
  <c r="AM43" i="47" s="1"/>
  <c r="AL43" i="47" a="1"/>
  <c r="AL43" i="47" s="1"/>
  <c r="AK43" i="47" a="1"/>
  <c r="AK43" i="47" s="1"/>
  <c r="AJ43" i="47" a="1"/>
  <c r="AJ43" i="47" s="1"/>
  <c r="AI43" i="47" a="1"/>
  <c r="AI43" i="47" s="1"/>
  <c r="AH43" i="47" a="1"/>
  <c r="AH43" i="47" s="1"/>
  <c r="AG43" i="47" a="1"/>
  <c r="AG43" i="47" s="1"/>
  <c r="AF43" i="47" a="1"/>
  <c r="AF43" i="47" s="1"/>
  <c r="AE43" i="47" a="1"/>
  <c r="AE43" i="47" s="1"/>
  <c r="AD43" i="47" a="1"/>
  <c r="AD43" i="47" s="1"/>
  <c r="AC43" i="47" a="1"/>
  <c r="AC43" i="47" s="1"/>
  <c r="AB43" i="47" a="1"/>
  <c r="AB43" i="47" s="1"/>
  <c r="AA43" i="47" a="1"/>
  <c r="AA43" i="47" s="1"/>
  <c r="Z43" i="47" a="1"/>
  <c r="Z43" i="47" s="1"/>
  <c r="Y43" i="47" a="1"/>
  <c r="Y43" i="47" s="1"/>
  <c r="X43" i="47" a="1"/>
  <c r="X43" i="47" s="1"/>
  <c r="W43" i="47" a="1"/>
  <c r="W43" i="47" s="1"/>
  <c r="V43" i="47" a="1"/>
  <c r="V43" i="47" s="1"/>
  <c r="U43" i="47" a="1"/>
  <c r="U43" i="47" s="1"/>
  <c r="T43" i="47" a="1"/>
  <c r="T43" i="47" s="1"/>
  <c r="S43" i="47" a="1"/>
  <c r="S43" i="47" s="1"/>
  <c r="R43" i="47" a="1"/>
  <c r="R43" i="47" s="1"/>
  <c r="Q43" i="47" a="1"/>
  <c r="Q43" i="47" s="1"/>
  <c r="P43" i="47" a="1"/>
  <c r="P43" i="47" s="1"/>
  <c r="O43" i="47" a="1"/>
  <c r="O43" i="47" s="1"/>
  <c r="N43" i="47" a="1"/>
  <c r="N43" i="47" s="1"/>
  <c r="M43" i="47" a="1"/>
  <c r="M43" i="47" s="1"/>
  <c r="L43" i="47" a="1"/>
  <c r="L43" i="47" s="1"/>
  <c r="K43" i="47" a="1"/>
  <c r="K43" i="47" s="1"/>
  <c r="J43" i="47" a="1"/>
  <c r="J43" i="47" s="1"/>
  <c r="AT41" i="47" a="1"/>
  <c r="AT41" i="47" s="1"/>
  <c r="AS41" i="47" a="1"/>
  <c r="AS41" i="47" s="1"/>
  <c r="AR41" i="47" a="1"/>
  <c r="AR41" i="47" s="1"/>
  <c r="AQ41" i="47" a="1"/>
  <c r="AQ41" i="47" s="1"/>
  <c r="AP41" i="47" a="1"/>
  <c r="AP41" i="47" s="1"/>
  <c r="AM41" i="47" a="1"/>
  <c r="AM41" i="47" s="1"/>
  <c r="AL41" i="47" a="1"/>
  <c r="AL41" i="47" s="1"/>
  <c r="AK41" i="47" a="1"/>
  <c r="AK41" i="47" s="1"/>
  <c r="AJ41" i="47" a="1"/>
  <c r="AJ41" i="47" s="1"/>
  <c r="AI41" i="47" a="1"/>
  <c r="AI41" i="47" s="1"/>
  <c r="AH41" i="47" a="1"/>
  <c r="AH41" i="47" s="1"/>
  <c r="AG41" i="47" a="1"/>
  <c r="AG41" i="47" s="1"/>
  <c r="AF41" i="47" a="1"/>
  <c r="AF41" i="47" s="1"/>
  <c r="AE41" i="47" a="1"/>
  <c r="AE41" i="47" s="1"/>
  <c r="AD41" i="47" a="1"/>
  <c r="AD41" i="47" s="1"/>
  <c r="AC41" i="47" a="1"/>
  <c r="AC41" i="47" s="1"/>
  <c r="AB41" i="47" a="1"/>
  <c r="AB41" i="47" s="1"/>
  <c r="AA41" i="47" a="1"/>
  <c r="AA41" i="47" s="1"/>
  <c r="Z41" i="47" a="1"/>
  <c r="Z41" i="47" s="1"/>
  <c r="Y41" i="47" a="1"/>
  <c r="Y41" i="47" s="1"/>
  <c r="X41" i="47" a="1"/>
  <c r="X41" i="47" s="1"/>
  <c r="W41" i="47" a="1"/>
  <c r="W41" i="47" s="1"/>
  <c r="V41" i="47" a="1"/>
  <c r="V41" i="47" s="1"/>
  <c r="U41" i="47" a="1"/>
  <c r="U41" i="47" s="1"/>
  <c r="T41" i="47" a="1"/>
  <c r="T41" i="47" s="1"/>
  <c r="S41" i="47" a="1"/>
  <c r="S41" i="47" s="1"/>
  <c r="R41" i="47" a="1"/>
  <c r="R41" i="47" s="1"/>
  <c r="Q41" i="47" a="1"/>
  <c r="Q41" i="47" s="1"/>
  <c r="P41" i="47" a="1"/>
  <c r="P41" i="47" s="1"/>
  <c r="O41" i="47" a="1"/>
  <c r="O41" i="47" s="1"/>
  <c r="N41" i="47" a="1"/>
  <c r="N41" i="47" s="1"/>
  <c r="M41" i="47" a="1"/>
  <c r="M41" i="47" s="1"/>
  <c r="L41" i="47" a="1"/>
  <c r="L41" i="47" s="1"/>
  <c r="K41" i="47" a="1"/>
  <c r="K41" i="47" s="1"/>
  <c r="J41" i="47" a="1"/>
  <c r="J41" i="47" s="1"/>
  <c r="AT40" i="47" a="1"/>
  <c r="AT40" i="47" s="1"/>
  <c r="AS40" i="47" a="1"/>
  <c r="AS40" i="47" s="1"/>
  <c r="AR40" i="47" a="1"/>
  <c r="AR40" i="47" s="1"/>
  <c r="AQ40" i="47" a="1"/>
  <c r="AQ40" i="47" s="1"/>
  <c r="AP40" i="47" a="1"/>
  <c r="AP40" i="47" s="1"/>
  <c r="AM40" i="47" a="1"/>
  <c r="AM40" i="47" s="1"/>
  <c r="AL40" i="47" a="1"/>
  <c r="AL40" i="47" s="1"/>
  <c r="AK40" i="47" a="1"/>
  <c r="AK40" i="47" s="1"/>
  <c r="AJ40" i="47" a="1"/>
  <c r="AJ40" i="47" s="1"/>
  <c r="AI40" i="47" a="1"/>
  <c r="AI40" i="47" s="1"/>
  <c r="AH40" i="47" a="1"/>
  <c r="AH40" i="47" s="1"/>
  <c r="AG40" i="47" a="1"/>
  <c r="AG40" i="47" s="1"/>
  <c r="AF40" i="47" a="1"/>
  <c r="AF40" i="47" s="1"/>
  <c r="AE40" i="47" a="1"/>
  <c r="AE40" i="47" s="1"/>
  <c r="AD40" i="47" a="1"/>
  <c r="AD40" i="47" s="1"/>
  <c r="AC40" i="47" a="1"/>
  <c r="AC40" i="47" s="1"/>
  <c r="AB40" i="47" a="1"/>
  <c r="AB40" i="47" s="1"/>
  <c r="AA40" i="47" a="1"/>
  <c r="AA40" i="47" s="1"/>
  <c r="Z40" i="47" a="1"/>
  <c r="Z40" i="47" s="1"/>
  <c r="Y40" i="47" a="1"/>
  <c r="Y40" i="47" s="1"/>
  <c r="X40" i="47" a="1"/>
  <c r="X40" i="47" s="1"/>
  <c r="W40" i="47" a="1"/>
  <c r="W40" i="47" s="1"/>
  <c r="V40" i="47" a="1"/>
  <c r="V40" i="47" s="1"/>
  <c r="U40" i="47" a="1"/>
  <c r="U40" i="47" s="1"/>
  <c r="T40" i="47" a="1"/>
  <c r="T40" i="47" s="1"/>
  <c r="S40" i="47" a="1"/>
  <c r="S40" i="47" s="1"/>
  <c r="R40" i="47" a="1"/>
  <c r="R40" i="47" s="1"/>
  <c r="Q40" i="47" a="1"/>
  <c r="Q40" i="47" s="1"/>
  <c r="P40" i="47" a="1"/>
  <c r="P40" i="47" s="1"/>
  <c r="O40" i="47" a="1"/>
  <c r="O40" i="47" s="1"/>
  <c r="N40" i="47" a="1"/>
  <c r="N40" i="47" s="1"/>
  <c r="M40" i="47" a="1"/>
  <c r="M40" i="47" s="1"/>
  <c r="L40" i="47" a="1"/>
  <c r="L40" i="47" s="1"/>
  <c r="K40" i="47" a="1"/>
  <c r="K40" i="47" s="1"/>
  <c r="J40" i="47" a="1"/>
  <c r="J40" i="47" s="1"/>
  <c r="AT38" i="47" a="1"/>
  <c r="AT38" i="47" s="1"/>
  <c r="AS38" i="47" a="1"/>
  <c r="AS38" i="47" s="1"/>
  <c r="AR38" i="47" a="1"/>
  <c r="AR38" i="47" s="1"/>
  <c r="AQ38" i="47" a="1"/>
  <c r="AQ38" i="47" s="1"/>
  <c r="AP38" i="47" a="1"/>
  <c r="AP38" i="47" s="1"/>
  <c r="AM38" i="47" a="1"/>
  <c r="AM38" i="47" s="1"/>
  <c r="AL38" i="47" a="1"/>
  <c r="AL38" i="47" s="1"/>
  <c r="AK38" i="47" a="1"/>
  <c r="AK38" i="47" s="1"/>
  <c r="AJ38" i="47" a="1"/>
  <c r="AJ38" i="47" s="1"/>
  <c r="AI38" i="47" a="1"/>
  <c r="AI38" i="47" s="1"/>
  <c r="AH38" i="47" a="1"/>
  <c r="AH38" i="47" s="1"/>
  <c r="AG38" i="47" a="1"/>
  <c r="AG38" i="47" s="1"/>
  <c r="AF38" i="47" a="1"/>
  <c r="AF38" i="47" s="1"/>
  <c r="AE38" i="47" a="1"/>
  <c r="AE38" i="47" s="1"/>
  <c r="AD38" i="47" a="1"/>
  <c r="AD38" i="47" s="1"/>
  <c r="AC38" i="47" a="1"/>
  <c r="AC38" i="47" s="1"/>
  <c r="AB38" i="47" a="1"/>
  <c r="AB38" i="47" s="1"/>
  <c r="AA38" i="47" a="1"/>
  <c r="AA38" i="47" s="1"/>
  <c r="Z38" i="47" a="1"/>
  <c r="Z38" i="47" s="1"/>
  <c r="Y38" i="47" a="1"/>
  <c r="Y38" i="47" s="1"/>
  <c r="X38" i="47" a="1"/>
  <c r="X38" i="47" s="1"/>
  <c r="W38" i="47" a="1"/>
  <c r="W38" i="47" s="1"/>
  <c r="V38" i="47" a="1"/>
  <c r="V38" i="47" s="1"/>
  <c r="U38" i="47" a="1"/>
  <c r="U38" i="47" s="1"/>
  <c r="T38" i="47" a="1"/>
  <c r="T38" i="47" s="1"/>
  <c r="S38" i="47" a="1"/>
  <c r="S38" i="47" s="1"/>
  <c r="R38" i="47" a="1"/>
  <c r="R38" i="47" s="1"/>
  <c r="Q38" i="47" a="1"/>
  <c r="Q38" i="47" s="1"/>
  <c r="P38" i="47" a="1"/>
  <c r="P38" i="47" s="1"/>
  <c r="O38" i="47" a="1"/>
  <c r="O38" i="47" s="1"/>
  <c r="N38" i="47" a="1"/>
  <c r="N38" i="47" s="1"/>
  <c r="M38" i="47" a="1"/>
  <c r="M38" i="47" s="1"/>
  <c r="L38" i="47" a="1"/>
  <c r="L38" i="47" s="1"/>
  <c r="K38" i="47" a="1"/>
  <c r="K38" i="47" s="1"/>
  <c r="J38" i="47" a="1"/>
  <c r="J38" i="47" s="1"/>
  <c r="AT37" i="47" a="1"/>
  <c r="AT37" i="47" s="1"/>
  <c r="AS37" i="47" a="1"/>
  <c r="AS37" i="47" s="1"/>
  <c r="AR37" i="47" a="1"/>
  <c r="AR37" i="47" s="1"/>
  <c r="AQ37" i="47" a="1"/>
  <c r="AQ37" i="47" s="1"/>
  <c r="AP37" i="47" a="1"/>
  <c r="AP37" i="47" s="1"/>
  <c r="AM37" i="47" a="1"/>
  <c r="AM37" i="47" s="1"/>
  <c r="AL37" i="47" a="1"/>
  <c r="AL37" i="47" s="1"/>
  <c r="AK37" i="47" a="1"/>
  <c r="AK37" i="47" s="1"/>
  <c r="AJ37" i="47" a="1"/>
  <c r="AJ37" i="47" s="1"/>
  <c r="AI37" i="47" a="1"/>
  <c r="AI37" i="47" s="1"/>
  <c r="AH37" i="47" a="1"/>
  <c r="AH37" i="47" s="1"/>
  <c r="AG37" i="47" a="1"/>
  <c r="AG37" i="47" s="1"/>
  <c r="AF37" i="47" a="1"/>
  <c r="AF37" i="47" s="1"/>
  <c r="AE37" i="47" a="1"/>
  <c r="AE37" i="47" s="1"/>
  <c r="AD37" i="47" a="1"/>
  <c r="AD37" i="47" s="1"/>
  <c r="AC37" i="47" a="1"/>
  <c r="AC37" i="47" s="1"/>
  <c r="AB37" i="47" a="1"/>
  <c r="AB37" i="47" s="1"/>
  <c r="AA37" i="47" a="1"/>
  <c r="AA37" i="47" s="1"/>
  <c r="Z37" i="47" a="1"/>
  <c r="Z37" i="47" s="1"/>
  <c r="Y37" i="47" a="1"/>
  <c r="Y37" i="47" s="1"/>
  <c r="X37" i="47" a="1"/>
  <c r="X37" i="47" s="1"/>
  <c r="W37" i="47" a="1"/>
  <c r="W37" i="47" s="1"/>
  <c r="V37" i="47" a="1"/>
  <c r="V37" i="47" s="1"/>
  <c r="U37" i="47" a="1"/>
  <c r="U37" i="47" s="1"/>
  <c r="T37" i="47" a="1"/>
  <c r="T37" i="47" s="1"/>
  <c r="S37" i="47" a="1"/>
  <c r="S37" i="47" s="1"/>
  <c r="R37" i="47" a="1"/>
  <c r="R37" i="47" s="1"/>
  <c r="Q37" i="47" a="1"/>
  <c r="Q37" i="47" s="1"/>
  <c r="P37" i="47" a="1"/>
  <c r="P37" i="47" s="1"/>
  <c r="O37" i="47" a="1"/>
  <c r="O37" i="47" s="1"/>
  <c r="N37" i="47" a="1"/>
  <c r="N37" i="47" s="1"/>
  <c r="M37" i="47" a="1"/>
  <c r="M37" i="47" s="1"/>
  <c r="L37" i="47" a="1"/>
  <c r="L37" i="47" s="1"/>
  <c r="K37" i="47" a="1"/>
  <c r="K37" i="47" s="1"/>
  <c r="J37" i="47" a="1"/>
  <c r="J37" i="47" s="1"/>
  <c r="AT35" i="47" a="1"/>
  <c r="AT35" i="47" s="1"/>
  <c r="AS35" i="47" a="1"/>
  <c r="AS35" i="47" s="1"/>
  <c r="AR35" i="47" a="1"/>
  <c r="AR35" i="47" s="1"/>
  <c r="AQ35" i="47" a="1"/>
  <c r="AQ35" i="47" s="1"/>
  <c r="AP35" i="47" a="1"/>
  <c r="AP35" i="47" s="1"/>
  <c r="AM35" i="47" a="1"/>
  <c r="AM35" i="47" s="1"/>
  <c r="AL35" i="47" a="1"/>
  <c r="AL35" i="47" s="1"/>
  <c r="AK35" i="47" a="1"/>
  <c r="AK35" i="47" s="1"/>
  <c r="AJ35" i="47" a="1"/>
  <c r="AJ35" i="47" s="1"/>
  <c r="AI35" i="47" a="1"/>
  <c r="AI35" i="47" s="1"/>
  <c r="AH35" i="47" a="1"/>
  <c r="AH35" i="47" s="1"/>
  <c r="AG35" i="47" a="1"/>
  <c r="AG35" i="47" s="1"/>
  <c r="AF35" i="47" a="1"/>
  <c r="AF35" i="47" s="1"/>
  <c r="AE35" i="47" a="1"/>
  <c r="AE35" i="47" s="1"/>
  <c r="AD35" i="47" a="1"/>
  <c r="AD35" i="47" s="1"/>
  <c r="AC35" i="47" a="1"/>
  <c r="AC35" i="47" s="1"/>
  <c r="AB35" i="47" a="1"/>
  <c r="AB35" i="47" s="1"/>
  <c r="AA35" i="47" a="1"/>
  <c r="AA35" i="47" s="1"/>
  <c r="Z35" i="47" a="1"/>
  <c r="Z35" i="47" s="1"/>
  <c r="Y35" i="47" a="1"/>
  <c r="Y35" i="47" s="1"/>
  <c r="X35" i="47" a="1"/>
  <c r="X35" i="47" s="1"/>
  <c r="W35" i="47" a="1"/>
  <c r="W35" i="47" s="1"/>
  <c r="V35" i="47" a="1"/>
  <c r="V35" i="47" s="1"/>
  <c r="U35" i="47" a="1"/>
  <c r="U35" i="47" s="1"/>
  <c r="T35" i="47" a="1"/>
  <c r="T35" i="47" s="1"/>
  <c r="S35" i="47" a="1"/>
  <c r="S35" i="47" s="1"/>
  <c r="R35" i="47" a="1"/>
  <c r="R35" i="47" s="1"/>
  <c r="Q35" i="47" a="1"/>
  <c r="Q35" i="47" s="1"/>
  <c r="P35" i="47" a="1"/>
  <c r="P35" i="47" s="1"/>
  <c r="O35" i="47" a="1"/>
  <c r="O35" i="47" s="1"/>
  <c r="N35" i="47" a="1"/>
  <c r="N35" i="47" s="1"/>
  <c r="M35" i="47" a="1"/>
  <c r="M35" i="47" s="1"/>
  <c r="L35" i="47" a="1"/>
  <c r="L35" i="47" s="1"/>
  <c r="K35" i="47" a="1"/>
  <c r="K35" i="47" s="1"/>
  <c r="J35" i="47" a="1"/>
  <c r="J35" i="47" s="1"/>
  <c r="AT34" i="47" a="1"/>
  <c r="AT34" i="47" s="1"/>
  <c r="AS34" i="47" a="1"/>
  <c r="AS34" i="47" s="1"/>
  <c r="AR34" i="47" a="1"/>
  <c r="AR34" i="47" s="1"/>
  <c r="AQ34" i="47" a="1"/>
  <c r="AQ34" i="47" s="1"/>
  <c r="AP34" i="47" a="1"/>
  <c r="AP34" i="47" s="1"/>
  <c r="AM34" i="47" a="1"/>
  <c r="AM34" i="47" s="1"/>
  <c r="AL34" i="47" a="1"/>
  <c r="AL34" i="47" s="1"/>
  <c r="AK34" i="47" a="1"/>
  <c r="AK34" i="47" s="1"/>
  <c r="AJ34" i="47" a="1"/>
  <c r="AJ34" i="47" s="1"/>
  <c r="AI34" i="47" a="1"/>
  <c r="AI34" i="47" s="1"/>
  <c r="AH34" i="47" a="1"/>
  <c r="AH34" i="47" s="1"/>
  <c r="AG34" i="47" a="1"/>
  <c r="AG34" i="47" s="1"/>
  <c r="AF34" i="47" a="1"/>
  <c r="AF34" i="47" s="1"/>
  <c r="AE34" i="47" a="1"/>
  <c r="AE34" i="47" s="1"/>
  <c r="AD34" i="47" a="1"/>
  <c r="AD34" i="47" s="1"/>
  <c r="AC34" i="47" a="1"/>
  <c r="AC34" i="47" s="1"/>
  <c r="AB34" i="47" a="1"/>
  <c r="AB34" i="47" s="1"/>
  <c r="AA34" i="47" a="1"/>
  <c r="AA34" i="47" s="1"/>
  <c r="Z34" i="47" a="1"/>
  <c r="Z34" i="47" s="1"/>
  <c r="Y34" i="47" a="1"/>
  <c r="Y34" i="47" s="1"/>
  <c r="X34" i="47" a="1"/>
  <c r="X34" i="47" s="1"/>
  <c r="W34" i="47" a="1"/>
  <c r="W34" i="47" s="1"/>
  <c r="V34" i="47" a="1"/>
  <c r="V34" i="47" s="1"/>
  <c r="U34" i="47" a="1"/>
  <c r="U34" i="47" s="1"/>
  <c r="T34" i="47" a="1"/>
  <c r="T34" i="47" s="1"/>
  <c r="S34" i="47" a="1"/>
  <c r="S34" i="47" s="1"/>
  <c r="R34" i="47" a="1"/>
  <c r="R34" i="47" s="1"/>
  <c r="Q34" i="47" a="1"/>
  <c r="Q34" i="47" s="1"/>
  <c r="P34" i="47" a="1"/>
  <c r="P34" i="47" s="1"/>
  <c r="O34" i="47" a="1"/>
  <c r="O34" i="47" s="1"/>
  <c r="N34" i="47" a="1"/>
  <c r="N34" i="47" s="1"/>
  <c r="M34" i="47" a="1"/>
  <c r="M34" i="47" s="1"/>
  <c r="L34" i="47" a="1"/>
  <c r="L34" i="47" s="1"/>
  <c r="K34" i="47" a="1"/>
  <c r="K34" i="47" s="1"/>
  <c r="J34" i="47" a="1"/>
  <c r="J34" i="47" s="1"/>
  <c r="AT32" i="47" a="1"/>
  <c r="AT32" i="47" s="1"/>
  <c r="AS32" i="47" a="1"/>
  <c r="AS32" i="47" s="1"/>
  <c r="AR32" i="47" a="1"/>
  <c r="AR32" i="47" s="1"/>
  <c r="AQ32" i="47" a="1"/>
  <c r="AQ32" i="47" s="1"/>
  <c r="AP32" i="47" a="1"/>
  <c r="AP32" i="47" s="1"/>
  <c r="AM32" i="47" a="1"/>
  <c r="AM32" i="47" s="1"/>
  <c r="AL32" i="47" a="1"/>
  <c r="AL32" i="47" s="1"/>
  <c r="AK32" i="47" a="1"/>
  <c r="AK32" i="47" s="1"/>
  <c r="AJ32" i="47" a="1"/>
  <c r="AJ32" i="47" s="1"/>
  <c r="AI32" i="47" a="1"/>
  <c r="AI32" i="47" s="1"/>
  <c r="AH32" i="47" a="1"/>
  <c r="AH32" i="47" s="1"/>
  <c r="AG32" i="47" a="1"/>
  <c r="AG32" i="47" s="1"/>
  <c r="AF32" i="47" a="1"/>
  <c r="AF32" i="47" s="1"/>
  <c r="AE32" i="47" a="1"/>
  <c r="AE32" i="47" s="1"/>
  <c r="AD32" i="47" a="1"/>
  <c r="AD32" i="47" s="1"/>
  <c r="AC32" i="47" a="1"/>
  <c r="AC32" i="47" s="1"/>
  <c r="AB32" i="47" a="1"/>
  <c r="AB32" i="47" s="1"/>
  <c r="AA32" i="47" a="1"/>
  <c r="AA32" i="47" s="1"/>
  <c r="Z32" i="47" a="1"/>
  <c r="Z32" i="47" s="1"/>
  <c r="Y32" i="47" a="1"/>
  <c r="Y32" i="47" s="1"/>
  <c r="X32" i="47" a="1"/>
  <c r="X32" i="47" s="1"/>
  <c r="W32" i="47" a="1"/>
  <c r="W32" i="47" s="1"/>
  <c r="V32" i="47" a="1"/>
  <c r="V32" i="47" s="1"/>
  <c r="U32" i="47" a="1"/>
  <c r="U32" i="47" s="1"/>
  <c r="T32" i="47" a="1"/>
  <c r="T32" i="47" s="1"/>
  <c r="S32" i="47" a="1"/>
  <c r="S32" i="47" s="1"/>
  <c r="R32" i="47" a="1"/>
  <c r="R32" i="47" s="1"/>
  <c r="Q32" i="47" a="1"/>
  <c r="Q32" i="47" s="1"/>
  <c r="P32" i="47" a="1"/>
  <c r="P32" i="47" s="1"/>
  <c r="O32" i="47" a="1"/>
  <c r="O32" i="47" s="1"/>
  <c r="N32" i="47" a="1"/>
  <c r="N32" i="47" s="1"/>
  <c r="M32" i="47" a="1"/>
  <c r="M32" i="47" s="1"/>
  <c r="L32" i="47" a="1"/>
  <c r="L32" i="47" s="1"/>
  <c r="K32" i="47" a="1"/>
  <c r="K32" i="47" s="1"/>
  <c r="J32" i="47" a="1"/>
  <c r="J32" i="47" s="1"/>
  <c r="AT31" i="47" a="1"/>
  <c r="AT31" i="47" s="1"/>
  <c r="AS31" i="47" a="1"/>
  <c r="AS31" i="47" s="1"/>
  <c r="AR31" i="47" a="1"/>
  <c r="AR31" i="47" s="1"/>
  <c r="AQ31" i="47" a="1"/>
  <c r="AQ31" i="47" s="1"/>
  <c r="AP31" i="47" a="1"/>
  <c r="AP31" i="47" s="1"/>
  <c r="AM31" i="47" a="1"/>
  <c r="AM31" i="47" s="1"/>
  <c r="AL31" i="47" a="1"/>
  <c r="AL31" i="47" s="1"/>
  <c r="AK31" i="47" a="1"/>
  <c r="AK31" i="47" s="1"/>
  <c r="AJ31" i="47" a="1"/>
  <c r="AJ31" i="47" s="1"/>
  <c r="AI31" i="47" a="1"/>
  <c r="AI31" i="47" s="1"/>
  <c r="AH31" i="47" a="1"/>
  <c r="AH31" i="47" s="1"/>
  <c r="AG31" i="47" a="1"/>
  <c r="AG31" i="47" s="1"/>
  <c r="AF31" i="47" a="1"/>
  <c r="AF31" i="47" s="1"/>
  <c r="AE31" i="47" a="1"/>
  <c r="AE31" i="47" s="1"/>
  <c r="AD31" i="47" a="1"/>
  <c r="AD31" i="47" s="1"/>
  <c r="AC31" i="47" a="1"/>
  <c r="AC31" i="47" s="1"/>
  <c r="AB31" i="47" a="1"/>
  <c r="AB31" i="47" s="1"/>
  <c r="AA31" i="47" a="1"/>
  <c r="AA31" i="47" s="1"/>
  <c r="Z31" i="47" a="1"/>
  <c r="Z31" i="47" s="1"/>
  <c r="Y31" i="47" a="1"/>
  <c r="Y31" i="47" s="1"/>
  <c r="X31" i="47" a="1"/>
  <c r="X31" i="47" s="1"/>
  <c r="W31" i="47" a="1"/>
  <c r="W31" i="47" s="1"/>
  <c r="V31" i="47" a="1"/>
  <c r="V31" i="47" s="1"/>
  <c r="U31" i="47" a="1"/>
  <c r="U31" i="47" s="1"/>
  <c r="T31" i="47" a="1"/>
  <c r="T31" i="47" s="1"/>
  <c r="S31" i="47" a="1"/>
  <c r="S31" i="47" s="1"/>
  <c r="R31" i="47" a="1"/>
  <c r="R31" i="47" s="1"/>
  <c r="Q31" i="47" a="1"/>
  <c r="Q31" i="47" s="1"/>
  <c r="P31" i="47" a="1"/>
  <c r="P31" i="47" s="1"/>
  <c r="O31" i="47" a="1"/>
  <c r="O31" i="47" s="1"/>
  <c r="N31" i="47" a="1"/>
  <c r="N31" i="47" s="1"/>
  <c r="M31" i="47" a="1"/>
  <c r="M31" i="47" s="1"/>
  <c r="L31" i="47" a="1"/>
  <c r="L31" i="47" s="1"/>
  <c r="K31" i="47" a="1"/>
  <c r="K31" i="47" s="1"/>
  <c r="J31" i="47" a="1"/>
  <c r="J31" i="47" s="1"/>
  <c r="AT29" i="47" a="1"/>
  <c r="AT29" i="47" s="1"/>
  <c r="AS29" i="47" a="1"/>
  <c r="AS29" i="47" s="1"/>
  <c r="AR29" i="47" a="1"/>
  <c r="AR29" i="47" s="1"/>
  <c r="AQ29" i="47" a="1"/>
  <c r="AQ29" i="47" s="1"/>
  <c r="AP29" i="47" a="1"/>
  <c r="AP29" i="47" s="1"/>
  <c r="AM29" i="47" a="1"/>
  <c r="AM29" i="47" s="1"/>
  <c r="AL29" i="47" a="1"/>
  <c r="AL29" i="47" s="1"/>
  <c r="AK29" i="47" a="1"/>
  <c r="AK29" i="47" s="1"/>
  <c r="AJ29" i="47" a="1"/>
  <c r="AJ29" i="47" s="1"/>
  <c r="AI29" i="47" a="1"/>
  <c r="AI29" i="47" s="1"/>
  <c r="AH29" i="47" a="1"/>
  <c r="AH29" i="47" s="1"/>
  <c r="AG29" i="47" a="1"/>
  <c r="AG29" i="47" s="1"/>
  <c r="AF29" i="47" a="1"/>
  <c r="AF29" i="47" s="1"/>
  <c r="AE29" i="47" a="1"/>
  <c r="AE29" i="47" s="1"/>
  <c r="AD29" i="47" a="1"/>
  <c r="AD29" i="47" s="1"/>
  <c r="AC29" i="47" a="1"/>
  <c r="AC29" i="47" s="1"/>
  <c r="AB29" i="47" a="1"/>
  <c r="AB29" i="47" s="1"/>
  <c r="AA29" i="47" a="1"/>
  <c r="AA29" i="47" s="1"/>
  <c r="Z29" i="47" a="1"/>
  <c r="Z29" i="47" s="1"/>
  <c r="Y29" i="47" a="1"/>
  <c r="Y29" i="47" s="1"/>
  <c r="X29" i="47" a="1"/>
  <c r="X29" i="47" s="1"/>
  <c r="W29" i="47" a="1"/>
  <c r="W29" i="47" s="1"/>
  <c r="V29" i="47" a="1"/>
  <c r="V29" i="47" s="1"/>
  <c r="U29" i="47" a="1"/>
  <c r="U29" i="47" s="1"/>
  <c r="T29" i="47" a="1"/>
  <c r="T29" i="47" s="1"/>
  <c r="S29" i="47" a="1"/>
  <c r="S29" i="47" s="1"/>
  <c r="R29" i="47" a="1"/>
  <c r="R29" i="47" s="1"/>
  <c r="Q29" i="47" a="1"/>
  <c r="Q29" i="47" s="1"/>
  <c r="P29" i="47" a="1"/>
  <c r="P29" i="47" s="1"/>
  <c r="O29" i="47"/>
  <c r="O29" i="47" a="1"/>
  <c r="N29" i="47" a="1"/>
  <c r="N29" i="47" s="1"/>
  <c r="M29" i="47" a="1"/>
  <c r="M29" i="47" s="1"/>
  <c r="L29" i="47" a="1"/>
  <c r="L29" i="47" s="1"/>
  <c r="K29" i="47" a="1"/>
  <c r="K29" i="47" s="1"/>
  <c r="J29" i="47" a="1"/>
  <c r="J29" i="47" s="1"/>
  <c r="AT28" i="47" a="1"/>
  <c r="AT28" i="47" s="1"/>
  <c r="AS28" i="47" a="1"/>
  <c r="AS28" i="47" s="1"/>
  <c r="AR28" i="47" a="1"/>
  <c r="AR28" i="47" s="1"/>
  <c r="AQ28" i="47" a="1"/>
  <c r="AQ28" i="47" s="1"/>
  <c r="AP28" i="47" a="1"/>
  <c r="AP28" i="47" s="1"/>
  <c r="AM28" i="47" a="1"/>
  <c r="AM28" i="47" s="1"/>
  <c r="AL28" i="47"/>
  <c r="AL28" i="47" a="1"/>
  <c r="AK28" i="47" a="1"/>
  <c r="AK28" i="47" s="1"/>
  <c r="AJ28" i="47" a="1"/>
  <c r="AJ28" i="47" s="1"/>
  <c r="AI28" i="47" a="1"/>
  <c r="AI28" i="47" s="1"/>
  <c r="AH28" i="47" a="1"/>
  <c r="AH28" i="47" s="1"/>
  <c r="AG28" i="47" a="1"/>
  <c r="AG28" i="47" s="1"/>
  <c r="AF28" i="47" a="1"/>
  <c r="AF28" i="47" s="1"/>
  <c r="AE28" i="47" a="1"/>
  <c r="AE28" i="47" s="1"/>
  <c r="AD28" i="47" a="1"/>
  <c r="AD28" i="47" s="1"/>
  <c r="AC28" i="47" a="1"/>
  <c r="AC28" i="47" s="1"/>
  <c r="AB28" i="47" a="1"/>
  <c r="AB28" i="47" s="1"/>
  <c r="AA28" i="47" a="1"/>
  <c r="AA28" i="47" s="1"/>
  <c r="Z28" i="47" a="1"/>
  <c r="Z28" i="47" s="1"/>
  <c r="Y28" i="47" a="1"/>
  <c r="Y28" i="47" s="1"/>
  <c r="X28" i="47" a="1"/>
  <c r="X28" i="47" s="1"/>
  <c r="W28" i="47" a="1"/>
  <c r="W28" i="47" s="1"/>
  <c r="V28" i="47" a="1"/>
  <c r="V28" i="47" s="1"/>
  <c r="U28" i="47" a="1"/>
  <c r="U28" i="47" s="1"/>
  <c r="T28" i="47" a="1"/>
  <c r="T28" i="47" s="1"/>
  <c r="S28" i="47" a="1"/>
  <c r="S28" i="47" s="1"/>
  <c r="R28" i="47" a="1"/>
  <c r="R28" i="47" s="1"/>
  <c r="Q28" i="47" a="1"/>
  <c r="Q28" i="47" s="1"/>
  <c r="P28" i="47" a="1"/>
  <c r="P28" i="47" s="1"/>
  <c r="O28" i="47" a="1"/>
  <c r="O28" i="47" s="1"/>
  <c r="N28" i="47" a="1"/>
  <c r="N28" i="47" s="1"/>
  <c r="M28" i="47" a="1"/>
  <c r="M28" i="47" s="1"/>
  <c r="L28" i="47" a="1"/>
  <c r="L28" i="47" s="1"/>
  <c r="K28" i="47" a="1"/>
  <c r="K28" i="47" s="1"/>
  <c r="J28" i="47" a="1"/>
  <c r="J28" i="47" s="1"/>
  <c r="AT26" i="47" a="1"/>
  <c r="AT26" i="47" s="1"/>
  <c r="AS26" i="47" a="1"/>
  <c r="AS26" i="47" s="1"/>
  <c r="AR26" i="47" a="1"/>
  <c r="AR26" i="47" s="1"/>
  <c r="AQ26" i="47" a="1"/>
  <c r="AQ26" i="47" s="1"/>
  <c r="AP26" i="47" a="1"/>
  <c r="AP26" i="47" s="1"/>
  <c r="AM26" i="47" a="1"/>
  <c r="AM26" i="47" s="1"/>
  <c r="AL26" i="47" a="1"/>
  <c r="AL26" i="47" s="1"/>
  <c r="AK26" i="47" a="1"/>
  <c r="AK26" i="47" s="1"/>
  <c r="AJ26" i="47" a="1"/>
  <c r="AJ26" i="47" s="1"/>
  <c r="AI26" i="47" a="1"/>
  <c r="AI26" i="47" s="1"/>
  <c r="AH26" i="47" a="1"/>
  <c r="AH26" i="47" s="1"/>
  <c r="AG26" i="47" a="1"/>
  <c r="AG26" i="47" s="1"/>
  <c r="AF26" i="47" a="1"/>
  <c r="AF26" i="47" s="1"/>
  <c r="AE26" i="47" a="1"/>
  <c r="AE26" i="47" s="1"/>
  <c r="AD26" i="47" a="1"/>
  <c r="AD26" i="47" s="1"/>
  <c r="AC26" i="47" a="1"/>
  <c r="AC26" i="47" s="1"/>
  <c r="AB26" i="47" a="1"/>
  <c r="AB26" i="47" s="1"/>
  <c r="AA26" i="47" a="1"/>
  <c r="AA26" i="47" s="1"/>
  <c r="Z26" i="47" a="1"/>
  <c r="Z26" i="47" s="1"/>
  <c r="Y26" i="47" a="1"/>
  <c r="Y26" i="47" s="1"/>
  <c r="X26" i="47" a="1"/>
  <c r="X26" i="47" s="1"/>
  <c r="W26" i="47" a="1"/>
  <c r="W26" i="47" s="1"/>
  <c r="V26" i="47" a="1"/>
  <c r="V26" i="47" s="1"/>
  <c r="U26" i="47" a="1"/>
  <c r="U26" i="47" s="1"/>
  <c r="T26" i="47" a="1"/>
  <c r="T26" i="47" s="1"/>
  <c r="S26" i="47" a="1"/>
  <c r="S26" i="47" s="1"/>
  <c r="R26" i="47" a="1"/>
  <c r="R26" i="47" s="1"/>
  <c r="Q26" i="47" a="1"/>
  <c r="Q26" i="47" s="1"/>
  <c r="P26" i="47" a="1"/>
  <c r="P26" i="47" s="1"/>
  <c r="O26" i="47" a="1"/>
  <c r="O26" i="47" s="1"/>
  <c r="N26" i="47" a="1"/>
  <c r="N26" i="47" s="1"/>
  <c r="M26" i="47" a="1"/>
  <c r="M26" i="47" s="1"/>
  <c r="L26" i="47" a="1"/>
  <c r="L26" i="47" s="1"/>
  <c r="K26" i="47" a="1"/>
  <c r="K26" i="47" s="1"/>
  <c r="J26" i="47" a="1"/>
  <c r="J26" i="47" s="1"/>
  <c r="AT25" i="47" a="1"/>
  <c r="AT25" i="47" s="1"/>
  <c r="AS25" i="47" a="1"/>
  <c r="AS25" i="47" s="1"/>
  <c r="AR25" i="47" a="1"/>
  <c r="AR25" i="47" s="1"/>
  <c r="AQ25" i="47" a="1"/>
  <c r="AQ25" i="47" s="1"/>
  <c r="AP25" i="47" a="1"/>
  <c r="AP25" i="47" s="1"/>
  <c r="AM25" i="47" a="1"/>
  <c r="AM25" i="47" s="1"/>
  <c r="AL25" i="47" a="1"/>
  <c r="AL25" i="47" s="1"/>
  <c r="AK25" i="47" a="1"/>
  <c r="AK25" i="47" s="1"/>
  <c r="AJ25" i="47" a="1"/>
  <c r="AJ25" i="47" s="1"/>
  <c r="AI25" i="47" a="1"/>
  <c r="AI25" i="47" s="1"/>
  <c r="AH25" i="47" a="1"/>
  <c r="AH25" i="47" s="1"/>
  <c r="AG25" i="47" a="1"/>
  <c r="AG25" i="47" s="1"/>
  <c r="AF25" i="47" a="1"/>
  <c r="AF25" i="47" s="1"/>
  <c r="AE25" i="47" a="1"/>
  <c r="AE25" i="47" s="1"/>
  <c r="AD25" i="47" a="1"/>
  <c r="AD25" i="47" s="1"/>
  <c r="AC25" i="47" a="1"/>
  <c r="AC25" i="47" s="1"/>
  <c r="AB25" i="47" a="1"/>
  <c r="AB25" i="47" s="1"/>
  <c r="AA25" i="47" a="1"/>
  <c r="AA25" i="47" s="1"/>
  <c r="Z25" i="47" a="1"/>
  <c r="Z25" i="47" s="1"/>
  <c r="Y25" i="47" a="1"/>
  <c r="Y25" i="47" s="1"/>
  <c r="X25" i="47" a="1"/>
  <c r="X25" i="47" s="1"/>
  <c r="W25" i="47" a="1"/>
  <c r="W25" i="47" s="1"/>
  <c r="V25" i="47" a="1"/>
  <c r="V25" i="47" s="1"/>
  <c r="U25" i="47" a="1"/>
  <c r="U25" i="47" s="1"/>
  <c r="T25" i="47" a="1"/>
  <c r="T25" i="47" s="1"/>
  <c r="S25" i="47" a="1"/>
  <c r="S25" i="47" s="1"/>
  <c r="R25" i="47" a="1"/>
  <c r="R25" i="47" s="1"/>
  <c r="Q25" i="47" a="1"/>
  <c r="Q25" i="47" s="1"/>
  <c r="P25" i="47" a="1"/>
  <c r="P25" i="47" s="1"/>
  <c r="O25" i="47" a="1"/>
  <c r="O25" i="47" s="1"/>
  <c r="N25" i="47" a="1"/>
  <c r="N25" i="47" s="1"/>
  <c r="M25" i="47" a="1"/>
  <c r="M25" i="47" s="1"/>
  <c r="L25" i="47" a="1"/>
  <c r="L25" i="47" s="1"/>
  <c r="K25" i="47" a="1"/>
  <c r="K25" i="47" s="1"/>
  <c r="J25" i="47" a="1"/>
  <c r="J25" i="47" s="1"/>
  <c r="AT23" i="47" a="1"/>
  <c r="AT23" i="47" s="1"/>
  <c r="AS23" i="47" a="1"/>
  <c r="AS23" i="47" s="1"/>
  <c r="AR23" i="47" a="1"/>
  <c r="AR23" i="47" s="1"/>
  <c r="AQ23" i="47" a="1"/>
  <c r="AQ23" i="47" s="1"/>
  <c r="AP23" i="47" a="1"/>
  <c r="AP23" i="47" s="1"/>
  <c r="AM23" i="47" a="1"/>
  <c r="AM23" i="47" s="1"/>
  <c r="AL23" i="47" a="1"/>
  <c r="AL23" i="47" s="1"/>
  <c r="AK23" i="47" a="1"/>
  <c r="AK23" i="47" s="1"/>
  <c r="AJ23" i="47" a="1"/>
  <c r="AJ23" i="47" s="1"/>
  <c r="AI23" i="47" a="1"/>
  <c r="AI23" i="47" s="1"/>
  <c r="AH23" i="47" a="1"/>
  <c r="AH23" i="47" s="1"/>
  <c r="AG23" i="47" a="1"/>
  <c r="AG23" i="47" s="1"/>
  <c r="AF23" i="47" a="1"/>
  <c r="AF23" i="47" s="1"/>
  <c r="AE23" i="47" a="1"/>
  <c r="AE23" i="47" s="1"/>
  <c r="AD23" i="47" a="1"/>
  <c r="AD23" i="47" s="1"/>
  <c r="AC23" i="47" a="1"/>
  <c r="AC23" i="47" s="1"/>
  <c r="AB23" i="47" a="1"/>
  <c r="AB23" i="47" s="1"/>
  <c r="AA23" i="47" a="1"/>
  <c r="AA23" i="47" s="1"/>
  <c r="Z23" i="47" a="1"/>
  <c r="Z23" i="47" s="1"/>
  <c r="Y23" i="47" a="1"/>
  <c r="Y23" i="47" s="1"/>
  <c r="X23" i="47" a="1"/>
  <c r="X23" i="47" s="1"/>
  <c r="W23" i="47" a="1"/>
  <c r="W23" i="47" s="1"/>
  <c r="V23" i="47" a="1"/>
  <c r="V23" i="47" s="1"/>
  <c r="U23" i="47" a="1"/>
  <c r="U23" i="47" s="1"/>
  <c r="T23" i="47" a="1"/>
  <c r="T23" i="47" s="1"/>
  <c r="S23" i="47" a="1"/>
  <c r="S23" i="47" s="1"/>
  <c r="R23" i="47" a="1"/>
  <c r="R23" i="47" s="1"/>
  <c r="Q23" i="47" a="1"/>
  <c r="Q23" i="47" s="1"/>
  <c r="P23" i="47" a="1"/>
  <c r="P23" i="47" s="1"/>
  <c r="O23" i="47" a="1"/>
  <c r="O23" i="47" s="1"/>
  <c r="N23" i="47" a="1"/>
  <c r="N23" i="47" s="1"/>
  <c r="M23" i="47" a="1"/>
  <c r="M23" i="47" s="1"/>
  <c r="L23" i="47" a="1"/>
  <c r="L23" i="47" s="1"/>
  <c r="K23" i="47" a="1"/>
  <c r="K23" i="47" s="1"/>
  <c r="J23" i="47" a="1"/>
  <c r="J23" i="47" s="1"/>
  <c r="AT22" i="47" a="1"/>
  <c r="AT22" i="47" s="1"/>
  <c r="AS22" i="47" a="1"/>
  <c r="AS22" i="47" s="1"/>
  <c r="AR22" i="47" a="1"/>
  <c r="AR22" i="47" s="1"/>
  <c r="AQ22" i="47" a="1"/>
  <c r="AQ22" i="47" s="1"/>
  <c r="AP22" i="47" a="1"/>
  <c r="AP22" i="47" s="1"/>
  <c r="AM22" i="47" a="1"/>
  <c r="AM22" i="47" s="1"/>
  <c r="AL22" i="47" a="1"/>
  <c r="AL22" i="47" s="1"/>
  <c r="AK22" i="47" a="1"/>
  <c r="AK22" i="47" s="1"/>
  <c r="AJ22" i="47" a="1"/>
  <c r="AJ22" i="47" s="1"/>
  <c r="AI22" i="47" a="1"/>
  <c r="AI22" i="47" s="1"/>
  <c r="AH22" i="47" a="1"/>
  <c r="AH22" i="47" s="1"/>
  <c r="AG22" i="47" a="1"/>
  <c r="AG22" i="47" s="1"/>
  <c r="AF22" i="47" a="1"/>
  <c r="AF22" i="47" s="1"/>
  <c r="AE22" i="47" a="1"/>
  <c r="AE22" i="47" s="1"/>
  <c r="AD22" i="47" a="1"/>
  <c r="AD22" i="47" s="1"/>
  <c r="AC22" i="47" a="1"/>
  <c r="AC22" i="47" s="1"/>
  <c r="AB22" i="47" a="1"/>
  <c r="AB22" i="47" s="1"/>
  <c r="AA22" i="47" a="1"/>
  <c r="AA22" i="47" s="1"/>
  <c r="Z22" i="47" a="1"/>
  <c r="Z22" i="47" s="1"/>
  <c r="Y22" i="47" a="1"/>
  <c r="Y22" i="47" s="1"/>
  <c r="X22" i="47" a="1"/>
  <c r="X22" i="47" s="1"/>
  <c r="W22" i="47" a="1"/>
  <c r="W22" i="47" s="1"/>
  <c r="V22" i="47" a="1"/>
  <c r="V22" i="47" s="1"/>
  <c r="U22" i="47" a="1"/>
  <c r="U22" i="47" s="1"/>
  <c r="T22" i="47" a="1"/>
  <c r="T22" i="47" s="1"/>
  <c r="S22" i="47" a="1"/>
  <c r="S22" i="47" s="1"/>
  <c r="R22" i="47" a="1"/>
  <c r="R22" i="47" s="1"/>
  <c r="Q22" i="47" a="1"/>
  <c r="Q22" i="47" s="1"/>
  <c r="P22" i="47" a="1"/>
  <c r="P22" i="47" s="1"/>
  <c r="O22" i="47" a="1"/>
  <c r="O22" i="47" s="1"/>
  <c r="N22" i="47" a="1"/>
  <c r="N22" i="47" s="1"/>
  <c r="M22" i="47" a="1"/>
  <c r="M22" i="47" s="1"/>
  <c r="L22" i="47" a="1"/>
  <c r="L22" i="47" s="1"/>
  <c r="K22" i="47" a="1"/>
  <c r="K22" i="47" s="1"/>
  <c r="J22" i="47" a="1"/>
  <c r="J22" i="47" s="1"/>
  <c r="AT20" i="47" a="1"/>
  <c r="AT20" i="47" s="1"/>
  <c r="AS20" i="47" a="1"/>
  <c r="AS20" i="47" s="1"/>
  <c r="AR20" i="47" a="1"/>
  <c r="AR20" i="47" s="1"/>
  <c r="AQ20" i="47" a="1"/>
  <c r="AQ20" i="47" s="1"/>
  <c r="AP20" i="47" a="1"/>
  <c r="AP20" i="47" s="1"/>
  <c r="AM20" i="47" a="1"/>
  <c r="AM20" i="47" s="1"/>
  <c r="AL20" i="47" a="1"/>
  <c r="AL20" i="47" s="1"/>
  <c r="AK20" i="47" a="1"/>
  <c r="AK20" i="47" s="1"/>
  <c r="AJ20" i="47" a="1"/>
  <c r="AJ20" i="47" s="1"/>
  <c r="AI20" i="47" a="1"/>
  <c r="AI20" i="47" s="1"/>
  <c r="AH20" i="47" a="1"/>
  <c r="AH20" i="47" s="1"/>
  <c r="AG20" i="47" a="1"/>
  <c r="AG20" i="47" s="1"/>
  <c r="AF20" i="47" a="1"/>
  <c r="AF20" i="47" s="1"/>
  <c r="AE20" i="47" a="1"/>
  <c r="AE20" i="47" s="1"/>
  <c r="AD20" i="47" a="1"/>
  <c r="AD20" i="47" s="1"/>
  <c r="AC20" i="47" a="1"/>
  <c r="AC20" i="47" s="1"/>
  <c r="AB20" i="47" a="1"/>
  <c r="AB20" i="47" s="1"/>
  <c r="AA20" i="47" a="1"/>
  <c r="AA20" i="47" s="1"/>
  <c r="Z20" i="47" a="1"/>
  <c r="Z20" i="47" s="1"/>
  <c r="Y20" i="47" a="1"/>
  <c r="Y20" i="47" s="1"/>
  <c r="X20" i="47" a="1"/>
  <c r="X20" i="47" s="1"/>
  <c r="W20" i="47" a="1"/>
  <c r="W20" i="47" s="1"/>
  <c r="V20" i="47" a="1"/>
  <c r="V20" i="47" s="1"/>
  <c r="U20" i="47" a="1"/>
  <c r="U20" i="47" s="1"/>
  <c r="T20" i="47" a="1"/>
  <c r="T20" i="47" s="1"/>
  <c r="S20" i="47" a="1"/>
  <c r="S20" i="47" s="1"/>
  <c r="R20" i="47" a="1"/>
  <c r="R20" i="47" s="1"/>
  <c r="Q20" i="47" a="1"/>
  <c r="Q20" i="47" s="1"/>
  <c r="P20" i="47" a="1"/>
  <c r="P20" i="47" s="1"/>
  <c r="O20" i="47" a="1"/>
  <c r="O20" i="47" s="1"/>
  <c r="N20" i="47" a="1"/>
  <c r="N20" i="47" s="1"/>
  <c r="M20" i="47" a="1"/>
  <c r="M20" i="47" s="1"/>
  <c r="L20" i="47" a="1"/>
  <c r="L20" i="47" s="1"/>
  <c r="K20" i="47" a="1"/>
  <c r="K20" i="47" s="1"/>
  <c r="J20" i="47" a="1"/>
  <c r="J20" i="47" s="1"/>
  <c r="AT19" i="47" a="1"/>
  <c r="AT19" i="47" s="1"/>
  <c r="AS19" i="47" a="1"/>
  <c r="AS19" i="47" s="1"/>
  <c r="AR19" i="47" a="1"/>
  <c r="AR19" i="47" s="1"/>
  <c r="AQ19" i="47" a="1"/>
  <c r="AQ19" i="47" s="1"/>
  <c r="AP19" i="47" a="1"/>
  <c r="AP19" i="47" s="1"/>
  <c r="AM19" i="47" a="1"/>
  <c r="AM19" i="47" s="1"/>
  <c r="AL19" i="47" a="1"/>
  <c r="AL19" i="47" s="1"/>
  <c r="AK19" i="47" a="1"/>
  <c r="AK19" i="47" s="1"/>
  <c r="AJ19" i="47" a="1"/>
  <c r="AJ19" i="47" s="1"/>
  <c r="AI19" i="47" a="1"/>
  <c r="AI19" i="47" s="1"/>
  <c r="AH19" i="47" a="1"/>
  <c r="AH19" i="47" s="1"/>
  <c r="AG19" i="47" a="1"/>
  <c r="AG19" i="47" s="1"/>
  <c r="AF19" i="47" a="1"/>
  <c r="AF19" i="47" s="1"/>
  <c r="AE19" i="47" a="1"/>
  <c r="AE19" i="47" s="1"/>
  <c r="AD19" i="47" a="1"/>
  <c r="AD19" i="47" s="1"/>
  <c r="AC19" i="47" a="1"/>
  <c r="AC19" i="47" s="1"/>
  <c r="AB19" i="47" a="1"/>
  <c r="AB19" i="47" s="1"/>
  <c r="AA19" i="47" a="1"/>
  <c r="AA19" i="47" s="1"/>
  <c r="Z19" i="47" a="1"/>
  <c r="Z19" i="47" s="1"/>
  <c r="Y19" i="47" a="1"/>
  <c r="Y19" i="47" s="1"/>
  <c r="X19" i="47" a="1"/>
  <c r="X19" i="47" s="1"/>
  <c r="W19" i="47" a="1"/>
  <c r="W19" i="47" s="1"/>
  <c r="V19" i="47" a="1"/>
  <c r="V19" i="47" s="1"/>
  <c r="U19" i="47" a="1"/>
  <c r="U19" i="47" s="1"/>
  <c r="T19" i="47" a="1"/>
  <c r="T19" i="47" s="1"/>
  <c r="S19" i="47" a="1"/>
  <c r="S19" i="47" s="1"/>
  <c r="R19" i="47" a="1"/>
  <c r="R19" i="47" s="1"/>
  <c r="Q19" i="47" a="1"/>
  <c r="Q19" i="47" s="1"/>
  <c r="P19" i="47" a="1"/>
  <c r="P19" i="47" s="1"/>
  <c r="O19" i="47" a="1"/>
  <c r="O19" i="47" s="1"/>
  <c r="N19" i="47" a="1"/>
  <c r="N19" i="47" s="1"/>
  <c r="M19" i="47" a="1"/>
  <c r="M19" i="47" s="1"/>
  <c r="L19" i="47" a="1"/>
  <c r="L19" i="47" s="1"/>
  <c r="K19" i="47" a="1"/>
  <c r="K19" i="47" s="1"/>
  <c r="J19" i="47" a="1"/>
  <c r="J19" i="47" s="1"/>
  <c r="AT17" i="47" a="1"/>
  <c r="AT17" i="47" s="1"/>
  <c r="AS17" i="47" a="1"/>
  <c r="AS17" i="47" s="1"/>
  <c r="AR17" i="47" a="1"/>
  <c r="AR17" i="47" s="1"/>
  <c r="AQ17" i="47" a="1"/>
  <c r="AQ17" i="47" s="1"/>
  <c r="AP17" i="47" a="1"/>
  <c r="AP17" i="47" s="1"/>
  <c r="AM17" i="47" a="1"/>
  <c r="AM17" i="47" s="1"/>
  <c r="AL17" i="47" a="1"/>
  <c r="AL17" i="47" s="1"/>
  <c r="AK17" i="47" a="1"/>
  <c r="AK17" i="47" s="1"/>
  <c r="AJ17" i="47" a="1"/>
  <c r="AJ17" i="47" s="1"/>
  <c r="AI17" i="47" a="1"/>
  <c r="AI17" i="47" s="1"/>
  <c r="AH17" i="47" a="1"/>
  <c r="AH17" i="47" s="1"/>
  <c r="AG17" i="47" a="1"/>
  <c r="AG17" i="47" s="1"/>
  <c r="AF17" i="47" a="1"/>
  <c r="AF17" i="47" s="1"/>
  <c r="AE17" i="47" a="1"/>
  <c r="AE17" i="47" s="1"/>
  <c r="AD17" i="47" a="1"/>
  <c r="AD17" i="47" s="1"/>
  <c r="AC17" i="47" a="1"/>
  <c r="AC17" i="47" s="1"/>
  <c r="AB17" i="47" a="1"/>
  <c r="AB17" i="47" s="1"/>
  <c r="AA17" i="47" a="1"/>
  <c r="AA17" i="47" s="1"/>
  <c r="Z17" i="47" a="1"/>
  <c r="Z17" i="47" s="1"/>
  <c r="Y17" i="47" a="1"/>
  <c r="Y17" i="47" s="1"/>
  <c r="X17" i="47" a="1"/>
  <c r="X17" i="47" s="1"/>
  <c r="W17" i="47" a="1"/>
  <c r="W17" i="47" s="1"/>
  <c r="V17" i="47" a="1"/>
  <c r="V17" i="47" s="1"/>
  <c r="U17" i="47" a="1"/>
  <c r="U17" i="47" s="1"/>
  <c r="T17" i="47" a="1"/>
  <c r="T17" i="47" s="1"/>
  <c r="S17" i="47" a="1"/>
  <c r="S17" i="47" s="1"/>
  <c r="R17" i="47" a="1"/>
  <c r="R17" i="47" s="1"/>
  <c r="Q17" i="47" a="1"/>
  <c r="Q17" i="47" s="1"/>
  <c r="P17" i="47" a="1"/>
  <c r="P17" i="47" s="1"/>
  <c r="O17" i="47" a="1"/>
  <c r="O17" i="47" s="1"/>
  <c r="N17" i="47" a="1"/>
  <c r="N17" i="47" s="1"/>
  <c r="M17" i="47" a="1"/>
  <c r="M17" i="47" s="1"/>
  <c r="L17" i="47" a="1"/>
  <c r="L17" i="47" s="1"/>
  <c r="K17" i="47" a="1"/>
  <c r="K17" i="47" s="1"/>
  <c r="J17" i="47" a="1"/>
  <c r="J17" i="47" s="1"/>
  <c r="AT16" i="47" a="1"/>
  <c r="AT16" i="47" s="1"/>
  <c r="AS16" i="47" a="1"/>
  <c r="AS16" i="47" s="1"/>
  <c r="AR16" i="47" a="1"/>
  <c r="AR16" i="47" s="1"/>
  <c r="AQ16" i="47" a="1"/>
  <c r="AQ16" i="47" s="1"/>
  <c r="AP16" i="47" a="1"/>
  <c r="AP16" i="47" s="1"/>
  <c r="AM16" i="47" a="1"/>
  <c r="AM16" i="47" s="1"/>
  <c r="AL16" i="47" a="1"/>
  <c r="AL16" i="47" s="1"/>
  <c r="AK16" i="47" a="1"/>
  <c r="AK16" i="47" s="1"/>
  <c r="AJ16" i="47" a="1"/>
  <c r="AJ16" i="47" s="1"/>
  <c r="AI16" i="47" a="1"/>
  <c r="AI16" i="47" s="1"/>
  <c r="AH16" i="47" a="1"/>
  <c r="AH16" i="47" s="1"/>
  <c r="AG16" i="47" a="1"/>
  <c r="AG16" i="47" s="1"/>
  <c r="AF16" i="47" a="1"/>
  <c r="AF16" i="47" s="1"/>
  <c r="AE16" i="47" a="1"/>
  <c r="AE16" i="47" s="1"/>
  <c r="AD16" i="47" a="1"/>
  <c r="AD16" i="47" s="1"/>
  <c r="AC16" i="47" a="1"/>
  <c r="AC16" i="47" s="1"/>
  <c r="AB16" i="47" a="1"/>
  <c r="AB16" i="47" s="1"/>
  <c r="AA16" i="47" a="1"/>
  <c r="AA16" i="47" s="1"/>
  <c r="Z16" i="47" a="1"/>
  <c r="Z16" i="47" s="1"/>
  <c r="Y16" i="47" a="1"/>
  <c r="Y16" i="47" s="1"/>
  <c r="X16" i="47" a="1"/>
  <c r="X16" i="47" s="1"/>
  <c r="W16" i="47" a="1"/>
  <c r="W16" i="47" s="1"/>
  <c r="V16" i="47" a="1"/>
  <c r="V16" i="47" s="1"/>
  <c r="U16" i="47" a="1"/>
  <c r="U16" i="47" s="1"/>
  <c r="T16" i="47" a="1"/>
  <c r="T16" i="47" s="1"/>
  <c r="S16" i="47" a="1"/>
  <c r="S16" i="47" s="1"/>
  <c r="R16" i="47" a="1"/>
  <c r="R16" i="47" s="1"/>
  <c r="Q16" i="47" a="1"/>
  <c r="Q16" i="47" s="1"/>
  <c r="P16" i="47" a="1"/>
  <c r="P16" i="47" s="1"/>
  <c r="O16" i="47" a="1"/>
  <c r="O16" i="47" s="1"/>
  <c r="N16" i="47" a="1"/>
  <c r="N16" i="47" s="1"/>
  <c r="M16" i="47" a="1"/>
  <c r="M16" i="47" s="1"/>
  <c r="L16" i="47" a="1"/>
  <c r="L16" i="47" s="1"/>
  <c r="K16" i="47" a="1"/>
  <c r="K16" i="47" s="1"/>
  <c r="J16" i="47" a="1"/>
  <c r="J16" i="47" s="1"/>
  <c r="AT11" i="47" a="1"/>
  <c r="AT11" i="47" s="1"/>
  <c r="AS11" i="47" a="1"/>
  <c r="AS11" i="47" s="1"/>
  <c r="AR11" i="47" a="1"/>
  <c r="AR11" i="47" s="1"/>
  <c r="AQ11" i="47" a="1"/>
  <c r="AQ11" i="47" s="1"/>
  <c r="AP11" i="47" a="1"/>
  <c r="AP11" i="47" s="1"/>
  <c r="AM11" i="47" a="1"/>
  <c r="AM11" i="47" s="1"/>
  <c r="AL11" i="47" a="1"/>
  <c r="AL11" i="47" s="1"/>
  <c r="AK11" i="47" a="1"/>
  <c r="AK11" i="47" s="1"/>
  <c r="AJ11" i="47" a="1"/>
  <c r="AJ11" i="47" s="1"/>
  <c r="AI11" i="47" a="1"/>
  <c r="AI11" i="47" s="1"/>
  <c r="AH11" i="47" a="1"/>
  <c r="AH11" i="47" s="1"/>
  <c r="AG11" i="47" a="1"/>
  <c r="AG11" i="47" s="1"/>
  <c r="AF11" i="47" a="1"/>
  <c r="AF11" i="47" s="1"/>
  <c r="AE11" i="47" a="1"/>
  <c r="AE11" i="47" s="1"/>
  <c r="AD11" i="47" a="1"/>
  <c r="AD11" i="47" s="1"/>
  <c r="AC11" i="47" a="1"/>
  <c r="AC11" i="47" s="1"/>
  <c r="AB11" i="47" a="1"/>
  <c r="AB11" i="47" s="1"/>
  <c r="AA11" i="47" a="1"/>
  <c r="AA11" i="47" s="1"/>
  <c r="Z11" i="47" a="1"/>
  <c r="Z11" i="47" s="1"/>
  <c r="Y11" i="47" a="1"/>
  <c r="Y11" i="47" s="1"/>
  <c r="X11" i="47" a="1"/>
  <c r="X11" i="47" s="1"/>
  <c r="W11" i="47" a="1"/>
  <c r="W11" i="47" s="1"/>
  <c r="V11" i="47" a="1"/>
  <c r="V11" i="47" s="1"/>
  <c r="U11" i="47" a="1"/>
  <c r="U11" i="47" s="1"/>
  <c r="T11" i="47" a="1"/>
  <c r="T11" i="47" s="1"/>
  <c r="S11" i="47" a="1"/>
  <c r="S11" i="47" s="1"/>
  <c r="R11" i="47" a="1"/>
  <c r="R11" i="47" s="1"/>
  <c r="Q11" i="47" a="1"/>
  <c r="Q11" i="47" s="1"/>
  <c r="P11" i="47" a="1"/>
  <c r="P11" i="47" s="1"/>
  <c r="O11" i="47" a="1"/>
  <c r="O11" i="47" s="1"/>
  <c r="N11" i="47" a="1"/>
  <c r="N11" i="47" s="1"/>
  <c r="M11" i="47" a="1"/>
  <c r="M11" i="47" s="1"/>
  <c r="L11" i="47" a="1"/>
  <c r="L11" i="47" s="1"/>
  <c r="K11" i="47" a="1"/>
  <c r="K11" i="47" s="1"/>
  <c r="J11" i="47" a="1"/>
  <c r="J11" i="47" s="1"/>
  <c r="AT10" i="47" a="1"/>
  <c r="AT10" i="47" s="1"/>
  <c r="AS10" i="47" a="1"/>
  <c r="AS10" i="47" s="1"/>
  <c r="AR10" i="47" a="1"/>
  <c r="AR10" i="47" s="1"/>
  <c r="AQ10" i="47" a="1"/>
  <c r="AQ10" i="47" s="1"/>
  <c r="AP10" i="47" a="1"/>
  <c r="AP10" i="47" s="1"/>
  <c r="AM10" i="47" a="1"/>
  <c r="AM10" i="47" s="1"/>
  <c r="AL10" i="47" a="1"/>
  <c r="AL10" i="47" s="1"/>
  <c r="AK10" i="47" a="1"/>
  <c r="AK10" i="47" s="1"/>
  <c r="AJ10" i="47" a="1"/>
  <c r="AJ10" i="47" s="1"/>
  <c r="AI10" i="47" a="1"/>
  <c r="AI10" i="47" s="1"/>
  <c r="AH10" i="47" a="1"/>
  <c r="AH10" i="47" s="1"/>
  <c r="AG10" i="47" a="1"/>
  <c r="AG10" i="47" s="1"/>
  <c r="AF10" i="47" a="1"/>
  <c r="AF10" i="47" s="1"/>
  <c r="AE10" i="47" a="1"/>
  <c r="AE10" i="47" s="1"/>
  <c r="AD10" i="47" a="1"/>
  <c r="AD10" i="47" s="1"/>
  <c r="AC10" i="47" a="1"/>
  <c r="AC10" i="47" s="1"/>
  <c r="AB10" i="47" a="1"/>
  <c r="AB10" i="47" s="1"/>
  <c r="AA10" i="47" a="1"/>
  <c r="AA10" i="47" s="1"/>
  <c r="Z10" i="47" a="1"/>
  <c r="Z10" i="47" s="1"/>
  <c r="Y10" i="47" a="1"/>
  <c r="Y10" i="47" s="1"/>
  <c r="X10" i="47" a="1"/>
  <c r="X10" i="47" s="1"/>
  <c r="W10" i="47" a="1"/>
  <c r="W10" i="47" s="1"/>
  <c r="V10" i="47" a="1"/>
  <c r="V10" i="47" s="1"/>
  <c r="U10" i="47" a="1"/>
  <c r="U10" i="47" s="1"/>
  <c r="T10" i="47" a="1"/>
  <c r="T10" i="47" s="1"/>
  <c r="S10" i="47" a="1"/>
  <c r="S10" i="47" s="1"/>
  <c r="R10" i="47" a="1"/>
  <c r="R10" i="47" s="1"/>
  <c r="Q10" i="47" a="1"/>
  <c r="Q10" i="47" s="1"/>
  <c r="P10" i="47" a="1"/>
  <c r="P10" i="47" s="1"/>
  <c r="O10" i="47" a="1"/>
  <c r="O10" i="47" s="1"/>
  <c r="N10" i="47" a="1"/>
  <c r="N10" i="47" s="1"/>
  <c r="M10" i="47" a="1"/>
  <c r="M10" i="47" s="1"/>
  <c r="L10" i="47" a="1"/>
  <c r="L10" i="47" s="1"/>
  <c r="K10" i="47" a="1"/>
  <c r="K10" i="47" s="1"/>
  <c r="J10" i="47" a="1"/>
  <c r="J10" i="47" s="1"/>
  <c r="AT104" i="46" a="1"/>
  <c r="AT104" i="46" s="1"/>
  <c r="AS104" i="46" a="1"/>
  <c r="AS104" i="46" s="1"/>
  <c r="AR104" i="46" a="1"/>
  <c r="AR104" i="46" s="1"/>
  <c r="AQ104" i="46" a="1"/>
  <c r="AQ104" i="46" s="1"/>
  <c r="AP104" i="46" a="1"/>
  <c r="AP104" i="46" s="1"/>
  <c r="AM104" i="46" a="1"/>
  <c r="AM104" i="46" s="1"/>
  <c r="AL104" i="46" a="1"/>
  <c r="AL104" i="46" s="1"/>
  <c r="AK104" i="46" a="1"/>
  <c r="AK104" i="46" s="1"/>
  <c r="AJ104" i="46" a="1"/>
  <c r="AJ104" i="46" s="1"/>
  <c r="AI104" i="46" a="1"/>
  <c r="AI104" i="46" s="1"/>
  <c r="AH104" i="46" a="1"/>
  <c r="AH104" i="46" s="1"/>
  <c r="AG104" i="46" a="1"/>
  <c r="AG104" i="46" s="1"/>
  <c r="AF104" i="46" a="1"/>
  <c r="AF104" i="46" s="1"/>
  <c r="AE104" i="46" a="1"/>
  <c r="AE104" i="46" s="1"/>
  <c r="AD104" i="46" a="1"/>
  <c r="AD104" i="46" s="1"/>
  <c r="AC104" i="46" a="1"/>
  <c r="AC104" i="46" s="1"/>
  <c r="AB104" i="46" a="1"/>
  <c r="AB104" i="46" s="1"/>
  <c r="AA104" i="46" a="1"/>
  <c r="AA104" i="46" s="1"/>
  <c r="Z104" i="46" a="1"/>
  <c r="Z104" i="46" s="1"/>
  <c r="Y104" i="46" a="1"/>
  <c r="Y104" i="46" s="1"/>
  <c r="X104" i="46" a="1"/>
  <c r="X104" i="46" s="1"/>
  <c r="W104" i="46" a="1"/>
  <c r="W104" i="46" s="1"/>
  <c r="V104" i="46" a="1"/>
  <c r="V104" i="46" s="1"/>
  <c r="U104" i="46" a="1"/>
  <c r="U104" i="46" s="1"/>
  <c r="T104" i="46" a="1"/>
  <c r="T104" i="46" s="1"/>
  <c r="S104" i="46" a="1"/>
  <c r="S104" i="46" s="1"/>
  <c r="R104" i="46" a="1"/>
  <c r="R104" i="46" s="1"/>
  <c r="Q104" i="46" a="1"/>
  <c r="Q104" i="46" s="1"/>
  <c r="P104" i="46" a="1"/>
  <c r="P104" i="46" s="1"/>
  <c r="O104" i="46" a="1"/>
  <c r="O104" i="46" s="1"/>
  <c r="N104" i="46" a="1"/>
  <c r="N104" i="46" s="1"/>
  <c r="M104" i="46" a="1"/>
  <c r="M104" i="46" s="1"/>
  <c r="L104" i="46" a="1"/>
  <c r="L104" i="46" s="1"/>
  <c r="K104" i="46" a="1"/>
  <c r="K104" i="46" s="1"/>
  <c r="J104" i="46" a="1"/>
  <c r="J104" i="46" s="1"/>
  <c r="AT103" i="46" a="1"/>
  <c r="AT103" i="46" s="1"/>
  <c r="AS103" i="46" a="1"/>
  <c r="AS103" i="46" s="1"/>
  <c r="AR103" i="46" a="1"/>
  <c r="AR103" i="46" s="1"/>
  <c r="AQ103" i="46" a="1"/>
  <c r="AQ103" i="46" s="1"/>
  <c r="AP103" i="46" a="1"/>
  <c r="AP103" i="46" s="1"/>
  <c r="AM103" i="46" a="1"/>
  <c r="AM103" i="46" s="1"/>
  <c r="AL103" i="46" a="1"/>
  <c r="AL103" i="46" s="1"/>
  <c r="AK103" i="46" a="1"/>
  <c r="AK103" i="46" s="1"/>
  <c r="AJ103" i="46" a="1"/>
  <c r="AJ103" i="46" s="1"/>
  <c r="AI103" i="46" a="1"/>
  <c r="AI103" i="46" s="1"/>
  <c r="AH103" i="46" a="1"/>
  <c r="AH103" i="46" s="1"/>
  <c r="AG103" i="46" a="1"/>
  <c r="AG103" i="46" s="1"/>
  <c r="AF103" i="46" a="1"/>
  <c r="AF103" i="46" s="1"/>
  <c r="AE103" i="46" a="1"/>
  <c r="AE103" i="46" s="1"/>
  <c r="AD103" i="46" a="1"/>
  <c r="AD103" i="46" s="1"/>
  <c r="AC103" i="46" a="1"/>
  <c r="AC103" i="46" s="1"/>
  <c r="AB103" i="46" a="1"/>
  <c r="AB103" i="46" s="1"/>
  <c r="AA103" i="46" a="1"/>
  <c r="AA103" i="46" s="1"/>
  <c r="Z103" i="46" a="1"/>
  <c r="Z103" i="46" s="1"/>
  <c r="Y103" i="46" a="1"/>
  <c r="Y103" i="46" s="1"/>
  <c r="X103" i="46" a="1"/>
  <c r="X103" i="46" s="1"/>
  <c r="W103" i="46" a="1"/>
  <c r="W103" i="46" s="1"/>
  <c r="V103" i="46" a="1"/>
  <c r="V103" i="46" s="1"/>
  <c r="U103" i="46" a="1"/>
  <c r="U103" i="46" s="1"/>
  <c r="T103" i="46" a="1"/>
  <c r="T103" i="46" s="1"/>
  <c r="S103" i="46" a="1"/>
  <c r="S103" i="46" s="1"/>
  <c r="R103" i="46" a="1"/>
  <c r="R103" i="46" s="1"/>
  <c r="Q103" i="46" a="1"/>
  <c r="Q103" i="46" s="1"/>
  <c r="P103" i="46" a="1"/>
  <c r="P103" i="46" s="1"/>
  <c r="O103" i="46" a="1"/>
  <c r="O103" i="46" s="1"/>
  <c r="N103" i="46" a="1"/>
  <c r="N103" i="46" s="1"/>
  <c r="M103" i="46" a="1"/>
  <c r="M103" i="46" s="1"/>
  <c r="L103" i="46" a="1"/>
  <c r="L103" i="46" s="1"/>
  <c r="K103" i="46" a="1"/>
  <c r="K103" i="46" s="1"/>
  <c r="J103" i="46" a="1"/>
  <c r="J103" i="46" s="1"/>
  <c r="AT101" i="46" a="1"/>
  <c r="AT101" i="46" s="1"/>
  <c r="AS101" i="46" a="1"/>
  <c r="AS101" i="46" s="1"/>
  <c r="AR101" i="46" a="1"/>
  <c r="AR101" i="46" s="1"/>
  <c r="AQ101" i="46" a="1"/>
  <c r="AQ101" i="46" s="1"/>
  <c r="AP101" i="46" a="1"/>
  <c r="AP101" i="46" s="1"/>
  <c r="AM101" i="46" a="1"/>
  <c r="AM101" i="46" s="1"/>
  <c r="AL101" i="46" a="1"/>
  <c r="AL101" i="46" s="1"/>
  <c r="AK101" i="46" a="1"/>
  <c r="AK101" i="46" s="1"/>
  <c r="AJ101" i="46" a="1"/>
  <c r="AJ101" i="46" s="1"/>
  <c r="AI101" i="46" a="1"/>
  <c r="AI101" i="46" s="1"/>
  <c r="AH101" i="46" a="1"/>
  <c r="AH101" i="46" s="1"/>
  <c r="AG101" i="46" a="1"/>
  <c r="AG101" i="46" s="1"/>
  <c r="AF101" i="46" a="1"/>
  <c r="AF101" i="46" s="1"/>
  <c r="AE101" i="46" a="1"/>
  <c r="AE101" i="46" s="1"/>
  <c r="AD101" i="46" a="1"/>
  <c r="AD101" i="46" s="1"/>
  <c r="AC101" i="46" a="1"/>
  <c r="AC101" i="46" s="1"/>
  <c r="AB101" i="46" a="1"/>
  <c r="AB101" i="46" s="1"/>
  <c r="AA101" i="46" a="1"/>
  <c r="AA101" i="46" s="1"/>
  <c r="Z101" i="46" a="1"/>
  <c r="Z101" i="46" s="1"/>
  <c r="Y101" i="46" a="1"/>
  <c r="Y101" i="46" s="1"/>
  <c r="X101" i="46" a="1"/>
  <c r="X101" i="46" s="1"/>
  <c r="W101" i="46" a="1"/>
  <c r="W101" i="46" s="1"/>
  <c r="V101" i="46" a="1"/>
  <c r="V101" i="46" s="1"/>
  <c r="U101" i="46" a="1"/>
  <c r="U101" i="46" s="1"/>
  <c r="T101" i="46" a="1"/>
  <c r="T101" i="46" s="1"/>
  <c r="S101" i="46" a="1"/>
  <c r="S101" i="46" s="1"/>
  <c r="R101" i="46" a="1"/>
  <c r="R101" i="46" s="1"/>
  <c r="Q101" i="46" a="1"/>
  <c r="Q101" i="46" s="1"/>
  <c r="P101" i="46" a="1"/>
  <c r="P101" i="46" s="1"/>
  <c r="O101" i="46" a="1"/>
  <c r="O101" i="46" s="1"/>
  <c r="N101" i="46" a="1"/>
  <c r="N101" i="46" s="1"/>
  <c r="M101" i="46" a="1"/>
  <c r="M101" i="46" s="1"/>
  <c r="L101" i="46" a="1"/>
  <c r="L101" i="46" s="1"/>
  <c r="K101" i="46" a="1"/>
  <c r="K101" i="46" s="1"/>
  <c r="J101" i="46" a="1"/>
  <c r="J101" i="46" s="1"/>
  <c r="AT100" i="46" a="1"/>
  <c r="AT100" i="46" s="1"/>
  <c r="AS100" i="46" a="1"/>
  <c r="AS100" i="46" s="1"/>
  <c r="AR100" i="46" a="1"/>
  <c r="AR100" i="46" s="1"/>
  <c r="AQ100" i="46" a="1"/>
  <c r="AQ100" i="46" s="1"/>
  <c r="AP100" i="46" a="1"/>
  <c r="AP100" i="46" s="1"/>
  <c r="AM100" i="46" a="1"/>
  <c r="AM100" i="46" s="1"/>
  <c r="AL100" i="46" a="1"/>
  <c r="AL100" i="46" s="1"/>
  <c r="AK100" i="46" a="1"/>
  <c r="AK100" i="46" s="1"/>
  <c r="AJ100" i="46" a="1"/>
  <c r="AJ100" i="46" s="1"/>
  <c r="AI100" i="46" a="1"/>
  <c r="AI100" i="46" s="1"/>
  <c r="AH100" i="46" a="1"/>
  <c r="AH100" i="46" s="1"/>
  <c r="AG100" i="46" a="1"/>
  <c r="AG100" i="46" s="1"/>
  <c r="AF100" i="46" a="1"/>
  <c r="AF100" i="46" s="1"/>
  <c r="AE100" i="46" a="1"/>
  <c r="AE100" i="46" s="1"/>
  <c r="AD100" i="46" a="1"/>
  <c r="AD100" i="46" s="1"/>
  <c r="AC100" i="46" a="1"/>
  <c r="AC100" i="46" s="1"/>
  <c r="AB100" i="46" a="1"/>
  <c r="AB100" i="46" s="1"/>
  <c r="AA100" i="46" a="1"/>
  <c r="AA100" i="46" s="1"/>
  <c r="Z100" i="46" a="1"/>
  <c r="Z100" i="46" s="1"/>
  <c r="Y100" i="46" a="1"/>
  <c r="Y100" i="46" s="1"/>
  <c r="X100" i="46" a="1"/>
  <c r="X100" i="46" s="1"/>
  <c r="W100" i="46" a="1"/>
  <c r="W100" i="46" s="1"/>
  <c r="V100" i="46" a="1"/>
  <c r="V100" i="46" s="1"/>
  <c r="U100" i="46" a="1"/>
  <c r="U100" i="46" s="1"/>
  <c r="T100" i="46" a="1"/>
  <c r="T100" i="46" s="1"/>
  <c r="S100" i="46" a="1"/>
  <c r="S100" i="46" s="1"/>
  <c r="R100" i="46" a="1"/>
  <c r="R100" i="46" s="1"/>
  <c r="Q100" i="46" a="1"/>
  <c r="Q100" i="46" s="1"/>
  <c r="P100" i="46" a="1"/>
  <c r="P100" i="46" s="1"/>
  <c r="O100" i="46" a="1"/>
  <c r="O100" i="46" s="1"/>
  <c r="N100" i="46" a="1"/>
  <c r="N100" i="46" s="1"/>
  <c r="M100" i="46" a="1"/>
  <c r="M100" i="46" s="1"/>
  <c r="L100" i="46" a="1"/>
  <c r="L100" i="46" s="1"/>
  <c r="K100" i="46" a="1"/>
  <c r="K100" i="46" s="1"/>
  <c r="J100" i="46" a="1"/>
  <c r="J100" i="46" s="1"/>
  <c r="AT98" i="46" a="1"/>
  <c r="AT98" i="46" s="1"/>
  <c r="AS98" i="46" a="1"/>
  <c r="AS98" i="46" s="1"/>
  <c r="AR98" i="46" a="1"/>
  <c r="AR98" i="46" s="1"/>
  <c r="AQ98" i="46" a="1"/>
  <c r="AQ98" i="46" s="1"/>
  <c r="AP98" i="46" a="1"/>
  <c r="AP98" i="46" s="1"/>
  <c r="AM98" i="46" a="1"/>
  <c r="AM98" i="46" s="1"/>
  <c r="AL98" i="46" a="1"/>
  <c r="AL98" i="46" s="1"/>
  <c r="AK98" i="46" a="1"/>
  <c r="AK98" i="46" s="1"/>
  <c r="AJ98" i="46" a="1"/>
  <c r="AJ98" i="46" s="1"/>
  <c r="AI98" i="46" a="1"/>
  <c r="AI98" i="46" s="1"/>
  <c r="AH98" i="46" a="1"/>
  <c r="AH98" i="46" s="1"/>
  <c r="AG98" i="46" a="1"/>
  <c r="AG98" i="46" s="1"/>
  <c r="AF98" i="46" a="1"/>
  <c r="AF98" i="46" s="1"/>
  <c r="AE98" i="46" a="1"/>
  <c r="AE98" i="46" s="1"/>
  <c r="AD98" i="46" a="1"/>
  <c r="AD98" i="46" s="1"/>
  <c r="AC98" i="46" a="1"/>
  <c r="AC98" i="46" s="1"/>
  <c r="AB98" i="46" a="1"/>
  <c r="AB98" i="46" s="1"/>
  <c r="AA98" i="46" a="1"/>
  <c r="AA98" i="46" s="1"/>
  <c r="Z98" i="46" a="1"/>
  <c r="Z98" i="46" s="1"/>
  <c r="Y98" i="46" a="1"/>
  <c r="Y98" i="46" s="1"/>
  <c r="X98" i="46" a="1"/>
  <c r="X98" i="46" s="1"/>
  <c r="W98" i="46" a="1"/>
  <c r="W98" i="46" s="1"/>
  <c r="V98" i="46" a="1"/>
  <c r="V98" i="46" s="1"/>
  <c r="U98" i="46" a="1"/>
  <c r="U98" i="46" s="1"/>
  <c r="T98" i="46" a="1"/>
  <c r="T98" i="46" s="1"/>
  <c r="S98" i="46" a="1"/>
  <c r="S98" i="46" s="1"/>
  <c r="R98" i="46" a="1"/>
  <c r="R98" i="46" s="1"/>
  <c r="Q98" i="46" a="1"/>
  <c r="Q98" i="46" s="1"/>
  <c r="P98" i="46" a="1"/>
  <c r="P98" i="46" s="1"/>
  <c r="O98" i="46" a="1"/>
  <c r="O98" i="46" s="1"/>
  <c r="N98" i="46" a="1"/>
  <c r="N98" i="46" s="1"/>
  <c r="M98" i="46" a="1"/>
  <c r="M98" i="46" s="1"/>
  <c r="L98" i="46" a="1"/>
  <c r="L98" i="46" s="1"/>
  <c r="K98" i="46" a="1"/>
  <c r="K98" i="46" s="1"/>
  <c r="J98" i="46" a="1"/>
  <c r="J98" i="46" s="1"/>
  <c r="AT97" i="46" a="1"/>
  <c r="AT97" i="46" s="1"/>
  <c r="AS97" i="46" a="1"/>
  <c r="AS97" i="46" s="1"/>
  <c r="AR97" i="46" a="1"/>
  <c r="AR97" i="46" s="1"/>
  <c r="AQ97" i="46" a="1"/>
  <c r="AQ97" i="46" s="1"/>
  <c r="AP97" i="46" a="1"/>
  <c r="AP97" i="46" s="1"/>
  <c r="AM97" i="46" a="1"/>
  <c r="AM97" i="46" s="1"/>
  <c r="AL97" i="46" a="1"/>
  <c r="AL97" i="46" s="1"/>
  <c r="AK97" i="46" a="1"/>
  <c r="AK97" i="46" s="1"/>
  <c r="AJ97" i="46" a="1"/>
  <c r="AJ97" i="46" s="1"/>
  <c r="AI97" i="46" a="1"/>
  <c r="AI97" i="46" s="1"/>
  <c r="AH97" i="46" a="1"/>
  <c r="AH97" i="46" s="1"/>
  <c r="AG97" i="46" a="1"/>
  <c r="AG97" i="46" s="1"/>
  <c r="AF97" i="46" a="1"/>
  <c r="AF97" i="46" s="1"/>
  <c r="AE97" i="46" a="1"/>
  <c r="AE97" i="46" s="1"/>
  <c r="AD97" i="46" a="1"/>
  <c r="AD97" i="46" s="1"/>
  <c r="AC97" i="46" a="1"/>
  <c r="AC97" i="46" s="1"/>
  <c r="AB97" i="46" a="1"/>
  <c r="AB97" i="46" s="1"/>
  <c r="AA97" i="46" a="1"/>
  <c r="AA97" i="46" s="1"/>
  <c r="Z97" i="46" a="1"/>
  <c r="Z97" i="46" s="1"/>
  <c r="Y97" i="46" a="1"/>
  <c r="Y97" i="46" s="1"/>
  <c r="X97" i="46" a="1"/>
  <c r="X97" i="46" s="1"/>
  <c r="W97" i="46" a="1"/>
  <c r="W97" i="46" s="1"/>
  <c r="V97" i="46" a="1"/>
  <c r="V97" i="46" s="1"/>
  <c r="U97" i="46" a="1"/>
  <c r="U97" i="46" s="1"/>
  <c r="T97" i="46" a="1"/>
  <c r="T97" i="46" s="1"/>
  <c r="S97" i="46" a="1"/>
  <c r="S97" i="46" s="1"/>
  <c r="R97" i="46" a="1"/>
  <c r="R97" i="46" s="1"/>
  <c r="Q97" i="46" a="1"/>
  <c r="Q97" i="46" s="1"/>
  <c r="P97" i="46" a="1"/>
  <c r="P97" i="46" s="1"/>
  <c r="O97" i="46" a="1"/>
  <c r="O97" i="46" s="1"/>
  <c r="N97" i="46" a="1"/>
  <c r="N97" i="46" s="1"/>
  <c r="M97" i="46" a="1"/>
  <c r="M97" i="46" s="1"/>
  <c r="L97" i="46" a="1"/>
  <c r="L97" i="46" s="1"/>
  <c r="K97" i="46" a="1"/>
  <c r="K97" i="46" s="1"/>
  <c r="J97" i="46" a="1"/>
  <c r="J97" i="46" s="1"/>
  <c r="AT95" i="46" a="1"/>
  <c r="AT95" i="46" s="1"/>
  <c r="AS95" i="46" a="1"/>
  <c r="AS95" i="46" s="1"/>
  <c r="AR95" i="46" a="1"/>
  <c r="AR95" i="46" s="1"/>
  <c r="AQ95" i="46" a="1"/>
  <c r="AQ95" i="46" s="1"/>
  <c r="AP95" i="46" a="1"/>
  <c r="AP95" i="46" s="1"/>
  <c r="AM95" i="46" a="1"/>
  <c r="AM95" i="46" s="1"/>
  <c r="AL95" i="46" a="1"/>
  <c r="AL95" i="46" s="1"/>
  <c r="AK95" i="46" a="1"/>
  <c r="AK95" i="46" s="1"/>
  <c r="AJ95" i="46" a="1"/>
  <c r="AJ95" i="46" s="1"/>
  <c r="AI95" i="46" a="1"/>
  <c r="AI95" i="46" s="1"/>
  <c r="AH95" i="46" a="1"/>
  <c r="AH95" i="46" s="1"/>
  <c r="AG95" i="46" a="1"/>
  <c r="AG95" i="46" s="1"/>
  <c r="AF95" i="46" a="1"/>
  <c r="AF95" i="46" s="1"/>
  <c r="AE95" i="46" a="1"/>
  <c r="AE95" i="46" s="1"/>
  <c r="AD95" i="46" a="1"/>
  <c r="AD95" i="46" s="1"/>
  <c r="AC95" i="46" a="1"/>
  <c r="AC95" i="46" s="1"/>
  <c r="AB95" i="46" a="1"/>
  <c r="AB95" i="46" s="1"/>
  <c r="AA95" i="46" a="1"/>
  <c r="AA95" i="46" s="1"/>
  <c r="Z95" i="46" a="1"/>
  <c r="Z95" i="46" s="1"/>
  <c r="Y95" i="46" a="1"/>
  <c r="Y95" i="46" s="1"/>
  <c r="X95" i="46" a="1"/>
  <c r="X95" i="46" s="1"/>
  <c r="W95" i="46" a="1"/>
  <c r="W95" i="46" s="1"/>
  <c r="V95" i="46" a="1"/>
  <c r="V95" i="46" s="1"/>
  <c r="U95" i="46" a="1"/>
  <c r="U95" i="46" s="1"/>
  <c r="T95" i="46" a="1"/>
  <c r="T95" i="46" s="1"/>
  <c r="S95" i="46" a="1"/>
  <c r="S95" i="46" s="1"/>
  <c r="R95" i="46" a="1"/>
  <c r="R95" i="46" s="1"/>
  <c r="Q95" i="46" a="1"/>
  <c r="Q95" i="46" s="1"/>
  <c r="P95" i="46" a="1"/>
  <c r="P95" i="46" s="1"/>
  <c r="O95" i="46" a="1"/>
  <c r="O95" i="46" s="1"/>
  <c r="N95" i="46" a="1"/>
  <c r="N95" i="46" s="1"/>
  <c r="M95" i="46" a="1"/>
  <c r="M95" i="46" s="1"/>
  <c r="L95" i="46" a="1"/>
  <c r="L95" i="46" s="1"/>
  <c r="K95" i="46" a="1"/>
  <c r="K95" i="46" s="1"/>
  <c r="J95" i="46" a="1"/>
  <c r="J95" i="46" s="1"/>
  <c r="AT94" i="46" a="1"/>
  <c r="AT94" i="46" s="1"/>
  <c r="AS94" i="46" a="1"/>
  <c r="AS94" i="46" s="1"/>
  <c r="AR94" i="46" a="1"/>
  <c r="AR94" i="46" s="1"/>
  <c r="AQ94" i="46" a="1"/>
  <c r="AQ94" i="46" s="1"/>
  <c r="AP94" i="46" a="1"/>
  <c r="AP94" i="46" s="1"/>
  <c r="AM94" i="46" a="1"/>
  <c r="AM94" i="46" s="1"/>
  <c r="AL94" i="46" a="1"/>
  <c r="AL94" i="46" s="1"/>
  <c r="AK94" i="46" a="1"/>
  <c r="AK94" i="46" s="1"/>
  <c r="AJ94" i="46" a="1"/>
  <c r="AJ94" i="46" s="1"/>
  <c r="AI94" i="46" a="1"/>
  <c r="AI94" i="46" s="1"/>
  <c r="AH94" i="46" a="1"/>
  <c r="AH94" i="46" s="1"/>
  <c r="AG94" i="46" a="1"/>
  <c r="AG94" i="46" s="1"/>
  <c r="AF94" i="46" a="1"/>
  <c r="AF94" i="46" s="1"/>
  <c r="AE94" i="46" a="1"/>
  <c r="AE94" i="46" s="1"/>
  <c r="AD94" i="46" a="1"/>
  <c r="AD94" i="46" s="1"/>
  <c r="AC94" i="46" a="1"/>
  <c r="AC94" i="46" s="1"/>
  <c r="AB94" i="46" a="1"/>
  <c r="AB94" i="46" s="1"/>
  <c r="AA94" i="46" a="1"/>
  <c r="AA94" i="46" s="1"/>
  <c r="Z94" i="46" a="1"/>
  <c r="Z94" i="46" s="1"/>
  <c r="Y94" i="46" a="1"/>
  <c r="Y94" i="46" s="1"/>
  <c r="X94" i="46" a="1"/>
  <c r="X94" i="46" s="1"/>
  <c r="W94" i="46" a="1"/>
  <c r="W94" i="46" s="1"/>
  <c r="V94" i="46" a="1"/>
  <c r="V94" i="46" s="1"/>
  <c r="U94" i="46" a="1"/>
  <c r="U94" i="46" s="1"/>
  <c r="T94" i="46" a="1"/>
  <c r="T94" i="46" s="1"/>
  <c r="S94" i="46" a="1"/>
  <c r="S94" i="46" s="1"/>
  <c r="R94" i="46" a="1"/>
  <c r="R94" i="46" s="1"/>
  <c r="Q94" i="46" a="1"/>
  <c r="Q94" i="46" s="1"/>
  <c r="P94" i="46" a="1"/>
  <c r="P94" i="46" s="1"/>
  <c r="O94" i="46" a="1"/>
  <c r="O94" i="46" s="1"/>
  <c r="N94" i="46" a="1"/>
  <c r="N94" i="46" s="1"/>
  <c r="M94" i="46" a="1"/>
  <c r="M94" i="46" s="1"/>
  <c r="L94" i="46" a="1"/>
  <c r="L94" i="46" s="1"/>
  <c r="K94" i="46" a="1"/>
  <c r="K94" i="46" s="1"/>
  <c r="J94" i="46" a="1"/>
  <c r="J94" i="46" s="1"/>
  <c r="AT92" i="46" a="1"/>
  <c r="AT92" i="46" s="1"/>
  <c r="AS92" i="46" a="1"/>
  <c r="AS92" i="46" s="1"/>
  <c r="AR92" i="46" a="1"/>
  <c r="AR92" i="46" s="1"/>
  <c r="AQ92" i="46" a="1"/>
  <c r="AQ92" i="46" s="1"/>
  <c r="AP92" i="46" a="1"/>
  <c r="AP92" i="46" s="1"/>
  <c r="AM92" i="46" a="1"/>
  <c r="AM92" i="46" s="1"/>
  <c r="AL92" i="46" a="1"/>
  <c r="AL92" i="46" s="1"/>
  <c r="AK92" i="46" a="1"/>
  <c r="AK92" i="46" s="1"/>
  <c r="AJ92" i="46" a="1"/>
  <c r="AJ92" i="46" s="1"/>
  <c r="AI92" i="46" a="1"/>
  <c r="AI92" i="46" s="1"/>
  <c r="AH92" i="46" a="1"/>
  <c r="AH92" i="46" s="1"/>
  <c r="AG92" i="46" a="1"/>
  <c r="AG92" i="46" s="1"/>
  <c r="AF92" i="46" a="1"/>
  <c r="AF92" i="46" s="1"/>
  <c r="AE92" i="46" a="1"/>
  <c r="AE92" i="46" s="1"/>
  <c r="AD92" i="46" a="1"/>
  <c r="AD92" i="46" s="1"/>
  <c r="AC92" i="46" a="1"/>
  <c r="AC92" i="46" s="1"/>
  <c r="AB92" i="46" a="1"/>
  <c r="AB92" i="46" s="1"/>
  <c r="AA92" i="46" a="1"/>
  <c r="AA92" i="46" s="1"/>
  <c r="Z92" i="46" a="1"/>
  <c r="Z92" i="46" s="1"/>
  <c r="Y92" i="46" a="1"/>
  <c r="Y92" i="46" s="1"/>
  <c r="X92" i="46" a="1"/>
  <c r="X92" i="46" s="1"/>
  <c r="W92" i="46" a="1"/>
  <c r="W92" i="46" s="1"/>
  <c r="V92" i="46" a="1"/>
  <c r="V92" i="46" s="1"/>
  <c r="U92" i="46" a="1"/>
  <c r="U92" i="46" s="1"/>
  <c r="T92" i="46" a="1"/>
  <c r="T92" i="46" s="1"/>
  <c r="S92" i="46" a="1"/>
  <c r="S92" i="46" s="1"/>
  <c r="R92" i="46" a="1"/>
  <c r="R92" i="46" s="1"/>
  <c r="Q92" i="46" a="1"/>
  <c r="Q92" i="46" s="1"/>
  <c r="P92" i="46" a="1"/>
  <c r="P92" i="46" s="1"/>
  <c r="O92" i="46" a="1"/>
  <c r="O92" i="46" s="1"/>
  <c r="N92" i="46" a="1"/>
  <c r="N92" i="46" s="1"/>
  <c r="M92" i="46" a="1"/>
  <c r="M92" i="46" s="1"/>
  <c r="L92" i="46" a="1"/>
  <c r="L92" i="46" s="1"/>
  <c r="K92" i="46" a="1"/>
  <c r="K92" i="46" s="1"/>
  <c r="J92" i="46" a="1"/>
  <c r="J92" i="46" s="1"/>
  <c r="AT91" i="46" a="1"/>
  <c r="AT91" i="46" s="1"/>
  <c r="AS91" i="46" a="1"/>
  <c r="AS91" i="46" s="1"/>
  <c r="AR91" i="46" a="1"/>
  <c r="AR91" i="46" s="1"/>
  <c r="AQ91" i="46" a="1"/>
  <c r="AQ91" i="46" s="1"/>
  <c r="AP91" i="46" a="1"/>
  <c r="AP91" i="46" s="1"/>
  <c r="AM91" i="46" a="1"/>
  <c r="AM91" i="46" s="1"/>
  <c r="AL91" i="46" a="1"/>
  <c r="AL91" i="46" s="1"/>
  <c r="AK91" i="46" a="1"/>
  <c r="AK91" i="46" s="1"/>
  <c r="AJ91" i="46" a="1"/>
  <c r="AJ91" i="46" s="1"/>
  <c r="AI91" i="46" a="1"/>
  <c r="AI91" i="46" s="1"/>
  <c r="AH91" i="46" a="1"/>
  <c r="AH91" i="46" s="1"/>
  <c r="AG91" i="46" a="1"/>
  <c r="AG91" i="46" s="1"/>
  <c r="AF91" i="46" a="1"/>
  <c r="AF91" i="46" s="1"/>
  <c r="AE91" i="46" a="1"/>
  <c r="AE91" i="46" s="1"/>
  <c r="AD91" i="46" a="1"/>
  <c r="AD91" i="46" s="1"/>
  <c r="AC91" i="46" a="1"/>
  <c r="AC91" i="46" s="1"/>
  <c r="AB91" i="46" a="1"/>
  <c r="AB91" i="46" s="1"/>
  <c r="AA91" i="46" a="1"/>
  <c r="AA91" i="46" s="1"/>
  <c r="Z91" i="46" a="1"/>
  <c r="Z91" i="46" s="1"/>
  <c r="Y91" i="46" a="1"/>
  <c r="Y91" i="46" s="1"/>
  <c r="X91" i="46" a="1"/>
  <c r="X91" i="46" s="1"/>
  <c r="W91" i="46" a="1"/>
  <c r="W91" i="46" s="1"/>
  <c r="V91" i="46" a="1"/>
  <c r="V91" i="46" s="1"/>
  <c r="U91" i="46" a="1"/>
  <c r="U91" i="46" s="1"/>
  <c r="T91" i="46" a="1"/>
  <c r="T91" i="46" s="1"/>
  <c r="S91" i="46" a="1"/>
  <c r="S91" i="46" s="1"/>
  <c r="R91" i="46" a="1"/>
  <c r="R91" i="46" s="1"/>
  <c r="Q91" i="46" a="1"/>
  <c r="Q91" i="46" s="1"/>
  <c r="P91" i="46" a="1"/>
  <c r="P91" i="46" s="1"/>
  <c r="O91" i="46" a="1"/>
  <c r="O91" i="46" s="1"/>
  <c r="N91" i="46" a="1"/>
  <c r="N91" i="46" s="1"/>
  <c r="M91" i="46" a="1"/>
  <c r="M91" i="46" s="1"/>
  <c r="L91" i="46" a="1"/>
  <c r="L91" i="46" s="1"/>
  <c r="K91" i="46" a="1"/>
  <c r="K91" i="46" s="1"/>
  <c r="J91" i="46" a="1"/>
  <c r="J91" i="46" s="1"/>
  <c r="AT89" i="46" a="1"/>
  <c r="AT89" i="46" s="1"/>
  <c r="AS89" i="46" a="1"/>
  <c r="AS89" i="46" s="1"/>
  <c r="AR89" i="46" a="1"/>
  <c r="AR89" i="46" s="1"/>
  <c r="AQ89" i="46" a="1"/>
  <c r="AQ89" i="46" s="1"/>
  <c r="AP89" i="46" a="1"/>
  <c r="AP89" i="46" s="1"/>
  <c r="AM89" i="46" a="1"/>
  <c r="AM89" i="46" s="1"/>
  <c r="AL89" i="46" a="1"/>
  <c r="AL89" i="46" s="1"/>
  <c r="AK89" i="46" a="1"/>
  <c r="AK89" i="46" s="1"/>
  <c r="AJ89" i="46" a="1"/>
  <c r="AJ89" i="46" s="1"/>
  <c r="AI89" i="46" a="1"/>
  <c r="AI89" i="46" s="1"/>
  <c r="AH89" i="46" a="1"/>
  <c r="AH89" i="46" s="1"/>
  <c r="AG89" i="46" a="1"/>
  <c r="AG89" i="46" s="1"/>
  <c r="AF89" i="46" a="1"/>
  <c r="AF89" i="46" s="1"/>
  <c r="AE89" i="46" a="1"/>
  <c r="AE89" i="46" s="1"/>
  <c r="AD89" i="46" a="1"/>
  <c r="AD89" i="46" s="1"/>
  <c r="AC89" i="46" a="1"/>
  <c r="AC89" i="46" s="1"/>
  <c r="AB89" i="46" a="1"/>
  <c r="AB89" i="46" s="1"/>
  <c r="AA89" i="46" a="1"/>
  <c r="AA89" i="46" s="1"/>
  <c r="Z89" i="46" a="1"/>
  <c r="Z89" i="46" s="1"/>
  <c r="Y89" i="46" a="1"/>
  <c r="Y89" i="46" s="1"/>
  <c r="X89" i="46" a="1"/>
  <c r="X89" i="46" s="1"/>
  <c r="W89" i="46" a="1"/>
  <c r="W89" i="46" s="1"/>
  <c r="V89" i="46" a="1"/>
  <c r="V89" i="46" s="1"/>
  <c r="U89" i="46" a="1"/>
  <c r="U89" i="46" s="1"/>
  <c r="T89" i="46" a="1"/>
  <c r="T89" i="46" s="1"/>
  <c r="S89" i="46" a="1"/>
  <c r="S89" i="46" s="1"/>
  <c r="R89" i="46" a="1"/>
  <c r="R89" i="46" s="1"/>
  <c r="Q89" i="46" a="1"/>
  <c r="Q89" i="46" s="1"/>
  <c r="P89" i="46" a="1"/>
  <c r="P89" i="46" s="1"/>
  <c r="O89" i="46" a="1"/>
  <c r="O89" i="46" s="1"/>
  <c r="N89" i="46" a="1"/>
  <c r="N89" i="46" s="1"/>
  <c r="M89" i="46"/>
  <c r="M89" i="46" a="1"/>
  <c r="L89" i="46" a="1"/>
  <c r="L89" i="46" s="1"/>
  <c r="K89" i="46" a="1"/>
  <c r="K89" i="46" s="1"/>
  <c r="J89" i="46" a="1"/>
  <c r="J89" i="46" s="1"/>
  <c r="AT88" i="46" a="1"/>
  <c r="AT88" i="46" s="1"/>
  <c r="AS88" i="46" a="1"/>
  <c r="AS88" i="46" s="1"/>
  <c r="AR88" i="46"/>
  <c r="AR88" i="46" a="1"/>
  <c r="AQ88" i="46" a="1"/>
  <c r="AQ88" i="46" s="1"/>
  <c r="AP88" i="46" a="1"/>
  <c r="AP88" i="46" s="1"/>
  <c r="AM88" i="46" a="1"/>
  <c r="AM88" i="46" s="1"/>
  <c r="AL88" i="46" a="1"/>
  <c r="AL88" i="46" s="1"/>
  <c r="AK88" i="46" a="1"/>
  <c r="AK88" i="46" s="1"/>
  <c r="AJ88" i="46" a="1"/>
  <c r="AJ88" i="46" s="1"/>
  <c r="AI88" i="46" a="1"/>
  <c r="AI88" i="46" s="1"/>
  <c r="AH88" i="46" a="1"/>
  <c r="AH88" i="46" s="1"/>
  <c r="AG88" i="46" a="1"/>
  <c r="AG88" i="46" s="1"/>
  <c r="AF88" i="46" a="1"/>
  <c r="AF88" i="46" s="1"/>
  <c r="AE88" i="46" a="1"/>
  <c r="AE88" i="46" s="1"/>
  <c r="AD88" i="46" a="1"/>
  <c r="AD88" i="46" s="1"/>
  <c r="AC88" i="46" a="1"/>
  <c r="AC88" i="46" s="1"/>
  <c r="AB88" i="46"/>
  <c r="AB88" i="46" a="1"/>
  <c r="AA88" i="46" a="1"/>
  <c r="AA88" i="46" s="1"/>
  <c r="Z88" i="46" a="1"/>
  <c r="Z88" i="46" s="1"/>
  <c r="Y88" i="46" a="1"/>
  <c r="Y88" i="46" s="1"/>
  <c r="X88" i="46" a="1"/>
  <c r="X88" i="46" s="1"/>
  <c r="W88" i="46" a="1"/>
  <c r="W88" i="46" s="1"/>
  <c r="V88" i="46" a="1"/>
  <c r="V88" i="46" s="1"/>
  <c r="U88" i="46" a="1"/>
  <c r="U88" i="46" s="1"/>
  <c r="T88" i="46" a="1"/>
  <c r="T88" i="46" s="1"/>
  <c r="S88" i="46" a="1"/>
  <c r="S88" i="46" s="1"/>
  <c r="R88" i="46" a="1"/>
  <c r="R88" i="46" s="1"/>
  <c r="Q88" i="46" a="1"/>
  <c r="Q88" i="46" s="1"/>
  <c r="P88" i="46" a="1"/>
  <c r="P88" i="46" s="1"/>
  <c r="O88" i="46" a="1"/>
  <c r="O88" i="46" s="1"/>
  <c r="N88" i="46" a="1"/>
  <c r="N88" i="46" s="1"/>
  <c r="M88" i="46" a="1"/>
  <c r="M88" i="46" s="1"/>
  <c r="L88" i="46" a="1"/>
  <c r="L88" i="46" s="1"/>
  <c r="K88" i="46" a="1"/>
  <c r="K88" i="46" s="1"/>
  <c r="J88" i="46" a="1"/>
  <c r="J88" i="46" s="1"/>
  <c r="AT86" i="46" a="1"/>
  <c r="AT86" i="46" s="1"/>
  <c r="AS86" i="46" a="1"/>
  <c r="AS86" i="46" s="1"/>
  <c r="AR86" i="46" a="1"/>
  <c r="AR86" i="46" s="1"/>
  <c r="AQ86" i="46" a="1"/>
  <c r="AQ86" i="46" s="1"/>
  <c r="AP86" i="46" a="1"/>
  <c r="AP86" i="46" s="1"/>
  <c r="AM86" i="46" a="1"/>
  <c r="AM86" i="46" s="1"/>
  <c r="AL86" i="46" a="1"/>
  <c r="AL86" i="46" s="1"/>
  <c r="AK86" i="46" a="1"/>
  <c r="AK86" i="46" s="1"/>
  <c r="AJ86" i="46" a="1"/>
  <c r="AJ86" i="46" s="1"/>
  <c r="AI86" i="46" a="1"/>
  <c r="AI86" i="46" s="1"/>
  <c r="AH86" i="46" a="1"/>
  <c r="AH86" i="46" s="1"/>
  <c r="AG86" i="46" a="1"/>
  <c r="AG86" i="46" s="1"/>
  <c r="AF86" i="46" a="1"/>
  <c r="AF86" i="46" s="1"/>
  <c r="AE86" i="46" a="1"/>
  <c r="AE86" i="46" s="1"/>
  <c r="AD86" i="46" a="1"/>
  <c r="AD86" i="46" s="1"/>
  <c r="AC86" i="46" a="1"/>
  <c r="AC86" i="46" s="1"/>
  <c r="AB86" i="46" a="1"/>
  <c r="AB86" i="46" s="1"/>
  <c r="AA86" i="46" a="1"/>
  <c r="AA86" i="46" s="1"/>
  <c r="Z86" i="46" a="1"/>
  <c r="Z86" i="46" s="1"/>
  <c r="Y86" i="46" a="1"/>
  <c r="Y86" i="46" s="1"/>
  <c r="X86" i="46" a="1"/>
  <c r="X86" i="46" s="1"/>
  <c r="W86" i="46" a="1"/>
  <c r="W86" i="46" s="1"/>
  <c r="V86" i="46" a="1"/>
  <c r="V86" i="46" s="1"/>
  <c r="U86" i="46" a="1"/>
  <c r="U86" i="46" s="1"/>
  <c r="T86" i="46" a="1"/>
  <c r="T86" i="46" s="1"/>
  <c r="S86" i="46" a="1"/>
  <c r="S86" i="46" s="1"/>
  <c r="R86" i="46" a="1"/>
  <c r="R86" i="46" s="1"/>
  <c r="Q86" i="46" a="1"/>
  <c r="Q86" i="46" s="1"/>
  <c r="P86" i="46" a="1"/>
  <c r="P86" i="46" s="1"/>
  <c r="O86" i="46" a="1"/>
  <c r="O86" i="46" s="1"/>
  <c r="N86" i="46" a="1"/>
  <c r="N86" i="46" s="1"/>
  <c r="M86" i="46" a="1"/>
  <c r="M86" i="46" s="1"/>
  <c r="L86" i="46" a="1"/>
  <c r="L86" i="46" s="1"/>
  <c r="K86" i="46" a="1"/>
  <c r="K86" i="46" s="1"/>
  <c r="J86" i="46" a="1"/>
  <c r="J86" i="46" s="1"/>
  <c r="AT85" i="46" a="1"/>
  <c r="AT85" i="46" s="1"/>
  <c r="AS85" i="46" a="1"/>
  <c r="AS85" i="46" s="1"/>
  <c r="AR85" i="46" a="1"/>
  <c r="AR85" i="46" s="1"/>
  <c r="AQ85" i="46" a="1"/>
  <c r="AQ85" i="46" s="1"/>
  <c r="AP85" i="46" a="1"/>
  <c r="AP85" i="46" s="1"/>
  <c r="AM85" i="46" a="1"/>
  <c r="AM85" i="46" s="1"/>
  <c r="AL85" i="46" a="1"/>
  <c r="AL85" i="46" s="1"/>
  <c r="AK85" i="46" a="1"/>
  <c r="AK85" i="46" s="1"/>
  <c r="AJ85" i="46" a="1"/>
  <c r="AJ85" i="46" s="1"/>
  <c r="AI85" i="46" a="1"/>
  <c r="AI85" i="46" s="1"/>
  <c r="AH85" i="46" a="1"/>
  <c r="AH85" i="46" s="1"/>
  <c r="AG85" i="46" a="1"/>
  <c r="AG85" i="46" s="1"/>
  <c r="AF85" i="46" a="1"/>
  <c r="AF85" i="46" s="1"/>
  <c r="AE85" i="46" a="1"/>
  <c r="AE85" i="46" s="1"/>
  <c r="AD85" i="46" a="1"/>
  <c r="AD85" i="46" s="1"/>
  <c r="AC85" i="46" a="1"/>
  <c r="AC85" i="46" s="1"/>
  <c r="AB85" i="46" a="1"/>
  <c r="AB85" i="46" s="1"/>
  <c r="AA85" i="46" a="1"/>
  <c r="AA85" i="46" s="1"/>
  <c r="Z85" i="46" a="1"/>
  <c r="Z85" i="46" s="1"/>
  <c r="Y85" i="46" a="1"/>
  <c r="Y85" i="46" s="1"/>
  <c r="X85" i="46" a="1"/>
  <c r="X85" i="46" s="1"/>
  <c r="W85" i="46" a="1"/>
  <c r="W85" i="46" s="1"/>
  <c r="V85" i="46" a="1"/>
  <c r="V85" i="46" s="1"/>
  <c r="U85" i="46" a="1"/>
  <c r="U85" i="46" s="1"/>
  <c r="T85" i="46" a="1"/>
  <c r="T85" i="46" s="1"/>
  <c r="S85" i="46" a="1"/>
  <c r="S85" i="46" s="1"/>
  <c r="R85" i="46" a="1"/>
  <c r="R85" i="46" s="1"/>
  <c r="Q85" i="46" a="1"/>
  <c r="Q85" i="46" s="1"/>
  <c r="P85" i="46" a="1"/>
  <c r="P85" i="46" s="1"/>
  <c r="O85" i="46" a="1"/>
  <c r="O85" i="46" s="1"/>
  <c r="N85" i="46" a="1"/>
  <c r="N85" i="46" s="1"/>
  <c r="M85" i="46" a="1"/>
  <c r="M85" i="46" s="1"/>
  <c r="L85" i="46" a="1"/>
  <c r="L85" i="46" s="1"/>
  <c r="K85" i="46" a="1"/>
  <c r="K85" i="46" s="1"/>
  <c r="J85" i="46" a="1"/>
  <c r="J85" i="46" s="1"/>
  <c r="AT83" i="46" a="1"/>
  <c r="AT83" i="46" s="1"/>
  <c r="AS83" i="46" a="1"/>
  <c r="AS83" i="46" s="1"/>
  <c r="AR83" i="46" a="1"/>
  <c r="AR83" i="46" s="1"/>
  <c r="AQ83" i="46" a="1"/>
  <c r="AQ83" i="46" s="1"/>
  <c r="AP83" i="46" a="1"/>
  <c r="AP83" i="46" s="1"/>
  <c r="AM83" i="46" a="1"/>
  <c r="AM83" i="46" s="1"/>
  <c r="AL83" i="46" a="1"/>
  <c r="AL83" i="46" s="1"/>
  <c r="AK83" i="46" a="1"/>
  <c r="AK83" i="46" s="1"/>
  <c r="AJ83" i="46" a="1"/>
  <c r="AJ83" i="46" s="1"/>
  <c r="AI83" i="46" a="1"/>
  <c r="AI83" i="46" s="1"/>
  <c r="AH83" i="46" a="1"/>
  <c r="AH83" i="46" s="1"/>
  <c r="AG83" i="46" a="1"/>
  <c r="AG83" i="46" s="1"/>
  <c r="AF83" i="46" a="1"/>
  <c r="AF83" i="46" s="1"/>
  <c r="AE83" i="46" a="1"/>
  <c r="AE83" i="46" s="1"/>
  <c r="AD83" i="46" a="1"/>
  <c r="AD83" i="46" s="1"/>
  <c r="AC83" i="46" a="1"/>
  <c r="AC83" i="46" s="1"/>
  <c r="AB83" i="46" a="1"/>
  <c r="AB83" i="46" s="1"/>
  <c r="AA83" i="46" a="1"/>
  <c r="AA83" i="46" s="1"/>
  <c r="Z83" i="46" a="1"/>
  <c r="Z83" i="46" s="1"/>
  <c r="Y83" i="46" a="1"/>
  <c r="Y83" i="46" s="1"/>
  <c r="X83" i="46" a="1"/>
  <c r="X83" i="46" s="1"/>
  <c r="W83" i="46" a="1"/>
  <c r="W83" i="46" s="1"/>
  <c r="V83" i="46" a="1"/>
  <c r="V83" i="46" s="1"/>
  <c r="U83" i="46" a="1"/>
  <c r="U83" i="46" s="1"/>
  <c r="T83" i="46" a="1"/>
  <c r="T83" i="46" s="1"/>
  <c r="S83" i="46" a="1"/>
  <c r="S83" i="46" s="1"/>
  <c r="R83" i="46" a="1"/>
  <c r="R83" i="46" s="1"/>
  <c r="Q83" i="46" a="1"/>
  <c r="Q83" i="46" s="1"/>
  <c r="P83" i="46" a="1"/>
  <c r="P83" i="46" s="1"/>
  <c r="O83" i="46" a="1"/>
  <c r="O83" i="46" s="1"/>
  <c r="N83" i="46" a="1"/>
  <c r="N83" i="46" s="1"/>
  <c r="M83" i="46" a="1"/>
  <c r="M83" i="46" s="1"/>
  <c r="L83" i="46" a="1"/>
  <c r="L83" i="46" s="1"/>
  <c r="K83" i="46" a="1"/>
  <c r="K83" i="46" s="1"/>
  <c r="J83" i="46" a="1"/>
  <c r="J83" i="46" s="1"/>
  <c r="AT82" i="46" a="1"/>
  <c r="AT82" i="46" s="1"/>
  <c r="AS82" i="46" a="1"/>
  <c r="AS82" i="46" s="1"/>
  <c r="AR82" i="46" a="1"/>
  <c r="AR82" i="46" s="1"/>
  <c r="AQ82" i="46" a="1"/>
  <c r="AQ82" i="46" s="1"/>
  <c r="AP82" i="46" a="1"/>
  <c r="AP82" i="46" s="1"/>
  <c r="AM82" i="46" a="1"/>
  <c r="AM82" i="46" s="1"/>
  <c r="AL82" i="46" a="1"/>
  <c r="AL82" i="46" s="1"/>
  <c r="AK82" i="46" a="1"/>
  <c r="AK82" i="46" s="1"/>
  <c r="AJ82" i="46" a="1"/>
  <c r="AJ82" i="46" s="1"/>
  <c r="AI82" i="46" a="1"/>
  <c r="AI82" i="46" s="1"/>
  <c r="AH82" i="46" a="1"/>
  <c r="AH82" i="46" s="1"/>
  <c r="AG82" i="46" a="1"/>
  <c r="AG82" i="46" s="1"/>
  <c r="AF82" i="46"/>
  <c r="AF82" i="46" a="1"/>
  <c r="AE82" i="46" a="1"/>
  <c r="AE82" i="46" s="1"/>
  <c r="AD82" i="46" a="1"/>
  <c r="AD82" i="46" s="1"/>
  <c r="AC82" i="46" a="1"/>
  <c r="AC82" i="46" s="1"/>
  <c r="AB82" i="46" a="1"/>
  <c r="AB82" i="46" s="1"/>
  <c r="AA82" i="46" a="1"/>
  <c r="AA82" i="46" s="1"/>
  <c r="Z82" i="46" a="1"/>
  <c r="Z82" i="46" s="1"/>
  <c r="Y82" i="46" a="1"/>
  <c r="Y82" i="46" s="1"/>
  <c r="X82" i="46" a="1"/>
  <c r="X82" i="46" s="1"/>
  <c r="W82" i="46" a="1"/>
  <c r="W82" i="46" s="1"/>
  <c r="V82" i="46" a="1"/>
  <c r="V82" i="46" s="1"/>
  <c r="U82" i="46" a="1"/>
  <c r="U82" i="46" s="1"/>
  <c r="T82" i="46" a="1"/>
  <c r="T82" i="46" s="1"/>
  <c r="S82" i="46" a="1"/>
  <c r="S82" i="46" s="1"/>
  <c r="R82" i="46" a="1"/>
  <c r="R82" i="46" s="1"/>
  <c r="Q82" i="46" a="1"/>
  <c r="Q82" i="46" s="1"/>
  <c r="P82" i="46" a="1"/>
  <c r="P82" i="46" s="1"/>
  <c r="O82" i="46" a="1"/>
  <c r="O82" i="46" s="1"/>
  <c r="N82" i="46" a="1"/>
  <c r="N82" i="46" s="1"/>
  <c r="M82" i="46" a="1"/>
  <c r="M82" i="46" s="1"/>
  <c r="L82" i="46" a="1"/>
  <c r="L82" i="46" s="1"/>
  <c r="K82" i="46" a="1"/>
  <c r="K82" i="46" s="1"/>
  <c r="J82" i="46" a="1"/>
  <c r="J82" i="46" s="1"/>
  <c r="AT80" i="46" a="1"/>
  <c r="AT80" i="46" s="1"/>
  <c r="AS80" i="46" a="1"/>
  <c r="AS80" i="46" s="1"/>
  <c r="AR80" i="46" a="1"/>
  <c r="AR80" i="46" s="1"/>
  <c r="AQ80" i="46" a="1"/>
  <c r="AQ80" i="46" s="1"/>
  <c r="AP80" i="46" a="1"/>
  <c r="AP80" i="46" s="1"/>
  <c r="AM80" i="46" a="1"/>
  <c r="AM80" i="46" s="1"/>
  <c r="AL80" i="46" a="1"/>
  <c r="AL80" i="46" s="1"/>
  <c r="AK80" i="46" a="1"/>
  <c r="AK80" i="46" s="1"/>
  <c r="AJ80" i="46" a="1"/>
  <c r="AJ80" i="46" s="1"/>
  <c r="AI80" i="46" a="1"/>
  <c r="AI80" i="46" s="1"/>
  <c r="AH80" i="46" a="1"/>
  <c r="AH80" i="46" s="1"/>
  <c r="AG80" i="46" a="1"/>
  <c r="AG80" i="46" s="1"/>
  <c r="AF80" i="46" a="1"/>
  <c r="AF80" i="46" s="1"/>
  <c r="AE80" i="46" a="1"/>
  <c r="AE80" i="46" s="1"/>
  <c r="AD80" i="46" a="1"/>
  <c r="AD80" i="46" s="1"/>
  <c r="AC80" i="46" a="1"/>
  <c r="AC80" i="46" s="1"/>
  <c r="AB80" i="46" a="1"/>
  <c r="AB80" i="46" s="1"/>
  <c r="AA80" i="46" a="1"/>
  <c r="AA80" i="46" s="1"/>
  <c r="Z80" i="46" a="1"/>
  <c r="Z80" i="46" s="1"/>
  <c r="Y80" i="46" a="1"/>
  <c r="Y80" i="46" s="1"/>
  <c r="X80" i="46" a="1"/>
  <c r="X80" i="46" s="1"/>
  <c r="W80" i="46" a="1"/>
  <c r="W80" i="46" s="1"/>
  <c r="V80" i="46" a="1"/>
  <c r="V80" i="46" s="1"/>
  <c r="U80" i="46" a="1"/>
  <c r="U80" i="46" s="1"/>
  <c r="T80" i="46" a="1"/>
  <c r="T80" i="46" s="1"/>
  <c r="S80" i="46" a="1"/>
  <c r="S80" i="46" s="1"/>
  <c r="R80" i="46" a="1"/>
  <c r="R80" i="46" s="1"/>
  <c r="Q80" i="46" a="1"/>
  <c r="Q80" i="46" s="1"/>
  <c r="P80" i="46" a="1"/>
  <c r="P80" i="46" s="1"/>
  <c r="O80" i="46" a="1"/>
  <c r="O80" i="46" s="1"/>
  <c r="N80" i="46" a="1"/>
  <c r="N80" i="46" s="1"/>
  <c r="M80" i="46" a="1"/>
  <c r="M80" i="46" s="1"/>
  <c r="L80" i="46" a="1"/>
  <c r="L80" i="46" s="1"/>
  <c r="K80" i="46" a="1"/>
  <c r="K80" i="46" s="1"/>
  <c r="J80" i="46" a="1"/>
  <c r="J80" i="46" s="1"/>
  <c r="AT79" i="46" a="1"/>
  <c r="AT79" i="46" s="1"/>
  <c r="AS79" i="46" a="1"/>
  <c r="AS79" i="46" s="1"/>
  <c r="AR79" i="46" a="1"/>
  <c r="AR79" i="46" s="1"/>
  <c r="AQ79" i="46" a="1"/>
  <c r="AQ79" i="46" s="1"/>
  <c r="AP79" i="46" a="1"/>
  <c r="AP79" i="46" s="1"/>
  <c r="AM79" i="46" a="1"/>
  <c r="AM79" i="46" s="1"/>
  <c r="AL79" i="46" a="1"/>
  <c r="AL79" i="46" s="1"/>
  <c r="AK79" i="46" a="1"/>
  <c r="AK79" i="46" s="1"/>
  <c r="AJ79" i="46" a="1"/>
  <c r="AJ79" i="46" s="1"/>
  <c r="AI79" i="46" a="1"/>
  <c r="AI79" i="46" s="1"/>
  <c r="AH79" i="46" a="1"/>
  <c r="AH79" i="46" s="1"/>
  <c r="AG79" i="46" a="1"/>
  <c r="AG79" i="46" s="1"/>
  <c r="AF79" i="46" a="1"/>
  <c r="AF79" i="46" s="1"/>
  <c r="AE79" i="46" a="1"/>
  <c r="AE79" i="46" s="1"/>
  <c r="AD79" i="46" a="1"/>
  <c r="AD79" i="46" s="1"/>
  <c r="AC79" i="46" a="1"/>
  <c r="AC79" i="46" s="1"/>
  <c r="AB79" i="46" a="1"/>
  <c r="AB79" i="46" s="1"/>
  <c r="AA79" i="46" a="1"/>
  <c r="AA79" i="46" s="1"/>
  <c r="Z79" i="46" a="1"/>
  <c r="Z79" i="46" s="1"/>
  <c r="Y79" i="46" a="1"/>
  <c r="Y79" i="46" s="1"/>
  <c r="X79" i="46" a="1"/>
  <c r="X79" i="46" s="1"/>
  <c r="W79" i="46" a="1"/>
  <c r="W79" i="46" s="1"/>
  <c r="V79" i="46" a="1"/>
  <c r="V79" i="46" s="1"/>
  <c r="U79" i="46" a="1"/>
  <c r="U79" i="46" s="1"/>
  <c r="T79" i="46" a="1"/>
  <c r="T79" i="46" s="1"/>
  <c r="S79" i="46" a="1"/>
  <c r="S79" i="46" s="1"/>
  <c r="R79" i="46" a="1"/>
  <c r="R79" i="46" s="1"/>
  <c r="Q79" i="46" a="1"/>
  <c r="Q79" i="46" s="1"/>
  <c r="P79" i="46" a="1"/>
  <c r="P79" i="46" s="1"/>
  <c r="O79" i="46" a="1"/>
  <c r="O79" i="46" s="1"/>
  <c r="N79" i="46" a="1"/>
  <c r="N79" i="46" s="1"/>
  <c r="M79" i="46" a="1"/>
  <c r="M79" i="46" s="1"/>
  <c r="L79" i="46" a="1"/>
  <c r="L79" i="46" s="1"/>
  <c r="K79" i="46" a="1"/>
  <c r="K79" i="46" s="1"/>
  <c r="J79" i="46" a="1"/>
  <c r="J79" i="46" s="1"/>
  <c r="AT77" i="46" a="1"/>
  <c r="AT77" i="46" s="1"/>
  <c r="AS77" i="46" a="1"/>
  <c r="AS77" i="46" s="1"/>
  <c r="AR77" i="46" a="1"/>
  <c r="AR77" i="46" s="1"/>
  <c r="AQ77" i="46"/>
  <c r="AQ77" i="46" a="1"/>
  <c r="AP77" i="46" a="1"/>
  <c r="AP77" i="46" s="1"/>
  <c r="AM77" i="46" a="1"/>
  <c r="AM77" i="46" s="1"/>
  <c r="AL77" i="46" a="1"/>
  <c r="AL77" i="46" s="1"/>
  <c r="AK77" i="46" a="1"/>
  <c r="AK77" i="46" s="1"/>
  <c r="AJ77" i="46" a="1"/>
  <c r="AJ77" i="46" s="1"/>
  <c r="AI77" i="46" a="1"/>
  <c r="AI77" i="46" s="1"/>
  <c r="AH77" i="46" a="1"/>
  <c r="AH77" i="46" s="1"/>
  <c r="AG77" i="46" a="1"/>
  <c r="AG77" i="46" s="1"/>
  <c r="AF77" i="46" a="1"/>
  <c r="AF77" i="46" s="1"/>
  <c r="AE77" i="46" a="1"/>
  <c r="AE77" i="46" s="1"/>
  <c r="AD77" i="46" a="1"/>
  <c r="AD77" i="46" s="1"/>
  <c r="AC77" i="46" a="1"/>
  <c r="AC77" i="46" s="1"/>
  <c r="AB77" i="46" a="1"/>
  <c r="AB77" i="46" s="1"/>
  <c r="AA77" i="46" a="1"/>
  <c r="AA77" i="46" s="1"/>
  <c r="Z77" i="46" a="1"/>
  <c r="Z77" i="46" s="1"/>
  <c r="Y77" i="46" a="1"/>
  <c r="Y77" i="46" s="1"/>
  <c r="X77" i="46" a="1"/>
  <c r="X77" i="46" s="1"/>
  <c r="W77" i="46" a="1"/>
  <c r="W77" i="46" s="1"/>
  <c r="V77" i="46" a="1"/>
  <c r="V77" i="46" s="1"/>
  <c r="U77" i="46" a="1"/>
  <c r="U77" i="46" s="1"/>
  <c r="T77" i="46" a="1"/>
  <c r="T77" i="46" s="1"/>
  <c r="S77" i="46" a="1"/>
  <c r="S77" i="46" s="1"/>
  <c r="R77" i="46" a="1"/>
  <c r="R77" i="46" s="1"/>
  <c r="Q77" i="46" a="1"/>
  <c r="Q77" i="46" s="1"/>
  <c r="P77" i="46" a="1"/>
  <c r="P77" i="46" s="1"/>
  <c r="O77" i="46" a="1"/>
  <c r="O77" i="46" s="1"/>
  <c r="N77" i="46" a="1"/>
  <c r="N77" i="46" s="1"/>
  <c r="M77" i="46" a="1"/>
  <c r="M77" i="46" s="1"/>
  <c r="L77" i="46" a="1"/>
  <c r="L77" i="46" s="1"/>
  <c r="K77" i="46" a="1"/>
  <c r="K77" i="46" s="1"/>
  <c r="J77" i="46" a="1"/>
  <c r="J77" i="46" s="1"/>
  <c r="AT76" i="46" a="1"/>
  <c r="AT76" i="46" s="1"/>
  <c r="AS76" i="46" a="1"/>
  <c r="AS76" i="46" s="1"/>
  <c r="AR76" i="46" a="1"/>
  <c r="AR76" i="46" s="1"/>
  <c r="AQ76" i="46" a="1"/>
  <c r="AQ76" i="46" s="1"/>
  <c r="AP76" i="46" a="1"/>
  <c r="AP76" i="46" s="1"/>
  <c r="AM76" i="46" a="1"/>
  <c r="AM76" i="46" s="1"/>
  <c r="AL76" i="46" a="1"/>
  <c r="AL76" i="46" s="1"/>
  <c r="AK76" i="46" a="1"/>
  <c r="AK76" i="46" s="1"/>
  <c r="AJ76" i="46" a="1"/>
  <c r="AJ76" i="46" s="1"/>
  <c r="AI76" i="46" a="1"/>
  <c r="AI76" i="46" s="1"/>
  <c r="AH76" i="46" a="1"/>
  <c r="AH76" i="46" s="1"/>
  <c r="AG76" i="46" a="1"/>
  <c r="AG76" i="46" s="1"/>
  <c r="AF76" i="46" a="1"/>
  <c r="AF76" i="46" s="1"/>
  <c r="AE76" i="46" a="1"/>
  <c r="AE76" i="46" s="1"/>
  <c r="AD76" i="46" a="1"/>
  <c r="AD76" i="46" s="1"/>
  <c r="AC76" i="46" a="1"/>
  <c r="AC76" i="46" s="1"/>
  <c r="AB76" i="46" a="1"/>
  <c r="AB76" i="46" s="1"/>
  <c r="AA76" i="46" a="1"/>
  <c r="AA76" i="46" s="1"/>
  <c r="Z76" i="46" a="1"/>
  <c r="Z76" i="46" s="1"/>
  <c r="Y76" i="46" a="1"/>
  <c r="Y76" i="46" s="1"/>
  <c r="X76" i="46" a="1"/>
  <c r="X76" i="46" s="1"/>
  <c r="W76" i="46" a="1"/>
  <c r="W76" i="46" s="1"/>
  <c r="V76" i="46" a="1"/>
  <c r="V76" i="46" s="1"/>
  <c r="U76" i="46" a="1"/>
  <c r="U76" i="46" s="1"/>
  <c r="T76" i="46" a="1"/>
  <c r="T76" i="46" s="1"/>
  <c r="S76" i="46" a="1"/>
  <c r="S76" i="46" s="1"/>
  <c r="R76" i="46" a="1"/>
  <c r="R76" i="46" s="1"/>
  <c r="Q76" i="46" a="1"/>
  <c r="Q76" i="46" s="1"/>
  <c r="P76" i="46" a="1"/>
  <c r="P76" i="46" s="1"/>
  <c r="O76" i="46" a="1"/>
  <c r="O76" i="46" s="1"/>
  <c r="N76" i="46" a="1"/>
  <c r="N76" i="46" s="1"/>
  <c r="M76" i="46" a="1"/>
  <c r="M76" i="46" s="1"/>
  <c r="L76" i="46" a="1"/>
  <c r="L76" i="46" s="1"/>
  <c r="K76" i="46" a="1"/>
  <c r="K76" i="46" s="1"/>
  <c r="J76" i="46" a="1"/>
  <c r="J76" i="46" s="1"/>
  <c r="AT74" i="46" a="1"/>
  <c r="AT74" i="46" s="1"/>
  <c r="AS74" i="46" a="1"/>
  <c r="AS74" i="46" s="1"/>
  <c r="AR74" i="46" a="1"/>
  <c r="AR74" i="46" s="1"/>
  <c r="AQ74" i="46" a="1"/>
  <c r="AQ74" i="46" s="1"/>
  <c r="AP74" i="46" a="1"/>
  <c r="AP74" i="46" s="1"/>
  <c r="AM74" i="46" a="1"/>
  <c r="AM74" i="46" s="1"/>
  <c r="AL74" i="46" a="1"/>
  <c r="AL74" i="46" s="1"/>
  <c r="AK74" i="46" a="1"/>
  <c r="AK74" i="46" s="1"/>
  <c r="AJ74" i="46" a="1"/>
  <c r="AJ74" i="46" s="1"/>
  <c r="AI74" i="46" a="1"/>
  <c r="AI74" i="46" s="1"/>
  <c r="AH74" i="46" a="1"/>
  <c r="AH74" i="46" s="1"/>
  <c r="AG74" i="46" a="1"/>
  <c r="AG74" i="46" s="1"/>
  <c r="AF74" i="46" a="1"/>
  <c r="AF74" i="46" s="1"/>
  <c r="AE74" i="46" a="1"/>
  <c r="AE74" i="46" s="1"/>
  <c r="AD74" i="46" a="1"/>
  <c r="AD74" i="46" s="1"/>
  <c r="AC74" i="46" a="1"/>
  <c r="AC74" i="46" s="1"/>
  <c r="AB74" i="46" a="1"/>
  <c r="AB74" i="46" s="1"/>
  <c r="AA74" i="46" a="1"/>
  <c r="AA74" i="46" s="1"/>
  <c r="Z74" i="46" a="1"/>
  <c r="Z74" i="46" s="1"/>
  <c r="Y74" i="46" a="1"/>
  <c r="Y74" i="46" s="1"/>
  <c r="X74" i="46" a="1"/>
  <c r="X74" i="46" s="1"/>
  <c r="W74" i="46" a="1"/>
  <c r="W74" i="46" s="1"/>
  <c r="V74" i="46" a="1"/>
  <c r="V74" i="46" s="1"/>
  <c r="U74" i="46" a="1"/>
  <c r="U74" i="46" s="1"/>
  <c r="T74" i="46" a="1"/>
  <c r="T74" i="46" s="1"/>
  <c r="S74" i="46" a="1"/>
  <c r="S74" i="46" s="1"/>
  <c r="R74" i="46" a="1"/>
  <c r="R74" i="46" s="1"/>
  <c r="Q74" i="46" a="1"/>
  <c r="Q74" i="46" s="1"/>
  <c r="P74" i="46" a="1"/>
  <c r="P74" i="46" s="1"/>
  <c r="O74" i="46" a="1"/>
  <c r="O74" i="46" s="1"/>
  <c r="N74" i="46" a="1"/>
  <c r="N74" i="46" s="1"/>
  <c r="M74" i="46" a="1"/>
  <c r="M74" i="46" s="1"/>
  <c r="L74" i="46" a="1"/>
  <c r="L74" i="46" s="1"/>
  <c r="K74" i="46" a="1"/>
  <c r="K74" i="46" s="1"/>
  <c r="J74" i="46" a="1"/>
  <c r="J74" i="46" s="1"/>
  <c r="AT73" i="46" a="1"/>
  <c r="AT73" i="46" s="1"/>
  <c r="AS73" i="46" a="1"/>
  <c r="AS73" i="46" s="1"/>
  <c r="AR73" i="46" a="1"/>
  <c r="AR73" i="46" s="1"/>
  <c r="AQ73" i="46" a="1"/>
  <c r="AQ73" i="46" s="1"/>
  <c r="AP73" i="46" a="1"/>
  <c r="AP73" i="46" s="1"/>
  <c r="AM73" i="46" a="1"/>
  <c r="AM73" i="46" s="1"/>
  <c r="AL73" i="46" a="1"/>
  <c r="AL73" i="46" s="1"/>
  <c r="AK73" i="46" a="1"/>
  <c r="AK73" i="46" s="1"/>
  <c r="AJ73" i="46" a="1"/>
  <c r="AJ73" i="46" s="1"/>
  <c r="AI73" i="46" a="1"/>
  <c r="AI73" i="46" s="1"/>
  <c r="AH73" i="46" a="1"/>
  <c r="AH73" i="46" s="1"/>
  <c r="AG73" i="46" a="1"/>
  <c r="AG73" i="46" s="1"/>
  <c r="AF73" i="46" a="1"/>
  <c r="AF73" i="46" s="1"/>
  <c r="AE73" i="46" a="1"/>
  <c r="AE73" i="46" s="1"/>
  <c r="AD73" i="46" a="1"/>
  <c r="AD73" i="46" s="1"/>
  <c r="AC73" i="46" a="1"/>
  <c r="AC73" i="46" s="1"/>
  <c r="AB73" i="46" a="1"/>
  <c r="AB73" i="46" s="1"/>
  <c r="AA73" i="46" a="1"/>
  <c r="AA73" i="46" s="1"/>
  <c r="Z73" i="46" a="1"/>
  <c r="Z73" i="46" s="1"/>
  <c r="Y73" i="46" a="1"/>
  <c r="Y73" i="46" s="1"/>
  <c r="X73" i="46" a="1"/>
  <c r="X73" i="46" s="1"/>
  <c r="W73" i="46" a="1"/>
  <c r="W73" i="46" s="1"/>
  <c r="V73" i="46" a="1"/>
  <c r="V73" i="46" s="1"/>
  <c r="U73" i="46"/>
  <c r="U73" i="46" a="1"/>
  <c r="T73" i="46" a="1"/>
  <c r="T73" i="46" s="1"/>
  <c r="S73" i="46" a="1"/>
  <c r="S73" i="46" s="1"/>
  <c r="R73" i="46" a="1"/>
  <c r="R73" i="46" s="1"/>
  <c r="Q73" i="46" a="1"/>
  <c r="Q73" i="46" s="1"/>
  <c r="P73" i="46" a="1"/>
  <c r="P73" i="46" s="1"/>
  <c r="O73" i="46" a="1"/>
  <c r="O73" i="46" s="1"/>
  <c r="N73" i="46" a="1"/>
  <c r="N73" i="46" s="1"/>
  <c r="M73" i="46" a="1"/>
  <c r="M73" i="46" s="1"/>
  <c r="L73" i="46" a="1"/>
  <c r="L73" i="46" s="1"/>
  <c r="K73" i="46" a="1"/>
  <c r="K73" i="46" s="1"/>
  <c r="J73" i="46" a="1"/>
  <c r="J73" i="46" s="1"/>
  <c r="AT71" i="46" a="1"/>
  <c r="AT71" i="46" s="1"/>
  <c r="AS71" i="46" a="1"/>
  <c r="AS71" i="46" s="1"/>
  <c r="AR71" i="46" a="1"/>
  <c r="AR71" i="46" s="1"/>
  <c r="AQ71" i="46" a="1"/>
  <c r="AQ71" i="46" s="1"/>
  <c r="AP71" i="46" a="1"/>
  <c r="AP71" i="46" s="1"/>
  <c r="AM71" i="46" a="1"/>
  <c r="AM71" i="46" s="1"/>
  <c r="AL71" i="46" a="1"/>
  <c r="AL71" i="46" s="1"/>
  <c r="AK71" i="46" a="1"/>
  <c r="AK71" i="46" s="1"/>
  <c r="AJ71" i="46" a="1"/>
  <c r="AJ71" i="46" s="1"/>
  <c r="AI71" i="46" a="1"/>
  <c r="AI71" i="46" s="1"/>
  <c r="AH71" i="46" a="1"/>
  <c r="AH71" i="46" s="1"/>
  <c r="AG71" i="46" a="1"/>
  <c r="AG71" i="46" s="1"/>
  <c r="AF71" i="46" a="1"/>
  <c r="AF71" i="46" s="1"/>
  <c r="AE71" i="46" a="1"/>
  <c r="AE71" i="46" s="1"/>
  <c r="AD71" i="46" a="1"/>
  <c r="AD71" i="46" s="1"/>
  <c r="AC71" i="46" a="1"/>
  <c r="AC71" i="46" s="1"/>
  <c r="AB71" i="46" a="1"/>
  <c r="AB71" i="46" s="1"/>
  <c r="AA71" i="46" a="1"/>
  <c r="AA71" i="46" s="1"/>
  <c r="Z71" i="46" a="1"/>
  <c r="Z71" i="46" s="1"/>
  <c r="Y71" i="46" a="1"/>
  <c r="Y71" i="46" s="1"/>
  <c r="X71" i="46" a="1"/>
  <c r="X71" i="46" s="1"/>
  <c r="W71" i="46" a="1"/>
  <c r="W71" i="46" s="1"/>
  <c r="V71" i="46" a="1"/>
  <c r="V71" i="46" s="1"/>
  <c r="U71" i="46" a="1"/>
  <c r="U71" i="46" s="1"/>
  <c r="T71" i="46" a="1"/>
  <c r="T71" i="46" s="1"/>
  <c r="S71" i="46" a="1"/>
  <c r="S71" i="46" s="1"/>
  <c r="R71" i="46" a="1"/>
  <c r="R71" i="46" s="1"/>
  <c r="Q71" i="46" a="1"/>
  <c r="Q71" i="46" s="1"/>
  <c r="P71" i="46" a="1"/>
  <c r="P71" i="46" s="1"/>
  <c r="O71" i="46" a="1"/>
  <c r="O71" i="46" s="1"/>
  <c r="N71" i="46" a="1"/>
  <c r="N71" i="46" s="1"/>
  <c r="M71" i="46" a="1"/>
  <c r="M71" i="46" s="1"/>
  <c r="L71" i="46" a="1"/>
  <c r="L71" i="46" s="1"/>
  <c r="K71" i="46" a="1"/>
  <c r="K71" i="46" s="1"/>
  <c r="J71" i="46" a="1"/>
  <c r="J71" i="46" s="1"/>
  <c r="AT70" i="46" a="1"/>
  <c r="AT70" i="46" s="1"/>
  <c r="AS70" i="46" a="1"/>
  <c r="AS70" i="46" s="1"/>
  <c r="AR70" i="46" a="1"/>
  <c r="AR70" i="46" s="1"/>
  <c r="AQ70" i="46" a="1"/>
  <c r="AQ70" i="46" s="1"/>
  <c r="AP70" i="46" a="1"/>
  <c r="AP70" i="46" s="1"/>
  <c r="AM70" i="46" a="1"/>
  <c r="AM70" i="46" s="1"/>
  <c r="AL70" i="46" a="1"/>
  <c r="AL70" i="46" s="1"/>
  <c r="AK70" i="46" a="1"/>
  <c r="AK70" i="46" s="1"/>
  <c r="AJ70" i="46" a="1"/>
  <c r="AJ70" i="46" s="1"/>
  <c r="AI70" i="46" a="1"/>
  <c r="AI70" i="46" s="1"/>
  <c r="AH70" i="46" a="1"/>
  <c r="AH70" i="46" s="1"/>
  <c r="AG70" i="46" a="1"/>
  <c r="AG70" i="46" s="1"/>
  <c r="AF70" i="46" a="1"/>
  <c r="AF70" i="46" s="1"/>
  <c r="AE70" i="46" a="1"/>
  <c r="AE70" i="46" s="1"/>
  <c r="AD70" i="46" a="1"/>
  <c r="AD70" i="46" s="1"/>
  <c r="AC70" i="46" a="1"/>
  <c r="AC70" i="46" s="1"/>
  <c r="AB70" i="46" a="1"/>
  <c r="AB70" i="46" s="1"/>
  <c r="AA70" i="46" a="1"/>
  <c r="AA70" i="46" s="1"/>
  <c r="Z70" i="46" a="1"/>
  <c r="Z70" i="46" s="1"/>
  <c r="Y70" i="46" a="1"/>
  <c r="Y70" i="46" s="1"/>
  <c r="X70" i="46" a="1"/>
  <c r="X70" i="46" s="1"/>
  <c r="W70" i="46"/>
  <c r="W70" i="46" a="1"/>
  <c r="V70" i="46" a="1"/>
  <c r="V70" i="46" s="1"/>
  <c r="U70" i="46" a="1"/>
  <c r="U70" i="46" s="1"/>
  <c r="T70" i="46" a="1"/>
  <c r="T70" i="46" s="1"/>
  <c r="S70" i="46" a="1"/>
  <c r="S70" i="46" s="1"/>
  <c r="R70" i="46" a="1"/>
  <c r="R70" i="46" s="1"/>
  <c r="Q70" i="46" a="1"/>
  <c r="Q70" i="46" s="1"/>
  <c r="P70" i="46" a="1"/>
  <c r="P70" i="46" s="1"/>
  <c r="O70" i="46" a="1"/>
  <c r="O70" i="46" s="1"/>
  <c r="N70" i="46" a="1"/>
  <c r="N70" i="46" s="1"/>
  <c r="M70" i="46" a="1"/>
  <c r="M70" i="46" s="1"/>
  <c r="L70" i="46" a="1"/>
  <c r="L70" i="46" s="1"/>
  <c r="K70" i="46" a="1"/>
  <c r="K70" i="46" s="1"/>
  <c r="J70" i="46" a="1"/>
  <c r="J70" i="46" s="1"/>
  <c r="AT68" i="46" a="1"/>
  <c r="AT68" i="46" s="1"/>
  <c r="AS68" i="46" a="1"/>
  <c r="AS68" i="46" s="1"/>
  <c r="AR68" i="46" a="1"/>
  <c r="AR68" i="46" s="1"/>
  <c r="AQ68" i="46" a="1"/>
  <c r="AQ68" i="46" s="1"/>
  <c r="AP68" i="46" a="1"/>
  <c r="AP68" i="46" s="1"/>
  <c r="AM68" i="46" a="1"/>
  <c r="AM68" i="46" s="1"/>
  <c r="AL68" i="46" a="1"/>
  <c r="AL68" i="46" s="1"/>
  <c r="AK68" i="46" a="1"/>
  <c r="AK68" i="46" s="1"/>
  <c r="AJ68" i="46" a="1"/>
  <c r="AJ68" i="46" s="1"/>
  <c r="AI68" i="46" a="1"/>
  <c r="AI68" i="46" s="1"/>
  <c r="AH68" i="46" a="1"/>
  <c r="AH68" i="46" s="1"/>
  <c r="AG68" i="46" a="1"/>
  <c r="AG68" i="46" s="1"/>
  <c r="AF68" i="46" a="1"/>
  <c r="AF68" i="46" s="1"/>
  <c r="AE68" i="46" a="1"/>
  <c r="AE68" i="46" s="1"/>
  <c r="AD68" i="46" a="1"/>
  <c r="AD68" i="46" s="1"/>
  <c r="AC68" i="46" a="1"/>
  <c r="AC68" i="46" s="1"/>
  <c r="AB68" i="46" a="1"/>
  <c r="AB68" i="46" s="1"/>
  <c r="AA68" i="46" a="1"/>
  <c r="AA68" i="46" s="1"/>
  <c r="Z68" i="46"/>
  <c r="Z68" i="46" a="1"/>
  <c r="Y68" i="46" a="1"/>
  <c r="Y68" i="46" s="1"/>
  <c r="X68" i="46" a="1"/>
  <c r="X68" i="46" s="1"/>
  <c r="W68" i="46" a="1"/>
  <c r="W68" i="46" s="1"/>
  <c r="V68" i="46" a="1"/>
  <c r="V68" i="46" s="1"/>
  <c r="U68" i="46" a="1"/>
  <c r="U68" i="46" s="1"/>
  <c r="T68" i="46" a="1"/>
  <c r="T68" i="46" s="1"/>
  <c r="S68" i="46" a="1"/>
  <c r="S68" i="46" s="1"/>
  <c r="R68" i="46" a="1"/>
  <c r="R68" i="46" s="1"/>
  <c r="Q68" i="46" a="1"/>
  <c r="Q68" i="46" s="1"/>
  <c r="P68" i="46" a="1"/>
  <c r="P68" i="46" s="1"/>
  <c r="O68" i="46" a="1"/>
  <c r="O68" i="46" s="1"/>
  <c r="N68" i="46" a="1"/>
  <c r="N68" i="46" s="1"/>
  <c r="M68" i="46" a="1"/>
  <c r="M68" i="46" s="1"/>
  <c r="L68" i="46" a="1"/>
  <c r="L68" i="46" s="1"/>
  <c r="K68" i="46" a="1"/>
  <c r="K68" i="46" s="1"/>
  <c r="J68" i="46" a="1"/>
  <c r="J68" i="46" s="1"/>
  <c r="AT67" i="46" a="1"/>
  <c r="AT67" i="46" s="1"/>
  <c r="AS67" i="46" a="1"/>
  <c r="AS67" i="46" s="1"/>
  <c r="AR67" i="46" a="1"/>
  <c r="AR67" i="46" s="1"/>
  <c r="AQ67" i="46" a="1"/>
  <c r="AQ67" i="46" s="1"/>
  <c r="AP67" i="46" a="1"/>
  <c r="AP67" i="46" s="1"/>
  <c r="AM67" i="46" a="1"/>
  <c r="AM67" i="46" s="1"/>
  <c r="AL67" i="46" a="1"/>
  <c r="AL67" i="46" s="1"/>
  <c r="AK67" i="46" a="1"/>
  <c r="AK67" i="46" s="1"/>
  <c r="AJ67" i="46" a="1"/>
  <c r="AJ67" i="46" s="1"/>
  <c r="AI67" i="46" a="1"/>
  <c r="AI67" i="46" s="1"/>
  <c r="AH67" i="46" a="1"/>
  <c r="AH67" i="46" s="1"/>
  <c r="AG67" i="46" a="1"/>
  <c r="AG67" i="46" s="1"/>
  <c r="AF67" i="46" a="1"/>
  <c r="AF67" i="46" s="1"/>
  <c r="AE67" i="46" a="1"/>
  <c r="AE67" i="46" s="1"/>
  <c r="AD67" i="46" a="1"/>
  <c r="AD67" i="46" s="1"/>
  <c r="AC67" i="46" a="1"/>
  <c r="AC67" i="46" s="1"/>
  <c r="AB67" i="46" a="1"/>
  <c r="AB67" i="46" s="1"/>
  <c r="AA67" i="46" a="1"/>
  <c r="AA67" i="46" s="1"/>
  <c r="Z67" i="46" a="1"/>
  <c r="Z67" i="46" s="1"/>
  <c r="Y67" i="46" a="1"/>
  <c r="Y67" i="46" s="1"/>
  <c r="X67" i="46" a="1"/>
  <c r="X67" i="46" s="1"/>
  <c r="W67" i="46" a="1"/>
  <c r="W67" i="46" s="1"/>
  <c r="V67" i="46" a="1"/>
  <c r="V67" i="46" s="1"/>
  <c r="U67" i="46" a="1"/>
  <c r="U67" i="46" s="1"/>
  <c r="T67" i="46" a="1"/>
  <c r="T67" i="46" s="1"/>
  <c r="S67" i="46" a="1"/>
  <c r="S67" i="46" s="1"/>
  <c r="R67" i="46" a="1"/>
  <c r="R67" i="46" s="1"/>
  <c r="Q67" i="46" a="1"/>
  <c r="Q67" i="46" s="1"/>
  <c r="P67" i="46" a="1"/>
  <c r="P67" i="46" s="1"/>
  <c r="O67" i="46" a="1"/>
  <c r="O67" i="46" s="1"/>
  <c r="N67" i="46" a="1"/>
  <c r="N67" i="46" s="1"/>
  <c r="M67" i="46" a="1"/>
  <c r="M67" i="46" s="1"/>
  <c r="L67" i="46" a="1"/>
  <c r="L67" i="46" s="1"/>
  <c r="K67" i="46" a="1"/>
  <c r="K67" i="46" s="1"/>
  <c r="J67" i="46" a="1"/>
  <c r="J67" i="46" s="1"/>
  <c r="AT65" i="46" a="1"/>
  <c r="AT65" i="46" s="1"/>
  <c r="AS65" i="46" a="1"/>
  <c r="AS65" i="46" s="1"/>
  <c r="AR65" i="46" a="1"/>
  <c r="AR65" i="46" s="1"/>
  <c r="AQ65" i="46" a="1"/>
  <c r="AQ65" i="46" s="1"/>
  <c r="AP65" i="46" a="1"/>
  <c r="AP65" i="46" s="1"/>
  <c r="AM65" i="46" a="1"/>
  <c r="AM65" i="46" s="1"/>
  <c r="AL65" i="46" a="1"/>
  <c r="AL65" i="46" s="1"/>
  <c r="AK65" i="46" a="1"/>
  <c r="AK65" i="46" s="1"/>
  <c r="AJ65" i="46" a="1"/>
  <c r="AJ65" i="46" s="1"/>
  <c r="AI65" i="46" a="1"/>
  <c r="AI65" i="46" s="1"/>
  <c r="AH65" i="46" a="1"/>
  <c r="AH65" i="46" s="1"/>
  <c r="AG65" i="46" a="1"/>
  <c r="AG65" i="46" s="1"/>
  <c r="AF65" i="46" a="1"/>
  <c r="AF65" i="46" s="1"/>
  <c r="AE65" i="46" a="1"/>
  <c r="AE65" i="46" s="1"/>
  <c r="AD65" i="46" a="1"/>
  <c r="AD65" i="46" s="1"/>
  <c r="AC65" i="46" a="1"/>
  <c r="AC65" i="46" s="1"/>
  <c r="AB65" i="46" a="1"/>
  <c r="AB65" i="46" s="1"/>
  <c r="AA65" i="46" a="1"/>
  <c r="AA65" i="46" s="1"/>
  <c r="Z65" i="46" a="1"/>
  <c r="Z65" i="46" s="1"/>
  <c r="Y65" i="46" a="1"/>
  <c r="Y65" i="46" s="1"/>
  <c r="X65" i="46" a="1"/>
  <c r="X65" i="46" s="1"/>
  <c r="W65" i="46" a="1"/>
  <c r="W65" i="46" s="1"/>
  <c r="V65" i="46" a="1"/>
  <c r="V65" i="46" s="1"/>
  <c r="U65" i="46" a="1"/>
  <c r="U65" i="46" s="1"/>
  <c r="T65" i="46" a="1"/>
  <c r="T65" i="46" s="1"/>
  <c r="S65" i="46" a="1"/>
  <c r="S65" i="46" s="1"/>
  <c r="R65" i="46" a="1"/>
  <c r="R65" i="46" s="1"/>
  <c r="Q65" i="46" a="1"/>
  <c r="Q65" i="46" s="1"/>
  <c r="P65" i="46" a="1"/>
  <c r="P65" i="46" s="1"/>
  <c r="O65" i="46" a="1"/>
  <c r="O65" i="46" s="1"/>
  <c r="N65" i="46" a="1"/>
  <c r="N65" i="46" s="1"/>
  <c r="M65" i="46" a="1"/>
  <c r="M65" i="46" s="1"/>
  <c r="L65" i="46" a="1"/>
  <c r="L65" i="46" s="1"/>
  <c r="K65" i="46" a="1"/>
  <c r="K65" i="46" s="1"/>
  <c r="J65" i="46" a="1"/>
  <c r="J65" i="46" s="1"/>
  <c r="AT64" i="46" a="1"/>
  <c r="AT64" i="46" s="1"/>
  <c r="AS64" i="46" a="1"/>
  <c r="AS64" i="46" s="1"/>
  <c r="AR64" i="46" a="1"/>
  <c r="AR64" i="46" s="1"/>
  <c r="AQ64" i="46" a="1"/>
  <c r="AQ64" i="46" s="1"/>
  <c r="AP64" i="46" a="1"/>
  <c r="AP64" i="46" s="1"/>
  <c r="AM64" i="46" a="1"/>
  <c r="AM64" i="46" s="1"/>
  <c r="AL64" i="46" a="1"/>
  <c r="AL64" i="46" s="1"/>
  <c r="AK64" i="46" a="1"/>
  <c r="AK64" i="46" s="1"/>
  <c r="AJ64" i="46" a="1"/>
  <c r="AJ64" i="46" s="1"/>
  <c r="AI64" i="46" a="1"/>
  <c r="AI64" i="46" s="1"/>
  <c r="AH64" i="46" a="1"/>
  <c r="AH64" i="46" s="1"/>
  <c r="AG64" i="46" a="1"/>
  <c r="AG64" i="46" s="1"/>
  <c r="AF64" i="46" a="1"/>
  <c r="AF64" i="46" s="1"/>
  <c r="AE64" i="46" a="1"/>
  <c r="AE64" i="46" s="1"/>
  <c r="AD64" i="46" a="1"/>
  <c r="AD64" i="46" s="1"/>
  <c r="AC64" i="46" a="1"/>
  <c r="AC64" i="46" s="1"/>
  <c r="AB64" i="46" a="1"/>
  <c r="AB64" i="46" s="1"/>
  <c r="AA64" i="46" a="1"/>
  <c r="AA64" i="46" s="1"/>
  <c r="Z64" i="46" a="1"/>
  <c r="Z64" i="46" s="1"/>
  <c r="Y64" i="46" a="1"/>
  <c r="Y64" i="46" s="1"/>
  <c r="X64" i="46" a="1"/>
  <c r="X64" i="46" s="1"/>
  <c r="W64" i="46" a="1"/>
  <c r="W64" i="46" s="1"/>
  <c r="V64" i="46" a="1"/>
  <c r="V64" i="46" s="1"/>
  <c r="U64" i="46" a="1"/>
  <c r="U64" i="46" s="1"/>
  <c r="T64" i="46" a="1"/>
  <c r="T64" i="46" s="1"/>
  <c r="S64" i="46" a="1"/>
  <c r="S64" i="46" s="1"/>
  <c r="R64" i="46" a="1"/>
  <c r="R64" i="46" s="1"/>
  <c r="Q64" i="46" a="1"/>
  <c r="Q64" i="46" s="1"/>
  <c r="P64" i="46" a="1"/>
  <c r="P64" i="46" s="1"/>
  <c r="O64" i="46" a="1"/>
  <c r="O64" i="46" s="1"/>
  <c r="N64" i="46" a="1"/>
  <c r="N64" i="46" s="1"/>
  <c r="M64" i="46" a="1"/>
  <c r="M64" i="46" s="1"/>
  <c r="L64" i="46" a="1"/>
  <c r="L64" i="46" s="1"/>
  <c r="K64" i="46" a="1"/>
  <c r="K64" i="46" s="1"/>
  <c r="J64" i="46" a="1"/>
  <c r="J64" i="46" s="1"/>
  <c r="AT62" i="46" a="1"/>
  <c r="AT62" i="46" s="1"/>
  <c r="AS62" i="46" a="1"/>
  <c r="AS62" i="46" s="1"/>
  <c r="AR62" i="46" a="1"/>
  <c r="AR62" i="46" s="1"/>
  <c r="AQ62" i="46" a="1"/>
  <c r="AQ62" i="46" s="1"/>
  <c r="AP62" i="46" a="1"/>
  <c r="AP62" i="46" s="1"/>
  <c r="AM62" i="46" a="1"/>
  <c r="AM62" i="46" s="1"/>
  <c r="AL62" i="46" a="1"/>
  <c r="AL62" i="46" s="1"/>
  <c r="AK62" i="46" a="1"/>
  <c r="AK62" i="46" s="1"/>
  <c r="AJ62" i="46" a="1"/>
  <c r="AJ62" i="46" s="1"/>
  <c r="AI62" i="46" a="1"/>
  <c r="AI62" i="46" s="1"/>
  <c r="AH62" i="46" a="1"/>
  <c r="AH62" i="46" s="1"/>
  <c r="AG62" i="46" a="1"/>
  <c r="AG62" i="46" s="1"/>
  <c r="AF62" i="46" a="1"/>
  <c r="AF62" i="46" s="1"/>
  <c r="AE62" i="46" a="1"/>
  <c r="AE62" i="46" s="1"/>
  <c r="AD62" i="46" a="1"/>
  <c r="AD62" i="46" s="1"/>
  <c r="AC62" i="46" a="1"/>
  <c r="AC62" i="46" s="1"/>
  <c r="AB62" i="46" a="1"/>
  <c r="AB62" i="46" s="1"/>
  <c r="AA62" i="46" a="1"/>
  <c r="AA62" i="46" s="1"/>
  <c r="Z62" i="46" a="1"/>
  <c r="Z62" i="46" s="1"/>
  <c r="Y62" i="46" a="1"/>
  <c r="Y62" i="46" s="1"/>
  <c r="X62" i="46" a="1"/>
  <c r="X62" i="46" s="1"/>
  <c r="W62" i="46" a="1"/>
  <c r="W62" i="46" s="1"/>
  <c r="V62" i="46" a="1"/>
  <c r="V62" i="46" s="1"/>
  <c r="U62" i="46" a="1"/>
  <c r="U62" i="46" s="1"/>
  <c r="T62" i="46" a="1"/>
  <c r="T62" i="46" s="1"/>
  <c r="S62" i="46" a="1"/>
  <c r="S62" i="46" s="1"/>
  <c r="R62" i="46" a="1"/>
  <c r="R62" i="46" s="1"/>
  <c r="Q62" i="46" a="1"/>
  <c r="Q62" i="46" s="1"/>
  <c r="P62" i="46" a="1"/>
  <c r="P62" i="46" s="1"/>
  <c r="O62" i="46" a="1"/>
  <c r="O62" i="46" s="1"/>
  <c r="N62" i="46" a="1"/>
  <c r="N62" i="46" s="1"/>
  <c r="M62" i="46" a="1"/>
  <c r="M62" i="46" s="1"/>
  <c r="L62" i="46" a="1"/>
  <c r="L62" i="46" s="1"/>
  <c r="K62" i="46" a="1"/>
  <c r="K62" i="46" s="1"/>
  <c r="J62" i="46" a="1"/>
  <c r="J62" i="46" s="1"/>
  <c r="AT61" i="46" a="1"/>
  <c r="AT61" i="46" s="1"/>
  <c r="AS61" i="46" a="1"/>
  <c r="AS61" i="46" s="1"/>
  <c r="AR61" i="46" a="1"/>
  <c r="AR61" i="46" s="1"/>
  <c r="AQ61" i="46" a="1"/>
  <c r="AQ61" i="46" s="1"/>
  <c r="AP61" i="46" a="1"/>
  <c r="AP61" i="46" s="1"/>
  <c r="AM61" i="46" a="1"/>
  <c r="AM61" i="46" s="1"/>
  <c r="AL61" i="46" a="1"/>
  <c r="AL61" i="46" s="1"/>
  <c r="AK61" i="46" a="1"/>
  <c r="AK61" i="46" s="1"/>
  <c r="AJ61" i="46" a="1"/>
  <c r="AJ61" i="46" s="1"/>
  <c r="AI61" i="46" a="1"/>
  <c r="AI61" i="46" s="1"/>
  <c r="AH61" i="46" a="1"/>
  <c r="AH61" i="46" s="1"/>
  <c r="AG61" i="46" a="1"/>
  <c r="AG61" i="46" s="1"/>
  <c r="AF61" i="46" a="1"/>
  <c r="AF61" i="46" s="1"/>
  <c r="AE61" i="46" a="1"/>
  <c r="AE61" i="46" s="1"/>
  <c r="AD61" i="46" a="1"/>
  <c r="AD61" i="46" s="1"/>
  <c r="AC61" i="46" a="1"/>
  <c r="AC61" i="46" s="1"/>
  <c r="AB61" i="46" a="1"/>
  <c r="AB61" i="46" s="1"/>
  <c r="AA61" i="46" a="1"/>
  <c r="AA61" i="46" s="1"/>
  <c r="Z61" i="46" a="1"/>
  <c r="Z61" i="46" s="1"/>
  <c r="Y61" i="46" a="1"/>
  <c r="Y61" i="46" s="1"/>
  <c r="X61" i="46" a="1"/>
  <c r="X61" i="46" s="1"/>
  <c r="W61" i="46" a="1"/>
  <c r="W61" i="46" s="1"/>
  <c r="V61" i="46" a="1"/>
  <c r="V61" i="46" s="1"/>
  <c r="U61" i="46" a="1"/>
  <c r="U61" i="46" s="1"/>
  <c r="T61" i="46" a="1"/>
  <c r="T61" i="46" s="1"/>
  <c r="S61" i="46" a="1"/>
  <c r="S61" i="46" s="1"/>
  <c r="R61" i="46" a="1"/>
  <c r="R61" i="46" s="1"/>
  <c r="Q61" i="46" a="1"/>
  <c r="Q61" i="46" s="1"/>
  <c r="P61" i="46" a="1"/>
  <c r="P61" i="46" s="1"/>
  <c r="O61" i="46" a="1"/>
  <c r="O61" i="46" s="1"/>
  <c r="N61" i="46" a="1"/>
  <c r="N61" i="46" s="1"/>
  <c r="M61" i="46" a="1"/>
  <c r="M61" i="46" s="1"/>
  <c r="L61" i="46" a="1"/>
  <c r="L61" i="46" s="1"/>
  <c r="K61" i="46" a="1"/>
  <c r="K61" i="46" s="1"/>
  <c r="J61" i="46" a="1"/>
  <c r="J61" i="46" s="1"/>
  <c r="AT59" i="46" a="1"/>
  <c r="AT59" i="46" s="1"/>
  <c r="AS59" i="46" a="1"/>
  <c r="AS59" i="46" s="1"/>
  <c r="AR59" i="46" a="1"/>
  <c r="AR59" i="46" s="1"/>
  <c r="AQ59" i="46" a="1"/>
  <c r="AQ59" i="46" s="1"/>
  <c r="AP59" i="46" a="1"/>
  <c r="AP59" i="46" s="1"/>
  <c r="AM59" i="46" a="1"/>
  <c r="AM59" i="46" s="1"/>
  <c r="AL59" i="46" a="1"/>
  <c r="AL59" i="46" s="1"/>
  <c r="AK59" i="46" a="1"/>
  <c r="AK59" i="46" s="1"/>
  <c r="AJ59" i="46" a="1"/>
  <c r="AJ59" i="46" s="1"/>
  <c r="AI59" i="46" a="1"/>
  <c r="AI59" i="46" s="1"/>
  <c r="AH59" i="46" a="1"/>
  <c r="AH59" i="46" s="1"/>
  <c r="AG59" i="46" a="1"/>
  <c r="AG59" i="46" s="1"/>
  <c r="AF59" i="46" a="1"/>
  <c r="AF59" i="46" s="1"/>
  <c r="AE59" i="46" a="1"/>
  <c r="AE59" i="46" s="1"/>
  <c r="AD59" i="46" a="1"/>
  <c r="AD59" i="46" s="1"/>
  <c r="AC59" i="46" a="1"/>
  <c r="AC59" i="46" s="1"/>
  <c r="AB59" i="46" a="1"/>
  <c r="AB59" i="46" s="1"/>
  <c r="AA59" i="46" a="1"/>
  <c r="AA59" i="46" s="1"/>
  <c r="Z59" i="46" a="1"/>
  <c r="Z59" i="46" s="1"/>
  <c r="Y59" i="46" a="1"/>
  <c r="Y59" i="46" s="1"/>
  <c r="X59" i="46" a="1"/>
  <c r="X59" i="46" s="1"/>
  <c r="W59" i="46" a="1"/>
  <c r="W59" i="46" s="1"/>
  <c r="V59" i="46" a="1"/>
  <c r="V59" i="46" s="1"/>
  <c r="U59" i="46" a="1"/>
  <c r="U59" i="46" s="1"/>
  <c r="T59" i="46" a="1"/>
  <c r="T59" i="46" s="1"/>
  <c r="S59" i="46" a="1"/>
  <c r="S59" i="46" s="1"/>
  <c r="R59" i="46" a="1"/>
  <c r="R59" i="46" s="1"/>
  <c r="Q59" i="46" a="1"/>
  <c r="Q59" i="46" s="1"/>
  <c r="P59" i="46" a="1"/>
  <c r="P59" i="46" s="1"/>
  <c r="O59" i="46" a="1"/>
  <c r="O59" i="46" s="1"/>
  <c r="N59" i="46" a="1"/>
  <c r="N59" i="46" s="1"/>
  <c r="M59" i="46" a="1"/>
  <c r="M59" i="46" s="1"/>
  <c r="L59" i="46" a="1"/>
  <c r="L59" i="46" s="1"/>
  <c r="K59" i="46" a="1"/>
  <c r="K59" i="46" s="1"/>
  <c r="J59" i="46" a="1"/>
  <c r="J59" i="46" s="1"/>
  <c r="AT58" i="46" a="1"/>
  <c r="AT58" i="46" s="1"/>
  <c r="AS58" i="46" a="1"/>
  <c r="AS58" i="46" s="1"/>
  <c r="AR58" i="46" a="1"/>
  <c r="AR58" i="46" s="1"/>
  <c r="AQ58" i="46" a="1"/>
  <c r="AQ58" i="46" s="1"/>
  <c r="AP58" i="46" a="1"/>
  <c r="AP58" i="46" s="1"/>
  <c r="AM58" i="46"/>
  <c r="AM58" i="46" a="1"/>
  <c r="AL58" i="46" a="1"/>
  <c r="AL58" i="46" s="1"/>
  <c r="AK58" i="46" a="1"/>
  <c r="AK58" i="46" s="1"/>
  <c r="AJ58" i="46" a="1"/>
  <c r="AJ58" i="46" s="1"/>
  <c r="AI58" i="46" a="1"/>
  <c r="AI58" i="46" s="1"/>
  <c r="AH58" i="46" a="1"/>
  <c r="AH58" i="46" s="1"/>
  <c r="AG58" i="46" a="1"/>
  <c r="AG58" i="46" s="1"/>
  <c r="AF58" i="46" a="1"/>
  <c r="AF58" i="46" s="1"/>
  <c r="AE58" i="46" a="1"/>
  <c r="AE58" i="46" s="1"/>
  <c r="AD58" i="46" a="1"/>
  <c r="AD58" i="46" s="1"/>
  <c r="AC58" i="46" a="1"/>
  <c r="AC58" i="46" s="1"/>
  <c r="AB58" i="46" a="1"/>
  <c r="AB58" i="46" s="1"/>
  <c r="AA58" i="46" a="1"/>
  <c r="AA58" i="46" s="1"/>
  <c r="Z58" i="46" a="1"/>
  <c r="Z58" i="46" s="1"/>
  <c r="Y58" i="46" a="1"/>
  <c r="Y58" i="46" s="1"/>
  <c r="X58" i="46" a="1"/>
  <c r="X58" i="46" s="1"/>
  <c r="W58" i="46" a="1"/>
  <c r="W58" i="46" s="1"/>
  <c r="V58" i="46" a="1"/>
  <c r="V58" i="46" s="1"/>
  <c r="U58" i="46" a="1"/>
  <c r="U58" i="46" s="1"/>
  <c r="T58" i="46" a="1"/>
  <c r="T58" i="46" s="1"/>
  <c r="S58" i="46" a="1"/>
  <c r="S58" i="46" s="1"/>
  <c r="R58" i="46" a="1"/>
  <c r="R58" i="46" s="1"/>
  <c r="Q58" i="46" a="1"/>
  <c r="Q58" i="46" s="1"/>
  <c r="P58" i="46" a="1"/>
  <c r="P58" i="46" s="1"/>
  <c r="O58" i="46" a="1"/>
  <c r="O58" i="46" s="1"/>
  <c r="N58" i="46" a="1"/>
  <c r="N58" i="46" s="1"/>
  <c r="M58" i="46" a="1"/>
  <c r="M58" i="46" s="1"/>
  <c r="L58" i="46" a="1"/>
  <c r="L58" i="46" s="1"/>
  <c r="K58" i="46" a="1"/>
  <c r="K58" i="46" s="1"/>
  <c r="J58" i="46" a="1"/>
  <c r="J58" i="46" s="1"/>
  <c r="AT56" i="46" a="1"/>
  <c r="AT56" i="46" s="1"/>
  <c r="AS56" i="46" a="1"/>
  <c r="AS56" i="46" s="1"/>
  <c r="AR56" i="46" a="1"/>
  <c r="AR56" i="46" s="1"/>
  <c r="AQ56" i="46" a="1"/>
  <c r="AQ56" i="46" s="1"/>
  <c r="AP56" i="46" a="1"/>
  <c r="AP56" i="46" s="1"/>
  <c r="AM56" i="46" a="1"/>
  <c r="AM56" i="46" s="1"/>
  <c r="AL56" i="46" a="1"/>
  <c r="AL56" i="46" s="1"/>
  <c r="AK56" i="46" a="1"/>
  <c r="AK56" i="46" s="1"/>
  <c r="AJ56" i="46" a="1"/>
  <c r="AJ56" i="46" s="1"/>
  <c r="AI56" i="46" a="1"/>
  <c r="AI56" i="46" s="1"/>
  <c r="AH56" i="46" a="1"/>
  <c r="AH56" i="46" s="1"/>
  <c r="AG56" i="46" a="1"/>
  <c r="AG56" i="46" s="1"/>
  <c r="AF56" i="46" a="1"/>
  <c r="AF56" i="46" s="1"/>
  <c r="AE56" i="46" a="1"/>
  <c r="AE56" i="46" s="1"/>
  <c r="AD56" i="46" a="1"/>
  <c r="AD56" i="46" s="1"/>
  <c r="AC56" i="46" a="1"/>
  <c r="AC56" i="46" s="1"/>
  <c r="AB56" i="46" a="1"/>
  <c r="AB56" i="46" s="1"/>
  <c r="AA56" i="46" a="1"/>
  <c r="AA56" i="46" s="1"/>
  <c r="Z56" i="46" a="1"/>
  <c r="Z56" i="46" s="1"/>
  <c r="Y56" i="46" a="1"/>
  <c r="Y56" i="46" s="1"/>
  <c r="X56" i="46" a="1"/>
  <c r="X56" i="46" s="1"/>
  <c r="W56" i="46" a="1"/>
  <c r="W56" i="46" s="1"/>
  <c r="V56" i="46" a="1"/>
  <c r="V56" i="46" s="1"/>
  <c r="U56" i="46" a="1"/>
  <c r="U56" i="46" s="1"/>
  <c r="T56" i="46" a="1"/>
  <c r="T56" i="46" s="1"/>
  <c r="S56" i="46" a="1"/>
  <c r="S56" i="46" s="1"/>
  <c r="R56" i="46" a="1"/>
  <c r="R56" i="46" s="1"/>
  <c r="Q56" i="46" a="1"/>
  <c r="Q56" i="46" s="1"/>
  <c r="P56" i="46" a="1"/>
  <c r="P56" i="46" s="1"/>
  <c r="O56" i="46" a="1"/>
  <c r="O56" i="46" s="1"/>
  <c r="N56" i="46" a="1"/>
  <c r="N56" i="46" s="1"/>
  <c r="M56" i="46" a="1"/>
  <c r="M56" i="46" s="1"/>
  <c r="L56" i="46" a="1"/>
  <c r="L56" i="46" s="1"/>
  <c r="K56" i="46" a="1"/>
  <c r="K56" i="46" s="1"/>
  <c r="J56" i="46"/>
  <c r="J56" i="46" a="1"/>
  <c r="AT55" i="46" a="1"/>
  <c r="AT55" i="46" s="1"/>
  <c r="AS55" i="46" a="1"/>
  <c r="AS55" i="46" s="1"/>
  <c r="AR55" i="46" a="1"/>
  <c r="AR55" i="46" s="1"/>
  <c r="AQ55" i="46" a="1"/>
  <c r="AQ55" i="46" s="1"/>
  <c r="AP55" i="46" a="1"/>
  <c r="AP55" i="46" s="1"/>
  <c r="AM55" i="46" a="1"/>
  <c r="AM55" i="46" s="1"/>
  <c r="AL55" i="46" a="1"/>
  <c r="AL55" i="46" s="1"/>
  <c r="AK55" i="46" a="1"/>
  <c r="AK55" i="46" s="1"/>
  <c r="AJ55" i="46" a="1"/>
  <c r="AJ55" i="46" s="1"/>
  <c r="AI55" i="46" a="1"/>
  <c r="AI55" i="46" s="1"/>
  <c r="AH55" i="46" a="1"/>
  <c r="AH55" i="46" s="1"/>
  <c r="AG55" i="46" a="1"/>
  <c r="AG55" i="46" s="1"/>
  <c r="AF55" i="46" a="1"/>
  <c r="AF55" i="46" s="1"/>
  <c r="AE55" i="46" a="1"/>
  <c r="AE55" i="46" s="1"/>
  <c r="AD55" i="46" a="1"/>
  <c r="AD55" i="46" s="1"/>
  <c r="AC55" i="46" a="1"/>
  <c r="AC55" i="46" s="1"/>
  <c r="AB55" i="46" a="1"/>
  <c r="AB55" i="46" s="1"/>
  <c r="AA55" i="46" a="1"/>
  <c r="AA55" i="46" s="1"/>
  <c r="Z55" i="46" a="1"/>
  <c r="Z55" i="46" s="1"/>
  <c r="Y55" i="46" a="1"/>
  <c r="Y55" i="46" s="1"/>
  <c r="X55" i="46" a="1"/>
  <c r="X55" i="46" s="1"/>
  <c r="W55" i="46" a="1"/>
  <c r="W55" i="46" s="1"/>
  <c r="V55" i="46" a="1"/>
  <c r="V55" i="46" s="1"/>
  <c r="U55" i="46" a="1"/>
  <c r="U55" i="46" s="1"/>
  <c r="T55" i="46" a="1"/>
  <c r="T55" i="46" s="1"/>
  <c r="S55" i="46"/>
  <c r="S55" i="46" a="1"/>
  <c r="R55" i="46" a="1"/>
  <c r="R55" i="46" s="1"/>
  <c r="Q55" i="46" a="1"/>
  <c r="Q55" i="46" s="1"/>
  <c r="P55" i="46" a="1"/>
  <c r="P55" i="46" s="1"/>
  <c r="O55" i="46" a="1"/>
  <c r="O55" i="46" s="1"/>
  <c r="N55" i="46" a="1"/>
  <c r="N55" i="46" s="1"/>
  <c r="M55" i="46" a="1"/>
  <c r="M55" i="46" s="1"/>
  <c r="L55" i="46" a="1"/>
  <c r="L55" i="46" s="1"/>
  <c r="K55" i="46" a="1"/>
  <c r="K55" i="46" s="1"/>
  <c r="J55" i="46" a="1"/>
  <c r="J55" i="46" s="1"/>
  <c r="AT53" i="46" a="1"/>
  <c r="AT53" i="46" s="1"/>
  <c r="AS53" i="46" a="1"/>
  <c r="AS53" i="46" s="1"/>
  <c r="AR53" i="46" a="1"/>
  <c r="AR53" i="46" s="1"/>
  <c r="AQ53" i="46" a="1"/>
  <c r="AQ53" i="46" s="1"/>
  <c r="AP53" i="46" a="1"/>
  <c r="AP53" i="46" s="1"/>
  <c r="AM53" i="46" a="1"/>
  <c r="AM53" i="46" s="1"/>
  <c r="AL53" i="46" a="1"/>
  <c r="AL53" i="46" s="1"/>
  <c r="AK53" i="46" a="1"/>
  <c r="AK53" i="46" s="1"/>
  <c r="AJ53" i="46" a="1"/>
  <c r="AJ53" i="46" s="1"/>
  <c r="AI53" i="46" a="1"/>
  <c r="AI53" i="46" s="1"/>
  <c r="AH53" i="46" a="1"/>
  <c r="AH53" i="46" s="1"/>
  <c r="AG53" i="46" a="1"/>
  <c r="AG53" i="46" s="1"/>
  <c r="AF53" i="46" a="1"/>
  <c r="AF53" i="46" s="1"/>
  <c r="AE53" i="46" a="1"/>
  <c r="AE53" i="46" s="1"/>
  <c r="AD53" i="46" a="1"/>
  <c r="AD53" i="46" s="1"/>
  <c r="AC53" i="46" a="1"/>
  <c r="AC53" i="46" s="1"/>
  <c r="AB53" i="46" a="1"/>
  <c r="AB53" i="46" s="1"/>
  <c r="AA53" i="46" a="1"/>
  <c r="AA53" i="46" s="1"/>
  <c r="Z53" i="46" a="1"/>
  <c r="Z53" i="46" s="1"/>
  <c r="Y53" i="46" a="1"/>
  <c r="Y53" i="46" s="1"/>
  <c r="X53" i="46"/>
  <c r="X53" i="46" a="1"/>
  <c r="W53" i="46" a="1"/>
  <c r="W53" i="46" s="1"/>
  <c r="V53" i="46" a="1"/>
  <c r="V53" i="46" s="1"/>
  <c r="U53" i="46" a="1"/>
  <c r="U53" i="46" s="1"/>
  <c r="T53" i="46" a="1"/>
  <c r="T53" i="46" s="1"/>
  <c r="S53" i="46" a="1"/>
  <c r="S53" i="46" s="1"/>
  <c r="R53" i="46" a="1"/>
  <c r="R53" i="46" s="1"/>
  <c r="Q53" i="46" a="1"/>
  <c r="Q53" i="46" s="1"/>
  <c r="P53" i="46" a="1"/>
  <c r="P53" i="46" s="1"/>
  <c r="O53" i="46" a="1"/>
  <c r="O53" i="46" s="1"/>
  <c r="N53" i="46" a="1"/>
  <c r="N53" i="46" s="1"/>
  <c r="M53" i="46" a="1"/>
  <c r="M53" i="46" s="1"/>
  <c r="L53" i="46" a="1"/>
  <c r="L53" i="46" s="1"/>
  <c r="K53" i="46" a="1"/>
  <c r="K53" i="46" s="1"/>
  <c r="J53" i="46" a="1"/>
  <c r="J53" i="46" s="1"/>
  <c r="AT52" i="46" a="1"/>
  <c r="AT52" i="46" s="1"/>
  <c r="AS52" i="46" a="1"/>
  <c r="AS52" i="46" s="1"/>
  <c r="AR52" i="46" a="1"/>
  <c r="AR52" i="46" s="1"/>
  <c r="AQ52" i="46"/>
  <c r="AQ52" i="46" a="1"/>
  <c r="AP52" i="46" a="1"/>
  <c r="AP52" i="46" s="1"/>
  <c r="AM52" i="46" a="1"/>
  <c r="AM52" i="46" s="1"/>
  <c r="AL52" i="46" a="1"/>
  <c r="AL52" i="46" s="1"/>
  <c r="AK52" i="46" a="1"/>
  <c r="AK52" i="46" s="1"/>
  <c r="AJ52" i="46" a="1"/>
  <c r="AJ52" i="46" s="1"/>
  <c r="AI52" i="46" a="1"/>
  <c r="AI52" i="46" s="1"/>
  <c r="AH52" i="46" a="1"/>
  <c r="AH52" i="46" s="1"/>
  <c r="AG52" i="46" a="1"/>
  <c r="AG52" i="46" s="1"/>
  <c r="AF52" i="46" a="1"/>
  <c r="AF52" i="46" s="1"/>
  <c r="AE52" i="46" a="1"/>
  <c r="AE52" i="46" s="1"/>
  <c r="AD52" i="46" a="1"/>
  <c r="AD52" i="46" s="1"/>
  <c r="AC52" i="46" a="1"/>
  <c r="AC52" i="46" s="1"/>
  <c r="AB52" i="46" a="1"/>
  <c r="AB52" i="46" s="1"/>
  <c r="AA52" i="46" a="1"/>
  <c r="AA52" i="46" s="1"/>
  <c r="Z52" i="46" a="1"/>
  <c r="Z52" i="46" s="1"/>
  <c r="Y52" i="46" a="1"/>
  <c r="Y52" i="46" s="1"/>
  <c r="X52" i="46" a="1"/>
  <c r="X52" i="46" s="1"/>
  <c r="W52" i="46" a="1"/>
  <c r="W52" i="46" s="1"/>
  <c r="V52" i="46" a="1"/>
  <c r="V52" i="46" s="1"/>
  <c r="U52" i="46" a="1"/>
  <c r="U52" i="46" s="1"/>
  <c r="T52" i="46" a="1"/>
  <c r="T52" i="46" s="1"/>
  <c r="S52" i="46" a="1"/>
  <c r="S52" i="46" s="1"/>
  <c r="R52" i="46" a="1"/>
  <c r="R52" i="46" s="1"/>
  <c r="Q52" i="46" a="1"/>
  <c r="Q52" i="46" s="1"/>
  <c r="P52" i="46" a="1"/>
  <c r="P52" i="46" s="1"/>
  <c r="O52" i="46" a="1"/>
  <c r="O52" i="46" s="1"/>
  <c r="N52" i="46" a="1"/>
  <c r="N52" i="46" s="1"/>
  <c r="M52" i="46" a="1"/>
  <c r="M52" i="46" s="1"/>
  <c r="L52" i="46" a="1"/>
  <c r="L52" i="46" s="1"/>
  <c r="K52" i="46" a="1"/>
  <c r="K52" i="46" s="1"/>
  <c r="J52" i="46" a="1"/>
  <c r="J52" i="46" s="1"/>
  <c r="AT50" i="46" a="1"/>
  <c r="AT50" i="46" s="1"/>
  <c r="AS50" i="46" a="1"/>
  <c r="AS50" i="46" s="1"/>
  <c r="AR50" i="46" a="1"/>
  <c r="AR50" i="46" s="1"/>
  <c r="AQ50" i="46" a="1"/>
  <c r="AQ50" i="46" s="1"/>
  <c r="AP50" i="46" a="1"/>
  <c r="AP50" i="46" s="1"/>
  <c r="AM50" i="46" a="1"/>
  <c r="AM50" i="46" s="1"/>
  <c r="AL50" i="46" a="1"/>
  <c r="AL50" i="46" s="1"/>
  <c r="AK50" i="46" a="1"/>
  <c r="AK50" i="46" s="1"/>
  <c r="AJ50" i="46" a="1"/>
  <c r="AJ50" i="46" s="1"/>
  <c r="AI50" i="46" a="1"/>
  <c r="AI50" i="46" s="1"/>
  <c r="AH50" i="46" a="1"/>
  <c r="AH50" i="46" s="1"/>
  <c r="AG50" i="46" a="1"/>
  <c r="AG50" i="46" s="1"/>
  <c r="AF50" i="46" a="1"/>
  <c r="AF50" i="46" s="1"/>
  <c r="AE50" i="46" a="1"/>
  <c r="AE50" i="46" s="1"/>
  <c r="AD50" i="46"/>
  <c r="AD50" i="46" a="1"/>
  <c r="AC50" i="46" a="1"/>
  <c r="AC50" i="46" s="1"/>
  <c r="AB50" i="46" a="1"/>
  <c r="AB50" i="46" s="1"/>
  <c r="AA50" i="46" a="1"/>
  <c r="AA50" i="46" s="1"/>
  <c r="Z50" i="46" a="1"/>
  <c r="Z50" i="46" s="1"/>
  <c r="Y50" i="46" a="1"/>
  <c r="Y50" i="46" s="1"/>
  <c r="X50" i="46" a="1"/>
  <c r="X50" i="46" s="1"/>
  <c r="W50" i="46" a="1"/>
  <c r="W50" i="46" s="1"/>
  <c r="V50" i="46" a="1"/>
  <c r="V50" i="46" s="1"/>
  <c r="U50" i="46" a="1"/>
  <c r="U50" i="46" s="1"/>
  <c r="T50" i="46"/>
  <c r="T50" i="46" a="1"/>
  <c r="S50" i="46" a="1"/>
  <c r="S50" i="46" s="1"/>
  <c r="R50" i="46" a="1"/>
  <c r="R50" i="46" s="1"/>
  <c r="Q50" i="46" a="1"/>
  <c r="Q50" i="46" s="1"/>
  <c r="P50" i="46" a="1"/>
  <c r="P50" i="46" s="1"/>
  <c r="O50" i="46" a="1"/>
  <c r="O50" i="46" s="1"/>
  <c r="N50" i="46" a="1"/>
  <c r="N50" i="46" s="1"/>
  <c r="M50" i="46" a="1"/>
  <c r="M50" i="46" s="1"/>
  <c r="L50" i="46" a="1"/>
  <c r="L50" i="46" s="1"/>
  <c r="K50" i="46" a="1"/>
  <c r="K50" i="46" s="1"/>
  <c r="J50" i="46" a="1"/>
  <c r="J50" i="46" s="1"/>
  <c r="AT49" i="46" a="1"/>
  <c r="AT49" i="46" s="1"/>
  <c r="AS49" i="46" a="1"/>
  <c r="AS49" i="46" s="1"/>
  <c r="AR49" i="46" a="1"/>
  <c r="AR49" i="46" s="1"/>
  <c r="AQ49" i="46" a="1"/>
  <c r="AQ49" i="46" s="1"/>
  <c r="AP49" i="46" a="1"/>
  <c r="AP49" i="46" s="1"/>
  <c r="AM49" i="46" a="1"/>
  <c r="AM49" i="46" s="1"/>
  <c r="AL49" i="46" a="1"/>
  <c r="AL49" i="46" s="1"/>
  <c r="AK49" i="46" a="1"/>
  <c r="AK49" i="46" s="1"/>
  <c r="AJ49" i="46" a="1"/>
  <c r="AJ49" i="46" s="1"/>
  <c r="AI49" i="46" a="1"/>
  <c r="AI49" i="46" s="1"/>
  <c r="AH49" i="46" a="1"/>
  <c r="AH49" i="46" s="1"/>
  <c r="AG49" i="46" a="1"/>
  <c r="AG49" i="46" s="1"/>
  <c r="AF49" i="46" a="1"/>
  <c r="AF49" i="46" s="1"/>
  <c r="AE49" i="46" a="1"/>
  <c r="AE49" i="46" s="1"/>
  <c r="AD49" i="46" a="1"/>
  <c r="AD49" i="46" s="1"/>
  <c r="AC49" i="46" a="1"/>
  <c r="AC49" i="46" s="1"/>
  <c r="AB49" i="46" a="1"/>
  <c r="AB49" i="46" s="1"/>
  <c r="AA49" i="46" a="1"/>
  <c r="AA49" i="46" s="1"/>
  <c r="Z49" i="46" a="1"/>
  <c r="Z49" i="46" s="1"/>
  <c r="Y49" i="46" a="1"/>
  <c r="Y49" i="46" s="1"/>
  <c r="X49" i="46" a="1"/>
  <c r="X49" i="46" s="1"/>
  <c r="W49" i="46" a="1"/>
  <c r="W49" i="46" s="1"/>
  <c r="V49" i="46" a="1"/>
  <c r="V49" i="46" s="1"/>
  <c r="U49" i="46" a="1"/>
  <c r="U49" i="46" s="1"/>
  <c r="T49" i="46" a="1"/>
  <c r="T49" i="46" s="1"/>
  <c r="S49" i="46" a="1"/>
  <c r="S49" i="46" s="1"/>
  <c r="R49" i="46" a="1"/>
  <c r="R49" i="46" s="1"/>
  <c r="Q49" i="46" a="1"/>
  <c r="Q49" i="46" s="1"/>
  <c r="P49" i="46" a="1"/>
  <c r="P49" i="46" s="1"/>
  <c r="O49" i="46" a="1"/>
  <c r="O49" i="46" s="1"/>
  <c r="N49" i="46"/>
  <c r="N49" i="46" a="1"/>
  <c r="M49" i="46" a="1"/>
  <c r="M49" i="46" s="1"/>
  <c r="L49" i="46" a="1"/>
  <c r="L49" i="46" s="1"/>
  <c r="K49" i="46" a="1"/>
  <c r="K49" i="46" s="1"/>
  <c r="J49" i="46" a="1"/>
  <c r="J49" i="46" s="1"/>
  <c r="AT47" i="46" a="1"/>
  <c r="AT47" i="46" s="1"/>
  <c r="AS47" i="46" a="1"/>
  <c r="AS47" i="46" s="1"/>
  <c r="AR47" i="46" a="1"/>
  <c r="AR47" i="46" s="1"/>
  <c r="AQ47" i="46" a="1"/>
  <c r="AQ47" i="46" s="1"/>
  <c r="AP47" i="46" a="1"/>
  <c r="AP47" i="46" s="1"/>
  <c r="AM47" i="46" a="1"/>
  <c r="AM47" i="46" s="1"/>
  <c r="AL47" i="46" a="1"/>
  <c r="AL47" i="46" s="1"/>
  <c r="AK47" i="46" a="1"/>
  <c r="AK47" i="46" s="1"/>
  <c r="AJ47" i="46" a="1"/>
  <c r="AJ47" i="46" s="1"/>
  <c r="AI47" i="46" a="1"/>
  <c r="AI47" i="46" s="1"/>
  <c r="AH47" i="46" a="1"/>
  <c r="AH47" i="46" s="1"/>
  <c r="AG47" i="46" a="1"/>
  <c r="AG47" i="46" s="1"/>
  <c r="AF47" i="46" a="1"/>
  <c r="AF47" i="46" s="1"/>
  <c r="AE47" i="46"/>
  <c r="AE47" i="46" a="1"/>
  <c r="AD47" i="46" a="1"/>
  <c r="AD47" i="46" s="1"/>
  <c r="AC47" i="46" a="1"/>
  <c r="AC47" i="46" s="1"/>
  <c r="AB47" i="46" a="1"/>
  <c r="AB47" i="46" s="1"/>
  <c r="AA47" i="46" a="1"/>
  <c r="AA47" i="46" s="1"/>
  <c r="Z47" i="46" a="1"/>
  <c r="Z47" i="46" s="1"/>
  <c r="Y47" i="46" a="1"/>
  <c r="Y47" i="46" s="1"/>
  <c r="X47" i="46" a="1"/>
  <c r="X47" i="46" s="1"/>
  <c r="W47" i="46" a="1"/>
  <c r="W47" i="46" s="1"/>
  <c r="V47" i="46" a="1"/>
  <c r="V47" i="46" s="1"/>
  <c r="U47" i="46" a="1"/>
  <c r="U47" i="46" s="1"/>
  <c r="T47" i="46" a="1"/>
  <c r="T47" i="46" s="1"/>
  <c r="S47" i="46" a="1"/>
  <c r="S47" i="46" s="1"/>
  <c r="R47" i="46" a="1"/>
  <c r="R47" i="46" s="1"/>
  <c r="Q47" i="46"/>
  <c r="Q47" i="46" a="1"/>
  <c r="P47" i="46" a="1"/>
  <c r="P47" i="46" s="1"/>
  <c r="O47" i="46" a="1"/>
  <c r="O47" i="46" s="1"/>
  <c r="N47" i="46" a="1"/>
  <c r="N47" i="46" s="1"/>
  <c r="M47" i="46" a="1"/>
  <c r="M47" i="46" s="1"/>
  <c r="L47" i="46" a="1"/>
  <c r="L47" i="46" s="1"/>
  <c r="K47" i="46" a="1"/>
  <c r="K47" i="46" s="1"/>
  <c r="J47" i="46" a="1"/>
  <c r="J47" i="46" s="1"/>
  <c r="AT46" i="46" a="1"/>
  <c r="AT46" i="46" s="1"/>
  <c r="AS46" i="46" a="1"/>
  <c r="AS46" i="46" s="1"/>
  <c r="AR46" i="46" a="1"/>
  <c r="AR46" i="46" s="1"/>
  <c r="AQ46" i="46" a="1"/>
  <c r="AQ46" i="46" s="1"/>
  <c r="AP46" i="46" a="1"/>
  <c r="AP46" i="46" s="1"/>
  <c r="AM46" i="46" a="1"/>
  <c r="AM46" i="46" s="1"/>
  <c r="AL46" i="46" a="1"/>
  <c r="AL46" i="46" s="1"/>
  <c r="AK46" i="46" a="1"/>
  <c r="AK46" i="46" s="1"/>
  <c r="AJ46" i="46" a="1"/>
  <c r="AJ46" i="46" s="1"/>
  <c r="AI46" i="46" a="1"/>
  <c r="AI46" i="46" s="1"/>
  <c r="AH46" i="46" a="1"/>
  <c r="AH46" i="46" s="1"/>
  <c r="AG46" i="46" a="1"/>
  <c r="AG46" i="46" s="1"/>
  <c r="AF46" i="46" a="1"/>
  <c r="AF46" i="46" s="1"/>
  <c r="AE46" i="46" a="1"/>
  <c r="AE46" i="46" s="1"/>
  <c r="AD46" i="46" a="1"/>
  <c r="AD46" i="46" s="1"/>
  <c r="AC46" i="46" a="1"/>
  <c r="AC46" i="46" s="1"/>
  <c r="AB46" i="46" a="1"/>
  <c r="AB46" i="46" s="1"/>
  <c r="AA46" i="46" a="1"/>
  <c r="AA46" i="46" s="1"/>
  <c r="Z46" i="46" a="1"/>
  <c r="Z46" i="46" s="1"/>
  <c r="Y46" i="46" a="1"/>
  <c r="Y46" i="46" s="1"/>
  <c r="X46" i="46" a="1"/>
  <c r="X46" i="46" s="1"/>
  <c r="W46" i="46" a="1"/>
  <c r="W46" i="46" s="1"/>
  <c r="V46" i="46" a="1"/>
  <c r="V46" i="46" s="1"/>
  <c r="U46" i="46" a="1"/>
  <c r="U46" i="46" s="1"/>
  <c r="T46" i="46" a="1"/>
  <c r="T46" i="46" s="1"/>
  <c r="S46" i="46" a="1"/>
  <c r="S46" i="46" s="1"/>
  <c r="R46" i="46"/>
  <c r="R46" i="46" a="1"/>
  <c r="Q46" i="46" a="1"/>
  <c r="Q46" i="46" s="1"/>
  <c r="P46" i="46" a="1"/>
  <c r="P46" i="46" s="1"/>
  <c r="O46" i="46" a="1"/>
  <c r="O46" i="46" s="1"/>
  <c r="N46" i="46" a="1"/>
  <c r="N46" i="46" s="1"/>
  <c r="M46" i="46" a="1"/>
  <c r="M46" i="46" s="1"/>
  <c r="L46" i="46" a="1"/>
  <c r="L46" i="46" s="1"/>
  <c r="K46" i="46" a="1"/>
  <c r="K46" i="46" s="1"/>
  <c r="J46" i="46" a="1"/>
  <c r="J46" i="46" s="1"/>
  <c r="AT44" i="46" a="1"/>
  <c r="AT44" i="46" s="1"/>
  <c r="AS44" i="46" a="1"/>
  <c r="AS44" i="46" s="1"/>
  <c r="AR44" i="46" a="1"/>
  <c r="AR44" i="46" s="1"/>
  <c r="AQ44" i="46" a="1"/>
  <c r="AQ44" i="46" s="1"/>
  <c r="AP44" i="46" a="1"/>
  <c r="AP44" i="46" s="1"/>
  <c r="AM44" i="46"/>
  <c r="AM44" i="46" a="1"/>
  <c r="AL44" i="46" a="1"/>
  <c r="AL44" i="46" s="1"/>
  <c r="AK44" i="46" a="1"/>
  <c r="AK44" i="46" s="1"/>
  <c r="AJ44" i="46" a="1"/>
  <c r="AJ44" i="46" s="1"/>
  <c r="AI44" i="46" a="1"/>
  <c r="AI44" i="46" s="1"/>
  <c r="AH44" i="46" a="1"/>
  <c r="AH44" i="46" s="1"/>
  <c r="AG44" i="46" a="1"/>
  <c r="AG44" i="46" s="1"/>
  <c r="AF44" i="46" a="1"/>
  <c r="AF44" i="46" s="1"/>
  <c r="AE44" i="46" a="1"/>
  <c r="AE44" i="46" s="1"/>
  <c r="AD44" i="46" a="1"/>
  <c r="AD44" i="46" s="1"/>
  <c r="AC44" i="46"/>
  <c r="AC44" i="46" a="1"/>
  <c r="AB44" i="46" a="1"/>
  <c r="AB44" i="46" s="1"/>
  <c r="AA44" i="46" a="1"/>
  <c r="AA44" i="46" s="1"/>
  <c r="Z44" i="46" a="1"/>
  <c r="Z44" i="46" s="1"/>
  <c r="Y44" i="46" a="1"/>
  <c r="Y44" i="46" s="1"/>
  <c r="X44" i="46" a="1"/>
  <c r="X44" i="46" s="1"/>
  <c r="W44" i="46" a="1"/>
  <c r="W44" i="46" s="1"/>
  <c r="V44" i="46" a="1"/>
  <c r="V44" i="46" s="1"/>
  <c r="U44" i="46" a="1"/>
  <c r="U44" i="46" s="1"/>
  <c r="T44" i="46" a="1"/>
  <c r="T44" i="46" s="1"/>
  <c r="S44" i="46" a="1"/>
  <c r="S44" i="46" s="1"/>
  <c r="R44" i="46" a="1"/>
  <c r="R44" i="46" s="1"/>
  <c r="Q44" i="46" a="1"/>
  <c r="Q44" i="46" s="1"/>
  <c r="P44" i="46" a="1"/>
  <c r="P44" i="46" s="1"/>
  <c r="O44" i="46" a="1"/>
  <c r="O44" i="46" s="1"/>
  <c r="N44" i="46" a="1"/>
  <c r="N44" i="46" s="1"/>
  <c r="M44" i="46"/>
  <c r="M44" i="46" a="1"/>
  <c r="L44" i="46" a="1"/>
  <c r="L44" i="46" s="1"/>
  <c r="K44" i="46" a="1"/>
  <c r="K44" i="46" s="1"/>
  <c r="J44" i="46" a="1"/>
  <c r="J44" i="46" s="1"/>
  <c r="AT43" i="46" a="1"/>
  <c r="AT43" i="46" s="1"/>
  <c r="AS43" i="46" a="1"/>
  <c r="AS43" i="46" s="1"/>
  <c r="AR43" i="46" a="1"/>
  <c r="AR43" i="46" s="1"/>
  <c r="AQ43" i="46" a="1"/>
  <c r="AQ43" i="46" s="1"/>
  <c r="AP43" i="46" a="1"/>
  <c r="AP43" i="46" s="1"/>
  <c r="AM43" i="46" a="1"/>
  <c r="AM43" i="46" s="1"/>
  <c r="AL43" i="46" a="1"/>
  <c r="AL43" i="46" s="1"/>
  <c r="AK43" i="46" a="1"/>
  <c r="AK43" i="46" s="1"/>
  <c r="AJ43" i="46" a="1"/>
  <c r="AJ43" i="46" s="1"/>
  <c r="AI43" i="46" a="1"/>
  <c r="AI43" i="46" s="1"/>
  <c r="AH43" i="46"/>
  <c r="AH43" i="46" a="1"/>
  <c r="AG43" i="46" a="1"/>
  <c r="AG43" i="46" s="1"/>
  <c r="AF43" i="46" a="1"/>
  <c r="AF43" i="46" s="1"/>
  <c r="AE43" i="46" a="1"/>
  <c r="AE43" i="46" s="1"/>
  <c r="AD43" i="46" a="1"/>
  <c r="AD43" i="46" s="1"/>
  <c r="AC43" i="46" a="1"/>
  <c r="AC43" i="46" s="1"/>
  <c r="AB43" i="46" a="1"/>
  <c r="AB43" i="46" s="1"/>
  <c r="AA43" i="46" a="1"/>
  <c r="AA43" i="46" s="1"/>
  <c r="Z43" i="46" a="1"/>
  <c r="Z43" i="46" s="1"/>
  <c r="Y43" i="46" a="1"/>
  <c r="Y43" i="46" s="1"/>
  <c r="X43" i="46" a="1"/>
  <c r="X43" i="46" s="1"/>
  <c r="W43" i="46" a="1"/>
  <c r="W43" i="46" s="1"/>
  <c r="V43" i="46" a="1"/>
  <c r="V43" i="46" s="1"/>
  <c r="U43" i="46" a="1"/>
  <c r="U43" i="46" s="1"/>
  <c r="T43" i="46" a="1"/>
  <c r="T43" i="46" s="1"/>
  <c r="S43" i="46" a="1"/>
  <c r="S43" i="46" s="1"/>
  <c r="R43" i="46" a="1"/>
  <c r="R43" i="46" s="1"/>
  <c r="Q43" i="46" a="1"/>
  <c r="Q43" i="46" s="1"/>
  <c r="P43" i="46" a="1"/>
  <c r="P43" i="46" s="1"/>
  <c r="O43" i="46" a="1"/>
  <c r="O43" i="46" s="1"/>
  <c r="N43" i="46" a="1"/>
  <c r="N43" i="46" s="1"/>
  <c r="M43" i="46" a="1"/>
  <c r="M43" i="46" s="1"/>
  <c r="L43" i="46" a="1"/>
  <c r="L43" i="46" s="1"/>
  <c r="K43" i="46" a="1"/>
  <c r="K43" i="46" s="1"/>
  <c r="J43" i="46" a="1"/>
  <c r="J43" i="46" s="1"/>
  <c r="AT41" i="46" a="1"/>
  <c r="AT41" i="46" s="1"/>
  <c r="AS41" i="46" a="1"/>
  <c r="AS41" i="46" s="1"/>
  <c r="AR41" i="46" a="1"/>
  <c r="AR41" i="46" s="1"/>
  <c r="AQ41" i="46" a="1"/>
  <c r="AQ41" i="46" s="1"/>
  <c r="AP41" i="46" a="1"/>
  <c r="AP41" i="46" s="1"/>
  <c r="AM41" i="46" a="1"/>
  <c r="AM41" i="46" s="1"/>
  <c r="AL41" i="46" a="1"/>
  <c r="AL41" i="46" s="1"/>
  <c r="AK41" i="46" a="1"/>
  <c r="AK41" i="46" s="1"/>
  <c r="AJ41" i="46" a="1"/>
  <c r="AJ41" i="46" s="1"/>
  <c r="AI41" i="46" a="1"/>
  <c r="AI41" i="46" s="1"/>
  <c r="AH41" i="46" a="1"/>
  <c r="AH41" i="46" s="1"/>
  <c r="AG41" i="46"/>
  <c r="AG41" i="46" a="1"/>
  <c r="AF41" i="46" a="1"/>
  <c r="AF41" i="46" s="1"/>
  <c r="AE41" i="46" a="1"/>
  <c r="AE41" i="46" s="1"/>
  <c r="AD41" i="46" a="1"/>
  <c r="AD41" i="46" s="1"/>
  <c r="AC41" i="46" a="1"/>
  <c r="AC41" i="46" s="1"/>
  <c r="AB41" i="46" a="1"/>
  <c r="AB41" i="46" s="1"/>
  <c r="AA41" i="46" a="1"/>
  <c r="AA41" i="46" s="1"/>
  <c r="Z41" i="46" a="1"/>
  <c r="Z41" i="46" s="1"/>
  <c r="Y41" i="46" a="1"/>
  <c r="Y41" i="46" s="1"/>
  <c r="X41" i="46" a="1"/>
  <c r="X41" i="46" s="1"/>
  <c r="W41" i="46" a="1"/>
  <c r="W41" i="46" s="1"/>
  <c r="V41" i="46" a="1"/>
  <c r="V41" i="46" s="1"/>
  <c r="U41" i="46" a="1"/>
  <c r="U41" i="46" s="1"/>
  <c r="T41" i="46" a="1"/>
  <c r="T41" i="46" s="1"/>
  <c r="S41" i="46" a="1"/>
  <c r="S41" i="46" s="1"/>
  <c r="R41" i="46" a="1"/>
  <c r="R41" i="46" s="1"/>
  <c r="Q41" i="46" a="1"/>
  <c r="Q41" i="46" s="1"/>
  <c r="P41" i="46" a="1"/>
  <c r="P41" i="46" s="1"/>
  <c r="O41" i="46" a="1"/>
  <c r="O41" i="46" s="1"/>
  <c r="N41" i="46" a="1"/>
  <c r="N41" i="46" s="1"/>
  <c r="M41" i="46" a="1"/>
  <c r="M41" i="46" s="1"/>
  <c r="L41" i="46" a="1"/>
  <c r="L41" i="46" s="1"/>
  <c r="K41" i="46" a="1"/>
  <c r="K41" i="46" s="1"/>
  <c r="J41" i="46" a="1"/>
  <c r="J41" i="46" s="1"/>
  <c r="AT40" i="46" a="1"/>
  <c r="AT40" i="46" s="1"/>
  <c r="AS40" i="46" a="1"/>
  <c r="AS40" i="46" s="1"/>
  <c r="AR40" i="46"/>
  <c r="AR40" i="46" a="1"/>
  <c r="AQ40" i="46" a="1"/>
  <c r="AQ40" i="46" s="1"/>
  <c r="AP40" i="46" a="1"/>
  <c r="AP40" i="46" s="1"/>
  <c r="AM40" i="46" a="1"/>
  <c r="AM40" i="46" s="1"/>
  <c r="AL40" i="46" a="1"/>
  <c r="AL40" i="46" s="1"/>
  <c r="AK40" i="46" a="1"/>
  <c r="AK40" i="46" s="1"/>
  <c r="AJ40" i="46" a="1"/>
  <c r="AJ40" i="46" s="1"/>
  <c r="AI40" i="46" a="1"/>
  <c r="AI40" i="46" s="1"/>
  <c r="AH40" i="46" a="1"/>
  <c r="AH40" i="46" s="1"/>
  <c r="AG40" i="46" a="1"/>
  <c r="AG40" i="46" s="1"/>
  <c r="AF40" i="46" a="1"/>
  <c r="AF40" i="46" s="1"/>
  <c r="AE40" i="46" a="1"/>
  <c r="AE40" i="46" s="1"/>
  <c r="AD40" i="46" a="1"/>
  <c r="AD40" i="46" s="1"/>
  <c r="AC40" i="46" a="1"/>
  <c r="AC40" i="46" s="1"/>
  <c r="AB40" i="46" a="1"/>
  <c r="AB40" i="46" s="1"/>
  <c r="AA40" i="46" a="1"/>
  <c r="AA40" i="46" s="1"/>
  <c r="Z40" i="46" a="1"/>
  <c r="Z40" i="46" s="1"/>
  <c r="Y40" i="46" a="1"/>
  <c r="Y40" i="46" s="1"/>
  <c r="X40" i="46" a="1"/>
  <c r="X40" i="46" s="1"/>
  <c r="W40" i="46" a="1"/>
  <c r="W40" i="46" s="1"/>
  <c r="V40" i="46" a="1"/>
  <c r="V40" i="46" s="1"/>
  <c r="U40" i="46" a="1"/>
  <c r="U40" i="46" s="1"/>
  <c r="T40" i="46" a="1"/>
  <c r="T40" i="46" s="1"/>
  <c r="S40" i="46" a="1"/>
  <c r="S40" i="46" s="1"/>
  <c r="R40" i="46" a="1"/>
  <c r="R40" i="46" s="1"/>
  <c r="Q40" i="46" a="1"/>
  <c r="Q40" i="46" s="1"/>
  <c r="P40" i="46" a="1"/>
  <c r="P40" i="46" s="1"/>
  <c r="O40" i="46" a="1"/>
  <c r="O40" i="46" s="1"/>
  <c r="N40" i="46" a="1"/>
  <c r="N40" i="46" s="1"/>
  <c r="M40" i="46" a="1"/>
  <c r="M40" i="46" s="1"/>
  <c r="L40" i="46" a="1"/>
  <c r="L40" i="46" s="1"/>
  <c r="K40" i="46" a="1"/>
  <c r="K40" i="46" s="1"/>
  <c r="J40" i="46" a="1"/>
  <c r="J40" i="46" s="1"/>
  <c r="AT38" i="46" a="1"/>
  <c r="AT38" i="46" s="1"/>
  <c r="AS38" i="46" a="1"/>
  <c r="AS38" i="46" s="1"/>
  <c r="AR38" i="46" a="1"/>
  <c r="AR38" i="46" s="1"/>
  <c r="AQ38" i="46" a="1"/>
  <c r="AQ38" i="46" s="1"/>
  <c r="AP38" i="46" a="1"/>
  <c r="AP38" i="46" s="1"/>
  <c r="AM38" i="46" a="1"/>
  <c r="AM38" i="46" s="1"/>
  <c r="AL38" i="46" a="1"/>
  <c r="AL38" i="46" s="1"/>
  <c r="AK38" i="46" a="1"/>
  <c r="AK38" i="46" s="1"/>
  <c r="AJ38" i="46" a="1"/>
  <c r="AJ38" i="46" s="1"/>
  <c r="AI38" i="46" a="1"/>
  <c r="AI38" i="46" s="1"/>
  <c r="AH38" i="46" a="1"/>
  <c r="AH38" i="46" s="1"/>
  <c r="AG38" i="46" a="1"/>
  <c r="AG38" i="46" s="1"/>
  <c r="AF38" i="46" a="1"/>
  <c r="AF38" i="46" s="1"/>
  <c r="AE38" i="46" a="1"/>
  <c r="AE38" i="46" s="1"/>
  <c r="AD38" i="46" a="1"/>
  <c r="AD38" i="46" s="1"/>
  <c r="AC38" i="46" a="1"/>
  <c r="AC38" i="46" s="1"/>
  <c r="AB38" i="46" a="1"/>
  <c r="AB38" i="46" s="1"/>
  <c r="AA38" i="46" a="1"/>
  <c r="AA38" i="46" s="1"/>
  <c r="Z38" i="46" a="1"/>
  <c r="Z38" i="46" s="1"/>
  <c r="Y38" i="46" a="1"/>
  <c r="Y38" i="46" s="1"/>
  <c r="X38" i="46" a="1"/>
  <c r="X38" i="46" s="1"/>
  <c r="W38" i="46" a="1"/>
  <c r="W38" i="46" s="1"/>
  <c r="V38" i="46" a="1"/>
  <c r="V38" i="46" s="1"/>
  <c r="U38" i="46" a="1"/>
  <c r="U38" i="46" s="1"/>
  <c r="T38" i="46" a="1"/>
  <c r="T38" i="46" s="1"/>
  <c r="S38" i="46" a="1"/>
  <c r="S38" i="46" s="1"/>
  <c r="R38" i="46" a="1"/>
  <c r="R38" i="46" s="1"/>
  <c r="Q38" i="46" a="1"/>
  <c r="Q38" i="46" s="1"/>
  <c r="P38" i="46" a="1"/>
  <c r="P38" i="46" s="1"/>
  <c r="O38" i="46" a="1"/>
  <c r="O38" i="46" s="1"/>
  <c r="N38" i="46" a="1"/>
  <c r="N38" i="46" s="1"/>
  <c r="M38" i="46" a="1"/>
  <c r="M38" i="46" s="1"/>
  <c r="L38" i="46" a="1"/>
  <c r="L38" i="46" s="1"/>
  <c r="K38" i="46" a="1"/>
  <c r="K38" i="46" s="1"/>
  <c r="J38" i="46" a="1"/>
  <c r="J38" i="46" s="1"/>
  <c r="AT37" i="46" a="1"/>
  <c r="AT37" i="46" s="1"/>
  <c r="AS37" i="46" a="1"/>
  <c r="AS37" i="46" s="1"/>
  <c r="AR37" i="46" a="1"/>
  <c r="AR37" i="46" s="1"/>
  <c r="AQ37" i="46" a="1"/>
  <c r="AQ37" i="46" s="1"/>
  <c r="AP37" i="46"/>
  <c r="AP37" i="46" a="1"/>
  <c r="AM37" i="46" a="1"/>
  <c r="AM37" i="46" s="1"/>
  <c r="AL37" i="46" a="1"/>
  <c r="AL37" i="46" s="1"/>
  <c r="AK37" i="46" a="1"/>
  <c r="AK37" i="46" s="1"/>
  <c r="AJ37" i="46" a="1"/>
  <c r="AJ37" i="46" s="1"/>
  <c r="AI37" i="46" a="1"/>
  <c r="AI37" i="46" s="1"/>
  <c r="AH37" i="46" a="1"/>
  <c r="AH37" i="46" s="1"/>
  <c r="AG37" i="46" a="1"/>
  <c r="AG37" i="46" s="1"/>
  <c r="AF37" i="46" a="1"/>
  <c r="AF37" i="46" s="1"/>
  <c r="AE37" i="46" a="1"/>
  <c r="AE37" i="46" s="1"/>
  <c r="AD37" i="46" a="1"/>
  <c r="AD37" i="46" s="1"/>
  <c r="AC37" i="46" a="1"/>
  <c r="AC37" i="46" s="1"/>
  <c r="AB37" i="46" a="1"/>
  <c r="AB37" i="46" s="1"/>
  <c r="AA37" i="46" a="1"/>
  <c r="AA37" i="46" s="1"/>
  <c r="Z37" i="46" a="1"/>
  <c r="Z37" i="46" s="1"/>
  <c r="Y37" i="46" a="1"/>
  <c r="Y37" i="46" s="1"/>
  <c r="X37" i="46" a="1"/>
  <c r="X37" i="46" s="1"/>
  <c r="W37" i="46" a="1"/>
  <c r="W37" i="46" s="1"/>
  <c r="V37" i="46" a="1"/>
  <c r="V37" i="46" s="1"/>
  <c r="U37" i="46" a="1"/>
  <c r="U37" i="46" s="1"/>
  <c r="T37" i="46" a="1"/>
  <c r="T37" i="46" s="1"/>
  <c r="S37" i="46" a="1"/>
  <c r="S37" i="46" s="1"/>
  <c r="R37" i="46" a="1"/>
  <c r="R37" i="46" s="1"/>
  <c r="Q37" i="46" a="1"/>
  <c r="Q37" i="46" s="1"/>
  <c r="P37" i="46" a="1"/>
  <c r="P37" i="46" s="1"/>
  <c r="O37" i="46" a="1"/>
  <c r="O37" i="46" s="1"/>
  <c r="N37" i="46" a="1"/>
  <c r="N37" i="46" s="1"/>
  <c r="M37" i="46" a="1"/>
  <c r="M37" i="46" s="1"/>
  <c r="L37" i="46" a="1"/>
  <c r="L37" i="46" s="1"/>
  <c r="K37" i="46" a="1"/>
  <c r="K37" i="46" s="1"/>
  <c r="J37" i="46"/>
  <c r="J37" i="46" a="1"/>
  <c r="AT35" i="46" a="1"/>
  <c r="AT35" i="46" s="1"/>
  <c r="AS35" i="46" a="1"/>
  <c r="AS35" i="46" s="1"/>
  <c r="AR35" i="46" a="1"/>
  <c r="AR35" i="46" s="1"/>
  <c r="AQ35" i="46" a="1"/>
  <c r="AQ35" i="46" s="1"/>
  <c r="AP35" i="46" a="1"/>
  <c r="AP35" i="46" s="1"/>
  <c r="AM35" i="46" a="1"/>
  <c r="AM35" i="46" s="1"/>
  <c r="AL35" i="46" a="1"/>
  <c r="AL35" i="46" s="1"/>
  <c r="AK35" i="46" a="1"/>
  <c r="AK35" i="46" s="1"/>
  <c r="AJ35" i="46" a="1"/>
  <c r="AJ35" i="46" s="1"/>
  <c r="AI35" i="46" a="1"/>
  <c r="AI35" i="46" s="1"/>
  <c r="AH35" i="46" a="1"/>
  <c r="AH35" i="46" s="1"/>
  <c r="AG35" i="46" a="1"/>
  <c r="AG35" i="46" s="1"/>
  <c r="AF35" i="46" a="1"/>
  <c r="AF35" i="46" s="1"/>
  <c r="AE35" i="46" a="1"/>
  <c r="AE35" i="46" s="1"/>
  <c r="AD35" i="46" a="1"/>
  <c r="AD35" i="46" s="1"/>
  <c r="AC35" i="46" a="1"/>
  <c r="AC35" i="46" s="1"/>
  <c r="AB35" i="46" a="1"/>
  <c r="AB35" i="46" s="1"/>
  <c r="AA35" i="46" a="1"/>
  <c r="AA35" i="46" s="1"/>
  <c r="Z35" i="46" a="1"/>
  <c r="Z35" i="46" s="1"/>
  <c r="Y35" i="46" a="1"/>
  <c r="Y35" i="46" s="1"/>
  <c r="X35" i="46" a="1"/>
  <c r="X35" i="46" s="1"/>
  <c r="W35" i="46" a="1"/>
  <c r="W35" i="46" s="1"/>
  <c r="V35" i="46" a="1"/>
  <c r="V35" i="46" s="1"/>
  <c r="U35" i="46" a="1"/>
  <c r="U35" i="46" s="1"/>
  <c r="T35" i="46" a="1"/>
  <c r="T35" i="46" s="1"/>
  <c r="S35" i="46" a="1"/>
  <c r="S35" i="46" s="1"/>
  <c r="R35" i="46" a="1"/>
  <c r="R35" i="46" s="1"/>
  <c r="Q35" i="46" a="1"/>
  <c r="Q35" i="46" s="1"/>
  <c r="P35" i="46" a="1"/>
  <c r="P35" i="46" s="1"/>
  <c r="O35" i="46" a="1"/>
  <c r="O35" i="46" s="1"/>
  <c r="N35" i="46" a="1"/>
  <c r="N35" i="46" s="1"/>
  <c r="M35" i="46" a="1"/>
  <c r="M35" i="46" s="1"/>
  <c r="L35" i="46" a="1"/>
  <c r="L35" i="46" s="1"/>
  <c r="K35" i="46" a="1"/>
  <c r="K35" i="46" s="1"/>
  <c r="J35" i="46" a="1"/>
  <c r="J35" i="46" s="1"/>
  <c r="AT34" i="46" a="1"/>
  <c r="AT34" i="46" s="1"/>
  <c r="AS34" i="46" a="1"/>
  <c r="AS34" i="46" s="1"/>
  <c r="AR34" i="46" a="1"/>
  <c r="AR34" i="46" s="1"/>
  <c r="AQ34" i="46" a="1"/>
  <c r="AQ34" i="46" s="1"/>
  <c r="AP34" i="46" a="1"/>
  <c r="AP34" i="46" s="1"/>
  <c r="AM34" i="46" a="1"/>
  <c r="AM34" i="46" s="1"/>
  <c r="AL34" i="46" a="1"/>
  <c r="AL34" i="46" s="1"/>
  <c r="AK34" i="46" a="1"/>
  <c r="AK34" i="46" s="1"/>
  <c r="AJ34" i="46" a="1"/>
  <c r="AJ34" i="46" s="1"/>
  <c r="AI34" i="46" a="1"/>
  <c r="AI34" i="46" s="1"/>
  <c r="AH34" i="46" a="1"/>
  <c r="AH34" i="46" s="1"/>
  <c r="AG34" i="46" a="1"/>
  <c r="AG34" i="46" s="1"/>
  <c r="AF34" i="46" a="1"/>
  <c r="AF34" i="46" s="1"/>
  <c r="AE34" i="46" a="1"/>
  <c r="AE34" i="46" s="1"/>
  <c r="AD34" i="46" a="1"/>
  <c r="AD34" i="46" s="1"/>
  <c r="AC34" i="46" a="1"/>
  <c r="AC34" i="46" s="1"/>
  <c r="AB34" i="46" a="1"/>
  <c r="AB34" i="46" s="1"/>
  <c r="AA34" i="46" a="1"/>
  <c r="AA34" i="46" s="1"/>
  <c r="Z34" i="46" a="1"/>
  <c r="Z34" i="46" s="1"/>
  <c r="Y34" i="46" a="1"/>
  <c r="Y34" i="46" s="1"/>
  <c r="X34" i="46" a="1"/>
  <c r="X34" i="46" s="1"/>
  <c r="W34" i="46" a="1"/>
  <c r="W34" i="46" s="1"/>
  <c r="V34" i="46" a="1"/>
  <c r="V34" i="46" s="1"/>
  <c r="U34" i="46" a="1"/>
  <c r="U34" i="46" s="1"/>
  <c r="T34" i="46" a="1"/>
  <c r="T34" i="46" s="1"/>
  <c r="S34" i="46" a="1"/>
  <c r="S34" i="46" s="1"/>
  <c r="R34" i="46" a="1"/>
  <c r="R34" i="46" s="1"/>
  <c r="Q34" i="46" a="1"/>
  <c r="Q34" i="46" s="1"/>
  <c r="P34" i="46" a="1"/>
  <c r="P34" i="46" s="1"/>
  <c r="O34" i="46" a="1"/>
  <c r="O34" i="46" s="1"/>
  <c r="N34" i="46" a="1"/>
  <c r="N34" i="46" s="1"/>
  <c r="M34" i="46" a="1"/>
  <c r="M34" i="46" s="1"/>
  <c r="L34" i="46" a="1"/>
  <c r="L34" i="46" s="1"/>
  <c r="K34" i="46" a="1"/>
  <c r="K34" i="46" s="1"/>
  <c r="J34" i="46" a="1"/>
  <c r="J34" i="46" s="1"/>
  <c r="AT32" i="46" a="1"/>
  <c r="AT32" i="46" s="1"/>
  <c r="AS32" i="46" a="1"/>
  <c r="AS32" i="46" s="1"/>
  <c r="AR32" i="46" a="1"/>
  <c r="AR32" i="46" s="1"/>
  <c r="AQ32" i="46" a="1"/>
  <c r="AQ32" i="46" s="1"/>
  <c r="AP32" i="46" a="1"/>
  <c r="AP32" i="46" s="1"/>
  <c r="AM32" i="46" a="1"/>
  <c r="AM32" i="46" s="1"/>
  <c r="AL32" i="46" a="1"/>
  <c r="AL32" i="46" s="1"/>
  <c r="AK32" i="46" a="1"/>
  <c r="AK32" i="46" s="1"/>
  <c r="AJ32" i="46" a="1"/>
  <c r="AJ32" i="46" s="1"/>
  <c r="AI32" i="46" a="1"/>
  <c r="AI32" i="46" s="1"/>
  <c r="AH32" i="46" a="1"/>
  <c r="AH32" i="46" s="1"/>
  <c r="AG32" i="46" a="1"/>
  <c r="AG32" i="46" s="1"/>
  <c r="AF32" i="46" a="1"/>
  <c r="AF32" i="46" s="1"/>
  <c r="AE32" i="46" a="1"/>
  <c r="AE32" i="46" s="1"/>
  <c r="AD32" i="46" a="1"/>
  <c r="AD32" i="46" s="1"/>
  <c r="AC32" i="46" a="1"/>
  <c r="AC32" i="46" s="1"/>
  <c r="AB32" i="46" a="1"/>
  <c r="AB32" i="46" s="1"/>
  <c r="AA32" i="46" a="1"/>
  <c r="AA32" i="46" s="1"/>
  <c r="Z32" i="46" a="1"/>
  <c r="Z32" i="46" s="1"/>
  <c r="Y32" i="46" a="1"/>
  <c r="Y32" i="46" s="1"/>
  <c r="X32" i="46" a="1"/>
  <c r="X32" i="46" s="1"/>
  <c r="W32" i="46" a="1"/>
  <c r="W32" i="46" s="1"/>
  <c r="V32" i="46" a="1"/>
  <c r="V32" i="46" s="1"/>
  <c r="U32" i="46" a="1"/>
  <c r="U32" i="46" s="1"/>
  <c r="T32" i="46" a="1"/>
  <c r="T32" i="46" s="1"/>
  <c r="S32" i="46" a="1"/>
  <c r="S32" i="46" s="1"/>
  <c r="R32" i="46" a="1"/>
  <c r="R32" i="46" s="1"/>
  <c r="Q32" i="46" a="1"/>
  <c r="Q32" i="46" s="1"/>
  <c r="P32" i="46" a="1"/>
  <c r="P32" i="46" s="1"/>
  <c r="O32" i="46" a="1"/>
  <c r="O32" i="46" s="1"/>
  <c r="N32" i="46" a="1"/>
  <c r="N32" i="46" s="1"/>
  <c r="M32" i="46" a="1"/>
  <c r="M32" i="46" s="1"/>
  <c r="L32" i="46" a="1"/>
  <c r="L32" i="46" s="1"/>
  <c r="K32" i="46" a="1"/>
  <c r="K32" i="46" s="1"/>
  <c r="J32" i="46" a="1"/>
  <c r="J32" i="46" s="1"/>
  <c r="AT31" i="46" a="1"/>
  <c r="AT31" i="46" s="1"/>
  <c r="AS31" i="46" a="1"/>
  <c r="AS31" i="46" s="1"/>
  <c r="AR31" i="46" a="1"/>
  <c r="AR31" i="46" s="1"/>
  <c r="AQ31" i="46" a="1"/>
  <c r="AQ31" i="46" s="1"/>
  <c r="AP31" i="46" a="1"/>
  <c r="AP31" i="46" s="1"/>
  <c r="AM31" i="46" a="1"/>
  <c r="AM31" i="46" s="1"/>
  <c r="AL31" i="46" a="1"/>
  <c r="AL31" i="46" s="1"/>
  <c r="AK31" i="46" a="1"/>
  <c r="AK31" i="46" s="1"/>
  <c r="AJ31" i="46" a="1"/>
  <c r="AJ31" i="46" s="1"/>
  <c r="AI31" i="46" a="1"/>
  <c r="AI31" i="46" s="1"/>
  <c r="AH31" i="46" a="1"/>
  <c r="AH31" i="46" s="1"/>
  <c r="AG31" i="46" a="1"/>
  <c r="AG31" i="46" s="1"/>
  <c r="AF31" i="46" a="1"/>
  <c r="AF31" i="46" s="1"/>
  <c r="AE31" i="46" a="1"/>
  <c r="AE31" i="46" s="1"/>
  <c r="AD31" i="46" a="1"/>
  <c r="AD31" i="46" s="1"/>
  <c r="AC31" i="46" a="1"/>
  <c r="AC31" i="46" s="1"/>
  <c r="AB31" i="46" a="1"/>
  <c r="AB31" i="46" s="1"/>
  <c r="AA31" i="46" a="1"/>
  <c r="AA31" i="46" s="1"/>
  <c r="Z31" i="46" a="1"/>
  <c r="Z31" i="46" s="1"/>
  <c r="Y31" i="46" a="1"/>
  <c r="Y31" i="46" s="1"/>
  <c r="X31" i="46" a="1"/>
  <c r="X31" i="46" s="1"/>
  <c r="W31" i="46" a="1"/>
  <c r="W31" i="46" s="1"/>
  <c r="V31" i="46" a="1"/>
  <c r="V31" i="46" s="1"/>
  <c r="U31" i="46" a="1"/>
  <c r="U31" i="46" s="1"/>
  <c r="T31" i="46" a="1"/>
  <c r="T31" i="46" s="1"/>
  <c r="S31" i="46" a="1"/>
  <c r="S31" i="46" s="1"/>
  <c r="R31" i="46" a="1"/>
  <c r="R31" i="46" s="1"/>
  <c r="Q31" i="46" a="1"/>
  <c r="Q31" i="46" s="1"/>
  <c r="P31" i="46" a="1"/>
  <c r="P31" i="46" s="1"/>
  <c r="O31" i="46" a="1"/>
  <c r="O31" i="46" s="1"/>
  <c r="N31" i="46" a="1"/>
  <c r="N31" i="46" s="1"/>
  <c r="M31" i="46" a="1"/>
  <c r="M31" i="46" s="1"/>
  <c r="L31" i="46" a="1"/>
  <c r="L31" i="46" s="1"/>
  <c r="K31" i="46" a="1"/>
  <c r="K31" i="46" s="1"/>
  <c r="J31" i="46" a="1"/>
  <c r="J31" i="46" s="1"/>
  <c r="AT29" i="46" a="1"/>
  <c r="AT29" i="46" s="1"/>
  <c r="AS29" i="46" a="1"/>
  <c r="AS29" i="46" s="1"/>
  <c r="AR29" i="46" a="1"/>
  <c r="AR29" i="46" s="1"/>
  <c r="AQ29" i="46" a="1"/>
  <c r="AQ29" i="46" s="1"/>
  <c r="AP29" i="46" a="1"/>
  <c r="AP29" i="46" s="1"/>
  <c r="AM29" i="46" a="1"/>
  <c r="AM29" i="46" s="1"/>
  <c r="AL29" i="46" a="1"/>
  <c r="AL29" i="46" s="1"/>
  <c r="AK29" i="46" a="1"/>
  <c r="AK29" i="46" s="1"/>
  <c r="AJ29" i="46" a="1"/>
  <c r="AJ29" i="46" s="1"/>
  <c r="AI29" i="46" a="1"/>
  <c r="AI29" i="46" s="1"/>
  <c r="AH29" i="46" a="1"/>
  <c r="AH29" i="46" s="1"/>
  <c r="AG29" i="46" a="1"/>
  <c r="AG29" i="46" s="1"/>
  <c r="AF29" i="46" a="1"/>
  <c r="AF29" i="46" s="1"/>
  <c r="AE29" i="46" a="1"/>
  <c r="AE29" i="46" s="1"/>
  <c r="AD29" i="46" a="1"/>
  <c r="AD29" i="46" s="1"/>
  <c r="AC29" i="46" a="1"/>
  <c r="AC29" i="46" s="1"/>
  <c r="AB29" i="46" a="1"/>
  <c r="AB29" i="46" s="1"/>
  <c r="AA29" i="46" a="1"/>
  <c r="AA29" i="46" s="1"/>
  <c r="Z29" i="46" a="1"/>
  <c r="Z29" i="46" s="1"/>
  <c r="Y29" i="46" a="1"/>
  <c r="Y29" i="46" s="1"/>
  <c r="X29" i="46" a="1"/>
  <c r="X29" i="46" s="1"/>
  <c r="W29" i="46" a="1"/>
  <c r="W29" i="46" s="1"/>
  <c r="V29" i="46" a="1"/>
  <c r="V29" i="46" s="1"/>
  <c r="U29" i="46" a="1"/>
  <c r="U29" i="46" s="1"/>
  <c r="T29" i="46" a="1"/>
  <c r="T29" i="46" s="1"/>
  <c r="S29" i="46" a="1"/>
  <c r="S29" i="46" s="1"/>
  <c r="R29" i="46" a="1"/>
  <c r="R29" i="46" s="1"/>
  <c r="Q29" i="46" a="1"/>
  <c r="Q29" i="46" s="1"/>
  <c r="P29" i="46" a="1"/>
  <c r="P29" i="46" s="1"/>
  <c r="O29" i="46" a="1"/>
  <c r="O29" i="46" s="1"/>
  <c r="N29" i="46" a="1"/>
  <c r="N29" i="46" s="1"/>
  <c r="M29" i="46" a="1"/>
  <c r="M29" i="46" s="1"/>
  <c r="L29" i="46" a="1"/>
  <c r="L29" i="46" s="1"/>
  <c r="K29" i="46" a="1"/>
  <c r="K29" i="46" s="1"/>
  <c r="J29" i="46" a="1"/>
  <c r="J29" i="46" s="1"/>
  <c r="AT28" i="46" a="1"/>
  <c r="AT28" i="46" s="1"/>
  <c r="AS28" i="46" a="1"/>
  <c r="AS28" i="46" s="1"/>
  <c r="AR28" i="46" a="1"/>
  <c r="AR28" i="46" s="1"/>
  <c r="AQ28" i="46" a="1"/>
  <c r="AQ28" i="46" s="1"/>
  <c r="AP28" i="46" a="1"/>
  <c r="AP28" i="46" s="1"/>
  <c r="AM28" i="46" a="1"/>
  <c r="AM28" i="46" s="1"/>
  <c r="AL28" i="46" a="1"/>
  <c r="AL28" i="46" s="1"/>
  <c r="AK28" i="46" a="1"/>
  <c r="AK28" i="46" s="1"/>
  <c r="AJ28" i="46" a="1"/>
  <c r="AJ28" i="46" s="1"/>
  <c r="AI28" i="46" a="1"/>
  <c r="AI28" i="46" s="1"/>
  <c r="AH28" i="46" a="1"/>
  <c r="AH28" i="46" s="1"/>
  <c r="AG28" i="46" a="1"/>
  <c r="AG28" i="46" s="1"/>
  <c r="AF28" i="46" a="1"/>
  <c r="AF28" i="46" s="1"/>
  <c r="AE28" i="46" a="1"/>
  <c r="AE28" i="46" s="1"/>
  <c r="AD28" i="46" a="1"/>
  <c r="AD28" i="46" s="1"/>
  <c r="AC28" i="46" a="1"/>
  <c r="AC28" i="46" s="1"/>
  <c r="AB28" i="46" a="1"/>
  <c r="AB28" i="46" s="1"/>
  <c r="AA28" i="46" a="1"/>
  <c r="AA28" i="46" s="1"/>
  <c r="Z28" i="46" a="1"/>
  <c r="Z28" i="46" s="1"/>
  <c r="Y28" i="46" a="1"/>
  <c r="Y28" i="46" s="1"/>
  <c r="X28" i="46" a="1"/>
  <c r="X28" i="46" s="1"/>
  <c r="W28" i="46" a="1"/>
  <c r="W28" i="46" s="1"/>
  <c r="V28" i="46" a="1"/>
  <c r="V28" i="46" s="1"/>
  <c r="U28" i="46" a="1"/>
  <c r="U28" i="46" s="1"/>
  <c r="T28" i="46" a="1"/>
  <c r="T28" i="46" s="1"/>
  <c r="S28" i="46" a="1"/>
  <c r="S28" i="46" s="1"/>
  <c r="R28" i="46" a="1"/>
  <c r="R28" i="46" s="1"/>
  <c r="Q28" i="46" a="1"/>
  <c r="Q28" i="46" s="1"/>
  <c r="P28" i="46" a="1"/>
  <c r="P28" i="46" s="1"/>
  <c r="O28" i="46" a="1"/>
  <c r="O28" i="46" s="1"/>
  <c r="N28" i="46" a="1"/>
  <c r="N28" i="46" s="1"/>
  <c r="M28" i="46" a="1"/>
  <c r="M28" i="46" s="1"/>
  <c r="L28" i="46" a="1"/>
  <c r="L28" i="46" s="1"/>
  <c r="K28" i="46" a="1"/>
  <c r="K28" i="46" s="1"/>
  <c r="J28" i="46" a="1"/>
  <c r="J28" i="46" s="1"/>
  <c r="AT26" i="46" a="1"/>
  <c r="AT26" i="46" s="1"/>
  <c r="AS26" i="46" a="1"/>
  <c r="AS26" i="46" s="1"/>
  <c r="AR26" i="46" a="1"/>
  <c r="AR26" i="46" s="1"/>
  <c r="AQ26" i="46" a="1"/>
  <c r="AQ26" i="46" s="1"/>
  <c r="AP26" i="46" a="1"/>
  <c r="AP26" i="46" s="1"/>
  <c r="AM26" i="46" a="1"/>
  <c r="AM26" i="46" s="1"/>
  <c r="AL26" i="46" a="1"/>
  <c r="AL26" i="46" s="1"/>
  <c r="AK26" i="46" a="1"/>
  <c r="AK26" i="46" s="1"/>
  <c r="AJ26" i="46" a="1"/>
  <c r="AJ26" i="46" s="1"/>
  <c r="AI26" i="46" a="1"/>
  <c r="AI26" i="46" s="1"/>
  <c r="AH26" i="46" a="1"/>
  <c r="AH26" i="46" s="1"/>
  <c r="AG26" i="46" a="1"/>
  <c r="AG26" i="46" s="1"/>
  <c r="AF26" i="46" a="1"/>
  <c r="AF26" i="46" s="1"/>
  <c r="AE26" i="46" a="1"/>
  <c r="AE26" i="46" s="1"/>
  <c r="AD26" i="46" a="1"/>
  <c r="AD26" i="46" s="1"/>
  <c r="AC26" i="46" a="1"/>
  <c r="AC26" i="46" s="1"/>
  <c r="AB26" i="46" a="1"/>
  <c r="AB26" i="46" s="1"/>
  <c r="AA26" i="46" a="1"/>
  <c r="AA26" i="46" s="1"/>
  <c r="Z26" i="46" a="1"/>
  <c r="Z26" i="46" s="1"/>
  <c r="Y26" i="46" a="1"/>
  <c r="Y26" i="46" s="1"/>
  <c r="X26" i="46" a="1"/>
  <c r="X26" i="46" s="1"/>
  <c r="W26" i="46" a="1"/>
  <c r="W26" i="46" s="1"/>
  <c r="V26" i="46" a="1"/>
  <c r="V26" i="46" s="1"/>
  <c r="U26" i="46" a="1"/>
  <c r="U26" i="46" s="1"/>
  <c r="T26" i="46" a="1"/>
  <c r="T26" i="46" s="1"/>
  <c r="S26" i="46" a="1"/>
  <c r="S26" i="46" s="1"/>
  <c r="R26" i="46" a="1"/>
  <c r="R26" i="46" s="1"/>
  <c r="Q26" i="46" a="1"/>
  <c r="Q26" i="46" s="1"/>
  <c r="P26" i="46" a="1"/>
  <c r="P26" i="46" s="1"/>
  <c r="O26" i="46" a="1"/>
  <c r="O26" i="46" s="1"/>
  <c r="N26" i="46" a="1"/>
  <c r="N26" i="46" s="1"/>
  <c r="M26" i="46" a="1"/>
  <c r="M26" i="46" s="1"/>
  <c r="L26" i="46" a="1"/>
  <c r="L26" i="46" s="1"/>
  <c r="K26" i="46" a="1"/>
  <c r="K26" i="46" s="1"/>
  <c r="J26" i="46" a="1"/>
  <c r="J26" i="46" s="1"/>
  <c r="AT25" i="46" a="1"/>
  <c r="AT25" i="46" s="1"/>
  <c r="AS25" i="46" a="1"/>
  <c r="AS25" i="46" s="1"/>
  <c r="AR25" i="46" a="1"/>
  <c r="AR25" i="46" s="1"/>
  <c r="AQ25" i="46" a="1"/>
  <c r="AQ25" i="46" s="1"/>
  <c r="AP25" i="46" a="1"/>
  <c r="AP25" i="46" s="1"/>
  <c r="AM25" i="46" a="1"/>
  <c r="AM25" i="46" s="1"/>
  <c r="AL25" i="46" a="1"/>
  <c r="AL25" i="46" s="1"/>
  <c r="AK25" i="46" a="1"/>
  <c r="AK25" i="46" s="1"/>
  <c r="AJ25" i="46" a="1"/>
  <c r="AJ25" i="46" s="1"/>
  <c r="AI25" i="46" a="1"/>
  <c r="AI25" i="46" s="1"/>
  <c r="AH25" i="46" a="1"/>
  <c r="AH25" i="46" s="1"/>
  <c r="AG25" i="46" a="1"/>
  <c r="AG25" i="46" s="1"/>
  <c r="AF25" i="46" a="1"/>
  <c r="AF25" i="46" s="1"/>
  <c r="AE25" i="46" a="1"/>
  <c r="AE25" i="46" s="1"/>
  <c r="AD25" i="46" a="1"/>
  <c r="AD25" i="46" s="1"/>
  <c r="AC25" i="46" a="1"/>
  <c r="AC25" i="46" s="1"/>
  <c r="AB25" i="46" a="1"/>
  <c r="AB25" i="46" s="1"/>
  <c r="AA25" i="46" a="1"/>
  <c r="AA25" i="46" s="1"/>
  <c r="Z25" i="46" a="1"/>
  <c r="Z25" i="46" s="1"/>
  <c r="Y25" i="46" a="1"/>
  <c r="Y25" i="46" s="1"/>
  <c r="X25" i="46" a="1"/>
  <c r="X25" i="46" s="1"/>
  <c r="W25" i="46" a="1"/>
  <c r="W25" i="46" s="1"/>
  <c r="V25" i="46" a="1"/>
  <c r="V25" i="46" s="1"/>
  <c r="U25" i="46" a="1"/>
  <c r="U25" i="46" s="1"/>
  <c r="T25" i="46" a="1"/>
  <c r="T25" i="46" s="1"/>
  <c r="S25" i="46" a="1"/>
  <c r="S25" i="46" s="1"/>
  <c r="R25" i="46" a="1"/>
  <c r="R25" i="46" s="1"/>
  <c r="Q25" i="46" a="1"/>
  <c r="Q25" i="46" s="1"/>
  <c r="P25" i="46" a="1"/>
  <c r="P25" i="46" s="1"/>
  <c r="O25" i="46" a="1"/>
  <c r="O25" i="46" s="1"/>
  <c r="N25" i="46" a="1"/>
  <c r="N25" i="46" s="1"/>
  <c r="M25" i="46" a="1"/>
  <c r="M25" i="46" s="1"/>
  <c r="L25" i="46" a="1"/>
  <c r="L25" i="46" s="1"/>
  <c r="K25" i="46" a="1"/>
  <c r="K25" i="46" s="1"/>
  <c r="J25" i="46" a="1"/>
  <c r="J25" i="46" s="1"/>
  <c r="AT23" i="46" a="1"/>
  <c r="AT23" i="46" s="1"/>
  <c r="AS23" i="46" a="1"/>
  <c r="AS23" i="46" s="1"/>
  <c r="AR23" i="46" a="1"/>
  <c r="AR23" i="46" s="1"/>
  <c r="AQ23" i="46" a="1"/>
  <c r="AQ23" i="46" s="1"/>
  <c r="AP23" i="46" a="1"/>
  <c r="AP23" i="46" s="1"/>
  <c r="AM23" i="46" a="1"/>
  <c r="AM23" i="46" s="1"/>
  <c r="AL23" i="46" a="1"/>
  <c r="AL23" i="46" s="1"/>
  <c r="AK23" i="46" a="1"/>
  <c r="AK23" i="46" s="1"/>
  <c r="AJ23" i="46" a="1"/>
  <c r="AJ23" i="46" s="1"/>
  <c r="AI23" i="46" a="1"/>
  <c r="AI23" i="46" s="1"/>
  <c r="AH23" i="46" a="1"/>
  <c r="AH23" i="46" s="1"/>
  <c r="AG23" i="46" a="1"/>
  <c r="AG23" i="46" s="1"/>
  <c r="AF23" i="46" a="1"/>
  <c r="AF23" i="46" s="1"/>
  <c r="AE23" i="46" a="1"/>
  <c r="AE23" i="46" s="1"/>
  <c r="AD23" i="46" a="1"/>
  <c r="AD23" i="46" s="1"/>
  <c r="AC23" i="46" a="1"/>
  <c r="AC23" i="46" s="1"/>
  <c r="AB23" i="46" a="1"/>
  <c r="AB23" i="46" s="1"/>
  <c r="AA23" i="46" a="1"/>
  <c r="AA23" i="46" s="1"/>
  <c r="Z23" i="46" a="1"/>
  <c r="Z23" i="46" s="1"/>
  <c r="Y23" i="46" a="1"/>
  <c r="Y23" i="46" s="1"/>
  <c r="X23" i="46" a="1"/>
  <c r="X23" i="46" s="1"/>
  <c r="W23" i="46" a="1"/>
  <c r="W23" i="46" s="1"/>
  <c r="V23" i="46" a="1"/>
  <c r="V23" i="46" s="1"/>
  <c r="U23" i="46" a="1"/>
  <c r="U23" i="46" s="1"/>
  <c r="T23" i="46" a="1"/>
  <c r="T23" i="46" s="1"/>
  <c r="S23" i="46" a="1"/>
  <c r="S23" i="46" s="1"/>
  <c r="R23" i="46" a="1"/>
  <c r="R23" i="46" s="1"/>
  <c r="Q23" i="46" a="1"/>
  <c r="Q23" i="46" s="1"/>
  <c r="P23" i="46" a="1"/>
  <c r="P23" i="46" s="1"/>
  <c r="O23" i="46" a="1"/>
  <c r="O23" i="46" s="1"/>
  <c r="N23" i="46" a="1"/>
  <c r="N23" i="46" s="1"/>
  <c r="M23" i="46" a="1"/>
  <c r="M23" i="46" s="1"/>
  <c r="L23" i="46" a="1"/>
  <c r="L23" i="46" s="1"/>
  <c r="K23" i="46" a="1"/>
  <c r="K23" i="46" s="1"/>
  <c r="J23" i="46" a="1"/>
  <c r="J23" i="46" s="1"/>
  <c r="AT22" i="46" a="1"/>
  <c r="AT22" i="46" s="1"/>
  <c r="AS22" i="46" a="1"/>
  <c r="AS22" i="46" s="1"/>
  <c r="AR22" i="46" a="1"/>
  <c r="AR22" i="46" s="1"/>
  <c r="AQ22" i="46" a="1"/>
  <c r="AQ22" i="46" s="1"/>
  <c r="AP22" i="46" a="1"/>
  <c r="AP22" i="46" s="1"/>
  <c r="AM22" i="46" a="1"/>
  <c r="AM22" i="46" s="1"/>
  <c r="AL22" i="46" a="1"/>
  <c r="AL22" i="46" s="1"/>
  <c r="AK22" i="46" a="1"/>
  <c r="AK22" i="46" s="1"/>
  <c r="AJ22" i="46" a="1"/>
  <c r="AJ22" i="46" s="1"/>
  <c r="AI22" i="46" a="1"/>
  <c r="AI22" i="46" s="1"/>
  <c r="AH22" i="46" a="1"/>
  <c r="AH22" i="46" s="1"/>
  <c r="AG22" i="46" a="1"/>
  <c r="AG22" i="46" s="1"/>
  <c r="AF22" i="46" a="1"/>
  <c r="AF22" i="46" s="1"/>
  <c r="AE22" i="46" a="1"/>
  <c r="AE22" i="46" s="1"/>
  <c r="AD22" i="46" a="1"/>
  <c r="AD22" i="46" s="1"/>
  <c r="AC22" i="46" a="1"/>
  <c r="AC22" i="46" s="1"/>
  <c r="AB22" i="46" a="1"/>
  <c r="AB22" i="46" s="1"/>
  <c r="AA22" i="46" a="1"/>
  <c r="AA22" i="46" s="1"/>
  <c r="Z22" i="46" a="1"/>
  <c r="Z22" i="46" s="1"/>
  <c r="Y22" i="46" a="1"/>
  <c r="Y22" i="46" s="1"/>
  <c r="X22" i="46" a="1"/>
  <c r="X22" i="46" s="1"/>
  <c r="W22" i="46" a="1"/>
  <c r="W22" i="46" s="1"/>
  <c r="V22" i="46" a="1"/>
  <c r="V22" i="46" s="1"/>
  <c r="U22" i="46" a="1"/>
  <c r="U22" i="46" s="1"/>
  <c r="T22" i="46" a="1"/>
  <c r="T22" i="46" s="1"/>
  <c r="S22" i="46" a="1"/>
  <c r="S22" i="46" s="1"/>
  <c r="R22" i="46" a="1"/>
  <c r="R22" i="46" s="1"/>
  <c r="Q22" i="46" a="1"/>
  <c r="Q22" i="46" s="1"/>
  <c r="P22" i="46" a="1"/>
  <c r="P22" i="46" s="1"/>
  <c r="O22" i="46" a="1"/>
  <c r="O22" i="46" s="1"/>
  <c r="N22" i="46" a="1"/>
  <c r="N22" i="46" s="1"/>
  <c r="M22" i="46" a="1"/>
  <c r="M22" i="46" s="1"/>
  <c r="L22" i="46" a="1"/>
  <c r="L22" i="46" s="1"/>
  <c r="K22" i="46" a="1"/>
  <c r="K22" i="46" s="1"/>
  <c r="J22" i="46" a="1"/>
  <c r="J22" i="46" s="1"/>
  <c r="AT20" i="46" a="1"/>
  <c r="AT20" i="46" s="1"/>
  <c r="AS20" i="46" a="1"/>
  <c r="AS20" i="46" s="1"/>
  <c r="AR20" i="46" a="1"/>
  <c r="AR20" i="46" s="1"/>
  <c r="AQ20" i="46" a="1"/>
  <c r="AQ20" i="46" s="1"/>
  <c r="AP20" i="46" a="1"/>
  <c r="AP20" i="46" s="1"/>
  <c r="AM20" i="46" a="1"/>
  <c r="AM20" i="46" s="1"/>
  <c r="AL20" i="46" a="1"/>
  <c r="AL20" i="46" s="1"/>
  <c r="AK20" i="46" a="1"/>
  <c r="AK20" i="46" s="1"/>
  <c r="AJ20" i="46" a="1"/>
  <c r="AJ20" i="46" s="1"/>
  <c r="AI20" i="46" a="1"/>
  <c r="AI20" i="46" s="1"/>
  <c r="AH20" i="46" a="1"/>
  <c r="AH20" i="46" s="1"/>
  <c r="AG20" i="46" a="1"/>
  <c r="AG20" i="46" s="1"/>
  <c r="AF20" i="46" a="1"/>
  <c r="AF20" i="46" s="1"/>
  <c r="AE20" i="46" a="1"/>
  <c r="AE20" i="46" s="1"/>
  <c r="AD20" i="46" a="1"/>
  <c r="AD20" i="46" s="1"/>
  <c r="AC20" i="46" a="1"/>
  <c r="AC20" i="46" s="1"/>
  <c r="AB20" i="46" a="1"/>
  <c r="AB20" i="46" s="1"/>
  <c r="AA20" i="46" a="1"/>
  <c r="AA20" i="46" s="1"/>
  <c r="Z20" i="46" a="1"/>
  <c r="Z20" i="46" s="1"/>
  <c r="Y20" i="46" a="1"/>
  <c r="Y20" i="46" s="1"/>
  <c r="X20" i="46" a="1"/>
  <c r="X20" i="46" s="1"/>
  <c r="W20" i="46" a="1"/>
  <c r="W20" i="46" s="1"/>
  <c r="V20" i="46" a="1"/>
  <c r="V20" i="46" s="1"/>
  <c r="U20" i="46" a="1"/>
  <c r="U20" i="46" s="1"/>
  <c r="T20" i="46" a="1"/>
  <c r="T20" i="46" s="1"/>
  <c r="S20" i="46" a="1"/>
  <c r="S20" i="46" s="1"/>
  <c r="R20" i="46" a="1"/>
  <c r="R20" i="46" s="1"/>
  <c r="Q20" i="46" a="1"/>
  <c r="Q20" i="46" s="1"/>
  <c r="P20" i="46" a="1"/>
  <c r="P20" i="46" s="1"/>
  <c r="O20" i="46" a="1"/>
  <c r="O20" i="46" s="1"/>
  <c r="N20" i="46" a="1"/>
  <c r="N20" i="46" s="1"/>
  <c r="M20" i="46" a="1"/>
  <c r="M20" i="46" s="1"/>
  <c r="L20" i="46" a="1"/>
  <c r="L20" i="46" s="1"/>
  <c r="K20" i="46" a="1"/>
  <c r="K20" i="46" s="1"/>
  <c r="J20" i="46" a="1"/>
  <c r="J20" i="46" s="1"/>
  <c r="AT19" i="46" a="1"/>
  <c r="AT19" i="46" s="1"/>
  <c r="AS19" i="46" a="1"/>
  <c r="AS19" i="46" s="1"/>
  <c r="AR19" i="46" a="1"/>
  <c r="AR19" i="46" s="1"/>
  <c r="AQ19" i="46" a="1"/>
  <c r="AQ19" i="46" s="1"/>
  <c r="AP19" i="46" a="1"/>
  <c r="AP19" i="46" s="1"/>
  <c r="AM19" i="46" a="1"/>
  <c r="AM19" i="46" s="1"/>
  <c r="AL19" i="46" a="1"/>
  <c r="AL19" i="46" s="1"/>
  <c r="AK19" i="46" a="1"/>
  <c r="AK19" i="46" s="1"/>
  <c r="AJ19" i="46" a="1"/>
  <c r="AJ19" i="46" s="1"/>
  <c r="AI19" i="46" a="1"/>
  <c r="AI19" i="46" s="1"/>
  <c r="AH19" i="46" a="1"/>
  <c r="AH19" i="46" s="1"/>
  <c r="AG19" i="46" a="1"/>
  <c r="AG19" i="46" s="1"/>
  <c r="AF19" i="46" a="1"/>
  <c r="AF19" i="46" s="1"/>
  <c r="AE19" i="46" a="1"/>
  <c r="AE19" i="46" s="1"/>
  <c r="AD19" i="46" a="1"/>
  <c r="AD19" i="46" s="1"/>
  <c r="AC19" i="46" a="1"/>
  <c r="AC19" i="46" s="1"/>
  <c r="AB19" i="46" a="1"/>
  <c r="AB19" i="46" s="1"/>
  <c r="AA19" i="46" a="1"/>
  <c r="AA19" i="46" s="1"/>
  <c r="Z19" i="46" a="1"/>
  <c r="Z19" i="46" s="1"/>
  <c r="Y19" i="46" a="1"/>
  <c r="Y19" i="46" s="1"/>
  <c r="X19" i="46" a="1"/>
  <c r="X19" i="46" s="1"/>
  <c r="W19" i="46" a="1"/>
  <c r="W19" i="46" s="1"/>
  <c r="V19" i="46" a="1"/>
  <c r="V19" i="46" s="1"/>
  <c r="U19" i="46" a="1"/>
  <c r="U19" i="46" s="1"/>
  <c r="T19" i="46" a="1"/>
  <c r="T19" i="46" s="1"/>
  <c r="S19" i="46" a="1"/>
  <c r="S19" i="46" s="1"/>
  <c r="R19" i="46" a="1"/>
  <c r="R19" i="46" s="1"/>
  <c r="Q19" i="46" a="1"/>
  <c r="Q19" i="46" s="1"/>
  <c r="P19" i="46" a="1"/>
  <c r="P19" i="46" s="1"/>
  <c r="O19" i="46" a="1"/>
  <c r="O19" i="46" s="1"/>
  <c r="N19" i="46" a="1"/>
  <c r="N19" i="46" s="1"/>
  <c r="M19" i="46" a="1"/>
  <c r="M19" i="46" s="1"/>
  <c r="L19" i="46" a="1"/>
  <c r="L19" i="46" s="1"/>
  <c r="K19" i="46" a="1"/>
  <c r="K19" i="46" s="1"/>
  <c r="J19" i="46" a="1"/>
  <c r="J19" i="46" s="1"/>
  <c r="AT17" i="46" a="1"/>
  <c r="AT17" i="46" s="1"/>
  <c r="AS17" i="46" a="1"/>
  <c r="AS17" i="46" s="1"/>
  <c r="AR17" i="46" a="1"/>
  <c r="AR17" i="46" s="1"/>
  <c r="AQ17" i="46" a="1"/>
  <c r="AQ17" i="46" s="1"/>
  <c r="AP17" i="46" a="1"/>
  <c r="AP17" i="46" s="1"/>
  <c r="AM17" i="46" a="1"/>
  <c r="AM17" i="46" s="1"/>
  <c r="AL17" i="46" a="1"/>
  <c r="AL17" i="46" s="1"/>
  <c r="AK17" i="46" a="1"/>
  <c r="AK17" i="46" s="1"/>
  <c r="AJ17" i="46" a="1"/>
  <c r="AJ17" i="46" s="1"/>
  <c r="AI17" i="46" a="1"/>
  <c r="AI17" i="46" s="1"/>
  <c r="AH17" i="46" a="1"/>
  <c r="AH17" i="46" s="1"/>
  <c r="AG17" i="46" a="1"/>
  <c r="AG17" i="46" s="1"/>
  <c r="AF17" i="46" a="1"/>
  <c r="AF17" i="46" s="1"/>
  <c r="AE17" i="46" a="1"/>
  <c r="AE17" i="46" s="1"/>
  <c r="AD17" i="46" a="1"/>
  <c r="AD17" i="46" s="1"/>
  <c r="AC17" i="46" a="1"/>
  <c r="AC17" i="46" s="1"/>
  <c r="AB17" i="46" a="1"/>
  <c r="AB17" i="46" s="1"/>
  <c r="AA17" i="46" a="1"/>
  <c r="AA17" i="46" s="1"/>
  <c r="Z17" i="46" a="1"/>
  <c r="Z17" i="46" s="1"/>
  <c r="Y17" i="46" a="1"/>
  <c r="Y17" i="46" s="1"/>
  <c r="X17" i="46" a="1"/>
  <c r="X17" i="46" s="1"/>
  <c r="W17" i="46" a="1"/>
  <c r="W17" i="46" s="1"/>
  <c r="V17" i="46" a="1"/>
  <c r="V17" i="46" s="1"/>
  <c r="U17" i="46" a="1"/>
  <c r="U17" i="46" s="1"/>
  <c r="T17" i="46" a="1"/>
  <c r="T17" i="46" s="1"/>
  <c r="S17" i="46" a="1"/>
  <c r="S17" i="46" s="1"/>
  <c r="R17" i="46" a="1"/>
  <c r="R17" i="46" s="1"/>
  <c r="Q17" i="46" a="1"/>
  <c r="Q17" i="46" s="1"/>
  <c r="P17" i="46" a="1"/>
  <c r="P17" i="46" s="1"/>
  <c r="O17" i="46" a="1"/>
  <c r="O17" i="46" s="1"/>
  <c r="N17" i="46" a="1"/>
  <c r="N17" i="46" s="1"/>
  <c r="M17" i="46" a="1"/>
  <c r="M17" i="46" s="1"/>
  <c r="L17" i="46" a="1"/>
  <c r="L17" i="46" s="1"/>
  <c r="K17" i="46" a="1"/>
  <c r="K17" i="46" s="1"/>
  <c r="J17" i="46" a="1"/>
  <c r="J17" i="46" s="1"/>
  <c r="AT16" i="46" a="1"/>
  <c r="AT16" i="46" s="1"/>
  <c r="AS16" i="46" a="1"/>
  <c r="AS16" i="46" s="1"/>
  <c r="AR16" i="46" a="1"/>
  <c r="AR16" i="46" s="1"/>
  <c r="AQ16" i="46" a="1"/>
  <c r="AQ16" i="46" s="1"/>
  <c r="AP16" i="46" a="1"/>
  <c r="AP16" i="46" s="1"/>
  <c r="AM16" i="46" a="1"/>
  <c r="AM16" i="46" s="1"/>
  <c r="AL16" i="46" a="1"/>
  <c r="AL16" i="46" s="1"/>
  <c r="AK16" i="46" a="1"/>
  <c r="AK16" i="46" s="1"/>
  <c r="AJ16" i="46" a="1"/>
  <c r="AJ16" i="46" s="1"/>
  <c r="AI16" i="46" a="1"/>
  <c r="AI16" i="46" s="1"/>
  <c r="AH16" i="46" a="1"/>
  <c r="AH16" i="46" s="1"/>
  <c r="AG16" i="46" a="1"/>
  <c r="AG16" i="46" s="1"/>
  <c r="AF16" i="46" a="1"/>
  <c r="AF16" i="46" s="1"/>
  <c r="AE16" i="46" a="1"/>
  <c r="AE16" i="46" s="1"/>
  <c r="AD16" i="46" a="1"/>
  <c r="AD16" i="46" s="1"/>
  <c r="AC16" i="46" a="1"/>
  <c r="AC16" i="46" s="1"/>
  <c r="AB16" i="46" a="1"/>
  <c r="AB16" i="46" s="1"/>
  <c r="AA16" i="46" a="1"/>
  <c r="AA16" i="46" s="1"/>
  <c r="Z16" i="46" a="1"/>
  <c r="Z16" i="46" s="1"/>
  <c r="Y16" i="46" a="1"/>
  <c r="Y16" i="46" s="1"/>
  <c r="X16" i="46" a="1"/>
  <c r="X16" i="46" s="1"/>
  <c r="W16" i="46" a="1"/>
  <c r="W16" i="46" s="1"/>
  <c r="V16" i="46" a="1"/>
  <c r="V16" i="46" s="1"/>
  <c r="U16" i="46" a="1"/>
  <c r="U16" i="46" s="1"/>
  <c r="T16" i="46" a="1"/>
  <c r="T16" i="46" s="1"/>
  <c r="S16" i="46" a="1"/>
  <c r="S16" i="46" s="1"/>
  <c r="R16" i="46" a="1"/>
  <c r="R16" i="46" s="1"/>
  <c r="Q16" i="46" a="1"/>
  <c r="Q16" i="46" s="1"/>
  <c r="P16" i="46" a="1"/>
  <c r="P16" i="46" s="1"/>
  <c r="O16" i="46" a="1"/>
  <c r="O16" i="46" s="1"/>
  <c r="N16" i="46" a="1"/>
  <c r="N16" i="46" s="1"/>
  <c r="M16" i="46" a="1"/>
  <c r="M16" i="46" s="1"/>
  <c r="L16" i="46" a="1"/>
  <c r="L16" i="46" s="1"/>
  <c r="K16" i="46" a="1"/>
  <c r="K16" i="46" s="1"/>
  <c r="J16" i="46" a="1"/>
  <c r="J16" i="46" s="1"/>
  <c r="AT11" i="46" a="1"/>
  <c r="AT11" i="46" s="1"/>
  <c r="AS11" i="46" a="1"/>
  <c r="AS11" i="46" s="1"/>
  <c r="AR11" i="46" a="1"/>
  <c r="AR11" i="46" s="1"/>
  <c r="AQ11" i="46" a="1"/>
  <c r="AQ11" i="46" s="1"/>
  <c r="AP11" i="46" a="1"/>
  <c r="AP11" i="46" s="1"/>
  <c r="AM11" i="46" a="1"/>
  <c r="AM11" i="46" s="1"/>
  <c r="AL11" i="46" a="1"/>
  <c r="AL11" i="46" s="1"/>
  <c r="AK11" i="46" a="1"/>
  <c r="AK11" i="46" s="1"/>
  <c r="AJ11" i="46" a="1"/>
  <c r="AJ11" i="46" s="1"/>
  <c r="AI11" i="46" a="1"/>
  <c r="AI11" i="46" s="1"/>
  <c r="AH11" i="46" a="1"/>
  <c r="AH11" i="46" s="1"/>
  <c r="AG11" i="46" a="1"/>
  <c r="AG11" i="46" s="1"/>
  <c r="AF11" i="46" a="1"/>
  <c r="AF11" i="46" s="1"/>
  <c r="AE11" i="46" a="1"/>
  <c r="AE11" i="46" s="1"/>
  <c r="AD11" i="46" a="1"/>
  <c r="AD11" i="46" s="1"/>
  <c r="AC11" i="46" a="1"/>
  <c r="AC11" i="46" s="1"/>
  <c r="AB11" i="46" a="1"/>
  <c r="AB11" i="46" s="1"/>
  <c r="AA11" i="46" a="1"/>
  <c r="AA11" i="46" s="1"/>
  <c r="Z11" i="46" a="1"/>
  <c r="Z11" i="46" s="1"/>
  <c r="Y11" i="46" a="1"/>
  <c r="Y11" i="46" s="1"/>
  <c r="X11" i="46" a="1"/>
  <c r="X11" i="46" s="1"/>
  <c r="W11" i="46" a="1"/>
  <c r="W11" i="46" s="1"/>
  <c r="V11" i="46" a="1"/>
  <c r="V11" i="46" s="1"/>
  <c r="U11" i="46" a="1"/>
  <c r="U11" i="46" s="1"/>
  <c r="T11" i="46" a="1"/>
  <c r="T11" i="46" s="1"/>
  <c r="S11" i="46" a="1"/>
  <c r="S11" i="46" s="1"/>
  <c r="R11" i="46" a="1"/>
  <c r="R11" i="46" s="1"/>
  <c r="Q11" i="46" a="1"/>
  <c r="Q11" i="46" s="1"/>
  <c r="P11" i="46" a="1"/>
  <c r="P11" i="46" s="1"/>
  <c r="O11" i="46" a="1"/>
  <c r="O11" i="46" s="1"/>
  <c r="N11" i="46" a="1"/>
  <c r="N11" i="46" s="1"/>
  <c r="M11" i="46" a="1"/>
  <c r="M11" i="46" s="1"/>
  <c r="L11" i="46" a="1"/>
  <c r="L11" i="46" s="1"/>
  <c r="K11" i="46" a="1"/>
  <c r="K11" i="46" s="1"/>
  <c r="J11" i="46" a="1"/>
  <c r="J11" i="46" s="1"/>
  <c r="AT10" i="46" a="1"/>
  <c r="AT10" i="46" s="1"/>
  <c r="AS10" i="46" a="1"/>
  <c r="AS10" i="46" s="1"/>
  <c r="AR10" i="46" a="1"/>
  <c r="AR10" i="46" s="1"/>
  <c r="AQ10" i="46" a="1"/>
  <c r="AQ10" i="46" s="1"/>
  <c r="AP10" i="46" a="1"/>
  <c r="AP10" i="46" s="1"/>
  <c r="AM10" i="46" a="1"/>
  <c r="AM10" i="46" s="1"/>
  <c r="AL10" i="46" a="1"/>
  <c r="AL10" i="46" s="1"/>
  <c r="AK10" i="46" a="1"/>
  <c r="AK10" i="46" s="1"/>
  <c r="AJ10" i="46" a="1"/>
  <c r="AJ10" i="46" s="1"/>
  <c r="AI10" i="46" a="1"/>
  <c r="AI10" i="46" s="1"/>
  <c r="AH10" i="46" a="1"/>
  <c r="AH10" i="46" s="1"/>
  <c r="AG10" i="46" a="1"/>
  <c r="AG10" i="46" s="1"/>
  <c r="AF10" i="46" a="1"/>
  <c r="AF10" i="46" s="1"/>
  <c r="AE10" i="46" a="1"/>
  <c r="AE10" i="46" s="1"/>
  <c r="AD10" i="46" a="1"/>
  <c r="AD10" i="46" s="1"/>
  <c r="AC10" i="46" a="1"/>
  <c r="AC10" i="46" s="1"/>
  <c r="AB10" i="46" a="1"/>
  <c r="AB10" i="46" s="1"/>
  <c r="AA10" i="46" a="1"/>
  <c r="AA10" i="46" s="1"/>
  <c r="Z10" i="46" a="1"/>
  <c r="Z10" i="46" s="1"/>
  <c r="Y10" i="46" a="1"/>
  <c r="Y10" i="46" s="1"/>
  <c r="X10" i="46" a="1"/>
  <c r="X10" i="46" s="1"/>
  <c r="W10" i="46" a="1"/>
  <c r="W10" i="46" s="1"/>
  <c r="V10" i="46" a="1"/>
  <c r="V10" i="46" s="1"/>
  <c r="U10" i="46" a="1"/>
  <c r="U10" i="46" s="1"/>
  <c r="T10" i="46" a="1"/>
  <c r="T10" i="46" s="1"/>
  <c r="S10" i="46" a="1"/>
  <c r="S10" i="46" s="1"/>
  <c r="R10" i="46" a="1"/>
  <c r="R10" i="46" s="1"/>
  <c r="Q10" i="46" a="1"/>
  <c r="Q10" i="46" s="1"/>
  <c r="P10" i="46" a="1"/>
  <c r="P10" i="46" s="1"/>
  <c r="O10" i="46" a="1"/>
  <c r="O10" i="46" s="1"/>
  <c r="N10" i="46" a="1"/>
  <c r="N10" i="46" s="1"/>
  <c r="M10" i="46" a="1"/>
  <c r="M10" i="46" s="1"/>
  <c r="L10" i="46" a="1"/>
  <c r="L10" i="46" s="1"/>
  <c r="K10" i="46" a="1"/>
  <c r="K10" i="46" s="1"/>
  <c r="J10" i="46" a="1"/>
  <c r="J10" i="46" s="1"/>
  <c r="AT104" i="43" a="1"/>
  <c r="AT104" i="43" s="1"/>
  <c r="AS104" i="43" a="1"/>
  <c r="AS104" i="43" s="1"/>
  <c r="AR104" i="43" a="1"/>
  <c r="AR104" i="43" s="1"/>
  <c r="AQ104" i="43" a="1"/>
  <c r="AQ104" i="43" s="1"/>
  <c r="AP104" i="43" a="1"/>
  <c r="AP104" i="43" s="1"/>
  <c r="AM104" i="43" a="1"/>
  <c r="AM104" i="43" s="1"/>
  <c r="AL104" i="43" a="1"/>
  <c r="AL104" i="43" s="1"/>
  <c r="AK104" i="43" a="1"/>
  <c r="AK104" i="43" s="1"/>
  <c r="AJ104" i="43" a="1"/>
  <c r="AJ104" i="43" s="1"/>
  <c r="AI104" i="43" a="1"/>
  <c r="AI104" i="43" s="1"/>
  <c r="AH104" i="43" a="1"/>
  <c r="AH104" i="43" s="1"/>
  <c r="AG104" i="43" a="1"/>
  <c r="AG104" i="43" s="1"/>
  <c r="AF104" i="43" a="1"/>
  <c r="AF104" i="43" s="1"/>
  <c r="AE104" i="43" a="1"/>
  <c r="AE104" i="43" s="1"/>
  <c r="AD104" i="43" a="1"/>
  <c r="AD104" i="43" s="1"/>
  <c r="AC104" i="43" a="1"/>
  <c r="AC104" i="43" s="1"/>
  <c r="AB104" i="43" a="1"/>
  <c r="AB104" i="43" s="1"/>
  <c r="AA104" i="43" a="1"/>
  <c r="AA104" i="43" s="1"/>
  <c r="Z104" i="43" a="1"/>
  <c r="Z104" i="43" s="1"/>
  <c r="Y104" i="43" a="1"/>
  <c r="Y104" i="43" s="1"/>
  <c r="X104" i="43" a="1"/>
  <c r="X104" i="43" s="1"/>
  <c r="W104" i="43" a="1"/>
  <c r="W104" i="43" s="1"/>
  <c r="V104" i="43" a="1"/>
  <c r="V104" i="43" s="1"/>
  <c r="U104" i="43" a="1"/>
  <c r="U104" i="43" s="1"/>
  <c r="T104" i="43" a="1"/>
  <c r="T104" i="43" s="1"/>
  <c r="S104" i="43" a="1"/>
  <c r="S104" i="43" s="1"/>
  <c r="R104" i="43" a="1"/>
  <c r="R104" i="43" s="1"/>
  <c r="Q104" i="43" a="1"/>
  <c r="Q104" i="43" s="1"/>
  <c r="P104" i="43" a="1"/>
  <c r="P104" i="43" s="1"/>
  <c r="O104" i="43" a="1"/>
  <c r="O104" i="43" s="1"/>
  <c r="N104" i="43" a="1"/>
  <c r="N104" i="43" s="1"/>
  <c r="M104" i="43" a="1"/>
  <c r="M104" i="43" s="1"/>
  <c r="L104" i="43" a="1"/>
  <c r="L104" i="43" s="1"/>
  <c r="K104" i="43" a="1"/>
  <c r="K104" i="43" s="1"/>
  <c r="J104" i="43" a="1"/>
  <c r="J104" i="43" s="1"/>
  <c r="AT103" i="43" a="1"/>
  <c r="AT103" i="43" s="1"/>
  <c r="AS103" i="43" a="1"/>
  <c r="AS103" i="43" s="1"/>
  <c r="AR103" i="43" a="1"/>
  <c r="AR103" i="43" s="1"/>
  <c r="AQ103" i="43" a="1"/>
  <c r="AQ103" i="43" s="1"/>
  <c r="AP103" i="43" a="1"/>
  <c r="AP103" i="43" s="1"/>
  <c r="AM103" i="43" a="1"/>
  <c r="AM103" i="43" s="1"/>
  <c r="AL103" i="43" a="1"/>
  <c r="AL103" i="43" s="1"/>
  <c r="AK103" i="43" a="1"/>
  <c r="AK103" i="43" s="1"/>
  <c r="AJ103" i="43" a="1"/>
  <c r="AJ103" i="43" s="1"/>
  <c r="AI103" i="43" a="1"/>
  <c r="AI103" i="43" s="1"/>
  <c r="AH103" i="43" a="1"/>
  <c r="AH103" i="43" s="1"/>
  <c r="AG103" i="43" a="1"/>
  <c r="AG103" i="43" s="1"/>
  <c r="AF103" i="43" a="1"/>
  <c r="AF103" i="43" s="1"/>
  <c r="AE103" i="43" a="1"/>
  <c r="AE103" i="43" s="1"/>
  <c r="AD103" i="43" a="1"/>
  <c r="AD103" i="43" s="1"/>
  <c r="AC103" i="43" a="1"/>
  <c r="AC103" i="43" s="1"/>
  <c r="AB103" i="43" a="1"/>
  <c r="AB103" i="43" s="1"/>
  <c r="AA103" i="43" a="1"/>
  <c r="AA103" i="43" s="1"/>
  <c r="Z103" i="43" a="1"/>
  <c r="Z103" i="43" s="1"/>
  <c r="Y103" i="43" a="1"/>
  <c r="Y103" i="43" s="1"/>
  <c r="X103" i="43" a="1"/>
  <c r="X103" i="43" s="1"/>
  <c r="W103" i="43" a="1"/>
  <c r="W103" i="43" s="1"/>
  <c r="V103" i="43" a="1"/>
  <c r="V103" i="43" s="1"/>
  <c r="U103" i="43" a="1"/>
  <c r="U103" i="43" s="1"/>
  <c r="T103" i="43" a="1"/>
  <c r="T103" i="43" s="1"/>
  <c r="S103" i="43" a="1"/>
  <c r="S103" i="43" s="1"/>
  <c r="R103" i="43" a="1"/>
  <c r="R103" i="43" s="1"/>
  <c r="Q103" i="43" a="1"/>
  <c r="Q103" i="43" s="1"/>
  <c r="P103" i="43" a="1"/>
  <c r="P103" i="43" s="1"/>
  <c r="O103" i="43" a="1"/>
  <c r="O103" i="43" s="1"/>
  <c r="N103" i="43" a="1"/>
  <c r="N103" i="43" s="1"/>
  <c r="M103" i="43" a="1"/>
  <c r="M103" i="43" s="1"/>
  <c r="L103" i="43" a="1"/>
  <c r="L103" i="43" s="1"/>
  <c r="K103" i="43" a="1"/>
  <c r="K103" i="43" s="1"/>
  <c r="J103" i="43" a="1"/>
  <c r="J103" i="43" s="1"/>
  <c r="AT101" i="43" a="1"/>
  <c r="AT101" i="43" s="1"/>
  <c r="AS101" i="43" a="1"/>
  <c r="AS101" i="43" s="1"/>
  <c r="AR101" i="43" a="1"/>
  <c r="AR101" i="43" s="1"/>
  <c r="AQ101" i="43" a="1"/>
  <c r="AQ101" i="43" s="1"/>
  <c r="AP101" i="43" a="1"/>
  <c r="AP101" i="43" s="1"/>
  <c r="AM101" i="43" a="1"/>
  <c r="AM101" i="43" s="1"/>
  <c r="AL101" i="43" a="1"/>
  <c r="AL101" i="43" s="1"/>
  <c r="AK101" i="43" a="1"/>
  <c r="AK101" i="43" s="1"/>
  <c r="AJ101" i="43" a="1"/>
  <c r="AJ101" i="43" s="1"/>
  <c r="AI101" i="43" a="1"/>
  <c r="AI101" i="43" s="1"/>
  <c r="AH101" i="43" a="1"/>
  <c r="AH101" i="43" s="1"/>
  <c r="AG101" i="43" a="1"/>
  <c r="AG101" i="43" s="1"/>
  <c r="AF101" i="43" a="1"/>
  <c r="AF101" i="43" s="1"/>
  <c r="AE101" i="43" a="1"/>
  <c r="AE101" i="43" s="1"/>
  <c r="AD101" i="43" a="1"/>
  <c r="AD101" i="43" s="1"/>
  <c r="AC101" i="43" a="1"/>
  <c r="AC101" i="43" s="1"/>
  <c r="AB101" i="43" a="1"/>
  <c r="AB101" i="43" s="1"/>
  <c r="AA101" i="43" a="1"/>
  <c r="AA101" i="43" s="1"/>
  <c r="Z101" i="43" a="1"/>
  <c r="Z101" i="43" s="1"/>
  <c r="Y101" i="43" a="1"/>
  <c r="Y101" i="43" s="1"/>
  <c r="X101" i="43" a="1"/>
  <c r="X101" i="43" s="1"/>
  <c r="W101" i="43" a="1"/>
  <c r="W101" i="43" s="1"/>
  <c r="V101" i="43" a="1"/>
  <c r="V101" i="43" s="1"/>
  <c r="U101" i="43" a="1"/>
  <c r="U101" i="43" s="1"/>
  <c r="T101" i="43" a="1"/>
  <c r="T101" i="43" s="1"/>
  <c r="S101" i="43" a="1"/>
  <c r="S101" i="43" s="1"/>
  <c r="R101" i="43" a="1"/>
  <c r="R101" i="43" s="1"/>
  <c r="Q101" i="43" a="1"/>
  <c r="Q101" i="43" s="1"/>
  <c r="P101" i="43" a="1"/>
  <c r="P101" i="43" s="1"/>
  <c r="O101" i="43" a="1"/>
  <c r="O101" i="43" s="1"/>
  <c r="N101" i="43" a="1"/>
  <c r="N101" i="43" s="1"/>
  <c r="M101" i="43" a="1"/>
  <c r="M101" i="43" s="1"/>
  <c r="L101" i="43" a="1"/>
  <c r="L101" i="43" s="1"/>
  <c r="K101" i="43" a="1"/>
  <c r="K101" i="43" s="1"/>
  <c r="J101" i="43" a="1"/>
  <c r="J101" i="43" s="1"/>
  <c r="AT100" i="43" a="1"/>
  <c r="AT100" i="43" s="1"/>
  <c r="AS100" i="43" a="1"/>
  <c r="AS100" i="43" s="1"/>
  <c r="AR100" i="43" a="1"/>
  <c r="AR100" i="43" s="1"/>
  <c r="AQ100" i="43" a="1"/>
  <c r="AQ100" i="43" s="1"/>
  <c r="AP100" i="43" a="1"/>
  <c r="AP100" i="43" s="1"/>
  <c r="AM100" i="43" a="1"/>
  <c r="AM100" i="43" s="1"/>
  <c r="AL100" i="43" a="1"/>
  <c r="AL100" i="43" s="1"/>
  <c r="AK100" i="43" a="1"/>
  <c r="AK100" i="43" s="1"/>
  <c r="AJ100" i="43" a="1"/>
  <c r="AJ100" i="43" s="1"/>
  <c r="AI100" i="43" a="1"/>
  <c r="AI100" i="43" s="1"/>
  <c r="AH100" i="43" a="1"/>
  <c r="AH100" i="43" s="1"/>
  <c r="AG100" i="43" a="1"/>
  <c r="AG100" i="43" s="1"/>
  <c r="AF100" i="43" a="1"/>
  <c r="AF100" i="43" s="1"/>
  <c r="AE100" i="43" a="1"/>
  <c r="AE100" i="43" s="1"/>
  <c r="AD100" i="43" a="1"/>
  <c r="AD100" i="43" s="1"/>
  <c r="AC100" i="43" a="1"/>
  <c r="AC100" i="43" s="1"/>
  <c r="AB100" i="43" a="1"/>
  <c r="AB100" i="43" s="1"/>
  <c r="AA100" i="43" a="1"/>
  <c r="AA100" i="43" s="1"/>
  <c r="Z100" i="43" a="1"/>
  <c r="Z100" i="43" s="1"/>
  <c r="Y100" i="43" a="1"/>
  <c r="Y100" i="43" s="1"/>
  <c r="X100" i="43" a="1"/>
  <c r="X100" i="43" s="1"/>
  <c r="W100" i="43" a="1"/>
  <c r="W100" i="43" s="1"/>
  <c r="V100" i="43" a="1"/>
  <c r="V100" i="43" s="1"/>
  <c r="U100" i="43" a="1"/>
  <c r="U100" i="43" s="1"/>
  <c r="T100" i="43" a="1"/>
  <c r="T100" i="43" s="1"/>
  <c r="S100" i="43" a="1"/>
  <c r="S100" i="43" s="1"/>
  <c r="R100" i="43" a="1"/>
  <c r="R100" i="43" s="1"/>
  <c r="Q100" i="43" a="1"/>
  <c r="Q100" i="43" s="1"/>
  <c r="P100" i="43" a="1"/>
  <c r="P100" i="43" s="1"/>
  <c r="O100" i="43" a="1"/>
  <c r="O100" i="43" s="1"/>
  <c r="N100" i="43" a="1"/>
  <c r="N100" i="43" s="1"/>
  <c r="M100" i="43" a="1"/>
  <c r="M100" i="43" s="1"/>
  <c r="L100" i="43" a="1"/>
  <c r="L100" i="43" s="1"/>
  <c r="K100" i="43" a="1"/>
  <c r="K100" i="43" s="1"/>
  <c r="J100" i="43" a="1"/>
  <c r="J100" i="43" s="1"/>
  <c r="AT98" i="43" a="1"/>
  <c r="AT98" i="43" s="1"/>
  <c r="AS98" i="43" a="1"/>
  <c r="AS98" i="43" s="1"/>
  <c r="AR98" i="43" a="1"/>
  <c r="AR98" i="43" s="1"/>
  <c r="AQ98" i="43" a="1"/>
  <c r="AQ98" i="43" s="1"/>
  <c r="AP98" i="43" a="1"/>
  <c r="AP98" i="43" s="1"/>
  <c r="AM98" i="43" a="1"/>
  <c r="AM98" i="43" s="1"/>
  <c r="AL98" i="43" a="1"/>
  <c r="AL98" i="43" s="1"/>
  <c r="AK98" i="43" a="1"/>
  <c r="AK98" i="43" s="1"/>
  <c r="AJ98" i="43" a="1"/>
  <c r="AJ98" i="43" s="1"/>
  <c r="AI98" i="43" a="1"/>
  <c r="AI98" i="43" s="1"/>
  <c r="AH98" i="43" a="1"/>
  <c r="AH98" i="43" s="1"/>
  <c r="AG98" i="43" a="1"/>
  <c r="AG98" i="43" s="1"/>
  <c r="AF98" i="43" a="1"/>
  <c r="AF98" i="43" s="1"/>
  <c r="AE98" i="43" a="1"/>
  <c r="AE98" i="43" s="1"/>
  <c r="AD98" i="43" a="1"/>
  <c r="AD98" i="43" s="1"/>
  <c r="AC98" i="43" a="1"/>
  <c r="AC98" i="43" s="1"/>
  <c r="AB98" i="43" a="1"/>
  <c r="AB98" i="43" s="1"/>
  <c r="AA98" i="43" a="1"/>
  <c r="AA98" i="43" s="1"/>
  <c r="Z98" i="43" a="1"/>
  <c r="Z98" i="43" s="1"/>
  <c r="Y98" i="43" a="1"/>
  <c r="Y98" i="43" s="1"/>
  <c r="X98" i="43" a="1"/>
  <c r="X98" i="43" s="1"/>
  <c r="W98" i="43" a="1"/>
  <c r="W98" i="43" s="1"/>
  <c r="V98" i="43" a="1"/>
  <c r="V98" i="43" s="1"/>
  <c r="U98" i="43" a="1"/>
  <c r="U98" i="43" s="1"/>
  <c r="T98" i="43" a="1"/>
  <c r="T98" i="43" s="1"/>
  <c r="S98" i="43" a="1"/>
  <c r="S98" i="43" s="1"/>
  <c r="R98" i="43" a="1"/>
  <c r="R98" i="43" s="1"/>
  <c r="Q98" i="43" a="1"/>
  <c r="Q98" i="43" s="1"/>
  <c r="P98" i="43" a="1"/>
  <c r="P98" i="43" s="1"/>
  <c r="O98" i="43" a="1"/>
  <c r="O98" i="43" s="1"/>
  <c r="N98" i="43" a="1"/>
  <c r="N98" i="43" s="1"/>
  <c r="M98" i="43" a="1"/>
  <c r="M98" i="43" s="1"/>
  <c r="L98" i="43" a="1"/>
  <c r="L98" i="43" s="1"/>
  <c r="K98" i="43" a="1"/>
  <c r="K98" i="43" s="1"/>
  <c r="J98" i="43" a="1"/>
  <c r="J98" i="43" s="1"/>
  <c r="AT97" i="43" a="1"/>
  <c r="AT97" i="43" s="1"/>
  <c r="AS97" i="43" a="1"/>
  <c r="AS97" i="43" s="1"/>
  <c r="AR97" i="43" a="1"/>
  <c r="AR97" i="43" s="1"/>
  <c r="AQ97" i="43" a="1"/>
  <c r="AQ97" i="43" s="1"/>
  <c r="AP97" i="43" a="1"/>
  <c r="AP97" i="43" s="1"/>
  <c r="AM97" i="43" a="1"/>
  <c r="AM97" i="43" s="1"/>
  <c r="AL97" i="43" a="1"/>
  <c r="AL97" i="43" s="1"/>
  <c r="AK97" i="43" a="1"/>
  <c r="AK97" i="43" s="1"/>
  <c r="AJ97" i="43" a="1"/>
  <c r="AJ97" i="43" s="1"/>
  <c r="AI97" i="43" a="1"/>
  <c r="AI97" i="43" s="1"/>
  <c r="AH97" i="43" a="1"/>
  <c r="AH97" i="43" s="1"/>
  <c r="AG97" i="43" a="1"/>
  <c r="AG97" i="43" s="1"/>
  <c r="AF97" i="43" a="1"/>
  <c r="AF97" i="43" s="1"/>
  <c r="AE97" i="43" a="1"/>
  <c r="AE97" i="43" s="1"/>
  <c r="AD97" i="43" a="1"/>
  <c r="AD97" i="43" s="1"/>
  <c r="AC97" i="43" a="1"/>
  <c r="AC97" i="43" s="1"/>
  <c r="AB97" i="43" a="1"/>
  <c r="AB97" i="43" s="1"/>
  <c r="AA97" i="43" a="1"/>
  <c r="AA97" i="43" s="1"/>
  <c r="Z97" i="43" a="1"/>
  <c r="Z97" i="43" s="1"/>
  <c r="Y97" i="43" a="1"/>
  <c r="Y97" i="43" s="1"/>
  <c r="X97" i="43" a="1"/>
  <c r="X97" i="43" s="1"/>
  <c r="W97" i="43" a="1"/>
  <c r="W97" i="43" s="1"/>
  <c r="V97" i="43" a="1"/>
  <c r="V97" i="43" s="1"/>
  <c r="U97" i="43" a="1"/>
  <c r="U97" i="43" s="1"/>
  <c r="T97" i="43" a="1"/>
  <c r="T97" i="43" s="1"/>
  <c r="S97" i="43" a="1"/>
  <c r="S97" i="43" s="1"/>
  <c r="R97" i="43" a="1"/>
  <c r="R97" i="43" s="1"/>
  <c r="Q97" i="43" a="1"/>
  <c r="Q97" i="43" s="1"/>
  <c r="P97" i="43" a="1"/>
  <c r="P97" i="43" s="1"/>
  <c r="O97" i="43" a="1"/>
  <c r="O97" i="43" s="1"/>
  <c r="N97" i="43" a="1"/>
  <c r="N97" i="43" s="1"/>
  <c r="M97" i="43" a="1"/>
  <c r="M97" i="43" s="1"/>
  <c r="L97" i="43" a="1"/>
  <c r="L97" i="43" s="1"/>
  <c r="K97" i="43" a="1"/>
  <c r="K97" i="43" s="1"/>
  <c r="J97" i="43" a="1"/>
  <c r="J97" i="43" s="1"/>
  <c r="AT95" i="43" a="1"/>
  <c r="AT95" i="43" s="1"/>
  <c r="AS95" i="43" a="1"/>
  <c r="AS95" i="43" s="1"/>
  <c r="AR95" i="43" a="1"/>
  <c r="AR95" i="43" s="1"/>
  <c r="AQ95" i="43" a="1"/>
  <c r="AQ95" i="43" s="1"/>
  <c r="AP95" i="43" a="1"/>
  <c r="AP95" i="43" s="1"/>
  <c r="AM95" i="43" a="1"/>
  <c r="AM95" i="43" s="1"/>
  <c r="AL95" i="43" a="1"/>
  <c r="AL95" i="43" s="1"/>
  <c r="AK95" i="43" a="1"/>
  <c r="AK95" i="43" s="1"/>
  <c r="AJ95" i="43" a="1"/>
  <c r="AJ95" i="43" s="1"/>
  <c r="AI95" i="43" a="1"/>
  <c r="AI95" i="43" s="1"/>
  <c r="AH95" i="43" a="1"/>
  <c r="AH95" i="43" s="1"/>
  <c r="AG95" i="43" a="1"/>
  <c r="AG95" i="43" s="1"/>
  <c r="AF95" i="43" a="1"/>
  <c r="AF95" i="43" s="1"/>
  <c r="AE95" i="43" a="1"/>
  <c r="AE95" i="43" s="1"/>
  <c r="AD95" i="43" a="1"/>
  <c r="AD95" i="43" s="1"/>
  <c r="AC95" i="43" a="1"/>
  <c r="AC95" i="43" s="1"/>
  <c r="AB95" i="43" a="1"/>
  <c r="AB95" i="43" s="1"/>
  <c r="AA95" i="43" a="1"/>
  <c r="AA95" i="43" s="1"/>
  <c r="Z95" i="43" a="1"/>
  <c r="Z95" i="43" s="1"/>
  <c r="Y95" i="43" a="1"/>
  <c r="Y95" i="43" s="1"/>
  <c r="X95" i="43" a="1"/>
  <c r="X95" i="43" s="1"/>
  <c r="W95" i="43" a="1"/>
  <c r="W95" i="43" s="1"/>
  <c r="V95" i="43" a="1"/>
  <c r="V95" i="43" s="1"/>
  <c r="U95" i="43" a="1"/>
  <c r="U95" i="43" s="1"/>
  <c r="T95" i="43" a="1"/>
  <c r="T95" i="43" s="1"/>
  <c r="S95" i="43" a="1"/>
  <c r="S95" i="43" s="1"/>
  <c r="R95" i="43" a="1"/>
  <c r="R95" i="43" s="1"/>
  <c r="Q95" i="43" a="1"/>
  <c r="Q95" i="43" s="1"/>
  <c r="P95" i="43" a="1"/>
  <c r="P95" i="43" s="1"/>
  <c r="O95" i="43" a="1"/>
  <c r="O95" i="43" s="1"/>
  <c r="N95" i="43" a="1"/>
  <c r="N95" i="43" s="1"/>
  <c r="M95" i="43" a="1"/>
  <c r="M95" i="43" s="1"/>
  <c r="L95" i="43" a="1"/>
  <c r="L95" i="43" s="1"/>
  <c r="K95" i="43" a="1"/>
  <c r="K95" i="43" s="1"/>
  <c r="J95" i="43" a="1"/>
  <c r="J95" i="43" s="1"/>
  <c r="AT94" i="43" a="1"/>
  <c r="AT94" i="43" s="1"/>
  <c r="AS94" i="43" a="1"/>
  <c r="AS94" i="43" s="1"/>
  <c r="AR94" i="43" a="1"/>
  <c r="AR94" i="43" s="1"/>
  <c r="AQ94" i="43" a="1"/>
  <c r="AQ94" i="43" s="1"/>
  <c r="AP94" i="43" a="1"/>
  <c r="AP94" i="43" s="1"/>
  <c r="AM94" i="43" a="1"/>
  <c r="AM94" i="43" s="1"/>
  <c r="AL94" i="43" a="1"/>
  <c r="AL94" i="43" s="1"/>
  <c r="AK94" i="43" a="1"/>
  <c r="AK94" i="43" s="1"/>
  <c r="AJ94" i="43" a="1"/>
  <c r="AJ94" i="43" s="1"/>
  <c r="AI94" i="43" a="1"/>
  <c r="AI94" i="43" s="1"/>
  <c r="AH94" i="43" a="1"/>
  <c r="AH94" i="43" s="1"/>
  <c r="AG94" i="43" a="1"/>
  <c r="AG94" i="43" s="1"/>
  <c r="AF94" i="43" a="1"/>
  <c r="AF94" i="43" s="1"/>
  <c r="AE94" i="43" a="1"/>
  <c r="AE94" i="43" s="1"/>
  <c r="AD94" i="43" a="1"/>
  <c r="AD94" i="43" s="1"/>
  <c r="AC94" i="43" a="1"/>
  <c r="AC94" i="43" s="1"/>
  <c r="AB94" i="43" a="1"/>
  <c r="AB94" i="43" s="1"/>
  <c r="AA94" i="43" a="1"/>
  <c r="AA94" i="43" s="1"/>
  <c r="Z94" i="43" a="1"/>
  <c r="Z94" i="43" s="1"/>
  <c r="Y94" i="43" a="1"/>
  <c r="Y94" i="43" s="1"/>
  <c r="X94" i="43" a="1"/>
  <c r="X94" i="43" s="1"/>
  <c r="W94" i="43" a="1"/>
  <c r="W94" i="43" s="1"/>
  <c r="V94" i="43" a="1"/>
  <c r="V94" i="43" s="1"/>
  <c r="U94" i="43" a="1"/>
  <c r="U94" i="43" s="1"/>
  <c r="T94" i="43" a="1"/>
  <c r="T94" i="43" s="1"/>
  <c r="S94" i="43" a="1"/>
  <c r="S94" i="43" s="1"/>
  <c r="R94" i="43" a="1"/>
  <c r="R94" i="43" s="1"/>
  <c r="Q94" i="43" a="1"/>
  <c r="Q94" i="43" s="1"/>
  <c r="P94" i="43" a="1"/>
  <c r="P94" i="43" s="1"/>
  <c r="O94" i="43" a="1"/>
  <c r="O94" i="43" s="1"/>
  <c r="N94" i="43" a="1"/>
  <c r="N94" i="43" s="1"/>
  <c r="M94" i="43" a="1"/>
  <c r="M94" i="43" s="1"/>
  <c r="L94" i="43" a="1"/>
  <c r="L94" i="43" s="1"/>
  <c r="K94" i="43" a="1"/>
  <c r="K94" i="43" s="1"/>
  <c r="J94" i="43" a="1"/>
  <c r="J94" i="43" s="1"/>
  <c r="AT92" i="43" a="1"/>
  <c r="AT92" i="43" s="1"/>
  <c r="AS92" i="43" a="1"/>
  <c r="AS92" i="43" s="1"/>
  <c r="AR92" i="43" a="1"/>
  <c r="AR92" i="43" s="1"/>
  <c r="AQ92" i="43" a="1"/>
  <c r="AQ92" i="43" s="1"/>
  <c r="AP92" i="43" a="1"/>
  <c r="AP92" i="43" s="1"/>
  <c r="AM92" i="43" a="1"/>
  <c r="AM92" i="43" s="1"/>
  <c r="AL92" i="43" a="1"/>
  <c r="AL92" i="43" s="1"/>
  <c r="AK92" i="43" a="1"/>
  <c r="AK92" i="43" s="1"/>
  <c r="AJ92" i="43" a="1"/>
  <c r="AJ92" i="43" s="1"/>
  <c r="AI92" i="43" a="1"/>
  <c r="AI92" i="43" s="1"/>
  <c r="AH92" i="43" a="1"/>
  <c r="AH92" i="43" s="1"/>
  <c r="AG92" i="43" a="1"/>
  <c r="AG92" i="43" s="1"/>
  <c r="AF92" i="43" a="1"/>
  <c r="AF92" i="43" s="1"/>
  <c r="AE92" i="43" a="1"/>
  <c r="AE92" i="43" s="1"/>
  <c r="AD92" i="43" a="1"/>
  <c r="AD92" i="43" s="1"/>
  <c r="AC92" i="43" a="1"/>
  <c r="AC92" i="43" s="1"/>
  <c r="AB92" i="43" a="1"/>
  <c r="AB92" i="43" s="1"/>
  <c r="AA92" i="43" a="1"/>
  <c r="AA92" i="43" s="1"/>
  <c r="Z92" i="43" a="1"/>
  <c r="Z92" i="43" s="1"/>
  <c r="Y92" i="43" a="1"/>
  <c r="Y92" i="43" s="1"/>
  <c r="X92" i="43" a="1"/>
  <c r="X92" i="43" s="1"/>
  <c r="W92" i="43" a="1"/>
  <c r="W92" i="43" s="1"/>
  <c r="V92" i="43" a="1"/>
  <c r="V92" i="43" s="1"/>
  <c r="U92" i="43" a="1"/>
  <c r="U92" i="43" s="1"/>
  <c r="T92" i="43" a="1"/>
  <c r="T92" i="43" s="1"/>
  <c r="S92" i="43" a="1"/>
  <c r="S92" i="43" s="1"/>
  <c r="R92" i="43" a="1"/>
  <c r="R92" i="43" s="1"/>
  <c r="Q92" i="43" a="1"/>
  <c r="Q92" i="43" s="1"/>
  <c r="P92" i="43" a="1"/>
  <c r="P92" i="43" s="1"/>
  <c r="O92" i="43" a="1"/>
  <c r="O92" i="43" s="1"/>
  <c r="N92" i="43" a="1"/>
  <c r="N92" i="43" s="1"/>
  <c r="M92" i="43" a="1"/>
  <c r="M92" i="43" s="1"/>
  <c r="L92" i="43" a="1"/>
  <c r="L92" i="43" s="1"/>
  <c r="K92" i="43" a="1"/>
  <c r="K92" i="43" s="1"/>
  <c r="J92" i="43" a="1"/>
  <c r="J92" i="43" s="1"/>
  <c r="AT91" i="43" a="1"/>
  <c r="AT91" i="43" s="1"/>
  <c r="AS91" i="43" a="1"/>
  <c r="AS91" i="43" s="1"/>
  <c r="AR91" i="43" a="1"/>
  <c r="AR91" i="43" s="1"/>
  <c r="AQ91" i="43" a="1"/>
  <c r="AQ91" i="43" s="1"/>
  <c r="AP91" i="43" a="1"/>
  <c r="AP91" i="43" s="1"/>
  <c r="AM91" i="43" a="1"/>
  <c r="AM91" i="43" s="1"/>
  <c r="AL91" i="43" a="1"/>
  <c r="AL91" i="43" s="1"/>
  <c r="AK91" i="43" a="1"/>
  <c r="AK91" i="43" s="1"/>
  <c r="AJ91" i="43" a="1"/>
  <c r="AJ91" i="43" s="1"/>
  <c r="AI91" i="43" a="1"/>
  <c r="AI91" i="43" s="1"/>
  <c r="AH91" i="43" a="1"/>
  <c r="AH91" i="43" s="1"/>
  <c r="AG91" i="43" a="1"/>
  <c r="AG91" i="43" s="1"/>
  <c r="AF91" i="43" a="1"/>
  <c r="AF91" i="43" s="1"/>
  <c r="AE91" i="43" a="1"/>
  <c r="AE91" i="43" s="1"/>
  <c r="AD91" i="43" a="1"/>
  <c r="AD91" i="43" s="1"/>
  <c r="AC91" i="43" a="1"/>
  <c r="AC91" i="43" s="1"/>
  <c r="AB91" i="43" a="1"/>
  <c r="AB91" i="43" s="1"/>
  <c r="AA91" i="43" a="1"/>
  <c r="AA91" i="43" s="1"/>
  <c r="Z91" i="43" a="1"/>
  <c r="Z91" i="43" s="1"/>
  <c r="Y91" i="43" a="1"/>
  <c r="Y91" i="43" s="1"/>
  <c r="X91" i="43" a="1"/>
  <c r="X91" i="43" s="1"/>
  <c r="W91" i="43" a="1"/>
  <c r="W91" i="43" s="1"/>
  <c r="V91" i="43" a="1"/>
  <c r="V91" i="43" s="1"/>
  <c r="U91" i="43" a="1"/>
  <c r="U91" i="43" s="1"/>
  <c r="T91" i="43" a="1"/>
  <c r="T91" i="43" s="1"/>
  <c r="S91" i="43" a="1"/>
  <c r="S91" i="43" s="1"/>
  <c r="R91" i="43" a="1"/>
  <c r="R91" i="43" s="1"/>
  <c r="Q91" i="43" a="1"/>
  <c r="Q91" i="43" s="1"/>
  <c r="P91" i="43" a="1"/>
  <c r="P91" i="43" s="1"/>
  <c r="O91" i="43" a="1"/>
  <c r="O91" i="43" s="1"/>
  <c r="N91" i="43" a="1"/>
  <c r="N91" i="43" s="1"/>
  <c r="M91" i="43" a="1"/>
  <c r="M91" i="43" s="1"/>
  <c r="L91" i="43" a="1"/>
  <c r="L91" i="43" s="1"/>
  <c r="K91" i="43" a="1"/>
  <c r="K91" i="43" s="1"/>
  <c r="J91" i="43" a="1"/>
  <c r="J91" i="43" s="1"/>
  <c r="AT89" i="43" a="1"/>
  <c r="AT89" i="43" s="1"/>
  <c r="AS89" i="43" a="1"/>
  <c r="AS89" i="43" s="1"/>
  <c r="AR89" i="43" a="1"/>
  <c r="AR89" i="43" s="1"/>
  <c r="AQ89" i="43" a="1"/>
  <c r="AQ89" i="43" s="1"/>
  <c r="AP89" i="43" a="1"/>
  <c r="AP89" i="43" s="1"/>
  <c r="AM89" i="43" a="1"/>
  <c r="AM89" i="43" s="1"/>
  <c r="AL89" i="43" a="1"/>
  <c r="AL89" i="43" s="1"/>
  <c r="AK89" i="43" a="1"/>
  <c r="AK89" i="43" s="1"/>
  <c r="AJ89" i="43" a="1"/>
  <c r="AJ89" i="43" s="1"/>
  <c r="AI89" i="43" a="1"/>
  <c r="AI89" i="43" s="1"/>
  <c r="AH89" i="43" a="1"/>
  <c r="AH89" i="43" s="1"/>
  <c r="AG89" i="43" a="1"/>
  <c r="AG89" i="43" s="1"/>
  <c r="AF89" i="43" a="1"/>
  <c r="AF89" i="43" s="1"/>
  <c r="AE89" i="43" a="1"/>
  <c r="AE89" i="43" s="1"/>
  <c r="AD89" i="43" a="1"/>
  <c r="AD89" i="43" s="1"/>
  <c r="AC89" i="43" a="1"/>
  <c r="AC89" i="43" s="1"/>
  <c r="AB89" i="43" a="1"/>
  <c r="AB89" i="43" s="1"/>
  <c r="AA89" i="43" a="1"/>
  <c r="AA89" i="43" s="1"/>
  <c r="Z89" i="43" a="1"/>
  <c r="Z89" i="43" s="1"/>
  <c r="Y89" i="43" a="1"/>
  <c r="Y89" i="43" s="1"/>
  <c r="X89" i="43" a="1"/>
  <c r="X89" i="43" s="1"/>
  <c r="W89" i="43" a="1"/>
  <c r="W89" i="43" s="1"/>
  <c r="V89" i="43" a="1"/>
  <c r="V89" i="43" s="1"/>
  <c r="U89" i="43" a="1"/>
  <c r="U89" i="43" s="1"/>
  <c r="T89" i="43" a="1"/>
  <c r="T89" i="43" s="1"/>
  <c r="S89" i="43" a="1"/>
  <c r="S89" i="43" s="1"/>
  <c r="R89" i="43" a="1"/>
  <c r="R89" i="43" s="1"/>
  <c r="Q89" i="43" a="1"/>
  <c r="Q89" i="43" s="1"/>
  <c r="P89" i="43" a="1"/>
  <c r="P89" i="43" s="1"/>
  <c r="O89" i="43" a="1"/>
  <c r="O89" i="43" s="1"/>
  <c r="N89" i="43" a="1"/>
  <c r="N89" i="43" s="1"/>
  <c r="M89" i="43" a="1"/>
  <c r="M89" i="43" s="1"/>
  <c r="L89" i="43" a="1"/>
  <c r="L89" i="43" s="1"/>
  <c r="K89" i="43" a="1"/>
  <c r="K89" i="43" s="1"/>
  <c r="J89" i="43" a="1"/>
  <c r="J89" i="43" s="1"/>
  <c r="AT88" i="43" a="1"/>
  <c r="AT88" i="43" s="1"/>
  <c r="AS88" i="43" a="1"/>
  <c r="AS88" i="43" s="1"/>
  <c r="AR88" i="43" a="1"/>
  <c r="AR88" i="43" s="1"/>
  <c r="AQ88" i="43" a="1"/>
  <c r="AQ88" i="43" s="1"/>
  <c r="AP88" i="43" a="1"/>
  <c r="AP88" i="43" s="1"/>
  <c r="AM88" i="43" a="1"/>
  <c r="AM88" i="43" s="1"/>
  <c r="AL88" i="43" a="1"/>
  <c r="AL88" i="43" s="1"/>
  <c r="AK88" i="43" a="1"/>
  <c r="AK88" i="43" s="1"/>
  <c r="AJ88" i="43" a="1"/>
  <c r="AJ88" i="43" s="1"/>
  <c r="AI88" i="43" a="1"/>
  <c r="AI88" i="43" s="1"/>
  <c r="AH88" i="43" a="1"/>
  <c r="AH88" i="43" s="1"/>
  <c r="AG88" i="43" a="1"/>
  <c r="AG88" i="43" s="1"/>
  <c r="AF88" i="43" a="1"/>
  <c r="AF88" i="43" s="1"/>
  <c r="AE88" i="43" a="1"/>
  <c r="AE88" i="43" s="1"/>
  <c r="AD88" i="43" a="1"/>
  <c r="AD88" i="43" s="1"/>
  <c r="AC88" i="43" a="1"/>
  <c r="AC88" i="43" s="1"/>
  <c r="AB88" i="43" a="1"/>
  <c r="AB88" i="43" s="1"/>
  <c r="AA88" i="43" a="1"/>
  <c r="AA88" i="43" s="1"/>
  <c r="Z88" i="43" a="1"/>
  <c r="Z88" i="43" s="1"/>
  <c r="Y88" i="43" a="1"/>
  <c r="Y88" i="43" s="1"/>
  <c r="X88" i="43" a="1"/>
  <c r="X88" i="43" s="1"/>
  <c r="W88" i="43" a="1"/>
  <c r="W88" i="43" s="1"/>
  <c r="V88" i="43" a="1"/>
  <c r="V88" i="43" s="1"/>
  <c r="U88" i="43" a="1"/>
  <c r="U88" i="43" s="1"/>
  <c r="T88" i="43" a="1"/>
  <c r="T88" i="43" s="1"/>
  <c r="S88" i="43" a="1"/>
  <c r="S88" i="43" s="1"/>
  <c r="R88" i="43" a="1"/>
  <c r="R88" i="43" s="1"/>
  <c r="Q88" i="43"/>
  <c r="Q88" i="43" a="1"/>
  <c r="P88" i="43" a="1"/>
  <c r="P88" i="43" s="1"/>
  <c r="O88" i="43" a="1"/>
  <c r="O88" i="43" s="1"/>
  <c r="N88" i="43" a="1"/>
  <c r="N88" i="43" s="1"/>
  <c r="M88" i="43" a="1"/>
  <c r="M88" i="43" s="1"/>
  <c r="L88" i="43" a="1"/>
  <c r="L88" i="43" s="1"/>
  <c r="K88" i="43" a="1"/>
  <c r="K88" i="43" s="1"/>
  <c r="J88" i="43" a="1"/>
  <c r="J88" i="43" s="1"/>
  <c r="AT86" i="43" a="1"/>
  <c r="AT86" i="43" s="1"/>
  <c r="AS86" i="43" a="1"/>
  <c r="AS86" i="43" s="1"/>
  <c r="AR86" i="43" a="1"/>
  <c r="AR86" i="43" s="1"/>
  <c r="AQ86" i="43" a="1"/>
  <c r="AQ86" i="43" s="1"/>
  <c r="AP86" i="43" a="1"/>
  <c r="AP86" i="43" s="1"/>
  <c r="AM86" i="43" a="1"/>
  <c r="AM86" i="43" s="1"/>
  <c r="AL86" i="43" a="1"/>
  <c r="AL86" i="43" s="1"/>
  <c r="AK86" i="43" a="1"/>
  <c r="AK86" i="43" s="1"/>
  <c r="AJ86" i="43" a="1"/>
  <c r="AJ86" i="43" s="1"/>
  <c r="AI86" i="43" a="1"/>
  <c r="AI86" i="43" s="1"/>
  <c r="AH86" i="43" a="1"/>
  <c r="AH86" i="43" s="1"/>
  <c r="AG86" i="43" a="1"/>
  <c r="AG86" i="43" s="1"/>
  <c r="AF86" i="43" a="1"/>
  <c r="AF86" i="43" s="1"/>
  <c r="AE86" i="43" a="1"/>
  <c r="AE86" i="43" s="1"/>
  <c r="AD86" i="43" a="1"/>
  <c r="AD86" i="43" s="1"/>
  <c r="AC86" i="43" a="1"/>
  <c r="AC86" i="43" s="1"/>
  <c r="AB86" i="43" a="1"/>
  <c r="AB86" i="43" s="1"/>
  <c r="AA86" i="43" a="1"/>
  <c r="AA86" i="43" s="1"/>
  <c r="Z86" i="43" a="1"/>
  <c r="Z86" i="43" s="1"/>
  <c r="Y86" i="43" a="1"/>
  <c r="Y86" i="43" s="1"/>
  <c r="X86" i="43" a="1"/>
  <c r="X86" i="43" s="1"/>
  <c r="W86" i="43" a="1"/>
  <c r="W86" i="43" s="1"/>
  <c r="V86" i="43"/>
  <c r="V86" i="43" a="1"/>
  <c r="U86" i="43" a="1"/>
  <c r="U86" i="43" s="1"/>
  <c r="T86" i="43" a="1"/>
  <c r="T86" i="43" s="1"/>
  <c r="S86" i="43" a="1"/>
  <c r="S86" i="43" s="1"/>
  <c r="R86" i="43" a="1"/>
  <c r="R86" i="43" s="1"/>
  <c r="Q86" i="43" a="1"/>
  <c r="Q86" i="43" s="1"/>
  <c r="P86" i="43" a="1"/>
  <c r="P86" i="43" s="1"/>
  <c r="O86" i="43" a="1"/>
  <c r="O86" i="43" s="1"/>
  <c r="N86" i="43" a="1"/>
  <c r="N86" i="43" s="1"/>
  <c r="M86" i="43" a="1"/>
  <c r="M86" i="43" s="1"/>
  <c r="L86" i="43" a="1"/>
  <c r="L86" i="43" s="1"/>
  <c r="K86" i="43" a="1"/>
  <c r="K86" i="43" s="1"/>
  <c r="J86" i="43" a="1"/>
  <c r="J86" i="43" s="1"/>
  <c r="AT85" i="43" a="1"/>
  <c r="AT85" i="43" s="1"/>
  <c r="AS85" i="43" a="1"/>
  <c r="AS85" i="43" s="1"/>
  <c r="AR85" i="43" a="1"/>
  <c r="AR85" i="43" s="1"/>
  <c r="AQ85" i="43" a="1"/>
  <c r="AQ85" i="43" s="1"/>
  <c r="AP85" i="43" a="1"/>
  <c r="AP85" i="43" s="1"/>
  <c r="AM85" i="43" a="1"/>
  <c r="AM85" i="43" s="1"/>
  <c r="AL85" i="43" a="1"/>
  <c r="AL85" i="43" s="1"/>
  <c r="AK85" i="43" a="1"/>
  <c r="AK85" i="43" s="1"/>
  <c r="AJ85" i="43" a="1"/>
  <c r="AJ85" i="43" s="1"/>
  <c r="AI85" i="43" a="1"/>
  <c r="AI85" i="43" s="1"/>
  <c r="AH85" i="43" a="1"/>
  <c r="AH85" i="43" s="1"/>
  <c r="AG85" i="43" a="1"/>
  <c r="AG85" i="43" s="1"/>
  <c r="AF85" i="43" a="1"/>
  <c r="AF85" i="43" s="1"/>
  <c r="AE85" i="43" a="1"/>
  <c r="AE85" i="43" s="1"/>
  <c r="AD85" i="43" a="1"/>
  <c r="AD85" i="43" s="1"/>
  <c r="AC85" i="43" a="1"/>
  <c r="AC85" i="43" s="1"/>
  <c r="AB85" i="43" a="1"/>
  <c r="AB85" i="43" s="1"/>
  <c r="AA85" i="43" a="1"/>
  <c r="AA85" i="43" s="1"/>
  <c r="Z85" i="43" a="1"/>
  <c r="Z85" i="43" s="1"/>
  <c r="Y85" i="43" a="1"/>
  <c r="Y85" i="43" s="1"/>
  <c r="X85" i="43" a="1"/>
  <c r="X85" i="43" s="1"/>
  <c r="W85" i="43" a="1"/>
  <c r="W85" i="43" s="1"/>
  <c r="V85" i="43" a="1"/>
  <c r="V85" i="43" s="1"/>
  <c r="U85" i="43" a="1"/>
  <c r="U85" i="43" s="1"/>
  <c r="T85" i="43" a="1"/>
  <c r="T85" i="43" s="1"/>
  <c r="S85" i="43" a="1"/>
  <c r="S85" i="43" s="1"/>
  <c r="R85" i="43" a="1"/>
  <c r="R85" i="43" s="1"/>
  <c r="Q85" i="43" a="1"/>
  <c r="Q85" i="43" s="1"/>
  <c r="P85" i="43" a="1"/>
  <c r="P85" i="43" s="1"/>
  <c r="O85" i="43" a="1"/>
  <c r="O85" i="43" s="1"/>
  <c r="N85" i="43" a="1"/>
  <c r="N85" i="43" s="1"/>
  <c r="M85" i="43" a="1"/>
  <c r="M85" i="43" s="1"/>
  <c r="L85" i="43" a="1"/>
  <c r="L85" i="43" s="1"/>
  <c r="K85" i="43" a="1"/>
  <c r="K85" i="43" s="1"/>
  <c r="J85" i="43" a="1"/>
  <c r="J85" i="43" s="1"/>
  <c r="AT83" i="43" a="1"/>
  <c r="AT83" i="43" s="1"/>
  <c r="AS83" i="43" a="1"/>
  <c r="AS83" i="43" s="1"/>
  <c r="AR83" i="43" a="1"/>
  <c r="AR83" i="43" s="1"/>
  <c r="AQ83" i="43" a="1"/>
  <c r="AQ83" i="43" s="1"/>
  <c r="AP83" i="43" a="1"/>
  <c r="AP83" i="43" s="1"/>
  <c r="AM83" i="43" a="1"/>
  <c r="AM83" i="43" s="1"/>
  <c r="AL83" i="43" a="1"/>
  <c r="AL83" i="43" s="1"/>
  <c r="AK83" i="43" a="1"/>
  <c r="AK83" i="43" s="1"/>
  <c r="AJ83" i="43" a="1"/>
  <c r="AJ83" i="43" s="1"/>
  <c r="AI83" i="43" a="1"/>
  <c r="AI83" i="43" s="1"/>
  <c r="AH83" i="43" a="1"/>
  <c r="AH83" i="43" s="1"/>
  <c r="AG83" i="43" a="1"/>
  <c r="AG83" i="43" s="1"/>
  <c r="AF83" i="43" a="1"/>
  <c r="AF83" i="43" s="1"/>
  <c r="AE83" i="43" a="1"/>
  <c r="AE83" i="43" s="1"/>
  <c r="AD83" i="43" a="1"/>
  <c r="AD83" i="43" s="1"/>
  <c r="AC83" i="43" a="1"/>
  <c r="AC83" i="43" s="1"/>
  <c r="AB83" i="43" a="1"/>
  <c r="AB83" i="43" s="1"/>
  <c r="AA83" i="43" a="1"/>
  <c r="AA83" i="43" s="1"/>
  <c r="Z83" i="43" a="1"/>
  <c r="Z83" i="43" s="1"/>
  <c r="Y83" i="43" a="1"/>
  <c r="Y83" i="43" s="1"/>
  <c r="X83" i="43" a="1"/>
  <c r="X83" i="43" s="1"/>
  <c r="W83" i="43" a="1"/>
  <c r="W83" i="43" s="1"/>
  <c r="V83" i="43" a="1"/>
  <c r="V83" i="43" s="1"/>
  <c r="U83" i="43" a="1"/>
  <c r="U83" i="43" s="1"/>
  <c r="T83" i="43" a="1"/>
  <c r="T83" i="43" s="1"/>
  <c r="S83" i="43" a="1"/>
  <c r="S83" i="43" s="1"/>
  <c r="R83" i="43" a="1"/>
  <c r="R83" i="43" s="1"/>
  <c r="Q83" i="43" a="1"/>
  <c r="Q83" i="43" s="1"/>
  <c r="P83" i="43" a="1"/>
  <c r="P83" i="43" s="1"/>
  <c r="O83" i="43" a="1"/>
  <c r="O83" i="43" s="1"/>
  <c r="N83" i="43" a="1"/>
  <c r="N83" i="43" s="1"/>
  <c r="M83" i="43" a="1"/>
  <c r="M83" i="43" s="1"/>
  <c r="L83" i="43" a="1"/>
  <c r="L83" i="43" s="1"/>
  <c r="K83" i="43" a="1"/>
  <c r="K83" i="43" s="1"/>
  <c r="J83" i="43" a="1"/>
  <c r="J83" i="43" s="1"/>
  <c r="AT82" i="43" a="1"/>
  <c r="AT82" i="43" s="1"/>
  <c r="AS82" i="43" a="1"/>
  <c r="AS82" i="43" s="1"/>
  <c r="AR82" i="43" a="1"/>
  <c r="AR82" i="43" s="1"/>
  <c r="AQ82" i="43" a="1"/>
  <c r="AQ82" i="43" s="1"/>
  <c r="AP82" i="43" a="1"/>
  <c r="AP82" i="43" s="1"/>
  <c r="AM82" i="43" a="1"/>
  <c r="AM82" i="43" s="1"/>
  <c r="AL82" i="43" a="1"/>
  <c r="AL82" i="43" s="1"/>
  <c r="AK82" i="43" a="1"/>
  <c r="AK82" i="43" s="1"/>
  <c r="AJ82" i="43" a="1"/>
  <c r="AJ82" i="43" s="1"/>
  <c r="AI82" i="43" a="1"/>
  <c r="AI82" i="43" s="1"/>
  <c r="AH82" i="43" a="1"/>
  <c r="AH82" i="43" s="1"/>
  <c r="AG82" i="43" a="1"/>
  <c r="AG82" i="43" s="1"/>
  <c r="AF82" i="43" a="1"/>
  <c r="AF82" i="43" s="1"/>
  <c r="AE82" i="43" a="1"/>
  <c r="AE82" i="43" s="1"/>
  <c r="AD82" i="43" a="1"/>
  <c r="AD82" i="43" s="1"/>
  <c r="AC82" i="43" a="1"/>
  <c r="AC82" i="43" s="1"/>
  <c r="AB82" i="43" a="1"/>
  <c r="AB82" i="43" s="1"/>
  <c r="AA82" i="43" a="1"/>
  <c r="AA82" i="43" s="1"/>
  <c r="Z82" i="43" a="1"/>
  <c r="Z82" i="43" s="1"/>
  <c r="Y82" i="43" a="1"/>
  <c r="Y82" i="43" s="1"/>
  <c r="X82" i="43" a="1"/>
  <c r="X82" i="43" s="1"/>
  <c r="W82" i="43" a="1"/>
  <c r="W82" i="43" s="1"/>
  <c r="V82" i="43" a="1"/>
  <c r="V82" i="43" s="1"/>
  <c r="U82" i="43" a="1"/>
  <c r="U82" i="43" s="1"/>
  <c r="T82" i="43" a="1"/>
  <c r="T82" i="43" s="1"/>
  <c r="S82" i="43" a="1"/>
  <c r="S82" i="43" s="1"/>
  <c r="R82" i="43" a="1"/>
  <c r="R82" i="43" s="1"/>
  <c r="Q82" i="43" a="1"/>
  <c r="Q82" i="43" s="1"/>
  <c r="P82" i="43" a="1"/>
  <c r="P82" i="43" s="1"/>
  <c r="O82" i="43" a="1"/>
  <c r="O82" i="43" s="1"/>
  <c r="N82" i="43" a="1"/>
  <c r="N82" i="43" s="1"/>
  <c r="M82" i="43" a="1"/>
  <c r="M82" i="43" s="1"/>
  <c r="L82" i="43" a="1"/>
  <c r="L82" i="43" s="1"/>
  <c r="K82" i="43" a="1"/>
  <c r="K82" i="43" s="1"/>
  <c r="J82" i="43" a="1"/>
  <c r="J82" i="43" s="1"/>
  <c r="AT80" i="43" a="1"/>
  <c r="AT80" i="43" s="1"/>
  <c r="AS80" i="43" a="1"/>
  <c r="AS80" i="43" s="1"/>
  <c r="AR80" i="43"/>
  <c r="AR80" i="43" a="1"/>
  <c r="AQ80" i="43" a="1"/>
  <c r="AQ80" i="43" s="1"/>
  <c r="AP80" i="43" a="1"/>
  <c r="AP80" i="43" s="1"/>
  <c r="AM80" i="43" a="1"/>
  <c r="AM80" i="43" s="1"/>
  <c r="AL80" i="43" a="1"/>
  <c r="AL80" i="43" s="1"/>
  <c r="AK80" i="43" a="1"/>
  <c r="AK80" i="43" s="1"/>
  <c r="AJ80" i="43" a="1"/>
  <c r="AJ80" i="43" s="1"/>
  <c r="AI80" i="43" a="1"/>
  <c r="AI80" i="43" s="1"/>
  <c r="AH80" i="43" a="1"/>
  <c r="AH80" i="43" s="1"/>
  <c r="AG80" i="43" a="1"/>
  <c r="AG80" i="43" s="1"/>
  <c r="AF80" i="43"/>
  <c r="AF80" i="43" a="1"/>
  <c r="AE80" i="43" a="1"/>
  <c r="AE80" i="43" s="1"/>
  <c r="AD80" i="43" a="1"/>
  <c r="AD80" i="43" s="1"/>
  <c r="AC80" i="43" a="1"/>
  <c r="AC80" i="43" s="1"/>
  <c r="AB80" i="43" a="1"/>
  <c r="AB80" i="43" s="1"/>
  <c r="AA80" i="43" a="1"/>
  <c r="AA80" i="43" s="1"/>
  <c r="Z80" i="43" a="1"/>
  <c r="Z80" i="43" s="1"/>
  <c r="Y80" i="43" a="1"/>
  <c r="Y80" i="43" s="1"/>
  <c r="X80" i="43" a="1"/>
  <c r="X80" i="43" s="1"/>
  <c r="W80" i="43" a="1"/>
  <c r="W80" i="43" s="1"/>
  <c r="V80" i="43" a="1"/>
  <c r="V80" i="43" s="1"/>
  <c r="U80" i="43" a="1"/>
  <c r="U80" i="43" s="1"/>
  <c r="T80" i="43" a="1"/>
  <c r="T80" i="43" s="1"/>
  <c r="S80" i="43" a="1"/>
  <c r="S80" i="43" s="1"/>
  <c r="R80" i="43" a="1"/>
  <c r="R80" i="43" s="1"/>
  <c r="Q80" i="43" a="1"/>
  <c r="Q80" i="43" s="1"/>
  <c r="P80" i="43" a="1"/>
  <c r="P80" i="43" s="1"/>
  <c r="O80" i="43" a="1"/>
  <c r="O80" i="43" s="1"/>
  <c r="N80" i="43" a="1"/>
  <c r="N80" i="43" s="1"/>
  <c r="M80" i="43" a="1"/>
  <c r="M80" i="43" s="1"/>
  <c r="L80" i="43" a="1"/>
  <c r="L80" i="43" s="1"/>
  <c r="K80" i="43" a="1"/>
  <c r="K80" i="43" s="1"/>
  <c r="J80" i="43" a="1"/>
  <c r="J80" i="43" s="1"/>
  <c r="AT79" i="43" a="1"/>
  <c r="AT79" i="43" s="1"/>
  <c r="AS79" i="43" a="1"/>
  <c r="AS79" i="43" s="1"/>
  <c r="AR79" i="43" a="1"/>
  <c r="AR79" i="43" s="1"/>
  <c r="AQ79" i="43" a="1"/>
  <c r="AQ79" i="43" s="1"/>
  <c r="AP79" i="43" a="1"/>
  <c r="AP79" i="43" s="1"/>
  <c r="AM79" i="43" a="1"/>
  <c r="AM79" i="43" s="1"/>
  <c r="AL79" i="43" a="1"/>
  <c r="AL79" i="43" s="1"/>
  <c r="AK79" i="43" a="1"/>
  <c r="AK79" i="43" s="1"/>
  <c r="AJ79" i="43" a="1"/>
  <c r="AJ79" i="43" s="1"/>
  <c r="AI79" i="43" a="1"/>
  <c r="AI79" i="43" s="1"/>
  <c r="AH79" i="43" a="1"/>
  <c r="AH79" i="43" s="1"/>
  <c r="AG79" i="43" a="1"/>
  <c r="AG79" i="43" s="1"/>
  <c r="AF79" i="43" a="1"/>
  <c r="AF79" i="43" s="1"/>
  <c r="AE79" i="43" a="1"/>
  <c r="AE79" i="43" s="1"/>
  <c r="AD79" i="43" a="1"/>
  <c r="AD79" i="43" s="1"/>
  <c r="AC79" i="43" a="1"/>
  <c r="AC79" i="43" s="1"/>
  <c r="AB79" i="43" a="1"/>
  <c r="AB79" i="43" s="1"/>
  <c r="AA79" i="43" a="1"/>
  <c r="AA79" i="43" s="1"/>
  <c r="Z79" i="43" a="1"/>
  <c r="Z79" i="43" s="1"/>
  <c r="Y79" i="43" a="1"/>
  <c r="Y79" i="43" s="1"/>
  <c r="X79" i="43" a="1"/>
  <c r="X79" i="43" s="1"/>
  <c r="W79" i="43" a="1"/>
  <c r="W79" i="43" s="1"/>
  <c r="V79" i="43" a="1"/>
  <c r="V79" i="43" s="1"/>
  <c r="U79" i="43" a="1"/>
  <c r="U79" i="43" s="1"/>
  <c r="T79" i="43" a="1"/>
  <c r="T79" i="43" s="1"/>
  <c r="S79" i="43" a="1"/>
  <c r="S79" i="43" s="1"/>
  <c r="R79" i="43" a="1"/>
  <c r="R79" i="43" s="1"/>
  <c r="Q79" i="43" a="1"/>
  <c r="Q79" i="43" s="1"/>
  <c r="P79" i="43" a="1"/>
  <c r="P79" i="43" s="1"/>
  <c r="O79" i="43" a="1"/>
  <c r="O79" i="43" s="1"/>
  <c r="N79" i="43" a="1"/>
  <c r="N79" i="43" s="1"/>
  <c r="M79" i="43"/>
  <c r="M79" i="43" a="1"/>
  <c r="L79" i="43" a="1"/>
  <c r="L79" i="43" s="1"/>
  <c r="K79" i="43" a="1"/>
  <c r="K79" i="43" s="1"/>
  <c r="J79" i="43" a="1"/>
  <c r="J79" i="43" s="1"/>
  <c r="AT77" i="43" a="1"/>
  <c r="AT77" i="43" s="1"/>
  <c r="AS77" i="43" a="1"/>
  <c r="AS77" i="43" s="1"/>
  <c r="AR77" i="43" a="1"/>
  <c r="AR77" i="43" s="1"/>
  <c r="AQ77" i="43" a="1"/>
  <c r="AQ77" i="43" s="1"/>
  <c r="AP77" i="43" a="1"/>
  <c r="AP77" i="43" s="1"/>
  <c r="AM77" i="43" a="1"/>
  <c r="AM77" i="43" s="1"/>
  <c r="AL77" i="43"/>
  <c r="AL77" i="43" a="1"/>
  <c r="AK77" i="43" a="1"/>
  <c r="AK77" i="43" s="1"/>
  <c r="AJ77" i="43" a="1"/>
  <c r="AJ77" i="43" s="1"/>
  <c r="AI77" i="43" a="1"/>
  <c r="AI77" i="43" s="1"/>
  <c r="AH77" i="43" a="1"/>
  <c r="AH77" i="43" s="1"/>
  <c r="AG77" i="43" a="1"/>
  <c r="AG77" i="43" s="1"/>
  <c r="AF77" i="43" a="1"/>
  <c r="AF77" i="43" s="1"/>
  <c r="AE77" i="43" a="1"/>
  <c r="AE77" i="43" s="1"/>
  <c r="AD77" i="43" a="1"/>
  <c r="AD77" i="43" s="1"/>
  <c r="AC77" i="43" a="1"/>
  <c r="AC77" i="43" s="1"/>
  <c r="AB77" i="43" a="1"/>
  <c r="AB77" i="43" s="1"/>
  <c r="AA77" i="43" a="1"/>
  <c r="AA77" i="43" s="1"/>
  <c r="Z77" i="43" a="1"/>
  <c r="Z77" i="43" s="1"/>
  <c r="Y77" i="43" a="1"/>
  <c r="Y77" i="43" s="1"/>
  <c r="X77" i="43" a="1"/>
  <c r="X77" i="43" s="1"/>
  <c r="W77" i="43" a="1"/>
  <c r="W77" i="43" s="1"/>
  <c r="V77" i="43" a="1"/>
  <c r="V77" i="43" s="1"/>
  <c r="U77" i="43" a="1"/>
  <c r="U77" i="43" s="1"/>
  <c r="T77" i="43" a="1"/>
  <c r="T77" i="43" s="1"/>
  <c r="S77" i="43" a="1"/>
  <c r="S77" i="43" s="1"/>
  <c r="R77" i="43" a="1"/>
  <c r="R77" i="43" s="1"/>
  <c r="Q77" i="43" a="1"/>
  <c r="Q77" i="43" s="1"/>
  <c r="P77" i="43" a="1"/>
  <c r="P77" i="43" s="1"/>
  <c r="O77" i="43" a="1"/>
  <c r="O77" i="43" s="1"/>
  <c r="N77" i="43" a="1"/>
  <c r="N77" i="43" s="1"/>
  <c r="M77" i="43" a="1"/>
  <c r="M77" i="43" s="1"/>
  <c r="L77" i="43" a="1"/>
  <c r="L77" i="43" s="1"/>
  <c r="K77" i="43" a="1"/>
  <c r="K77" i="43" s="1"/>
  <c r="J77" i="43" a="1"/>
  <c r="J77" i="43" s="1"/>
  <c r="AT76" i="43" a="1"/>
  <c r="AT76" i="43" s="1"/>
  <c r="AS76" i="43" a="1"/>
  <c r="AS76" i="43" s="1"/>
  <c r="AR76" i="43" a="1"/>
  <c r="AR76" i="43" s="1"/>
  <c r="AQ76" i="43" a="1"/>
  <c r="AQ76" i="43" s="1"/>
  <c r="AP76" i="43" a="1"/>
  <c r="AP76" i="43" s="1"/>
  <c r="AM76" i="43" a="1"/>
  <c r="AM76" i="43" s="1"/>
  <c r="AL76" i="43" a="1"/>
  <c r="AL76" i="43" s="1"/>
  <c r="AK76" i="43" a="1"/>
  <c r="AK76" i="43" s="1"/>
  <c r="AJ76" i="43" a="1"/>
  <c r="AJ76" i="43" s="1"/>
  <c r="AI76" i="43" a="1"/>
  <c r="AI76" i="43" s="1"/>
  <c r="AH76" i="43" a="1"/>
  <c r="AH76" i="43" s="1"/>
  <c r="AG76" i="43" a="1"/>
  <c r="AG76" i="43" s="1"/>
  <c r="AF76" i="43" a="1"/>
  <c r="AF76" i="43" s="1"/>
  <c r="AE76" i="43" a="1"/>
  <c r="AE76" i="43" s="1"/>
  <c r="AD76" i="43" a="1"/>
  <c r="AD76" i="43" s="1"/>
  <c r="AC76" i="43" a="1"/>
  <c r="AC76" i="43" s="1"/>
  <c r="AB76" i="43" a="1"/>
  <c r="AB76" i="43" s="1"/>
  <c r="AA76" i="43" a="1"/>
  <c r="AA76" i="43" s="1"/>
  <c r="Z76" i="43" a="1"/>
  <c r="Z76" i="43" s="1"/>
  <c r="Y76" i="43" a="1"/>
  <c r="Y76" i="43" s="1"/>
  <c r="X76" i="43" a="1"/>
  <c r="X76" i="43" s="1"/>
  <c r="W76" i="43" a="1"/>
  <c r="W76" i="43" s="1"/>
  <c r="V76" i="43" a="1"/>
  <c r="V76" i="43" s="1"/>
  <c r="U76" i="43" a="1"/>
  <c r="U76" i="43" s="1"/>
  <c r="T76" i="43" a="1"/>
  <c r="T76" i="43" s="1"/>
  <c r="S76" i="43" a="1"/>
  <c r="S76" i="43" s="1"/>
  <c r="R76" i="43" a="1"/>
  <c r="R76" i="43" s="1"/>
  <c r="Q76" i="43" a="1"/>
  <c r="Q76" i="43" s="1"/>
  <c r="P76" i="43" a="1"/>
  <c r="P76" i="43" s="1"/>
  <c r="O76" i="43" a="1"/>
  <c r="O76" i="43" s="1"/>
  <c r="N76" i="43" a="1"/>
  <c r="N76" i="43" s="1"/>
  <c r="M76" i="43" a="1"/>
  <c r="M76" i="43" s="1"/>
  <c r="L76" i="43" a="1"/>
  <c r="L76" i="43" s="1"/>
  <c r="K76" i="43" a="1"/>
  <c r="K76" i="43" s="1"/>
  <c r="J76" i="43" a="1"/>
  <c r="J76" i="43" s="1"/>
  <c r="AT74" i="43"/>
  <c r="AT74" i="43" a="1"/>
  <c r="AS74" i="43" a="1"/>
  <c r="AS74" i="43" s="1"/>
  <c r="AR74" i="43" a="1"/>
  <c r="AR74" i="43" s="1"/>
  <c r="AQ74" i="43" a="1"/>
  <c r="AQ74" i="43" s="1"/>
  <c r="AP74" i="43" a="1"/>
  <c r="AP74" i="43" s="1"/>
  <c r="AM74" i="43" a="1"/>
  <c r="AM74" i="43" s="1"/>
  <c r="AL74" i="43" a="1"/>
  <c r="AL74" i="43" s="1"/>
  <c r="AK74" i="43" a="1"/>
  <c r="AK74" i="43" s="1"/>
  <c r="AJ74" i="43" a="1"/>
  <c r="AJ74" i="43" s="1"/>
  <c r="AI74" i="43" a="1"/>
  <c r="AI74" i="43" s="1"/>
  <c r="AH74" i="43" a="1"/>
  <c r="AH74" i="43" s="1"/>
  <c r="AG74" i="43" a="1"/>
  <c r="AG74" i="43" s="1"/>
  <c r="AF74" i="43" a="1"/>
  <c r="AF74" i="43" s="1"/>
  <c r="AE74" i="43" a="1"/>
  <c r="AE74" i="43" s="1"/>
  <c r="AD74" i="43" a="1"/>
  <c r="AD74" i="43" s="1"/>
  <c r="AC74" i="43" a="1"/>
  <c r="AC74" i="43" s="1"/>
  <c r="AB74" i="43" a="1"/>
  <c r="AB74" i="43" s="1"/>
  <c r="AA74" i="43" a="1"/>
  <c r="AA74" i="43" s="1"/>
  <c r="Z74" i="43" a="1"/>
  <c r="Z74" i="43" s="1"/>
  <c r="Y74" i="43" a="1"/>
  <c r="Y74" i="43" s="1"/>
  <c r="X74" i="43" a="1"/>
  <c r="X74" i="43" s="1"/>
  <c r="W74" i="43" a="1"/>
  <c r="W74" i="43" s="1"/>
  <c r="V74" i="43" a="1"/>
  <c r="V74" i="43" s="1"/>
  <c r="U74" i="43" a="1"/>
  <c r="U74" i="43" s="1"/>
  <c r="T74" i="43" a="1"/>
  <c r="T74" i="43" s="1"/>
  <c r="S74" i="43" a="1"/>
  <c r="S74" i="43" s="1"/>
  <c r="R74" i="43" a="1"/>
  <c r="R74" i="43" s="1"/>
  <c r="Q74" i="43" a="1"/>
  <c r="Q74" i="43" s="1"/>
  <c r="P74" i="43" a="1"/>
  <c r="P74" i="43" s="1"/>
  <c r="O74" i="43" a="1"/>
  <c r="O74" i="43" s="1"/>
  <c r="N74" i="43" a="1"/>
  <c r="N74" i="43" s="1"/>
  <c r="M74" i="43" a="1"/>
  <c r="M74" i="43" s="1"/>
  <c r="L74" i="43" a="1"/>
  <c r="L74" i="43" s="1"/>
  <c r="K74" i="43" a="1"/>
  <c r="K74" i="43" s="1"/>
  <c r="J74" i="43" a="1"/>
  <c r="J74" i="43" s="1"/>
  <c r="AT73" i="43" a="1"/>
  <c r="AT73" i="43" s="1"/>
  <c r="AS73" i="43" a="1"/>
  <c r="AS73" i="43" s="1"/>
  <c r="AR73" i="43" a="1"/>
  <c r="AR73" i="43" s="1"/>
  <c r="AQ73" i="43" a="1"/>
  <c r="AQ73" i="43" s="1"/>
  <c r="AP73" i="43" a="1"/>
  <c r="AP73" i="43" s="1"/>
  <c r="AM73" i="43" a="1"/>
  <c r="AM73" i="43" s="1"/>
  <c r="AL73" i="43" a="1"/>
  <c r="AL73" i="43" s="1"/>
  <c r="AK73" i="43" a="1"/>
  <c r="AK73" i="43" s="1"/>
  <c r="AJ73" i="43" a="1"/>
  <c r="AJ73" i="43" s="1"/>
  <c r="AI73" i="43" a="1"/>
  <c r="AI73" i="43" s="1"/>
  <c r="AH73" i="43" a="1"/>
  <c r="AH73" i="43" s="1"/>
  <c r="AG73" i="43" a="1"/>
  <c r="AG73" i="43" s="1"/>
  <c r="AF73" i="43" a="1"/>
  <c r="AF73" i="43" s="1"/>
  <c r="AE73" i="43" a="1"/>
  <c r="AE73" i="43" s="1"/>
  <c r="AD73" i="43" a="1"/>
  <c r="AD73" i="43" s="1"/>
  <c r="AC73" i="43" a="1"/>
  <c r="AC73" i="43" s="1"/>
  <c r="AB73" i="43" a="1"/>
  <c r="AB73" i="43" s="1"/>
  <c r="AA73" i="43" a="1"/>
  <c r="AA73" i="43" s="1"/>
  <c r="Z73" i="43" a="1"/>
  <c r="Z73" i="43" s="1"/>
  <c r="Y73" i="43" a="1"/>
  <c r="Y73" i="43" s="1"/>
  <c r="X73" i="43" a="1"/>
  <c r="X73" i="43" s="1"/>
  <c r="W73" i="43" a="1"/>
  <c r="W73" i="43" s="1"/>
  <c r="V73" i="43" a="1"/>
  <c r="V73" i="43" s="1"/>
  <c r="U73" i="43" a="1"/>
  <c r="U73" i="43" s="1"/>
  <c r="T73" i="43" a="1"/>
  <c r="T73" i="43" s="1"/>
  <c r="S73" i="43" a="1"/>
  <c r="S73" i="43" s="1"/>
  <c r="R73" i="43" a="1"/>
  <c r="R73" i="43" s="1"/>
  <c r="Q73" i="43" a="1"/>
  <c r="Q73" i="43" s="1"/>
  <c r="P73" i="43" a="1"/>
  <c r="P73" i="43" s="1"/>
  <c r="O73" i="43" a="1"/>
  <c r="O73" i="43" s="1"/>
  <c r="N73" i="43" a="1"/>
  <c r="N73" i="43" s="1"/>
  <c r="M73" i="43" a="1"/>
  <c r="M73" i="43" s="1"/>
  <c r="L73" i="43" a="1"/>
  <c r="L73" i="43" s="1"/>
  <c r="K73" i="43" a="1"/>
  <c r="K73" i="43" s="1"/>
  <c r="J73" i="43" a="1"/>
  <c r="J73" i="43" s="1"/>
  <c r="AT71" i="43" a="1"/>
  <c r="AT71" i="43" s="1"/>
  <c r="AS71" i="43" a="1"/>
  <c r="AS71" i="43" s="1"/>
  <c r="AR71" i="43" a="1"/>
  <c r="AR71" i="43" s="1"/>
  <c r="AQ71" i="43" a="1"/>
  <c r="AQ71" i="43" s="1"/>
  <c r="AP71" i="43" a="1"/>
  <c r="AP71" i="43" s="1"/>
  <c r="AM71" i="43" a="1"/>
  <c r="AM71" i="43" s="1"/>
  <c r="AL71" i="43" a="1"/>
  <c r="AL71" i="43" s="1"/>
  <c r="AK71" i="43" a="1"/>
  <c r="AK71" i="43" s="1"/>
  <c r="AJ71" i="43" a="1"/>
  <c r="AJ71" i="43" s="1"/>
  <c r="AI71" i="43" a="1"/>
  <c r="AI71" i="43" s="1"/>
  <c r="AH71" i="43" a="1"/>
  <c r="AH71" i="43" s="1"/>
  <c r="AG71" i="43" a="1"/>
  <c r="AG71" i="43" s="1"/>
  <c r="AF71" i="43" a="1"/>
  <c r="AF71" i="43" s="1"/>
  <c r="AE71" i="43" a="1"/>
  <c r="AE71" i="43" s="1"/>
  <c r="AD71" i="43" a="1"/>
  <c r="AD71" i="43" s="1"/>
  <c r="AC71" i="43" a="1"/>
  <c r="AC71" i="43" s="1"/>
  <c r="AB71" i="43" a="1"/>
  <c r="AB71" i="43" s="1"/>
  <c r="AA71" i="43" a="1"/>
  <c r="AA71" i="43" s="1"/>
  <c r="Z71" i="43" a="1"/>
  <c r="Z71" i="43" s="1"/>
  <c r="Y71" i="43" a="1"/>
  <c r="Y71" i="43" s="1"/>
  <c r="X71" i="43" a="1"/>
  <c r="X71" i="43" s="1"/>
  <c r="W71" i="43" a="1"/>
  <c r="W71" i="43" s="1"/>
  <c r="V71" i="43" a="1"/>
  <c r="V71" i="43" s="1"/>
  <c r="U71" i="43" a="1"/>
  <c r="U71" i="43" s="1"/>
  <c r="T71" i="43" a="1"/>
  <c r="T71" i="43" s="1"/>
  <c r="S71" i="43" a="1"/>
  <c r="S71" i="43" s="1"/>
  <c r="R71" i="43" a="1"/>
  <c r="R71" i="43" s="1"/>
  <c r="Q71" i="43" a="1"/>
  <c r="Q71" i="43" s="1"/>
  <c r="P71" i="43" a="1"/>
  <c r="P71" i="43" s="1"/>
  <c r="O71" i="43" a="1"/>
  <c r="O71" i="43" s="1"/>
  <c r="N71" i="43" a="1"/>
  <c r="N71" i="43" s="1"/>
  <c r="M71" i="43" a="1"/>
  <c r="M71" i="43" s="1"/>
  <c r="L71" i="43" a="1"/>
  <c r="L71" i="43" s="1"/>
  <c r="K71" i="43" a="1"/>
  <c r="K71" i="43" s="1"/>
  <c r="J71" i="43" a="1"/>
  <c r="J71" i="43" s="1"/>
  <c r="AT70" i="43" a="1"/>
  <c r="AT70" i="43" s="1"/>
  <c r="AS70" i="43" a="1"/>
  <c r="AS70" i="43" s="1"/>
  <c r="AR70" i="43" a="1"/>
  <c r="AR70" i="43" s="1"/>
  <c r="AQ70" i="43" a="1"/>
  <c r="AQ70" i="43" s="1"/>
  <c r="AP70" i="43" a="1"/>
  <c r="AP70" i="43" s="1"/>
  <c r="AM70" i="43" a="1"/>
  <c r="AM70" i="43" s="1"/>
  <c r="AL70" i="43" a="1"/>
  <c r="AL70" i="43" s="1"/>
  <c r="AK70" i="43" a="1"/>
  <c r="AK70" i="43" s="1"/>
  <c r="AJ70" i="43" a="1"/>
  <c r="AJ70" i="43" s="1"/>
  <c r="AI70" i="43" a="1"/>
  <c r="AI70" i="43" s="1"/>
  <c r="AH70" i="43" a="1"/>
  <c r="AH70" i="43" s="1"/>
  <c r="AG70" i="43" a="1"/>
  <c r="AG70" i="43" s="1"/>
  <c r="AF70" i="43" a="1"/>
  <c r="AF70" i="43" s="1"/>
  <c r="AE70" i="43" a="1"/>
  <c r="AE70" i="43" s="1"/>
  <c r="AD70" i="43" a="1"/>
  <c r="AD70" i="43" s="1"/>
  <c r="AC70" i="43" a="1"/>
  <c r="AC70" i="43" s="1"/>
  <c r="AB70" i="43" a="1"/>
  <c r="AB70" i="43" s="1"/>
  <c r="AA70" i="43" a="1"/>
  <c r="AA70" i="43" s="1"/>
  <c r="Z70" i="43" a="1"/>
  <c r="Z70" i="43" s="1"/>
  <c r="Y70" i="43" a="1"/>
  <c r="Y70" i="43" s="1"/>
  <c r="X70" i="43" a="1"/>
  <c r="X70" i="43" s="1"/>
  <c r="W70" i="43" a="1"/>
  <c r="W70" i="43" s="1"/>
  <c r="V70" i="43" a="1"/>
  <c r="V70" i="43" s="1"/>
  <c r="U70" i="43" a="1"/>
  <c r="U70" i="43" s="1"/>
  <c r="T70" i="43" a="1"/>
  <c r="T70" i="43" s="1"/>
  <c r="S70" i="43" a="1"/>
  <c r="S70" i="43" s="1"/>
  <c r="R70" i="43" a="1"/>
  <c r="R70" i="43" s="1"/>
  <c r="Q70" i="43" a="1"/>
  <c r="Q70" i="43" s="1"/>
  <c r="P70" i="43" a="1"/>
  <c r="P70" i="43" s="1"/>
  <c r="O70" i="43" a="1"/>
  <c r="O70" i="43" s="1"/>
  <c r="N70" i="43" a="1"/>
  <c r="N70" i="43" s="1"/>
  <c r="M70" i="43" a="1"/>
  <c r="M70" i="43" s="1"/>
  <c r="L70" i="43" a="1"/>
  <c r="L70" i="43" s="1"/>
  <c r="K70" i="43" a="1"/>
  <c r="K70" i="43" s="1"/>
  <c r="J70" i="43" a="1"/>
  <c r="J70" i="43" s="1"/>
  <c r="AT68" i="43" a="1"/>
  <c r="AT68" i="43" s="1"/>
  <c r="AS68" i="43" a="1"/>
  <c r="AS68" i="43" s="1"/>
  <c r="AR68" i="43" a="1"/>
  <c r="AR68" i="43" s="1"/>
  <c r="AQ68" i="43" a="1"/>
  <c r="AQ68" i="43" s="1"/>
  <c r="AP68" i="43" a="1"/>
  <c r="AP68" i="43" s="1"/>
  <c r="AM68" i="43" a="1"/>
  <c r="AM68" i="43" s="1"/>
  <c r="AL68" i="43" a="1"/>
  <c r="AL68" i="43" s="1"/>
  <c r="AK68" i="43" a="1"/>
  <c r="AK68" i="43" s="1"/>
  <c r="AJ68" i="43" a="1"/>
  <c r="AJ68" i="43" s="1"/>
  <c r="AI68" i="43" a="1"/>
  <c r="AI68" i="43" s="1"/>
  <c r="AH68" i="43" a="1"/>
  <c r="AH68" i="43" s="1"/>
  <c r="AG68" i="43" a="1"/>
  <c r="AG68" i="43" s="1"/>
  <c r="AF68" i="43" a="1"/>
  <c r="AF68" i="43" s="1"/>
  <c r="AE68" i="43" a="1"/>
  <c r="AE68" i="43" s="1"/>
  <c r="AD68" i="43" a="1"/>
  <c r="AD68" i="43" s="1"/>
  <c r="AC68" i="43" a="1"/>
  <c r="AC68" i="43" s="1"/>
  <c r="AB68" i="43" a="1"/>
  <c r="AB68" i="43" s="1"/>
  <c r="AA68" i="43" a="1"/>
  <c r="AA68" i="43" s="1"/>
  <c r="Z68" i="43" a="1"/>
  <c r="Z68" i="43" s="1"/>
  <c r="Y68" i="43" a="1"/>
  <c r="Y68" i="43" s="1"/>
  <c r="X68" i="43" a="1"/>
  <c r="X68" i="43" s="1"/>
  <c r="W68" i="43" a="1"/>
  <c r="W68" i="43" s="1"/>
  <c r="V68" i="43" a="1"/>
  <c r="V68" i="43" s="1"/>
  <c r="U68" i="43" a="1"/>
  <c r="U68" i="43" s="1"/>
  <c r="T68" i="43" a="1"/>
  <c r="T68" i="43" s="1"/>
  <c r="S68" i="43" a="1"/>
  <c r="S68" i="43" s="1"/>
  <c r="R68" i="43" a="1"/>
  <c r="R68" i="43" s="1"/>
  <c r="Q68" i="43" a="1"/>
  <c r="Q68" i="43" s="1"/>
  <c r="P68" i="43" a="1"/>
  <c r="P68" i="43" s="1"/>
  <c r="O68" i="43" a="1"/>
  <c r="O68" i="43" s="1"/>
  <c r="N68" i="43" a="1"/>
  <c r="N68" i="43" s="1"/>
  <c r="M68" i="43" a="1"/>
  <c r="M68" i="43" s="1"/>
  <c r="L68" i="43" a="1"/>
  <c r="L68" i="43" s="1"/>
  <c r="K68" i="43" a="1"/>
  <c r="K68" i="43" s="1"/>
  <c r="J68" i="43" a="1"/>
  <c r="J68" i="43" s="1"/>
  <c r="AT67" i="43" a="1"/>
  <c r="AT67" i="43" s="1"/>
  <c r="AS67" i="43" a="1"/>
  <c r="AS67" i="43" s="1"/>
  <c r="AR67" i="43" a="1"/>
  <c r="AR67" i="43" s="1"/>
  <c r="AQ67" i="43" a="1"/>
  <c r="AQ67" i="43" s="1"/>
  <c r="AP67" i="43" a="1"/>
  <c r="AP67" i="43" s="1"/>
  <c r="AM67" i="43" a="1"/>
  <c r="AM67" i="43" s="1"/>
  <c r="AL67" i="43" a="1"/>
  <c r="AL67" i="43" s="1"/>
  <c r="AK67" i="43" a="1"/>
  <c r="AK67" i="43" s="1"/>
  <c r="AJ67" i="43" a="1"/>
  <c r="AJ67" i="43" s="1"/>
  <c r="AI67" i="43" a="1"/>
  <c r="AI67" i="43" s="1"/>
  <c r="AH67" i="43" a="1"/>
  <c r="AH67" i="43" s="1"/>
  <c r="AG67" i="43" a="1"/>
  <c r="AG67" i="43" s="1"/>
  <c r="AF67" i="43" a="1"/>
  <c r="AF67" i="43" s="1"/>
  <c r="AE67" i="43" a="1"/>
  <c r="AE67" i="43" s="1"/>
  <c r="AD67" i="43" a="1"/>
  <c r="AD67" i="43" s="1"/>
  <c r="AC67" i="43" a="1"/>
  <c r="AC67" i="43" s="1"/>
  <c r="AB67" i="43" a="1"/>
  <c r="AB67" i="43" s="1"/>
  <c r="AA67" i="43" a="1"/>
  <c r="AA67" i="43" s="1"/>
  <c r="Z67" i="43" a="1"/>
  <c r="Z67" i="43" s="1"/>
  <c r="Y67" i="43" a="1"/>
  <c r="Y67" i="43" s="1"/>
  <c r="X67" i="43" a="1"/>
  <c r="X67" i="43" s="1"/>
  <c r="W67" i="43" a="1"/>
  <c r="W67" i="43" s="1"/>
  <c r="V67" i="43" a="1"/>
  <c r="V67" i="43" s="1"/>
  <c r="U67" i="43" a="1"/>
  <c r="U67" i="43" s="1"/>
  <c r="T67" i="43" a="1"/>
  <c r="T67" i="43" s="1"/>
  <c r="S67" i="43" a="1"/>
  <c r="S67" i="43" s="1"/>
  <c r="R67" i="43" a="1"/>
  <c r="R67" i="43" s="1"/>
  <c r="Q67" i="43" a="1"/>
  <c r="Q67" i="43" s="1"/>
  <c r="P67" i="43" a="1"/>
  <c r="P67" i="43" s="1"/>
  <c r="O67" i="43" a="1"/>
  <c r="O67" i="43" s="1"/>
  <c r="N67" i="43" a="1"/>
  <c r="N67" i="43" s="1"/>
  <c r="M67" i="43" a="1"/>
  <c r="M67" i="43" s="1"/>
  <c r="L67" i="43" a="1"/>
  <c r="L67" i="43" s="1"/>
  <c r="K67" i="43" a="1"/>
  <c r="K67" i="43" s="1"/>
  <c r="J67" i="43" a="1"/>
  <c r="J67" i="43" s="1"/>
  <c r="AT65" i="43" a="1"/>
  <c r="AT65" i="43" s="1"/>
  <c r="AS65" i="43" a="1"/>
  <c r="AS65" i="43" s="1"/>
  <c r="AR65" i="43" a="1"/>
  <c r="AR65" i="43" s="1"/>
  <c r="AQ65" i="43" a="1"/>
  <c r="AQ65" i="43" s="1"/>
  <c r="AP65" i="43" a="1"/>
  <c r="AP65" i="43" s="1"/>
  <c r="AM65" i="43" a="1"/>
  <c r="AM65" i="43" s="1"/>
  <c r="AL65" i="43" a="1"/>
  <c r="AL65" i="43" s="1"/>
  <c r="AK65" i="43" a="1"/>
  <c r="AK65" i="43" s="1"/>
  <c r="AJ65" i="43" a="1"/>
  <c r="AJ65" i="43" s="1"/>
  <c r="AI65" i="43" a="1"/>
  <c r="AI65" i="43" s="1"/>
  <c r="AH65" i="43" a="1"/>
  <c r="AH65" i="43" s="1"/>
  <c r="AG65" i="43" a="1"/>
  <c r="AG65" i="43" s="1"/>
  <c r="AF65" i="43" a="1"/>
  <c r="AF65" i="43" s="1"/>
  <c r="AE65" i="43" a="1"/>
  <c r="AE65" i="43" s="1"/>
  <c r="AD65" i="43" a="1"/>
  <c r="AD65" i="43" s="1"/>
  <c r="AC65" i="43" a="1"/>
  <c r="AC65" i="43" s="1"/>
  <c r="AB65" i="43" a="1"/>
  <c r="AB65" i="43" s="1"/>
  <c r="AA65" i="43" a="1"/>
  <c r="AA65" i="43" s="1"/>
  <c r="Z65" i="43" a="1"/>
  <c r="Z65" i="43" s="1"/>
  <c r="Y65" i="43" a="1"/>
  <c r="Y65" i="43" s="1"/>
  <c r="X65" i="43" a="1"/>
  <c r="X65" i="43" s="1"/>
  <c r="W65" i="43" a="1"/>
  <c r="W65" i="43" s="1"/>
  <c r="V65" i="43" a="1"/>
  <c r="V65" i="43" s="1"/>
  <c r="U65" i="43" a="1"/>
  <c r="U65" i="43" s="1"/>
  <c r="T65" i="43" a="1"/>
  <c r="T65" i="43" s="1"/>
  <c r="S65" i="43" a="1"/>
  <c r="S65" i="43" s="1"/>
  <c r="R65" i="43" a="1"/>
  <c r="R65" i="43" s="1"/>
  <c r="Q65" i="43" a="1"/>
  <c r="Q65" i="43" s="1"/>
  <c r="P65" i="43" a="1"/>
  <c r="P65" i="43" s="1"/>
  <c r="O65" i="43" a="1"/>
  <c r="O65" i="43" s="1"/>
  <c r="N65" i="43" a="1"/>
  <c r="N65" i="43" s="1"/>
  <c r="M65" i="43" a="1"/>
  <c r="M65" i="43" s="1"/>
  <c r="L65" i="43" a="1"/>
  <c r="L65" i="43" s="1"/>
  <c r="K65" i="43" a="1"/>
  <c r="K65" i="43" s="1"/>
  <c r="J65" i="43" a="1"/>
  <c r="J65" i="43" s="1"/>
  <c r="AT64" i="43" a="1"/>
  <c r="AT64" i="43" s="1"/>
  <c r="AS64" i="43" a="1"/>
  <c r="AS64" i="43" s="1"/>
  <c r="AR64" i="43" a="1"/>
  <c r="AR64" i="43" s="1"/>
  <c r="AQ64" i="43" a="1"/>
  <c r="AQ64" i="43" s="1"/>
  <c r="AP64" i="43" a="1"/>
  <c r="AP64" i="43" s="1"/>
  <c r="AM64" i="43" a="1"/>
  <c r="AM64" i="43" s="1"/>
  <c r="AL64" i="43" a="1"/>
  <c r="AL64" i="43" s="1"/>
  <c r="AK64" i="43" a="1"/>
  <c r="AK64" i="43" s="1"/>
  <c r="AJ64" i="43" a="1"/>
  <c r="AJ64" i="43" s="1"/>
  <c r="AI64" i="43" a="1"/>
  <c r="AI64" i="43" s="1"/>
  <c r="AH64" i="43" a="1"/>
  <c r="AH64" i="43" s="1"/>
  <c r="AG64" i="43" a="1"/>
  <c r="AG64" i="43" s="1"/>
  <c r="AF64" i="43" a="1"/>
  <c r="AF64" i="43" s="1"/>
  <c r="AE64" i="43" a="1"/>
  <c r="AE64" i="43" s="1"/>
  <c r="AD64" i="43" a="1"/>
  <c r="AD64" i="43" s="1"/>
  <c r="AC64" i="43" a="1"/>
  <c r="AC64" i="43" s="1"/>
  <c r="AB64" i="43" a="1"/>
  <c r="AB64" i="43" s="1"/>
  <c r="AA64" i="43" a="1"/>
  <c r="AA64" i="43" s="1"/>
  <c r="Z64" i="43" a="1"/>
  <c r="Z64" i="43" s="1"/>
  <c r="Y64" i="43" a="1"/>
  <c r="Y64" i="43" s="1"/>
  <c r="X64" i="43" a="1"/>
  <c r="X64" i="43" s="1"/>
  <c r="W64" i="43" a="1"/>
  <c r="W64" i="43" s="1"/>
  <c r="V64" i="43" a="1"/>
  <c r="V64" i="43" s="1"/>
  <c r="U64" i="43" a="1"/>
  <c r="U64" i="43" s="1"/>
  <c r="T64" i="43" a="1"/>
  <c r="T64" i="43" s="1"/>
  <c r="S64" i="43" a="1"/>
  <c r="S64" i="43" s="1"/>
  <c r="R64" i="43" a="1"/>
  <c r="R64" i="43" s="1"/>
  <c r="Q64" i="43" a="1"/>
  <c r="Q64" i="43" s="1"/>
  <c r="P64" i="43" a="1"/>
  <c r="P64" i="43" s="1"/>
  <c r="O64" i="43" a="1"/>
  <c r="O64" i="43" s="1"/>
  <c r="N64" i="43" a="1"/>
  <c r="N64" i="43" s="1"/>
  <c r="M64" i="43" a="1"/>
  <c r="M64" i="43" s="1"/>
  <c r="L64" i="43" a="1"/>
  <c r="L64" i="43" s="1"/>
  <c r="K64" i="43" a="1"/>
  <c r="K64" i="43" s="1"/>
  <c r="J64" i="43" a="1"/>
  <c r="J64" i="43" s="1"/>
  <c r="AT62" i="43" a="1"/>
  <c r="AT62" i="43" s="1"/>
  <c r="AS62" i="43" a="1"/>
  <c r="AS62" i="43" s="1"/>
  <c r="AR62" i="43" a="1"/>
  <c r="AR62" i="43" s="1"/>
  <c r="AQ62" i="43" a="1"/>
  <c r="AQ62" i="43" s="1"/>
  <c r="AP62" i="43" a="1"/>
  <c r="AP62" i="43" s="1"/>
  <c r="AM62" i="43" a="1"/>
  <c r="AM62" i="43" s="1"/>
  <c r="AL62" i="43" a="1"/>
  <c r="AL62" i="43" s="1"/>
  <c r="AK62" i="43" a="1"/>
  <c r="AK62" i="43" s="1"/>
  <c r="AJ62" i="43" a="1"/>
  <c r="AJ62" i="43" s="1"/>
  <c r="AI62" i="43" a="1"/>
  <c r="AI62" i="43" s="1"/>
  <c r="AH62" i="43" a="1"/>
  <c r="AH62" i="43" s="1"/>
  <c r="AG62" i="43" a="1"/>
  <c r="AG62" i="43" s="1"/>
  <c r="AF62" i="43" a="1"/>
  <c r="AF62" i="43" s="1"/>
  <c r="AE62" i="43" a="1"/>
  <c r="AE62" i="43" s="1"/>
  <c r="AD62" i="43" a="1"/>
  <c r="AD62" i="43" s="1"/>
  <c r="AC62" i="43" a="1"/>
  <c r="AC62" i="43" s="1"/>
  <c r="AB62" i="43" a="1"/>
  <c r="AB62" i="43" s="1"/>
  <c r="AA62" i="43" a="1"/>
  <c r="AA62" i="43" s="1"/>
  <c r="Z62" i="43" a="1"/>
  <c r="Z62" i="43" s="1"/>
  <c r="Y62" i="43" a="1"/>
  <c r="Y62" i="43" s="1"/>
  <c r="X62" i="43" a="1"/>
  <c r="X62" i="43" s="1"/>
  <c r="W62" i="43" a="1"/>
  <c r="W62" i="43" s="1"/>
  <c r="V62" i="43" a="1"/>
  <c r="V62" i="43" s="1"/>
  <c r="U62" i="43" a="1"/>
  <c r="U62" i="43" s="1"/>
  <c r="T62" i="43" a="1"/>
  <c r="T62" i="43" s="1"/>
  <c r="S62" i="43" a="1"/>
  <c r="S62" i="43" s="1"/>
  <c r="R62" i="43" a="1"/>
  <c r="R62" i="43" s="1"/>
  <c r="Q62" i="43" a="1"/>
  <c r="Q62" i="43" s="1"/>
  <c r="P62" i="43" a="1"/>
  <c r="P62" i="43" s="1"/>
  <c r="O62" i="43" a="1"/>
  <c r="O62" i="43" s="1"/>
  <c r="N62" i="43" a="1"/>
  <c r="N62" i="43" s="1"/>
  <c r="M62" i="43" a="1"/>
  <c r="M62" i="43" s="1"/>
  <c r="L62" i="43" a="1"/>
  <c r="L62" i="43" s="1"/>
  <c r="K62" i="43" a="1"/>
  <c r="K62" i="43" s="1"/>
  <c r="J62" i="43" a="1"/>
  <c r="J62" i="43" s="1"/>
  <c r="AT61" i="43" a="1"/>
  <c r="AT61" i="43" s="1"/>
  <c r="AS61" i="43" a="1"/>
  <c r="AS61" i="43" s="1"/>
  <c r="AR61" i="43" a="1"/>
  <c r="AR61" i="43" s="1"/>
  <c r="AQ61" i="43" a="1"/>
  <c r="AQ61" i="43" s="1"/>
  <c r="AP61" i="43" a="1"/>
  <c r="AP61" i="43" s="1"/>
  <c r="AM61" i="43" a="1"/>
  <c r="AM61" i="43" s="1"/>
  <c r="AL61" i="43" a="1"/>
  <c r="AL61" i="43" s="1"/>
  <c r="AK61" i="43" a="1"/>
  <c r="AK61" i="43" s="1"/>
  <c r="AJ61" i="43" a="1"/>
  <c r="AJ61" i="43" s="1"/>
  <c r="AI61" i="43" a="1"/>
  <c r="AI61" i="43" s="1"/>
  <c r="AH61" i="43" a="1"/>
  <c r="AH61" i="43" s="1"/>
  <c r="AG61" i="43" a="1"/>
  <c r="AG61" i="43" s="1"/>
  <c r="AF61" i="43" a="1"/>
  <c r="AF61" i="43" s="1"/>
  <c r="AE61" i="43" a="1"/>
  <c r="AE61" i="43" s="1"/>
  <c r="AD61" i="43" a="1"/>
  <c r="AD61" i="43" s="1"/>
  <c r="AC61" i="43" a="1"/>
  <c r="AC61" i="43" s="1"/>
  <c r="AB61" i="43" a="1"/>
  <c r="AB61" i="43" s="1"/>
  <c r="AA61" i="43" a="1"/>
  <c r="AA61" i="43" s="1"/>
  <c r="Z61" i="43" a="1"/>
  <c r="Z61" i="43" s="1"/>
  <c r="Y61" i="43" a="1"/>
  <c r="Y61" i="43" s="1"/>
  <c r="X61" i="43" a="1"/>
  <c r="X61" i="43" s="1"/>
  <c r="W61" i="43" a="1"/>
  <c r="W61" i="43" s="1"/>
  <c r="V61" i="43" a="1"/>
  <c r="V61" i="43" s="1"/>
  <c r="U61" i="43" a="1"/>
  <c r="U61" i="43" s="1"/>
  <c r="T61" i="43" a="1"/>
  <c r="T61" i="43" s="1"/>
  <c r="S61" i="43" a="1"/>
  <c r="S61" i="43" s="1"/>
  <c r="R61" i="43" a="1"/>
  <c r="R61" i="43" s="1"/>
  <c r="Q61" i="43" a="1"/>
  <c r="Q61" i="43" s="1"/>
  <c r="P61" i="43" a="1"/>
  <c r="P61" i="43" s="1"/>
  <c r="O61" i="43" a="1"/>
  <c r="O61" i="43" s="1"/>
  <c r="N61" i="43" a="1"/>
  <c r="N61" i="43" s="1"/>
  <c r="M61" i="43" a="1"/>
  <c r="M61" i="43" s="1"/>
  <c r="L61" i="43" a="1"/>
  <c r="L61" i="43" s="1"/>
  <c r="K61" i="43" a="1"/>
  <c r="K61" i="43" s="1"/>
  <c r="J61" i="43" a="1"/>
  <c r="J61" i="43" s="1"/>
  <c r="AT59" i="43" a="1"/>
  <c r="AT59" i="43" s="1"/>
  <c r="AS59" i="43" a="1"/>
  <c r="AS59" i="43" s="1"/>
  <c r="AR59" i="43" a="1"/>
  <c r="AR59" i="43" s="1"/>
  <c r="AQ59" i="43" a="1"/>
  <c r="AQ59" i="43" s="1"/>
  <c r="AP59" i="43" a="1"/>
  <c r="AP59" i="43" s="1"/>
  <c r="AM59" i="43" a="1"/>
  <c r="AM59" i="43" s="1"/>
  <c r="AL59" i="43" a="1"/>
  <c r="AL59" i="43" s="1"/>
  <c r="AK59" i="43" a="1"/>
  <c r="AK59" i="43" s="1"/>
  <c r="AJ59" i="43" a="1"/>
  <c r="AJ59" i="43" s="1"/>
  <c r="AI59" i="43" a="1"/>
  <c r="AI59" i="43" s="1"/>
  <c r="AH59" i="43" a="1"/>
  <c r="AH59" i="43" s="1"/>
  <c r="AG59" i="43" a="1"/>
  <c r="AG59" i="43" s="1"/>
  <c r="AF59" i="43" a="1"/>
  <c r="AF59" i="43" s="1"/>
  <c r="AE59" i="43" a="1"/>
  <c r="AE59" i="43" s="1"/>
  <c r="AD59" i="43" a="1"/>
  <c r="AD59" i="43" s="1"/>
  <c r="AC59" i="43" a="1"/>
  <c r="AC59" i="43" s="1"/>
  <c r="AB59" i="43" a="1"/>
  <c r="AB59" i="43" s="1"/>
  <c r="AA59" i="43" a="1"/>
  <c r="AA59" i="43" s="1"/>
  <c r="Z59" i="43" a="1"/>
  <c r="Z59" i="43" s="1"/>
  <c r="Y59" i="43" a="1"/>
  <c r="Y59" i="43" s="1"/>
  <c r="X59" i="43" a="1"/>
  <c r="X59" i="43" s="1"/>
  <c r="W59" i="43" a="1"/>
  <c r="W59" i="43" s="1"/>
  <c r="V59" i="43" a="1"/>
  <c r="V59" i="43" s="1"/>
  <c r="U59" i="43" a="1"/>
  <c r="U59" i="43" s="1"/>
  <c r="T59" i="43" a="1"/>
  <c r="T59" i="43" s="1"/>
  <c r="S59" i="43" a="1"/>
  <c r="S59" i="43" s="1"/>
  <c r="R59" i="43" a="1"/>
  <c r="R59" i="43" s="1"/>
  <c r="Q59" i="43" a="1"/>
  <c r="Q59" i="43" s="1"/>
  <c r="P59" i="43" a="1"/>
  <c r="P59" i="43" s="1"/>
  <c r="O59" i="43" a="1"/>
  <c r="O59" i="43" s="1"/>
  <c r="N59" i="43" a="1"/>
  <c r="N59" i="43" s="1"/>
  <c r="M59" i="43" a="1"/>
  <c r="M59" i="43" s="1"/>
  <c r="L59" i="43" a="1"/>
  <c r="L59" i="43" s="1"/>
  <c r="K59" i="43" a="1"/>
  <c r="K59" i="43" s="1"/>
  <c r="J59" i="43" a="1"/>
  <c r="J59" i="43" s="1"/>
  <c r="AT58" i="43" a="1"/>
  <c r="AT58" i="43" s="1"/>
  <c r="AS58" i="43" a="1"/>
  <c r="AS58" i="43" s="1"/>
  <c r="AR58" i="43" a="1"/>
  <c r="AR58" i="43" s="1"/>
  <c r="AQ58" i="43" a="1"/>
  <c r="AQ58" i="43" s="1"/>
  <c r="AP58" i="43" a="1"/>
  <c r="AP58" i="43" s="1"/>
  <c r="AM58" i="43" a="1"/>
  <c r="AM58" i="43" s="1"/>
  <c r="AL58" i="43" a="1"/>
  <c r="AL58" i="43" s="1"/>
  <c r="AK58" i="43" a="1"/>
  <c r="AK58" i="43" s="1"/>
  <c r="AJ58" i="43" a="1"/>
  <c r="AJ58" i="43" s="1"/>
  <c r="AI58" i="43" a="1"/>
  <c r="AI58" i="43" s="1"/>
  <c r="AH58" i="43" a="1"/>
  <c r="AH58" i="43" s="1"/>
  <c r="AG58" i="43" a="1"/>
  <c r="AG58" i="43" s="1"/>
  <c r="AF58" i="43" a="1"/>
  <c r="AF58" i="43" s="1"/>
  <c r="AE58" i="43" a="1"/>
  <c r="AE58" i="43" s="1"/>
  <c r="AD58" i="43" a="1"/>
  <c r="AD58" i="43" s="1"/>
  <c r="AC58" i="43" a="1"/>
  <c r="AC58" i="43" s="1"/>
  <c r="AB58" i="43" a="1"/>
  <c r="AB58" i="43" s="1"/>
  <c r="AA58" i="43" a="1"/>
  <c r="AA58" i="43" s="1"/>
  <c r="Z58" i="43" a="1"/>
  <c r="Z58" i="43" s="1"/>
  <c r="Y58" i="43" a="1"/>
  <c r="Y58" i="43" s="1"/>
  <c r="X58" i="43" a="1"/>
  <c r="X58" i="43" s="1"/>
  <c r="W58" i="43" a="1"/>
  <c r="W58" i="43" s="1"/>
  <c r="V58" i="43" a="1"/>
  <c r="V58" i="43" s="1"/>
  <c r="U58" i="43" a="1"/>
  <c r="U58" i="43" s="1"/>
  <c r="T58" i="43" a="1"/>
  <c r="T58" i="43" s="1"/>
  <c r="S58" i="43" a="1"/>
  <c r="S58" i="43" s="1"/>
  <c r="R58" i="43" a="1"/>
  <c r="R58" i="43" s="1"/>
  <c r="Q58" i="43" a="1"/>
  <c r="Q58" i="43" s="1"/>
  <c r="P58" i="43" a="1"/>
  <c r="P58" i="43" s="1"/>
  <c r="O58" i="43" a="1"/>
  <c r="O58" i="43" s="1"/>
  <c r="N58" i="43" a="1"/>
  <c r="N58" i="43" s="1"/>
  <c r="M58" i="43" a="1"/>
  <c r="M58" i="43" s="1"/>
  <c r="L58" i="43" a="1"/>
  <c r="L58" i="43" s="1"/>
  <c r="K58" i="43" a="1"/>
  <c r="K58" i="43" s="1"/>
  <c r="J58" i="43" a="1"/>
  <c r="J58" i="43" s="1"/>
  <c r="AT56" i="43" a="1"/>
  <c r="AT56" i="43" s="1"/>
  <c r="AS56" i="43" a="1"/>
  <c r="AS56" i="43" s="1"/>
  <c r="AR56" i="43" a="1"/>
  <c r="AR56" i="43" s="1"/>
  <c r="AQ56" i="43" a="1"/>
  <c r="AQ56" i="43" s="1"/>
  <c r="AP56" i="43" a="1"/>
  <c r="AP56" i="43" s="1"/>
  <c r="AM56" i="43" a="1"/>
  <c r="AM56" i="43" s="1"/>
  <c r="AL56" i="43" a="1"/>
  <c r="AL56" i="43" s="1"/>
  <c r="AK56" i="43" a="1"/>
  <c r="AK56" i="43" s="1"/>
  <c r="AJ56" i="43" a="1"/>
  <c r="AJ56" i="43" s="1"/>
  <c r="AI56" i="43" a="1"/>
  <c r="AI56" i="43" s="1"/>
  <c r="AH56" i="43" a="1"/>
  <c r="AH56" i="43" s="1"/>
  <c r="AG56" i="43" a="1"/>
  <c r="AG56" i="43" s="1"/>
  <c r="AF56" i="43" a="1"/>
  <c r="AF56" i="43" s="1"/>
  <c r="AE56" i="43" a="1"/>
  <c r="AE56" i="43" s="1"/>
  <c r="AD56" i="43" a="1"/>
  <c r="AD56" i="43" s="1"/>
  <c r="AC56" i="43" a="1"/>
  <c r="AC56" i="43" s="1"/>
  <c r="AB56" i="43" a="1"/>
  <c r="AB56" i="43" s="1"/>
  <c r="AA56" i="43" a="1"/>
  <c r="AA56" i="43" s="1"/>
  <c r="Z56" i="43" a="1"/>
  <c r="Z56" i="43" s="1"/>
  <c r="Y56" i="43" a="1"/>
  <c r="Y56" i="43" s="1"/>
  <c r="X56" i="43" a="1"/>
  <c r="X56" i="43" s="1"/>
  <c r="W56" i="43" a="1"/>
  <c r="W56" i="43" s="1"/>
  <c r="V56" i="43" a="1"/>
  <c r="V56" i="43" s="1"/>
  <c r="U56" i="43" a="1"/>
  <c r="U56" i="43" s="1"/>
  <c r="T56" i="43" a="1"/>
  <c r="T56" i="43" s="1"/>
  <c r="S56" i="43" a="1"/>
  <c r="S56" i="43" s="1"/>
  <c r="R56" i="43" a="1"/>
  <c r="R56" i="43" s="1"/>
  <c r="Q56" i="43" a="1"/>
  <c r="Q56" i="43" s="1"/>
  <c r="P56" i="43" a="1"/>
  <c r="P56" i="43" s="1"/>
  <c r="O56" i="43" a="1"/>
  <c r="O56" i="43" s="1"/>
  <c r="N56" i="43" a="1"/>
  <c r="N56" i="43" s="1"/>
  <c r="M56" i="43" a="1"/>
  <c r="M56" i="43" s="1"/>
  <c r="L56" i="43" a="1"/>
  <c r="L56" i="43" s="1"/>
  <c r="K56" i="43" a="1"/>
  <c r="K56" i="43" s="1"/>
  <c r="J56" i="43" a="1"/>
  <c r="J56" i="43" s="1"/>
  <c r="AT55" i="43" a="1"/>
  <c r="AT55" i="43" s="1"/>
  <c r="AS55" i="43" a="1"/>
  <c r="AS55" i="43" s="1"/>
  <c r="AR55" i="43" a="1"/>
  <c r="AR55" i="43" s="1"/>
  <c r="AQ55" i="43" a="1"/>
  <c r="AQ55" i="43" s="1"/>
  <c r="AP55" i="43" a="1"/>
  <c r="AP55" i="43" s="1"/>
  <c r="AM55" i="43" a="1"/>
  <c r="AM55" i="43" s="1"/>
  <c r="AL55" i="43" a="1"/>
  <c r="AL55" i="43" s="1"/>
  <c r="AK55" i="43" a="1"/>
  <c r="AK55" i="43" s="1"/>
  <c r="AJ55" i="43" a="1"/>
  <c r="AJ55" i="43" s="1"/>
  <c r="AI55" i="43" a="1"/>
  <c r="AI55" i="43" s="1"/>
  <c r="AH55" i="43" a="1"/>
  <c r="AH55" i="43" s="1"/>
  <c r="AG55" i="43" a="1"/>
  <c r="AG55" i="43" s="1"/>
  <c r="AF55" i="43" a="1"/>
  <c r="AF55" i="43" s="1"/>
  <c r="AE55" i="43" a="1"/>
  <c r="AE55" i="43" s="1"/>
  <c r="AD55" i="43" a="1"/>
  <c r="AD55" i="43" s="1"/>
  <c r="AC55" i="43" a="1"/>
  <c r="AC55" i="43" s="1"/>
  <c r="AB55" i="43" a="1"/>
  <c r="AB55" i="43" s="1"/>
  <c r="AA55" i="43" a="1"/>
  <c r="AA55" i="43" s="1"/>
  <c r="Z55" i="43" a="1"/>
  <c r="Z55" i="43" s="1"/>
  <c r="Y55" i="43" a="1"/>
  <c r="Y55" i="43" s="1"/>
  <c r="X55" i="43" a="1"/>
  <c r="X55" i="43" s="1"/>
  <c r="W55" i="43" a="1"/>
  <c r="W55" i="43" s="1"/>
  <c r="V55" i="43" a="1"/>
  <c r="V55" i="43" s="1"/>
  <c r="U55" i="43" a="1"/>
  <c r="U55" i="43" s="1"/>
  <c r="T55" i="43" a="1"/>
  <c r="T55" i="43" s="1"/>
  <c r="S55" i="43" a="1"/>
  <c r="S55" i="43" s="1"/>
  <c r="R55" i="43" a="1"/>
  <c r="R55" i="43" s="1"/>
  <c r="Q55" i="43" a="1"/>
  <c r="Q55" i="43" s="1"/>
  <c r="P55" i="43" a="1"/>
  <c r="P55" i="43" s="1"/>
  <c r="O55" i="43" a="1"/>
  <c r="O55" i="43" s="1"/>
  <c r="N55" i="43" a="1"/>
  <c r="N55" i="43" s="1"/>
  <c r="M55" i="43" a="1"/>
  <c r="M55" i="43" s="1"/>
  <c r="L55" i="43" a="1"/>
  <c r="L55" i="43" s="1"/>
  <c r="K55" i="43" a="1"/>
  <c r="K55" i="43" s="1"/>
  <c r="J55" i="43" a="1"/>
  <c r="J55" i="43" s="1"/>
  <c r="AT53" i="43" a="1"/>
  <c r="AT53" i="43" s="1"/>
  <c r="AS53" i="43" a="1"/>
  <c r="AS53" i="43" s="1"/>
  <c r="AR53" i="43" a="1"/>
  <c r="AR53" i="43" s="1"/>
  <c r="AQ53" i="43" a="1"/>
  <c r="AQ53" i="43" s="1"/>
  <c r="AP53" i="43" a="1"/>
  <c r="AP53" i="43" s="1"/>
  <c r="AM53" i="43" a="1"/>
  <c r="AM53" i="43" s="1"/>
  <c r="AL53" i="43" a="1"/>
  <c r="AL53" i="43" s="1"/>
  <c r="AK53" i="43" a="1"/>
  <c r="AK53" i="43" s="1"/>
  <c r="AJ53" i="43" a="1"/>
  <c r="AJ53" i="43" s="1"/>
  <c r="AI53" i="43" a="1"/>
  <c r="AI53" i="43" s="1"/>
  <c r="AH53" i="43" a="1"/>
  <c r="AH53" i="43" s="1"/>
  <c r="AG53" i="43" a="1"/>
  <c r="AG53" i="43" s="1"/>
  <c r="AF53" i="43" a="1"/>
  <c r="AF53" i="43" s="1"/>
  <c r="AE53" i="43" a="1"/>
  <c r="AE53" i="43" s="1"/>
  <c r="AD53" i="43" a="1"/>
  <c r="AD53" i="43" s="1"/>
  <c r="AC53" i="43" a="1"/>
  <c r="AC53" i="43" s="1"/>
  <c r="AB53" i="43" a="1"/>
  <c r="AB53" i="43" s="1"/>
  <c r="AA53" i="43" a="1"/>
  <c r="AA53" i="43" s="1"/>
  <c r="Z53" i="43" a="1"/>
  <c r="Z53" i="43" s="1"/>
  <c r="Y53" i="43" a="1"/>
  <c r="Y53" i="43" s="1"/>
  <c r="X53" i="43" a="1"/>
  <c r="X53" i="43" s="1"/>
  <c r="W53" i="43" a="1"/>
  <c r="W53" i="43" s="1"/>
  <c r="V53" i="43" a="1"/>
  <c r="V53" i="43" s="1"/>
  <c r="U53" i="43" a="1"/>
  <c r="U53" i="43" s="1"/>
  <c r="T53" i="43" a="1"/>
  <c r="T53" i="43" s="1"/>
  <c r="S53" i="43" a="1"/>
  <c r="S53" i="43" s="1"/>
  <c r="R53" i="43" a="1"/>
  <c r="R53" i="43" s="1"/>
  <c r="Q53" i="43" a="1"/>
  <c r="Q53" i="43" s="1"/>
  <c r="P53" i="43" a="1"/>
  <c r="P53" i="43" s="1"/>
  <c r="O53" i="43" a="1"/>
  <c r="O53" i="43" s="1"/>
  <c r="N53" i="43" a="1"/>
  <c r="N53" i="43" s="1"/>
  <c r="M53" i="43" a="1"/>
  <c r="M53" i="43" s="1"/>
  <c r="L53" i="43" a="1"/>
  <c r="L53" i="43" s="1"/>
  <c r="K53" i="43" a="1"/>
  <c r="K53" i="43" s="1"/>
  <c r="J53" i="43" a="1"/>
  <c r="J53" i="43" s="1"/>
  <c r="AT52" i="43" a="1"/>
  <c r="AT52" i="43" s="1"/>
  <c r="AS52" i="43" a="1"/>
  <c r="AS52" i="43" s="1"/>
  <c r="AR52" i="43" a="1"/>
  <c r="AR52" i="43" s="1"/>
  <c r="AQ52" i="43" a="1"/>
  <c r="AQ52" i="43" s="1"/>
  <c r="AP52" i="43" a="1"/>
  <c r="AP52" i="43" s="1"/>
  <c r="AM52" i="43" a="1"/>
  <c r="AM52" i="43" s="1"/>
  <c r="AL52" i="43" a="1"/>
  <c r="AL52" i="43" s="1"/>
  <c r="AK52" i="43" a="1"/>
  <c r="AK52" i="43" s="1"/>
  <c r="AJ52" i="43" a="1"/>
  <c r="AJ52" i="43" s="1"/>
  <c r="AI52" i="43" a="1"/>
  <c r="AI52" i="43" s="1"/>
  <c r="AH52" i="43" a="1"/>
  <c r="AH52" i="43" s="1"/>
  <c r="AG52" i="43" a="1"/>
  <c r="AG52" i="43" s="1"/>
  <c r="AF52" i="43" a="1"/>
  <c r="AF52" i="43" s="1"/>
  <c r="AE52" i="43" a="1"/>
  <c r="AE52" i="43" s="1"/>
  <c r="AD52" i="43" a="1"/>
  <c r="AD52" i="43" s="1"/>
  <c r="AC52" i="43" a="1"/>
  <c r="AC52" i="43" s="1"/>
  <c r="AB52" i="43" a="1"/>
  <c r="AB52" i="43" s="1"/>
  <c r="AA52" i="43" a="1"/>
  <c r="AA52" i="43" s="1"/>
  <c r="Z52" i="43" a="1"/>
  <c r="Z52" i="43" s="1"/>
  <c r="Y52" i="43" a="1"/>
  <c r="Y52" i="43" s="1"/>
  <c r="X52" i="43" a="1"/>
  <c r="X52" i="43" s="1"/>
  <c r="W52" i="43" a="1"/>
  <c r="W52" i="43" s="1"/>
  <c r="V52" i="43" a="1"/>
  <c r="V52" i="43" s="1"/>
  <c r="U52" i="43" a="1"/>
  <c r="U52" i="43" s="1"/>
  <c r="T52" i="43" a="1"/>
  <c r="T52" i="43" s="1"/>
  <c r="S52" i="43" a="1"/>
  <c r="S52" i="43" s="1"/>
  <c r="R52" i="43" a="1"/>
  <c r="R52" i="43" s="1"/>
  <c r="Q52" i="43" a="1"/>
  <c r="Q52" i="43" s="1"/>
  <c r="P52" i="43" a="1"/>
  <c r="P52" i="43" s="1"/>
  <c r="O52" i="43" a="1"/>
  <c r="O52" i="43" s="1"/>
  <c r="N52" i="43" a="1"/>
  <c r="N52" i="43" s="1"/>
  <c r="M52" i="43" a="1"/>
  <c r="M52" i="43" s="1"/>
  <c r="L52" i="43" a="1"/>
  <c r="L52" i="43" s="1"/>
  <c r="K52" i="43" a="1"/>
  <c r="K52" i="43" s="1"/>
  <c r="J52" i="43" a="1"/>
  <c r="J52" i="43" s="1"/>
  <c r="AT50" i="43" a="1"/>
  <c r="AT50" i="43" s="1"/>
  <c r="AS50" i="43" a="1"/>
  <c r="AS50" i="43" s="1"/>
  <c r="AR50" i="43" a="1"/>
  <c r="AR50" i="43" s="1"/>
  <c r="AQ50" i="43" a="1"/>
  <c r="AQ50" i="43" s="1"/>
  <c r="AP50" i="43" a="1"/>
  <c r="AP50" i="43" s="1"/>
  <c r="AM50" i="43" a="1"/>
  <c r="AM50" i="43" s="1"/>
  <c r="AL50" i="43" a="1"/>
  <c r="AL50" i="43" s="1"/>
  <c r="AK50" i="43" a="1"/>
  <c r="AK50" i="43" s="1"/>
  <c r="AJ50" i="43" a="1"/>
  <c r="AJ50" i="43" s="1"/>
  <c r="AI50" i="43" a="1"/>
  <c r="AI50" i="43" s="1"/>
  <c r="AH50" i="43" a="1"/>
  <c r="AH50" i="43" s="1"/>
  <c r="AG50" i="43" a="1"/>
  <c r="AG50" i="43" s="1"/>
  <c r="AF50" i="43" a="1"/>
  <c r="AF50" i="43" s="1"/>
  <c r="AE50" i="43" a="1"/>
  <c r="AE50" i="43" s="1"/>
  <c r="AD50" i="43" a="1"/>
  <c r="AD50" i="43" s="1"/>
  <c r="AC50" i="43" a="1"/>
  <c r="AC50" i="43" s="1"/>
  <c r="AB50" i="43" a="1"/>
  <c r="AB50" i="43" s="1"/>
  <c r="AA50" i="43" a="1"/>
  <c r="AA50" i="43" s="1"/>
  <c r="Z50" i="43" a="1"/>
  <c r="Z50" i="43" s="1"/>
  <c r="Y50" i="43" a="1"/>
  <c r="Y50" i="43" s="1"/>
  <c r="X50" i="43" a="1"/>
  <c r="X50" i="43" s="1"/>
  <c r="W50" i="43" a="1"/>
  <c r="W50" i="43" s="1"/>
  <c r="V50" i="43" a="1"/>
  <c r="V50" i="43" s="1"/>
  <c r="U50" i="43" a="1"/>
  <c r="U50" i="43" s="1"/>
  <c r="T50" i="43" a="1"/>
  <c r="T50" i="43" s="1"/>
  <c r="S50" i="43" a="1"/>
  <c r="S50" i="43" s="1"/>
  <c r="R50" i="43" a="1"/>
  <c r="R50" i="43" s="1"/>
  <c r="Q50" i="43" a="1"/>
  <c r="Q50" i="43" s="1"/>
  <c r="P50" i="43" a="1"/>
  <c r="P50" i="43" s="1"/>
  <c r="O50" i="43" a="1"/>
  <c r="O50" i="43" s="1"/>
  <c r="N50" i="43" a="1"/>
  <c r="N50" i="43" s="1"/>
  <c r="M50" i="43" a="1"/>
  <c r="M50" i="43" s="1"/>
  <c r="L50" i="43" a="1"/>
  <c r="L50" i="43" s="1"/>
  <c r="K50" i="43" a="1"/>
  <c r="K50" i="43" s="1"/>
  <c r="J50" i="43" a="1"/>
  <c r="J50" i="43" s="1"/>
  <c r="AT49" i="43" a="1"/>
  <c r="AT49" i="43" s="1"/>
  <c r="AS49" i="43" a="1"/>
  <c r="AS49" i="43" s="1"/>
  <c r="AR49" i="43" a="1"/>
  <c r="AR49" i="43" s="1"/>
  <c r="AQ49" i="43" a="1"/>
  <c r="AQ49" i="43" s="1"/>
  <c r="AP49" i="43" a="1"/>
  <c r="AP49" i="43" s="1"/>
  <c r="AM49" i="43" a="1"/>
  <c r="AM49" i="43" s="1"/>
  <c r="AL49" i="43" a="1"/>
  <c r="AL49" i="43" s="1"/>
  <c r="AK49" i="43" a="1"/>
  <c r="AK49" i="43" s="1"/>
  <c r="AJ49" i="43" a="1"/>
  <c r="AJ49" i="43" s="1"/>
  <c r="AI49" i="43" a="1"/>
  <c r="AI49" i="43" s="1"/>
  <c r="AH49" i="43" a="1"/>
  <c r="AH49" i="43" s="1"/>
  <c r="AG49" i="43" a="1"/>
  <c r="AG49" i="43" s="1"/>
  <c r="AF49" i="43" a="1"/>
  <c r="AF49" i="43" s="1"/>
  <c r="AE49" i="43" a="1"/>
  <c r="AE49" i="43" s="1"/>
  <c r="AD49" i="43" a="1"/>
  <c r="AD49" i="43" s="1"/>
  <c r="AC49" i="43" a="1"/>
  <c r="AC49" i="43" s="1"/>
  <c r="AB49" i="43" a="1"/>
  <c r="AB49" i="43" s="1"/>
  <c r="AA49" i="43" a="1"/>
  <c r="AA49" i="43" s="1"/>
  <c r="Z49" i="43" a="1"/>
  <c r="Z49" i="43" s="1"/>
  <c r="Y49" i="43" a="1"/>
  <c r="Y49" i="43" s="1"/>
  <c r="X49" i="43" a="1"/>
  <c r="X49" i="43" s="1"/>
  <c r="W49" i="43" a="1"/>
  <c r="W49" i="43" s="1"/>
  <c r="V49" i="43" a="1"/>
  <c r="V49" i="43" s="1"/>
  <c r="U49" i="43" a="1"/>
  <c r="U49" i="43" s="1"/>
  <c r="T49" i="43" a="1"/>
  <c r="T49" i="43" s="1"/>
  <c r="S49" i="43" a="1"/>
  <c r="S49" i="43" s="1"/>
  <c r="R49" i="43" a="1"/>
  <c r="R49" i="43" s="1"/>
  <c r="Q49" i="43" a="1"/>
  <c r="Q49" i="43" s="1"/>
  <c r="P49" i="43" a="1"/>
  <c r="P49" i="43" s="1"/>
  <c r="O49" i="43" a="1"/>
  <c r="O49" i="43" s="1"/>
  <c r="N49" i="43" a="1"/>
  <c r="N49" i="43" s="1"/>
  <c r="M49" i="43" a="1"/>
  <c r="M49" i="43" s="1"/>
  <c r="L49" i="43" a="1"/>
  <c r="L49" i="43" s="1"/>
  <c r="K49" i="43" a="1"/>
  <c r="K49" i="43" s="1"/>
  <c r="J49" i="43" a="1"/>
  <c r="J49" i="43" s="1"/>
  <c r="AT47" i="43" a="1"/>
  <c r="AT47" i="43" s="1"/>
  <c r="AS47" i="43" a="1"/>
  <c r="AS47" i="43" s="1"/>
  <c r="AR47" i="43" a="1"/>
  <c r="AR47" i="43" s="1"/>
  <c r="AQ47" i="43" a="1"/>
  <c r="AQ47" i="43" s="1"/>
  <c r="AP47" i="43" a="1"/>
  <c r="AP47" i="43" s="1"/>
  <c r="AM47" i="43" a="1"/>
  <c r="AM47" i="43" s="1"/>
  <c r="AL47" i="43" a="1"/>
  <c r="AL47" i="43" s="1"/>
  <c r="AK47" i="43" a="1"/>
  <c r="AK47" i="43" s="1"/>
  <c r="AJ47" i="43" a="1"/>
  <c r="AJ47" i="43" s="1"/>
  <c r="AI47" i="43" a="1"/>
  <c r="AI47" i="43" s="1"/>
  <c r="AH47" i="43" a="1"/>
  <c r="AH47" i="43" s="1"/>
  <c r="AG47" i="43" a="1"/>
  <c r="AG47" i="43" s="1"/>
  <c r="AF47" i="43" a="1"/>
  <c r="AF47" i="43" s="1"/>
  <c r="AE47" i="43" a="1"/>
  <c r="AE47" i="43" s="1"/>
  <c r="AD47" i="43" a="1"/>
  <c r="AD47" i="43" s="1"/>
  <c r="AC47" i="43" a="1"/>
  <c r="AC47" i="43" s="1"/>
  <c r="AB47" i="43" a="1"/>
  <c r="AB47" i="43" s="1"/>
  <c r="AA47" i="43" a="1"/>
  <c r="AA47" i="43" s="1"/>
  <c r="Z47" i="43" a="1"/>
  <c r="Z47" i="43" s="1"/>
  <c r="Y47" i="43" a="1"/>
  <c r="Y47" i="43" s="1"/>
  <c r="X47" i="43" a="1"/>
  <c r="X47" i="43" s="1"/>
  <c r="W47" i="43" a="1"/>
  <c r="W47" i="43" s="1"/>
  <c r="V47" i="43" a="1"/>
  <c r="V47" i="43" s="1"/>
  <c r="U47" i="43" a="1"/>
  <c r="U47" i="43" s="1"/>
  <c r="T47" i="43" a="1"/>
  <c r="T47" i="43" s="1"/>
  <c r="S47" i="43" a="1"/>
  <c r="S47" i="43" s="1"/>
  <c r="R47" i="43" a="1"/>
  <c r="R47" i="43" s="1"/>
  <c r="Q47" i="43" a="1"/>
  <c r="Q47" i="43" s="1"/>
  <c r="P47" i="43" a="1"/>
  <c r="P47" i="43" s="1"/>
  <c r="O47" i="43" a="1"/>
  <c r="O47" i="43" s="1"/>
  <c r="N47" i="43" a="1"/>
  <c r="N47" i="43" s="1"/>
  <c r="M47" i="43" a="1"/>
  <c r="M47" i="43" s="1"/>
  <c r="L47" i="43" a="1"/>
  <c r="L47" i="43" s="1"/>
  <c r="K47" i="43" a="1"/>
  <c r="K47" i="43" s="1"/>
  <c r="J47" i="43" a="1"/>
  <c r="J47" i="43" s="1"/>
  <c r="AT46" i="43" a="1"/>
  <c r="AT46" i="43" s="1"/>
  <c r="AS46" i="43" a="1"/>
  <c r="AS46" i="43" s="1"/>
  <c r="AR46" i="43" a="1"/>
  <c r="AR46" i="43" s="1"/>
  <c r="AQ46" i="43" a="1"/>
  <c r="AQ46" i="43" s="1"/>
  <c r="AP46" i="43" a="1"/>
  <c r="AP46" i="43" s="1"/>
  <c r="AM46" i="43" a="1"/>
  <c r="AM46" i="43" s="1"/>
  <c r="AL46" i="43" a="1"/>
  <c r="AL46" i="43" s="1"/>
  <c r="AK46" i="43" a="1"/>
  <c r="AK46" i="43" s="1"/>
  <c r="AJ46" i="43" a="1"/>
  <c r="AJ46" i="43" s="1"/>
  <c r="AI46" i="43" a="1"/>
  <c r="AI46" i="43" s="1"/>
  <c r="AH46" i="43" a="1"/>
  <c r="AH46" i="43" s="1"/>
  <c r="AG46" i="43" a="1"/>
  <c r="AG46" i="43" s="1"/>
  <c r="AF46" i="43" a="1"/>
  <c r="AF46" i="43" s="1"/>
  <c r="AE46" i="43" a="1"/>
  <c r="AE46" i="43" s="1"/>
  <c r="AD46" i="43" a="1"/>
  <c r="AD46" i="43" s="1"/>
  <c r="AC46" i="43" a="1"/>
  <c r="AC46" i="43" s="1"/>
  <c r="AB46" i="43" a="1"/>
  <c r="AB46" i="43" s="1"/>
  <c r="AA46" i="43" a="1"/>
  <c r="AA46" i="43" s="1"/>
  <c r="Z46" i="43" a="1"/>
  <c r="Z46" i="43" s="1"/>
  <c r="Y46" i="43" a="1"/>
  <c r="Y46" i="43" s="1"/>
  <c r="X46" i="43" a="1"/>
  <c r="X46" i="43" s="1"/>
  <c r="W46" i="43" a="1"/>
  <c r="W46" i="43" s="1"/>
  <c r="V46" i="43" a="1"/>
  <c r="V46" i="43" s="1"/>
  <c r="U46" i="43" a="1"/>
  <c r="U46" i="43" s="1"/>
  <c r="T46" i="43" a="1"/>
  <c r="T46" i="43" s="1"/>
  <c r="S46" i="43" a="1"/>
  <c r="S46" i="43" s="1"/>
  <c r="R46" i="43" a="1"/>
  <c r="R46" i="43" s="1"/>
  <c r="Q46" i="43" a="1"/>
  <c r="Q46" i="43" s="1"/>
  <c r="P46" i="43" a="1"/>
  <c r="P46" i="43" s="1"/>
  <c r="O46" i="43" a="1"/>
  <c r="O46" i="43" s="1"/>
  <c r="N46" i="43" a="1"/>
  <c r="N46" i="43" s="1"/>
  <c r="M46" i="43" a="1"/>
  <c r="M46" i="43" s="1"/>
  <c r="L46" i="43" a="1"/>
  <c r="L46" i="43" s="1"/>
  <c r="K46" i="43" a="1"/>
  <c r="K46" i="43" s="1"/>
  <c r="J46" i="43" a="1"/>
  <c r="J46" i="43" s="1"/>
  <c r="AT44" i="43" a="1"/>
  <c r="AT44" i="43" s="1"/>
  <c r="AS44" i="43" a="1"/>
  <c r="AS44" i="43" s="1"/>
  <c r="AR44" i="43" a="1"/>
  <c r="AR44" i="43" s="1"/>
  <c r="AQ44" i="43" a="1"/>
  <c r="AQ44" i="43" s="1"/>
  <c r="AP44" i="43" a="1"/>
  <c r="AP44" i="43" s="1"/>
  <c r="AM44" i="43" a="1"/>
  <c r="AM44" i="43" s="1"/>
  <c r="AL44" i="43" a="1"/>
  <c r="AL44" i="43" s="1"/>
  <c r="AK44" i="43" a="1"/>
  <c r="AK44" i="43" s="1"/>
  <c r="AJ44" i="43" a="1"/>
  <c r="AJ44" i="43" s="1"/>
  <c r="AI44" i="43" a="1"/>
  <c r="AI44" i="43" s="1"/>
  <c r="AH44" i="43" a="1"/>
  <c r="AH44" i="43" s="1"/>
  <c r="AG44" i="43" a="1"/>
  <c r="AG44" i="43" s="1"/>
  <c r="AF44" i="43" a="1"/>
  <c r="AF44" i="43" s="1"/>
  <c r="AE44" i="43" a="1"/>
  <c r="AE44" i="43" s="1"/>
  <c r="AD44" i="43" a="1"/>
  <c r="AD44" i="43" s="1"/>
  <c r="AC44" i="43" a="1"/>
  <c r="AC44" i="43" s="1"/>
  <c r="AB44" i="43" a="1"/>
  <c r="AB44" i="43" s="1"/>
  <c r="AA44" i="43" a="1"/>
  <c r="AA44" i="43" s="1"/>
  <c r="Z44" i="43" a="1"/>
  <c r="Z44" i="43" s="1"/>
  <c r="Y44" i="43" a="1"/>
  <c r="Y44" i="43" s="1"/>
  <c r="X44" i="43" a="1"/>
  <c r="X44" i="43" s="1"/>
  <c r="W44" i="43" a="1"/>
  <c r="W44" i="43" s="1"/>
  <c r="V44" i="43" a="1"/>
  <c r="V44" i="43" s="1"/>
  <c r="U44" i="43" a="1"/>
  <c r="U44" i="43" s="1"/>
  <c r="T44" i="43" a="1"/>
  <c r="T44" i="43" s="1"/>
  <c r="S44" i="43" a="1"/>
  <c r="S44" i="43" s="1"/>
  <c r="R44" i="43" a="1"/>
  <c r="R44" i="43" s="1"/>
  <c r="Q44" i="43" a="1"/>
  <c r="Q44" i="43" s="1"/>
  <c r="P44" i="43" a="1"/>
  <c r="P44" i="43" s="1"/>
  <c r="O44" i="43" a="1"/>
  <c r="O44" i="43" s="1"/>
  <c r="N44" i="43" a="1"/>
  <c r="N44" i="43" s="1"/>
  <c r="M44" i="43" a="1"/>
  <c r="M44" i="43" s="1"/>
  <c r="L44" i="43" a="1"/>
  <c r="L44" i="43" s="1"/>
  <c r="K44" i="43" a="1"/>
  <c r="K44" i="43" s="1"/>
  <c r="J44" i="43" a="1"/>
  <c r="J44" i="43" s="1"/>
  <c r="AT43" i="43" a="1"/>
  <c r="AT43" i="43" s="1"/>
  <c r="AS43" i="43" a="1"/>
  <c r="AS43" i="43" s="1"/>
  <c r="AR43" i="43" a="1"/>
  <c r="AR43" i="43" s="1"/>
  <c r="AQ43" i="43" a="1"/>
  <c r="AQ43" i="43" s="1"/>
  <c r="AP43" i="43" a="1"/>
  <c r="AP43" i="43" s="1"/>
  <c r="AM43" i="43" a="1"/>
  <c r="AM43" i="43" s="1"/>
  <c r="AL43" i="43" a="1"/>
  <c r="AL43" i="43" s="1"/>
  <c r="AK43" i="43" a="1"/>
  <c r="AK43" i="43" s="1"/>
  <c r="AJ43" i="43" a="1"/>
  <c r="AJ43" i="43" s="1"/>
  <c r="AI43" i="43" a="1"/>
  <c r="AI43" i="43" s="1"/>
  <c r="AH43" i="43" a="1"/>
  <c r="AH43" i="43" s="1"/>
  <c r="AG43" i="43" a="1"/>
  <c r="AG43" i="43" s="1"/>
  <c r="AF43" i="43" a="1"/>
  <c r="AF43" i="43" s="1"/>
  <c r="AE43" i="43" a="1"/>
  <c r="AE43" i="43" s="1"/>
  <c r="AD43" i="43" a="1"/>
  <c r="AD43" i="43" s="1"/>
  <c r="AC43" i="43" a="1"/>
  <c r="AC43" i="43" s="1"/>
  <c r="AB43" i="43" a="1"/>
  <c r="AB43" i="43" s="1"/>
  <c r="AA43" i="43" a="1"/>
  <c r="AA43" i="43" s="1"/>
  <c r="Z43" i="43" a="1"/>
  <c r="Z43" i="43" s="1"/>
  <c r="Y43" i="43" a="1"/>
  <c r="Y43" i="43" s="1"/>
  <c r="X43" i="43" a="1"/>
  <c r="X43" i="43" s="1"/>
  <c r="W43" i="43" a="1"/>
  <c r="W43" i="43" s="1"/>
  <c r="V43" i="43" a="1"/>
  <c r="V43" i="43" s="1"/>
  <c r="U43" i="43" a="1"/>
  <c r="U43" i="43" s="1"/>
  <c r="T43" i="43" a="1"/>
  <c r="T43" i="43" s="1"/>
  <c r="S43" i="43" a="1"/>
  <c r="S43" i="43" s="1"/>
  <c r="R43" i="43" a="1"/>
  <c r="R43" i="43" s="1"/>
  <c r="Q43" i="43" a="1"/>
  <c r="Q43" i="43" s="1"/>
  <c r="P43" i="43" a="1"/>
  <c r="P43" i="43" s="1"/>
  <c r="O43" i="43" a="1"/>
  <c r="O43" i="43" s="1"/>
  <c r="N43" i="43" a="1"/>
  <c r="N43" i="43" s="1"/>
  <c r="M43" i="43" a="1"/>
  <c r="M43" i="43" s="1"/>
  <c r="L43" i="43" a="1"/>
  <c r="L43" i="43" s="1"/>
  <c r="K43" i="43" a="1"/>
  <c r="K43" i="43" s="1"/>
  <c r="J43" i="43" a="1"/>
  <c r="J43" i="43" s="1"/>
  <c r="AT41" i="43" a="1"/>
  <c r="AT41" i="43" s="1"/>
  <c r="AS41" i="43" a="1"/>
  <c r="AS41" i="43" s="1"/>
  <c r="AR41" i="43" a="1"/>
  <c r="AR41" i="43" s="1"/>
  <c r="AQ41" i="43" a="1"/>
  <c r="AQ41" i="43" s="1"/>
  <c r="AP41" i="43" a="1"/>
  <c r="AP41" i="43" s="1"/>
  <c r="AM41" i="43" a="1"/>
  <c r="AM41" i="43" s="1"/>
  <c r="AL41" i="43" a="1"/>
  <c r="AL41" i="43" s="1"/>
  <c r="AK41" i="43" a="1"/>
  <c r="AK41" i="43" s="1"/>
  <c r="AJ41" i="43" a="1"/>
  <c r="AJ41" i="43" s="1"/>
  <c r="AI41" i="43" a="1"/>
  <c r="AI41" i="43" s="1"/>
  <c r="AH41" i="43" a="1"/>
  <c r="AH41" i="43" s="1"/>
  <c r="AG41" i="43" a="1"/>
  <c r="AG41" i="43" s="1"/>
  <c r="AF41" i="43" a="1"/>
  <c r="AF41" i="43" s="1"/>
  <c r="AE41" i="43" a="1"/>
  <c r="AE41" i="43" s="1"/>
  <c r="AD41" i="43" a="1"/>
  <c r="AD41" i="43" s="1"/>
  <c r="AC41" i="43" a="1"/>
  <c r="AC41" i="43" s="1"/>
  <c r="AB41" i="43" a="1"/>
  <c r="AB41" i="43" s="1"/>
  <c r="AA41" i="43" a="1"/>
  <c r="AA41" i="43" s="1"/>
  <c r="Z41" i="43" a="1"/>
  <c r="Z41" i="43" s="1"/>
  <c r="Y41" i="43" a="1"/>
  <c r="Y41" i="43" s="1"/>
  <c r="X41" i="43" a="1"/>
  <c r="X41" i="43" s="1"/>
  <c r="W41" i="43" a="1"/>
  <c r="W41" i="43" s="1"/>
  <c r="V41" i="43" a="1"/>
  <c r="V41" i="43" s="1"/>
  <c r="U41" i="43" a="1"/>
  <c r="U41" i="43" s="1"/>
  <c r="T41" i="43" a="1"/>
  <c r="T41" i="43" s="1"/>
  <c r="S41" i="43" a="1"/>
  <c r="S41" i="43" s="1"/>
  <c r="R41" i="43" a="1"/>
  <c r="R41" i="43" s="1"/>
  <c r="Q41" i="43" a="1"/>
  <c r="Q41" i="43" s="1"/>
  <c r="P41" i="43" a="1"/>
  <c r="P41" i="43" s="1"/>
  <c r="O41" i="43" a="1"/>
  <c r="O41" i="43" s="1"/>
  <c r="N41" i="43" a="1"/>
  <c r="N41" i="43" s="1"/>
  <c r="M41" i="43" a="1"/>
  <c r="M41" i="43" s="1"/>
  <c r="L41" i="43" a="1"/>
  <c r="L41" i="43" s="1"/>
  <c r="K41" i="43" a="1"/>
  <c r="K41" i="43" s="1"/>
  <c r="J41" i="43" a="1"/>
  <c r="J41" i="43" s="1"/>
  <c r="AT40" i="43" a="1"/>
  <c r="AT40" i="43" s="1"/>
  <c r="AS40" i="43" a="1"/>
  <c r="AS40" i="43" s="1"/>
  <c r="AR40" i="43" a="1"/>
  <c r="AR40" i="43" s="1"/>
  <c r="AQ40" i="43" a="1"/>
  <c r="AQ40" i="43" s="1"/>
  <c r="AP40" i="43" a="1"/>
  <c r="AP40" i="43" s="1"/>
  <c r="AM40" i="43" a="1"/>
  <c r="AM40" i="43" s="1"/>
  <c r="AL40" i="43" a="1"/>
  <c r="AL40" i="43" s="1"/>
  <c r="AK40" i="43" a="1"/>
  <c r="AK40" i="43" s="1"/>
  <c r="AJ40" i="43" a="1"/>
  <c r="AJ40" i="43" s="1"/>
  <c r="AI40" i="43" a="1"/>
  <c r="AI40" i="43" s="1"/>
  <c r="AH40" i="43" a="1"/>
  <c r="AH40" i="43" s="1"/>
  <c r="AG40" i="43" a="1"/>
  <c r="AG40" i="43" s="1"/>
  <c r="AF40" i="43" a="1"/>
  <c r="AF40" i="43" s="1"/>
  <c r="AE40" i="43" a="1"/>
  <c r="AE40" i="43" s="1"/>
  <c r="AD40" i="43" a="1"/>
  <c r="AD40" i="43" s="1"/>
  <c r="AC40" i="43" a="1"/>
  <c r="AC40" i="43" s="1"/>
  <c r="AB40" i="43" a="1"/>
  <c r="AB40" i="43" s="1"/>
  <c r="AA40" i="43" a="1"/>
  <c r="AA40" i="43" s="1"/>
  <c r="Z40" i="43" a="1"/>
  <c r="Z40" i="43" s="1"/>
  <c r="Y40" i="43" a="1"/>
  <c r="Y40" i="43" s="1"/>
  <c r="X40" i="43" a="1"/>
  <c r="X40" i="43" s="1"/>
  <c r="W40" i="43" a="1"/>
  <c r="W40" i="43" s="1"/>
  <c r="V40" i="43" a="1"/>
  <c r="V40" i="43" s="1"/>
  <c r="U40" i="43" a="1"/>
  <c r="U40" i="43" s="1"/>
  <c r="T40" i="43" a="1"/>
  <c r="T40" i="43" s="1"/>
  <c r="S40" i="43" a="1"/>
  <c r="S40" i="43" s="1"/>
  <c r="R40" i="43" a="1"/>
  <c r="R40" i="43" s="1"/>
  <c r="Q40" i="43" a="1"/>
  <c r="Q40" i="43" s="1"/>
  <c r="P40" i="43" a="1"/>
  <c r="P40" i="43" s="1"/>
  <c r="O40" i="43" a="1"/>
  <c r="O40" i="43" s="1"/>
  <c r="N40" i="43" a="1"/>
  <c r="N40" i="43" s="1"/>
  <c r="M40" i="43" a="1"/>
  <c r="M40" i="43" s="1"/>
  <c r="L40" i="43" a="1"/>
  <c r="L40" i="43" s="1"/>
  <c r="K40" i="43" a="1"/>
  <c r="K40" i="43" s="1"/>
  <c r="J40" i="43" a="1"/>
  <c r="J40" i="43" s="1"/>
  <c r="AT38" i="43" a="1"/>
  <c r="AT38" i="43" s="1"/>
  <c r="AS38" i="43" a="1"/>
  <c r="AS38" i="43" s="1"/>
  <c r="AR38" i="43" a="1"/>
  <c r="AR38" i="43" s="1"/>
  <c r="AQ38" i="43" a="1"/>
  <c r="AQ38" i="43" s="1"/>
  <c r="AP38" i="43" a="1"/>
  <c r="AP38" i="43" s="1"/>
  <c r="AM38" i="43" a="1"/>
  <c r="AM38" i="43" s="1"/>
  <c r="AL38" i="43" a="1"/>
  <c r="AL38" i="43" s="1"/>
  <c r="AK38" i="43" a="1"/>
  <c r="AK38" i="43" s="1"/>
  <c r="AJ38" i="43" a="1"/>
  <c r="AJ38" i="43" s="1"/>
  <c r="AI38" i="43" a="1"/>
  <c r="AI38" i="43" s="1"/>
  <c r="AH38" i="43" a="1"/>
  <c r="AH38" i="43" s="1"/>
  <c r="AG38" i="43" a="1"/>
  <c r="AG38" i="43" s="1"/>
  <c r="AF38" i="43" a="1"/>
  <c r="AF38" i="43" s="1"/>
  <c r="AE38" i="43" a="1"/>
  <c r="AE38" i="43" s="1"/>
  <c r="AD38" i="43" a="1"/>
  <c r="AD38" i="43" s="1"/>
  <c r="AC38" i="43" a="1"/>
  <c r="AC38" i="43" s="1"/>
  <c r="AB38" i="43" a="1"/>
  <c r="AB38" i="43" s="1"/>
  <c r="AA38" i="43" a="1"/>
  <c r="AA38" i="43" s="1"/>
  <c r="Z38" i="43" a="1"/>
  <c r="Z38" i="43" s="1"/>
  <c r="Y38" i="43" a="1"/>
  <c r="Y38" i="43" s="1"/>
  <c r="X38" i="43" a="1"/>
  <c r="X38" i="43" s="1"/>
  <c r="W38" i="43" a="1"/>
  <c r="W38" i="43" s="1"/>
  <c r="V38" i="43" a="1"/>
  <c r="V38" i="43" s="1"/>
  <c r="U38" i="43" a="1"/>
  <c r="U38" i="43" s="1"/>
  <c r="T38" i="43" a="1"/>
  <c r="T38" i="43" s="1"/>
  <c r="S38" i="43" a="1"/>
  <c r="S38" i="43" s="1"/>
  <c r="R38" i="43" a="1"/>
  <c r="R38" i="43" s="1"/>
  <c r="Q38" i="43" a="1"/>
  <c r="Q38" i="43" s="1"/>
  <c r="P38" i="43" a="1"/>
  <c r="P38" i="43" s="1"/>
  <c r="O38" i="43" a="1"/>
  <c r="O38" i="43" s="1"/>
  <c r="N38" i="43" a="1"/>
  <c r="N38" i="43" s="1"/>
  <c r="M38" i="43" a="1"/>
  <c r="M38" i="43" s="1"/>
  <c r="L38" i="43" a="1"/>
  <c r="L38" i="43" s="1"/>
  <c r="K38" i="43" a="1"/>
  <c r="K38" i="43" s="1"/>
  <c r="J38" i="43" a="1"/>
  <c r="J38" i="43" s="1"/>
  <c r="AT37" i="43" a="1"/>
  <c r="AT37" i="43" s="1"/>
  <c r="AS37" i="43" a="1"/>
  <c r="AS37" i="43" s="1"/>
  <c r="AR37" i="43" a="1"/>
  <c r="AR37" i="43" s="1"/>
  <c r="AQ37" i="43" a="1"/>
  <c r="AQ37" i="43" s="1"/>
  <c r="AP37" i="43" a="1"/>
  <c r="AP37" i="43" s="1"/>
  <c r="AM37" i="43" a="1"/>
  <c r="AM37" i="43" s="1"/>
  <c r="AL37" i="43" a="1"/>
  <c r="AL37" i="43" s="1"/>
  <c r="AK37" i="43" a="1"/>
  <c r="AK37" i="43" s="1"/>
  <c r="AJ37" i="43" a="1"/>
  <c r="AJ37" i="43" s="1"/>
  <c r="AI37" i="43" a="1"/>
  <c r="AI37" i="43" s="1"/>
  <c r="AH37" i="43" a="1"/>
  <c r="AH37" i="43" s="1"/>
  <c r="AG37" i="43" a="1"/>
  <c r="AG37" i="43" s="1"/>
  <c r="AF37" i="43" a="1"/>
  <c r="AF37" i="43" s="1"/>
  <c r="AE37" i="43" a="1"/>
  <c r="AE37" i="43" s="1"/>
  <c r="AD37" i="43" a="1"/>
  <c r="AD37" i="43" s="1"/>
  <c r="AC37" i="43" a="1"/>
  <c r="AC37" i="43" s="1"/>
  <c r="AB37" i="43" a="1"/>
  <c r="AB37" i="43" s="1"/>
  <c r="AA37" i="43" a="1"/>
  <c r="AA37" i="43" s="1"/>
  <c r="Z37" i="43" a="1"/>
  <c r="Z37" i="43" s="1"/>
  <c r="Y37" i="43" a="1"/>
  <c r="Y37" i="43" s="1"/>
  <c r="X37" i="43" a="1"/>
  <c r="X37" i="43" s="1"/>
  <c r="W37" i="43" a="1"/>
  <c r="W37" i="43" s="1"/>
  <c r="V37" i="43" a="1"/>
  <c r="V37" i="43" s="1"/>
  <c r="U37" i="43" a="1"/>
  <c r="U37" i="43" s="1"/>
  <c r="T37" i="43" a="1"/>
  <c r="T37" i="43" s="1"/>
  <c r="S37" i="43" a="1"/>
  <c r="S37" i="43" s="1"/>
  <c r="R37" i="43" a="1"/>
  <c r="R37" i="43" s="1"/>
  <c r="Q37" i="43" a="1"/>
  <c r="Q37" i="43" s="1"/>
  <c r="P37" i="43" a="1"/>
  <c r="P37" i="43" s="1"/>
  <c r="O37" i="43" a="1"/>
  <c r="O37" i="43" s="1"/>
  <c r="N37" i="43" a="1"/>
  <c r="N37" i="43" s="1"/>
  <c r="M37" i="43" a="1"/>
  <c r="M37" i="43" s="1"/>
  <c r="L37" i="43" a="1"/>
  <c r="L37" i="43" s="1"/>
  <c r="K37" i="43" a="1"/>
  <c r="K37" i="43" s="1"/>
  <c r="J37" i="43" a="1"/>
  <c r="J37" i="43" s="1"/>
  <c r="AT35" i="43" a="1"/>
  <c r="AT35" i="43" s="1"/>
  <c r="AS35" i="43" a="1"/>
  <c r="AS35" i="43" s="1"/>
  <c r="AR35" i="43" a="1"/>
  <c r="AR35" i="43" s="1"/>
  <c r="AQ35" i="43" a="1"/>
  <c r="AQ35" i="43" s="1"/>
  <c r="AP35" i="43" a="1"/>
  <c r="AP35" i="43" s="1"/>
  <c r="AM35" i="43" a="1"/>
  <c r="AM35" i="43" s="1"/>
  <c r="AL35" i="43" a="1"/>
  <c r="AL35" i="43" s="1"/>
  <c r="AK35" i="43" a="1"/>
  <c r="AK35" i="43" s="1"/>
  <c r="AJ35" i="43" a="1"/>
  <c r="AJ35" i="43" s="1"/>
  <c r="AI35" i="43" a="1"/>
  <c r="AI35" i="43" s="1"/>
  <c r="AH35" i="43" a="1"/>
  <c r="AH35" i="43" s="1"/>
  <c r="AG35" i="43" a="1"/>
  <c r="AG35" i="43" s="1"/>
  <c r="AF35" i="43" a="1"/>
  <c r="AF35" i="43" s="1"/>
  <c r="AE35" i="43" a="1"/>
  <c r="AE35" i="43" s="1"/>
  <c r="AD35" i="43" a="1"/>
  <c r="AD35" i="43" s="1"/>
  <c r="AC35" i="43" a="1"/>
  <c r="AC35" i="43" s="1"/>
  <c r="AB35" i="43" a="1"/>
  <c r="AB35" i="43" s="1"/>
  <c r="AA35" i="43" a="1"/>
  <c r="AA35" i="43" s="1"/>
  <c r="Z35" i="43" a="1"/>
  <c r="Z35" i="43" s="1"/>
  <c r="Y35" i="43" a="1"/>
  <c r="Y35" i="43" s="1"/>
  <c r="X35" i="43" a="1"/>
  <c r="X35" i="43" s="1"/>
  <c r="W35" i="43" a="1"/>
  <c r="W35" i="43" s="1"/>
  <c r="V35" i="43" a="1"/>
  <c r="V35" i="43" s="1"/>
  <c r="U35" i="43" a="1"/>
  <c r="U35" i="43" s="1"/>
  <c r="T35" i="43" a="1"/>
  <c r="T35" i="43" s="1"/>
  <c r="S35" i="43" a="1"/>
  <c r="S35" i="43" s="1"/>
  <c r="R35" i="43" a="1"/>
  <c r="R35" i="43" s="1"/>
  <c r="Q35" i="43" a="1"/>
  <c r="Q35" i="43" s="1"/>
  <c r="P35" i="43" a="1"/>
  <c r="P35" i="43" s="1"/>
  <c r="O35" i="43" a="1"/>
  <c r="O35" i="43" s="1"/>
  <c r="N35" i="43" a="1"/>
  <c r="N35" i="43" s="1"/>
  <c r="M35" i="43" a="1"/>
  <c r="M35" i="43" s="1"/>
  <c r="L35" i="43" a="1"/>
  <c r="L35" i="43" s="1"/>
  <c r="K35" i="43" a="1"/>
  <c r="K35" i="43" s="1"/>
  <c r="J35" i="43" a="1"/>
  <c r="J35" i="43" s="1"/>
  <c r="AT34" i="43" a="1"/>
  <c r="AT34" i="43" s="1"/>
  <c r="AS34" i="43" a="1"/>
  <c r="AS34" i="43" s="1"/>
  <c r="AR34" i="43" a="1"/>
  <c r="AR34" i="43" s="1"/>
  <c r="AQ34" i="43" a="1"/>
  <c r="AQ34" i="43" s="1"/>
  <c r="AP34" i="43" a="1"/>
  <c r="AP34" i="43" s="1"/>
  <c r="AM34" i="43" a="1"/>
  <c r="AM34" i="43" s="1"/>
  <c r="AL34" i="43" a="1"/>
  <c r="AL34" i="43" s="1"/>
  <c r="AK34" i="43" a="1"/>
  <c r="AK34" i="43" s="1"/>
  <c r="AJ34" i="43" a="1"/>
  <c r="AJ34" i="43" s="1"/>
  <c r="AI34" i="43" a="1"/>
  <c r="AI34" i="43" s="1"/>
  <c r="AH34" i="43" a="1"/>
  <c r="AH34" i="43" s="1"/>
  <c r="AG34" i="43" a="1"/>
  <c r="AG34" i="43" s="1"/>
  <c r="AF34" i="43" a="1"/>
  <c r="AF34" i="43" s="1"/>
  <c r="AE34" i="43" a="1"/>
  <c r="AE34" i="43" s="1"/>
  <c r="AD34" i="43" a="1"/>
  <c r="AD34" i="43" s="1"/>
  <c r="AC34" i="43" a="1"/>
  <c r="AC34" i="43" s="1"/>
  <c r="AB34" i="43" a="1"/>
  <c r="AB34" i="43" s="1"/>
  <c r="AA34" i="43" a="1"/>
  <c r="AA34" i="43" s="1"/>
  <c r="Z34" i="43" a="1"/>
  <c r="Z34" i="43" s="1"/>
  <c r="Y34" i="43" a="1"/>
  <c r="Y34" i="43" s="1"/>
  <c r="X34" i="43" a="1"/>
  <c r="X34" i="43" s="1"/>
  <c r="W34" i="43" a="1"/>
  <c r="W34" i="43" s="1"/>
  <c r="V34" i="43" a="1"/>
  <c r="V34" i="43" s="1"/>
  <c r="U34" i="43" a="1"/>
  <c r="U34" i="43" s="1"/>
  <c r="T34" i="43" a="1"/>
  <c r="T34" i="43" s="1"/>
  <c r="S34" i="43" a="1"/>
  <c r="S34" i="43" s="1"/>
  <c r="R34" i="43" a="1"/>
  <c r="R34" i="43" s="1"/>
  <c r="Q34" i="43" a="1"/>
  <c r="Q34" i="43" s="1"/>
  <c r="P34" i="43" a="1"/>
  <c r="P34" i="43" s="1"/>
  <c r="O34" i="43" a="1"/>
  <c r="O34" i="43" s="1"/>
  <c r="N34" i="43" a="1"/>
  <c r="N34" i="43" s="1"/>
  <c r="M34" i="43" a="1"/>
  <c r="M34" i="43" s="1"/>
  <c r="L34" i="43" a="1"/>
  <c r="L34" i="43" s="1"/>
  <c r="K34" i="43" a="1"/>
  <c r="K34" i="43" s="1"/>
  <c r="J34" i="43" a="1"/>
  <c r="J34" i="43" s="1"/>
  <c r="AT32" i="43" a="1"/>
  <c r="AT32" i="43" s="1"/>
  <c r="AS32" i="43" a="1"/>
  <c r="AS32" i="43" s="1"/>
  <c r="AR32" i="43" a="1"/>
  <c r="AR32" i="43" s="1"/>
  <c r="AQ32" i="43" a="1"/>
  <c r="AQ32" i="43" s="1"/>
  <c r="AP32" i="43" a="1"/>
  <c r="AP32" i="43" s="1"/>
  <c r="AM32" i="43" a="1"/>
  <c r="AM32" i="43" s="1"/>
  <c r="AL32" i="43" a="1"/>
  <c r="AL32" i="43" s="1"/>
  <c r="AK32" i="43" a="1"/>
  <c r="AK32" i="43" s="1"/>
  <c r="AJ32" i="43" a="1"/>
  <c r="AJ32" i="43" s="1"/>
  <c r="AI32" i="43" a="1"/>
  <c r="AI32" i="43" s="1"/>
  <c r="AH32" i="43" a="1"/>
  <c r="AH32" i="43" s="1"/>
  <c r="AG32" i="43" a="1"/>
  <c r="AG32" i="43" s="1"/>
  <c r="AF32" i="43" a="1"/>
  <c r="AF32" i="43" s="1"/>
  <c r="AE32" i="43" a="1"/>
  <c r="AE32" i="43" s="1"/>
  <c r="AD32" i="43" a="1"/>
  <c r="AD32" i="43" s="1"/>
  <c r="AC32" i="43" a="1"/>
  <c r="AC32" i="43" s="1"/>
  <c r="AB32" i="43" a="1"/>
  <c r="AB32" i="43" s="1"/>
  <c r="AA32" i="43" a="1"/>
  <c r="AA32" i="43" s="1"/>
  <c r="Z32" i="43" a="1"/>
  <c r="Z32" i="43" s="1"/>
  <c r="Y32" i="43" a="1"/>
  <c r="Y32" i="43" s="1"/>
  <c r="X32" i="43" a="1"/>
  <c r="X32" i="43" s="1"/>
  <c r="W32" i="43" a="1"/>
  <c r="W32" i="43" s="1"/>
  <c r="V32" i="43" a="1"/>
  <c r="V32" i="43" s="1"/>
  <c r="U32" i="43" a="1"/>
  <c r="U32" i="43" s="1"/>
  <c r="T32" i="43" a="1"/>
  <c r="T32" i="43" s="1"/>
  <c r="S32" i="43" a="1"/>
  <c r="S32" i="43" s="1"/>
  <c r="R32" i="43" a="1"/>
  <c r="R32" i="43" s="1"/>
  <c r="Q32" i="43" a="1"/>
  <c r="Q32" i="43" s="1"/>
  <c r="P32" i="43" a="1"/>
  <c r="P32" i="43" s="1"/>
  <c r="O32" i="43" a="1"/>
  <c r="O32" i="43" s="1"/>
  <c r="N32" i="43" a="1"/>
  <c r="N32" i="43" s="1"/>
  <c r="M32" i="43" a="1"/>
  <c r="M32" i="43" s="1"/>
  <c r="L32" i="43" a="1"/>
  <c r="L32" i="43" s="1"/>
  <c r="K32" i="43" a="1"/>
  <c r="K32" i="43" s="1"/>
  <c r="J32" i="43" a="1"/>
  <c r="J32" i="43" s="1"/>
  <c r="AT31" i="43" a="1"/>
  <c r="AT31" i="43" s="1"/>
  <c r="AS31" i="43" a="1"/>
  <c r="AS31" i="43" s="1"/>
  <c r="AR31" i="43" a="1"/>
  <c r="AR31" i="43" s="1"/>
  <c r="AQ31" i="43" a="1"/>
  <c r="AQ31" i="43" s="1"/>
  <c r="AP31" i="43" a="1"/>
  <c r="AP31" i="43" s="1"/>
  <c r="AM31" i="43" a="1"/>
  <c r="AM31" i="43" s="1"/>
  <c r="AL31" i="43" a="1"/>
  <c r="AL31" i="43" s="1"/>
  <c r="AK31" i="43" a="1"/>
  <c r="AK31" i="43" s="1"/>
  <c r="AJ31" i="43" a="1"/>
  <c r="AJ31" i="43" s="1"/>
  <c r="AI31" i="43" a="1"/>
  <c r="AI31" i="43" s="1"/>
  <c r="AH31" i="43" a="1"/>
  <c r="AH31" i="43" s="1"/>
  <c r="AG31" i="43" a="1"/>
  <c r="AG31" i="43" s="1"/>
  <c r="AF31" i="43" a="1"/>
  <c r="AF31" i="43" s="1"/>
  <c r="AE31" i="43" a="1"/>
  <c r="AE31" i="43" s="1"/>
  <c r="AD31" i="43" a="1"/>
  <c r="AD31" i="43" s="1"/>
  <c r="AC31" i="43" a="1"/>
  <c r="AC31" i="43" s="1"/>
  <c r="AB31" i="43" a="1"/>
  <c r="AB31" i="43" s="1"/>
  <c r="AA31" i="43" a="1"/>
  <c r="AA31" i="43" s="1"/>
  <c r="Z31" i="43" a="1"/>
  <c r="Z31" i="43" s="1"/>
  <c r="Y31" i="43" a="1"/>
  <c r="Y31" i="43" s="1"/>
  <c r="X31" i="43" a="1"/>
  <c r="X31" i="43" s="1"/>
  <c r="W31" i="43" a="1"/>
  <c r="W31" i="43" s="1"/>
  <c r="V31" i="43" a="1"/>
  <c r="V31" i="43" s="1"/>
  <c r="U31" i="43" a="1"/>
  <c r="U31" i="43" s="1"/>
  <c r="T31" i="43" a="1"/>
  <c r="T31" i="43" s="1"/>
  <c r="S31" i="43" a="1"/>
  <c r="S31" i="43" s="1"/>
  <c r="R31" i="43" a="1"/>
  <c r="R31" i="43" s="1"/>
  <c r="Q31" i="43" a="1"/>
  <c r="Q31" i="43" s="1"/>
  <c r="P31" i="43" a="1"/>
  <c r="P31" i="43" s="1"/>
  <c r="O31" i="43" a="1"/>
  <c r="O31" i="43" s="1"/>
  <c r="N31" i="43" a="1"/>
  <c r="N31" i="43" s="1"/>
  <c r="M31" i="43" a="1"/>
  <c r="M31" i="43" s="1"/>
  <c r="L31" i="43" a="1"/>
  <c r="L31" i="43" s="1"/>
  <c r="K31" i="43" a="1"/>
  <c r="K31" i="43" s="1"/>
  <c r="J31" i="43" a="1"/>
  <c r="J31" i="43" s="1"/>
  <c r="AT29" i="43" a="1"/>
  <c r="AT29" i="43" s="1"/>
  <c r="AS29" i="43" a="1"/>
  <c r="AS29" i="43" s="1"/>
  <c r="AR29" i="43" a="1"/>
  <c r="AR29" i="43" s="1"/>
  <c r="AQ29" i="43" a="1"/>
  <c r="AQ29" i="43" s="1"/>
  <c r="AP29" i="43" a="1"/>
  <c r="AP29" i="43" s="1"/>
  <c r="AM29" i="43" a="1"/>
  <c r="AM29" i="43" s="1"/>
  <c r="AL29" i="43" a="1"/>
  <c r="AL29" i="43" s="1"/>
  <c r="AK29" i="43" a="1"/>
  <c r="AK29" i="43" s="1"/>
  <c r="AJ29" i="43" a="1"/>
  <c r="AJ29" i="43" s="1"/>
  <c r="AI29" i="43" a="1"/>
  <c r="AI29" i="43" s="1"/>
  <c r="AH29" i="43" a="1"/>
  <c r="AH29" i="43" s="1"/>
  <c r="AG29" i="43" a="1"/>
  <c r="AG29" i="43" s="1"/>
  <c r="AF29" i="43" a="1"/>
  <c r="AF29" i="43" s="1"/>
  <c r="AE29" i="43" a="1"/>
  <c r="AE29" i="43" s="1"/>
  <c r="AD29" i="43" a="1"/>
  <c r="AD29" i="43" s="1"/>
  <c r="AC29" i="43" a="1"/>
  <c r="AC29" i="43" s="1"/>
  <c r="AB29" i="43" a="1"/>
  <c r="AB29" i="43" s="1"/>
  <c r="AA29" i="43" a="1"/>
  <c r="AA29" i="43" s="1"/>
  <c r="Z29" i="43" a="1"/>
  <c r="Z29" i="43" s="1"/>
  <c r="Y29" i="43" a="1"/>
  <c r="Y29" i="43" s="1"/>
  <c r="X29" i="43" a="1"/>
  <c r="X29" i="43" s="1"/>
  <c r="W29" i="43" a="1"/>
  <c r="W29" i="43" s="1"/>
  <c r="V29" i="43" a="1"/>
  <c r="V29" i="43" s="1"/>
  <c r="U29" i="43" a="1"/>
  <c r="U29" i="43" s="1"/>
  <c r="T29" i="43" a="1"/>
  <c r="T29" i="43" s="1"/>
  <c r="S29" i="43" a="1"/>
  <c r="S29" i="43" s="1"/>
  <c r="R29" i="43" a="1"/>
  <c r="R29" i="43" s="1"/>
  <c r="Q29" i="43" a="1"/>
  <c r="Q29" i="43" s="1"/>
  <c r="P29" i="43" a="1"/>
  <c r="P29" i="43" s="1"/>
  <c r="O29" i="43" a="1"/>
  <c r="O29" i="43" s="1"/>
  <c r="N29" i="43" a="1"/>
  <c r="N29" i="43" s="1"/>
  <c r="M29" i="43" a="1"/>
  <c r="M29" i="43" s="1"/>
  <c r="L29" i="43" a="1"/>
  <c r="L29" i="43" s="1"/>
  <c r="K29" i="43" a="1"/>
  <c r="K29" i="43" s="1"/>
  <c r="J29" i="43" a="1"/>
  <c r="J29" i="43" s="1"/>
  <c r="AT28" i="43" a="1"/>
  <c r="AT28" i="43" s="1"/>
  <c r="AS28" i="43" a="1"/>
  <c r="AS28" i="43" s="1"/>
  <c r="AR28" i="43" a="1"/>
  <c r="AR28" i="43" s="1"/>
  <c r="AQ28" i="43" a="1"/>
  <c r="AQ28" i="43" s="1"/>
  <c r="AP28" i="43" a="1"/>
  <c r="AP28" i="43" s="1"/>
  <c r="AM28" i="43" a="1"/>
  <c r="AM28" i="43" s="1"/>
  <c r="AL28" i="43" a="1"/>
  <c r="AL28" i="43" s="1"/>
  <c r="AK28" i="43" a="1"/>
  <c r="AK28" i="43" s="1"/>
  <c r="AJ28" i="43" a="1"/>
  <c r="AJ28" i="43" s="1"/>
  <c r="AI28" i="43" a="1"/>
  <c r="AI28" i="43" s="1"/>
  <c r="AH28" i="43" a="1"/>
  <c r="AH28" i="43" s="1"/>
  <c r="AG28" i="43" a="1"/>
  <c r="AG28" i="43" s="1"/>
  <c r="AF28" i="43" a="1"/>
  <c r="AF28" i="43" s="1"/>
  <c r="AE28" i="43" a="1"/>
  <c r="AE28" i="43" s="1"/>
  <c r="AD28" i="43" a="1"/>
  <c r="AD28" i="43" s="1"/>
  <c r="AC28" i="43" a="1"/>
  <c r="AC28" i="43" s="1"/>
  <c r="AB28" i="43" a="1"/>
  <c r="AB28" i="43" s="1"/>
  <c r="AA28" i="43" a="1"/>
  <c r="AA28" i="43" s="1"/>
  <c r="Z28" i="43" a="1"/>
  <c r="Z28" i="43" s="1"/>
  <c r="Y28" i="43" a="1"/>
  <c r="Y28" i="43" s="1"/>
  <c r="X28" i="43" a="1"/>
  <c r="X28" i="43" s="1"/>
  <c r="W28" i="43" a="1"/>
  <c r="W28" i="43" s="1"/>
  <c r="V28" i="43" a="1"/>
  <c r="V28" i="43" s="1"/>
  <c r="U28" i="43" a="1"/>
  <c r="U28" i="43" s="1"/>
  <c r="T28" i="43" a="1"/>
  <c r="T28" i="43" s="1"/>
  <c r="S28" i="43" a="1"/>
  <c r="S28" i="43" s="1"/>
  <c r="R28" i="43" a="1"/>
  <c r="R28" i="43" s="1"/>
  <c r="Q28" i="43" a="1"/>
  <c r="Q28" i="43" s="1"/>
  <c r="P28" i="43" a="1"/>
  <c r="P28" i="43" s="1"/>
  <c r="O28" i="43" a="1"/>
  <c r="O28" i="43" s="1"/>
  <c r="N28" i="43" a="1"/>
  <c r="N28" i="43" s="1"/>
  <c r="M28" i="43" a="1"/>
  <c r="M28" i="43" s="1"/>
  <c r="L28" i="43" a="1"/>
  <c r="L28" i="43" s="1"/>
  <c r="K28" i="43" a="1"/>
  <c r="K28" i="43" s="1"/>
  <c r="J28" i="43" a="1"/>
  <c r="J28" i="43" s="1"/>
  <c r="AT26" i="43" a="1"/>
  <c r="AT26" i="43" s="1"/>
  <c r="AS26" i="43" a="1"/>
  <c r="AS26" i="43" s="1"/>
  <c r="AR26" i="43" a="1"/>
  <c r="AR26" i="43" s="1"/>
  <c r="AQ26" i="43" a="1"/>
  <c r="AQ26" i="43" s="1"/>
  <c r="AP26" i="43" a="1"/>
  <c r="AP26" i="43" s="1"/>
  <c r="AM26" i="43" a="1"/>
  <c r="AM26" i="43" s="1"/>
  <c r="AL26" i="43" a="1"/>
  <c r="AL26" i="43" s="1"/>
  <c r="AK26" i="43" a="1"/>
  <c r="AK26" i="43" s="1"/>
  <c r="AJ26" i="43" a="1"/>
  <c r="AJ26" i="43" s="1"/>
  <c r="AI26" i="43" a="1"/>
  <c r="AI26" i="43" s="1"/>
  <c r="AH26" i="43" a="1"/>
  <c r="AH26" i="43" s="1"/>
  <c r="AG26" i="43" a="1"/>
  <c r="AG26" i="43" s="1"/>
  <c r="AF26" i="43" a="1"/>
  <c r="AF26" i="43" s="1"/>
  <c r="AE26" i="43" a="1"/>
  <c r="AE26" i="43" s="1"/>
  <c r="AD26" i="43" a="1"/>
  <c r="AD26" i="43" s="1"/>
  <c r="AC26" i="43" a="1"/>
  <c r="AC26" i="43" s="1"/>
  <c r="AB26" i="43" a="1"/>
  <c r="AB26" i="43" s="1"/>
  <c r="AA26" i="43" a="1"/>
  <c r="AA26" i="43" s="1"/>
  <c r="Z26" i="43" a="1"/>
  <c r="Z26" i="43" s="1"/>
  <c r="Y26" i="43" a="1"/>
  <c r="Y26" i="43" s="1"/>
  <c r="X26" i="43" a="1"/>
  <c r="X26" i="43" s="1"/>
  <c r="W26" i="43" a="1"/>
  <c r="W26" i="43" s="1"/>
  <c r="V26" i="43" a="1"/>
  <c r="V26" i="43" s="1"/>
  <c r="U26" i="43" a="1"/>
  <c r="U26" i="43" s="1"/>
  <c r="T26" i="43" a="1"/>
  <c r="T26" i="43" s="1"/>
  <c r="S26" i="43" a="1"/>
  <c r="S26" i="43" s="1"/>
  <c r="R26" i="43" a="1"/>
  <c r="R26" i="43" s="1"/>
  <c r="Q26" i="43" a="1"/>
  <c r="Q26" i="43" s="1"/>
  <c r="P26" i="43" a="1"/>
  <c r="P26" i="43" s="1"/>
  <c r="O26" i="43" a="1"/>
  <c r="O26" i="43" s="1"/>
  <c r="N26" i="43" a="1"/>
  <c r="N26" i="43" s="1"/>
  <c r="M26" i="43" a="1"/>
  <c r="M26" i="43" s="1"/>
  <c r="L26" i="43" a="1"/>
  <c r="L26" i="43" s="1"/>
  <c r="K26" i="43" a="1"/>
  <c r="K26" i="43" s="1"/>
  <c r="J26" i="43" a="1"/>
  <c r="J26" i="43" s="1"/>
  <c r="AT25" i="43" a="1"/>
  <c r="AT25" i="43" s="1"/>
  <c r="AS25" i="43" a="1"/>
  <c r="AS25" i="43" s="1"/>
  <c r="AR25" i="43" a="1"/>
  <c r="AR25" i="43" s="1"/>
  <c r="AQ25" i="43" a="1"/>
  <c r="AQ25" i="43" s="1"/>
  <c r="AP25" i="43" a="1"/>
  <c r="AP25" i="43" s="1"/>
  <c r="AM25" i="43" a="1"/>
  <c r="AM25" i="43" s="1"/>
  <c r="AL25" i="43" a="1"/>
  <c r="AL25" i="43" s="1"/>
  <c r="AK25" i="43" a="1"/>
  <c r="AK25" i="43" s="1"/>
  <c r="AJ25" i="43" a="1"/>
  <c r="AJ25" i="43" s="1"/>
  <c r="AI25" i="43" a="1"/>
  <c r="AI25" i="43" s="1"/>
  <c r="AH25" i="43" a="1"/>
  <c r="AH25" i="43" s="1"/>
  <c r="AG25" i="43" a="1"/>
  <c r="AG25" i="43" s="1"/>
  <c r="AF25" i="43" a="1"/>
  <c r="AF25" i="43" s="1"/>
  <c r="AE25" i="43" a="1"/>
  <c r="AE25" i="43" s="1"/>
  <c r="AD25" i="43" a="1"/>
  <c r="AD25" i="43" s="1"/>
  <c r="AC25" i="43" a="1"/>
  <c r="AC25" i="43" s="1"/>
  <c r="AB25" i="43" a="1"/>
  <c r="AB25" i="43" s="1"/>
  <c r="AA25" i="43" a="1"/>
  <c r="AA25" i="43" s="1"/>
  <c r="Z25" i="43" a="1"/>
  <c r="Z25" i="43" s="1"/>
  <c r="Y25" i="43" a="1"/>
  <c r="Y25" i="43" s="1"/>
  <c r="X25" i="43" a="1"/>
  <c r="X25" i="43" s="1"/>
  <c r="W25" i="43" a="1"/>
  <c r="W25" i="43" s="1"/>
  <c r="V25" i="43" a="1"/>
  <c r="V25" i="43" s="1"/>
  <c r="U25" i="43" a="1"/>
  <c r="U25" i="43" s="1"/>
  <c r="T25" i="43" a="1"/>
  <c r="T25" i="43" s="1"/>
  <c r="S25" i="43" a="1"/>
  <c r="S25" i="43" s="1"/>
  <c r="R25" i="43" a="1"/>
  <c r="R25" i="43" s="1"/>
  <c r="Q25" i="43" a="1"/>
  <c r="Q25" i="43" s="1"/>
  <c r="P25" i="43" a="1"/>
  <c r="P25" i="43" s="1"/>
  <c r="O25" i="43" a="1"/>
  <c r="O25" i="43" s="1"/>
  <c r="N25" i="43" a="1"/>
  <c r="N25" i="43" s="1"/>
  <c r="M25" i="43" a="1"/>
  <c r="M25" i="43" s="1"/>
  <c r="L25" i="43" a="1"/>
  <c r="L25" i="43" s="1"/>
  <c r="K25" i="43" a="1"/>
  <c r="K25" i="43" s="1"/>
  <c r="J25" i="43" a="1"/>
  <c r="J25" i="43" s="1"/>
  <c r="AT23" i="43" a="1"/>
  <c r="AT23" i="43" s="1"/>
  <c r="AS23" i="43" a="1"/>
  <c r="AS23" i="43" s="1"/>
  <c r="AR23" i="43" a="1"/>
  <c r="AR23" i="43" s="1"/>
  <c r="AQ23" i="43" a="1"/>
  <c r="AQ23" i="43" s="1"/>
  <c r="AP23" i="43" a="1"/>
  <c r="AP23" i="43" s="1"/>
  <c r="AM23" i="43" a="1"/>
  <c r="AM23" i="43" s="1"/>
  <c r="AL23" i="43" a="1"/>
  <c r="AL23" i="43" s="1"/>
  <c r="AK23" i="43" a="1"/>
  <c r="AK23" i="43" s="1"/>
  <c r="AJ23" i="43" a="1"/>
  <c r="AJ23" i="43" s="1"/>
  <c r="AI23" i="43" a="1"/>
  <c r="AI23" i="43" s="1"/>
  <c r="AH23" i="43" a="1"/>
  <c r="AH23" i="43" s="1"/>
  <c r="AG23" i="43" a="1"/>
  <c r="AG23" i="43" s="1"/>
  <c r="AF23" i="43" a="1"/>
  <c r="AF23" i="43" s="1"/>
  <c r="AE23" i="43" a="1"/>
  <c r="AE23" i="43" s="1"/>
  <c r="AD23" i="43" a="1"/>
  <c r="AD23" i="43" s="1"/>
  <c r="AC23" i="43" a="1"/>
  <c r="AC23" i="43" s="1"/>
  <c r="AB23" i="43" a="1"/>
  <c r="AB23" i="43" s="1"/>
  <c r="AA23" i="43" a="1"/>
  <c r="AA23" i="43" s="1"/>
  <c r="Z23" i="43" a="1"/>
  <c r="Z23" i="43" s="1"/>
  <c r="Y23" i="43" a="1"/>
  <c r="Y23" i="43" s="1"/>
  <c r="X23" i="43" a="1"/>
  <c r="X23" i="43" s="1"/>
  <c r="W23" i="43" a="1"/>
  <c r="W23" i="43" s="1"/>
  <c r="V23" i="43" a="1"/>
  <c r="V23" i="43" s="1"/>
  <c r="U23" i="43" a="1"/>
  <c r="U23" i="43" s="1"/>
  <c r="T23" i="43" a="1"/>
  <c r="T23" i="43" s="1"/>
  <c r="S23" i="43" a="1"/>
  <c r="S23" i="43" s="1"/>
  <c r="R23" i="43" a="1"/>
  <c r="R23" i="43" s="1"/>
  <c r="Q23" i="43" a="1"/>
  <c r="Q23" i="43" s="1"/>
  <c r="P23" i="43" a="1"/>
  <c r="P23" i="43" s="1"/>
  <c r="O23" i="43" a="1"/>
  <c r="O23" i="43" s="1"/>
  <c r="N23" i="43" a="1"/>
  <c r="N23" i="43" s="1"/>
  <c r="M23" i="43" a="1"/>
  <c r="M23" i="43" s="1"/>
  <c r="L23" i="43" a="1"/>
  <c r="L23" i="43" s="1"/>
  <c r="K23" i="43" a="1"/>
  <c r="K23" i="43" s="1"/>
  <c r="J23" i="43" a="1"/>
  <c r="J23" i="43" s="1"/>
  <c r="AT22" i="43" a="1"/>
  <c r="AT22" i="43" s="1"/>
  <c r="AS22" i="43" a="1"/>
  <c r="AS22" i="43" s="1"/>
  <c r="AR22" i="43" a="1"/>
  <c r="AR22" i="43" s="1"/>
  <c r="AQ22" i="43" a="1"/>
  <c r="AQ22" i="43" s="1"/>
  <c r="AP22" i="43" a="1"/>
  <c r="AP22" i="43" s="1"/>
  <c r="AM22" i="43" a="1"/>
  <c r="AM22" i="43" s="1"/>
  <c r="AL22" i="43" a="1"/>
  <c r="AL22" i="43" s="1"/>
  <c r="AK22" i="43" a="1"/>
  <c r="AK22" i="43" s="1"/>
  <c r="AJ22" i="43" a="1"/>
  <c r="AJ22" i="43" s="1"/>
  <c r="AI22" i="43" a="1"/>
  <c r="AI22" i="43" s="1"/>
  <c r="AH22" i="43" a="1"/>
  <c r="AH22" i="43" s="1"/>
  <c r="AG22" i="43" a="1"/>
  <c r="AG22" i="43" s="1"/>
  <c r="AF22" i="43" a="1"/>
  <c r="AF22" i="43" s="1"/>
  <c r="AE22" i="43" a="1"/>
  <c r="AE22" i="43" s="1"/>
  <c r="AD22" i="43" a="1"/>
  <c r="AD22" i="43" s="1"/>
  <c r="AC22" i="43" a="1"/>
  <c r="AC22" i="43" s="1"/>
  <c r="AB22" i="43" a="1"/>
  <c r="AB22" i="43" s="1"/>
  <c r="AA22" i="43" a="1"/>
  <c r="AA22" i="43" s="1"/>
  <c r="Z22" i="43" a="1"/>
  <c r="Z22" i="43" s="1"/>
  <c r="Y22" i="43" a="1"/>
  <c r="Y22" i="43" s="1"/>
  <c r="X22" i="43" a="1"/>
  <c r="X22" i="43" s="1"/>
  <c r="W22" i="43" a="1"/>
  <c r="W22" i="43" s="1"/>
  <c r="V22" i="43" a="1"/>
  <c r="V22" i="43" s="1"/>
  <c r="U22" i="43" a="1"/>
  <c r="U22" i="43" s="1"/>
  <c r="T22" i="43" a="1"/>
  <c r="T22" i="43" s="1"/>
  <c r="S22" i="43" a="1"/>
  <c r="S22" i="43" s="1"/>
  <c r="R22" i="43" a="1"/>
  <c r="R22" i="43" s="1"/>
  <c r="Q22" i="43" a="1"/>
  <c r="Q22" i="43" s="1"/>
  <c r="P22" i="43" a="1"/>
  <c r="P22" i="43" s="1"/>
  <c r="O22" i="43" a="1"/>
  <c r="O22" i="43" s="1"/>
  <c r="N22" i="43" a="1"/>
  <c r="N22" i="43" s="1"/>
  <c r="M22" i="43" a="1"/>
  <c r="M22" i="43" s="1"/>
  <c r="L22" i="43" a="1"/>
  <c r="L22" i="43" s="1"/>
  <c r="K22" i="43" a="1"/>
  <c r="K22" i="43" s="1"/>
  <c r="J22" i="43" a="1"/>
  <c r="J22" i="43" s="1"/>
  <c r="AT20" i="43" a="1"/>
  <c r="AT20" i="43" s="1"/>
  <c r="AS20" i="43" a="1"/>
  <c r="AS20" i="43" s="1"/>
  <c r="AR20" i="43" a="1"/>
  <c r="AR20" i="43" s="1"/>
  <c r="AQ20" i="43" a="1"/>
  <c r="AQ20" i="43" s="1"/>
  <c r="AP20" i="43" a="1"/>
  <c r="AP20" i="43" s="1"/>
  <c r="AM20" i="43" a="1"/>
  <c r="AM20" i="43" s="1"/>
  <c r="AL20" i="43" a="1"/>
  <c r="AL20" i="43" s="1"/>
  <c r="AK20" i="43" a="1"/>
  <c r="AK20" i="43" s="1"/>
  <c r="AJ20" i="43" a="1"/>
  <c r="AJ20" i="43" s="1"/>
  <c r="AI20" i="43" a="1"/>
  <c r="AI20" i="43" s="1"/>
  <c r="AH20" i="43" a="1"/>
  <c r="AH20" i="43" s="1"/>
  <c r="AG20" i="43" a="1"/>
  <c r="AG20" i="43" s="1"/>
  <c r="AF20" i="43" a="1"/>
  <c r="AF20" i="43" s="1"/>
  <c r="AE20" i="43" a="1"/>
  <c r="AE20" i="43" s="1"/>
  <c r="AD20" i="43" a="1"/>
  <c r="AD20" i="43" s="1"/>
  <c r="AC20" i="43" a="1"/>
  <c r="AC20" i="43" s="1"/>
  <c r="AB20" i="43" a="1"/>
  <c r="AB20" i="43" s="1"/>
  <c r="AA20" i="43" a="1"/>
  <c r="AA20" i="43" s="1"/>
  <c r="Z20" i="43" a="1"/>
  <c r="Z20" i="43" s="1"/>
  <c r="Y20" i="43" a="1"/>
  <c r="Y20" i="43" s="1"/>
  <c r="X20" i="43" a="1"/>
  <c r="X20" i="43" s="1"/>
  <c r="W20" i="43" a="1"/>
  <c r="W20" i="43" s="1"/>
  <c r="V20" i="43" a="1"/>
  <c r="V20" i="43" s="1"/>
  <c r="U20" i="43" a="1"/>
  <c r="U20" i="43" s="1"/>
  <c r="T20" i="43" a="1"/>
  <c r="T20" i="43" s="1"/>
  <c r="S20" i="43" a="1"/>
  <c r="S20" i="43" s="1"/>
  <c r="R20" i="43" a="1"/>
  <c r="R20" i="43" s="1"/>
  <c r="Q20" i="43" a="1"/>
  <c r="Q20" i="43" s="1"/>
  <c r="P20" i="43" a="1"/>
  <c r="P20" i="43" s="1"/>
  <c r="O20" i="43" a="1"/>
  <c r="O20" i="43" s="1"/>
  <c r="N20" i="43" a="1"/>
  <c r="N20" i="43" s="1"/>
  <c r="M20" i="43" a="1"/>
  <c r="M20" i="43" s="1"/>
  <c r="L20" i="43" a="1"/>
  <c r="L20" i="43" s="1"/>
  <c r="K20" i="43" a="1"/>
  <c r="K20" i="43" s="1"/>
  <c r="J20" i="43" a="1"/>
  <c r="J20" i="43" s="1"/>
  <c r="AT19" i="43" a="1"/>
  <c r="AT19" i="43" s="1"/>
  <c r="AS19" i="43" a="1"/>
  <c r="AS19" i="43" s="1"/>
  <c r="AR19" i="43" a="1"/>
  <c r="AR19" i="43" s="1"/>
  <c r="AQ19" i="43" a="1"/>
  <c r="AQ19" i="43" s="1"/>
  <c r="AP19" i="43" a="1"/>
  <c r="AP19" i="43" s="1"/>
  <c r="AM19" i="43" a="1"/>
  <c r="AM19" i="43" s="1"/>
  <c r="AL19" i="43" a="1"/>
  <c r="AL19" i="43" s="1"/>
  <c r="AK19" i="43" a="1"/>
  <c r="AK19" i="43" s="1"/>
  <c r="AJ19" i="43" a="1"/>
  <c r="AJ19" i="43" s="1"/>
  <c r="AI19" i="43" a="1"/>
  <c r="AI19" i="43" s="1"/>
  <c r="AH19" i="43" a="1"/>
  <c r="AH19" i="43" s="1"/>
  <c r="AG19" i="43" a="1"/>
  <c r="AG19" i="43" s="1"/>
  <c r="AF19" i="43" a="1"/>
  <c r="AF19" i="43" s="1"/>
  <c r="AE19" i="43" a="1"/>
  <c r="AE19" i="43" s="1"/>
  <c r="AD19" i="43" a="1"/>
  <c r="AD19" i="43" s="1"/>
  <c r="AC19" i="43" a="1"/>
  <c r="AC19" i="43" s="1"/>
  <c r="AB19" i="43" a="1"/>
  <c r="AB19" i="43" s="1"/>
  <c r="AA19" i="43" a="1"/>
  <c r="AA19" i="43" s="1"/>
  <c r="Z19" i="43" a="1"/>
  <c r="Z19" i="43" s="1"/>
  <c r="Y19" i="43" a="1"/>
  <c r="Y19" i="43" s="1"/>
  <c r="X19" i="43" a="1"/>
  <c r="X19" i="43" s="1"/>
  <c r="W19" i="43" a="1"/>
  <c r="W19" i="43" s="1"/>
  <c r="V19" i="43" a="1"/>
  <c r="V19" i="43" s="1"/>
  <c r="U19" i="43" a="1"/>
  <c r="U19" i="43" s="1"/>
  <c r="T19" i="43" a="1"/>
  <c r="T19" i="43" s="1"/>
  <c r="S19" i="43" a="1"/>
  <c r="S19" i="43" s="1"/>
  <c r="R19" i="43" a="1"/>
  <c r="R19" i="43" s="1"/>
  <c r="Q19" i="43" a="1"/>
  <c r="Q19" i="43" s="1"/>
  <c r="P19" i="43" a="1"/>
  <c r="P19" i="43" s="1"/>
  <c r="O19" i="43" a="1"/>
  <c r="O19" i="43" s="1"/>
  <c r="N19" i="43" a="1"/>
  <c r="N19" i="43" s="1"/>
  <c r="M19" i="43" a="1"/>
  <c r="M19" i="43" s="1"/>
  <c r="L19" i="43" a="1"/>
  <c r="L19" i="43" s="1"/>
  <c r="K19" i="43" a="1"/>
  <c r="K19" i="43" s="1"/>
  <c r="J19" i="43" a="1"/>
  <c r="J19" i="43" s="1"/>
  <c r="AT17" i="43" a="1"/>
  <c r="AT17" i="43" s="1"/>
  <c r="AS17" i="43" a="1"/>
  <c r="AS17" i="43" s="1"/>
  <c r="AR17" i="43" a="1"/>
  <c r="AR17" i="43" s="1"/>
  <c r="AQ17" i="43" a="1"/>
  <c r="AQ17" i="43" s="1"/>
  <c r="AP17" i="43" a="1"/>
  <c r="AP17" i="43" s="1"/>
  <c r="AM17" i="43" a="1"/>
  <c r="AM17" i="43" s="1"/>
  <c r="AL17" i="43" a="1"/>
  <c r="AL17" i="43" s="1"/>
  <c r="AK17" i="43" a="1"/>
  <c r="AK17" i="43" s="1"/>
  <c r="AJ17" i="43" a="1"/>
  <c r="AJ17" i="43" s="1"/>
  <c r="AI17" i="43" a="1"/>
  <c r="AI17" i="43" s="1"/>
  <c r="AH17" i="43" a="1"/>
  <c r="AH17" i="43" s="1"/>
  <c r="AG17" i="43" a="1"/>
  <c r="AG17" i="43" s="1"/>
  <c r="AF17" i="43" a="1"/>
  <c r="AF17" i="43" s="1"/>
  <c r="AE17" i="43" a="1"/>
  <c r="AE17" i="43" s="1"/>
  <c r="AD17" i="43" a="1"/>
  <c r="AD17" i="43" s="1"/>
  <c r="AC17" i="43" a="1"/>
  <c r="AC17" i="43" s="1"/>
  <c r="AB17" i="43" a="1"/>
  <c r="AB17" i="43" s="1"/>
  <c r="AA17" i="43" a="1"/>
  <c r="AA17" i="43" s="1"/>
  <c r="Z17" i="43" a="1"/>
  <c r="Z17" i="43" s="1"/>
  <c r="Y17" i="43" a="1"/>
  <c r="Y17" i="43" s="1"/>
  <c r="X17" i="43" a="1"/>
  <c r="X17" i="43" s="1"/>
  <c r="W17" i="43" a="1"/>
  <c r="W17" i="43" s="1"/>
  <c r="V17" i="43" a="1"/>
  <c r="V17" i="43" s="1"/>
  <c r="U17" i="43" a="1"/>
  <c r="U17" i="43" s="1"/>
  <c r="T17" i="43" a="1"/>
  <c r="T17" i="43" s="1"/>
  <c r="S17" i="43" a="1"/>
  <c r="S17" i="43" s="1"/>
  <c r="R17" i="43" a="1"/>
  <c r="R17" i="43" s="1"/>
  <c r="Q17" i="43" a="1"/>
  <c r="Q17" i="43" s="1"/>
  <c r="P17" i="43" a="1"/>
  <c r="P17" i="43" s="1"/>
  <c r="O17" i="43" a="1"/>
  <c r="O17" i="43" s="1"/>
  <c r="N17" i="43" a="1"/>
  <c r="N17" i="43" s="1"/>
  <c r="M17" i="43" a="1"/>
  <c r="M17" i="43" s="1"/>
  <c r="L17" i="43" a="1"/>
  <c r="L17" i="43" s="1"/>
  <c r="K17" i="43" a="1"/>
  <c r="K17" i="43" s="1"/>
  <c r="J17" i="43" a="1"/>
  <c r="J17" i="43" s="1"/>
  <c r="AT16" i="43" a="1"/>
  <c r="AT16" i="43" s="1"/>
  <c r="AS16" i="43" a="1"/>
  <c r="AS16" i="43" s="1"/>
  <c r="AR16" i="43" a="1"/>
  <c r="AR16" i="43" s="1"/>
  <c r="AQ16" i="43" a="1"/>
  <c r="AQ16" i="43" s="1"/>
  <c r="AP16" i="43" a="1"/>
  <c r="AP16" i="43" s="1"/>
  <c r="AM16" i="43" a="1"/>
  <c r="AM16" i="43" s="1"/>
  <c r="AL16" i="43" a="1"/>
  <c r="AL16" i="43" s="1"/>
  <c r="AK16" i="43" a="1"/>
  <c r="AK16" i="43" s="1"/>
  <c r="AJ16" i="43" a="1"/>
  <c r="AJ16" i="43" s="1"/>
  <c r="AI16" i="43" a="1"/>
  <c r="AI16" i="43" s="1"/>
  <c r="AH16" i="43" a="1"/>
  <c r="AH16" i="43" s="1"/>
  <c r="AG16" i="43" a="1"/>
  <c r="AG16" i="43" s="1"/>
  <c r="AF16" i="43" a="1"/>
  <c r="AF16" i="43" s="1"/>
  <c r="AE16" i="43" a="1"/>
  <c r="AE16" i="43" s="1"/>
  <c r="AD16" i="43" a="1"/>
  <c r="AD16" i="43" s="1"/>
  <c r="AC16" i="43" a="1"/>
  <c r="AC16" i="43" s="1"/>
  <c r="AB16" i="43" a="1"/>
  <c r="AB16" i="43" s="1"/>
  <c r="AA16" i="43" a="1"/>
  <c r="AA16" i="43" s="1"/>
  <c r="Z16" i="43" a="1"/>
  <c r="Z16" i="43" s="1"/>
  <c r="Y16" i="43" a="1"/>
  <c r="Y16" i="43" s="1"/>
  <c r="X16" i="43" a="1"/>
  <c r="X16" i="43" s="1"/>
  <c r="W16" i="43" a="1"/>
  <c r="W16" i="43" s="1"/>
  <c r="V16" i="43" a="1"/>
  <c r="V16" i="43" s="1"/>
  <c r="U16" i="43" a="1"/>
  <c r="U16" i="43" s="1"/>
  <c r="T16" i="43" a="1"/>
  <c r="T16" i="43" s="1"/>
  <c r="S16" i="43" a="1"/>
  <c r="S16" i="43" s="1"/>
  <c r="R16" i="43" a="1"/>
  <c r="R16" i="43" s="1"/>
  <c r="Q16" i="43" a="1"/>
  <c r="Q16" i="43" s="1"/>
  <c r="P16" i="43" a="1"/>
  <c r="P16" i="43" s="1"/>
  <c r="O16" i="43" a="1"/>
  <c r="O16" i="43" s="1"/>
  <c r="N16" i="43" a="1"/>
  <c r="N16" i="43" s="1"/>
  <c r="M16" i="43" a="1"/>
  <c r="M16" i="43" s="1"/>
  <c r="L16" i="43" a="1"/>
  <c r="L16" i="43" s="1"/>
  <c r="K16" i="43" a="1"/>
  <c r="K16" i="43" s="1"/>
  <c r="J16" i="43" a="1"/>
  <c r="J16" i="43" s="1"/>
  <c r="AT11" i="43" a="1"/>
  <c r="AT11" i="43" s="1"/>
  <c r="AS11" i="43" a="1"/>
  <c r="AS11" i="43" s="1"/>
  <c r="AR11" i="43" a="1"/>
  <c r="AR11" i="43" s="1"/>
  <c r="AQ11" i="43" a="1"/>
  <c r="AQ11" i="43" s="1"/>
  <c r="AP11" i="43" a="1"/>
  <c r="AP11" i="43" s="1"/>
  <c r="AM11" i="43" a="1"/>
  <c r="AM11" i="43" s="1"/>
  <c r="AL11" i="43" a="1"/>
  <c r="AL11" i="43" s="1"/>
  <c r="AK11" i="43" a="1"/>
  <c r="AK11" i="43" s="1"/>
  <c r="AJ11" i="43" a="1"/>
  <c r="AJ11" i="43" s="1"/>
  <c r="AI11" i="43" a="1"/>
  <c r="AI11" i="43" s="1"/>
  <c r="AH11" i="43" a="1"/>
  <c r="AH11" i="43" s="1"/>
  <c r="AG11" i="43" a="1"/>
  <c r="AG11" i="43" s="1"/>
  <c r="AF11" i="43" a="1"/>
  <c r="AF11" i="43" s="1"/>
  <c r="AE11" i="43" a="1"/>
  <c r="AE11" i="43" s="1"/>
  <c r="AD11" i="43" a="1"/>
  <c r="AD11" i="43" s="1"/>
  <c r="AC11" i="43" a="1"/>
  <c r="AC11" i="43" s="1"/>
  <c r="AB11" i="43" a="1"/>
  <c r="AB11" i="43" s="1"/>
  <c r="AA11" i="43" a="1"/>
  <c r="AA11" i="43" s="1"/>
  <c r="Z11" i="43" a="1"/>
  <c r="Z11" i="43" s="1"/>
  <c r="Y11" i="43" a="1"/>
  <c r="Y11" i="43" s="1"/>
  <c r="X11" i="43" a="1"/>
  <c r="X11" i="43" s="1"/>
  <c r="W11" i="43" a="1"/>
  <c r="W11" i="43" s="1"/>
  <c r="V11" i="43" a="1"/>
  <c r="V11" i="43" s="1"/>
  <c r="U11" i="43" a="1"/>
  <c r="U11" i="43" s="1"/>
  <c r="T11" i="43" a="1"/>
  <c r="T11" i="43" s="1"/>
  <c r="S11" i="43" a="1"/>
  <c r="S11" i="43" s="1"/>
  <c r="R11" i="43" a="1"/>
  <c r="R11" i="43" s="1"/>
  <c r="Q11" i="43" a="1"/>
  <c r="Q11" i="43" s="1"/>
  <c r="P11" i="43" a="1"/>
  <c r="P11" i="43" s="1"/>
  <c r="O11" i="43" a="1"/>
  <c r="O11" i="43" s="1"/>
  <c r="N11" i="43" a="1"/>
  <c r="N11" i="43" s="1"/>
  <c r="M11" i="43" a="1"/>
  <c r="M11" i="43" s="1"/>
  <c r="L11" i="43" a="1"/>
  <c r="L11" i="43" s="1"/>
  <c r="K11" i="43" a="1"/>
  <c r="K11" i="43" s="1"/>
  <c r="J11" i="43" a="1"/>
  <c r="J11" i="43" s="1"/>
  <c r="AT10" i="43" a="1"/>
  <c r="AT10" i="43" s="1"/>
  <c r="AS10" i="43" a="1"/>
  <c r="AS10" i="43" s="1"/>
  <c r="AR10" i="43" a="1"/>
  <c r="AR10" i="43" s="1"/>
  <c r="AQ10" i="43" a="1"/>
  <c r="AQ10" i="43" s="1"/>
  <c r="AP10" i="43" a="1"/>
  <c r="AP10" i="43" s="1"/>
  <c r="AM10" i="43" a="1"/>
  <c r="AM10" i="43" s="1"/>
  <c r="AL10" i="43" a="1"/>
  <c r="AL10" i="43" s="1"/>
  <c r="AK10" i="43" a="1"/>
  <c r="AK10" i="43" s="1"/>
  <c r="AJ10" i="43" a="1"/>
  <c r="AJ10" i="43" s="1"/>
  <c r="AI10" i="43" a="1"/>
  <c r="AI10" i="43" s="1"/>
  <c r="AH10" i="43" a="1"/>
  <c r="AH10" i="43" s="1"/>
  <c r="AG10" i="43" a="1"/>
  <c r="AG10" i="43" s="1"/>
  <c r="AF10" i="43" a="1"/>
  <c r="AF10" i="43" s="1"/>
  <c r="AE10" i="43" a="1"/>
  <c r="AE10" i="43" s="1"/>
  <c r="AD10" i="43" a="1"/>
  <c r="AD10" i="43" s="1"/>
  <c r="AC10" i="43" a="1"/>
  <c r="AC10" i="43" s="1"/>
  <c r="AB10" i="43" a="1"/>
  <c r="AB10" i="43" s="1"/>
  <c r="AA10" i="43" a="1"/>
  <c r="AA10" i="43" s="1"/>
  <c r="Z10" i="43" a="1"/>
  <c r="Z10" i="43" s="1"/>
  <c r="Y10" i="43" a="1"/>
  <c r="Y10" i="43" s="1"/>
  <c r="X10" i="43" a="1"/>
  <c r="X10" i="43" s="1"/>
  <c r="W10" i="43" a="1"/>
  <c r="W10" i="43" s="1"/>
  <c r="V10" i="43" a="1"/>
  <c r="V10" i="43" s="1"/>
  <c r="U10" i="43" a="1"/>
  <c r="U10" i="43" s="1"/>
  <c r="T10" i="43" a="1"/>
  <c r="T10" i="43" s="1"/>
  <c r="S10" i="43" a="1"/>
  <c r="S10" i="43" s="1"/>
  <c r="R10" i="43" a="1"/>
  <c r="R10" i="43" s="1"/>
  <c r="Q10" i="43" a="1"/>
  <c r="Q10" i="43" s="1"/>
  <c r="P10" i="43" a="1"/>
  <c r="P10" i="43" s="1"/>
  <c r="O10" i="43" a="1"/>
  <c r="O10" i="43" s="1"/>
  <c r="N10" i="43" a="1"/>
  <c r="N10" i="43" s="1"/>
  <c r="M10" i="43" a="1"/>
  <c r="M10" i="43" s="1"/>
  <c r="L10" i="43" a="1"/>
  <c r="L10" i="43" s="1"/>
  <c r="K10" i="43" a="1"/>
  <c r="K10" i="43" s="1"/>
  <c r="J10" i="43" a="1"/>
  <c r="J10" i="43" s="1"/>
  <c r="AT104" i="41" a="1"/>
  <c r="AT104" i="41" s="1"/>
  <c r="AS104" i="41" a="1"/>
  <c r="AS104" i="41" s="1"/>
  <c r="AR104" i="41" a="1"/>
  <c r="AR104" i="41" s="1"/>
  <c r="AQ104" i="41" a="1"/>
  <c r="AQ104" i="41" s="1"/>
  <c r="AP104" i="41" a="1"/>
  <c r="AP104" i="41" s="1"/>
  <c r="AM104" i="41" a="1"/>
  <c r="AM104" i="41" s="1"/>
  <c r="AL104" i="41" a="1"/>
  <c r="AL104" i="41" s="1"/>
  <c r="AK104" i="41" a="1"/>
  <c r="AK104" i="41" s="1"/>
  <c r="AJ104" i="41" a="1"/>
  <c r="AJ104" i="41" s="1"/>
  <c r="AI104" i="41" a="1"/>
  <c r="AI104" i="41" s="1"/>
  <c r="AH104" i="41" a="1"/>
  <c r="AH104" i="41" s="1"/>
  <c r="AG104" i="41" a="1"/>
  <c r="AG104" i="41" s="1"/>
  <c r="AF104" i="41" a="1"/>
  <c r="AF104" i="41" s="1"/>
  <c r="AE104" i="41" a="1"/>
  <c r="AE104" i="41" s="1"/>
  <c r="AD104" i="41" a="1"/>
  <c r="AD104" i="41" s="1"/>
  <c r="AC104" i="41" a="1"/>
  <c r="AC104" i="41" s="1"/>
  <c r="AB104" i="41" a="1"/>
  <c r="AB104" i="41" s="1"/>
  <c r="AA104" i="41" a="1"/>
  <c r="AA104" i="41" s="1"/>
  <c r="Z104" i="41" a="1"/>
  <c r="Z104" i="41" s="1"/>
  <c r="Y104" i="41" a="1"/>
  <c r="Y104" i="41" s="1"/>
  <c r="X104" i="41" a="1"/>
  <c r="X104" i="41" s="1"/>
  <c r="W104" i="41" a="1"/>
  <c r="W104" i="41" s="1"/>
  <c r="V104" i="41" a="1"/>
  <c r="V104" i="41" s="1"/>
  <c r="U104" i="41" a="1"/>
  <c r="U104" i="41" s="1"/>
  <c r="T104" i="41" a="1"/>
  <c r="T104" i="41" s="1"/>
  <c r="S104" i="41" a="1"/>
  <c r="S104" i="41" s="1"/>
  <c r="R104" i="41" a="1"/>
  <c r="R104" i="41" s="1"/>
  <c r="Q104" i="41" a="1"/>
  <c r="Q104" i="41" s="1"/>
  <c r="P104" i="41" a="1"/>
  <c r="P104" i="41" s="1"/>
  <c r="O104" i="41" a="1"/>
  <c r="O104" i="41" s="1"/>
  <c r="N104" i="41" a="1"/>
  <c r="N104" i="41" s="1"/>
  <c r="M104" i="41" a="1"/>
  <c r="M104" i="41" s="1"/>
  <c r="L104" i="41" a="1"/>
  <c r="L104" i="41" s="1"/>
  <c r="K104" i="41" a="1"/>
  <c r="K104" i="41" s="1"/>
  <c r="J104" i="41" a="1"/>
  <c r="J104" i="41" s="1"/>
  <c r="AT103" i="41" a="1"/>
  <c r="AT103" i="41" s="1"/>
  <c r="AS103" i="41" a="1"/>
  <c r="AS103" i="41" s="1"/>
  <c r="AR103" i="41" a="1"/>
  <c r="AR103" i="41" s="1"/>
  <c r="AQ103" i="41" a="1"/>
  <c r="AQ103" i="41" s="1"/>
  <c r="AP103" i="41" a="1"/>
  <c r="AP103" i="41" s="1"/>
  <c r="AM103" i="41" a="1"/>
  <c r="AM103" i="41" s="1"/>
  <c r="AL103" i="41" a="1"/>
  <c r="AL103" i="41" s="1"/>
  <c r="AK103" i="41" a="1"/>
  <c r="AK103" i="41" s="1"/>
  <c r="AJ103" i="41" a="1"/>
  <c r="AJ103" i="41" s="1"/>
  <c r="AI103" i="41" a="1"/>
  <c r="AI103" i="41" s="1"/>
  <c r="AH103" i="41" a="1"/>
  <c r="AH103" i="41" s="1"/>
  <c r="AG103" i="41" a="1"/>
  <c r="AG103" i="41" s="1"/>
  <c r="AF103" i="41" a="1"/>
  <c r="AF103" i="41" s="1"/>
  <c r="AE103" i="41" a="1"/>
  <c r="AE103" i="41" s="1"/>
  <c r="AD103" i="41" a="1"/>
  <c r="AD103" i="41" s="1"/>
  <c r="AC103" i="41" a="1"/>
  <c r="AC103" i="41" s="1"/>
  <c r="AB103" i="41" a="1"/>
  <c r="AB103" i="41" s="1"/>
  <c r="AA103" i="41" a="1"/>
  <c r="AA103" i="41" s="1"/>
  <c r="Z103" i="41" a="1"/>
  <c r="Z103" i="41" s="1"/>
  <c r="Y103" i="41" a="1"/>
  <c r="Y103" i="41" s="1"/>
  <c r="X103" i="41" a="1"/>
  <c r="X103" i="41" s="1"/>
  <c r="W103" i="41" a="1"/>
  <c r="W103" i="41" s="1"/>
  <c r="V103" i="41" a="1"/>
  <c r="V103" i="41" s="1"/>
  <c r="U103" i="41" a="1"/>
  <c r="U103" i="41" s="1"/>
  <c r="T103" i="41" a="1"/>
  <c r="T103" i="41" s="1"/>
  <c r="S103" i="41" a="1"/>
  <c r="S103" i="41" s="1"/>
  <c r="R103" i="41" a="1"/>
  <c r="R103" i="41" s="1"/>
  <c r="Q103" i="41" a="1"/>
  <c r="Q103" i="41" s="1"/>
  <c r="P103" i="41" a="1"/>
  <c r="P103" i="41" s="1"/>
  <c r="O103" i="41" a="1"/>
  <c r="O103" i="41" s="1"/>
  <c r="N103" i="41" a="1"/>
  <c r="N103" i="41" s="1"/>
  <c r="M103" i="41" a="1"/>
  <c r="M103" i="41" s="1"/>
  <c r="L103" i="41" a="1"/>
  <c r="L103" i="41" s="1"/>
  <c r="K103" i="41" a="1"/>
  <c r="K103" i="41" s="1"/>
  <c r="J103" i="41" a="1"/>
  <c r="J103" i="41" s="1"/>
  <c r="AT101" i="41" a="1"/>
  <c r="AT101" i="41" s="1"/>
  <c r="AS101" i="41" a="1"/>
  <c r="AS101" i="41" s="1"/>
  <c r="AR101" i="41" a="1"/>
  <c r="AR101" i="41" s="1"/>
  <c r="AQ101" i="41" a="1"/>
  <c r="AQ101" i="41" s="1"/>
  <c r="AP101" i="41" a="1"/>
  <c r="AP101" i="41" s="1"/>
  <c r="AM101" i="41" a="1"/>
  <c r="AM101" i="41" s="1"/>
  <c r="AL101" i="41" a="1"/>
  <c r="AL101" i="41" s="1"/>
  <c r="AK101" i="41" a="1"/>
  <c r="AK101" i="41" s="1"/>
  <c r="AJ101" i="41" a="1"/>
  <c r="AJ101" i="41" s="1"/>
  <c r="AI101" i="41" a="1"/>
  <c r="AI101" i="41" s="1"/>
  <c r="AH101" i="41" a="1"/>
  <c r="AH101" i="41" s="1"/>
  <c r="AG101" i="41" a="1"/>
  <c r="AG101" i="41" s="1"/>
  <c r="AF101" i="41" a="1"/>
  <c r="AF101" i="41" s="1"/>
  <c r="AE101" i="41" a="1"/>
  <c r="AE101" i="41" s="1"/>
  <c r="AD101" i="41" a="1"/>
  <c r="AD101" i="41" s="1"/>
  <c r="AC101" i="41" a="1"/>
  <c r="AC101" i="41" s="1"/>
  <c r="AB101" i="41" a="1"/>
  <c r="AB101" i="41" s="1"/>
  <c r="AA101" i="41" a="1"/>
  <c r="AA101" i="41" s="1"/>
  <c r="Z101" i="41" a="1"/>
  <c r="Z101" i="41" s="1"/>
  <c r="Y101" i="41" a="1"/>
  <c r="Y101" i="41" s="1"/>
  <c r="X101" i="41" a="1"/>
  <c r="X101" i="41" s="1"/>
  <c r="W101" i="41" a="1"/>
  <c r="W101" i="41" s="1"/>
  <c r="V101" i="41" a="1"/>
  <c r="V101" i="41" s="1"/>
  <c r="U101" i="41" a="1"/>
  <c r="U101" i="41" s="1"/>
  <c r="T101" i="41" a="1"/>
  <c r="T101" i="41" s="1"/>
  <c r="S101" i="41" a="1"/>
  <c r="S101" i="41" s="1"/>
  <c r="R101" i="41" a="1"/>
  <c r="R101" i="41" s="1"/>
  <c r="Q101" i="41" a="1"/>
  <c r="Q101" i="41" s="1"/>
  <c r="P101" i="41" a="1"/>
  <c r="P101" i="41" s="1"/>
  <c r="O101" i="41" a="1"/>
  <c r="O101" i="41" s="1"/>
  <c r="N101" i="41" a="1"/>
  <c r="N101" i="41" s="1"/>
  <c r="M101" i="41" a="1"/>
  <c r="M101" i="41" s="1"/>
  <c r="L101" i="41" a="1"/>
  <c r="L101" i="41" s="1"/>
  <c r="K101" i="41" a="1"/>
  <c r="K101" i="41" s="1"/>
  <c r="J101" i="41" a="1"/>
  <c r="J101" i="41" s="1"/>
  <c r="AT100" i="41" a="1"/>
  <c r="AT100" i="41" s="1"/>
  <c r="AS100" i="41" a="1"/>
  <c r="AS100" i="41" s="1"/>
  <c r="AR100" i="41" a="1"/>
  <c r="AR100" i="41" s="1"/>
  <c r="AQ100" i="41" a="1"/>
  <c r="AQ100" i="41" s="1"/>
  <c r="AP100" i="41" a="1"/>
  <c r="AP100" i="41" s="1"/>
  <c r="AM100" i="41" a="1"/>
  <c r="AM100" i="41" s="1"/>
  <c r="AL100" i="41" a="1"/>
  <c r="AL100" i="41" s="1"/>
  <c r="AK100" i="41" a="1"/>
  <c r="AK100" i="41" s="1"/>
  <c r="AJ100" i="41" a="1"/>
  <c r="AJ100" i="41" s="1"/>
  <c r="AI100" i="41" a="1"/>
  <c r="AI100" i="41" s="1"/>
  <c r="AH100" i="41" a="1"/>
  <c r="AH100" i="41" s="1"/>
  <c r="AG100" i="41" a="1"/>
  <c r="AG100" i="41" s="1"/>
  <c r="AF100" i="41" a="1"/>
  <c r="AF100" i="41" s="1"/>
  <c r="AE100" i="41" a="1"/>
  <c r="AE100" i="41" s="1"/>
  <c r="AD100" i="41" a="1"/>
  <c r="AD100" i="41" s="1"/>
  <c r="AC100" i="41" a="1"/>
  <c r="AC100" i="41" s="1"/>
  <c r="AB100" i="41" a="1"/>
  <c r="AB100" i="41" s="1"/>
  <c r="AA100" i="41" a="1"/>
  <c r="AA100" i="41" s="1"/>
  <c r="Z100" i="41" a="1"/>
  <c r="Z100" i="41" s="1"/>
  <c r="Y100" i="41" a="1"/>
  <c r="Y100" i="41" s="1"/>
  <c r="X100" i="41" a="1"/>
  <c r="X100" i="41" s="1"/>
  <c r="W100" i="41" a="1"/>
  <c r="W100" i="41" s="1"/>
  <c r="V100" i="41" a="1"/>
  <c r="V100" i="41" s="1"/>
  <c r="U100" i="41" a="1"/>
  <c r="U100" i="41" s="1"/>
  <c r="T100" i="41" a="1"/>
  <c r="T100" i="41" s="1"/>
  <c r="S100" i="41" a="1"/>
  <c r="S100" i="41" s="1"/>
  <c r="R100" i="41" a="1"/>
  <c r="R100" i="41" s="1"/>
  <c r="Q100" i="41" a="1"/>
  <c r="Q100" i="41" s="1"/>
  <c r="P100" i="41" a="1"/>
  <c r="P100" i="41" s="1"/>
  <c r="O100" i="41" a="1"/>
  <c r="O100" i="41" s="1"/>
  <c r="N100" i="41" a="1"/>
  <c r="N100" i="41" s="1"/>
  <c r="M100" i="41" a="1"/>
  <c r="M100" i="41" s="1"/>
  <c r="L100" i="41" a="1"/>
  <c r="L100" i="41" s="1"/>
  <c r="K100" i="41" a="1"/>
  <c r="K100" i="41" s="1"/>
  <c r="J100" i="41" a="1"/>
  <c r="J100" i="41" s="1"/>
  <c r="AT98" i="41" a="1"/>
  <c r="AT98" i="41" s="1"/>
  <c r="AS98" i="41" a="1"/>
  <c r="AS98" i="41" s="1"/>
  <c r="AR98" i="41" a="1"/>
  <c r="AR98" i="41" s="1"/>
  <c r="AQ98" i="41" a="1"/>
  <c r="AQ98" i="41" s="1"/>
  <c r="AP98" i="41" a="1"/>
  <c r="AP98" i="41" s="1"/>
  <c r="AM98" i="41" a="1"/>
  <c r="AM98" i="41" s="1"/>
  <c r="AL98" i="41" a="1"/>
  <c r="AL98" i="41" s="1"/>
  <c r="AK98" i="41" a="1"/>
  <c r="AK98" i="41" s="1"/>
  <c r="AJ98" i="41" a="1"/>
  <c r="AJ98" i="41" s="1"/>
  <c r="AI98" i="41" a="1"/>
  <c r="AI98" i="41" s="1"/>
  <c r="AH98" i="41" a="1"/>
  <c r="AH98" i="41" s="1"/>
  <c r="AG98" i="41" a="1"/>
  <c r="AG98" i="41" s="1"/>
  <c r="AF98" i="41" a="1"/>
  <c r="AF98" i="41" s="1"/>
  <c r="AE98" i="41" a="1"/>
  <c r="AE98" i="41" s="1"/>
  <c r="AD98" i="41" a="1"/>
  <c r="AD98" i="41" s="1"/>
  <c r="AC98" i="41" a="1"/>
  <c r="AC98" i="41" s="1"/>
  <c r="AB98" i="41" a="1"/>
  <c r="AB98" i="41" s="1"/>
  <c r="AA98" i="41" a="1"/>
  <c r="AA98" i="41" s="1"/>
  <c r="Z98" i="41" a="1"/>
  <c r="Z98" i="41" s="1"/>
  <c r="Y98" i="41" a="1"/>
  <c r="Y98" i="41" s="1"/>
  <c r="X98" i="41" a="1"/>
  <c r="X98" i="41" s="1"/>
  <c r="W98" i="41" a="1"/>
  <c r="W98" i="41" s="1"/>
  <c r="V98" i="41" a="1"/>
  <c r="V98" i="41" s="1"/>
  <c r="U98" i="41" a="1"/>
  <c r="U98" i="41" s="1"/>
  <c r="T98" i="41" a="1"/>
  <c r="T98" i="41" s="1"/>
  <c r="S98" i="41" a="1"/>
  <c r="S98" i="41" s="1"/>
  <c r="R98" i="41" a="1"/>
  <c r="R98" i="41" s="1"/>
  <c r="Q98" i="41" a="1"/>
  <c r="Q98" i="41" s="1"/>
  <c r="P98" i="41" a="1"/>
  <c r="P98" i="41" s="1"/>
  <c r="O98" i="41" a="1"/>
  <c r="O98" i="41" s="1"/>
  <c r="N98" i="41" a="1"/>
  <c r="N98" i="41" s="1"/>
  <c r="M98" i="41" a="1"/>
  <c r="M98" i="41" s="1"/>
  <c r="L98" i="41" a="1"/>
  <c r="L98" i="41" s="1"/>
  <c r="K98" i="41" a="1"/>
  <c r="K98" i="41" s="1"/>
  <c r="J98" i="41" a="1"/>
  <c r="J98" i="41" s="1"/>
  <c r="AT97" i="41" a="1"/>
  <c r="AT97" i="41" s="1"/>
  <c r="AS97" i="41" a="1"/>
  <c r="AS97" i="41" s="1"/>
  <c r="AR97" i="41" a="1"/>
  <c r="AR97" i="41" s="1"/>
  <c r="AQ97" i="41" a="1"/>
  <c r="AQ97" i="41" s="1"/>
  <c r="AP97" i="41" a="1"/>
  <c r="AP97" i="41" s="1"/>
  <c r="AM97" i="41" a="1"/>
  <c r="AM97" i="41" s="1"/>
  <c r="AL97" i="41" a="1"/>
  <c r="AL97" i="41" s="1"/>
  <c r="AK97" i="41" a="1"/>
  <c r="AK97" i="41" s="1"/>
  <c r="AJ97" i="41" a="1"/>
  <c r="AJ97" i="41" s="1"/>
  <c r="AI97" i="41" a="1"/>
  <c r="AI97" i="41" s="1"/>
  <c r="AH97" i="41" a="1"/>
  <c r="AH97" i="41" s="1"/>
  <c r="AG97" i="41" a="1"/>
  <c r="AG97" i="41" s="1"/>
  <c r="AF97" i="41" a="1"/>
  <c r="AF97" i="41" s="1"/>
  <c r="AE97" i="41" a="1"/>
  <c r="AE97" i="41" s="1"/>
  <c r="AD97" i="41" a="1"/>
  <c r="AD97" i="41" s="1"/>
  <c r="AC97" i="41" a="1"/>
  <c r="AC97" i="41" s="1"/>
  <c r="AB97" i="41" a="1"/>
  <c r="AB97" i="41" s="1"/>
  <c r="AA97" i="41" a="1"/>
  <c r="AA97" i="41" s="1"/>
  <c r="Z97" i="41" a="1"/>
  <c r="Z97" i="41" s="1"/>
  <c r="Y97" i="41" a="1"/>
  <c r="Y97" i="41" s="1"/>
  <c r="X97" i="41" a="1"/>
  <c r="X97" i="41" s="1"/>
  <c r="W97" i="41" a="1"/>
  <c r="W97" i="41" s="1"/>
  <c r="V97" i="41" a="1"/>
  <c r="V97" i="41" s="1"/>
  <c r="U97" i="41" a="1"/>
  <c r="U97" i="41" s="1"/>
  <c r="T97" i="41" a="1"/>
  <c r="T97" i="41" s="1"/>
  <c r="S97" i="41" a="1"/>
  <c r="S97" i="41" s="1"/>
  <c r="R97" i="41" a="1"/>
  <c r="R97" i="41" s="1"/>
  <c r="Q97" i="41" a="1"/>
  <c r="Q97" i="41" s="1"/>
  <c r="P97" i="41" a="1"/>
  <c r="P97" i="41" s="1"/>
  <c r="O97" i="41" a="1"/>
  <c r="O97" i="41" s="1"/>
  <c r="N97" i="41" a="1"/>
  <c r="N97" i="41" s="1"/>
  <c r="M97" i="41" a="1"/>
  <c r="M97" i="41" s="1"/>
  <c r="L97" i="41" a="1"/>
  <c r="L97" i="41" s="1"/>
  <c r="K97" i="41" a="1"/>
  <c r="K97" i="41" s="1"/>
  <c r="J97" i="41" a="1"/>
  <c r="J97" i="41" s="1"/>
  <c r="AT95" i="41" a="1"/>
  <c r="AT95" i="41" s="1"/>
  <c r="AS95" i="41" a="1"/>
  <c r="AS95" i="41" s="1"/>
  <c r="AR95" i="41" a="1"/>
  <c r="AR95" i="41" s="1"/>
  <c r="AQ95" i="41" a="1"/>
  <c r="AQ95" i="41" s="1"/>
  <c r="AP95" i="41" a="1"/>
  <c r="AP95" i="41" s="1"/>
  <c r="AM95" i="41" a="1"/>
  <c r="AM95" i="41" s="1"/>
  <c r="AL95" i="41" a="1"/>
  <c r="AL95" i="41" s="1"/>
  <c r="AK95" i="41" a="1"/>
  <c r="AK95" i="41" s="1"/>
  <c r="AJ95" i="41" a="1"/>
  <c r="AJ95" i="41" s="1"/>
  <c r="AI95" i="41" a="1"/>
  <c r="AI95" i="41" s="1"/>
  <c r="AH95" i="41" a="1"/>
  <c r="AH95" i="41" s="1"/>
  <c r="AG95" i="41" a="1"/>
  <c r="AG95" i="41" s="1"/>
  <c r="AF95" i="41" a="1"/>
  <c r="AF95" i="41" s="1"/>
  <c r="AE95" i="41" a="1"/>
  <c r="AE95" i="41" s="1"/>
  <c r="AD95" i="41" a="1"/>
  <c r="AD95" i="41" s="1"/>
  <c r="AC95" i="41" a="1"/>
  <c r="AC95" i="41" s="1"/>
  <c r="AB95" i="41" a="1"/>
  <c r="AB95" i="41" s="1"/>
  <c r="AA95" i="41" a="1"/>
  <c r="AA95" i="41" s="1"/>
  <c r="Z95" i="41" a="1"/>
  <c r="Z95" i="41" s="1"/>
  <c r="Y95" i="41" a="1"/>
  <c r="Y95" i="41" s="1"/>
  <c r="X95" i="41" a="1"/>
  <c r="X95" i="41" s="1"/>
  <c r="W95" i="41" a="1"/>
  <c r="W95" i="41" s="1"/>
  <c r="V95" i="41" a="1"/>
  <c r="V95" i="41" s="1"/>
  <c r="U95" i="41" a="1"/>
  <c r="U95" i="41" s="1"/>
  <c r="T95" i="41" a="1"/>
  <c r="T95" i="41" s="1"/>
  <c r="S95" i="41" a="1"/>
  <c r="S95" i="41" s="1"/>
  <c r="R95" i="41" a="1"/>
  <c r="R95" i="41" s="1"/>
  <c r="Q95" i="41" a="1"/>
  <c r="Q95" i="41" s="1"/>
  <c r="P95" i="41" a="1"/>
  <c r="P95" i="41" s="1"/>
  <c r="O95" i="41" a="1"/>
  <c r="O95" i="41" s="1"/>
  <c r="N95" i="41" a="1"/>
  <c r="N95" i="41" s="1"/>
  <c r="M95" i="41" a="1"/>
  <c r="M95" i="41" s="1"/>
  <c r="L95" i="41" a="1"/>
  <c r="L95" i="41" s="1"/>
  <c r="K95" i="41" a="1"/>
  <c r="K95" i="41" s="1"/>
  <c r="J95" i="41" a="1"/>
  <c r="J95" i="41" s="1"/>
  <c r="AT94" i="41" a="1"/>
  <c r="AT94" i="41" s="1"/>
  <c r="AS94" i="41" a="1"/>
  <c r="AS94" i="41" s="1"/>
  <c r="AR94" i="41" a="1"/>
  <c r="AR94" i="41" s="1"/>
  <c r="AQ94" i="41" a="1"/>
  <c r="AQ94" i="41" s="1"/>
  <c r="AP94" i="41" a="1"/>
  <c r="AP94" i="41" s="1"/>
  <c r="AM94" i="41" a="1"/>
  <c r="AM94" i="41" s="1"/>
  <c r="AL94" i="41" a="1"/>
  <c r="AL94" i="41" s="1"/>
  <c r="AK94" i="41" a="1"/>
  <c r="AK94" i="41" s="1"/>
  <c r="AJ94" i="41" a="1"/>
  <c r="AJ94" i="41" s="1"/>
  <c r="AI94" i="41" a="1"/>
  <c r="AI94" i="41" s="1"/>
  <c r="AH94" i="41" a="1"/>
  <c r="AH94" i="41" s="1"/>
  <c r="AG94" i="41" a="1"/>
  <c r="AG94" i="41" s="1"/>
  <c r="AF94" i="41" a="1"/>
  <c r="AF94" i="41" s="1"/>
  <c r="AE94" i="41" a="1"/>
  <c r="AE94" i="41" s="1"/>
  <c r="AD94" i="41" a="1"/>
  <c r="AD94" i="41" s="1"/>
  <c r="AC94" i="41" a="1"/>
  <c r="AC94" i="41" s="1"/>
  <c r="AB94" i="41" a="1"/>
  <c r="AB94" i="41" s="1"/>
  <c r="AA94" i="41" a="1"/>
  <c r="AA94" i="41" s="1"/>
  <c r="Z94" i="41" a="1"/>
  <c r="Z94" i="41" s="1"/>
  <c r="Y94" i="41" a="1"/>
  <c r="Y94" i="41" s="1"/>
  <c r="X94" i="41" a="1"/>
  <c r="X94" i="41" s="1"/>
  <c r="W94" i="41" a="1"/>
  <c r="W94" i="41" s="1"/>
  <c r="V94" i="41" a="1"/>
  <c r="V94" i="41" s="1"/>
  <c r="U94" i="41" a="1"/>
  <c r="U94" i="41" s="1"/>
  <c r="T94" i="41" a="1"/>
  <c r="T94" i="41" s="1"/>
  <c r="S94" i="41" a="1"/>
  <c r="S94" i="41" s="1"/>
  <c r="R94" i="41" a="1"/>
  <c r="R94" i="41" s="1"/>
  <c r="Q94" i="41" a="1"/>
  <c r="Q94" i="41" s="1"/>
  <c r="P94" i="41" a="1"/>
  <c r="P94" i="41" s="1"/>
  <c r="O94" i="41" a="1"/>
  <c r="O94" i="41" s="1"/>
  <c r="N94" i="41" a="1"/>
  <c r="N94" i="41" s="1"/>
  <c r="M94" i="41" a="1"/>
  <c r="M94" i="41" s="1"/>
  <c r="L94" i="41" a="1"/>
  <c r="L94" i="41" s="1"/>
  <c r="K94" i="41" a="1"/>
  <c r="K94" i="41" s="1"/>
  <c r="J94" i="41" a="1"/>
  <c r="J94" i="41" s="1"/>
  <c r="AT92" i="41" a="1"/>
  <c r="AT92" i="41" s="1"/>
  <c r="AS92" i="41" a="1"/>
  <c r="AS92" i="41" s="1"/>
  <c r="AR92" i="41" a="1"/>
  <c r="AR92" i="41" s="1"/>
  <c r="AQ92" i="41" a="1"/>
  <c r="AQ92" i="41" s="1"/>
  <c r="AP92" i="41" a="1"/>
  <c r="AP92" i="41" s="1"/>
  <c r="AM92" i="41" a="1"/>
  <c r="AM92" i="41" s="1"/>
  <c r="AL92" i="41" a="1"/>
  <c r="AL92" i="41" s="1"/>
  <c r="AK92" i="41" a="1"/>
  <c r="AK92" i="41" s="1"/>
  <c r="AJ92" i="41" a="1"/>
  <c r="AJ92" i="41" s="1"/>
  <c r="AI92" i="41" a="1"/>
  <c r="AI92" i="41" s="1"/>
  <c r="AH92" i="41" a="1"/>
  <c r="AH92" i="41" s="1"/>
  <c r="AG92" i="41" a="1"/>
  <c r="AG92" i="41" s="1"/>
  <c r="AF92" i="41" a="1"/>
  <c r="AF92" i="41" s="1"/>
  <c r="AE92" i="41" a="1"/>
  <c r="AE92" i="41" s="1"/>
  <c r="AD92" i="41" a="1"/>
  <c r="AD92" i="41" s="1"/>
  <c r="AC92" i="41" a="1"/>
  <c r="AC92" i="41" s="1"/>
  <c r="AB92" i="41" a="1"/>
  <c r="AB92" i="41" s="1"/>
  <c r="AA92" i="41" a="1"/>
  <c r="AA92" i="41" s="1"/>
  <c r="Z92" i="41" a="1"/>
  <c r="Z92" i="41" s="1"/>
  <c r="Y92" i="41" a="1"/>
  <c r="Y92" i="41" s="1"/>
  <c r="X92" i="41" a="1"/>
  <c r="X92" i="41" s="1"/>
  <c r="W92" i="41" a="1"/>
  <c r="W92" i="41" s="1"/>
  <c r="V92" i="41" a="1"/>
  <c r="V92" i="41" s="1"/>
  <c r="U92" i="41" a="1"/>
  <c r="U92" i="41" s="1"/>
  <c r="T92" i="41" a="1"/>
  <c r="T92" i="41" s="1"/>
  <c r="S92" i="41" a="1"/>
  <c r="S92" i="41" s="1"/>
  <c r="R92" i="41" a="1"/>
  <c r="R92" i="41" s="1"/>
  <c r="Q92" i="41" a="1"/>
  <c r="Q92" i="41" s="1"/>
  <c r="P92" i="41" a="1"/>
  <c r="P92" i="41" s="1"/>
  <c r="O92" i="41" a="1"/>
  <c r="O92" i="41" s="1"/>
  <c r="N92" i="41" a="1"/>
  <c r="N92" i="41" s="1"/>
  <c r="M92" i="41" a="1"/>
  <c r="M92" i="41" s="1"/>
  <c r="L92" i="41" a="1"/>
  <c r="L92" i="41" s="1"/>
  <c r="K92" i="41" a="1"/>
  <c r="K92" i="41" s="1"/>
  <c r="J92" i="41" a="1"/>
  <c r="J92" i="41" s="1"/>
  <c r="AT91" i="41" a="1"/>
  <c r="AT91" i="41" s="1"/>
  <c r="AS91" i="41" a="1"/>
  <c r="AS91" i="41" s="1"/>
  <c r="AR91" i="41" a="1"/>
  <c r="AR91" i="41" s="1"/>
  <c r="AQ91" i="41" a="1"/>
  <c r="AQ91" i="41" s="1"/>
  <c r="AP91" i="41" a="1"/>
  <c r="AP91" i="41" s="1"/>
  <c r="AM91" i="41" a="1"/>
  <c r="AM91" i="41" s="1"/>
  <c r="AL91" i="41" a="1"/>
  <c r="AL91" i="41" s="1"/>
  <c r="AK91" i="41" a="1"/>
  <c r="AK91" i="41" s="1"/>
  <c r="AJ91" i="41" a="1"/>
  <c r="AJ91" i="41" s="1"/>
  <c r="AI91" i="41" a="1"/>
  <c r="AI91" i="41" s="1"/>
  <c r="AH91" i="41" a="1"/>
  <c r="AH91" i="41" s="1"/>
  <c r="AG91" i="41" a="1"/>
  <c r="AG91" i="41" s="1"/>
  <c r="AF91" i="41" a="1"/>
  <c r="AF91" i="41" s="1"/>
  <c r="AE91" i="41" a="1"/>
  <c r="AE91" i="41" s="1"/>
  <c r="AD91" i="41" a="1"/>
  <c r="AD91" i="41" s="1"/>
  <c r="AC91" i="41" a="1"/>
  <c r="AC91" i="41" s="1"/>
  <c r="AB91" i="41" a="1"/>
  <c r="AB91" i="41" s="1"/>
  <c r="AA91" i="41" a="1"/>
  <c r="AA91" i="41" s="1"/>
  <c r="Z91" i="41" a="1"/>
  <c r="Z91" i="41" s="1"/>
  <c r="Y91" i="41" a="1"/>
  <c r="Y91" i="41" s="1"/>
  <c r="X91" i="41" a="1"/>
  <c r="X91" i="41" s="1"/>
  <c r="W91" i="41" a="1"/>
  <c r="W91" i="41" s="1"/>
  <c r="V91" i="41" a="1"/>
  <c r="V91" i="41" s="1"/>
  <c r="U91" i="41" a="1"/>
  <c r="U91" i="41" s="1"/>
  <c r="T91" i="41" a="1"/>
  <c r="T91" i="41" s="1"/>
  <c r="S91" i="41" a="1"/>
  <c r="S91" i="41" s="1"/>
  <c r="R91" i="41" a="1"/>
  <c r="R91" i="41" s="1"/>
  <c r="Q91" i="41" a="1"/>
  <c r="Q91" i="41" s="1"/>
  <c r="P91" i="41" a="1"/>
  <c r="P91" i="41" s="1"/>
  <c r="O91" i="41" a="1"/>
  <c r="O91" i="41" s="1"/>
  <c r="N91" i="41" a="1"/>
  <c r="N91" i="41" s="1"/>
  <c r="M91" i="41" a="1"/>
  <c r="M91" i="41" s="1"/>
  <c r="L91" i="41" a="1"/>
  <c r="L91" i="41" s="1"/>
  <c r="K91" i="41" a="1"/>
  <c r="K91" i="41" s="1"/>
  <c r="J91" i="41" a="1"/>
  <c r="J91" i="41" s="1"/>
  <c r="AT89" i="41" a="1"/>
  <c r="AT89" i="41" s="1"/>
  <c r="AS89" i="41" a="1"/>
  <c r="AS89" i="41" s="1"/>
  <c r="AR89" i="41" a="1"/>
  <c r="AR89" i="41" s="1"/>
  <c r="AQ89" i="41" a="1"/>
  <c r="AQ89" i="41" s="1"/>
  <c r="AP89" i="41" a="1"/>
  <c r="AP89" i="41" s="1"/>
  <c r="AM89" i="41" a="1"/>
  <c r="AM89" i="41" s="1"/>
  <c r="AL89" i="41" a="1"/>
  <c r="AL89" i="41" s="1"/>
  <c r="AK89" i="41" a="1"/>
  <c r="AK89" i="41" s="1"/>
  <c r="AJ89" i="41" a="1"/>
  <c r="AJ89" i="41" s="1"/>
  <c r="AI89" i="41" a="1"/>
  <c r="AI89" i="41" s="1"/>
  <c r="AH89" i="41" a="1"/>
  <c r="AH89" i="41" s="1"/>
  <c r="AG89" i="41" a="1"/>
  <c r="AG89" i="41" s="1"/>
  <c r="AF89" i="41" a="1"/>
  <c r="AF89" i="41" s="1"/>
  <c r="AE89" i="41" a="1"/>
  <c r="AE89" i="41" s="1"/>
  <c r="AD89" i="41" a="1"/>
  <c r="AD89" i="41" s="1"/>
  <c r="AC89" i="41" a="1"/>
  <c r="AC89" i="41" s="1"/>
  <c r="AB89" i="41" a="1"/>
  <c r="AB89" i="41" s="1"/>
  <c r="AA89" i="41" a="1"/>
  <c r="AA89" i="41" s="1"/>
  <c r="Z89" i="41" a="1"/>
  <c r="Z89" i="41" s="1"/>
  <c r="Y89" i="41" a="1"/>
  <c r="Y89" i="41" s="1"/>
  <c r="X89" i="41" a="1"/>
  <c r="X89" i="41" s="1"/>
  <c r="W89" i="41" a="1"/>
  <c r="W89" i="41" s="1"/>
  <c r="V89" i="41" a="1"/>
  <c r="V89" i="41" s="1"/>
  <c r="U89" i="41" a="1"/>
  <c r="U89" i="41" s="1"/>
  <c r="T89" i="41" a="1"/>
  <c r="T89" i="41" s="1"/>
  <c r="S89" i="41" a="1"/>
  <c r="S89" i="41" s="1"/>
  <c r="R89" i="41" a="1"/>
  <c r="R89" i="41" s="1"/>
  <c r="Q89" i="41" a="1"/>
  <c r="Q89" i="41" s="1"/>
  <c r="P89" i="41" a="1"/>
  <c r="P89" i="41" s="1"/>
  <c r="O89" i="41" a="1"/>
  <c r="O89" i="41" s="1"/>
  <c r="N89" i="41" a="1"/>
  <c r="N89" i="41" s="1"/>
  <c r="M89" i="41" a="1"/>
  <c r="M89" i="41" s="1"/>
  <c r="L89" i="41" a="1"/>
  <c r="L89" i="41" s="1"/>
  <c r="K89" i="41" a="1"/>
  <c r="K89" i="41" s="1"/>
  <c r="J89" i="41" a="1"/>
  <c r="J89" i="41" s="1"/>
  <c r="AT88" i="41" a="1"/>
  <c r="AT88" i="41" s="1"/>
  <c r="AS88" i="41" a="1"/>
  <c r="AS88" i="41" s="1"/>
  <c r="AR88" i="41" a="1"/>
  <c r="AR88" i="41" s="1"/>
  <c r="AQ88" i="41" a="1"/>
  <c r="AQ88" i="41" s="1"/>
  <c r="AP88" i="41" a="1"/>
  <c r="AP88" i="41" s="1"/>
  <c r="AM88" i="41" a="1"/>
  <c r="AM88" i="41" s="1"/>
  <c r="AL88" i="41" a="1"/>
  <c r="AL88" i="41" s="1"/>
  <c r="AK88" i="41" a="1"/>
  <c r="AK88" i="41" s="1"/>
  <c r="AJ88" i="41" a="1"/>
  <c r="AJ88" i="41" s="1"/>
  <c r="AI88" i="41" a="1"/>
  <c r="AI88" i="41" s="1"/>
  <c r="AH88" i="41" a="1"/>
  <c r="AH88" i="41" s="1"/>
  <c r="AG88" i="41" a="1"/>
  <c r="AG88" i="41" s="1"/>
  <c r="AF88" i="41" a="1"/>
  <c r="AF88" i="41" s="1"/>
  <c r="AE88" i="41" a="1"/>
  <c r="AE88" i="41" s="1"/>
  <c r="AD88" i="41" a="1"/>
  <c r="AD88" i="41" s="1"/>
  <c r="AC88" i="41" a="1"/>
  <c r="AC88" i="41" s="1"/>
  <c r="AB88" i="41" a="1"/>
  <c r="AB88" i="41" s="1"/>
  <c r="AA88" i="41" a="1"/>
  <c r="AA88" i="41" s="1"/>
  <c r="Z88" i="41" a="1"/>
  <c r="Z88" i="41" s="1"/>
  <c r="Y88" i="41" a="1"/>
  <c r="Y88" i="41" s="1"/>
  <c r="X88" i="41" a="1"/>
  <c r="X88" i="41" s="1"/>
  <c r="W88" i="41" a="1"/>
  <c r="W88" i="41" s="1"/>
  <c r="V88" i="41" a="1"/>
  <c r="V88" i="41" s="1"/>
  <c r="U88" i="41" a="1"/>
  <c r="U88" i="41" s="1"/>
  <c r="T88" i="41" a="1"/>
  <c r="T88" i="41" s="1"/>
  <c r="S88" i="41" a="1"/>
  <c r="S88" i="41" s="1"/>
  <c r="R88" i="41" a="1"/>
  <c r="R88" i="41" s="1"/>
  <c r="Q88" i="41" a="1"/>
  <c r="Q88" i="41" s="1"/>
  <c r="P88" i="41" a="1"/>
  <c r="P88" i="41" s="1"/>
  <c r="O88" i="41" a="1"/>
  <c r="O88" i="41" s="1"/>
  <c r="N88" i="41" a="1"/>
  <c r="N88" i="41" s="1"/>
  <c r="M88" i="41" a="1"/>
  <c r="M88" i="41" s="1"/>
  <c r="L88" i="41" a="1"/>
  <c r="L88" i="41" s="1"/>
  <c r="K88" i="41" a="1"/>
  <c r="K88" i="41" s="1"/>
  <c r="J88" i="41" a="1"/>
  <c r="J88" i="41" s="1"/>
  <c r="AT86" i="41" a="1"/>
  <c r="AT86" i="41" s="1"/>
  <c r="AS86" i="41" a="1"/>
  <c r="AS86" i="41" s="1"/>
  <c r="AR86" i="41" a="1"/>
  <c r="AR86" i="41" s="1"/>
  <c r="AQ86" i="41" a="1"/>
  <c r="AQ86" i="41" s="1"/>
  <c r="AP86" i="41" a="1"/>
  <c r="AP86" i="41" s="1"/>
  <c r="AM86" i="41" a="1"/>
  <c r="AM86" i="41" s="1"/>
  <c r="AL86" i="41" a="1"/>
  <c r="AL86" i="41" s="1"/>
  <c r="AK86" i="41" a="1"/>
  <c r="AK86" i="41" s="1"/>
  <c r="AJ86" i="41" a="1"/>
  <c r="AJ86" i="41" s="1"/>
  <c r="AI86" i="41" a="1"/>
  <c r="AI86" i="41" s="1"/>
  <c r="AH86" i="41" a="1"/>
  <c r="AH86" i="41" s="1"/>
  <c r="AG86" i="41" a="1"/>
  <c r="AG86" i="41" s="1"/>
  <c r="AF86" i="41" a="1"/>
  <c r="AF86" i="41" s="1"/>
  <c r="AE86" i="41" a="1"/>
  <c r="AE86" i="41" s="1"/>
  <c r="AD86" i="41" a="1"/>
  <c r="AD86" i="41" s="1"/>
  <c r="AC86" i="41" a="1"/>
  <c r="AC86" i="41" s="1"/>
  <c r="AB86" i="41" a="1"/>
  <c r="AB86" i="41" s="1"/>
  <c r="AA86" i="41" a="1"/>
  <c r="AA86" i="41" s="1"/>
  <c r="Z86" i="41" a="1"/>
  <c r="Z86" i="41" s="1"/>
  <c r="Y86" i="41" a="1"/>
  <c r="Y86" i="41" s="1"/>
  <c r="X86" i="41" a="1"/>
  <c r="X86" i="41" s="1"/>
  <c r="W86" i="41" a="1"/>
  <c r="W86" i="41" s="1"/>
  <c r="V86" i="41" a="1"/>
  <c r="V86" i="41" s="1"/>
  <c r="U86" i="41" a="1"/>
  <c r="U86" i="41" s="1"/>
  <c r="T86" i="41" a="1"/>
  <c r="T86" i="41" s="1"/>
  <c r="S86" i="41" a="1"/>
  <c r="S86" i="41" s="1"/>
  <c r="R86" i="41" a="1"/>
  <c r="R86" i="41" s="1"/>
  <c r="Q86" i="41" a="1"/>
  <c r="Q86" i="41" s="1"/>
  <c r="P86" i="41" a="1"/>
  <c r="P86" i="41" s="1"/>
  <c r="O86" i="41" a="1"/>
  <c r="O86" i="41" s="1"/>
  <c r="N86" i="41" a="1"/>
  <c r="N86" i="41" s="1"/>
  <c r="M86" i="41" a="1"/>
  <c r="M86" i="41" s="1"/>
  <c r="L86" i="41" a="1"/>
  <c r="L86" i="41" s="1"/>
  <c r="K86" i="41" a="1"/>
  <c r="K86" i="41" s="1"/>
  <c r="J86" i="41" a="1"/>
  <c r="J86" i="41" s="1"/>
  <c r="AT85" i="41" a="1"/>
  <c r="AT85" i="41" s="1"/>
  <c r="AS85" i="41" a="1"/>
  <c r="AS85" i="41" s="1"/>
  <c r="AR85" i="41" a="1"/>
  <c r="AR85" i="41" s="1"/>
  <c r="AQ85" i="41" a="1"/>
  <c r="AQ85" i="41" s="1"/>
  <c r="AP85" i="41" a="1"/>
  <c r="AP85" i="41" s="1"/>
  <c r="AM85" i="41" a="1"/>
  <c r="AM85" i="41" s="1"/>
  <c r="AL85" i="41" a="1"/>
  <c r="AL85" i="41" s="1"/>
  <c r="AK85" i="41" a="1"/>
  <c r="AK85" i="41" s="1"/>
  <c r="AJ85" i="41" a="1"/>
  <c r="AJ85" i="41" s="1"/>
  <c r="AI85" i="41" a="1"/>
  <c r="AI85" i="41" s="1"/>
  <c r="AH85" i="41" a="1"/>
  <c r="AH85" i="41" s="1"/>
  <c r="AG85" i="41" a="1"/>
  <c r="AG85" i="41" s="1"/>
  <c r="AF85" i="41" a="1"/>
  <c r="AF85" i="41" s="1"/>
  <c r="AE85" i="41" a="1"/>
  <c r="AE85" i="41" s="1"/>
  <c r="AD85" i="41" a="1"/>
  <c r="AD85" i="41" s="1"/>
  <c r="AC85" i="41" a="1"/>
  <c r="AC85" i="41" s="1"/>
  <c r="AB85" i="41" a="1"/>
  <c r="AB85" i="41" s="1"/>
  <c r="AA85" i="41" a="1"/>
  <c r="AA85" i="41" s="1"/>
  <c r="Z85" i="41" a="1"/>
  <c r="Z85" i="41" s="1"/>
  <c r="Y85" i="41" a="1"/>
  <c r="Y85" i="41" s="1"/>
  <c r="X85" i="41" a="1"/>
  <c r="X85" i="41" s="1"/>
  <c r="W85" i="41" a="1"/>
  <c r="W85" i="41" s="1"/>
  <c r="V85" i="41" a="1"/>
  <c r="V85" i="41" s="1"/>
  <c r="U85" i="41" a="1"/>
  <c r="U85" i="41" s="1"/>
  <c r="T85" i="41" a="1"/>
  <c r="T85" i="41" s="1"/>
  <c r="S85" i="41" a="1"/>
  <c r="S85" i="41" s="1"/>
  <c r="R85" i="41" a="1"/>
  <c r="R85" i="41" s="1"/>
  <c r="Q85" i="41" a="1"/>
  <c r="Q85" i="41" s="1"/>
  <c r="P85" i="41" a="1"/>
  <c r="P85" i="41" s="1"/>
  <c r="O85" i="41" a="1"/>
  <c r="O85" i="41" s="1"/>
  <c r="N85" i="41" a="1"/>
  <c r="N85" i="41" s="1"/>
  <c r="M85" i="41" a="1"/>
  <c r="M85" i="41" s="1"/>
  <c r="L85" i="41" a="1"/>
  <c r="L85" i="41" s="1"/>
  <c r="K85" i="41" a="1"/>
  <c r="K85" i="41" s="1"/>
  <c r="J85" i="41" a="1"/>
  <c r="J85" i="41" s="1"/>
  <c r="AT83" i="41" a="1"/>
  <c r="AT83" i="41" s="1"/>
  <c r="AS83" i="41" a="1"/>
  <c r="AS83" i="41" s="1"/>
  <c r="AR83" i="41" a="1"/>
  <c r="AR83" i="41" s="1"/>
  <c r="AQ83" i="41" a="1"/>
  <c r="AQ83" i="41" s="1"/>
  <c r="AP83" i="41" a="1"/>
  <c r="AP83" i="41" s="1"/>
  <c r="AM83" i="41" a="1"/>
  <c r="AM83" i="41" s="1"/>
  <c r="AL83" i="41" a="1"/>
  <c r="AL83" i="41" s="1"/>
  <c r="AK83" i="41" a="1"/>
  <c r="AK83" i="41" s="1"/>
  <c r="AJ83" i="41" a="1"/>
  <c r="AJ83" i="41" s="1"/>
  <c r="AI83" i="41" a="1"/>
  <c r="AI83" i="41" s="1"/>
  <c r="AH83" i="41" a="1"/>
  <c r="AH83" i="41" s="1"/>
  <c r="AG83" i="41" a="1"/>
  <c r="AG83" i="41" s="1"/>
  <c r="AF83" i="41" a="1"/>
  <c r="AF83" i="41" s="1"/>
  <c r="AE83" i="41" a="1"/>
  <c r="AE83" i="41" s="1"/>
  <c r="AD83" i="41" a="1"/>
  <c r="AD83" i="41" s="1"/>
  <c r="AC83" i="41" a="1"/>
  <c r="AC83" i="41" s="1"/>
  <c r="AB83" i="41" a="1"/>
  <c r="AB83" i="41" s="1"/>
  <c r="AA83" i="41" a="1"/>
  <c r="AA83" i="41" s="1"/>
  <c r="Z83" i="41" a="1"/>
  <c r="Z83" i="41" s="1"/>
  <c r="Y83" i="41" a="1"/>
  <c r="Y83" i="41" s="1"/>
  <c r="X83" i="41" a="1"/>
  <c r="X83" i="41" s="1"/>
  <c r="W83" i="41" a="1"/>
  <c r="W83" i="41" s="1"/>
  <c r="V83" i="41" a="1"/>
  <c r="V83" i="41" s="1"/>
  <c r="U83" i="41" a="1"/>
  <c r="U83" i="41" s="1"/>
  <c r="T83" i="41" a="1"/>
  <c r="T83" i="41" s="1"/>
  <c r="S83" i="41" a="1"/>
  <c r="S83" i="41" s="1"/>
  <c r="R83" i="41" a="1"/>
  <c r="R83" i="41" s="1"/>
  <c r="Q83" i="41" a="1"/>
  <c r="Q83" i="41" s="1"/>
  <c r="P83" i="41" a="1"/>
  <c r="P83" i="41" s="1"/>
  <c r="O83" i="41" a="1"/>
  <c r="O83" i="41" s="1"/>
  <c r="N83" i="41" a="1"/>
  <c r="N83" i="41" s="1"/>
  <c r="M83" i="41" a="1"/>
  <c r="M83" i="41" s="1"/>
  <c r="L83" i="41" a="1"/>
  <c r="L83" i="41" s="1"/>
  <c r="K83" i="41" a="1"/>
  <c r="K83" i="41" s="1"/>
  <c r="J83" i="41" a="1"/>
  <c r="J83" i="41" s="1"/>
  <c r="AT82" i="41" a="1"/>
  <c r="AT82" i="41" s="1"/>
  <c r="AS82" i="41" a="1"/>
  <c r="AS82" i="41" s="1"/>
  <c r="AR82" i="41" a="1"/>
  <c r="AR82" i="41" s="1"/>
  <c r="AQ82" i="41" a="1"/>
  <c r="AQ82" i="41" s="1"/>
  <c r="AP82" i="41" a="1"/>
  <c r="AP82" i="41" s="1"/>
  <c r="AM82" i="41" a="1"/>
  <c r="AM82" i="41" s="1"/>
  <c r="AL82" i="41" a="1"/>
  <c r="AL82" i="41" s="1"/>
  <c r="AK82" i="41" a="1"/>
  <c r="AK82" i="41" s="1"/>
  <c r="AJ82" i="41" a="1"/>
  <c r="AJ82" i="41" s="1"/>
  <c r="AI82" i="41" a="1"/>
  <c r="AI82" i="41" s="1"/>
  <c r="AH82" i="41" a="1"/>
  <c r="AH82" i="41" s="1"/>
  <c r="AG82" i="41" a="1"/>
  <c r="AG82" i="41" s="1"/>
  <c r="AF82" i="41" a="1"/>
  <c r="AF82" i="41" s="1"/>
  <c r="AE82" i="41" a="1"/>
  <c r="AE82" i="41" s="1"/>
  <c r="AD82" i="41" a="1"/>
  <c r="AD82" i="41" s="1"/>
  <c r="AC82" i="41" a="1"/>
  <c r="AC82" i="41" s="1"/>
  <c r="AB82" i="41" a="1"/>
  <c r="AB82" i="41" s="1"/>
  <c r="AA82" i="41" a="1"/>
  <c r="AA82" i="41" s="1"/>
  <c r="Z82" i="41" a="1"/>
  <c r="Z82" i="41" s="1"/>
  <c r="Y82" i="41" a="1"/>
  <c r="Y82" i="41" s="1"/>
  <c r="X82" i="41" a="1"/>
  <c r="X82" i="41" s="1"/>
  <c r="W82" i="41" a="1"/>
  <c r="W82" i="41" s="1"/>
  <c r="V82" i="41" a="1"/>
  <c r="V82" i="41" s="1"/>
  <c r="U82" i="41" a="1"/>
  <c r="U82" i="41" s="1"/>
  <c r="T82" i="41" a="1"/>
  <c r="T82" i="41" s="1"/>
  <c r="S82" i="41" a="1"/>
  <c r="S82" i="41" s="1"/>
  <c r="R82" i="41" a="1"/>
  <c r="R82" i="41" s="1"/>
  <c r="Q82" i="41" a="1"/>
  <c r="Q82" i="41" s="1"/>
  <c r="P82" i="41" a="1"/>
  <c r="P82" i="41" s="1"/>
  <c r="O82" i="41" a="1"/>
  <c r="O82" i="41" s="1"/>
  <c r="N82" i="41" a="1"/>
  <c r="N82" i="41" s="1"/>
  <c r="M82" i="41" a="1"/>
  <c r="M82" i="41" s="1"/>
  <c r="L82" i="41" a="1"/>
  <c r="L82" i="41" s="1"/>
  <c r="K82" i="41" a="1"/>
  <c r="K82" i="41" s="1"/>
  <c r="J82" i="41" a="1"/>
  <c r="J82" i="41" s="1"/>
  <c r="AT80" i="41" a="1"/>
  <c r="AT80" i="41" s="1"/>
  <c r="AS80" i="41" a="1"/>
  <c r="AS80" i="41" s="1"/>
  <c r="AR80" i="41" a="1"/>
  <c r="AR80" i="41" s="1"/>
  <c r="AQ80" i="41" a="1"/>
  <c r="AQ80" i="41" s="1"/>
  <c r="AP80" i="41" a="1"/>
  <c r="AP80" i="41" s="1"/>
  <c r="AM80" i="41" a="1"/>
  <c r="AM80" i="41" s="1"/>
  <c r="AL80" i="41" a="1"/>
  <c r="AL80" i="41" s="1"/>
  <c r="AK80" i="41" a="1"/>
  <c r="AK80" i="41" s="1"/>
  <c r="AJ80" i="41" a="1"/>
  <c r="AJ80" i="41" s="1"/>
  <c r="AI80" i="41" a="1"/>
  <c r="AI80" i="41" s="1"/>
  <c r="AH80" i="41" a="1"/>
  <c r="AH80" i="41" s="1"/>
  <c r="AG80" i="41" a="1"/>
  <c r="AG80" i="41" s="1"/>
  <c r="AF80" i="41" a="1"/>
  <c r="AF80" i="41" s="1"/>
  <c r="AE80" i="41" a="1"/>
  <c r="AE80" i="41" s="1"/>
  <c r="AD80" i="41" a="1"/>
  <c r="AD80" i="41" s="1"/>
  <c r="AC80" i="41" a="1"/>
  <c r="AC80" i="41" s="1"/>
  <c r="AB80" i="41" a="1"/>
  <c r="AB80" i="41" s="1"/>
  <c r="AA80" i="41" a="1"/>
  <c r="AA80" i="41" s="1"/>
  <c r="Z80" i="41" a="1"/>
  <c r="Z80" i="41" s="1"/>
  <c r="Y80" i="41" a="1"/>
  <c r="Y80" i="41" s="1"/>
  <c r="X80" i="41" a="1"/>
  <c r="X80" i="41" s="1"/>
  <c r="W80" i="41" a="1"/>
  <c r="W80" i="41" s="1"/>
  <c r="V80" i="41" a="1"/>
  <c r="V80" i="41" s="1"/>
  <c r="U80" i="41" a="1"/>
  <c r="U80" i="41" s="1"/>
  <c r="T80" i="41" a="1"/>
  <c r="T80" i="41" s="1"/>
  <c r="S80" i="41" a="1"/>
  <c r="S80" i="41" s="1"/>
  <c r="R80" i="41" a="1"/>
  <c r="R80" i="41" s="1"/>
  <c r="Q80" i="41" a="1"/>
  <c r="Q80" i="41" s="1"/>
  <c r="P80" i="41" a="1"/>
  <c r="P80" i="41" s="1"/>
  <c r="O80" i="41" a="1"/>
  <c r="O80" i="41" s="1"/>
  <c r="N80" i="41" a="1"/>
  <c r="N80" i="41" s="1"/>
  <c r="M80" i="41" a="1"/>
  <c r="M80" i="41" s="1"/>
  <c r="L80" i="41" a="1"/>
  <c r="L80" i="41" s="1"/>
  <c r="K80" i="41" a="1"/>
  <c r="K80" i="41" s="1"/>
  <c r="J80" i="41" a="1"/>
  <c r="J80" i="41" s="1"/>
  <c r="AT79" i="41" a="1"/>
  <c r="AT79" i="41" s="1"/>
  <c r="AS79" i="41" a="1"/>
  <c r="AS79" i="41" s="1"/>
  <c r="AR79" i="41" a="1"/>
  <c r="AR79" i="41" s="1"/>
  <c r="AQ79" i="41" a="1"/>
  <c r="AQ79" i="41" s="1"/>
  <c r="AP79" i="41" a="1"/>
  <c r="AP79" i="41" s="1"/>
  <c r="AM79" i="41" a="1"/>
  <c r="AM79" i="41" s="1"/>
  <c r="AL79" i="41" a="1"/>
  <c r="AL79" i="41" s="1"/>
  <c r="AK79" i="41" a="1"/>
  <c r="AK79" i="41" s="1"/>
  <c r="AJ79" i="41" a="1"/>
  <c r="AJ79" i="41" s="1"/>
  <c r="AI79" i="41" a="1"/>
  <c r="AI79" i="41" s="1"/>
  <c r="AH79" i="41" a="1"/>
  <c r="AH79" i="41" s="1"/>
  <c r="AG79" i="41" a="1"/>
  <c r="AG79" i="41" s="1"/>
  <c r="AF79" i="41" a="1"/>
  <c r="AF79" i="41" s="1"/>
  <c r="AE79" i="41" a="1"/>
  <c r="AE79" i="41" s="1"/>
  <c r="AD79" i="41" a="1"/>
  <c r="AD79" i="41" s="1"/>
  <c r="AC79" i="41" a="1"/>
  <c r="AC79" i="41" s="1"/>
  <c r="AB79" i="41" a="1"/>
  <c r="AB79" i="41" s="1"/>
  <c r="AA79" i="41" a="1"/>
  <c r="AA79" i="41" s="1"/>
  <c r="Z79" i="41" a="1"/>
  <c r="Z79" i="41" s="1"/>
  <c r="Y79" i="41" a="1"/>
  <c r="Y79" i="41" s="1"/>
  <c r="X79" i="41" a="1"/>
  <c r="X79" i="41" s="1"/>
  <c r="W79" i="41" a="1"/>
  <c r="W79" i="41" s="1"/>
  <c r="V79" i="41" a="1"/>
  <c r="V79" i="41" s="1"/>
  <c r="U79" i="41" a="1"/>
  <c r="U79" i="41" s="1"/>
  <c r="T79" i="41" a="1"/>
  <c r="T79" i="41" s="1"/>
  <c r="S79" i="41" a="1"/>
  <c r="S79" i="41" s="1"/>
  <c r="R79" i="41" a="1"/>
  <c r="R79" i="41" s="1"/>
  <c r="Q79" i="41" a="1"/>
  <c r="Q79" i="41" s="1"/>
  <c r="P79" i="41" a="1"/>
  <c r="P79" i="41" s="1"/>
  <c r="O79" i="41" a="1"/>
  <c r="O79" i="41" s="1"/>
  <c r="N79" i="41" a="1"/>
  <c r="N79" i="41" s="1"/>
  <c r="M79" i="41" a="1"/>
  <c r="M79" i="41" s="1"/>
  <c r="L79" i="41" a="1"/>
  <c r="L79" i="41" s="1"/>
  <c r="K79" i="41" a="1"/>
  <c r="K79" i="41" s="1"/>
  <c r="J79" i="41" a="1"/>
  <c r="J79" i="41" s="1"/>
  <c r="AT77" i="41" a="1"/>
  <c r="AT77" i="41" s="1"/>
  <c r="AS77" i="41" a="1"/>
  <c r="AS77" i="41" s="1"/>
  <c r="AR77" i="41" a="1"/>
  <c r="AR77" i="41" s="1"/>
  <c r="AQ77" i="41" a="1"/>
  <c r="AQ77" i="41" s="1"/>
  <c r="AP77" i="41" a="1"/>
  <c r="AP77" i="41" s="1"/>
  <c r="AM77" i="41" a="1"/>
  <c r="AM77" i="41" s="1"/>
  <c r="AL77" i="41" a="1"/>
  <c r="AL77" i="41" s="1"/>
  <c r="AK77" i="41" a="1"/>
  <c r="AK77" i="41" s="1"/>
  <c r="AJ77" i="41" a="1"/>
  <c r="AJ77" i="41" s="1"/>
  <c r="AI77" i="41" a="1"/>
  <c r="AI77" i="41" s="1"/>
  <c r="AH77" i="41" a="1"/>
  <c r="AH77" i="41" s="1"/>
  <c r="AG77" i="41" a="1"/>
  <c r="AG77" i="41" s="1"/>
  <c r="AF77" i="41" a="1"/>
  <c r="AF77" i="41" s="1"/>
  <c r="AE77" i="41" a="1"/>
  <c r="AE77" i="41" s="1"/>
  <c r="AD77" i="41" a="1"/>
  <c r="AD77" i="41" s="1"/>
  <c r="AC77" i="41" a="1"/>
  <c r="AC77" i="41" s="1"/>
  <c r="AB77" i="41" a="1"/>
  <c r="AB77" i="41" s="1"/>
  <c r="AA77" i="41" a="1"/>
  <c r="AA77" i="41" s="1"/>
  <c r="Z77" i="41" a="1"/>
  <c r="Z77" i="41" s="1"/>
  <c r="Y77" i="41" a="1"/>
  <c r="Y77" i="41" s="1"/>
  <c r="X77" i="41" a="1"/>
  <c r="X77" i="41" s="1"/>
  <c r="W77" i="41" a="1"/>
  <c r="W77" i="41" s="1"/>
  <c r="V77" i="41" a="1"/>
  <c r="V77" i="41" s="1"/>
  <c r="U77" i="41" a="1"/>
  <c r="U77" i="41" s="1"/>
  <c r="T77" i="41" a="1"/>
  <c r="T77" i="41" s="1"/>
  <c r="S77" i="41" a="1"/>
  <c r="S77" i="41" s="1"/>
  <c r="R77" i="41" a="1"/>
  <c r="R77" i="41" s="1"/>
  <c r="Q77" i="41" a="1"/>
  <c r="Q77" i="41" s="1"/>
  <c r="P77" i="41" a="1"/>
  <c r="P77" i="41" s="1"/>
  <c r="O77" i="41" a="1"/>
  <c r="O77" i="41" s="1"/>
  <c r="N77" i="41" a="1"/>
  <c r="N77" i="41" s="1"/>
  <c r="M77" i="41" a="1"/>
  <c r="M77" i="41" s="1"/>
  <c r="L77" i="41" a="1"/>
  <c r="L77" i="41" s="1"/>
  <c r="K77" i="41" a="1"/>
  <c r="K77" i="41" s="1"/>
  <c r="J77" i="41" a="1"/>
  <c r="J77" i="41" s="1"/>
  <c r="AT76" i="41" a="1"/>
  <c r="AT76" i="41" s="1"/>
  <c r="AS76" i="41" a="1"/>
  <c r="AS76" i="41" s="1"/>
  <c r="AR76" i="41" a="1"/>
  <c r="AR76" i="41" s="1"/>
  <c r="AQ76" i="41" a="1"/>
  <c r="AQ76" i="41" s="1"/>
  <c r="AP76" i="41" a="1"/>
  <c r="AP76" i="41" s="1"/>
  <c r="AM76" i="41" a="1"/>
  <c r="AM76" i="41" s="1"/>
  <c r="AL76" i="41" a="1"/>
  <c r="AL76" i="41" s="1"/>
  <c r="AK76" i="41" a="1"/>
  <c r="AK76" i="41" s="1"/>
  <c r="AJ76" i="41" a="1"/>
  <c r="AJ76" i="41" s="1"/>
  <c r="AI76" i="41" a="1"/>
  <c r="AI76" i="41" s="1"/>
  <c r="AH76" i="41" a="1"/>
  <c r="AH76" i="41" s="1"/>
  <c r="AG76" i="41" a="1"/>
  <c r="AG76" i="41" s="1"/>
  <c r="AF76" i="41" a="1"/>
  <c r="AF76" i="41" s="1"/>
  <c r="AE76" i="41" a="1"/>
  <c r="AE76" i="41" s="1"/>
  <c r="AD76" i="41" a="1"/>
  <c r="AD76" i="41" s="1"/>
  <c r="AC76" i="41" a="1"/>
  <c r="AC76" i="41" s="1"/>
  <c r="AB76" i="41" a="1"/>
  <c r="AB76" i="41" s="1"/>
  <c r="AA76" i="41" a="1"/>
  <c r="AA76" i="41" s="1"/>
  <c r="Z76" i="41" a="1"/>
  <c r="Z76" i="41" s="1"/>
  <c r="Y76" i="41" a="1"/>
  <c r="Y76" i="41" s="1"/>
  <c r="X76" i="41" a="1"/>
  <c r="X76" i="41" s="1"/>
  <c r="W76" i="41" a="1"/>
  <c r="W76" i="41" s="1"/>
  <c r="V76" i="41" a="1"/>
  <c r="V76" i="41" s="1"/>
  <c r="U76" i="41" a="1"/>
  <c r="U76" i="41" s="1"/>
  <c r="T76" i="41" a="1"/>
  <c r="T76" i="41" s="1"/>
  <c r="S76" i="41" a="1"/>
  <c r="S76" i="41" s="1"/>
  <c r="R76" i="41" a="1"/>
  <c r="R76" i="41" s="1"/>
  <c r="Q76" i="41" a="1"/>
  <c r="Q76" i="41" s="1"/>
  <c r="P76" i="41" a="1"/>
  <c r="P76" i="41" s="1"/>
  <c r="O76" i="41" a="1"/>
  <c r="O76" i="41" s="1"/>
  <c r="N76" i="41" a="1"/>
  <c r="N76" i="41" s="1"/>
  <c r="M76" i="41" a="1"/>
  <c r="M76" i="41" s="1"/>
  <c r="L76" i="41" a="1"/>
  <c r="L76" i="41" s="1"/>
  <c r="K76" i="41" a="1"/>
  <c r="K76" i="41" s="1"/>
  <c r="J76" i="41" a="1"/>
  <c r="J76" i="41" s="1"/>
  <c r="AT74" i="41" a="1"/>
  <c r="AT74" i="41" s="1"/>
  <c r="AS74" i="41" a="1"/>
  <c r="AS74" i="41" s="1"/>
  <c r="AR74" i="41" a="1"/>
  <c r="AR74" i="41" s="1"/>
  <c r="AQ74" i="41" a="1"/>
  <c r="AQ74" i="41" s="1"/>
  <c r="AP74" i="41" a="1"/>
  <c r="AP74" i="41" s="1"/>
  <c r="AM74" i="41" a="1"/>
  <c r="AM74" i="41" s="1"/>
  <c r="AL74" i="41" a="1"/>
  <c r="AL74" i="41" s="1"/>
  <c r="AK74" i="41" a="1"/>
  <c r="AK74" i="41" s="1"/>
  <c r="AJ74" i="41" a="1"/>
  <c r="AJ74" i="41" s="1"/>
  <c r="AI74" i="41" a="1"/>
  <c r="AI74" i="41" s="1"/>
  <c r="AH74" i="41" a="1"/>
  <c r="AH74" i="41" s="1"/>
  <c r="AG74" i="41" a="1"/>
  <c r="AG74" i="41" s="1"/>
  <c r="AF74" i="41" a="1"/>
  <c r="AF74" i="41" s="1"/>
  <c r="AE74" i="41" a="1"/>
  <c r="AE74" i="41" s="1"/>
  <c r="AD74" i="41" a="1"/>
  <c r="AD74" i="41" s="1"/>
  <c r="AC74" i="41" a="1"/>
  <c r="AC74" i="41" s="1"/>
  <c r="AB74" i="41" a="1"/>
  <c r="AB74" i="41" s="1"/>
  <c r="AA74" i="41" a="1"/>
  <c r="AA74" i="41" s="1"/>
  <c r="Z74" i="41" a="1"/>
  <c r="Z74" i="41" s="1"/>
  <c r="Y74" i="41" a="1"/>
  <c r="Y74" i="41" s="1"/>
  <c r="X74" i="41" a="1"/>
  <c r="X74" i="41" s="1"/>
  <c r="W74" i="41" a="1"/>
  <c r="W74" i="41" s="1"/>
  <c r="V74" i="41" a="1"/>
  <c r="V74" i="41" s="1"/>
  <c r="U74" i="41" a="1"/>
  <c r="U74" i="41" s="1"/>
  <c r="T74" i="41" a="1"/>
  <c r="T74" i="41" s="1"/>
  <c r="S74" i="41" a="1"/>
  <c r="S74" i="41" s="1"/>
  <c r="R74" i="41" a="1"/>
  <c r="R74" i="41" s="1"/>
  <c r="Q74" i="41" a="1"/>
  <c r="Q74" i="41" s="1"/>
  <c r="P74" i="41" a="1"/>
  <c r="P74" i="41" s="1"/>
  <c r="O74" i="41" a="1"/>
  <c r="O74" i="41" s="1"/>
  <c r="N74" i="41" a="1"/>
  <c r="N74" i="41" s="1"/>
  <c r="M74" i="41" a="1"/>
  <c r="M74" i="41" s="1"/>
  <c r="L74" i="41" a="1"/>
  <c r="L74" i="41" s="1"/>
  <c r="K74" i="41" a="1"/>
  <c r="K74" i="41" s="1"/>
  <c r="J74" i="41" a="1"/>
  <c r="J74" i="41" s="1"/>
  <c r="AT73" i="41" a="1"/>
  <c r="AT73" i="41" s="1"/>
  <c r="AS73" i="41" a="1"/>
  <c r="AS73" i="41" s="1"/>
  <c r="AR73" i="41" a="1"/>
  <c r="AR73" i="41" s="1"/>
  <c r="AQ73" i="41" a="1"/>
  <c r="AQ73" i="41" s="1"/>
  <c r="AP73" i="41" a="1"/>
  <c r="AP73" i="41" s="1"/>
  <c r="AM73" i="41" a="1"/>
  <c r="AM73" i="41" s="1"/>
  <c r="AL73" i="41" a="1"/>
  <c r="AL73" i="41" s="1"/>
  <c r="AK73" i="41" a="1"/>
  <c r="AK73" i="41" s="1"/>
  <c r="AJ73" i="41" a="1"/>
  <c r="AJ73" i="41" s="1"/>
  <c r="AI73" i="41" a="1"/>
  <c r="AI73" i="41" s="1"/>
  <c r="AH73" i="41" a="1"/>
  <c r="AH73" i="41" s="1"/>
  <c r="AG73" i="41" a="1"/>
  <c r="AG73" i="41" s="1"/>
  <c r="AF73" i="41" a="1"/>
  <c r="AF73" i="41" s="1"/>
  <c r="AE73" i="41" a="1"/>
  <c r="AE73" i="41" s="1"/>
  <c r="AD73" i="41" a="1"/>
  <c r="AD73" i="41" s="1"/>
  <c r="AC73" i="41" a="1"/>
  <c r="AC73" i="41" s="1"/>
  <c r="AB73" i="41" a="1"/>
  <c r="AB73" i="41" s="1"/>
  <c r="AA73" i="41" a="1"/>
  <c r="AA73" i="41" s="1"/>
  <c r="Z73" i="41" a="1"/>
  <c r="Z73" i="41" s="1"/>
  <c r="Y73" i="41" a="1"/>
  <c r="Y73" i="41" s="1"/>
  <c r="X73" i="41" a="1"/>
  <c r="X73" i="41" s="1"/>
  <c r="W73" i="41" a="1"/>
  <c r="W73" i="41" s="1"/>
  <c r="V73" i="41" a="1"/>
  <c r="V73" i="41" s="1"/>
  <c r="U73" i="41" a="1"/>
  <c r="U73" i="41" s="1"/>
  <c r="T73" i="41" a="1"/>
  <c r="T73" i="41" s="1"/>
  <c r="S73" i="41" a="1"/>
  <c r="S73" i="41" s="1"/>
  <c r="R73" i="41" a="1"/>
  <c r="R73" i="41" s="1"/>
  <c r="Q73" i="41" a="1"/>
  <c r="Q73" i="41" s="1"/>
  <c r="P73" i="41" a="1"/>
  <c r="P73" i="41" s="1"/>
  <c r="O73" i="41" a="1"/>
  <c r="O73" i="41" s="1"/>
  <c r="N73" i="41" a="1"/>
  <c r="N73" i="41" s="1"/>
  <c r="M73" i="41" a="1"/>
  <c r="M73" i="41" s="1"/>
  <c r="L73" i="41" a="1"/>
  <c r="L73" i="41" s="1"/>
  <c r="K73" i="41" a="1"/>
  <c r="K73" i="41" s="1"/>
  <c r="J73" i="41" a="1"/>
  <c r="J73" i="41" s="1"/>
  <c r="AT71" i="41" a="1"/>
  <c r="AT71" i="41" s="1"/>
  <c r="AS71" i="41" a="1"/>
  <c r="AS71" i="41" s="1"/>
  <c r="AR71" i="41" a="1"/>
  <c r="AR71" i="41" s="1"/>
  <c r="AQ71" i="41" a="1"/>
  <c r="AQ71" i="41" s="1"/>
  <c r="AP71" i="41" a="1"/>
  <c r="AP71" i="41" s="1"/>
  <c r="AM71" i="41" a="1"/>
  <c r="AM71" i="41" s="1"/>
  <c r="AL71" i="41" a="1"/>
  <c r="AL71" i="41" s="1"/>
  <c r="AK71" i="41" a="1"/>
  <c r="AK71" i="41" s="1"/>
  <c r="AJ71" i="41" a="1"/>
  <c r="AJ71" i="41" s="1"/>
  <c r="AI71" i="41" a="1"/>
  <c r="AI71" i="41" s="1"/>
  <c r="AH71" i="41" a="1"/>
  <c r="AH71" i="41" s="1"/>
  <c r="AG71" i="41" a="1"/>
  <c r="AG71" i="41" s="1"/>
  <c r="AF71" i="41" a="1"/>
  <c r="AF71" i="41" s="1"/>
  <c r="AE71" i="41" a="1"/>
  <c r="AE71" i="41" s="1"/>
  <c r="AD71" i="41" a="1"/>
  <c r="AD71" i="41" s="1"/>
  <c r="AC71" i="41" a="1"/>
  <c r="AC71" i="41" s="1"/>
  <c r="AB71" i="41" a="1"/>
  <c r="AB71" i="41" s="1"/>
  <c r="AA71" i="41" a="1"/>
  <c r="AA71" i="41" s="1"/>
  <c r="Z71" i="41" a="1"/>
  <c r="Z71" i="41" s="1"/>
  <c r="Y71" i="41" a="1"/>
  <c r="Y71" i="41" s="1"/>
  <c r="X71" i="41" a="1"/>
  <c r="X71" i="41" s="1"/>
  <c r="W71" i="41" a="1"/>
  <c r="W71" i="41" s="1"/>
  <c r="V71" i="41" a="1"/>
  <c r="V71" i="41" s="1"/>
  <c r="U71" i="41" a="1"/>
  <c r="U71" i="41" s="1"/>
  <c r="T71" i="41" a="1"/>
  <c r="T71" i="41" s="1"/>
  <c r="S71" i="41" a="1"/>
  <c r="S71" i="41" s="1"/>
  <c r="R71" i="41" a="1"/>
  <c r="R71" i="41" s="1"/>
  <c r="Q71" i="41" a="1"/>
  <c r="Q71" i="41" s="1"/>
  <c r="P71" i="41" a="1"/>
  <c r="P71" i="41" s="1"/>
  <c r="O71" i="41" a="1"/>
  <c r="O71" i="41" s="1"/>
  <c r="N71" i="41" a="1"/>
  <c r="N71" i="41" s="1"/>
  <c r="M71" i="41" a="1"/>
  <c r="M71" i="41" s="1"/>
  <c r="L71" i="41" a="1"/>
  <c r="L71" i="41" s="1"/>
  <c r="K71" i="41" a="1"/>
  <c r="K71" i="41" s="1"/>
  <c r="J71" i="41" a="1"/>
  <c r="J71" i="41" s="1"/>
  <c r="AT70" i="41" a="1"/>
  <c r="AT70" i="41" s="1"/>
  <c r="AS70" i="41" a="1"/>
  <c r="AS70" i="41" s="1"/>
  <c r="AR70" i="41" a="1"/>
  <c r="AR70" i="41" s="1"/>
  <c r="AQ70" i="41" a="1"/>
  <c r="AQ70" i="41" s="1"/>
  <c r="AP70" i="41" a="1"/>
  <c r="AP70" i="41" s="1"/>
  <c r="AM70" i="41" a="1"/>
  <c r="AM70" i="41" s="1"/>
  <c r="AL70" i="41" a="1"/>
  <c r="AL70" i="41" s="1"/>
  <c r="AK70" i="41" a="1"/>
  <c r="AK70" i="41" s="1"/>
  <c r="AJ70" i="41" a="1"/>
  <c r="AJ70" i="41" s="1"/>
  <c r="AI70" i="41" a="1"/>
  <c r="AI70" i="41" s="1"/>
  <c r="AH70" i="41" a="1"/>
  <c r="AH70" i="41" s="1"/>
  <c r="AG70" i="41" a="1"/>
  <c r="AG70" i="41" s="1"/>
  <c r="AF70" i="41" a="1"/>
  <c r="AF70" i="41" s="1"/>
  <c r="AE70" i="41" a="1"/>
  <c r="AE70" i="41" s="1"/>
  <c r="AD70" i="41" a="1"/>
  <c r="AD70" i="41" s="1"/>
  <c r="AC70" i="41" a="1"/>
  <c r="AC70" i="41" s="1"/>
  <c r="AB70" i="41" a="1"/>
  <c r="AB70" i="41" s="1"/>
  <c r="AA70" i="41" a="1"/>
  <c r="AA70" i="41" s="1"/>
  <c r="Z70" i="41" a="1"/>
  <c r="Z70" i="41" s="1"/>
  <c r="Y70" i="41" a="1"/>
  <c r="Y70" i="41" s="1"/>
  <c r="X70" i="41" a="1"/>
  <c r="X70" i="41" s="1"/>
  <c r="W70" i="41" a="1"/>
  <c r="W70" i="41" s="1"/>
  <c r="V70" i="41" a="1"/>
  <c r="V70" i="41" s="1"/>
  <c r="U70" i="41" a="1"/>
  <c r="U70" i="41" s="1"/>
  <c r="T70" i="41" a="1"/>
  <c r="T70" i="41" s="1"/>
  <c r="S70" i="41" a="1"/>
  <c r="S70" i="41" s="1"/>
  <c r="R70" i="41" a="1"/>
  <c r="R70" i="41" s="1"/>
  <c r="Q70" i="41" a="1"/>
  <c r="Q70" i="41" s="1"/>
  <c r="P70" i="41" a="1"/>
  <c r="P70" i="41" s="1"/>
  <c r="O70" i="41" a="1"/>
  <c r="O70" i="41" s="1"/>
  <c r="N70" i="41" a="1"/>
  <c r="N70" i="41" s="1"/>
  <c r="M70" i="41" a="1"/>
  <c r="M70" i="41" s="1"/>
  <c r="L70" i="41" a="1"/>
  <c r="L70" i="41" s="1"/>
  <c r="K70" i="41" a="1"/>
  <c r="K70" i="41" s="1"/>
  <c r="J70" i="41" a="1"/>
  <c r="J70" i="41" s="1"/>
  <c r="AT68" i="41" a="1"/>
  <c r="AT68" i="41" s="1"/>
  <c r="AS68" i="41" a="1"/>
  <c r="AS68" i="41" s="1"/>
  <c r="AR68" i="41" a="1"/>
  <c r="AR68" i="41" s="1"/>
  <c r="AQ68" i="41" a="1"/>
  <c r="AQ68" i="41" s="1"/>
  <c r="AP68" i="41" a="1"/>
  <c r="AP68" i="41" s="1"/>
  <c r="AM68" i="41" a="1"/>
  <c r="AM68" i="41" s="1"/>
  <c r="AL68" i="41" a="1"/>
  <c r="AL68" i="41" s="1"/>
  <c r="AK68" i="41" a="1"/>
  <c r="AK68" i="41" s="1"/>
  <c r="AJ68" i="41" a="1"/>
  <c r="AJ68" i="41" s="1"/>
  <c r="AI68" i="41" a="1"/>
  <c r="AI68" i="41" s="1"/>
  <c r="AH68" i="41" a="1"/>
  <c r="AH68" i="41" s="1"/>
  <c r="AG68" i="41" a="1"/>
  <c r="AG68" i="41" s="1"/>
  <c r="AF68" i="41" a="1"/>
  <c r="AF68" i="41" s="1"/>
  <c r="AE68" i="41" a="1"/>
  <c r="AE68" i="41" s="1"/>
  <c r="AD68" i="41" a="1"/>
  <c r="AD68" i="41" s="1"/>
  <c r="AC68" i="41" a="1"/>
  <c r="AC68" i="41" s="1"/>
  <c r="AB68" i="41" a="1"/>
  <c r="AB68" i="41" s="1"/>
  <c r="AA68" i="41" a="1"/>
  <c r="AA68" i="41" s="1"/>
  <c r="Z68" i="41" a="1"/>
  <c r="Z68" i="41" s="1"/>
  <c r="Y68" i="41" a="1"/>
  <c r="Y68" i="41" s="1"/>
  <c r="X68" i="41" a="1"/>
  <c r="X68" i="41" s="1"/>
  <c r="W68" i="41" a="1"/>
  <c r="W68" i="41" s="1"/>
  <c r="V68" i="41" a="1"/>
  <c r="V68" i="41" s="1"/>
  <c r="U68" i="41" a="1"/>
  <c r="U68" i="41" s="1"/>
  <c r="T68" i="41" a="1"/>
  <c r="T68" i="41" s="1"/>
  <c r="S68" i="41" a="1"/>
  <c r="S68" i="41" s="1"/>
  <c r="R68" i="41" a="1"/>
  <c r="R68" i="41" s="1"/>
  <c r="Q68" i="41" a="1"/>
  <c r="Q68" i="41" s="1"/>
  <c r="P68" i="41" a="1"/>
  <c r="P68" i="41" s="1"/>
  <c r="O68" i="41" a="1"/>
  <c r="O68" i="41" s="1"/>
  <c r="N68" i="41" a="1"/>
  <c r="N68" i="41" s="1"/>
  <c r="M68" i="41" a="1"/>
  <c r="M68" i="41" s="1"/>
  <c r="L68" i="41" a="1"/>
  <c r="L68" i="41" s="1"/>
  <c r="K68" i="41" a="1"/>
  <c r="K68" i="41" s="1"/>
  <c r="J68" i="41" a="1"/>
  <c r="J68" i="41" s="1"/>
  <c r="AT67" i="41" a="1"/>
  <c r="AT67" i="41" s="1"/>
  <c r="AS67" i="41" a="1"/>
  <c r="AS67" i="41" s="1"/>
  <c r="AR67" i="41" a="1"/>
  <c r="AR67" i="41" s="1"/>
  <c r="AQ67" i="41" a="1"/>
  <c r="AQ67" i="41" s="1"/>
  <c r="AP67" i="41" a="1"/>
  <c r="AP67" i="41" s="1"/>
  <c r="AM67" i="41" a="1"/>
  <c r="AM67" i="41" s="1"/>
  <c r="AL67" i="41" a="1"/>
  <c r="AL67" i="41" s="1"/>
  <c r="AK67" i="41" a="1"/>
  <c r="AK67" i="41" s="1"/>
  <c r="AJ67" i="41" a="1"/>
  <c r="AJ67" i="41" s="1"/>
  <c r="AI67" i="41" a="1"/>
  <c r="AI67" i="41" s="1"/>
  <c r="AH67" i="41" a="1"/>
  <c r="AH67" i="41" s="1"/>
  <c r="AG67" i="41" a="1"/>
  <c r="AG67" i="41" s="1"/>
  <c r="AF67" i="41" a="1"/>
  <c r="AF67" i="41" s="1"/>
  <c r="AE67" i="41" a="1"/>
  <c r="AE67" i="41" s="1"/>
  <c r="AD67" i="41" a="1"/>
  <c r="AD67" i="41" s="1"/>
  <c r="AC67" i="41" a="1"/>
  <c r="AC67" i="41" s="1"/>
  <c r="AB67" i="41" a="1"/>
  <c r="AB67" i="41" s="1"/>
  <c r="AA67" i="41" a="1"/>
  <c r="AA67" i="41" s="1"/>
  <c r="Z67" i="41" a="1"/>
  <c r="Z67" i="41" s="1"/>
  <c r="Y67" i="41" a="1"/>
  <c r="Y67" i="41" s="1"/>
  <c r="X67" i="41" a="1"/>
  <c r="X67" i="41" s="1"/>
  <c r="W67" i="41" a="1"/>
  <c r="W67" i="41" s="1"/>
  <c r="V67" i="41" a="1"/>
  <c r="V67" i="41" s="1"/>
  <c r="U67" i="41" a="1"/>
  <c r="U67" i="41" s="1"/>
  <c r="T67" i="41" a="1"/>
  <c r="T67" i="41" s="1"/>
  <c r="S67" i="41" a="1"/>
  <c r="S67" i="41" s="1"/>
  <c r="R67" i="41" a="1"/>
  <c r="R67" i="41" s="1"/>
  <c r="Q67" i="41" a="1"/>
  <c r="Q67" i="41" s="1"/>
  <c r="P67" i="41" a="1"/>
  <c r="P67" i="41" s="1"/>
  <c r="O67" i="41" a="1"/>
  <c r="O67" i="41" s="1"/>
  <c r="N67" i="41" a="1"/>
  <c r="N67" i="41" s="1"/>
  <c r="M67" i="41" a="1"/>
  <c r="M67" i="41" s="1"/>
  <c r="L67" i="41" a="1"/>
  <c r="L67" i="41" s="1"/>
  <c r="K67" i="41" a="1"/>
  <c r="K67" i="41" s="1"/>
  <c r="J67" i="41" a="1"/>
  <c r="J67" i="41" s="1"/>
  <c r="AT65" i="41" a="1"/>
  <c r="AT65" i="41" s="1"/>
  <c r="AS65" i="41" a="1"/>
  <c r="AS65" i="41" s="1"/>
  <c r="AR65" i="41" a="1"/>
  <c r="AR65" i="41" s="1"/>
  <c r="AQ65" i="41" a="1"/>
  <c r="AQ65" i="41" s="1"/>
  <c r="AP65" i="41" a="1"/>
  <c r="AP65" i="41" s="1"/>
  <c r="AM65" i="41" a="1"/>
  <c r="AM65" i="41" s="1"/>
  <c r="AL65" i="41" a="1"/>
  <c r="AL65" i="41" s="1"/>
  <c r="AK65" i="41" a="1"/>
  <c r="AK65" i="41" s="1"/>
  <c r="AJ65" i="41" a="1"/>
  <c r="AJ65" i="41" s="1"/>
  <c r="AI65" i="41" a="1"/>
  <c r="AI65" i="41" s="1"/>
  <c r="AH65" i="41" a="1"/>
  <c r="AH65" i="41" s="1"/>
  <c r="AG65" i="41" a="1"/>
  <c r="AG65" i="41" s="1"/>
  <c r="AF65" i="41" a="1"/>
  <c r="AF65" i="41" s="1"/>
  <c r="AE65" i="41" a="1"/>
  <c r="AE65" i="41" s="1"/>
  <c r="AD65" i="41" a="1"/>
  <c r="AD65" i="41" s="1"/>
  <c r="AC65" i="41" a="1"/>
  <c r="AC65" i="41" s="1"/>
  <c r="AB65" i="41" a="1"/>
  <c r="AB65" i="41" s="1"/>
  <c r="AA65" i="41" a="1"/>
  <c r="AA65" i="41" s="1"/>
  <c r="Z65" i="41" a="1"/>
  <c r="Z65" i="41" s="1"/>
  <c r="Y65" i="41" a="1"/>
  <c r="Y65" i="41" s="1"/>
  <c r="X65" i="41" a="1"/>
  <c r="X65" i="41" s="1"/>
  <c r="W65" i="41" a="1"/>
  <c r="W65" i="41" s="1"/>
  <c r="V65" i="41" a="1"/>
  <c r="V65" i="41" s="1"/>
  <c r="U65" i="41" a="1"/>
  <c r="U65" i="41" s="1"/>
  <c r="T65" i="41" a="1"/>
  <c r="T65" i="41" s="1"/>
  <c r="S65" i="41" a="1"/>
  <c r="S65" i="41" s="1"/>
  <c r="R65" i="41" a="1"/>
  <c r="R65" i="41" s="1"/>
  <c r="Q65" i="41" a="1"/>
  <c r="Q65" i="41" s="1"/>
  <c r="P65" i="41" a="1"/>
  <c r="P65" i="41" s="1"/>
  <c r="O65" i="41" a="1"/>
  <c r="O65" i="41" s="1"/>
  <c r="N65" i="41" a="1"/>
  <c r="N65" i="41" s="1"/>
  <c r="M65" i="41" a="1"/>
  <c r="M65" i="41" s="1"/>
  <c r="L65" i="41" a="1"/>
  <c r="L65" i="41" s="1"/>
  <c r="K65" i="41" a="1"/>
  <c r="K65" i="41" s="1"/>
  <c r="J65" i="41" a="1"/>
  <c r="J65" i="41" s="1"/>
  <c r="AT64" i="41" a="1"/>
  <c r="AT64" i="41" s="1"/>
  <c r="AS64" i="41" a="1"/>
  <c r="AS64" i="41" s="1"/>
  <c r="AR64" i="41" a="1"/>
  <c r="AR64" i="41" s="1"/>
  <c r="AQ64" i="41" a="1"/>
  <c r="AQ64" i="41" s="1"/>
  <c r="AP64" i="41" a="1"/>
  <c r="AP64" i="41" s="1"/>
  <c r="AM64" i="41" a="1"/>
  <c r="AM64" i="41" s="1"/>
  <c r="AL64" i="41" a="1"/>
  <c r="AL64" i="41" s="1"/>
  <c r="AK64" i="41" a="1"/>
  <c r="AK64" i="41" s="1"/>
  <c r="AJ64" i="41" a="1"/>
  <c r="AJ64" i="41" s="1"/>
  <c r="AI64" i="41" a="1"/>
  <c r="AI64" i="41" s="1"/>
  <c r="AH64" i="41" a="1"/>
  <c r="AH64" i="41" s="1"/>
  <c r="AG64" i="41" a="1"/>
  <c r="AG64" i="41" s="1"/>
  <c r="AF64" i="41" a="1"/>
  <c r="AF64" i="41" s="1"/>
  <c r="AE64" i="41" a="1"/>
  <c r="AE64" i="41" s="1"/>
  <c r="AD64" i="41" a="1"/>
  <c r="AD64" i="41" s="1"/>
  <c r="AC64" i="41" a="1"/>
  <c r="AC64" i="41" s="1"/>
  <c r="AB64" i="41" a="1"/>
  <c r="AB64" i="41" s="1"/>
  <c r="AA64" i="41" a="1"/>
  <c r="AA64" i="41" s="1"/>
  <c r="Z64" i="41" a="1"/>
  <c r="Z64" i="41" s="1"/>
  <c r="Y64" i="41" a="1"/>
  <c r="Y64" i="41" s="1"/>
  <c r="X64" i="41" a="1"/>
  <c r="X64" i="41" s="1"/>
  <c r="W64" i="41" a="1"/>
  <c r="W64" i="41" s="1"/>
  <c r="V64" i="41" a="1"/>
  <c r="V64" i="41" s="1"/>
  <c r="U64" i="41" a="1"/>
  <c r="U64" i="41" s="1"/>
  <c r="T64" i="41" a="1"/>
  <c r="T64" i="41" s="1"/>
  <c r="S64" i="41" a="1"/>
  <c r="S64" i="41" s="1"/>
  <c r="R64" i="41" a="1"/>
  <c r="R64" i="41" s="1"/>
  <c r="Q64" i="41" a="1"/>
  <c r="Q64" i="41" s="1"/>
  <c r="P64" i="41" a="1"/>
  <c r="P64" i="41" s="1"/>
  <c r="O64" i="41" a="1"/>
  <c r="O64" i="41" s="1"/>
  <c r="N64" i="41" a="1"/>
  <c r="N64" i="41" s="1"/>
  <c r="M64" i="41" a="1"/>
  <c r="M64" i="41" s="1"/>
  <c r="L64" i="41" a="1"/>
  <c r="L64" i="41" s="1"/>
  <c r="K64" i="41" a="1"/>
  <c r="K64" i="41" s="1"/>
  <c r="J64" i="41" a="1"/>
  <c r="J64" i="41" s="1"/>
  <c r="AT62" i="41" a="1"/>
  <c r="AT62" i="41" s="1"/>
  <c r="AS62" i="41" a="1"/>
  <c r="AS62" i="41" s="1"/>
  <c r="AR62" i="41" a="1"/>
  <c r="AR62" i="41" s="1"/>
  <c r="AQ62" i="41" a="1"/>
  <c r="AQ62" i="41" s="1"/>
  <c r="AP62" i="41" a="1"/>
  <c r="AP62" i="41" s="1"/>
  <c r="AM62" i="41" a="1"/>
  <c r="AM62" i="41" s="1"/>
  <c r="AL62" i="41" a="1"/>
  <c r="AL62" i="41" s="1"/>
  <c r="AK62" i="41" a="1"/>
  <c r="AK62" i="41" s="1"/>
  <c r="AJ62" i="41" a="1"/>
  <c r="AJ62" i="41" s="1"/>
  <c r="AI62" i="41" a="1"/>
  <c r="AI62" i="41" s="1"/>
  <c r="AH62" i="41" a="1"/>
  <c r="AH62" i="41" s="1"/>
  <c r="AG62" i="41" a="1"/>
  <c r="AG62" i="41" s="1"/>
  <c r="AF62" i="41" a="1"/>
  <c r="AF62" i="41" s="1"/>
  <c r="AE62" i="41" a="1"/>
  <c r="AE62" i="41" s="1"/>
  <c r="AD62" i="41" a="1"/>
  <c r="AD62" i="41" s="1"/>
  <c r="AC62" i="41" a="1"/>
  <c r="AC62" i="41" s="1"/>
  <c r="AB62" i="41" a="1"/>
  <c r="AB62" i="41" s="1"/>
  <c r="AA62" i="41" a="1"/>
  <c r="AA62" i="41" s="1"/>
  <c r="Z62" i="41" a="1"/>
  <c r="Z62" i="41" s="1"/>
  <c r="Y62" i="41" a="1"/>
  <c r="Y62" i="41" s="1"/>
  <c r="X62" i="41" a="1"/>
  <c r="X62" i="41" s="1"/>
  <c r="W62" i="41" a="1"/>
  <c r="W62" i="41" s="1"/>
  <c r="V62" i="41" a="1"/>
  <c r="V62" i="41" s="1"/>
  <c r="U62" i="41" a="1"/>
  <c r="U62" i="41" s="1"/>
  <c r="T62" i="41" a="1"/>
  <c r="T62" i="41" s="1"/>
  <c r="S62" i="41" a="1"/>
  <c r="S62" i="41" s="1"/>
  <c r="R62" i="41" a="1"/>
  <c r="R62" i="41" s="1"/>
  <c r="Q62" i="41" a="1"/>
  <c r="Q62" i="41" s="1"/>
  <c r="P62" i="41" a="1"/>
  <c r="P62" i="41" s="1"/>
  <c r="O62" i="41" a="1"/>
  <c r="O62" i="41" s="1"/>
  <c r="N62" i="41" a="1"/>
  <c r="N62" i="41" s="1"/>
  <c r="M62" i="41" a="1"/>
  <c r="M62" i="41" s="1"/>
  <c r="L62" i="41" a="1"/>
  <c r="L62" i="41" s="1"/>
  <c r="K62" i="41" a="1"/>
  <c r="K62" i="41" s="1"/>
  <c r="J62" i="41" a="1"/>
  <c r="J62" i="41" s="1"/>
  <c r="AT61" i="41" a="1"/>
  <c r="AT61" i="41" s="1"/>
  <c r="AS61" i="41" a="1"/>
  <c r="AS61" i="41" s="1"/>
  <c r="AR61" i="41" a="1"/>
  <c r="AR61" i="41" s="1"/>
  <c r="AQ61" i="41" a="1"/>
  <c r="AQ61" i="41" s="1"/>
  <c r="AP61" i="41" a="1"/>
  <c r="AP61" i="41" s="1"/>
  <c r="AM61" i="41" a="1"/>
  <c r="AM61" i="41" s="1"/>
  <c r="AL61" i="41" a="1"/>
  <c r="AL61" i="41" s="1"/>
  <c r="AK61" i="41" a="1"/>
  <c r="AK61" i="41" s="1"/>
  <c r="AJ61" i="41" a="1"/>
  <c r="AJ61" i="41" s="1"/>
  <c r="AI61" i="41" a="1"/>
  <c r="AI61" i="41" s="1"/>
  <c r="AH61" i="41" a="1"/>
  <c r="AH61" i="41" s="1"/>
  <c r="AG61" i="41" a="1"/>
  <c r="AG61" i="41" s="1"/>
  <c r="AF61" i="41" a="1"/>
  <c r="AF61" i="41" s="1"/>
  <c r="AE61" i="41" a="1"/>
  <c r="AE61" i="41" s="1"/>
  <c r="AD61" i="41" a="1"/>
  <c r="AD61" i="41" s="1"/>
  <c r="AC61" i="41" a="1"/>
  <c r="AC61" i="41" s="1"/>
  <c r="AB61" i="41" a="1"/>
  <c r="AB61" i="41" s="1"/>
  <c r="AA61" i="41" a="1"/>
  <c r="AA61" i="41" s="1"/>
  <c r="Z61" i="41" a="1"/>
  <c r="Z61" i="41" s="1"/>
  <c r="Y61" i="41" a="1"/>
  <c r="Y61" i="41" s="1"/>
  <c r="X61" i="41" a="1"/>
  <c r="X61" i="41" s="1"/>
  <c r="W61" i="41" a="1"/>
  <c r="W61" i="41" s="1"/>
  <c r="V61" i="41" a="1"/>
  <c r="V61" i="41" s="1"/>
  <c r="U61" i="41" a="1"/>
  <c r="U61" i="41" s="1"/>
  <c r="T61" i="41" a="1"/>
  <c r="T61" i="41" s="1"/>
  <c r="S61" i="41" a="1"/>
  <c r="S61" i="41" s="1"/>
  <c r="R61" i="41" a="1"/>
  <c r="R61" i="41" s="1"/>
  <c r="Q61" i="41" a="1"/>
  <c r="Q61" i="41" s="1"/>
  <c r="P61" i="41" a="1"/>
  <c r="P61" i="41" s="1"/>
  <c r="O61" i="41" a="1"/>
  <c r="O61" i="41" s="1"/>
  <c r="N61" i="41" a="1"/>
  <c r="N61" i="41" s="1"/>
  <c r="M61" i="41" a="1"/>
  <c r="M61" i="41" s="1"/>
  <c r="L61" i="41" a="1"/>
  <c r="L61" i="41" s="1"/>
  <c r="K61" i="41" a="1"/>
  <c r="K61" i="41" s="1"/>
  <c r="J61" i="41" a="1"/>
  <c r="J61" i="41" s="1"/>
  <c r="AT59" i="41" a="1"/>
  <c r="AT59" i="41" s="1"/>
  <c r="AS59" i="41" a="1"/>
  <c r="AS59" i="41" s="1"/>
  <c r="AR59" i="41" a="1"/>
  <c r="AR59" i="41" s="1"/>
  <c r="AQ59" i="41" a="1"/>
  <c r="AQ59" i="41" s="1"/>
  <c r="AP59" i="41" a="1"/>
  <c r="AP59" i="41" s="1"/>
  <c r="AM59" i="41" a="1"/>
  <c r="AM59" i="41" s="1"/>
  <c r="AL59" i="41" a="1"/>
  <c r="AL59" i="41" s="1"/>
  <c r="AK59" i="41" a="1"/>
  <c r="AK59" i="41" s="1"/>
  <c r="AJ59" i="41" a="1"/>
  <c r="AJ59" i="41" s="1"/>
  <c r="AI59" i="41" a="1"/>
  <c r="AI59" i="41" s="1"/>
  <c r="AH59" i="41" a="1"/>
  <c r="AH59" i="41" s="1"/>
  <c r="AG59" i="41" a="1"/>
  <c r="AG59" i="41" s="1"/>
  <c r="AF59" i="41" a="1"/>
  <c r="AF59" i="41" s="1"/>
  <c r="AE59" i="41" a="1"/>
  <c r="AE59" i="41" s="1"/>
  <c r="AD59" i="41" a="1"/>
  <c r="AD59" i="41" s="1"/>
  <c r="AC59" i="41" a="1"/>
  <c r="AC59" i="41" s="1"/>
  <c r="AB59" i="41" a="1"/>
  <c r="AB59" i="41" s="1"/>
  <c r="AA59" i="41" a="1"/>
  <c r="AA59" i="41" s="1"/>
  <c r="Z59" i="41" a="1"/>
  <c r="Z59" i="41" s="1"/>
  <c r="Y59" i="41" a="1"/>
  <c r="Y59" i="41" s="1"/>
  <c r="X59" i="41" a="1"/>
  <c r="X59" i="41" s="1"/>
  <c r="W59" i="41" a="1"/>
  <c r="W59" i="41" s="1"/>
  <c r="V59" i="41" a="1"/>
  <c r="V59" i="41" s="1"/>
  <c r="U59" i="41" a="1"/>
  <c r="U59" i="41" s="1"/>
  <c r="T59" i="41" a="1"/>
  <c r="T59" i="41" s="1"/>
  <c r="S59" i="41" a="1"/>
  <c r="S59" i="41" s="1"/>
  <c r="R59" i="41" a="1"/>
  <c r="R59" i="41" s="1"/>
  <c r="Q59" i="41" a="1"/>
  <c r="Q59" i="41" s="1"/>
  <c r="P59" i="41" a="1"/>
  <c r="P59" i="41" s="1"/>
  <c r="O59" i="41" a="1"/>
  <c r="O59" i="41" s="1"/>
  <c r="N59" i="41" a="1"/>
  <c r="N59" i="41" s="1"/>
  <c r="M59" i="41" a="1"/>
  <c r="M59" i="41" s="1"/>
  <c r="L59" i="41" a="1"/>
  <c r="L59" i="41" s="1"/>
  <c r="K59" i="41" a="1"/>
  <c r="K59" i="41" s="1"/>
  <c r="J59" i="41" a="1"/>
  <c r="J59" i="41" s="1"/>
  <c r="AT58" i="41" a="1"/>
  <c r="AT58" i="41" s="1"/>
  <c r="AS58" i="41" a="1"/>
  <c r="AS58" i="41" s="1"/>
  <c r="AR58" i="41" a="1"/>
  <c r="AR58" i="41" s="1"/>
  <c r="AQ58" i="41" a="1"/>
  <c r="AQ58" i="41" s="1"/>
  <c r="AP58" i="41" a="1"/>
  <c r="AP58" i="41" s="1"/>
  <c r="AM58" i="41" a="1"/>
  <c r="AM58" i="41" s="1"/>
  <c r="AL58" i="41" a="1"/>
  <c r="AL58" i="41" s="1"/>
  <c r="AK58" i="41" a="1"/>
  <c r="AK58" i="41" s="1"/>
  <c r="AJ58" i="41" a="1"/>
  <c r="AJ58" i="41" s="1"/>
  <c r="AI58" i="41" a="1"/>
  <c r="AI58" i="41" s="1"/>
  <c r="AH58" i="41" a="1"/>
  <c r="AH58" i="41" s="1"/>
  <c r="AG58" i="41" a="1"/>
  <c r="AG58" i="41" s="1"/>
  <c r="AF58" i="41" a="1"/>
  <c r="AF58" i="41" s="1"/>
  <c r="AE58" i="41" a="1"/>
  <c r="AE58" i="41" s="1"/>
  <c r="AD58" i="41" a="1"/>
  <c r="AD58" i="41" s="1"/>
  <c r="AC58" i="41" a="1"/>
  <c r="AC58" i="41" s="1"/>
  <c r="AB58" i="41" a="1"/>
  <c r="AB58" i="41" s="1"/>
  <c r="AA58" i="41" a="1"/>
  <c r="AA58" i="41" s="1"/>
  <c r="Z58" i="41" a="1"/>
  <c r="Z58" i="41" s="1"/>
  <c r="Y58" i="41" a="1"/>
  <c r="Y58" i="41" s="1"/>
  <c r="X58" i="41" a="1"/>
  <c r="X58" i="41" s="1"/>
  <c r="W58" i="41" a="1"/>
  <c r="W58" i="41" s="1"/>
  <c r="V58" i="41" a="1"/>
  <c r="V58" i="41" s="1"/>
  <c r="U58" i="41" a="1"/>
  <c r="U58" i="41" s="1"/>
  <c r="T58" i="41" a="1"/>
  <c r="T58" i="41" s="1"/>
  <c r="S58" i="41" a="1"/>
  <c r="S58" i="41" s="1"/>
  <c r="R58" i="41" a="1"/>
  <c r="R58" i="41" s="1"/>
  <c r="Q58" i="41" a="1"/>
  <c r="Q58" i="41" s="1"/>
  <c r="P58" i="41" a="1"/>
  <c r="P58" i="41" s="1"/>
  <c r="O58" i="41" a="1"/>
  <c r="O58" i="41" s="1"/>
  <c r="N58" i="41" a="1"/>
  <c r="N58" i="41" s="1"/>
  <c r="M58" i="41" a="1"/>
  <c r="M58" i="41" s="1"/>
  <c r="L58" i="41" a="1"/>
  <c r="L58" i="41" s="1"/>
  <c r="K58" i="41" a="1"/>
  <c r="K58" i="41" s="1"/>
  <c r="J58" i="41" a="1"/>
  <c r="J58" i="41" s="1"/>
  <c r="AT56" i="41" a="1"/>
  <c r="AT56" i="41" s="1"/>
  <c r="AS56" i="41" a="1"/>
  <c r="AS56" i="41" s="1"/>
  <c r="AR56" i="41" a="1"/>
  <c r="AR56" i="41" s="1"/>
  <c r="AQ56" i="41" a="1"/>
  <c r="AQ56" i="41" s="1"/>
  <c r="AP56" i="41" a="1"/>
  <c r="AP56" i="41" s="1"/>
  <c r="AM56" i="41" a="1"/>
  <c r="AM56" i="41" s="1"/>
  <c r="AL56" i="41" a="1"/>
  <c r="AL56" i="41" s="1"/>
  <c r="AK56" i="41" a="1"/>
  <c r="AK56" i="41" s="1"/>
  <c r="AJ56" i="41" a="1"/>
  <c r="AJ56" i="41" s="1"/>
  <c r="AI56" i="41" a="1"/>
  <c r="AI56" i="41" s="1"/>
  <c r="AH56" i="41" a="1"/>
  <c r="AH56" i="41" s="1"/>
  <c r="AG56" i="41" a="1"/>
  <c r="AG56" i="41" s="1"/>
  <c r="AF56" i="41" a="1"/>
  <c r="AF56" i="41" s="1"/>
  <c r="AE56" i="41" a="1"/>
  <c r="AE56" i="41" s="1"/>
  <c r="AD56" i="41" a="1"/>
  <c r="AD56" i="41" s="1"/>
  <c r="AC56" i="41" a="1"/>
  <c r="AC56" i="41" s="1"/>
  <c r="AB56" i="41" a="1"/>
  <c r="AB56" i="41" s="1"/>
  <c r="AA56" i="41" a="1"/>
  <c r="AA56" i="41" s="1"/>
  <c r="Z56" i="41" a="1"/>
  <c r="Z56" i="41" s="1"/>
  <c r="Y56" i="41" a="1"/>
  <c r="Y56" i="41" s="1"/>
  <c r="X56" i="41" a="1"/>
  <c r="X56" i="41" s="1"/>
  <c r="W56" i="41" a="1"/>
  <c r="W56" i="41" s="1"/>
  <c r="V56" i="41" a="1"/>
  <c r="V56" i="41" s="1"/>
  <c r="U56" i="41" a="1"/>
  <c r="U56" i="41" s="1"/>
  <c r="T56" i="41" a="1"/>
  <c r="T56" i="41" s="1"/>
  <c r="S56" i="41" a="1"/>
  <c r="S56" i="41" s="1"/>
  <c r="R56" i="41" a="1"/>
  <c r="R56" i="41" s="1"/>
  <c r="Q56" i="41" a="1"/>
  <c r="Q56" i="41" s="1"/>
  <c r="P56" i="41" a="1"/>
  <c r="P56" i="41" s="1"/>
  <c r="O56" i="41" a="1"/>
  <c r="O56" i="41" s="1"/>
  <c r="N56" i="41" a="1"/>
  <c r="N56" i="41" s="1"/>
  <c r="M56" i="41" a="1"/>
  <c r="M56" i="41" s="1"/>
  <c r="L56" i="41" a="1"/>
  <c r="L56" i="41" s="1"/>
  <c r="K56" i="41" a="1"/>
  <c r="K56" i="41" s="1"/>
  <c r="J56" i="41" a="1"/>
  <c r="J56" i="41" s="1"/>
  <c r="AT55" i="41" a="1"/>
  <c r="AT55" i="41" s="1"/>
  <c r="AS55" i="41" a="1"/>
  <c r="AS55" i="41" s="1"/>
  <c r="AR55" i="41" a="1"/>
  <c r="AR55" i="41" s="1"/>
  <c r="AQ55" i="41" a="1"/>
  <c r="AQ55" i="41" s="1"/>
  <c r="AP55" i="41" a="1"/>
  <c r="AP55" i="41" s="1"/>
  <c r="AM55" i="41" a="1"/>
  <c r="AM55" i="41" s="1"/>
  <c r="AL55" i="41" a="1"/>
  <c r="AL55" i="41" s="1"/>
  <c r="AK55" i="41" a="1"/>
  <c r="AK55" i="41" s="1"/>
  <c r="AJ55" i="41" a="1"/>
  <c r="AJ55" i="41" s="1"/>
  <c r="AI55" i="41" a="1"/>
  <c r="AI55" i="41" s="1"/>
  <c r="AH55" i="41" a="1"/>
  <c r="AH55" i="41" s="1"/>
  <c r="AG55" i="41" a="1"/>
  <c r="AG55" i="41" s="1"/>
  <c r="AF55" i="41" a="1"/>
  <c r="AF55" i="41" s="1"/>
  <c r="AE55" i="41" a="1"/>
  <c r="AE55" i="41" s="1"/>
  <c r="AD55" i="41" a="1"/>
  <c r="AD55" i="41" s="1"/>
  <c r="AC55" i="41" a="1"/>
  <c r="AC55" i="41" s="1"/>
  <c r="AB55" i="41" a="1"/>
  <c r="AB55" i="41" s="1"/>
  <c r="AA55" i="41" a="1"/>
  <c r="AA55" i="41" s="1"/>
  <c r="Z55" i="41" a="1"/>
  <c r="Z55" i="41" s="1"/>
  <c r="Y55" i="41" a="1"/>
  <c r="Y55" i="41" s="1"/>
  <c r="X55" i="41" a="1"/>
  <c r="X55" i="41" s="1"/>
  <c r="W55" i="41" a="1"/>
  <c r="W55" i="41" s="1"/>
  <c r="V55" i="41" a="1"/>
  <c r="V55" i="41" s="1"/>
  <c r="U55" i="41" a="1"/>
  <c r="U55" i="41" s="1"/>
  <c r="T55" i="41" a="1"/>
  <c r="T55" i="41" s="1"/>
  <c r="S55" i="41" a="1"/>
  <c r="S55" i="41" s="1"/>
  <c r="R55" i="41" a="1"/>
  <c r="R55" i="41" s="1"/>
  <c r="Q55" i="41" a="1"/>
  <c r="Q55" i="41" s="1"/>
  <c r="P55" i="41" a="1"/>
  <c r="P55" i="41" s="1"/>
  <c r="O55" i="41" a="1"/>
  <c r="O55" i="41" s="1"/>
  <c r="N55" i="41" a="1"/>
  <c r="N55" i="41" s="1"/>
  <c r="M55" i="41" a="1"/>
  <c r="M55" i="41" s="1"/>
  <c r="L55" i="41" a="1"/>
  <c r="L55" i="41" s="1"/>
  <c r="K55" i="41" a="1"/>
  <c r="K55" i="41" s="1"/>
  <c r="J55" i="41" a="1"/>
  <c r="J55" i="41" s="1"/>
  <c r="AT53" i="41" a="1"/>
  <c r="AT53" i="41" s="1"/>
  <c r="AS53" i="41" a="1"/>
  <c r="AS53" i="41" s="1"/>
  <c r="AR53" i="41" a="1"/>
  <c r="AR53" i="41" s="1"/>
  <c r="AQ53" i="41" a="1"/>
  <c r="AQ53" i="41" s="1"/>
  <c r="AP53" i="41" a="1"/>
  <c r="AP53" i="41" s="1"/>
  <c r="AM53" i="41" a="1"/>
  <c r="AM53" i="41" s="1"/>
  <c r="AL53" i="41" a="1"/>
  <c r="AL53" i="41" s="1"/>
  <c r="AK53" i="41" a="1"/>
  <c r="AK53" i="41" s="1"/>
  <c r="AJ53" i="41" a="1"/>
  <c r="AJ53" i="41" s="1"/>
  <c r="AI53" i="41" a="1"/>
  <c r="AI53" i="41" s="1"/>
  <c r="AH53" i="41" a="1"/>
  <c r="AH53" i="41" s="1"/>
  <c r="AG53" i="41" a="1"/>
  <c r="AG53" i="41" s="1"/>
  <c r="AF53" i="41" a="1"/>
  <c r="AF53" i="41" s="1"/>
  <c r="AE53" i="41" a="1"/>
  <c r="AE53" i="41" s="1"/>
  <c r="AD53" i="41" a="1"/>
  <c r="AD53" i="41" s="1"/>
  <c r="AC53" i="41" a="1"/>
  <c r="AC53" i="41" s="1"/>
  <c r="AB53" i="41" a="1"/>
  <c r="AB53" i="41" s="1"/>
  <c r="AA53" i="41" a="1"/>
  <c r="AA53" i="41" s="1"/>
  <c r="Z53" i="41" a="1"/>
  <c r="Z53" i="41" s="1"/>
  <c r="Y53" i="41" a="1"/>
  <c r="Y53" i="41" s="1"/>
  <c r="X53" i="41" a="1"/>
  <c r="X53" i="41" s="1"/>
  <c r="W53" i="41" a="1"/>
  <c r="W53" i="41" s="1"/>
  <c r="V53" i="41" a="1"/>
  <c r="V53" i="41" s="1"/>
  <c r="U53" i="41" a="1"/>
  <c r="U53" i="41" s="1"/>
  <c r="T53" i="41" a="1"/>
  <c r="T53" i="41" s="1"/>
  <c r="S53" i="41" a="1"/>
  <c r="S53" i="41" s="1"/>
  <c r="R53" i="41" a="1"/>
  <c r="R53" i="41" s="1"/>
  <c r="Q53" i="41" a="1"/>
  <c r="Q53" i="41" s="1"/>
  <c r="P53" i="41" a="1"/>
  <c r="P53" i="41" s="1"/>
  <c r="O53" i="41" a="1"/>
  <c r="O53" i="41" s="1"/>
  <c r="N53" i="41" a="1"/>
  <c r="N53" i="41" s="1"/>
  <c r="M53" i="41" a="1"/>
  <c r="M53" i="41" s="1"/>
  <c r="L53" i="41" a="1"/>
  <c r="L53" i="41" s="1"/>
  <c r="K53" i="41" a="1"/>
  <c r="K53" i="41" s="1"/>
  <c r="J53" i="41" a="1"/>
  <c r="J53" i="41" s="1"/>
  <c r="AT52" i="41" a="1"/>
  <c r="AT52" i="41" s="1"/>
  <c r="AS52" i="41" a="1"/>
  <c r="AS52" i="41" s="1"/>
  <c r="AR52" i="41" a="1"/>
  <c r="AR52" i="41" s="1"/>
  <c r="AQ52" i="41" a="1"/>
  <c r="AQ52" i="41" s="1"/>
  <c r="AP52" i="41" a="1"/>
  <c r="AP52" i="41" s="1"/>
  <c r="AM52" i="41" a="1"/>
  <c r="AM52" i="41" s="1"/>
  <c r="AL52" i="41" a="1"/>
  <c r="AL52" i="41" s="1"/>
  <c r="AK52" i="41" a="1"/>
  <c r="AK52" i="41" s="1"/>
  <c r="AJ52" i="41" a="1"/>
  <c r="AJ52" i="41" s="1"/>
  <c r="AI52" i="41" a="1"/>
  <c r="AI52" i="41" s="1"/>
  <c r="AH52" i="41" a="1"/>
  <c r="AH52" i="41" s="1"/>
  <c r="AG52" i="41" a="1"/>
  <c r="AG52" i="41" s="1"/>
  <c r="AF52" i="41" a="1"/>
  <c r="AF52" i="41" s="1"/>
  <c r="AE52" i="41" a="1"/>
  <c r="AE52" i="41" s="1"/>
  <c r="AD52" i="41" a="1"/>
  <c r="AD52" i="41" s="1"/>
  <c r="AC52" i="41" a="1"/>
  <c r="AC52" i="41" s="1"/>
  <c r="AB52" i="41" a="1"/>
  <c r="AB52" i="41" s="1"/>
  <c r="AA52" i="41" a="1"/>
  <c r="AA52" i="41" s="1"/>
  <c r="Z52" i="41" a="1"/>
  <c r="Z52" i="41" s="1"/>
  <c r="Y52" i="41" a="1"/>
  <c r="Y52" i="41" s="1"/>
  <c r="X52" i="41" a="1"/>
  <c r="X52" i="41" s="1"/>
  <c r="W52" i="41" a="1"/>
  <c r="W52" i="41" s="1"/>
  <c r="V52" i="41" a="1"/>
  <c r="V52" i="41" s="1"/>
  <c r="U52" i="41" a="1"/>
  <c r="U52" i="41" s="1"/>
  <c r="T52" i="41" a="1"/>
  <c r="T52" i="41" s="1"/>
  <c r="S52" i="41" a="1"/>
  <c r="S52" i="41" s="1"/>
  <c r="R52" i="41" a="1"/>
  <c r="R52" i="41" s="1"/>
  <c r="Q52" i="41" a="1"/>
  <c r="Q52" i="41" s="1"/>
  <c r="P52" i="41" a="1"/>
  <c r="P52" i="41" s="1"/>
  <c r="O52" i="41" a="1"/>
  <c r="O52" i="41" s="1"/>
  <c r="N52" i="41" a="1"/>
  <c r="N52" i="41" s="1"/>
  <c r="M52" i="41" a="1"/>
  <c r="M52" i="41" s="1"/>
  <c r="L52" i="41" a="1"/>
  <c r="L52" i="41" s="1"/>
  <c r="K52" i="41" a="1"/>
  <c r="K52" i="41" s="1"/>
  <c r="J52" i="41" a="1"/>
  <c r="J52" i="41" s="1"/>
  <c r="AT50" i="41" a="1"/>
  <c r="AT50" i="41" s="1"/>
  <c r="AS50" i="41" a="1"/>
  <c r="AS50" i="41" s="1"/>
  <c r="AR50" i="41" a="1"/>
  <c r="AR50" i="41" s="1"/>
  <c r="AQ50" i="41" a="1"/>
  <c r="AQ50" i="41" s="1"/>
  <c r="AP50" i="41" a="1"/>
  <c r="AP50" i="41" s="1"/>
  <c r="AM50" i="41" a="1"/>
  <c r="AM50" i="41" s="1"/>
  <c r="AL50" i="41" a="1"/>
  <c r="AL50" i="41" s="1"/>
  <c r="AK50" i="41" a="1"/>
  <c r="AK50" i="41" s="1"/>
  <c r="AJ50" i="41" a="1"/>
  <c r="AJ50" i="41" s="1"/>
  <c r="AI50" i="41" a="1"/>
  <c r="AI50" i="41" s="1"/>
  <c r="AH50" i="41" a="1"/>
  <c r="AH50" i="41" s="1"/>
  <c r="AG50" i="41" a="1"/>
  <c r="AG50" i="41" s="1"/>
  <c r="AF50" i="41" a="1"/>
  <c r="AF50" i="41" s="1"/>
  <c r="AE50" i="41" a="1"/>
  <c r="AE50" i="41" s="1"/>
  <c r="AD50" i="41" a="1"/>
  <c r="AD50" i="41" s="1"/>
  <c r="AC50" i="41" a="1"/>
  <c r="AC50" i="41" s="1"/>
  <c r="AB50" i="41" a="1"/>
  <c r="AB50" i="41" s="1"/>
  <c r="AA50" i="41" a="1"/>
  <c r="AA50" i="41" s="1"/>
  <c r="Z50" i="41" a="1"/>
  <c r="Z50" i="41" s="1"/>
  <c r="Y50" i="41" a="1"/>
  <c r="Y50" i="41" s="1"/>
  <c r="X50" i="41" a="1"/>
  <c r="X50" i="41" s="1"/>
  <c r="W50" i="41" a="1"/>
  <c r="W50" i="41" s="1"/>
  <c r="V50" i="41" a="1"/>
  <c r="V50" i="41" s="1"/>
  <c r="U50" i="41" a="1"/>
  <c r="U50" i="41" s="1"/>
  <c r="T50" i="41" a="1"/>
  <c r="T50" i="41" s="1"/>
  <c r="S50" i="41" a="1"/>
  <c r="S50" i="41" s="1"/>
  <c r="R50" i="41" a="1"/>
  <c r="R50" i="41" s="1"/>
  <c r="Q50" i="41" a="1"/>
  <c r="Q50" i="41" s="1"/>
  <c r="P50" i="41" a="1"/>
  <c r="P50" i="41" s="1"/>
  <c r="O50" i="41" a="1"/>
  <c r="O50" i="41" s="1"/>
  <c r="N50" i="41" a="1"/>
  <c r="N50" i="41" s="1"/>
  <c r="M50" i="41" a="1"/>
  <c r="M50" i="41" s="1"/>
  <c r="L50" i="41" a="1"/>
  <c r="L50" i="41" s="1"/>
  <c r="K50" i="41" a="1"/>
  <c r="K50" i="41" s="1"/>
  <c r="J50" i="41" a="1"/>
  <c r="J50" i="41" s="1"/>
  <c r="AT49" i="41" a="1"/>
  <c r="AT49" i="41" s="1"/>
  <c r="AS49" i="41" a="1"/>
  <c r="AS49" i="41" s="1"/>
  <c r="AR49" i="41" a="1"/>
  <c r="AR49" i="41" s="1"/>
  <c r="AQ49" i="41" a="1"/>
  <c r="AQ49" i="41" s="1"/>
  <c r="AP49" i="41" a="1"/>
  <c r="AP49" i="41" s="1"/>
  <c r="AM49" i="41" a="1"/>
  <c r="AM49" i="41" s="1"/>
  <c r="AL49" i="41" a="1"/>
  <c r="AL49" i="41" s="1"/>
  <c r="AK49" i="41" a="1"/>
  <c r="AK49" i="41" s="1"/>
  <c r="AJ49" i="41" a="1"/>
  <c r="AJ49" i="41" s="1"/>
  <c r="AI49" i="41" a="1"/>
  <c r="AI49" i="41" s="1"/>
  <c r="AH49" i="41" a="1"/>
  <c r="AH49" i="41" s="1"/>
  <c r="AG49" i="41" a="1"/>
  <c r="AG49" i="41" s="1"/>
  <c r="AF49" i="41" a="1"/>
  <c r="AF49" i="41" s="1"/>
  <c r="AE49" i="41" a="1"/>
  <c r="AE49" i="41" s="1"/>
  <c r="AD49" i="41" a="1"/>
  <c r="AD49" i="41" s="1"/>
  <c r="AC49" i="41" a="1"/>
  <c r="AC49" i="41" s="1"/>
  <c r="AB49" i="41" a="1"/>
  <c r="AB49" i="41" s="1"/>
  <c r="AA49" i="41" a="1"/>
  <c r="AA49" i="41" s="1"/>
  <c r="Z49" i="41" a="1"/>
  <c r="Z49" i="41" s="1"/>
  <c r="Y49" i="41" a="1"/>
  <c r="Y49" i="41" s="1"/>
  <c r="X49" i="41" a="1"/>
  <c r="X49" i="41" s="1"/>
  <c r="W49" i="41" a="1"/>
  <c r="W49" i="41" s="1"/>
  <c r="V49" i="41" a="1"/>
  <c r="V49" i="41" s="1"/>
  <c r="U49" i="41" a="1"/>
  <c r="U49" i="41" s="1"/>
  <c r="T49" i="41" a="1"/>
  <c r="T49" i="41" s="1"/>
  <c r="S49" i="41" a="1"/>
  <c r="S49" i="41" s="1"/>
  <c r="R49" i="41" a="1"/>
  <c r="R49" i="41" s="1"/>
  <c r="Q49" i="41" a="1"/>
  <c r="Q49" i="41" s="1"/>
  <c r="P49" i="41" a="1"/>
  <c r="P49" i="41" s="1"/>
  <c r="O49" i="41" a="1"/>
  <c r="O49" i="41" s="1"/>
  <c r="N49" i="41" a="1"/>
  <c r="N49" i="41" s="1"/>
  <c r="M49" i="41" a="1"/>
  <c r="M49" i="41" s="1"/>
  <c r="L49" i="41" a="1"/>
  <c r="L49" i="41" s="1"/>
  <c r="K49" i="41" a="1"/>
  <c r="K49" i="41" s="1"/>
  <c r="J49" i="41" a="1"/>
  <c r="J49" i="41" s="1"/>
  <c r="AT47" i="41" a="1"/>
  <c r="AT47" i="41" s="1"/>
  <c r="AS47" i="41" a="1"/>
  <c r="AS47" i="41" s="1"/>
  <c r="AR47" i="41" a="1"/>
  <c r="AR47" i="41" s="1"/>
  <c r="AQ47" i="41" a="1"/>
  <c r="AQ47" i="41" s="1"/>
  <c r="AP47" i="41" a="1"/>
  <c r="AP47" i="41" s="1"/>
  <c r="AM47" i="41" a="1"/>
  <c r="AM47" i="41" s="1"/>
  <c r="AL47" i="41" a="1"/>
  <c r="AL47" i="41" s="1"/>
  <c r="AK47" i="41" a="1"/>
  <c r="AK47" i="41" s="1"/>
  <c r="AJ47" i="41" a="1"/>
  <c r="AJ47" i="41" s="1"/>
  <c r="AI47" i="41" a="1"/>
  <c r="AI47" i="41" s="1"/>
  <c r="AH47" i="41" a="1"/>
  <c r="AH47" i="41" s="1"/>
  <c r="AG47" i="41" a="1"/>
  <c r="AG47" i="41" s="1"/>
  <c r="AF47" i="41" a="1"/>
  <c r="AF47" i="41" s="1"/>
  <c r="AE47" i="41" a="1"/>
  <c r="AE47" i="41" s="1"/>
  <c r="AD47" i="41" a="1"/>
  <c r="AD47" i="41" s="1"/>
  <c r="AC47" i="41" a="1"/>
  <c r="AC47" i="41" s="1"/>
  <c r="AB47" i="41" a="1"/>
  <c r="AB47" i="41" s="1"/>
  <c r="AA47" i="41" a="1"/>
  <c r="AA47" i="41" s="1"/>
  <c r="Z47" i="41" a="1"/>
  <c r="Z47" i="41" s="1"/>
  <c r="Y47" i="41" a="1"/>
  <c r="Y47" i="41" s="1"/>
  <c r="X47" i="41" a="1"/>
  <c r="X47" i="41" s="1"/>
  <c r="W47" i="41" a="1"/>
  <c r="W47" i="41" s="1"/>
  <c r="V47" i="41" a="1"/>
  <c r="V47" i="41" s="1"/>
  <c r="U47" i="41" a="1"/>
  <c r="U47" i="41" s="1"/>
  <c r="T47" i="41" a="1"/>
  <c r="T47" i="41" s="1"/>
  <c r="S47" i="41" a="1"/>
  <c r="S47" i="41" s="1"/>
  <c r="R47" i="41" a="1"/>
  <c r="R47" i="41" s="1"/>
  <c r="Q47" i="41" a="1"/>
  <c r="Q47" i="41" s="1"/>
  <c r="P47" i="41" a="1"/>
  <c r="P47" i="41" s="1"/>
  <c r="O47" i="41" a="1"/>
  <c r="O47" i="41" s="1"/>
  <c r="N47" i="41" a="1"/>
  <c r="N47" i="41" s="1"/>
  <c r="M47" i="41" a="1"/>
  <c r="M47" i="41" s="1"/>
  <c r="L47" i="41" a="1"/>
  <c r="L47" i="41" s="1"/>
  <c r="K47" i="41" a="1"/>
  <c r="K47" i="41" s="1"/>
  <c r="J47" i="41" a="1"/>
  <c r="J47" i="41" s="1"/>
  <c r="AT46" i="41" a="1"/>
  <c r="AT46" i="41" s="1"/>
  <c r="AS46" i="41" a="1"/>
  <c r="AS46" i="41" s="1"/>
  <c r="AR46" i="41" a="1"/>
  <c r="AR46" i="41" s="1"/>
  <c r="AQ46" i="41" a="1"/>
  <c r="AQ46" i="41" s="1"/>
  <c r="AP46" i="41" a="1"/>
  <c r="AP46" i="41" s="1"/>
  <c r="AM46" i="41" a="1"/>
  <c r="AM46" i="41" s="1"/>
  <c r="AL46" i="41" a="1"/>
  <c r="AL46" i="41" s="1"/>
  <c r="AK46" i="41" a="1"/>
  <c r="AK46" i="41" s="1"/>
  <c r="AJ46" i="41" a="1"/>
  <c r="AJ46" i="41" s="1"/>
  <c r="AI46" i="41" a="1"/>
  <c r="AI46" i="41" s="1"/>
  <c r="AH46" i="41" a="1"/>
  <c r="AH46" i="41" s="1"/>
  <c r="AG46" i="41" a="1"/>
  <c r="AG46" i="41" s="1"/>
  <c r="AF46" i="41" a="1"/>
  <c r="AF46" i="41" s="1"/>
  <c r="AE46" i="41" a="1"/>
  <c r="AE46" i="41" s="1"/>
  <c r="AD46" i="41" a="1"/>
  <c r="AD46" i="41" s="1"/>
  <c r="AC46" i="41" a="1"/>
  <c r="AC46" i="41" s="1"/>
  <c r="AB46" i="41" a="1"/>
  <c r="AB46" i="41" s="1"/>
  <c r="AA46" i="41" a="1"/>
  <c r="AA46" i="41" s="1"/>
  <c r="Z46" i="41" a="1"/>
  <c r="Z46" i="41" s="1"/>
  <c r="Y46" i="41" a="1"/>
  <c r="Y46" i="41" s="1"/>
  <c r="X46" i="41" a="1"/>
  <c r="X46" i="41" s="1"/>
  <c r="W46" i="41" a="1"/>
  <c r="W46" i="41" s="1"/>
  <c r="V46" i="41" a="1"/>
  <c r="V46" i="41" s="1"/>
  <c r="U46" i="41" a="1"/>
  <c r="U46" i="41" s="1"/>
  <c r="T46" i="41" a="1"/>
  <c r="T46" i="41" s="1"/>
  <c r="S46" i="41" a="1"/>
  <c r="S46" i="41" s="1"/>
  <c r="R46" i="41" a="1"/>
  <c r="R46" i="41" s="1"/>
  <c r="Q46" i="41" a="1"/>
  <c r="Q46" i="41" s="1"/>
  <c r="P46" i="41" a="1"/>
  <c r="P46" i="41" s="1"/>
  <c r="O46" i="41" a="1"/>
  <c r="O46" i="41" s="1"/>
  <c r="N46" i="41" a="1"/>
  <c r="N46" i="41" s="1"/>
  <c r="M46" i="41" a="1"/>
  <c r="M46" i="41" s="1"/>
  <c r="L46" i="41" a="1"/>
  <c r="L46" i="41" s="1"/>
  <c r="K46" i="41" a="1"/>
  <c r="K46" i="41" s="1"/>
  <c r="J46" i="41" a="1"/>
  <c r="J46" i="41" s="1"/>
  <c r="AT44" i="41" a="1"/>
  <c r="AT44" i="41" s="1"/>
  <c r="AS44" i="41" a="1"/>
  <c r="AS44" i="41" s="1"/>
  <c r="AR44" i="41" a="1"/>
  <c r="AR44" i="41" s="1"/>
  <c r="AQ44" i="41" a="1"/>
  <c r="AQ44" i="41" s="1"/>
  <c r="AP44" i="41" a="1"/>
  <c r="AP44" i="41" s="1"/>
  <c r="AM44" i="41" a="1"/>
  <c r="AM44" i="41" s="1"/>
  <c r="AL44" i="41" a="1"/>
  <c r="AL44" i="41" s="1"/>
  <c r="AK44" i="41" a="1"/>
  <c r="AK44" i="41" s="1"/>
  <c r="AJ44" i="41" a="1"/>
  <c r="AJ44" i="41" s="1"/>
  <c r="AI44" i="41" a="1"/>
  <c r="AI44" i="41" s="1"/>
  <c r="AH44" i="41" a="1"/>
  <c r="AH44" i="41" s="1"/>
  <c r="AG44" i="41" a="1"/>
  <c r="AG44" i="41" s="1"/>
  <c r="AF44" i="41" a="1"/>
  <c r="AF44" i="41" s="1"/>
  <c r="AE44" i="41" a="1"/>
  <c r="AE44" i="41" s="1"/>
  <c r="AD44" i="41" a="1"/>
  <c r="AD44" i="41" s="1"/>
  <c r="AC44" i="41" a="1"/>
  <c r="AC44" i="41" s="1"/>
  <c r="AB44" i="41" a="1"/>
  <c r="AB44" i="41" s="1"/>
  <c r="AA44" i="41" a="1"/>
  <c r="AA44" i="41" s="1"/>
  <c r="Z44" i="41" a="1"/>
  <c r="Z44" i="41" s="1"/>
  <c r="Y44" i="41" a="1"/>
  <c r="Y44" i="41" s="1"/>
  <c r="X44" i="41" a="1"/>
  <c r="X44" i="41" s="1"/>
  <c r="W44" i="41" a="1"/>
  <c r="W44" i="41" s="1"/>
  <c r="V44" i="41" a="1"/>
  <c r="V44" i="41" s="1"/>
  <c r="U44" i="41" a="1"/>
  <c r="U44" i="41" s="1"/>
  <c r="T44" i="41" a="1"/>
  <c r="T44" i="41" s="1"/>
  <c r="S44" i="41" a="1"/>
  <c r="S44" i="41" s="1"/>
  <c r="R44" i="41" a="1"/>
  <c r="R44" i="41" s="1"/>
  <c r="Q44" i="41" a="1"/>
  <c r="Q44" i="41" s="1"/>
  <c r="P44" i="41" a="1"/>
  <c r="P44" i="41" s="1"/>
  <c r="O44" i="41" a="1"/>
  <c r="O44" i="41" s="1"/>
  <c r="N44" i="41" a="1"/>
  <c r="N44" i="41" s="1"/>
  <c r="M44" i="41" a="1"/>
  <c r="M44" i="41" s="1"/>
  <c r="L44" i="41" a="1"/>
  <c r="L44" i="41" s="1"/>
  <c r="K44" i="41" a="1"/>
  <c r="K44" i="41" s="1"/>
  <c r="J44" i="41" a="1"/>
  <c r="J44" i="41" s="1"/>
  <c r="AT43" i="41" a="1"/>
  <c r="AT43" i="41" s="1"/>
  <c r="AS43" i="41" a="1"/>
  <c r="AS43" i="41" s="1"/>
  <c r="AR43" i="41" a="1"/>
  <c r="AR43" i="41" s="1"/>
  <c r="AQ43" i="41" a="1"/>
  <c r="AQ43" i="41" s="1"/>
  <c r="AP43" i="41" a="1"/>
  <c r="AP43" i="41" s="1"/>
  <c r="AM43" i="41" a="1"/>
  <c r="AM43" i="41" s="1"/>
  <c r="AL43" i="41" a="1"/>
  <c r="AL43" i="41" s="1"/>
  <c r="AK43" i="41" a="1"/>
  <c r="AK43" i="41" s="1"/>
  <c r="AJ43" i="41" a="1"/>
  <c r="AJ43" i="41" s="1"/>
  <c r="AI43" i="41" a="1"/>
  <c r="AI43" i="41" s="1"/>
  <c r="AH43" i="41" a="1"/>
  <c r="AH43" i="41" s="1"/>
  <c r="AG43" i="41" a="1"/>
  <c r="AG43" i="41" s="1"/>
  <c r="AF43" i="41" a="1"/>
  <c r="AF43" i="41" s="1"/>
  <c r="AE43" i="41" a="1"/>
  <c r="AE43" i="41" s="1"/>
  <c r="AD43" i="41" a="1"/>
  <c r="AD43" i="41" s="1"/>
  <c r="AC43" i="41" a="1"/>
  <c r="AC43" i="41" s="1"/>
  <c r="AB43" i="41" a="1"/>
  <c r="AB43" i="41" s="1"/>
  <c r="AA43" i="41" a="1"/>
  <c r="AA43" i="41" s="1"/>
  <c r="Z43" i="41" a="1"/>
  <c r="Z43" i="41" s="1"/>
  <c r="Y43" i="41" a="1"/>
  <c r="Y43" i="41" s="1"/>
  <c r="X43" i="41" a="1"/>
  <c r="X43" i="41" s="1"/>
  <c r="W43" i="41" a="1"/>
  <c r="W43" i="41" s="1"/>
  <c r="V43" i="41" a="1"/>
  <c r="V43" i="41" s="1"/>
  <c r="U43" i="41" a="1"/>
  <c r="U43" i="41" s="1"/>
  <c r="T43" i="41" a="1"/>
  <c r="T43" i="41" s="1"/>
  <c r="S43" i="41" a="1"/>
  <c r="S43" i="41" s="1"/>
  <c r="R43" i="41" a="1"/>
  <c r="R43" i="41" s="1"/>
  <c r="Q43" i="41" a="1"/>
  <c r="Q43" i="41" s="1"/>
  <c r="P43" i="41" a="1"/>
  <c r="P43" i="41" s="1"/>
  <c r="O43" i="41" a="1"/>
  <c r="O43" i="41" s="1"/>
  <c r="N43" i="41" a="1"/>
  <c r="N43" i="41" s="1"/>
  <c r="M43" i="41" a="1"/>
  <c r="M43" i="41" s="1"/>
  <c r="L43" i="41" a="1"/>
  <c r="L43" i="41" s="1"/>
  <c r="K43" i="41" a="1"/>
  <c r="K43" i="41" s="1"/>
  <c r="J43" i="41" a="1"/>
  <c r="J43" i="41" s="1"/>
  <c r="AT41" i="41" a="1"/>
  <c r="AT41" i="41" s="1"/>
  <c r="AS41" i="41" a="1"/>
  <c r="AS41" i="41" s="1"/>
  <c r="AR41" i="41" a="1"/>
  <c r="AR41" i="41" s="1"/>
  <c r="AQ41" i="41" a="1"/>
  <c r="AQ41" i="41" s="1"/>
  <c r="AP41" i="41" a="1"/>
  <c r="AP41" i="41" s="1"/>
  <c r="AM41" i="41" a="1"/>
  <c r="AM41" i="41" s="1"/>
  <c r="AL41" i="41" a="1"/>
  <c r="AL41" i="41" s="1"/>
  <c r="AK41" i="41" a="1"/>
  <c r="AK41" i="41" s="1"/>
  <c r="AJ41" i="41" a="1"/>
  <c r="AJ41" i="41" s="1"/>
  <c r="AI41" i="41" a="1"/>
  <c r="AI41" i="41" s="1"/>
  <c r="AH41" i="41" a="1"/>
  <c r="AH41" i="41" s="1"/>
  <c r="AG41" i="41" a="1"/>
  <c r="AG41" i="41" s="1"/>
  <c r="AF41" i="41" a="1"/>
  <c r="AF41" i="41" s="1"/>
  <c r="AE41" i="41" a="1"/>
  <c r="AE41" i="41" s="1"/>
  <c r="AD41" i="41" a="1"/>
  <c r="AD41" i="41" s="1"/>
  <c r="AC41" i="41" a="1"/>
  <c r="AC41" i="41" s="1"/>
  <c r="AB41" i="41" a="1"/>
  <c r="AB41" i="41" s="1"/>
  <c r="AA41" i="41" a="1"/>
  <c r="AA41" i="41" s="1"/>
  <c r="Z41" i="41" a="1"/>
  <c r="Z41" i="41" s="1"/>
  <c r="Y41" i="41" a="1"/>
  <c r="Y41" i="41" s="1"/>
  <c r="X41" i="41" a="1"/>
  <c r="X41" i="41" s="1"/>
  <c r="W41" i="41" a="1"/>
  <c r="W41" i="41" s="1"/>
  <c r="V41" i="41" a="1"/>
  <c r="V41" i="41" s="1"/>
  <c r="U41" i="41" a="1"/>
  <c r="U41" i="41" s="1"/>
  <c r="T41" i="41" a="1"/>
  <c r="T41" i="41" s="1"/>
  <c r="S41" i="41" a="1"/>
  <c r="S41" i="41" s="1"/>
  <c r="R41" i="41" a="1"/>
  <c r="R41" i="41" s="1"/>
  <c r="Q41" i="41" a="1"/>
  <c r="Q41" i="41" s="1"/>
  <c r="P41" i="41" a="1"/>
  <c r="P41" i="41" s="1"/>
  <c r="O41" i="41" a="1"/>
  <c r="O41" i="41" s="1"/>
  <c r="N41" i="41" a="1"/>
  <c r="N41" i="41" s="1"/>
  <c r="M41" i="41" a="1"/>
  <c r="M41" i="41" s="1"/>
  <c r="L41" i="41" a="1"/>
  <c r="L41" i="41" s="1"/>
  <c r="K41" i="41" a="1"/>
  <c r="K41" i="41" s="1"/>
  <c r="J41" i="41" a="1"/>
  <c r="J41" i="41" s="1"/>
  <c r="AT40" i="41" a="1"/>
  <c r="AT40" i="41" s="1"/>
  <c r="AS40" i="41" a="1"/>
  <c r="AS40" i="41" s="1"/>
  <c r="AR40" i="41" a="1"/>
  <c r="AR40" i="41" s="1"/>
  <c r="AQ40" i="41" a="1"/>
  <c r="AQ40" i="41" s="1"/>
  <c r="AP40" i="41" a="1"/>
  <c r="AP40" i="41" s="1"/>
  <c r="AM40" i="41" a="1"/>
  <c r="AM40" i="41" s="1"/>
  <c r="AL40" i="41" a="1"/>
  <c r="AL40" i="41" s="1"/>
  <c r="AK40" i="41" a="1"/>
  <c r="AK40" i="41" s="1"/>
  <c r="AJ40" i="41" a="1"/>
  <c r="AJ40" i="41" s="1"/>
  <c r="AI40" i="41" a="1"/>
  <c r="AI40" i="41" s="1"/>
  <c r="AH40" i="41" a="1"/>
  <c r="AH40" i="41" s="1"/>
  <c r="AG40" i="41" a="1"/>
  <c r="AG40" i="41" s="1"/>
  <c r="AF40" i="41" a="1"/>
  <c r="AF40" i="41" s="1"/>
  <c r="AE40" i="41" a="1"/>
  <c r="AE40" i="41" s="1"/>
  <c r="AD40" i="41" a="1"/>
  <c r="AD40" i="41" s="1"/>
  <c r="AC40" i="41" a="1"/>
  <c r="AC40" i="41" s="1"/>
  <c r="AB40" i="41" a="1"/>
  <c r="AB40" i="41" s="1"/>
  <c r="AA40" i="41" a="1"/>
  <c r="AA40" i="41" s="1"/>
  <c r="Z40" i="41" a="1"/>
  <c r="Z40" i="41" s="1"/>
  <c r="Y40" i="41" a="1"/>
  <c r="Y40" i="41" s="1"/>
  <c r="X40" i="41" a="1"/>
  <c r="X40" i="41" s="1"/>
  <c r="W40" i="41" a="1"/>
  <c r="W40" i="41" s="1"/>
  <c r="V40" i="41" a="1"/>
  <c r="V40" i="41" s="1"/>
  <c r="U40" i="41" a="1"/>
  <c r="U40" i="41" s="1"/>
  <c r="T40" i="41" a="1"/>
  <c r="T40" i="41" s="1"/>
  <c r="S40" i="41" a="1"/>
  <c r="S40" i="41" s="1"/>
  <c r="R40" i="41" a="1"/>
  <c r="R40" i="41" s="1"/>
  <c r="Q40" i="41" a="1"/>
  <c r="Q40" i="41" s="1"/>
  <c r="P40" i="41" a="1"/>
  <c r="P40" i="41" s="1"/>
  <c r="O40" i="41" a="1"/>
  <c r="O40" i="41" s="1"/>
  <c r="N40" i="41" a="1"/>
  <c r="N40" i="41" s="1"/>
  <c r="M40" i="41" a="1"/>
  <c r="M40" i="41" s="1"/>
  <c r="L40" i="41" a="1"/>
  <c r="L40" i="41" s="1"/>
  <c r="K40" i="41" a="1"/>
  <c r="K40" i="41" s="1"/>
  <c r="J40" i="41" a="1"/>
  <c r="J40" i="41" s="1"/>
  <c r="AT38" i="41" a="1"/>
  <c r="AT38" i="41" s="1"/>
  <c r="AS38" i="41" a="1"/>
  <c r="AS38" i="41" s="1"/>
  <c r="AR38" i="41" a="1"/>
  <c r="AR38" i="41" s="1"/>
  <c r="AQ38" i="41" a="1"/>
  <c r="AQ38" i="41" s="1"/>
  <c r="AP38" i="41" a="1"/>
  <c r="AP38" i="41" s="1"/>
  <c r="AM38" i="41" a="1"/>
  <c r="AM38" i="41" s="1"/>
  <c r="AL38" i="41" a="1"/>
  <c r="AL38" i="41" s="1"/>
  <c r="AK38" i="41" a="1"/>
  <c r="AK38" i="41" s="1"/>
  <c r="AJ38" i="41" a="1"/>
  <c r="AJ38" i="41" s="1"/>
  <c r="AI38" i="41" a="1"/>
  <c r="AI38" i="41" s="1"/>
  <c r="AH38" i="41" a="1"/>
  <c r="AH38" i="41" s="1"/>
  <c r="AG38" i="41" a="1"/>
  <c r="AG38" i="41" s="1"/>
  <c r="AF38" i="41" a="1"/>
  <c r="AF38" i="41" s="1"/>
  <c r="AE38" i="41" a="1"/>
  <c r="AE38" i="41" s="1"/>
  <c r="AD38" i="41" a="1"/>
  <c r="AD38" i="41" s="1"/>
  <c r="AC38" i="41" a="1"/>
  <c r="AC38" i="41" s="1"/>
  <c r="AB38" i="41" a="1"/>
  <c r="AB38" i="41" s="1"/>
  <c r="AA38" i="41" a="1"/>
  <c r="AA38" i="41" s="1"/>
  <c r="Z38" i="41" a="1"/>
  <c r="Z38" i="41" s="1"/>
  <c r="Y38" i="41" a="1"/>
  <c r="Y38" i="41" s="1"/>
  <c r="X38" i="41" a="1"/>
  <c r="X38" i="41" s="1"/>
  <c r="W38" i="41" a="1"/>
  <c r="W38" i="41" s="1"/>
  <c r="V38" i="41" a="1"/>
  <c r="V38" i="41" s="1"/>
  <c r="U38" i="41" a="1"/>
  <c r="U38" i="41" s="1"/>
  <c r="T38" i="41" a="1"/>
  <c r="T38" i="41" s="1"/>
  <c r="S38" i="41" a="1"/>
  <c r="S38" i="41" s="1"/>
  <c r="R38" i="41" a="1"/>
  <c r="R38" i="41" s="1"/>
  <c r="Q38" i="41" a="1"/>
  <c r="Q38" i="41" s="1"/>
  <c r="P38" i="41" a="1"/>
  <c r="P38" i="41" s="1"/>
  <c r="O38" i="41" a="1"/>
  <c r="O38" i="41" s="1"/>
  <c r="N38" i="41" a="1"/>
  <c r="N38" i="41" s="1"/>
  <c r="M38" i="41" a="1"/>
  <c r="M38" i="41" s="1"/>
  <c r="L38" i="41" a="1"/>
  <c r="L38" i="41" s="1"/>
  <c r="K38" i="41" a="1"/>
  <c r="K38" i="41" s="1"/>
  <c r="J38" i="41" a="1"/>
  <c r="J38" i="41" s="1"/>
  <c r="AT37" i="41" a="1"/>
  <c r="AT37" i="41" s="1"/>
  <c r="AS37" i="41" a="1"/>
  <c r="AS37" i="41" s="1"/>
  <c r="AR37" i="41" a="1"/>
  <c r="AR37" i="41" s="1"/>
  <c r="AQ37" i="41" a="1"/>
  <c r="AQ37" i="41" s="1"/>
  <c r="AP37" i="41" a="1"/>
  <c r="AP37" i="41" s="1"/>
  <c r="AM37" i="41" a="1"/>
  <c r="AM37" i="41" s="1"/>
  <c r="AL37" i="41" a="1"/>
  <c r="AL37" i="41" s="1"/>
  <c r="AK37" i="41" a="1"/>
  <c r="AK37" i="41" s="1"/>
  <c r="AJ37" i="41" a="1"/>
  <c r="AJ37" i="41" s="1"/>
  <c r="AI37" i="41" a="1"/>
  <c r="AI37" i="41" s="1"/>
  <c r="AH37" i="41" a="1"/>
  <c r="AH37" i="41" s="1"/>
  <c r="AG37" i="41" a="1"/>
  <c r="AG37" i="41" s="1"/>
  <c r="AF37" i="41" a="1"/>
  <c r="AF37" i="41" s="1"/>
  <c r="AE37" i="41" a="1"/>
  <c r="AE37" i="41" s="1"/>
  <c r="AD37" i="41" a="1"/>
  <c r="AD37" i="41" s="1"/>
  <c r="AC37" i="41" a="1"/>
  <c r="AC37" i="41" s="1"/>
  <c r="AB37" i="41" a="1"/>
  <c r="AB37" i="41" s="1"/>
  <c r="AA37" i="41" a="1"/>
  <c r="AA37" i="41" s="1"/>
  <c r="Z37" i="41" a="1"/>
  <c r="Z37" i="41" s="1"/>
  <c r="Y37" i="41" a="1"/>
  <c r="Y37" i="41" s="1"/>
  <c r="X37" i="41" a="1"/>
  <c r="X37" i="41" s="1"/>
  <c r="W37" i="41" a="1"/>
  <c r="W37" i="41" s="1"/>
  <c r="V37" i="41" a="1"/>
  <c r="V37" i="41" s="1"/>
  <c r="U37" i="41" a="1"/>
  <c r="U37" i="41" s="1"/>
  <c r="T37" i="41" a="1"/>
  <c r="T37" i="41" s="1"/>
  <c r="S37" i="41" a="1"/>
  <c r="S37" i="41" s="1"/>
  <c r="R37" i="41" a="1"/>
  <c r="R37" i="41" s="1"/>
  <c r="Q37" i="41" a="1"/>
  <c r="Q37" i="41" s="1"/>
  <c r="P37" i="41" a="1"/>
  <c r="P37" i="41" s="1"/>
  <c r="O37" i="41" a="1"/>
  <c r="O37" i="41" s="1"/>
  <c r="N37" i="41" a="1"/>
  <c r="N37" i="41" s="1"/>
  <c r="M37" i="41" a="1"/>
  <c r="M37" i="41" s="1"/>
  <c r="L37" i="41" a="1"/>
  <c r="L37" i="41" s="1"/>
  <c r="K37" i="41" a="1"/>
  <c r="K37" i="41" s="1"/>
  <c r="J37" i="41" a="1"/>
  <c r="J37" i="41" s="1"/>
  <c r="AT35" i="41" a="1"/>
  <c r="AT35" i="41" s="1"/>
  <c r="AS35" i="41" a="1"/>
  <c r="AS35" i="41" s="1"/>
  <c r="AR35" i="41" a="1"/>
  <c r="AR35" i="41" s="1"/>
  <c r="AQ35" i="41" a="1"/>
  <c r="AQ35" i="41" s="1"/>
  <c r="AP35" i="41" a="1"/>
  <c r="AP35" i="41" s="1"/>
  <c r="AM35" i="41" a="1"/>
  <c r="AM35" i="41" s="1"/>
  <c r="AL35" i="41" a="1"/>
  <c r="AL35" i="41" s="1"/>
  <c r="AK35" i="41" a="1"/>
  <c r="AK35" i="41" s="1"/>
  <c r="AJ35" i="41" a="1"/>
  <c r="AJ35" i="41" s="1"/>
  <c r="AI35" i="41" a="1"/>
  <c r="AI35" i="41" s="1"/>
  <c r="AH35" i="41" a="1"/>
  <c r="AH35" i="41" s="1"/>
  <c r="AG35" i="41" a="1"/>
  <c r="AG35" i="41" s="1"/>
  <c r="AF35" i="41" a="1"/>
  <c r="AF35" i="41" s="1"/>
  <c r="AE35" i="41" a="1"/>
  <c r="AE35" i="41" s="1"/>
  <c r="AD35" i="41" a="1"/>
  <c r="AD35" i="41" s="1"/>
  <c r="AC35" i="41" a="1"/>
  <c r="AC35" i="41" s="1"/>
  <c r="AB35" i="41" a="1"/>
  <c r="AB35" i="41" s="1"/>
  <c r="AA35" i="41" a="1"/>
  <c r="AA35" i="41" s="1"/>
  <c r="Z35" i="41" a="1"/>
  <c r="Z35" i="41" s="1"/>
  <c r="Y35" i="41" a="1"/>
  <c r="Y35" i="41" s="1"/>
  <c r="X35" i="41" a="1"/>
  <c r="X35" i="41" s="1"/>
  <c r="W35" i="41" a="1"/>
  <c r="W35" i="41" s="1"/>
  <c r="V35" i="41" a="1"/>
  <c r="V35" i="41" s="1"/>
  <c r="U35" i="41" a="1"/>
  <c r="U35" i="41" s="1"/>
  <c r="T35" i="41" a="1"/>
  <c r="T35" i="41" s="1"/>
  <c r="S35" i="41" a="1"/>
  <c r="S35" i="41" s="1"/>
  <c r="R35" i="41" a="1"/>
  <c r="R35" i="41" s="1"/>
  <c r="Q35" i="41" a="1"/>
  <c r="Q35" i="41" s="1"/>
  <c r="P35" i="41" a="1"/>
  <c r="P35" i="41" s="1"/>
  <c r="O35" i="41" a="1"/>
  <c r="O35" i="41" s="1"/>
  <c r="N35" i="41" a="1"/>
  <c r="N35" i="41" s="1"/>
  <c r="M35" i="41" a="1"/>
  <c r="M35" i="41" s="1"/>
  <c r="L35" i="41" a="1"/>
  <c r="L35" i="41" s="1"/>
  <c r="K35" i="41" a="1"/>
  <c r="K35" i="41" s="1"/>
  <c r="J35" i="41" a="1"/>
  <c r="J35" i="41" s="1"/>
  <c r="AT34" i="41" a="1"/>
  <c r="AT34" i="41" s="1"/>
  <c r="AS34" i="41" a="1"/>
  <c r="AS34" i="41" s="1"/>
  <c r="AR34" i="41" a="1"/>
  <c r="AR34" i="41" s="1"/>
  <c r="AQ34" i="41" a="1"/>
  <c r="AQ34" i="41" s="1"/>
  <c r="AP34" i="41" a="1"/>
  <c r="AP34" i="41" s="1"/>
  <c r="AM34" i="41" a="1"/>
  <c r="AM34" i="41" s="1"/>
  <c r="AL34" i="41" a="1"/>
  <c r="AL34" i="41" s="1"/>
  <c r="AK34" i="41" a="1"/>
  <c r="AK34" i="41" s="1"/>
  <c r="AJ34" i="41" a="1"/>
  <c r="AJ34" i="41" s="1"/>
  <c r="AI34" i="41" a="1"/>
  <c r="AI34" i="41" s="1"/>
  <c r="AH34" i="41" a="1"/>
  <c r="AH34" i="41" s="1"/>
  <c r="AG34" i="41" a="1"/>
  <c r="AG34" i="41" s="1"/>
  <c r="AF34" i="41" a="1"/>
  <c r="AF34" i="41" s="1"/>
  <c r="AE34" i="41" a="1"/>
  <c r="AE34" i="41" s="1"/>
  <c r="AD34" i="41" a="1"/>
  <c r="AD34" i="41" s="1"/>
  <c r="AC34" i="41" a="1"/>
  <c r="AC34" i="41" s="1"/>
  <c r="AB34" i="41" a="1"/>
  <c r="AB34" i="41" s="1"/>
  <c r="AA34" i="41" a="1"/>
  <c r="AA34" i="41" s="1"/>
  <c r="Z34" i="41" a="1"/>
  <c r="Z34" i="41" s="1"/>
  <c r="Y34" i="41" a="1"/>
  <c r="Y34" i="41" s="1"/>
  <c r="X34" i="41" a="1"/>
  <c r="X34" i="41" s="1"/>
  <c r="W34" i="41" a="1"/>
  <c r="W34" i="41" s="1"/>
  <c r="V34" i="41" a="1"/>
  <c r="V34" i="41" s="1"/>
  <c r="U34" i="41" a="1"/>
  <c r="U34" i="41" s="1"/>
  <c r="T34" i="41" a="1"/>
  <c r="T34" i="41" s="1"/>
  <c r="S34" i="41" a="1"/>
  <c r="S34" i="41" s="1"/>
  <c r="R34" i="41" a="1"/>
  <c r="R34" i="41" s="1"/>
  <c r="Q34" i="41" a="1"/>
  <c r="Q34" i="41" s="1"/>
  <c r="P34" i="41" a="1"/>
  <c r="P34" i="41" s="1"/>
  <c r="O34" i="41" a="1"/>
  <c r="O34" i="41" s="1"/>
  <c r="N34" i="41" a="1"/>
  <c r="N34" i="41" s="1"/>
  <c r="M34" i="41" a="1"/>
  <c r="M34" i="41" s="1"/>
  <c r="L34" i="41" a="1"/>
  <c r="L34" i="41" s="1"/>
  <c r="K34" i="41" a="1"/>
  <c r="K34" i="41" s="1"/>
  <c r="J34" i="41" a="1"/>
  <c r="J34" i="41" s="1"/>
  <c r="AT32" i="41" a="1"/>
  <c r="AT32" i="41" s="1"/>
  <c r="AS32" i="41" a="1"/>
  <c r="AS32" i="41" s="1"/>
  <c r="AR32" i="41" a="1"/>
  <c r="AR32" i="41" s="1"/>
  <c r="AQ32" i="41" a="1"/>
  <c r="AQ32" i="41" s="1"/>
  <c r="AP32" i="41" a="1"/>
  <c r="AP32" i="41" s="1"/>
  <c r="AM32" i="41" a="1"/>
  <c r="AM32" i="41" s="1"/>
  <c r="AL32" i="41" a="1"/>
  <c r="AL32" i="41" s="1"/>
  <c r="AK32" i="41" a="1"/>
  <c r="AK32" i="41" s="1"/>
  <c r="AJ32" i="41" a="1"/>
  <c r="AJ32" i="41" s="1"/>
  <c r="AI32" i="41" a="1"/>
  <c r="AI32" i="41" s="1"/>
  <c r="AH32" i="41" a="1"/>
  <c r="AH32" i="41" s="1"/>
  <c r="AG32" i="41" a="1"/>
  <c r="AG32" i="41" s="1"/>
  <c r="AF32" i="41" a="1"/>
  <c r="AF32" i="41" s="1"/>
  <c r="AE32" i="41" a="1"/>
  <c r="AE32" i="41" s="1"/>
  <c r="AD32" i="41" a="1"/>
  <c r="AD32" i="41" s="1"/>
  <c r="AC32" i="41" a="1"/>
  <c r="AC32" i="41" s="1"/>
  <c r="AB32" i="41" a="1"/>
  <c r="AB32" i="41" s="1"/>
  <c r="AA32" i="41" a="1"/>
  <c r="AA32" i="41" s="1"/>
  <c r="Z32" i="41" a="1"/>
  <c r="Z32" i="41" s="1"/>
  <c r="Y32" i="41" a="1"/>
  <c r="Y32" i="41" s="1"/>
  <c r="X32" i="41" a="1"/>
  <c r="X32" i="41" s="1"/>
  <c r="W32" i="41" a="1"/>
  <c r="W32" i="41" s="1"/>
  <c r="V32" i="41" a="1"/>
  <c r="V32" i="41" s="1"/>
  <c r="U32" i="41" a="1"/>
  <c r="U32" i="41" s="1"/>
  <c r="T32" i="41" a="1"/>
  <c r="T32" i="41" s="1"/>
  <c r="S32" i="41" a="1"/>
  <c r="S32" i="41" s="1"/>
  <c r="R32" i="41" a="1"/>
  <c r="R32" i="41" s="1"/>
  <c r="Q32" i="41" a="1"/>
  <c r="Q32" i="41" s="1"/>
  <c r="P32" i="41" a="1"/>
  <c r="P32" i="41" s="1"/>
  <c r="O32" i="41" a="1"/>
  <c r="O32" i="41" s="1"/>
  <c r="N32" i="41" a="1"/>
  <c r="N32" i="41" s="1"/>
  <c r="M32" i="41" a="1"/>
  <c r="M32" i="41" s="1"/>
  <c r="L32" i="41" a="1"/>
  <c r="L32" i="41" s="1"/>
  <c r="K32" i="41" a="1"/>
  <c r="K32" i="41" s="1"/>
  <c r="J32" i="41" a="1"/>
  <c r="J32" i="41" s="1"/>
  <c r="AT31" i="41" a="1"/>
  <c r="AT31" i="41" s="1"/>
  <c r="AS31" i="41" a="1"/>
  <c r="AS31" i="41" s="1"/>
  <c r="AR31" i="41" a="1"/>
  <c r="AR31" i="41" s="1"/>
  <c r="AQ31" i="41" a="1"/>
  <c r="AQ31" i="41" s="1"/>
  <c r="AP31" i="41" a="1"/>
  <c r="AP31" i="41" s="1"/>
  <c r="AM31" i="41" a="1"/>
  <c r="AM31" i="41" s="1"/>
  <c r="AL31" i="41" a="1"/>
  <c r="AL31" i="41" s="1"/>
  <c r="AK31" i="41" a="1"/>
  <c r="AK31" i="41" s="1"/>
  <c r="AJ31" i="41" a="1"/>
  <c r="AJ31" i="41" s="1"/>
  <c r="AI31" i="41" a="1"/>
  <c r="AI31" i="41" s="1"/>
  <c r="AH31" i="41" a="1"/>
  <c r="AH31" i="41" s="1"/>
  <c r="AG31" i="41" a="1"/>
  <c r="AG31" i="41" s="1"/>
  <c r="AF31" i="41" a="1"/>
  <c r="AF31" i="41" s="1"/>
  <c r="AE31" i="41" a="1"/>
  <c r="AE31" i="41" s="1"/>
  <c r="AD31" i="41" a="1"/>
  <c r="AD31" i="41" s="1"/>
  <c r="AC31" i="41" a="1"/>
  <c r="AC31" i="41" s="1"/>
  <c r="AB31" i="41" a="1"/>
  <c r="AB31" i="41" s="1"/>
  <c r="AA31" i="41" a="1"/>
  <c r="AA31" i="41" s="1"/>
  <c r="Z31" i="41" a="1"/>
  <c r="Z31" i="41" s="1"/>
  <c r="Y31" i="41" a="1"/>
  <c r="Y31" i="41" s="1"/>
  <c r="X31" i="41" a="1"/>
  <c r="X31" i="41" s="1"/>
  <c r="W31" i="41" a="1"/>
  <c r="W31" i="41" s="1"/>
  <c r="V31" i="41" a="1"/>
  <c r="V31" i="41" s="1"/>
  <c r="U31" i="41" a="1"/>
  <c r="U31" i="41" s="1"/>
  <c r="T31" i="41" a="1"/>
  <c r="T31" i="41" s="1"/>
  <c r="S31" i="41" a="1"/>
  <c r="S31" i="41" s="1"/>
  <c r="R31" i="41" a="1"/>
  <c r="R31" i="41" s="1"/>
  <c r="Q31" i="41" a="1"/>
  <c r="Q31" i="41" s="1"/>
  <c r="P31" i="41" a="1"/>
  <c r="P31" i="41" s="1"/>
  <c r="O31" i="41" a="1"/>
  <c r="O31" i="41" s="1"/>
  <c r="N31" i="41" a="1"/>
  <c r="N31" i="41" s="1"/>
  <c r="M31" i="41" a="1"/>
  <c r="M31" i="41" s="1"/>
  <c r="L31" i="41" a="1"/>
  <c r="L31" i="41" s="1"/>
  <c r="K31" i="41" a="1"/>
  <c r="K31" i="41" s="1"/>
  <c r="J31" i="41" a="1"/>
  <c r="J31" i="41" s="1"/>
  <c r="AT29" i="41" a="1"/>
  <c r="AT29" i="41" s="1"/>
  <c r="AS29" i="41" a="1"/>
  <c r="AS29" i="41" s="1"/>
  <c r="AR29" i="41" a="1"/>
  <c r="AR29" i="41" s="1"/>
  <c r="AQ29" i="41" a="1"/>
  <c r="AQ29" i="41" s="1"/>
  <c r="AP29" i="41" a="1"/>
  <c r="AP29" i="41" s="1"/>
  <c r="AM29" i="41" a="1"/>
  <c r="AM29" i="41" s="1"/>
  <c r="AL29" i="41" a="1"/>
  <c r="AL29" i="41" s="1"/>
  <c r="AK29" i="41" a="1"/>
  <c r="AK29" i="41" s="1"/>
  <c r="AJ29" i="41" a="1"/>
  <c r="AJ29" i="41" s="1"/>
  <c r="AI29" i="41" a="1"/>
  <c r="AI29" i="41" s="1"/>
  <c r="AH29" i="41" a="1"/>
  <c r="AH29" i="41" s="1"/>
  <c r="AG29" i="41" a="1"/>
  <c r="AG29" i="41" s="1"/>
  <c r="AF29" i="41" a="1"/>
  <c r="AF29" i="41" s="1"/>
  <c r="AE29" i="41" a="1"/>
  <c r="AE29" i="41" s="1"/>
  <c r="AD29" i="41" a="1"/>
  <c r="AD29" i="41" s="1"/>
  <c r="AC29" i="41" a="1"/>
  <c r="AC29" i="41" s="1"/>
  <c r="AB29" i="41" a="1"/>
  <c r="AB29" i="41" s="1"/>
  <c r="AA29" i="41" a="1"/>
  <c r="AA29" i="41" s="1"/>
  <c r="Z29" i="41" a="1"/>
  <c r="Z29" i="41" s="1"/>
  <c r="Y29" i="41" a="1"/>
  <c r="Y29" i="41" s="1"/>
  <c r="X29" i="41" a="1"/>
  <c r="X29" i="41" s="1"/>
  <c r="W29" i="41" a="1"/>
  <c r="W29" i="41" s="1"/>
  <c r="V29" i="41" a="1"/>
  <c r="V29" i="41" s="1"/>
  <c r="U29" i="41" a="1"/>
  <c r="U29" i="41" s="1"/>
  <c r="T29" i="41" a="1"/>
  <c r="T29" i="41" s="1"/>
  <c r="S29" i="41" a="1"/>
  <c r="S29" i="41" s="1"/>
  <c r="R29" i="41" a="1"/>
  <c r="R29" i="41" s="1"/>
  <c r="Q29" i="41" a="1"/>
  <c r="Q29" i="41" s="1"/>
  <c r="P29" i="41" a="1"/>
  <c r="P29" i="41" s="1"/>
  <c r="O29" i="41" a="1"/>
  <c r="O29" i="41" s="1"/>
  <c r="N29" i="41" a="1"/>
  <c r="N29" i="41" s="1"/>
  <c r="M29" i="41" a="1"/>
  <c r="M29" i="41" s="1"/>
  <c r="L29" i="41" a="1"/>
  <c r="L29" i="41" s="1"/>
  <c r="K29" i="41" a="1"/>
  <c r="K29" i="41" s="1"/>
  <c r="J29" i="41" a="1"/>
  <c r="J29" i="41" s="1"/>
  <c r="AT28" i="41" a="1"/>
  <c r="AT28" i="41" s="1"/>
  <c r="AS28" i="41" a="1"/>
  <c r="AS28" i="41" s="1"/>
  <c r="AR28" i="41" a="1"/>
  <c r="AR28" i="41" s="1"/>
  <c r="AQ28" i="41" a="1"/>
  <c r="AQ28" i="41" s="1"/>
  <c r="AP28" i="41" a="1"/>
  <c r="AP28" i="41" s="1"/>
  <c r="AM28" i="41" a="1"/>
  <c r="AM28" i="41" s="1"/>
  <c r="AL28" i="41" a="1"/>
  <c r="AL28" i="41" s="1"/>
  <c r="AK28" i="41" a="1"/>
  <c r="AK28" i="41" s="1"/>
  <c r="AJ28" i="41" a="1"/>
  <c r="AJ28" i="41" s="1"/>
  <c r="AI28" i="41" a="1"/>
  <c r="AI28" i="41" s="1"/>
  <c r="AH28" i="41" a="1"/>
  <c r="AH28" i="41" s="1"/>
  <c r="AG28" i="41" a="1"/>
  <c r="AG28" i="41" s="1"/>
  <c r="AF28" i="41" a="1"/>
  <c r="AF28" i="41" s="1"/>
  <c r="AE28" i="41" a="1"/>
  <c r="AE28" i="41" s="1"/>
  <c r="AD28" i="41" a="1"/>
  <c r="AD28" i="41" s="1"/>
  <c r="AC28" i="41" a="1"/>
  <c r="AC28" i="41" s="1"/>
  <c r="AB28" i="41" a="1"/>
  <c r="AB28" i="41" s="1"/>
  <c r="AA28" i="41" a="1"/>
  <c r="AA28" i="41" s="1"/>
  <c r="Z28" i="41" a="1"/>
  <c r="Z28" i="41" s="1"/>
  <c r="Y28" i="41" a="1"/>
  <c r="Y28" i="41" s="1"/>
  <c r="X28" i="41" a="1"/>
  <c r="X28" i="41" s="1"/>
  <c r="W28" i="41" a="1"/>
  <c r="W28" i="41" s="1"/>
  <c r="V28" i="41" a="1"/>
  <c r="V28" i="41" s="1"/>
  <c r="U28" i="41" a="1"/>
  <c r="U28" i="41" s="1"/>
  <c r="T28" i="41" a="1"/>
  <c r="T28" i="41" s="1"/>
  <c r="S28" i="41" a="1"/>
  <c r="S28" i="41" s="1"/>
  <c r="R28" i="41" a="1"/>
  <c r="R28" i="41" s="1"/>
  <c r="Q28" i="41" a="1"/>
  <c r="Q28" i="41" s="1"/>
  <c r="P28" i="41" a="1"/>
  <c r="P28" i="41" s="1"/>
  <c r="O28" i="41" a="1"/>
  <c r="O28" i="41" s="1"/>
  <c r="N28" i="41" a="1"/>
  <c r="N28" i="41" s="1"/>
  <c r="M28" i="41" a="1"/>
  <c r="M28" i="41" s="1"/>
  <c r="L28" i="41" a="1"/>
  <c r="L28" i="41" s="1"/>
  <c r="K28" i="41" a="1"/>
  <c r="K28" i="41" s="1"/>
  <c r="J28" i="41" a="1"/>
  <c r="J28" i="41" s="1"/>
  <c r="AT26" i="41" a="1"/>
  <c r="AT26" i="41" s="1"/>
  <c r="AS26" i="41" a="1"/>
  <c r="AS26" i="41" s="1"/>
  <c r="AR26" i="41" a="1"/>
  <c r="AR26" i="41" s="1"/>
  <c r="AQ26" i="41" a="1"/>
  <c r="AQ26" i="41" s="1"/>
  <c r="AP26" i="41" a="1"/>
  <c r="AP26" i="41" s="1"/>
  <c r="AM26" i="41" a="1"/>
  <c r="AM26" i="41" s="1"/>
  <c r="AL26" i="41" a="1"/>
  <c r="AL26" i="41" s="1"/>
  <c r="AK26" i="41" a="1"/>
  <c r="AK26" i="41" s="1"/>
  <c r="AJ26" i="41" a="1"/>
  <c r="AJ26" i="41" s="1"/>
  <c r="AI26" i="41" a="1"/>
  <c r="AI26" i="41" s="1"/>
  <c r="AH26" i="41" a="1"/>
  <c r="AH26" i="41" s="1"/>
  <c r="AG26" i="41" a="1"/>
  <c r="AG26" i="41" s="1"/>
  <c r="AF26" i="41" a="1"/>
  <c r="AF26" i="41" s="1"/>
  <c r="AE26" i="41" a="1"/>
  <c r="AE26" i="41" s="1"/>
  <c r="AD26" i="41" a="1"/>
  <c r="AD26" i="41" s="1"/>
  <c r="AC26" i="41" a="1"/>
  <c r="AC26" i="41" s="1"/>
  <c r="AB26" i="41" a="1"/>
  <c r="AB26" i="41" s="1"/>
  <c r="AA26" i="41" a="1"/>
  <c r="AA26" i="41" s="1"/>
  <c r="Z26" i="41" a="1"/>
  <c r="Z26" i="41" s="1"/>
  <c r="Y26" i="41" a="1"/>
  <c r="Y26" i="41" s="1"/>
  <c r="X26" i="41" a="1"/>
  <c r="X26" i="41" s="1"/>
  <c r="W26" i="41" a="1"/>
  <c r="W26" i="41" s="1"/>
  <c r="V26" i="41" a="1"/>
  <c r="V26" i="41" s="1"/>
  <c r="U26" i="41" a="1"/>
  <c r="U26" i="41" s="1"/>
  <c r="T26" i="41" a="1"/>
  <c r="T26" i="41" s="1"/>
  <c r="S26" i="41" a="1"/>
  <c r="S26" i="41" s="1"/>
  <c r="R26" i="41" a="1"/>
  <c r="R26" i="41" s="1"/>
  <c r="Q26" i="41" a="1"/>
  <c r="Q26" i="41" s="1"/>
  <c r="P26" i="41" a="1"/>
  <c r="P26" i="41" s="1"/>
  <c r="O26" i="41" a="1"/>
  <c r="O26" i="41" s="1"/>
  <c r="N26" i="41" a="1"/>
  <c r="N26" i="41" s="1"/>
  <c r="M26" i="41" a="1"/>
  <c r="M26" i="41" s="1"/>
  <c r="L26" i="41" a="1"/>
  <c r="L26" i="41" s="1"/>
  <c r="K26" i="41" a="1"/>
  <c r="K26" i="41" s="1"/>
  <c r="J26" i="41" a="1"/>
  <c r="J26" i="41" s="1"/>
  <c r="AT25" i="41" a="1"/>
  <c r="AT25" i="41" s="1"/>
  <c r="AS25" i="41" a="1"/>
  <c r="AS25" i="41" s="1"/>
  <c r="AR25" i="41" a="1"/>
  <c r="AR25" i="41" s="1"/>
  <c r="AQ25" i="41" a="1"/>
  <c r="AQ25" i="41" s="1"/>
  <c r="AP25" i="41" a="1"/>
  <c r="AP25" i="41" s="1"/>
  <c r="AM25" i="41" a="1"/>
  <c r="AM25" i="41" s="1"/>
  <c r="AL25" i="41" a="1"/>
  <c r="AL25" i="41" s="1"/>
  <c r="AK25" i="41" a="1"/>
  <c r="AK25" i="41" s="1"/>
  <c r="AJ25" i="41" a="1"/>
  <c r="AJ25" i="41" s="1"/>
  <c r="AI25" i="41" a="1"/>
  <c r="AI25" i="41" s="1"/>
  <c r="AH25" i="41" a="1"/>
  <c r="AH25" i="41" s="1"/>
  <c r="AG25" i="41" a="1"/>
  <c r="AG25" i="41" s="1"/>
  <c r="AF25" i="41" a="1"/>
  <c r="AF25" i="41" s="1"/>
  <c r="AE25" i="41" a="1"/>
  <c r="AE25" i="41" s="1"/>
  <c r="AD25" i="41" a="1"/>
  <c r="AD25" i="41" s="1"/>
  <c r="AC25" i="41" a="1"/>
  <c r="AC25" i="41" s="1"/>
  <c r="AB25" i="41" a="1"/>
  <c r="AB25" i="41" s="1"/>
  <c r="AA25" i="41" a="1"/>
  <c r="AA25" i="41" s="1"/>
  <c r="Z25" i="41" a="1"/>
  <c r="Z25" i="41" s="1"/>
  <c r="Y25" i="41" a="1"/>
  <c r="Y25" i="41" s="1"/>
  <c r="X25" i="41" a="1"/>
  <c r="X25" i="41" s="1"/>
  <c r="W25" i="41" a="1"/>
  <c r="W25" i="41" s="1"/>
  <c r="V25" i="41" a="1"/>
  <c r="V25" i="41" s="1"/>
  <c r="U25" i="41" a="1"/>
  <c r="U25" i="41" s="1"/>
  <c r="T25" i="41" a="1"/>
  <c r="T25" i="41" s="1"/>
  <c r="S25" i="41" a="1"/>
  <c r="S25" i="41" s="1"/>
  <c r="R25" i="41" a="1"/>
  <c r="R25" i="41" s="1"/>
  <c r="Q25" i="41" a="1"/>
  <c r="Q25" i="41" s="1"/>
  <c r="P25" i="41" a="1"/>
  <c r="P25" i="41" s="1"/>
  <c r="O25" i="41" a="1"/>
  <c r="O25" i="41" s="1"/>
  <c r="N25" i="41" a="1"/>
  <c r="N25" i="41" s="1"/>
  <c r="M25" i="41" a="1"/>
  <c r="M25" i="41" s="1"/>
  <c r="L25" i="41" a="1"/>
  <c r="L25" i="41" s="1"/>
  <c r="K25" i="41" a="1"/>
  <c r="K25" i="41" s="1"/>
  <c r="J25" i="41" a="1"/>
  <c r="J25" i="41" s="1"/>
  <c r="AT23" i="41" a="1"/>
  <c r="AT23" i="41" s="1"/>
  <c r="AS23" i="41" a="1"/>
  <c r="AS23" i="41" s="1"/>
  <c r="AR23" i="41" a="1"/>
  <c r="AR23" i="41" s="1"/>
  <c r="AQ23" i="41" a="1"/>
  <c r="AQ23" i="41" s="1"/>
  <c r="AP23" i="41" a="1"/>
  <c r="AP23" i="41" s="1"/>
  <c r="AM23" i="41" a="1"/>
  <c r="AM23" i="41" s="1"/>
  <c r="AL23" i="41" a="1"/>
  <c r="AL23" i="41" s="1"/>
  <c r="AK23" i="41" a="1"/>
  <c r="AK23" i="41" s="1"/>
  <c r="AJ23" i="41" a="1"/>
  <c r="AJ23" i="41" s="1"/>
  <c r="AI23" i="41" a="1"/>
  <c r="AI23" i="41" s="1"/>
  <c r="AH23" i="41" a="1"/>
  <c r="AH23" i="41" s="1"/>
  <c r="AG23" i="41" a="1"/>
  <c r="AG23" i="41" s="1"/>
  <c r="AF23" i="41" a="1"/>
  <c r="AF23" i="41" s="1"/>
  <c r="AE23" i="41" a="1"/>
  <c r="AE23" i="41" s="1"/>
  <c r="AD23" i="41" a="1"/>
  <c r="AD23" i="41" s="1"/>
  <c r="AC23" i="41" a="1"/>
  <c r="AC23" i="41" s="1"/>
  <c r="AB23" i="41" a="1"/>
  <c r="AB23" i="41" s="1"/>
  <c r="AA23" i="41" a="1"/>
  <c r="AA23" i="41" s="1"/>
  <c r="Z23" i="41" a="1"/>
  <c r="Z23" i="41" s="1"/>
  <c r="Y23" i="41" a="1"/>
  <c r="Y23" i="41" s="1"/>
  <c r="X23" i="41" a="1"/>
  <c r="X23" i="41" s="1"/>
  <c r="W23" i="41" a="1"/>
  <c r="W23" i="41" s="1"/>
  <c r="V23" i="41" a="1"/>
  <c r="V23" i="41" s="1"/>
  <c r="U23" i="41" a="1"/>
  <c r="U23" i="41" s="1"/>
  <c r="T23" i="41" a="1"/>
  <c r="T23" i="41" s="1"/>
  <c r="S23" i="41" a="1"/>
  <c r="S23" i="41" s="1"/>
  <c r="R23" i="41" a="1"/>
  <c r="R23" i="41" s="1"/>
  <c r="Q23" i="41" a="1"/>
  <c r="Q23" i="41" s="1"/>
  <c r="P23" i="41" a="1"/>
  <c r="P23" i="41" s="1"/>
  <c r="O23" i="41" a="1"/>
  <c r="O23" i="41" s="1"/>
  <c r="N23" i="41" a="1"/>
  <c r="N23" i="41" s="1"/>
  <c r="M23" i="41" a="1"/>
  <c r="M23" i="41" s="1"/>
  <c r="L23" i="41" a="1"/>
  <c r="L23" i="41" s="1"/>
  <c r="K23" i="41" a="1"/>
  <c r="K23" i="41" s="1"/>
  <c r="J23" i="41" a="1"/>
  <c r="J23" i="41" s="1"/>
  <c r="AT22" i="41" a="1"/>
  <c r="AT22" i="41" s="1"/>
  <c r="AS22" i="41" a="1"/>
  <c r="AS22" i="41" s="1"/>
  <c r="AR22" i="41" a="1"/>
  <c r="AR22" i="41" s="1"/>
  <c r="AQ22" i="41" a="1"/>
  <c r="AQ22" i="41" s="1"/>
  <c r="AP22" i="41" a="1"/>
  <c r="AP22" i="41" s="1"/>
  <c r="AM22" i="41" a="1"/>
  <c r="AM22" i="41" s="1"/>
  <c r="AL22" i="41" a="1"/>
  <c r="AL22" i="41" s="1"/>
  <c r="AK22" i="41" a="1"/>
  <c r="AK22" i="41" s="1"/>
  <c r="AJ22" i="41" a="1"/>
  <c r="AJ22" i="41" s="1"/>
  <c r="AI22" i="41" a="1"/>
  <c r="AI22" i="41" s="1"/>
  <c r="AH22" i="41" a="1"/>
  <c r="AH22" i="41" s="1"/>
  <c r="AG22" i="41" a="1"/>
  <c r="AG22" i="41" s="1"/>
  <c r="AF22" i="41" a="1"/>
  <c r="AF22" i="41" s="1"/>
  <c r="AE22" i="41" a="1"/>
  <c r="AE22" i="41" s="1"/>
  <c r="AD22" i="41" a="1"/>
  <c r="AD22" i="41" s="1"/>
  <c r="AC22" i="41" a="1"/>
  <c r="AC22" i="41" s="1"/>
  <c r="AB22" i="41" a="1"/>
  <c r="AB22" i="41" s="1"/>
  <c r="AA22" i="41" a="1"/>
  <c r="AA22" i="41" s="1"/>
  <c r="Z22" i="41" a="1"/>
  <c r="Z22" i="41" s="1"/>
  <c r="Y22" i="41" a="1"/>
  <c r="Y22" i="41" s="1"/>
  <c r="X22" i="41" a="1"/>
  <c r="X22" i="41" s="1"/>
  <c r="W22" i="41" a="1"/>
  <c r="W22" i="41" s="1"/>
  <c r="V22" i="41" a="1"/>
  <c r="V22" i="41" s="1"/>
  <c r="U22" i="41" a="1"/>
  <c r="U22" i="41" s="1"/>
  <c r="T22" i="41" a="1"/>
  <c r="T22" i="41" s="1"/>
  <c r="S22" i="41" a="1"/>
  <c r="S22" i="41" s="1"/>
  <c r="R22" i="41" a="1"/>
  <c r="R22" i="41" s="1"/>
  <c r="Q22" i="41" a="1"/>
  <c r="Q22" i="41" s="1"/>
  <c r="P22" i="41" a="1"/>
  <c r="P22" i="41" s="1"/>
  <c r="O22" i="41" a="1"/>
  <c r="O22" i="41" s="1"/>
  <c r="N22" i="41" a="1"/>
  <c r="N22" i="41" s="1"/>
  <c r="M22" i="41" a="1"/>
  <c r="M22" i="41" s="1"/>
  <c r="L22" i="41" a="1"/>
  <c r="L22" i="41" s="1"/>
  <c r="K22" i="41" a="1"/>
  <c r="K22" i="41" s="1"/>
  <c r="J22" i="41" a="1"/>
  <c r="J22" i="41" s="1"/>
  <c r="AT20" i="41" a="1"/>
  <c r="AT20" i="41" s="1"/>
  <c r="AS20" i="41" a="1"/>
  <c r="AS20" i="41" s="1"/>
  <c r="AR20" i="41" a="1"/>
  <c r="AR20" i="41" s="1"/>
  <c r="AQ20" i="41" a="1"/>
  <c r="AQ20" i="41" s="1"/>
  <c r="AP20" i="41" a="1"/>
  <c r="AP20" i="41" s="1"/>
  <c r="AM20" i="41" a="1"/>
  <c r="AM20" i="41" s="1"/>
  <c r="AL20" i="41" a="1"/>
  <c r="AL20" i="41" s="1"/>
  <c r="AK20" i="41" a="1"/>
  <c r="AK20" i="41" s="1"/>
  <c r="AJ20" i="41" a="1"/>
  <c r="AJ20" i="41" s="1"/>
  <c r="AI20" i="41" a="1"/>
  <c r="AI20" i="41" s="1"/>
  <c r="AH20" i="41" a="1"/>
  <c r="AH20" i="41" s="1"/>
  <c r="AG20" i="41" a="1"/>
  <c r="AG20" i="41" s="1"/>
  <c r="AF20" i="41" a="1"/>
  <c r="AF20" i="41" s="1"/>
  <c r="AE20" i="41" a="1"/>
  <c r="AE20" i="41" s="1"/>
  <c r="AD20" i="41" a="1"/>
  <c r="AD20" i="41" s="1"/>
  <c r="AC20" i="41" a="1"/>
  <c r="AC20" i="41" s="1"/>
  <c r="AB20" i="41" a="1"/>
  <c r="AB20" i="41" s="1"/>
  <c r="AA20" i="41" a="1"/>
  <c r="AA20" i="41" s="1"/>
  <c r="Z20" i="41" a="1"/>
  <c r="Z20" i="41" s="1"/>
  <c r="Y20" i="41" a="1"/>
  <c r="Y20" i="41" s="1"/>
  <c r="X20" i="41" a="1"/>
  <c r="X20" i="41" s="1"/>
  <c r="W20" i="41" a="1"/>
  <c r="W20" i="41" s="1"/>
  <c r="V20" i="41" a="1"/>
  <c r="V20" i="41" s="1"/>
  <c r="U20" i="41" a="1"/>
  <c r="U20" i="41" s="1"/>
  <c r="T20" i="41" a="1"/>
  <c r="T20" i="41" s="1"/>
  <c r="S20" i="41" a="1"/>
  <c r="S20" i="41" s="1"/>
  <c r="R20" i="41" a="1"/>
  <c r="R20" i="41" s="1"/>
  <c r="Q20" i="41" a="1"/>
  <c r="Q20" i="41" s="1"/>
  <c r="P20" i="41" a="1"/>
  <c r="P20" i="41" s="1"/>
  <c r="O20" i="41" a="1"/>
  <c r="O20" i="41" s="1"/>
  <c r="N20" i="41" a="1"/>
  <c r="N20" i="41" s="1"/>
  <c r="M20" i="41" a="1"/>
  <c r="M20" i="41" s="1"/>
  <c r="L20" i="41" a="1"/>
  <c r="L20" i="41" s="1"/>
  <c r="K20" i="41" a="1"/>
  <c r="K20" i="41" s="1"/>
  <c r="J20" i="41" a="1"/>
  <c r="J20" i="41" s="1"/>
  <c r="AT19" i="41" a="1"/>
  <c r="AT19" i="41" s="1"/>
  <c r="AS19" i="41" a="1"/>
  <c r="AS19" i="41" s="1"/>
  <c r="AR19" i="41" a="1"/>
  <c r="AR19" i="41" s="1"/>
  <c r="AQ19" i="41" a="1"/>
  <c r="AQ19" i="41" s="1"/>
  <c r="AP19" i="41" a="1"/>
  <c r="AP19" i="41" s="1"/>
  <c r="AM19" i="41" a="1"/>
  <c r="AM19" i="41" s="1"/>
  <c r="AL19" i="41" a="1"/>
  <c r="AL19" i="41" s="1"/>
  <c r="AK19" i="41" a="1"/>
  <c r="AK19" i="41" s="1"/>
  <c r="AJ19" i="41" a="1"/>
  <c r="AJ19" i="41" s="1"/>
  <c r="AI19" i="41" a="1"/>
  <c r="AI19" i="41" s="1"/>
  <c r="AH19" i="41" a="1"/>
  <c r="AH19" i="41" s="1"/>
  <c r="AG19" i="41" a="1"/>
  <c r="AG19" i="41" s="1"/>
  <c r="AF19" i="41" a="1"/>
  <c r="AF19" i="41" s="1"/>
  <c r="AE19" i="41" a="1"/>
  <c r="AE19" i="41" s="1"/>
  <c r="AD19" i="41" a="1"/>
  <c r="AD19" i="41" s="1"/>
  <c r="AC19" i="41" a="1"/>
  <c r="AC19" i="41" s="1"/>
  <c r="AB19" i="41" a="1"/>
  <c r="AB19" i="41" s="1"/>
  <c r="AA19" i="41" a="1"/>
  <c r="AA19" i="41" s="1"/>
  <c r="Z19" i="41" a="1"/>
  <c r="Z19" i="41" s="1"/>
  <c r="Y19" i="41" a="1"/>
  <c r="Y19" i="41" s="1"/>
  <c r="X19" i="41" a="1"/>
  <c r="X19" i="41" s="1"/>
  <c r="W19" i="41" a="1"/>
  <c r="W19" i="41" s="1"/>
  <c r="V19" i="41" a="1"/>
  <c r="V19" i="41" s="1"/>
  <c r="U19" i="41" a="1"/>
  <c r="U19" i="41" s="1"/>
  <c r="T19" i="41" a="1"/>
  <c r="T19" i="41" s="1"/>
  <c r="S19" i="41" a="1"/>
  <c r="S19" i="41" s="1"/>
  <c r="R19" i="41" a="1"/>
  <c r="R19" i="41" s="1"/>
  <c r="Q19" i="41" a="1"/>
  <c r="Q19" i="41" s="1"/>
  <c r="P19" i="41" a="1"/>
  <c r="P19" i="41" s="1"/>
  <c r="O19" i="41" a="1"/>
  <c r="O19" i="41" s="1"/>
  <c r="N19" i="41" a="1"/>
  <c r="N19" i="41" s="1"/>
  <c r="M19" i="41" a="1"/>
  <c r="M19" i="41" s="1"/>
  <c r="L19" i="41" a="1"/>
  <c r="L19" i="41" s="1"/>
  <c r="K19" i="41" a="1"/>
  <c r="K19" i="41" s="1"/>
  <c r="J19" i="41" a="1"/>
  <c r="J19" i="41" s="1"/>
  <c r="AT17" i="41" a="1"/>
  <c r="AT17" i="41" s="1"/>
  <c r="AS17" i="41" a="1"/>
  <c r="AS17" i="41" s="1"/>
  <c r="AR17" i="41" a="1"/>
  <c r="AR17" i="41" s="1"/>
  <c r="AQ17" i="41" a="1"/>
  <c r="AQ17" i="41" s="1"/>
  <c r="AP17" i="41" a="1"/>
  <c r="AP17" i="41" s="1"/>
  <c r="AM17" i="41" a="1"/>
  <c r="AM17" i="41" s="1"/>
  <c r="AL17" i="41" a="1"/>
  <c r="AL17" i="41" s="1"/>
  <c r="AK17" i="41" a="1"/>
  <c r="AK17" i="41" s="1"/>
  <c r="AJ17" i="41" a="1"/>
  <c r="AJ17" i="41" s="1"/>
  <c r="AI17" i="41" a="1"/>
  <c r="AI17" i="41" s="1"/>
  <c r="AH17" i="41" a="1"/>
  <c r="AH17" i="41" s="1"/>
  <c r="AG17" i="41" a="1"/>
  <c r="AG17" i="41" s="1"/>
  <c r="AF17" i="41" a="1"/>
  <c r="AF17" i="41" s="1"/>
  <c r="AE17" i="41" a="1"/>
  <c r="AE17" i="41" s="1"/>
  <c r="AD17" i="41" a="1"/>
  <c r="AD17" i="41" s="1"/>
  <c r="AC17" i="41" a="1"/>
  <c r="AC17" i="41" s="1"/>
  <c r="AB17" i="41" a="1"/>
  <c r="AB17" i="41" s="1"/>
  <c r="AA17" i="41" a="1"/>
  <c r="AA17" i="41" s="1"/>
  <c r="Z17" i="41" a="1"/>
  <c r="Z17" i="41" s="1"/>
  <c r="Y17" i="41" a="1"/>
  <c r="Y17" i="41" s="1"/>
  <c r="X17" i="41" a="1"/>
  <c r="X17" i="41" s="1"/>
  <c r="W17" i="41" a="1"/>
  <c r="W17" i="41" s="1"/>
  <c r="V17" i="41" a="1"/>
  <c r="V17" i="41" s="1"/>
  <c r="U17" i="41" a="1"/>
  <c r="U17" i="41" s="1"/>
  <c r="T17" i="41" a="1"/>
  <c r="T17" i="41" s="1"/>
  <c r="S17" i="41" a="1"/>
  <c r="S17" i="41" s="1"/>
  <c r="R17" i="41" a="1"/>
  <c r="R17" i="41" s="1"/>
  <c r="Q17" i="41" a="1"/>
  <c r="Q17" i="41" s="1"/>
  <c r="P17" i="41" a="1"/>
  <c r="P17" i="41" s="1"/>
  <c r="O17" i="41" a="1"/>
  <c r="O17" i="41" s="1"/>
  <c r="N17" i="41" a="1"/>
  <c r="N17" i="41" s="1"/>
  <c r="M17" i="41" a="1"/>
  <c r="M17" i="41" s="1"/>
  <c r="L17" i="41" a="1"/>
  <c r="L17" i="41" s="1"/>
  <c r="K17" i="41" a="1"/>
  <c r="K17" i="41" s="1"/>
  <c r="J17" i="41" a="1"/>
  <c r="J17" i="41" s="1"/>
  <c r="AT16" i="41" a="1"/>
  <c r="AT16" i="41" s="1"/>
  <c r="AS16" i="41" a="1"/>
  <c r="AS16" i="41" s="1"/>
  <c r="AR16" i="41" a="1"/>
  <c r="AR16" i="41" s="1"/>
  <c r="AQ16" i="41" a="1"/>
  <c r="AQ16" i="41" s="1"/>
  <c r="AP16" i="41" a="1"/>
  <c r="AP16" i="41" s="1"/>
  <c r="AM16" i="41" a="1"/>
  <c r="AM16" i="41" s="1"/>
  <c r="AL16" i="41" a="1"/>
  <c r="AL16" i="41" s="1"/>
  <c r="AK16" i="41" a="1"/>
  <c r="AK16" i="41" s="1"/>
  <c r="AJ16" i="41" a="1"/>
  <c r="AJ16" i="41" s="1"/>
  <c r="AI16" i="41" a="1"/>
  <c r="AI16" i="41" s="1"/>
  <c r="AH16" i="41" a="1"/>
  <c r="AH16" i="41" s="1"/>
  <c r="AG16" i="41" a="1"/>
  <c r="AG16" i="41" s="1"/>
  <c r="AF16" i="41" a="1"/>
  <c r="AF16" i="41" s="1"/>
  <c r="AE16" i="41" a="1"/>
  <c r="AE16" i="41" s="1"/>
  <c r="AD16" i="41" a="1"/>
  <c r="AD16" i="41" s="1"/>
  <c r="AC16" i="41" a="1"/>
  <c r="AC16" i="41" s="1"/>
  <c r="AB16" i="41" a="1"/>
  <c r="AB16" i="41" s="1"/>
  <c r="AA16" i="41" a="1"/>
  <c r="AA16" i="41" s="1"/>
  <c r="Z16" i="41" a="1"/>
  <c r="Z16" i="41" s="1"/>
  <c r="Y16" i="41" a="1"/>
  <c r="Y16" i="41" s="1"/>
  <c r="X16" i="41" a="1"/>
  <c r="X16" i="41" s="1"/>
  <c r="W16" i="41" a="1"/>
  <c r="W16" i="41" s="1"/>
  <c r="V16" i="41" a="1"/>
  <c r="V16" i="41" s="1"/>
  <c r="U16" i="41" a="1"/>
  <c r="U16" i="41" s="1"/>
  <c r="T16" i="41" a="1"/>
  <c r="T16" i="41" s="1"/>
  <c r="S16" i="41" a="1"/>
  <c r="S16" i="41" s="1"/>
  <c r="R16" i="41" a="1"/>
  <c r="R16" i="41" s="1"/>
  <c r="Q16" i="41" a="1"/>
  <c r="Q16" i="41" s="1"/>
  <c r="P16" i="41" a="1"/>
  <c r="P16" i="41" s="1"/>
  <c r="O16" i="41" a="1"/>
  <c r="O16" i="41" s="1"/>
  <c r="N16" i="41" a="1"/>
  <c r="N16" i="41" s="1"/>
  <c r="M16" i="41" a="1"/>
  <c r="M16" i="41" s="1"/>
  <c r="L16" i="41" a="1"/>
  <c r="L16" i="41" s="1"/>
  <c r="K16" i="41" a="1"/>
  <c r="K16" i="41" s="1"/>
  <c r="J16" i="41" a="1"/>
  <c r="J16" i="41" s="1"/>
  <c r="AT11" i="41" a="1"/>
  <c r="AT11" i="41" s="1"/>
  <c r="AS11" i="41" a="1"/>
  <c r="AS11" i="41" s="1"/>
  <c r="AR11" i="41" a="1"/>
  <c r="AR11" i="41" s="1"/>
  <c r="AQ11" i="41" a="1"/>
  <c r="AQ11" i="41" s="1"/>
  <c r="AP11" i="41" a="1"/>
  <c r="AP11" i="41" s="1"/>
  <c r="AM11" i="41" a="1"/>
  <c r="AM11" i="41" s="1"/>
  <c r="AL11" i="41" a="1"/>
  <c r="AL11" i="41" s="1"/>
  <c r="AK11" i="41" a="1"/>
  <c r="AK11" i="41" s="1"/>
  <c r="AJ11" i="41" a="1"/>
  <c r="AJ11" i="41" s="1"/>
  <c r="AI11" i="41" a="1"/>
  <c r="AI11" i="41" s="1"/>
  <c r="AH11" i="41" a="1"/>
  <c r="AH11" i="41" s="1"/>
  <c r="AG11" i="41" a="1"/>
  <c r="AG11" i="41" s="1"/>
  <c r="AF11" i="41" a="1"/>
  <c r="AF11" i="41" s="1"/>
  <c r="AE11" i="41" a="1"/>
  <c r="AE11" i="41" s="1"/>
  <c r="AD11" i="41" a="1"/>
  <c r="AD11" i="41" s="1"/>
  <c r="AC11" i="41" a="1"/>
  <c r="AC11" i="41" s="1"/>
  <c r="AB11" i="41" a="1"/>
  <c r="AB11" i="41" s="1"/>
  <c r="AA11" i="41" a="1"/>
  <c r="AA11" i="41" s="1"/>
  <c r="Z11" i="41" a="1"/>
  <c r="Z11" i="41" s="1"/>
  <c r="Y11" i="41" a="1"/>
  <c r="Y11" i="41" s="1"/>
  <c r="X11" i="41" a="1"/>
  <c r="X11" i="41" s="1"/>
  <c r="W11" i="41" a="1"/>
  <c r="W11" i="41" s="1"/>
  <c r="V11" i="41" a="1"/>
  <c r="V11" i="41" s="1"/>
  <c r="U11" i="41" a="1"/>
  <c r="U11" i="41" s="1"/>
  <c r="T11" i="41" a="1"/>
  <c r="T11" i="41" s="1"/>
  <c r="S11" i="41" a="1"/>
  <c r="S11" i="41" s="1"/>
  <c r="R11" i="41" a="1"/>
  <c r="R11" i="41" s="1"/>
  <c r="Q11" i="41" a="1"/>
  <c r="Q11" i="41" s="1"/>
  <c r="P11" i="41" a="1"/>
  <c r="P11" i="41" s="1"/>
  <c r="O11" i="41" a="1"/>
  <c r="O11" i="41" s="1"/>
  <c r="N11" i="41" a="1"/>
  <c r="N11" i="41" s="1"/>
  <c r="M11" i="41" a="1"/>
  <c r="M11" i="41" s="1"/>
  <c r="L11" i="41" a="1"/>
  <c r="L11" i="41" s="1"/>
  <c r="K11" i="41" a="1"/>
  <c r="K11" i="41" s="1"/>
  <c r="J11" i="41" a="1"/>
  <c r="J11" i="41" s="1"/>
  <c r="AT10" i="41" a="1"/>
  <c r="AT10" i="41" s="1"/>
  <c r="AS10" i="41" a="1"/>
  <c r="AS10" i="41" s="1"/>
  <c r="AR10" i="41" a="1"/>
  <c r="AR10" i="41" s="1"/>
  <c r="AQ10" i="41" a="1"/>
  <c r="AQ10" i="41" s="1"/>
  <c r="AP10" i="41" a="1"/>
  <c r="AP10" i="41" s="1"/>
  <c r="AM10" i="41" a="1"/>
  <c r="AM10" i="41" s="1"/>
  <c r="AL10" i="41" a="1"/>
  <c r="AL10" i="41" s="1"/>
  <c r="AK10" i="41" a="1"/>
  <c r="AK10" i="41" s="1"/>
  <c r="AJ10" i="41" a="1"/>
  <c r="AJ10" i="41" s="1"/>
  <c r="AI10" i="41" a="1"/>
  <c r="AI10" i="41" s="1"/>
  <c r="AH10" i="41" a="1"/>
  <c r="AH10" i="41" s="1"/>
  <c r="AG10" i="41" a="1"/>
  <c r="AG10" i="41" s="1"/>
  <c r="AF10" i="41" a="1"/>
  <c r="AF10" i="41" s="1"/>
  <c r="AE10" i="41" a="1"/>
  <c r="AE10" i="41" s="1"/>
  <c r="AD10" i="41" a="1"/>
  <c r="AD10" i="41" s="1"/>
  <c r="AC10" i="41" a="1"/>
  <c r="AC10" i="41" s="1"/>
  <c r="AB10" i="41" a="1"/>
  <c r="AB10" i="41" s="1"/>
  <c r="AA10" i="41" a="1"/>
  <c r="AA10" i="41" s="1"/>
  <c r="Z10" i="41" a="1"/>
  <c r="Z10" i="41" s="1"/>
  <c r="Y10" i="41" a="1"/>
  <c r="Y10" i="41" s="1"/>
  <c r="X10" i="41" a="1"/>
  <c r="X10" i="41" s="1"/>
  <c r="W10" i="41" a="1"/>
  <c r="W10" i="41" s="1"/>
  <c r="V10" i="41" a="1"/>
  <c r="V10" i="41" s="1"/>
  <c r="U10" i="41" a="1"/>
  <c r="U10" i="41" s="1"/>
  <c r="T10" i="41" a="1"/>
  <c r="T10" i="41" s="1"/>
  <c r="S10" i="41" a="1"/>
  <c r="S10" i="41" s="1"/>
  <c r="R10" i="41" a="1"/>
  <c r="R10" i="41" s="1"/>
  <c r="Q10" i="41" a="1"/>
  <c r="Q10" i="41" s="1"/>
  <c r="P10" i="41" a="1"/>
  <c r="P10" i="41" s="1"/>
  <c r="O10" i="41" a="1"/>
  <c r="O10" i="41" s="1"/>
  <c r="N10" i="41" a="1"/>
  <c r="N10" i="41" s="1"/>
  <c r="M10" i="41" a="1"/>
  <c r="M10" i="41" s="1"/>
  <c r="L10" i="41" a="1"/>
  <c r="L10" i="41" s="1"/>
  <c r="K10" i="41" a="1"/>
  <c r="K10" i="41" s="1"/>
  <c r="J10" i="41" a="1"/>
  <c r="J10" i="41" s="1"/>
  <c r="AR104" i="42" l="1" a="1"/>
  <c r="AR104" i="42" s="1"/>
  <c r="AQ104" i="42" a="1"/>
  <c r="AQ104" i="42" s="1"/>
  <c r="AP104" i="42" a="1"/>
  <c r="AP104" i="42" s="1"/>
  <c r="AO104" i="42" a="1"/>
  <c r="AO104" i="42" s="1"/>
  <c r="AN104" i="42" a="1"/>
  <c r="AN104" i="42" s="1"/>
  <c r="AM104" i="42" a="1"/>
  <c r="AM104" i="42" s="1"/>
  <c r="AL104" i="42" a="1"/>
  <c r="AL104" i="42" s="1"/>
  <c r="AK104" i="42" a="1"/>
  <c r="AK104" i="42" s="1"/>
  <c r="AJ104" i="42" a="1"/>
  <c r="AJ104" i="42" s="1"/>
  <c r="AI104" i="42" a="1"/>
  <c r="AI104" i="42" s="1"/>
  <c r="AH104" i="42" a="1"/>
  <c r="AH104" i="42" s="1"/>
  <c r="AG104" i="42" a="1"/>
  <c r="AG104" i="42" s="1"/>
  <c r="AF104" i="42" a="1"/>
  <c r="AF104" i="42" s="1"/>
  <c r="AE104" i="42" a="1"/>
  <c r="AE104" i="42" s="1"/>
  <c r="AD104" i="42" a="1"/>
  <c r="AD104" i="42" s="1"/>
  <c r="AC104" i="42" a="1"/>
  <c r="AC104" i="42" s="1"/>
  <c r="AB104" i="42" a="1"/>
  <c r="AB104" i="42" s="1"/>
  <c r="AA104" i="42" a="1"/>
  <c r="AA104" i="42" s="1"/>
  <c r="Z104" i="42" a="1"/>
  <c r="Z104" i="42" s="1"/>
  <c r="Y104" i="42" a="1"/>
  <c r="Y104" i="42" s="1"/>
  <c r="X104" i="42" a="1"/>
  <c r="X104" i="42" s="1"/>
  <c r="W104" i="42" a="1"/>
  <c r="W104" i="42" s="1"/>
  <c r="V104" i="42" a="1"/>
  <c r="V104" i="42" s="1"/>
  <c r="U104" i="42" a="1"/>
  <c r="U104" i="42" s="1"/>
  <c r="T104" i="42" a="1"/>
  <c r="T104" i="42" s="1"/>
  <c r="S104" i="42" a="1"/>
  <c r="S104" i="42" s="1"/>
  <c r="R104" i="42" a="1"/>
  <c r="R104" i="42" s="1"/>
  <c r="Q104" i="42" a="1"/>
  <c r="Q104" i="42" s="1"/>
  <c r="P104" i="42" a="1"/>
  <c r="P104" i="42" s="1"/>
  <c r="O104" i="42" a="1"/>
  <c r="O104" i="42" s="1"/>
  <c r="N104" i="42" a="1"/>
  <c r="N104" i="42" s="1"/>
  <c r="M104" i="42" a="1"/>
  <c r="M104" i="42" s="1"/>
  <c r="L104" i="42" a="1"/>
  <c r="L104" i="42" s="1"/>
  <c r="K104" i="42" a="1"/>
  <c r="K104" i="42" s="1"/>
  <c r="J104" i="42" a="1"/>
  <c r="J104" i="42" s="1"/>
  <c r="I104" i="42" a="1"/>
  <c r="I104" i="42" s="1"/>
  <c r="H104" i="42" a="1"/>
  <c r="H104" i="42" s="1"/>
  <c r="G104" i="42" a="1"/>
  <c r="G104" i="42" s="1"/>
  <c r="F104" i="42" a="1"/>
  <c r="F104" i="42" s="1"/>
  <c r="E104" i="42" a="1"/>
  <c r="E104" i="42" s="1"/>
  <c r="AR103" i="42" a="1"/>
  <c r="AR103" i="42" s="1"/>
  <c r="AR102" i="42" s="1"/>
  <c r="AQ103" i="42" a="1"/>
  <c r="AQ103" i="42" s="1"/>
  <c r="AQ102" i="42" s="1"/>
  <c r="AP103" i="42" a="1"/>
  <c r="AP103" i="42" s="1"/>
  <c r="AO103" i="42" a="1"/>
  <c r="AO103" i="42" s="1"/>
  <c r="AN103" i="42" a="1"/>
  <c r="AN103" i="42" s="1"/>
  <c r="AM103" i="42" a="1"/>
  <c r="AM103" i="42" s="1"/>
  <c r="AL103" i="42" a="1"/>
  <c r="AL103" i="42" s="1"/>
  <c r="AL102" i="42" s="1"/>
  <c r="AK103" i="42" a="1"/>
  <c r="AK103" i="42" s="1"/>
  <c r="AJ103" i="42" a="1"/>
  <c r="AJ103" i="42" s="1"/>
  <c r="AI103" i="42" a="1"/>
  <c r="AI103" i="42" s="1"/>
  <c r="AH103" i="42" a="1"/>
  <c r="AH103" i="42" s="1"/>
  <c r="AG103" i="42" a="1"/>
  <c r="AG103" i="42"/>
  <c r="AF103" i="42" a="1"/>
  <c r="AF103" i="42" s="1"/>
  <c r="AF102" i="42" s="1"/>
  <c r="AE103" i="42" a="1"/>
  <c r="AE103" i="42" s="1"/>
  <c r="AD103" i="42" a="1"/>
  <c r="AD103" i="42" s="1"/>
  <c r="AC103" i="42" a="1"/>
  <c r="AC103" i="42" s="1"/>
  <c r="AB103" i="42" a="1"/>
  <c r="AB103" i="42" s="1"/>
  <c r="AA103" i="42" a="1"/>
  <c r="AA103" i="42" s="1"/>
  <c r="Z103" i="42" a="1"/>
  <c r="Z103" i="42" s="1"/>
  <c r="Y103" i="42" a="1"/>
  <c r="Y103" i="42" s="1"/>
  <c r="X103" i="42" a="1"/>
  <c r="X103" i="42" s="1"/>
  <c r="W103" i="42" a="1"/>
  <c r="W103" i="42" s="1"/>
  <c r="V103" i="42" a="1"/>
  <c r="V103" i="42" s="1"/>
  <c r="U103" i="42" a="1"/>
  <c r="U103" i="42" s="1"/>
  <c r="T103" i="42" a="1"/>
  <c r="T103" i="42" s="1"/>
  <c r="S103" i="42" a="1"/>
  <c r="S103" i="42" s="1"/>
  <c r="R103" i="42" a="1"/>
  <c r="R103" i="42" s="1"/>
  <c r="Q103" i="42" a="1"/>
  <c r="Q103" i="42" s="1"/>
  <c r="P103" i="42" a="1"/>
  <c r="P103" i="42" s="1"/>
  <c r="O103" i="42" a="1"/>
  <c r="O103" i="42" s="1"/>
  <c r="N103" i="42" a="1"/>
  <c r="N103" i="42" s="1"/>
  <c r="M103" i="42" a="1"/>
  <c r="M103" i="42" s="1"/>
  <c r="L103" i="42" a="1"/>
  <c r="L103" i="42" s="1"/>
  <c r="K103" i="42" a="1"/>
  <c r="K103" i="42" s="1"/>
  <c r="K102" i="42" s="1"/>
  <c r="J103" i="42" a="1"/>
  <c r="J103" i="42" s="1"/>
  <c r="I103" i="42" a="1"/>
  <c r="I103" i="42" s="1"/>
  <c r="H103" i="42" a="1"/>
  <c r="H103" i="42" s="1"/>
  <c r="G103" i="42" a="1"/>
  <c r="G103" i="42" s="1"/>
  <c r="F103" i="42" a="1"/>
  <c r="F103" i="42" s="1"/>
  <c r="E103" i="42" a="1"/>
  <c r="E103" i="42" s="1"/>
  <c r="AR101" i="42" a="1"/>
  <c r="AR101" i="42" s="1"/>
  <c r="AQ101" i="42" a="1"/>
  <c r="AQ101" i="42" s="1"/>
  <c r="AP101" i="42" a="1"/>
  <c r="AP101" i="42" s="1"/>
  <c r="AO101" i="42" a="1"/>
  <c r="AO101" i="42"/>
  <c r="AN101" i="42" a="1"/>
  <c r="AN101" i="42" s="1"/>
  <c r="AM101" i="42" a="1"/>
  <c r="AM101" i="42" s="1"/>
  <c r="AL101" i="42" a="1"/>
  <c r="AL101" i="42" s="1"/>
  <c r="AK101" i="42" a="1"/>
  <c r="AK101" i="42" s="1"/>
  <c r="AJ101" i="42" a="1"/>
  <c r="AJ101" i="42" s="1"/>
  <c r="AI101" i="42" a="1"/>
  <c r="AI101" i="42" s="1"/>
  <c r="AH101" i="42" a="1"/>
  <c r="AH101" i="42" s="1"/>
  <c r="AG101" i="42" a="1"/>
  <c r="AG101" i="42" s="1"/>
  <c r="AF101" i="42" a="1"/>
  <c r="AF101" i="42" s="1"/>
  <c r="AE101" i="42" a="1"/>
  <c r="AE101" i="42" s="1"/>
  <c r="AD101" i="42" a="1"/>
  <c r="AD101" i="42" s="1"/>
  <c r="AC101" i="42" a="1"/>
  <c r="AC101" i="42" s="1"/>
  <c r="AB101" i="42" a="1"/>
  <c r="AB101" i="42" s="1"/>
  <c r="AA101" i="42" a="1"/>
  <c r="AA101" i="42" s="1"/>
  <c r="Z101" i="42" a="1"/>
  <c r="Z101" i="42" s="1"/>
  <c r="Y101" i="42" a="1"/>
  <c r="Y101" i="42" s="1"/>
  <c r="X101" i="42" a="1"/>
  <c r="X101" i="42" s="1"/>
  <c r="W101" i="42" a="1"/>
  <c r="W101" i="42" s="1"/>
  <c r="V101" i="42" a="1"/>
  <c r="V101" i="42" s="1"/>
  <c r="U101" i="42" a="1"/>
  <c r="U101" i="42" s="1"/>
  <c r="T101" i="42" a="1"/>
  <c r="T101" i="42" s="1"/>
  <c r="S101" i="42" a="1"/>
  <c r="S101" i="42" s="1"/>
  <c r="R101" i="42" a="1"/>
  <c r="R101" i="42" s="1"/>
  <c r="Q101" i="42" a="1"/>
  <c r="Q101" i="42" s="1"/>
  <c r="P101" i="42" a="1"/>
  <c r="P101" i="42" s="1"/>
  <c r="O101" i="42" a="1"/>
  <c r="O101" i="42" s="1"/>
  <c r="N101" i="42" a="1"/>
  <c r="N101" i="42" s="1"/>
  <c r="M101" i="42" a="1"/>
  <c r="M101" i="42" s="1"/>
  <c r="L101" i="42" a="1"/>
  <c r="L101" i="42" s="1"/>
  <c r="K101" i="42" a="1"/>
  <c r="K101" i="42" s="1"/>
  <c r="J101" i="42" a="1"/>
  <c r="J101" i="42" s="1"/>
  <c r="I101" i="42" a="1"/>
  <c r="I101" i="42" s="1"/>
  <c r="H101" i="42" a="1"/>
  <c r="H101" i="42" s="1"/>
  <c r="G101" i="42" a="1"/>
  <c r="G101" i="42" s="1"/>
  <c r="F101" i="42" a="1"/>
  <c r="F101" i="42" s="1"/>
  <c r="E101" i="42" a="1"/>
  <c r="E101" i="42" s="1"/>
  <c r="AR100" i="42" a="1"/>
  <c r="AR100" i="42" s="1"/>
  <c r="AQ100" i="42" a="1"/>
  <c r="AQ100" i="42" s="1"/>
  <c r="AP100" i="42" a="1"/>
  <c r="AP100" i="42" s="1"/>
  <c r="AO100" i="42" a="1"/>
  <c r="AO100" i="42" s="1"/>
  <c r="AN100" i="42" a="1"/>
  <c r="AN100" i="42" s="1"/>
  <c r="AM100" i="42" a="1"/>
  <c r="AM100" i="42" s="1"/>
  <c r="AL100" i="42" a="1"/>
  <c r="AL100" i="42" s="1"/>
  <c r="AK100" i="42" a="1"/>
  <c r="AK100" i="42" s="1"/>
  <c r="AJ100" i="42" a="1"/>
  <c r="AJ100" i="42" s="1"/>
  <c r="AI100" i="42" a="1"/>
  <c r="AI100" i="42" s="1"/>
  <c r="AH100" i="42" a="1"/>
  <c r="AH100" i="42" s="1"/>
  <c r="AG100" i="42" a="1"/>
  <c r="AG100" i="42" s="1"/>
  <c r="AF100" i="42" a="1"/>
  <c r="AF100" i="42" s="1"/>
  <c r="AE100" i="42" a="1"/>
  <c r="AE100" i="42" s="1"/>
  <c r="AD100" i="42" a="1"/>
  <c r="AD100" i="42" s="1"/>
  <c r="AC100" i="42" a="1"/>
  <c r="AC100" i="42" s="1"/>
  <c r="AB100" i="42" a="1"/>
  <c r="AB100" i="42"/>
  <c r="AA100" i="42" a="1"/>
  <c r="AA100" i="42" s="1"/>
  <c r="AA99" i="42" s="1"/>
  <c r="Z100" i="42" a="1"/>
  <c r="Z100" i="42" s="1"/>
  <c r="Y100" i="42" a="1"/>
  <c r="Y100" i="42" s="1"/>
  <c r="X100" i="42" a="1"/>
  <c r="X100" i="42" s="1"/>
  <c r="W100" i="42" a="1"/>
  <c r="W100" i="42" s="1"/>
  <c r="V100" i="42" a="1"/>
  <c r="V100" i="42" s="1"/>
  <c r="U100" i="42" a="1"/>
  <c r="U100" i="42" s="1"/>
  <c r="T100" i="42" a="1"/>
  <c r="T100" i="42" s="1"/>
  <c r="S100" i="42" a="1"/>
  <c r="S100" i="42" s="1"/>
  <c r="R100" i="42" a="1"/>
  <c r="R100" i="42" s="1"/>
  <c r="Q100" i="42" a="1"/>
  <c r="Q100" i="42" s="1"/>
  <c r="P100" i="42" a="1"/>
  <c r="P100" i="42" s="1"/>
  <c r="O100" i="42" a="1"/>
  <c r="O100" i="42" s="1"/>
  <c r="N100" i="42" a="1"/>
  <c r="N100" i="42" s="1"/>
  <c r="N99" i="42" s="1"/>
  <c r="M100" i="42" a="1"/>
  <c r="M100" i="42" s="1"/>
  <c r="L100" i="42" a="1"/>
  <c r="L100" i="42" s="1"/>
  <c r="K100" i="42" a="1"/>
  <c r="K100" i="42" s="1"/>
  <c r="J100" i="42" a="1"/>
  <c r="J100" i="42" s="1"/>
  <c r="I100" i="42" a="1"/>
  <c r="I100" i="42" s="1"/>
  <c r="H100" i="42" a="1"/>
  <c r="H100" i="42" s="1"/>
  <c r="G100" i="42" a="1"/>
  <c r="G100" i="42" s="1"/>
  <c r="F100" i="42" a="1"/>
  <c r="F100" i="42" s="1"/>
  <c r="E100" i="42" a="1"/>
  <c r="E100" i="42" s="1"/>
  <c r="AR98" i="42" a="1"/>
  <c r="AR98" i="42" s="1"/>
  <c r="AQ98" i="42" a="1"/>
  <c r="AQ98" i="42" s="1"/>
  <c r="AP98" i="42" a="1"/>
  <c r="AP98" i="42" s="1"/>
  <c r="AO98" i="42" a="1"/>
  <c r="AO98" i="42" s="1"/>
  <c r="AN98" i="42" a="1"/>
  <c r="AN98" i="42" s="1"/>
  <c r="AM98" i="42" a="1"/>
  <c r="AM98" i="42" s="1"/>
  <c r="AL98" i="42" a="1"/>
  <c r="AL98" i="42" s="1"/>
  <c r="AK98" i="42" a="1"/>
  <c r="AK98" i="42" s="1"/>
  <c r="AJ98" i="42" a="1"/>
  <c r="AJ98" i="42"/>
  <c r="AI98" i="42" a="1"/>
  <c r="AI98" i="42" s="1"/>
  <c r="AH98" i="42" a="1"/>
  <c r="AH98" i="42" s="1"/>
  <c r="AG98" i="42" a="1"/>
  <c r="AG98" i="42" s="1"/>
  <c r="AF98" i="42" a="1"/>
  <c r="AF98" i="42" s="1"/>
  <c r="AE98" i="42" a="1"/>
  <c r="AE98" i="42" s="1"/>
  <c r="AD98" i="42" a="1"/>
  <c r="AD98" i="42" s="1"/>
  <c r="AC98" i="42" a="1"/>
  <c r="AC98" i="42" s="1"/>
  <c r="AB98" i="42" a="1"/>
  <c r="AB98" i="42" s="1"/>
  <c r="AA98" i="42" a="1"/>
  <c r="AA98" i="42" s="1"/>
  <c r="Z98" i="42" a="1"/>
  <c r="Z98" i="42" s="1"/>
  <c r="Y98" i="42" a="1"/>
  <c r="Y98" i="42" s="1"/>
  <c r="X98" i="42" a="1"/>
  <c r="X98" i="42" s="1"/>
  <c r="W98" i="42" a="1"/>
  <c r="W98" i="42" s="1"/>
  <c r="V98" i="42" a="1"/>
  <c r="V98" i="42" s="1"/>
  <c r="U98" i="42" a="1"/>
  <c r="U98" i="42" s="1"/>
  <c r="T98" i="42" a="1"/>
  <c r="T98" i="42" s="1"/>
  <c r="S98" i="42" a="1"/>
  <c r="S98" i="42" s="1"/>
  <c r="R98" i="42" a="1"/>
  <c r="R98" i="42" s="1"/>
  <c r="Q98" i="42" a="1"/>
  <c r="Q98" i="42" s="1"/>
  <c r="P98" i="42" a="1"/>
  <c r="P98" i="42" s="1"/>
  <c r="O98" i="42" a="1"/>
  <c r="O98" i="42" s="1"/>
  <c r="N98" i="42" a="1"/>
  <c r="N98" i="42" s="1"/>
  <c r="M98" i="42" a="1"/>
  <c r="M98" i="42" s="1"/>
  <c r="L98" i="42" a="1"/>
  <c r="L98" i="42" s="1"/>
  <c r="K98" i="42" a="1"/>
  <c r="K98" i="42" s="1"/>
  <c r="J98" i="42" a="1"/>
  <c r="J98" i="42" s="1"/>
  <c r="I98" i="42" a="1"/>
  <c r="I98" i="42" s="1"/>
  <c r="H98" i="42" a="1"/>
  <c r="H98" i="42" s="1"/>
  <c r="G98" i="42" a="1"/>
  <c r="G98" i="42" s="1"/>
  <c r="F98" i="42" a="1"/>
  <c r="F98" i="42" s="1"/>
  <c r="E98" i="42" a="1"/>
  <c r="E98" i="42" s="1"/>
  <c r="AR97" i="42" a="1"/>
  <c r="AR97" i="42" s="1"/>
  <c r="AQ97" i="42" a="1"/>
  <c r="AQ97" i="42" s="1"/>
  <c r="AP97" i="42" a="1"/>
  <c r="AP97" i="42" s="1"/>
  <c r="AO97" i="42" a="1"/>
  <c r="AO97" i="42" s="1"/>
  <c r="AO96" i="42" s="1"/>
  <c r="AN97" i="42" a="1"/>
  <c r="AN97" i="42" s="1"/>
  <c r="AM97" i="42" a="1"/>
  <c r="AM97" i="42" s="1"/>
  <c r="AL97" i="42" a="1"/>
  <c r="AL97" i="42" s="1"/>
  <c r="AK97" i="42" a="1"/>
  <c r="AK97" i="42" s="1"/>
  <c r="AJ97" i="42" a="1"/>
  <c r="AJ97" i="42" s="1"/>
  <c r="AI97" i="42" a="1"/>
  <c r="AI97" i="42" s="1"/>
  <c r="AH97" i="42" a="1"/>
  <c r="AH97" i="42" s="1"/>
  <c r="AG97" i="42" a="1"/>
  <c r="AG97" i="42"/>
  <c r="AF97" i="42" a="1"/>
  <c r="AF97" i="42" s="1"/>
  <c r="AE97" i="42" a="1"/>
  <c r="AE97" i="42" s="1"/>
  <c r="AD97" i="42" a="1"/>
  <c r="AD97" i="42" s="1"/>
  <c r="AC97" i="42" a="1"/>
  <c r="AC97" i="42" s="1"/>
  <c r="AB97" i="42" a="1"/>
  <c r="AB97" i="42" s="1"/>
  <c r="AA97" i="42" a="1"/>
  <c r="AA97" i="42" s="1"/>
  <c r="Z97" i="42" a="1"/>
  <c r="Z97" i="42" s="1"/>
  <c r="Y97" i="42" a="1"/>
  <c r="Y97" i="42" s="1"/>
  <c r="X97" i="42" a="1"/>
  <c r="X97" i="42" s="1"/>
  <c r="W97" i="42" a="1"/>
  <c r="W97" i="42" s="1"/>
  <c r="V97" i="42" a="1"/>
  <c r="V97" i="42" s="1"/>
  <c r="U97" i="42" a="1"/>
  <c r="U97" i="42" s="1"/>
  <c r="T97" i="42" a="1"/>
  <c r="T97" i="42" s="1"/>
  <c r="S97" i="42" a="1"/>
  <c r="S97" i="42" s="1"/>
  <c r="R97" i="42" a="1"/>
  <c r="R97" i="42" s="1"/>
  <c r="R96" i="42" s="1"/>
  <c r="Q97" i="42" a="1"/>
  <c r="Q97" i="42" s="1"/>
  <c r="P97" i="42" a="1"/>
  <c r="P97" i="42" s="1"/>
  <c r="O97" i="42" a="1"/>
  <c r="O97" i="42" s="1"/>
  <c r="N97" i="42" a="1"/>
  <c r="N97" i="42" s="1"/>
  <c r="M97" i="42" a="1"/>
  <c r="M97" i="42" s="1"/>
  <c r="L97" i="42" a="1"/>
  <c r="L97" i="42" s="1"/>
  <c r="K97" i="42" a="1"/>
  <c r="K97" i="42" s="1"/>
  <c r="J97" i="42" a="1"/>
  <c r="J97" i="42" s="1"/>
  <c r="J96" i="42" s="1"/>
  <c r="I97" i="42" a="1"/>
  <c r="I97" i="42" s="1"/>
  <c r="H97" i="42" a="1"/>
  <c r="H97" i="42" s="1"/>
  <c r="G97" i="42" a="1"/>
  <c r="G97" i="42" s="1"/>
  <c r="F97" i="42" a="1"/>
  <c r="F97" i="42" s="1"/>
  <c r="F96" i="42" s="1"/>
  <c r="E97" i="42" a="1"/>
  <c r="E97" i="42" s="1"/>
  <c r="AR95" i="42" a="1"/>
  <c r="AR95" i="42" s="1"/>
  <c r="AQ95" i="42" a="1"/>
  <c r="AQ95" i="42" s="1"/>
  <c r="AP95" i="42" a="1"/>
  <c r="AP95" i="42" s="1"/>
  <c r="AO95" i="42" a="1"/>
  <c r="AO95" i="42" s="1"/>
  <c r="AN95" i="42" a="1"/>
  <c r="AN95" i="42" s="1"/>
  <c r="AM95" i="42" a="1"/>
  <c r="AM95" i="42" s="1"/>
  <c r="AL95" i="42" a="1"/>
  <c r="AL95" i="42" s="1"/>
  <c r="AK95" i="42" a="1"/>
  <c r="AK95" i="42" s="1"/>
  <c r="AJ95" i="42" a="1"/>
  <c r="AJ95" i="42" s="1"/>
  <c r="AI95" i="42" a="1"/>
  <c r="AI95" i="42" s="1"/>
  <c r="AH95" i="42" a="1"/>
  <c r="AH95" i="42" s="1"/>
  <c r="AG95" i="42" a="1"/>
  <c r="AG95" i="42" s="1"/>
  <c r="AF95" i="42" a="1"/>
  <c r="AF95" i="42" s="1"/>
  <c r="AE95" i="42" a="1"/>
  <c r="AE95" i="42" s="1"/>
  <c r="AD95" i="42" a="1"/>
  <c r="AD95" i="42" s="1"/>
  <c r="AC95" i="42" a="1"/>
  <c r="AC95" i="42" s="1"/>
  <c r="AB95" i="42" a="1"/>
  <c r="AB95" i="42" s="1"/>
  <c r="AA95" i="42" a="1"/>
  <c r="AA95" i="42" s="1"/>
  <c r="Z95" i="42" a="1"/>
  <c r="Z95" i="42" s="1"/>
  <c r="Y95" i="42" a="1"/>
  <c r="Y95" i="42" s="1"/>
  <c r="X95" i="42" a="1"/>
  <c r="X95" i="42" s="1"/>
  <c r="W95" i="42" a="1"/>
  <c r="W95" i="42" s="1"/>
  <c r="V95" i="42" a="1"/>
  <c r="V95" i="42" s="1"/>
  <c r="U95" i="42" a="1"/>
  <c r="U95" i="42" s="1"/>
  <c r="T95" i="42" a="1"/>
  <c r="T95" i="42" s="1"/>
  <c r="S95" i="42" a="1"/>
  <c r="S95" i="42" s="1"/>
  <c r="R95" i="42" a="1"/>
  <c r="R95" i="42" s="1"/>
  <c r="Q95" i="42" a="1"/>
  <c r="Q95" i="42" s="1"/>
  <c r="P95" i="42" a="1"/>
  <c r="P95" i="42" s="1"/>
  <c r="O95" i="42" a="1"/>
  <c r="O95" i="42" s="1"/>
  <c r="N95" i="42" a="1"/>
  <c r="N95" i="42" s="1"/>
  <c r="M95" i="42" a="1"/>
  <c r="M95" i="42" s="1"/>
  <c r="L95" i="42" a="1"/>
  <c r="L95" i="42" s="1"/>
  <c r="K95" i="42" a="1"/>
  <c r="K95" i="42" s="1"/>
  <c r="J95" i="42" a="1"/>
  <c r="J95" i="42" s="1"/>
  <c r="I95" i="42" a="1"/>
  <c r="I95" i="42" s="1"/>
  <c r="H95" i="42" a="1"/>
  <c r="H95" i="42" s="1"/>
  <c r="G95" i="42" a="1"/>
  <c r="G95" i="42" s="1"/>
  <c r="F95" i="42" a="1"/>
  <c r="F95" i="42" s="1"/>
  <c r="E95" i="42" a="1"/>
  <c r="E95" i="42" s="1"/>
  <c r="AR94" i="42" a="1"/>
  <c r="AR94" i="42" s="1"/>
  <c r="AQ94" i="42" a="1"/>
  <c r="AQ94" i="42" s="1"/>
  <c r="AP94" i="42" a="1"/>
  <c r="AP94" i="42" s="1"/>
  <c r="AP93" i="42" s="1"/>
  <c r="AO94" i="42" a="1"/>
  <c r="AO94" i="42" s="1"/>
  <c r="AN94" i="42" a="1"/>
  <c r="AN94" i="42" s="1"/>
  <c r="AM94" i="42" a="1"/>
  <c r="AM94" i="42" s="1"/>
  <c r="AL94" i="42" a="1"/>
  <c r="AL94" i="42" s="1"/>
  <c r="AK94" i="42" a="1"/>
  <c r="AK94" i="42" s="1"/>
  <c r="AJ94" i="42" a="1"/>
  <c r="AJ94" i="42" s="1"/>
  <c r="AJ93" i="42" s="1"/>
  <c r="AI94" i="42" a="1"/>
  <c r="AI94" i="42" s="1"/>
  <c r="AI93" i="42" s="1"/>
  <c r="AH94" i="42" a="1"/>
  <c r="AH94" i="42" s="1"/>
  <c r="AG94" i="42" a="1"/>
  <c r="AG94" i="42" s="1"/>
  <c r="AG93" i="42" s="1"/>
  <c r="AF94" i="42" a="1"/>
  <c r="AF94" i="42" s="1"/>
  <c r="AF93" i="42" s="1"/>
  <c r="AE94" i="42" a="1"/>
  <c r="AE94" i="42" s="1"/>
  <c r="AE93" i="42" s="1"/>
  <c r="AD94" i="42" a="1"/>
  <c r="AD94" i="42" s="1"/>
  <c r="AC94" i="42" a="1"/>
  <c r="AC94" i="42" s="1"/>
  <c r="AB94" i="42" a="1"/>
  <c r="AB94" i="42" s="1"/>
  <c r="AA94" i="42" a="1"/>
  <c r="AA94" i="42" s="1"/>
  <c r="Z94" i="42" a="1"/>
  <c r="Z94" i="42" s="1"/>
  <c r="Y94" i="42" a="1"/>
  <c r="Y94" i="42" s="1"/>
  <c r="X94" i="42" a="1"/>
  <c r="X94" i="42" s="1"/>
  <c r="W94" i="42" a="1"/>
  <c r="W94" i="42" s="1"/>
  <c r="V94" i="42" a="1"/>
  <c r="V94" i="42" s="1"/>
  <c r="U94" i="42" a="1"/>
  <c r="U94" i="42" s="1"/>
  <c r="T94" i="42" a="1"/>
  <c r="T94" i="42" s="1"/>
  <c r="S94" i="42" a="1"/>
  <c r="S94" i="42" s="1"/>
  <c r="S93" i="42" s="1"/>
  <c r="R94" i="42" a="1"/>
  <c r="R94" i="42" s="1"/>
  <c r="R93" i="42" s="1"/>
  <c r="Q94" i="42" a="1"/>
  <c r="Q94" i="42" s="1"/>
  <c r="Q93" i="42" s="1"/>
  <c r="P94" i="42" a="1"/>
  <c r="P94" i="42" s="1"/>
  <c r="O94" i="42" a="1"/>
  <c r="O94" i="42" s="1"/>
  <c r="N94" i="42" a="1"/>
  <c r="N94" i="42" s="1"/>
  <c r="M94" i="42" a="1"/>
  <c r="M94" i="42" s="1"/>
  <c r="L94" i="42" a="1"/>
  <c r="L94" i="42" s="1"/>
  <c r="L93" i="42" s="1"/>
  <c r="K94" i="42" a="1"/>
  <c r="K94" i="42" s="1"/>
  <c r="K93" i="42" s="1"/>
  <c r="J94" i="42" a="1"/>
  <c r="J94" i="42" s="1"/>
  <c r="J93" i="42" s="1"/>
  <c r="I94" i="42" a="1"/>
  <c r="I94" i="42" s="1"/>
  <c r="H94" i="42" a="1"/>
  <c r="H94" i="42" s="1"/>
  <c r="H93" i="42" s="1"/>
  <c r="G94" i="42" a="1"/>
  <c r="G94" i="42" s="1"/>
  <c r="F94" i="42" a="1"/>
  <c r="F94" i="42" s="1"/>
  <c r="E94" i="42" a="1"/>
  <c r="E94" i="42" s="1"/>
  <c r="E93" i="42" s="1"/>
  <c r="AR93" i="42"/>
  <c r="AQ93" i="42"/>
  <c r="AR92" i="42" a="1"/>
  <c r="AR92" i="42" s="1"/>
  <c r="AQ92" i="42" a="1"/>
  <c r="AQ92" i="42" s="1"/>
  <c r="AP92" i="42" a="1"/>
  <c r="AP92" i="42" s="1"/>
  <c r="AO92" i="42" a="1"/>
  <c r="AO92" i="42" s="1"/>
  <c r="AN92" i="42" a="1"/>
  <c r="AN92" i="42" s="1"/>
  <c r="AM92" i="42" a="1"/>
  <c r="AM92" i="42" s="1"/>
  <c r="AL92" i="42" a="1"/>
  <c r="AL92" i="42" s="1"/>
  <c r="AK92" i="42" a="1"/>
  <c r="AK92" i="42" s="1"/>
  <c r="AJ92" i="42" a="1"/>
  <c r="AJ92" i="42" s="1"/>
  <c r="AI92" i="42" a="1"/>
  <c r="AI92" i="42" s="1"/>
  <c r="AH92" i="42" a="1"/>
  <c r="AH92" i="42" s="1"/>
  <c r="AG92" i="42" a="1"/>
  <c r="AG92" i="42" s="1"/>
  <c r="AF92" i="42" a="1"/>
  <c r="AF92" i="42" s="1"/>
  <c r="AE92" i="42" a="1"/>
  <c r="AE92" i="42" s="1"/>
  <c r="AD92" i="42" a="1"/>
  <c r="AD92" i="42" s="1"/>
  <c r="AC92" i="42" a="1"/>
  <c r="AC92" i="42" s="1"/>
  <c r="AB92" i="42" a="1"/>
  <c r="AB92" i="42" s="1"/>
  <c r="AA92" i="42" a="1"/>
  <c r="AA92" i="42" s="1"/>
  <c r="Z92" i="42" a="1"/>
  <c r="Z92" i="42" s="1"/>
  <c r="Y92" i="42" a="1"/>
  <c r="Y92" i="42" s="1"/>
  <c r="X92" i="42" a="1"/>
  <c r="X92" i="42" s="1"/>
  <c r="W92" i="42" a="1"/>
  <c r="W92" i="42" s="1"/>
  <c r="V92" i="42" a="1"/>
  <c r="V92" i="42" s="1"/>
  <c r="U92" i="42" a="1"/>
  <c r="U92" i="42" s="1"/>
  <c r="T92" i="42" a="1"/>
  <c r="T92" i="42" s="1"/>
  <c r="S92" i="42" a="1"/>
  <c r="S92" i="42" s="1"/>
  <c r="R92" i="42" a="1"/>
  <c r="R92" i="42" s="1"/>
  <c r="Q92" i="42" a="1"/>
  <c r="Q92" i="42" s="1"/>
  <c r="P92" i="42" a="1"/>
  <c r="P92" i="42" s="1"/>
  <c r="O92" i="42" a="1"/>
  <c r="O92" i="42" s="1"/>
  <c r="N92" i="42" a="1"/>
  <c r="N92" i="42" s="1"/>
  <c r="M92" i="42" a="1"/>
  <c r="M92" i="42" s="1"/>
  <c r="L92" i="42" a="1"/>
  <c r="L92" i="42" s="1"/>
  <c r="K92" i="42" a="1"/>
  <c r="K92" i="42" s="1"/>
  <c r="J92" i="42" a="1"/>
  <c r="J92" i="42" s="1"/>
  <c r="I92" i="42" a="1"/>
  <c r="I92" i="42" s="1"/>
  <c r="H92" i="42" a="1"/>
  <c r="H92" i="42" s="1"/>
  <c r="G92" i="42" a="1"/>
  <c r="G92" i="42" s="1"/>
  <c r="F92" i="42" a="1"/>
  <c r="F92" i="42" s="1"/>
  <c r="E92" i="42" a="1"/>
  <c r="E92" i="42"/>
  <c r="AR91" i="42" a="1"/>
  <c r="AR91" i="42" s="1"/>
  <c r="AQ91" i="42" a="1"/>
  <c r="AQ91" i="42" s="1"/>
  <c r="AP91" i="42" a="1"/>
  <c r="AP91" i="42" s="1"/>
  <c r="AO91" i="42" a="1"/>
  <c r="AO91" i="42" s="1"/>
  <c r="AO90" i="42" s="1"/>
  <c r="AN91" i="42" a="1"/>
  <c r="AN91" i="42" s="1"/>
  <c r="AN90" i="42" s="1"/>
  <c r="AM91" i="42" a="1"/>
  <c r="AM91" i="42" s="1"/>
  <c r="AL91" i="42" a="1"/>
  <c r="AL91" i="42" s="1"/>
  <c r="AK91" i="42" a="1"/>
  <c r="AK91" i="42" s="1"/>
  <c r="AJ91" i="42" a="1"/>
  <c r="AJ91" i="42" s="1"/>
  <c r="AI91" i="42" a="1"/>
  <c r="AI91" i="42" s="1"/>
  <c r="AH91" i="42" a="1"/>
  <c r="AH91" i="42" s="1"/>
  <c r="AG91" i="42" a="1"/>
  <c r="AG91" i="42" s="1"/>
  <c r="AG90" i="42" s="1"/>
  <c r="AF91" i="42" a="1"/>
  <c r="AF91" i="42" s="1"/>
  <c r="AE91" i="42" a="1"/>
  <c r="AE91" i="42" s="1"/>
  <c r="AD91" i="42" a="1"/>
  <c r="AD91" i="42" s="1"/>
  <c r="AC91" i="42" a="1"/>
  <c r="AC91" i="42" s="1"/>
  <c r="AC90" i="42" s="1"/>
  <c r="AB91" i="42" a="1"/>
  <c r="AB91" i="42" s="1"/>
  <c r="AA91" i="42" a="1"/>
  <c r="AA91" i="42" s="1"/>
  <c r="Z91" i="42" a="1"/>
  <c r="Z91" i="42" s="1"/>
  <c r="Y91" i="42" a="1"/>
  <c r="Y91" i="42" s="1"/>
  <c r="X91" i="42" a="1"/>
  <c r="X91" i="42" s="1"/>
  <c r="X90" i="42" s="1"/>
  <c r="W91" i="42" a="1"/>
  <c r="W91" i="42" s="1"/>
  <c r="V91" i="42" a="1"/>
  <c r="V91" i="42" s="1"/>
  <c r="U91" i="42" a="1"/>
  <c r="U91" i="42" s="1"/>
  <c r="U90" i="42" s="1"/>
  <c r="T91" i="42" a="1"/>
  <c r="T91" i="42" s="1"/>
  <c r="S91" i="42" a="1"/>
  <c r="S91" i="42" s="1"/>
  <c r="R91" i="42" a="1"/>
  <c r="R91" i="42" s="1"/>
  <c r="Q91" i="42" a="1"/>
  <c r="Q91" i="42" s="1"/>
  <c r="P91" i="42" a="1"/>
  <c r="P91" i="42" s="1"/>
  <c r="O91" i="42" a="1"/>
  <c r="O91" i="42" s="1"/>
  <c r="N91" i="42" a="1"/>
  <c r="N91" i="42" s="1"/>
  <c r="M91" i="42" a="1"/>
  <c r="M91" i="42" s="1"/>
  <c r="L91" i="42" a="1"/>
  <c r="L91" i="42" s="1"/>
  <c r="K91" i="42" a="1"/>
  <c r="K91" i="42" s="1"/>
  <c r="J91" i="42" a="1"/>
  <c r="J91" i="42" s="1"/>
  <c r="I91" i="42" a="1"/>
  <c r="I91" i="42" s="1"/>
  <c r="I90" i="42" s="1"/>
  <c r="H91" i="42" a="1"/>
  <c r="H91" i="42" s="1"/>
  <c r="G91" i="42" a="1"/>
  <c r="G91" i="42" s="1"/>
  <c r="F91" i="42" a="1"/>
  <c r="F91" i="42" s="1"/>
  <c r="E91" i="42" a="1"/>
  <c r="E91" i="42" s="1"/>
  <c r="AR89" i="42" a="1"/>
  <c r="AR89" i="42" s="1"/>
  <c r="AQ89" i="42" a="1"/>
  <c r="AQ89" i="42" s="1"/>
  <c r="AP89" i="42" a="1"/>
  <c r="AP89" i="42" s="1"/>
  <c r="AO89" i="42" a="1"/>
  <c r="AO89" i="42" s="1"/>
  <c r="AN89" i="42" a="1"/>
  <c r="AN89" i="42" s="1"/>
  <c r="AM89" i="42" a="1"/>
  <c r="AM89" i="42" s="1"/>
  <c r="AL89" i="42" a="1"/>
  <c r="AL89" i="42" s="1"/>
  <c r="AK89" i="42" a="1"/>
  <c r="AK89" i="42" s="1"/>
  <c r="AJ89" i="42" a="1"/>
  <c r="AJ89" i="42" s="1"/>
  <c r="AI89" i="42" a="1"/>
  <c r="AI89" i="42" s="1"/>
  <c r="AH89" i="42" a="1"/>
  <c r="AH89" i="42" s="1"/>
  <c r="AG89" i="42" a="1"/>
  <c r="AG89" i="42" s="1"/>
  <c r="AF89" i="42" a="1"/>
  <c r="AF89" i="42" s="1"/>
  <c r="AE89" i="42" a="1"/>
  <c r="AE89" i="42" s="1"/>
  <c r="AD89" i="42" a="1"/>
  <c r="AD89" i="42" s="1"/>
  <c r="AC89" i="42" a="1"/>
  <c r="AC89" i="42" s="1"/>
  <c r="AB89" i="42" a="1"/>
  <c r="AB89" i="42" s="1"/>
  <c r="AA89" i="42" a="1"/>
  <c r="AA89" i="42" s="1"/>
  <c r="Z89" i="42" a="1"/>
  <c r="Z89" i="42" s="1"/>
  <c r="Y89" i="42" a="1"/>
  <c r="Y89" i="42" s="1"/>
  <c r="X89" i="42" a="1"/>
  <c r="X89" i="42" s="1"/>
  <c r="W89" i="42" a="1"/>
  <c r="W89" i="42" s="1"/>
  <c r="V89" i="42" a="1"/>
  <c r="V89" i="42" s="1"/>
  <c r="U89" i="42" a="1"/>
  <c r="U89" i="42" s="1"/>
  <c r="T89" i="42" a="1"/>
  <c r="T89" i="42" s="1"/>
  <c r="S89" i="42" a="1"/>
  <c r="S89" i="42" s="1"/>
  <c r="R89" i="42" a="1"/>
  <c r="R89" i="42" s="1"/>
  <c r="Q89" i="42" a="1"/>
  <c r="Q89" i="42" s="1"/>
  <c r="P89" i="42" a="1"/>
  <c r="P89" i="42" s="1"/>
  <c r="O89" i="42" a="1"/>
  <c r="O89" i="42" s="1"/>
  <c r="N89" i="42" a="1"/>
  <c r="N89" i="42" s="1"/>
  <c r="M89" i="42" a="1"/>
  <c r="M89" i="42" s="1"/>
  <c r="L89" i="42" a="1"/>
  <c r="L89" i="42" s="1"/>
  <c r="K89" i="42" a="1"/>
  <c r="K89" i="42" s="1"/>
  <c r="J89" i="42" a="1"/>
  <c r="J89" i="42" s="1"/>
  <c r="I89" i="42" a="1"/>
  <c r="I89" i="42" s="1"/>
  <c r="H89" i="42" a="1"/>
  <c r="H89" i="42" s="1"/>
  <c r="G89" i="42" a="1"/>
  <c r="G89" i="42" s="1"/>
  <c r="F89" i="42" a="1"/>
  <c r="F89" i="42" s="1"/>
  <c r="E89" i="42" a="1"/>
  <c r="E89" i="42" s="1"/>
  <c r="AR88" i="42" a="1"/>
  <c r="AR88" i="42" s="1"/>
  <c r="AQ88" i="42" a="1"/>
  <c r="AQ88" i="42" s="1"/>
  <c r="AP88" i="42" a="1"/>
  <c r="AP88" i="42" s="1"/>
  <c r="AO88" i="42" a="1"/>
  <c r="AO88" i="42" s="1"/>
  <c r="AN88" i="42" a="1"/>
  <c r="AN88" i="42" s="1"/>
  <c r="AM88" i="42" a="1"/>
  <c r="AM88" i="42" s="1"/>
  <c r="AL88" i="42" a="1"/>
  <c r="AL88" i="42" s="1"/>
  <c r="AK88" i="42" a="1"/>
  <c r="AK88" i="42" s="1"/>
  <c r="AJ88" i="42" a="1"/>
  <c r="AJ88" i="42" s="1"/>
  <c r="AJ87" i="42" s="1"/>
  <c r="AI88" i="42" a="1"/>
  <c r="AI88" i="42" s="1"/>
  <c r="AH88" i="42" a="1"/>
  <c r="AH88" i="42" s="1"/>
  <c r="AG88" i="42" a="1"/>
  <c r="AG88" i="42" s="1"/>
  <c r="AF88" i="42" a="1"/>
  <c r="AF88" i="42" s="1"/>
  <c r="AE88" i="42" a="1"/>
  <c r="AE88" i="42" s="1"/>
  <c r="AE87" i="42" s="1"/>
  <c r="AD88" i="42" a="1"/>
  <c r="AD88" i="42" s="1"/>
  <c r="AC88" i="42" a="1"/>
  <c r="AC88" i="42" s="1"/>
  <c r="AB88" i="42" a="1"/>
  <c r="AB88" i="42" s="1"/>
  <c r="AA88" i="42" a="1"/>
  <c r="AA88" i="42" s="1"/>
  <c r="Z88" i="42" a="1"/>
  <c r="Z88" i="42" s="1"/>
  <c r="Y88" i="42" a="1"/>
  <c r="Y88" i="42" s="1"/>
  <c r="X88" i="42" a="1"/>
  <c r="X88" i="42" s="1"/>
  <c r="W88" i="42" a="1"/>
  <c r="W88" i="42" s="1"/>
  <c r="W87" i="42" s="1"/>
  <c r="V88" i="42" a="1"/>
  <c r="V88" i="42" s="1"/>
  <c r="U88" i="42" a="1"/>
  <c r="U88" i="42" s="1"/>
  <c r="T88" i="42" a="1"/>
  <c r="T88" i="42" s="1"/>
  <c r="T87" i="42" s="1"/>
  <c r="S88" i="42" a="1"/>
  <c r="S88" i="42" s="1"/>
  <c r="R88" i="42" a="1"/>
  <c r="R88" i="42" s="1"/>
  <c r="Q88" i="42" a="1"/>
  <c r="Q88" i="42" s="1"/>
  <c r="P88" i="42" a="1"/>
  <c r="P88" i="42" s="1"/>
  <c r="O88" i="42" a="1"/>
  <c r="O88" i="42" s="1"/>
  <c r="N88" i="42" a="1"/>
  <c r="N88" i="42" s="1"/>
  <c r="M88" i="42" a="1"/>
  <c r="M88" i="42" s="1"/>
  <c r="L88" i="42" a="1"/>
  <c r="L88" i="42" s="1"/>
  <c r="K88" i="42" a="1"/>
  <c r="K88" i="42" s="1"/>
  <c r="J88" i="42" a="1"/>
  <c r="J88" i="42" s="1"/>
  <c r="J87" i="42" s="1"/>
  <c r="I88" i="42" a="1"/>
  <c r="I88" i="42" s="1"/>
  <c r="H88" i="42" a="1"/>
  <c r="H88" i="42" s="1"/>
  <c r="G88" i="42" a="1"/>
  <c r="G88" i="42" s="1"/>
  <c r="F88" i="42" a="1"/>
  <c r="F88" i="42" s="1"/>
  <c r="E88" i="42" a="1"/>
  <c r="E88" i="42" s="1"/>
  <c r="AR86" i="42" a="1"/>
  <c r="AR86" i="42" s="1"/>
  <c r="AQ86" i="42" a="1"/>
  <c r="AQ86" i="42"/>
  <c r="AP86" i="42" a="1"/>
  <c r="AP86" i="42" s="1"/>
  <c r="AO86" i="42" a="1"/>
  <c r="AO86" i="42" s="1"/>
  <c r="AN86" i="42" a="1"/>
  <c r="AN86" i="42" s="1"/>
  <c r="AM86" i="42" a="1"/>
  <c r="AM86" i="42" s="1"/>
  <c r="AL86" i="42" a="1"/>
  <c r="AL86" i="42" s="1"/>
  <c r="AK86" i="42" a="1"/>
  <c r="AK86" i="42" s="1"/>
  <c r="AJ86" i="42" a="1"/>
  <c r="AJ86" i="42"/>
  <c r="AI86" i="42" a="1"/>
  <c r="AI86" i="42" s="1"/>
  <c r="AH86" i="42" a="1"/>
  <c r="AH86" i="42" s="1"/>
  <c r="AG86" i="42" a="1"/>
  <c r="AG86" i="42" s="1"/>
  <c r="AF86" i="42" a="1"/>
  <c r="AF86" i="42" s="1"/>
  <c r="AE86" i="42" a="1"/>
  <c r="AE86" i="42" s="1"/>
  <c r="AD86" i="42" a="1"/>
  <c r="AD86" i="42" s="1"/>
  <c r="AC86" i="42" a="1"/>
  <c r="AC86" i="42" s="1"/>
  <c r="AB86" i="42" a="1"/>
  <c r="AB86" i="42" s="1"/>
  <c r="AA86" i="42" a="1"/>
  <c r="AA86" i="42" s="1"/>
  <c r="Z86" i="42" a="1"/>
  <c r="Z86" i="42" s="1"/>
  <c r="Y86" i="42" a="1"/>
  <c r="Y86" i="42" s="1"/>
  <c r="X86" i="42" a="1"/>
  <c r="X86" i="42" s="1"/>
  <c r="W86" i="42" a="1"/>
  <c r="W86" i="42" s="1"/>
  <c r="V86" i="42" a="1"/>
  <c r="V86" i="42" s="1"/>
  <c r="U86" i="42" a="1"/>
  <c r="U86" i="42" s="1"/>
  <c r="T86" i="42" a="1"/>
  <c r="T86" i="42" s="1"/>
  <c r="S86" i="42" a="1"/>
  <c r="S86" i="42" s="1"/>
  <c r="R86" i="42" a="1"/>
  <c r="R86" i="42" s="1"/>
  <c r="Q86" i="42" a="1"/>
  <c r="Q86" i="42" s="1"/>
  <c r="P86" i="42" a="1"/>
  <c r="P86" i="42" s="1"/>
  <c r="O86" i="42" a="1"/>
  <c r="O86" i="42" s="1"/>
  <c r="N86" i="42" a="1"/>
  <c r="N86" i="42" s="1"/>
  <c r="M86" i="42" a="1"/>
  <c r="M86" i="42" s="1"/>
  <c r="L86" i="42" a="1"/>
  <c r="L86" i="42" s="1"/>
  <c r="K86" i="42" a="1"/>
  <c r="K86" i="42" s="1"/>
  <c r="J86" i="42" a="1"/>
  <c r="J86" i="42" s="1"/>
  <c r="I86" i="42" a="1"/>
  <c r="I86" i="42" s="1"/>
  <c r="H86" i="42" a="1"/>
  <c r="H86" i="42" s="1"/>
  <c r="G86" i="42" a="1"/>
  <c r="G86" i="42" s="1"/>
  <c r="F86" i="42" a="1"/>
  <c r="F86" i="42" s="1"/>
  <c r="E86" i="42" a="1"/>
  <c r="E86" i="42" s="1"/>
  <c r="AR85" i="42" a="1"/>
  <c r="AR85" i="42" s="1"/>
  <c r="AQ85" i="42" a="1"/>
  <c r="AQ85" i="42" s="1"/>
  <c r="AP85" i="42" a="1"/>
  <c r="AP85" i="42" s="1"/>
  <c r="AO85" i="42" a="1"/>
  <c r="AO85" i="42" s="1"/>
  <c r="AN85" i="42" a="1"/>
  <c r="AN85" i="42" s="1"/>
  <c r="AM85" i="42" a="1"/>
  <c r="AM85" i="42" s="1"/>
  <c r="AL85" i="42" a="1"/>
  <c r="AL85" i="42" s="1"/>
  <c r="AK85" i="42" a="1"/>
  <c r="AK85" i="42" s="1"/>
  <c r="AJ85" i="42" a="1"/>
  <c r="AJ85" i="42" s="1"/>
  <c r="AI85" i="42" a="1"/>
  <c r="AI85" i="42" s="1"/>
  <c r="AI84" i="42" s="1"/>
  <c r="AH85" i="42" a="1"/>
  <c r="AH85" i="42" s="1"/>
  <c r="AH84" i="42" s="1"/>
  <c r="AG85" i="42" a="1"/>
  <c r="AG85" i="42" s="1"/>
  <c r="AG84" i="42" s="1"/>
  <c r="AF85" i="42" a="1"/>
  <c r="AF85" i="42" s="1"/>
  <c r="AE85" i="42" a="1"/>
  <c r="AE85" i="42" s="1"/>
  <c r="AD85" i="42" a="1"/>
  <c r="AD85" i="42" s="1"/>
  <c r="AC85" i="42" a="1"/>
  <c r="AC85" i="42" s="1"/>
  <c r="AB85" i="42" a="1"/>
  <c r="AB85" i="42" s="1"/>
  <c r="AA85" i="42" a="1"/>
  <c r="AA85" i="42" s="1"/>
  <c r="Z85" i="42" a="1"/>
  <c r="Z85" i="42" s="1"/>
  <c r="Z84" i="42" s="1"/>
  <c r="Y85" i="42" a="1"/>
  <c r="Y85" i="42" s="1"/>
  <c r="X85" i="42" a="1"/>
  <c r="X85" i="42" s="1"/>
  <c r="W85" i="42" a="1"/>
  <c r="W85" i="42" s="1"/>
  <c r="V85" i="42" a="1"/>
  <c r="V85" i="42" s="1"/>
  <c r="U85" i="42" a="1"/>
  <c r="U85" i="42" s="1"/>
  <c r="T85" i="42" a="1"/>
  <c r="T85" i="42" s="1"/>
  <c r="S85" i="42" a="1"/>
  <c r="S85" i="42" s="1"/>
  <c r="R85" i="42" a="1"/>
  <c r="R85" i="42" s="1"/>
  <c r="Q85" i="42" a="1"/>
  <c r="Q85" i="42" s="1"/>
  <c r="P85" i="42" a="1"/>
  <c r="P85" i="42" s="1"/>
  <c r="O85" i="42" a="1"/>
  <c r="O85" i="42" s="1"/>
  <c r="N85" i="42" a="1"/>
  <c r="N85" i="42" s="1"/>
  <c r="M85" i="42" a="1"/>
  <c r="M85" i="42" s="1"/>
  <c r="M84" i="42" s="1"/>
  <c r="L85" i="42" a="1"/>
  <c r="L85" i="42" s="1"/>
  <c r="L84" i="42" s="1"/>
  <c r="K85" i="42" a="1"/>
  <c r="K85" i="42" s="1"/>
  <c r="J85" i="42" a="1"/>
  <c r="J85" i="42" s="1"/>
  <c r="I85" i="42" a="1"/>
  <c r="I85" i="42" s="1"/>
  <c r="I84" i="42" s="1"/>
  <c r="H85" i="42" a="1"/>
  <c r="H85" i="42" s="1"/>
  <c r="G85" i="42" a="1"/>
  <c r="G85" i="42" s="1"/>
  <c r="F85" i="42" a="1"/>
  <c r="F85" i="42" s="1"/>
  <c r="E85" i="42" a="1"/>
  <c r="E85" i="42" s="1"/>
  <c r="AR83" i="42" a="1"/>
  <c r="AR83" i="42" s="1"/>
  <c r="AQ83" i="42" a="1"/>
  <c r="AQ83" i="42" s="1"/>
  <c r="AP83" i="42" a="1"/>
  <c r="AP83" i="42" s="1"/>
  <c r="AO83" i="42" a="1"/>
  <c r="AO83" i="42" s="1"/>
  <c r="AN83" i="42" a="1"/>
  <c r="AN83" i="42" s="1"/>
  <c r="AM83" i="42" a="1"/>
  <c r="AM83" i="42" s="1"/>
  <c r="AL83" i="42" a="1"/>
  <c r="AL83" i="42" s="1"/>
  <c r="AK83" i="42" a="1"/>
  <c r="AK83" i="42" s="1"/>
  <c r="AJ83" i="42" a="1"/>
  <c r="AJ83" i="42" s="1"/>
  <c r="AI83" i="42" a="1"/>
  <c r="AI83" i="42" s="1"/>
  <c r="AH83" i="42" a="1"/>
  <c r="AH83" i="42" s="1"/>
  <c r="AG83" i="42" a="1"/>
  <c r="AG83" i="42" s="1"/>
  <c r="AF83" i="42" a="1"/>
  <c r="AF83" i="42" s="1"/>
  <c r="AE83" i="42" a="1"/>
  <c r="AE83" i="42" s="1"/>
  <c r="AD83" i="42" a="1"/>
  <c r="AD83" i="42" s="1"/>
  <c r="AC83" i="42" a="1"/>
  <c r="AC83" i="42" s="1"/>
  <c r="AB83" i="42" a="1"/>
  <c r="AB83" i="42" s="1"/>
  <c r="AA83" i="42" a="1"/>
  <c r="AA83" i="42" s="1"/>
  <c r="Z83" i="42" a="1"/>
  <c r="Z83" i="42" s="1"/>
  <c r="Y83" i="42" a="1"/>
  <c r="Y83" i="42" s="1"/>
  <c r="X83" i="42" a="1"/>
  <c r="X83" i="42" s="1"/>
  <c r="W83" i="42" a="1"/>
  <c r="W83" i="42" s="1"/>
  <c r="V83" i="42" a="1"/>
  <c r="V83" i="42" s="1"/>
  <c r="U83" i="42" a="1"/>
  <c r="U83" i="42" s="1"/>
  <c r="T83" i="42" a="1"/>
  <c r="T83" i="42" s="1"/>
  <c r="S83" i="42" a="1"/>
  <c r="S83" i="42" s="1"/>
  <c r="R83" i="42" a="1"/>
  <c r="R83" i="42" s="1"/>
  <c r="Q83" i="42" a="1"/>
  <c r="Q83" i="42" s="1"/>
  <c r="P83" i="42" a="1"/>
  <c r="P83" i="42" s="1"/>
  <c r="O83" i="42" a="1"/>
  <c r="O83" i="42" s="1"/>
  <c r="N83" i="42" a="1"/>
  <c r="N83" i="42" s="1"/>
  <c r="M83" i="42" a="1"/>
  <c r="M83" i="42" s="1"/>
  <c r="L83" i="42" a="1"/>
  <c r="L83" i="42" s="1"/>
  <c r="K83" i="42" a="1"/>
  <c r="K83" i="42" s="1"/>
  <c r="J83" i="42" a="1"/>
  <c r="J83" i="42" s="1"/>
  <c r="I83" i="42" a="1"/>
  <c r="I83" i="42" s="1"/>
  <c r="H83" i="42" a="1"/>
  <c r="H83" i="42" s="1"/>
  <c r="G83" i="42" a="1"/>
  <c r="G83" i="42" s="1"/>
  <c r="F83" i="42" a="1"/>
  <c r="F83" i="42" s="1"/>
  <c r="E83" i="42" a="1"/>
  <c r="E83" i="42" s="1"/>
  <c r="AR82" i="42" a="1"/>
  <c r="AR82" i="42" s="1"/>
  <c r="AR81" i="42" s="1"/>
  <c r="AQ82" i="42" a="1"/>
  <c r="AQ82" i="42" s="1"/>
  <c r="AQ81" i="42" s="1"/>
  <c r="AP82" i="42" a="1"/>
  <c r="AP82" i="42" s="1"/>
  <c r="AP81" i="42" s="1"/>
  <c r="AO82" i="42" a="1"/>
  <c r="AO82" i="42" s="1"/>
  <c r="AO81" i="42" s="1"/>
  <c r="AN82" i="42" a="1"/>
  <c r="AN82" i="42" s="1"/>
  <c r="AM82" i="42" a="1"/>
  <c r="AM82" i="42" s="1"/>
  <c r="AL82" i="42" a="1"/>
  <c r="AL82" i="42" s="1"/>
  <c r="AK82" i="42" a="1"/>
  <c r="AK82" i="42" s="1"/>
  <c r="AK81" i="42" s="1"/>
  <c r="AJ82" i="42" a="1"/>
  <c r="AJ82" i="42" s="1"/>
  <c r="AI82" i="42" a="1"/>
  <c r="AI82" i="42" s="1"/>
  <c r="AH82" i="42" a="1"/>
  <c r="AH82" i="42" s="1"/>
  <c r="AG82" i="42" a="1"/>
  <c r="AG82" i="42" s="1"/>
  <c r="AG81" i="42" s="1"/>
  <c r="AF82" i="42" a="1"/>
  <c r="AF82" i="42" s="1"/>
  <c r="AF81" i="42" s="1"/>
  <c r="AE82" i="42" a="1"/>
  <c r="AE82" i="42" s="1"/>
  <c r="AD82" i="42" a="1"/>
  <c r="AD82" i="42" s="1"/>
  <c r="AC82" i="42" a="1"/>
  <c r="AC82" i="42" s="1"/>
  <c r="AC81" i="42" s="1"/>
  <c r="AB82" i="42" a="1"/>
  <c r="AB82" i="42" s="1"/>
  <c r="AA82" i="42" a="1"/>
  <c r="AA82" i="42" s="1"/>
  <c r="Z82" i="42" a="1"/>
  <c r="Z82" i="42" s="1"/>
  <c r="Y82" i="42" a="1"/>
  <c r="Y82" i="42" s="1"/>
  <c r="Y81" i="42" s="1"/>
  <c r="X82" i="42" a="1"/>
  <c r="X82" i="42" s="1"/>
  <c r="X81" i="42" s="1"/>
  <c r="W82" i="42" a="1"/>
  <c r="W82" i="42" s="1"/>
  <c r="V82" i="42" a="1"/>
  <c r="V82" i="42" s="1"/>
  <c r="U82" i="42" a="1"/>
  <c r="U82" i="42" s="1"/>
  <c r="U81" i="42" s="1"/>
  <c r="T82" i="42" a="1"/>
  <c r="T82" i="42" s="1"/>
  <c r="S82" i="42" a="1"/>
  <c r="S82" i="42" s="1"/>
  <c r="R82" i="42" a="1"/>
  <c r="R82" i="42" s="1"/>
  <c r="Q82" i="42" a="1"/>
  <c r="Q82" i="42" s="1"/>
  <c r="Q81" i="42" s="1"/>
  <c r="P82" i="42" a="1"/>
  <c r="P82" i="42" s="1"/>
  <c r="P81" i="42" s="1"/>
  <c r="O82" i="42" a="1"/>
  <c r="O82" i="42" s="1"/>
  <c r="N82" i="42" a="1"/>
  <c r="N82" i="42" s="1"/>
  <c r="M82" i="42" a="1"/>
  <c r="M82" i="42" s="1"/>
  <c r="M81" i="42" s="1"/>
  <c r="L82" i="42" a="1"/>
  <c r="L82" i="42" s="1"/>
  <c r="K82" i="42" a="1"/>
  <c r="K82" i="42" s="1"/>
  <c r="J82" i="42" a="1"/>
  <c r="J82" i="42" s="1"/>
  <c r="I82" i="42" a="1"/>
  <c r="I82" i="42" s="1"/>
  <c r="I81" i="42" s="1"/>
  <c r="H82" i="42" a="1"/>
  <c r="H82" i="42" s="1"/>
  <c r="H81" i="42" s="1"/>
  <c r="G82" i="42" a="1"/>
  <c r="G82" i="42" s="1"/>
  <c r="F82" i="42" a="1"/>
  <c r="F82" i="42" s="1"/>
  <c r="E82" i="42" a="1"/>
  <c r="E82" i="42" s="1"/>
  <c r="E81" i="42" s="1"/>
  <c r="AR80" i="42" a="1"/>
  <c r="AR80" i="42" s="1"/>
  <c r="AQ80" i="42" a="1"/>
  <c r="AQ80" i="42" s="1"/>
  <c r="AP80" i="42" a="1"/>
  <c r="AP80" i="42" s="1"/>
  <c r="AO80" i="42" a="1"/>
  <c r="AO80" i="42" s="1"/>
  <c r="AN80" i="42" a="1"/>
  <c r="AN80" i="42" s="1"/>
  <c r="AM80" i="42" a="1"/>
  <c r="AM80" i="42" s="1"/>
  <c r="AL80" i="42" a="1"/>
  <c r="AL80" i="42" s="1"/>
  <c r="AK80" i="42" a="1"/>
  <c r="AK80" i="42" s="1"/>
  <c r="AJ80" i="42" a="1"/>
  <c r="AJ80" i="42" s="1"/>
  <c r="AI80" i="42" a="1"/>
  <c r="AI80" i="42" s="1"/>
  <c r="AH80" i="42" a="1"/>
  <c r="AH80" i="42" s="1"/>
  <c r="AG80" i="42" a="1"/>
  <c r="AG80" i="42" s="1"/>
  <c r="AF80" i="42" a="1"/>
  <c r="AF80" i="42" s="1"/>
  <c r="AE80" i="42" a="1"/>
  <c r="AE80" i="42" s="1"/>
  <c r="AD80" i="42" a="1"/>
  <c r="AD80" i="42" s="1"/>
  <c r="AC80" i="42" a="1"/>
  <c r="AC80" i="42" s="1"/>
  <c r="AB80" i="42" a="1"/>
  <c r="AB80" i="42" s="1"/>
  <c r="AA80" i="42" a="1"/>
  <c r="AA80" i="42" s="1"/>
  <c r="Z80" i="42" a="1"/>
  <c r="Z80" i="42" s="1"/>
  <c r="Y80" i="42" a="1"/>
  <c r="Y80" i="42" s="1"/>
  <c r="X80" i="42" a="1"/>
  <c r="X80" i="42" s="1"/>
  <c r="W80" i="42" a="1"/>
  <c r="W80" i="42" s="1"/>
  <c r="V80" i="42" a="1"/>
  <c r="V80" i="42" s="1"/>
  <c r="U80" i="42" a="1"/>
  <c r="U80" i="42" s="1"/>
  <c r="T80" i="42" a="1"/>
  <c r="T80" i="42" s="1"/>
  <c r="S80" i="42" a="1"/>
  <c r="S80" i="42" s="1"/>
  <c r="R80" i="42" a="1"/>
  <c r="R80" i="42" s="1"/>
  <c r="Q80" i="42" a="1"/>
  <c r="Q80" i="42" s="1"/>
  <c r="P80" i="42" a="1"/>
  <c r="P80" i="42" s="1"/>
  <c r="O80" i="42" a="1"/>
  <c r="O80" i="42" s="1"/>
  <c r="N80" i="42" a="1"/>
  <c r="N80" i="42" s="1"/>
  <c r="M80" i="42" a="1"/>
  <c r="M80" i="42" s="1"/>
  <c r="L80" i="42" a="1"/>
  <c r="L80" i="42" s="1"/>
  <c r="K80" i="42" a="1"/>
  <c r="K80" i="42" s="1"/>
  <c r="J80" i="42" a="1"/>
  <c r="J80" i="42" s="1"/>
  <c r="I80" i="42" a="1"/>
  <c r="I80" i="42" s="1"/>
  <c r="H80" i="42" a="1"/>
  <c r="H80" i="42" s="1"/>
  <c r="G80" i="42" a="1"/>
  <c r="G80" i="42" s="1"/>
  <c r="F80" i="42" a="1"/>
  <c r="F80" i="42" s="1"/>
  <c r="E80" i="42" a="1"/>
  <c r="E80" i="42" s="1"/>
  <c r="AR79" i="42" a="1"/>
  <c r="AR79" i="42" s="1"/>
  <c r="AR78" i="42" s="1"/>
  <c r="AQ79" i="42" a="1"/>
  <c r="AQ79" i="42" s="1"/>
  <c r="AP79" i="42" a="1"/>
  <c r="AP79" i="42" s="1"/>
  <c r="AP78" i="42" s="1"/>
  <c r="AO79" i="42" a="1"/>
  <c r="AO79" i="42" s="1"/>
  <c r="AN79" i="42" a="1"/>
  <c r="AN79" i="42" s="1"/>
  <c r="AN78" i="42" s="1"/>
  <c r="AM79" i="42" a="1"/>
  <c r="AM79" i="42" s="1"/>
  <c r="AM78" i="42" s="1"/>
  <c r="AL79" i="42" a="1"/>
  <c r="AL79" i="42" s="1"/>
  <c r="AL78" i="42" s="1"/>
  <c r="AK79" i="42" a="1"/>
  <c r="AK79" i="42" s="1"/>
  <c r="AK78" i="42" s="1"/>
  <c r="AJ79" i="42" a="1"/>
  <c r="AJ79" i="42" s="1"/>
  <c r="AI79" i="42" a="1"/>
  <c r="AI79" i="42" s="1"/>
  <c r="AI78" i="42" s="1"/>
  <c r="AH79" i="42" a="1"/>
  <c r="AH79" i="42" s="1"/>
  <c r="AH78" i="42" s="1"/>
  <c r="AG79" i="42" a="1"/>
  <c r="AG79" i="42" s="1"/>
  <c r="AG78" i="42" s="1"/>
  <c r="AF79" i="42" a="1"/>
  <c r="AF79" i="42" s="1"/>
  <c r="AF78" i="42" s="1"/>
  <c r="AE79" i="42" a="1"/>
  <c r="AE79" i="42" s="1"/>
  <c r="AE78" i="42" s="1"/>
  <c r="AD79" i="42" a="1"/>
  <c r="AD79" i="42" s="1"/>
  <c r="AD78" i="42" s="1"/>
  <c r="AC79" i="42" a="1"/>
  <c r="AC79" i="42" s="1"/>
  <c r="AC78" i="42" s="1"/>
  <c r="AB79" i="42" a="1"/>
  <c r="AB79" i="42" s="1"/>
  <c r="AB78" i="42" s="1"/>
  <c r="AA79" i="42" a="1"/>
  <c r="AA79" i="42" s="1"/>
  <c r="AA78" i="42" s="1"/>
  <c r="Z79" i="42" a="1"/>
  <c r="Z79" i="42" s="1"/>
  <c r="Z78" i="42" s="1"/>
  <c r="Y79" i="42" a="1"/>
  <c r="Y79" i="42" s="1"/>
  <c r="X79" i="42" a="1"/>
  <c r="X79" i="42" s="1"/>
  <c r="X78" i="42" s="1"/>
  <c r="W79" i="42" a="1"/>
  <c r="W79" i="42" s="1"/>
  <c r="W78" i="42" s="1"/>
  <c r="V79" i="42" a="1"/>
  <c r="V79" i="42" s="1"/>
  <c r="V78" i="42" s="1"/>
  <c r="U79" i="42" a="1"/>
  <c r="U79" i="42" s="1"/>
  <c r="U78" i="42" s="1"/>
  <c r="T79" i="42" a="1"/>
  <c r="T79" i="42" s="1"/>
  <c r="S79" i="42" a="1"/>
  <c r="S79" i="42" s="1"/>
  <c r="R79" i="42" a="1"/>
  <c r="R79" i="42" s="1"/>
  <c r="Q79" i="42" a="1"/>
  <c r="Q79" i="42" s="1"/>
  <c r="Q78" i="42" s="1"/>
  <c r="P79" i="42" a="1"/>
  <c r="P79" i="42" s="1"/>
  <c r="P78" i="42" s="1"/>
  <c r="O79" i="42" a="1"/>
  <c r="O79" i="42" s="1"/>
  <c r="O78" i="42" s="1"/>
  <c r="N79" i="42" a="1"/>
  <c r="N79" i="42" s="1"/>
  <c r="N78" i="42" s="1"/>
  <c r="M79" i="42" a="1"/>
  <c r="M79" i="42" s="1"/>
  <c r="M78" i="42" s="1"/>
  <c r="L79" i="42" a="1"/>
  <c r="L79" i="42" s="1"/>
  <c r="L78" i="42" s="1"/>
  <c r="K79" i="42" a="1"/>
  <c r="K79" i="42" s="1"/>
  <c r="K78" i="42" s="1"/>
  <c r="J79" i="42" a="1"/>
  <c r="J79" i="42" s="1"/>
  <c r="J78" i="42" s="1"/>
  <c r="I79" i="42" a="1"/>
  <c r="I79" i="42" s="1"/>
  <c r="H79" i="42" a="1"/>
  <c r="H79" i="42" s="1"/>
  <c r="H78" i="42" s="1"/>
  <c r="G79" i="42" a="1"/>
  <c r="G79" i="42" s="1"/>
  <c r="G78" i="42" s="1"/>
  <c r="F79" i="42" a="1"/>
  <c r="F79" i="42" s="1"/>
  <c r="F78" i="42" s="1"/>
  <c r="E79" i="42" a="1"/>
  <c r="E79" i="42" s="1"/>
  <c r="E78" i="42" s="1"/>
  <c r="AQ78" i="42"/>
  <c r="S78" i="42"/>
  <c r="R78" i="42"/>
  <c r="AR77" i="42" a="1"/>
  <c r="AR77" i="42" s="1"/>
  <c r="AQ77" i="42" a="1"/>
  <c r="AQ77" i="42" s="1"/>
  <c r="AP77" i="42" a="1"/>
  <c r="AP77" i="42" s="1"/>
  <c r="AO77" i="42" a="1"/>
  <c r="AO77" i="42" s="1"/>
  <c r="AN77" i="42" a="1"/>
  <c r="AN77" i="42" s="1"/>
  <c r="AM77" i="42" a="1"/>
  <c r="AM77" i="42" s="1"/>
  <c r="AL77" i="42" a="1"/>
  <c r="AL77" i="42" s="1"/>
  <c r="AK77" i="42" a="1"/>
  <c r="AK77" i="42" s="1"/>
  <c r="AJ77" i="42" a="1"/>
  <c r="AJ77" i="42" s="1"/>
  <c r="AI77" i="42" a="1"/>
  <c r="AI77" i="42" s="1"/>
  <c r="AH77" i="42" a="1"/>
  <c r="AH77" i="42" s="1"/>
  <c r="AG77" i="42" a="1"/>
  <c r="AG77" i="42" s="1"/>
  <c r="AF77" i="42" a="1"/>
  <c r="AF77" i="42" s="1"/>
  <c r="AE77" i="42" a="1"/>
  <c r="AE77" i="42" s="1"/>
  <c r="AD77" i="42" a="1"/>
  <c r="AD77" i="42" s="1"/>
  <c r="AC77" i="42" a="1"/>
  <c r="AC77" i="42" s="1"/>
  <c r="AB77" i="42" a="1"/>
  <c r="AB77" i="42"/>
  <c r="AA77" i="42" a="1"/>
  <c r="AA77" i="42" s="1"/>
  <c r="Z77" i="42" a="1"/>
  <c r="Z77" i="42" s="1"/>
  <c r="Y77" i="42" a="1"/>
  <c r="Y77" i="42" s="1"/>
  <c r="X77" i="42" a="1"/>
  <c r="X77" i="42" s="1"/>
  <c r="W77" i="42" a="1"/>
  <c r="W77" i="42" s="1"/>
  <c r="V77" i="42" a="1"/>
  <c r="V77" i="42" s="1"/>
  <c r="U77" i="42" a="1"/>
  <c r="U77" i="42" s="1"/>
  <c r="T77" i="42" a="1"/>
  <c r="T77" i="42" s="1"/>
  <c r="S77" i="42" a="1"/>
  <c r="S77" i="42" s="1"/>
  <c r="R77" i="42" a="1"/>
  <c r="R77" i="42" s="1"/>
  <c r="Q77" i="42" a="1"/>
  <c r="Q77" i="42" s="1"/>
  <c r="P77" i="42" a="1"/>
  <c r="P77" i="42" s="1"/>
  <c r="O77" i="42" a="1"/>
  <c r="O77" i="42" s="1"/>
  <c r="N77" i="42" a="1"/>
  <c r="N77" i="42" s="1"/>
  <c r="M77" i="42" a="1"/>
  <c r="M77" i="42"/>
  <c r="L77" i="42" a="1"/>
  <c r="L77" i="42" s="1"/>
  <c r="K77" i="42" a="1"/>
  <c r="K77" i="42" s="1"/>
  <c r="J77" i="42" a="1"/>
  <c r="J77" i="42" s="1"/>
  <c r="I77" i="42" a="1"/>
  <c r="I77" i="42" s="1"/>
  <c r="H77" i="42" a="1"/>
  <c r="H77" i="42" s="1"/>
  <c r="G77" i="42" a="1"/>
  <c r="G77" i="42" s="1"/>
  <c r="F77" i="42" a="1"/>
  <c r="F77" i="42" s="1"/>
  <c r="E77" i="42" a="1"/>
  <c r="E77" i="42" s="1"/>
  <c r="AR76" i="42" a="1"/>
  <c r="AR76" i="42" s="1"/>
  <c r="AQ76" i="42" a="1"/>
  <c r="AQ76" i="42" s="1"/>
  <c r="AP76" i="42" a="1"/>
  <c r="AP76" i="42" s="1"/>
  <c r="AO76" i="42" a="1"/>
  <c r="AO76" i="42" s="1"/>
  <c r="AN76" i="42" a="1"/>
  <c r="AN76" i="42" s="1"/>
  <c r="AM76" i="42" a="1"/>
  <c r="AM76" i="42" s="1"/>
  <c r="AL76" i="42" a="1"/>
  <c r="AL76" i="42" s="1"/>
  <c r="AL75" i="42" s="1"/>
  <c r="AK76" i="42" a="1"/>
  <c r="AK76" i="42" s="1"/>
  <c r="AJ76" i="42" a="1"/>
  <c r="AJ76" i="42"/>
  <c r="AI76" i="42" a="1"/>
  <c r="AI76" i="42" s="1"/>
  <c r="AH76" i="42" a="1"/>
  <c r="AH76" i="42" s="1"/>
  <c r="AH75" i="42" s="1"/>
  <c r="AG76" i="42" a="1"/>
  <c r="AG76" i="42" s="1"/>
  <c r="AF76" i="42" a="1"/>
  <c r="AF76" i="42" s="1"/>
  <c r="AE76" i="42" a="1"/>
  <c r="AE76" i="42" s="1"/>
  <c r="AD76" i="42" a="1"/>
  <c r="AD76" i="42" s="1"/>
  <c r="AD75" i="42" s="1"/>
  <c r="AC76" i="42" a="1"/>
  <c r="AC76" i="42" s="1"/>
  <c r="AB76" i="42" a="1"/>
  <c r="AB76" i="42" s="1"/>
  <c r="AA76" i="42" a="1"/>
  <c r="AA76" i="42" s="1"/>
  <c r="Z76" i="42" a="1"/>
  <c r="Z76" i="42" s="1"/>
  <c r="Y76" i="42" a="1"/>
  <c r="Y76" i="42" s="1"/>
  <c r="X76" i="42" a="1"/>
  <c r="X76" i="42" s="1"/>
  <c r="W76" i="42" a="1"/>
  <c r="W76" i="42" s="1"/>
  <c r="V76" i="42" a="1"/>
  <c r="V76" i="42" s="1"/>
  <c r="U76" i="42" a="1"/>
  <c r="U76" i="42" s="1"/>
  <c r="T76" i="42" a="1"/>
  <c r="T76" i="42" s="1"/>
  <c r="S76" i="42" a="1"/>
  <c r="S76" i="42" s="1"/>
  <c r="R76" i="42" a="1"/>
  <c r="R76" i="42" s="1"/>
  <c r="R75" i="42" s="1"/>
  <c r="Q76" i="42" a="1"/>
  <c r="Q76" i="42" s="1"/>
  <c r="P76" i="42" a="1"/>
  <c r="P76" i="42" s="1"/>
  <c r="O76" i="42" a="1"/>
  <c r="O76" i="42" s="1"/>
  <c r="N76" i="42" a="1"/>
  <c r="N76" i="42" s="1"/>
  <c r="M76" i="42" a="1"/>
  <c r="M76" i="42" s="1"/>
  <c r="L76" i="42" a="1"/>
  <c r="L76" i="42" s="1"/>
  <c r="K76" i="42" a="1"/>
  <c r="K76" i="42" s="1"/>
  <c r="K75" i="42" s="1"/>
  <c r="J76" i="42" a="1"/>
  <c r="J76" i="42" s="1"/>
  <c r="I76" i="42" a="1"/>
  <c r="I76" i="42" s="1"/>
  <c r="H76" i="42" a="1"/>
  <c r="H76" i="42" s="1"/>
  <c r="G76" i="42" a="1"/>
  <c r="G76" i="42" s="1"/>
  <c r="F76" i="42" a="1"/>
  <c r="F76" i="42" s="1"/>
  <c r="E76" i="42" a="1"/>
  <c r="E76" i="42" s="1"/>
  <c r="AR74" i="42" a="1"/>
  <c r="AR74" i="42" s="1"/>
  <c r="AQ74" i="42" a="1"/>
  <c r="AQ74" i="42" s="1"/>
  <c r="AP74" i="42" a="1"/>
  <c r="AP74" i="42" s="1"/>
  <c r="AO74" i="42" a="1"/>
  <c r="AO74" i="42" s="1"/>
  <c r="AN74" i="42" a="1"/>
  <c r="AN74" i="42" s="1"/>
  <c r="AM74" i="42" a="1"/>
  <c r="AM74" i="42" s="1"/>
  <c r="AL74" i="42" a="1"/>
  <c r="AL74" i="42" s="1"/>
  <c r="AK74" i="42" a="1"/>
  <c r="AK74" i="42" s="1"/>
  <c r="AJ74" i="42" a="1"/>
  <c r="AJ74" i="42" s="1"/>
  <c r="AI74" i="42" a="1"/>
  <c r="AI74" i="42" s="1"/>
  <c r="AH74" i="42" a="1"/>
  <c r="AH74" i="42" s="1"/>
  <c r="AG74" i="42" a="1"/>
  <c r="AG74" i="42" s="1"/>
  <c r="AF74" i="42" a="1"/>
  <c r="AF74" i="42" s="1"/>
  <c r="AE74" i="42" a="1"/>
  <c r="AE74" i="42" s="1"/>
  <c r="AD74" i="42" a="1"/>
  <c r="AD74" i="42" s="1"/>
  <c r="AC74" i="42" a="1"/>
  <c r="AC74" i="42" s="1"/>
  <c r="AB74" i="42" a="1"/>
  <c r="AB74" i="42" s="1"/>
  <c r="AA74" i="42" a="1"/>
  <c r="AA74" i="42" s="1"/>
  <c r="Z74" i="42" a="1"/>
  <c r="Z74" i="42" s="1"/>
  <c r="Y74" i="42" a="1"/>
  <c r="Y74" i="42" s="1"/>
  <c r="X74" i="42" a="1"/>
  <c r="X74" i="42" s="1"/>
  <c r="W74" i="42" a="1"/>
  <c r="W74" i="42" s="1"/>
  <c r="V74" i="42" a="1"/>
  <c r="V74" i="42" s="1"/>
  <c r="U74" i="42" a="1"/>
  <c r="U74" i="42" s="1"/>
  <c r="T74" i="42" a="1"/>
  <c r="T74" i="42" s="1"/>
  <c r="S74" i="42" a="1"/>
  <c r="S74" i="42" s="1"/>
  <c r="R74" i="42" a="1"/>
  <c r="R74" i="42" s="1"/>
  <c r="Q74" i="42" a="1"/>
  <c r="Q74" i="42" s="1"/>
  <c r="P74" i="42" a="1"/>
  <c r="P74" i="42" s="1"/>
  <c r="O74" i="42" a="1"/>
  <c r="O74" i="42" s="1"/>
  <c r="N74" i="42" a="1"/>
  <c r="N74" i="42" s="1"/>
  <c r="M74" i="42" a="1"/>
  <c r="M74" i="42" s="1"/>
  <c r="L74" i="42" a="1"/>
  <c r="L74" i="42" s="1"/>
  <c r="K74" i="42" a="1"/>
  <c r="K74" i="42" s="1"/>
  <c r="J74" i="42" a="1"/>
  <c r="J74" i="42" s="1"/>
  <c r="I74" i="42" a="1"/>
  <c r="I74" i="42" s="1"/>
  <c r="H74" i="42" a="1"/>
  <c r="H74" i="42" s="1"/>
  <c r="G74" i="42" a="1"/>
  <c r="G74" i="42" s="1"/>
  <c r="F74" i="42" a="1"/>
  <c r="F74" i="42" s="1"/>
  <c r="E74" i="42" a="1"/>
  <c r="E74" i="42" s="1"/>
  <c r="AR73" i="42" a="1"/>
  <c r="AR73" i="42" s="1"/>
  <c r="AQ73" i="42" a="1"/>
  <c r="AQ73" i="42" s="1"/>
  <c r="AQ72" i="42" s="1"/>
  <c r="AP73" i="42" a="1"/>
  <c r="AP73" i="42" s="1"/>
  <c r="AO73" i="42" a="1"/>
  <c r="AO73" i="42" s="1"/>
  <c r="AN73" i="42" a="1"/>
  <c r="AN73" i="42" s="1"/>
  <c r="AN72" i="42" s="1"/>
  <c r="AM73" i="42" a="1"/>
  <c r="AM73" i="42" s="1"/>
  <c r="AL73" i="42" a="1"/>
  <c r="AL73" i="42" s="1"/>
  <c r="AL72" i="42" s="1"/>
  <c r="AK73" i="42" a="1"/>
  <c r="AK73" i="42" s="1"/>
  <c r="AJ73" i="42" a="1"/>
  <c r="AJ73" i="42" s="1"/>
  <c r="AJ72" i="42" s="1"/>
  <c r="AI73" i="42" a="1"/>
  <c r="AI73" i="42" s="1"/>
  <c r="AH73" i="42" a="1"/>
  <c r="AH73" i="42" s="1"/>
  <c r="AG73" i="42" a="1"/>
  <c r="AG73" i="42" s="1"/>
  <c r="AG72" i="42" s="1"/>
  <c r="AF73" i="42" a="1"/>
  <c r="AF73" i="42" s="1"/>
  <c r="AE73" i="42" a="1"/>
  <c r="AE73" i="42" s="1"/>
  <c r="AD73" i="42" a="1"/>
  <c r="AD73" i="42" s="1"/>
  <c r="AD72" i="42" s="1"/>
  <c r="AC73" i="42" a="1"/>
  <c r="AC73" i="42" s="1"/>
  <c r="AB73" i="42" a="1"/>
  <c r="AB73" i="42" s="1"/>
  <c r="AB72" i="42" s="1"/>
  <c r="AA73" i="42" a="1"/>
  <c r="AA73" i="42" s="1"/>
  <c r="AA72" i="42" s="1"/>
  <c r="Z73" i="42" a="1"/>
  <c r="Z73" i="42" s="1"/>
  <c r="Z72" i="42" s="1"/>
  <c r="Y73" i="42" a="1"/>
  <c r="Y73" i="42" s="1"/>
  <c r="Y72" i="42" s="1"/>
  <c r="X73" i="42" a="1"/>
  <c r="X73" i="42" s="1"/>
  <c r="W73" i="42" a="1"/>
  <c r="W73" i="42" s="1"/>
  <c r="W72" i="42" s="1"/>
  <c r="V73" i="42" a="1"/>
  <c r="V73" i="42" s="1"/>
  <c r="U73" i="42" a="1"/>
  <c r="U73" i="42" s="1"/>
  <c r="T73" i="42" a="1"/>
  <c r="T73" i="42" s="1"/>
  <c r="T72" i="42" s="1"/>
  <c r="S73" i="42" a="1"/>
  <c r="S73" i="42" s="1"/>
  <c r="R73" i="42" a="1"/>
  <c r="R73" i="42" s="1"/>
  <c r="Q73" i="42" a="1"/>
  <c r="Q73" i="42" s="1"/>
  <c r="Q72" i="42" s="1"/>
  <c r="P73" i="42" a="1"/>
  <c r="P73" i="42" s="1"/>
  <c r="O73" i="42" a="1"/>
  <c r="O73" i="42" s="1"/>
  <c r="N73" i="42" a="1"/>
  <c r="N73" i="42" s="1"/>
  <c r="N72" i="42" s="1"/>
  <c r="M73" i="42" a="1"/>
  <c r="M73" i="42" s="1"/>
  <c r="L73" i="42" a="1"/>
  <c r="L73" i="42" s="1"/>
  <c r="L72" i="42" s="1"/>
  <c r="K73" i="42" a="1"/>
  <c r="K73" i="42" s="1"/>
  <c r="K72" i="42" s="1"/>
  <c r="J73" i="42" a="1"/>
  <c r="J73" i="42" s="1"/>
  <c r="J72" i="42" s="1"/>
  <c r="I73" i="42" a="1"/>
  <c r="I73" i="42" s="1"/>
  <c r="I72" i="42" s="1"/>
  <c r="H73" i="42" a="1"/>
  <c r="H73" i="42" s="1"/>
  <c r="H72" i="42" s="1"/>
  <c r="G73" i="42" a="1"/>
  <c r="G73" i="42" s="1"/>
  <c r="G72" i="42" s="1"/>
  <c r="F73" i="42" a="1"/>
  <c r="F73" i="42" s="1"/>
  <c r="E73" i="42" a="1"/>
  <c r="E73" i="42" s="1"/>
  <c r="AR71" i="42" a="1"/>
  <c r="AR71" i="42" s="1"/>
  <c r="AQ71" i="42" a="1"/>
  <c r="AQ71" i="42" s="1"/>
  <c r="AP71" i="42" a="1"/>
  <c r="AP71" i="42" s="1"/>
  <c r="AO71" i="42" a="1"/>
  <c r="AO71" i="42" s="1"/>
  <c r="AN71" i="42" a="1"/>
  <c r="AN71" i="42" s="1"/>
  <c r="AM71" i="42" a="1"/>
  <c r="AM71" i="42" s="1"/>
  <c r="AL71" i="42" a="1"/>
  <c r="AL71" i="42" s="1"/>
  <c r="AK71" i="42" a="1"/>
  <c r="AK71" i="42" s="1"/>
  <c r="AJ71" i="42" a="1"/>
  <c r="AJ71" i="42" s="1"/>
  <c r="AI71" i="42" a="1"/>
  <c r="AI71" i="42" s="1"/>
  <c r="AH71" i="42" a="1"/>
  <c r="AH71" i="42" s="1"/>
  <c r="AG71" i="42" a="1"/>
  <c r="AG71" i="42" s="1"/>
  <c r="AF71" i="42" a="1"/>
  <c r="AF71" i="42" s="1"/>
  <c r="AE71" i="42" a="1"/>
  <c r="AE71" i="42" s="1"/>
  <c r="AD71" i="42" a="1"/>
  <c r="AD71" i="42" s="1"/>
  <c r="AC71" i="42" a="1"/>
  <c r="AC71" i="42" s="1"/>
  <c r="AB71" i="42" a="1"/>
  <c r="AB71" i="42" s="1"/>
  <c r="AA71" i="42" a="1"/>
  <c r="AA71" i="42" s="1"/>
  <c r="Z71" i="42" a="1"/>
  <c r="Z71" i="42" s="1"/>
  <c r="Y71" i="42" a="1"/>
  <c r="Y71" i="42" s="1"/>
  <c r="X71" i="42" a="1"/>
  <c r="X71" i="42" s="1"/>
  <c r="W71" i="42" a="1"/>
  <c r="W71" i="42" s="1"/>
  <c r="V71" i="42" a="1"/>
  <c r="V71" i="42" s="1"/>
  <c r="U71" i="42" a="1"/>
  <c r="U71" i="42" s="1"/>
  <c r="T71" i="42" a="1"/>
  <c r="T71" i="42" s="1"/>
  <c r="S71" i="42" a="1"/>
  <c r="S71" i="42" s="1"/>
  <c r="R71" i="42" a="1"/>
  <c r="R71" i="42" s="1"/>
  <c r="Q71" i="42" a="1"/>
  <c r="Q71" i="42" s="1"/>
  <c r="P71" i="42" a="1"/>
  <c r="P71" i="42" s="1"/>
  <c r="O71" i="42" a="1"/>
  <c r="O71" i="42" s="1"/>
  <c r="N71" i="42" a="1"/>
  <c r="N71" i="42" s="1"/>
  <c r="M71" i="42" a="1"/>
  <c r="M71" i="42" s="1"/>
  <c r="L71" i="42" a="1"/>
  <c r="L71" i="42" s="1"/>
  <c r="K71" i="42" a="1"/>
  <c r="K71" i="42" s="1"/>
  <c r="J71" i="42" a="1"/>
  <c r="J71" i="42" s="1"/>
  <c r="I71" i="42" a="1"/>
  <c r="I71" i="42" s="1"/>
  <c r="H71" i="42" a="1"/>
  <c r="H71" i="42" s="1"/>
  <c r="G71" i="42" a="1"/>
  <c r="G71" i="42" s="1"/>
  <c r="F71" i="42" a="1"/>
  <c r="F71" i="42" s="1"/>
  <c r="E71" i="42" a="1"/>
  <c r="E71" i="42" s="1"/>
  <c r="AR70" i="42" a="1"/>
  <c r="AR70" i="42" s="1"/>
  <c r="AQ70" i="42" a="1"/>
  <c r="AQ70" i="42" s="1"/>
  <c r="AP70" i="42" a="1"/>
  <c r="AP70" i="42" s="1"/>
  <c r="AO70" i="42" a="1"/>
  <c r="AO70" i="42" s="1"/>
  <c r="AO69" i="42" s="1"/>
  <c r="AN70" i="42" a="1"/>
  <c r="AN70" i="42" s="1"/>
  <c r="AM70" i="42" a="1"/>
  <c r="AM70" i="42" s="1"/>
  <c r="AL70" i="42" a="1"/>
  <c r="AL70" i="42" s="1"/>
  <c r="AK70" i="42" a="1"/>
  <c r="AK70" i="42" s="1"/>
  <c r="AJ70" i="42" a="1"/>
  <c r="AJ70" i="42" s="1"/>
  <c r="AI70" i="42" a="1"/>
  <c r="AI70" i="42" s="1"/>
  <c r="AH70" i="42" a="1"/>
  <c r="AH70" i="42" s="1"/>
  <c r="AG70" i="42" a="1"/>
  <c r="AG70" i="42" s="1"/>
  <c r="AF70" i="42" a="1"/>
  <c r="AF70" i="42" s="1"/>
  <c r="AE70" i="42" a="1"/>
  <c r="AE70" i="42" s="1"/>
  <c r="AD70" i="42" a="1"/>
  <c r="AD70" i="42" s="1"/>
  <c r="AC70" i="42" a="1"/>
  <c r="AC70" i="42"/>
  <c r="AB70" i="42" a="1"/>
  <c r="AB70" i="42" s="1"/>
  <c r="AA70" i="42" a="1"/>
  <c r="AA70" i="42" s="1"/>
  <c r="Z70" i="42" a="1"/>
  <c r="Z70" i="42" s="1"/>
  <c r="Y70" i="42" a="1"/>
  <c r="Y70" i="42" s="1"/>
  <c r="X70" i="42" a="1"/>
  <c r="X70" i="42" s="1"/>
  <c r="W70" i="42" a="1"/>
  <c r="W70" i="42" s="1"/>
  <c r="V70" i="42" a="1"/>
  <c r="V70" i="42" s="1"/>
  <c r="V69" i="42" s="1"/>
  <c r="U70" i="42" a="1"/>
  <c r="U70" i="42" s="1"/>
  <c r="U69" i="42" s="1"/>
  <c r="T70" i="42" a="1"/>
  <c r="T70" i="42" s="1"/>
  <c r="S70" i="42" a="1"/>
  <c r="S70" i="42" s="1"/>
  <c r="S69" i="42" s="1"/>
  <c r="R70" i="42" a="1"/>
  <c r="R70" i="42" s="1"/>
  <c r="Q70" i="42" a="1"/>
  <c r="Q70" i="42" s="1"/>
  <c r="P70" i="42" a="1"/>
  <c r="P70" i="42" s="1"/>
  <c r="O70" i="42" a="1"/>
  <c r="O70" i="42" s="1"/>
  <c r="N70" i="42" a="1"/>
  <c r="N70" i="42" s="1"/>
  <c r="M70" i="42" a="1"/>
  <c r="M70" i="42" s="1"/>
  <c r="M69" i="42" s="1"/>
  <c r="L70" i="42" a="1"/>
  <c r="L70" i="42" s="1"/>
  <c r="K70" i="42" a="1"/>
  <c r="K70" i="42" s="1"/>
  <c r="J70" i="42" a="1"/>
  <c r="J70" i="42" s="1"/>
  <c r="I70" i="42" a="1"/>
  <c r="I70" i="42" s="1"/>
  <c r="H70" i="42" a="1"/>
  <c r="H70" i="42" s="1"/>
  <c r="G70" i="42" a="1"/>
  <c r="G70" i="42" s="1"/>
  <c r="F70" i="42" a="1"/>
  <c r="F70" i="42" s="1"/>
  <c r="F69" i="42" s="1"/>
  <c r="E70" i="42" a="1"/>
  <c r="E70" i="42" s="1"/>
  <c r="AR68" i="42" a="1"/>
  <c r="AR68" i="42" s="1"/>
  <c r="AQ68" i="42" a="1"/>
  <c r="AQ68" i="42" s="1"/>
  <c r="AP68" i="42" a="1"/>
  <c r="AP68" i="42" s="1"/>
  <c r="AO68" i="42" a="1"/>
  <c r="AO68" i="42" s="1"/>
  <c r="AN68" i="42" a="1"/>
  <c r="AN68" i="42" s="1"/>
  <c r="AM68" i="42" a="1"/>
  <c r="AM68" i="42" s="1"/>
  <c r="AL68" i="42" a="1"/>
  <c r="AL68" i="42" s="1"/>
  <c r="AK68" i="42" a="1"/>
  <c r="AK68" i="42" s="1"/>
  <c r="AJ68" i="42" a="1"/>
  <c r="AJ68" i="42" s="1"/>
  <c r="AI68" i="42" a="1"/>
  <c r="AI68" i="42" s="1"/>
  <c r="AH68" i="42" a="1"/>
  <c r="AH68" i="42" s="1"/>
  <c r="AG68" i="42" a="1"/>
  <c r="AG68" i="42" s="1"/>
  <c r="AF68" i="42" a="1"/>
  <c r="AF68" i="42" s="1"/>
  <c r="AE68" i="42" a="1"/>
  <c r="AE68" i="42" s="1"/>
  <c r="AD68" i="42" a="1"/>
  <c r="AD68" i="42" s="1"/>
  <c r="AC68" i="42" a="1"/>
  <c r="AC68" i="42" s="1"/>
  <c r="AB68" i="42" a="1"/>
  <c r="AB68" i="42" s="1"/>
  <c r="AA68" i="42" a="1"/>
  <c r="AA68" i="42" s="1"/>
  <c r="Z68" i="42" a="1"/>
  <c r="Z68" i="42" s="1"/>
  <c r="Y68" i="42" a="1"/>
  <c r="Y68" i="42" s="1"/>
  <c r="X68" i="42" a="1"/>
  <c r="X68" i="42" s="1"/>
  <c r="W68" i="42" a="1"/>
  <c r="W68" i="42" s="1"/>
  <c r="V68" i="42" a="1"/>
  <c r="V68" i="42" s="1"/>
  <c r="U68" i="42" a="1"/>
  <c r="U68" i="42" s="1"/>
  <c r="T68" i="42" a="1"/>
  <c r="T68" i="42" s="1"/>
  <c r="S68" i="42" a="1"/>
  <c r="S68" i="42" s="1"/>
  <c r="R68" i="42" a="1"/>
  <c r="R68" i="42" s="1"/>
  <c r="Q68" i="42" a="1"/>
  <c r="Q68" i="42" s="1"/>
  <c r="P68" i="42" a="1"/>
  <c r="P68" i="42" s="1"/>
  <c r="O68" i="42" a="1"/>
  <c r="O68" i="42" s="1"/>
  <c r="N68" i="42" a="1"/>
  <c r="N68" i="42" s="1"/>
  <c r="M68" i="42" a="1"/>
  <c r="M68" i="42" s="1"/>
  <c r="L68" i="42" a="1"/>
  <c r="L68" i="42" s="1"/>
  <c r="K68" i="42" a="1"/>
  <c r="K68" i="42" s="1"/>
  <c r="J68" i="42" a="1"/>
  <c r="J68" i="42" s="1"/>
  <c r="I68" i="42" a="1"/>
  <c r="I68" i="42" s="1"/>
  <c r="H68" i="42" a="1"/>
  <c r="H68" i="42" s="1"/>
  <c r="G68" i="42" a="1"/>
  <c r="G68" i="42" s="1"/>
  <c r="F68" i="42" a="1"/>
  <c r="F68" i="42" s="1"/>
  <c r="E68" i="42" a="1"/>
  <c r="E68" i="42" s="1"/>
  <c r="AR67" i="42" a="1"/>
  <c r="AR67" i="42" s="1"/>
  <c r="AQ67" i="42" a="1"/>
  <c r="AQ67" i="42" s="1"/>
  <c r="AP67" i="42" a="1"/>
  <c r="AP67" i="42" s="1"/>
  <c r="AO67" i="42" a="1"/>
  <c r="AO67" i="42" s="1"/>
  <c r="AO66" i="42" s="1"/>
  <c r="AN67" i="42" a="1"/>
  <c r="AN67" i="42" s="1"/>
  <c r="AM67" i="42" a="1"/>
  <c r="AM67" i="42" s="1"/>
  <c r="AM66" i="42" s="1"/>
  <c r="AL67" i="42" a="1"/>
  <c r="AL67" i="42" s="1"/>
  <c r="AL66" i="42" s="1"/>
  <c r="AK67" i="42" a="1"/>
  <c r="AK67" i="42" s="1"/>
  <c r="AK66" i="42" s="1"/>
  <c r="AJ67" i="42" a="1"/>
  <c r="AJ67" i="42" s="1"/>
  <c r="AI67" i="42" a="1"/>
  <c r="AI67" i="42" s="1"/>
  <c r="AH67" i="42" a="1"/>
  <c r="AH67" i="42" s="1"/>
  <c r="AH66" i="42" s="1"/>
  <c r="AG67" i="42" a="1"/>
  <c r="AG67" i="42" s="1"/>
  <c r="AG66" i="42" s="1"/>
  <c r="AF67" i="42" a="1"/>
  <c r="AF67" i="42" s="1"/>
  <c r="AE67" i="42" a="1"/>
  <c r="AE67" i="42" s="1"/>
  <c r="AD67" i="42" a="1"/>
  <c r="AD67" i="42" s="1"/>
  <c r="AC67" i="42" a="1"/>
  <c r="AC67" i="42" s="1"/>
  <c r="AC66" i="42" s="1"/>
  <c r="AB67" i="42" a="1"/>
  <c r="AB67" i="42" s="1"/>
  <c r="AA67" i="42" a="1"/>
  <c r="AA67" i="42" s="1"/>
  <c r="Z67" i="42" a="1"/>
  <c r="Z67" i="42" s="1"/>
  <c r="Z66" i="42" s="1"/>
  <c r="Y67" i="42" a="1"/>
  <c r="Y67" i="42" s="1"/>
  <c r="Y66" i="42" s="1"/>
  <c r="X67" i="42" a="1"/>
  <c r="X67" i="42" s="1"/>
  <c r="W67" i="42" a="1"/>
  <c r="W67" i="42" s="1"/>
  <c r="V67" i="42" a="1"/>
  <c r="V67" i="42" s="1"/>
  <c r="U67" i="42" a="1"/>
  <c r="U67" i="42" s="1"/>
  <c r="T67" i="42" a="1"/>
  <c r="T67" i="42" s="1"/>
  <c r="S67" i="42" a="1"/>
  <c r="S67" i="42"/>
  <c r="S66" i="42" s="1"/>
  <c r="R67" i="42" a="1"/>
  <c r="R67" i="42" s="1"/>
  <c r="Q67" i="42" a="1"/>
  <c r="Q67" i="42" s="1"/>
  <c r="P67" i="42" a="1"/>
  <c r="P67" i="42" s="1"/>
  <c r="O67" i="42" a="1"/>
  <c r="O67" i="42" s="1"/>
  <c r="N67" i="42" a="1"/>
  <c r="N67" i="42" s="1"/>
  <c r="M67" i="42" a="1"/>
  <c r="M67" i="42" s="1"/>
  <c r="L67" i="42" a="1"/>
  <c r="L67" i="42" s="1"/>
  <c r="K67" i="42" a="1"/>
  <c r="K67" i="42" s="1"/>
  <c r="J67" i="42" a="1"/>
  <c r="J67" i="42" s="1"/>
  <c r="I67" i="42" a="1"/>
  <c r="I67" i="42" s="1"/>
  <c r="H67" i="42" a="1"/>
  <c r="H67" i="42" s="1"/>
  <c r="G67" i="42" a="1"/>
  <c r="G67" i="42"/>
  <c r="G66" i="42" s="1"/>
  <c r="F67" i="42" a="1"/>
  <c r="F67" i="42" s="1"/>
  <c r="E67" i="42" a="1"/>
  <c r="E67" i="42" s="1"/>
  <c r="AR66" i="42"/>
  <c r="V66" i="42"/>
  <c r="AR65" i="42" a="1"/>
  <c r="AR65" i="42" s="1"/>
  <c r="AQ65" i="42" a="1"/>
  <c r="AQ65" i="42" s="1"/>
  <c r="AP65" i="42" a="1"/>
  <c r="AP65" i="42" s="1"/>
  <c r="AO65" i="42" a="1"/>
  <c r="AO65" i="42" s="1"/>
  <c r="AN65" i="42" a="1"/>
  <c r="AN65" i="42" s="1"/>
  <c r="AM65" i="42" a="1"/>
  <c r="AM65" i="42" s="1"/>
  <c r="AL65" i="42" a="1"/>
  <c r="AL65" i="42" s="1"/>
  <c r="AK65" i="42" a="1"/>
  <c r="AK65" i="42" s="1"/>
  <c r="AJ65" i="42" a="1"/>
  <c r="AJ65" i="42" s="1"/>
  <c r="AI65" i="42" a="1"/>
  <c r="AI65" i="42" s="1"/>
  <c r="AH65" i="42" a="1"/>
  <c r="AH65" i="42" s="1"/>
  <c r="AG65" i="42" a="1"/>
  <c r="AG65" i="42" s="1"/>
  <c r="AF65" i="42" a="1"/>
  <c r="AF65" i="42" s="1"/>
  <c r="AE65" i="42" a="1"/>
  <c r="AE65" i="42" s="1"/>
  <c r="AD65" i="42" a="1"/>
  <c r="AD65" i="42" s="1"/>
  <c r="AC65" i="42" a="1"/>
  <c r="AC65" i="42" s="1"/>
  <c r="AB65" i="42" a="1"/>
  <c r="AB65" i="42"/>
  <c r="AA65" i="42" a="1"/>
  <c r="AA65" i="42" s="1"/>
  <c r="Z65" i="42" a="1"/>
  <c r="Z65" i="42" s="1"/>
  <c r="Y65" i="42" a="1"/>
  <c r="Y65" i="42" s="1"/>
  <c r="X65" i="42" a="1"/>
  <c r="X65" i="42" s="1"/>
  <c r="W65" i="42" a="1"/>
  <c r="W65" i="42" s="1"/>
  <c r="V65" i="42" a="1"/>
  <c r="V65" i="42" s="1"/>
  <c r="U65" i="42" a="1"/>
  <c r="U65" i="42" s="1"/>
  <c r="T65" i="42" a="1"/>
  <c r="T65" i="42" s="1"/>
  <c r="S65" i="42" a="1"/>
  <c r="S65" i="42" s="1"/>
  <c r="R65" i="42" a="1"/>
  <c r="R65" i="42" s="1"/>
  <c r="Q65" i="42" a="1"/>
  <c r="Q65" i="42"/>
  <c r="P65" i="42" a="1"/>
  <c r="P65" i="42" s="1"/>
  <c r="O65" i="42" a="1"/>
  <c r="O65" i="42" s="1"/>
  <c r="N65" i="42" a="1"/>
  <c r="N65" i="42" s="1"/>
  <c r="M65" i="42" a="1"/>
  <c r="M65" i="42" s="1"/>
  <c r="L65" i="42" a="1"/>
  <c r="L65" i="42" s="1"/>
  <c r="K65" i="42" a="1"/>
  <c r="K65" i="42" s="1"/>
  <c r="J65" i="42" a="1"/>
  <c r="J65" i="42" s="1"/>
  <c r="I65" i="42" a="1"/>
  <c r="I65" i="42" s="1"/>
  <c r="H65" i="42" a="1"/>
  <c r="H65" i="42" s="1"/>
  <c r="G65" i="42" a="1"/>
  <c r="G65" i="42" s="1"/>
  <c r="F65" i="42" a="1"/>
  <c r="F65" i="42" s="1"/>
  <c r="E65" i="42" a="1"/>
  <c r="E65" i="42" s="1"/>
  <c r="AR64" i="42" a="1"/>
  <c r="AR64" i="42" s="1"/>
  <c r="AQ64" i="42" a="1"/>
  <c r="AQ64" i="42" s="1"/>
  <c r="AP64" i="42" a="1"/>
  <c r="AP64" i="42" s="1"/>
  <c r="AO64" i="42" a="1"/>
  <c r="AO64" i="42" s="1"/>
  <c r="AN64" i="42" a="1"/>
  <c r="AN64" i="42" s="1"/>
  <c r="AM64" i="42" a="1"/>
  <c r="AM64" i="42" s="1"/>
  <c r="AL64" i="42" a="1"/>
  <c r="AL64" i="42" s="1"/>
  <c r="AK64" i="42" a="1"/>
  <c r="AK64" i="42" s="1"/>
  <c r="AJ64" i="42" a="1"/>
  <c r="AJ64" i="42" s="1"/>
  <c r="AJ63" i="42" s="1"/>
  <c r="AI64" i="42" a="1"/>
  <c r="AI64" i="42" s="1"/>
  <c r="AH64" i="42" a="1"/>
  <c r="AH64" i="42" s="1"/>
  <c r="AG64" i="42" a="1"/>
  <c r="AG64" i="42" s="1"/>
  <c r="AF64" i="42" a="1"/>
  <c r="AF64" i="42" s="1"/>
  <c r="AF63" i="42" s="1"/>
  <c r="AE64" i="42" a="1"/>
  <c r="AE64" i="42" s="1"/>
  <c r="AD64" i="42" a="1"/>
  <c r="AD64" i="42" s="1"/>
  <c r="AC64" i="42" a="1"/>
  <c r="AC64" i="42" s="1"/>
  <c r="AB64" i="42" a="1"/>
  <c r="AB64" i="42" s="1"/>
  <c r="AA64" i="42" a="1"/>
  <c r="AA64" i="42" s="1"/>
  <c r="Z64" i="42" a="1"/>
  <c r="Z64" i="42" s="1"/>
  <c r="Y64" i="42" a="1"/>
  <c r="Y64" i="42" s="1"/>
  <c r="Y63" i="42" s="1"/>
  <c r="X64" i="42" a="1"/>
  <c r="X64" i="42" s="1"/>
  <c r="W64" i="42" a="1"/>
  <c r="W64" i="42" s="1"/>
  <c r="V64" i="42" a="1"/>
  <c r="V64" i="42" s="1"/>
  <c r="U64" i="42" a="1"/>
  <c r="U64" i="42" s="1"/>
  <c r="T64" i="42" a="1"/>
  <c r="T64" i="42" s="1"/>
  <c r="S64" i="42" a="1"/>
  <c r="S64" i="42" s="1"/>
  <c r="R64" i="42" a="1"/>
  <c r="R64" i="42" s="1"/>
  <c r="Q64" i="42" a="1"/>
  <c r="Q64" i="42" s="1"/>
  <c r="Q63" i="42" s="1"/>
  <c r="P64" i="42" a="1"/>
  <c r="P64" i="42" s="1"/>
  <c r="O64" i="42" a="1"/>
  <c r="O64" i="42" s="1"/>
  <c r="N64" i="42" a="1"/>
  <c r="N64" i="42" s="1"/>
  <c r="M64" i="42" a="1"/>
  <c r="M64" i="42" s="1"/>
  <c r="L64" i="42" a="1"/>
  <c r="L64" i="42" s="1"/>
  <c r="L63" i="42" s="1"/>
  <c r="K64" i="42" a="1"/>
  <c r="K64" i="42" s="1"/>
  <c r="J64" i="42" a="1"/>
  <c r="J64" i="42" s="1"/>
  <c r="I64" i="42" a="1"/>
  <c r="I64" i="42" s="1"/>
  <c r="I63" i="42" s="1"/>
  <c r="H64" i="42" a="1"/>
  <c r="H64" i="42" s="1"/>
  <c r="G64" i="42" a="1"/>
  <c r="G64" i="42" s="1"/>
  <c r="F64" i="42" a="1"/>
  <c r="F64" i="42" s="1"/>
  <c r="F63" i="42" s="1"/>
  <c r="E64" i="42" a="1"/>
  <c r="E64" i="42" s="1"/>
  <c r="AR62" i="42" a="1"/>
  <c r="AR62" i="42" s="1"/>
  <c r="AQ62" i="42" a="1"/>
  <c r="AQ62" i="42" s="1"/>
  <c r="AP62" i="42" a="1"/>
  <c r="AP62" i="42" s="1"/>
  <c r="AO62" i="42" a="1"/>
  <c r="AO62" i="42" s="1"/>
  <c r="AN62" i="42" a="1"/>
  <c r="AN62" i="42" s="1"/>
  <c r="AN60" i="42" s="1"/>
  <c r="AM62" i="42" a="1"/>
  <c r="AM62" i="42" s="1"/>
  <c r="AL62" i="42" a="1"/>
  <c r="AL62" i="42" s="1"/>
  <c r="AK62" i="42" a="1"/>
  <c r="AK62" i="42" s="1"/>
  <c r="AJ62" i="42" a="1"/>
  <c r="AJ62" i="42" s="1"/>
  <c r="AI62" i="42" a="1"/>
  <c r="AI62" i="42" s="1"/>
  <c r="AH62" i="42" a="1"/>
  <c r="AH62" i="42" s="1"/>
  <c r="AG62" i="42" a="1"/>
  <c r="AG62" i="42" s="1"/>
  <c r="AF62" i="42" a="1"/>
  <c r="AF62" i="42" s="1"/>
  <c r="AE62" i="42" a="1"/>
  <c r="AE62" i="42" s="1"/>
  <c r="AD62" i="42" a="1"/>
  <c r="AD62" i="42" s="1"/>
  <c r="AC62" i="42" a="1"/>
  <c r="AC62" i="42" s="1"/>
  <c r="AB62" i="42" a="1"/>
  <c r="AB62" i="42" s="1"/>
  <c r="AA62" i="42" a="1"/>
  <c r="AA62" i="42" s="1"/>
  <c r="Z62" i="42" a="1"/>
  <c r="Z62" i="42"/>
  <c r="Y62" i="42" a="1"/>
  <c r="Y62" i="42" s="1"/>
  <c r="X62" i="42" a="1"/>
  <c r="X62" i="42" s="1"/>
  <c r="W62" i="42" a="1"/>
  <c r="W62" i="42" s="1"/>
  <c r="V62" i="42" a="1"/>
  <c r="V62" i="42" s="1"/>
  <c r="V60" i="42" s="1"/>
  <c r="U62" i="42" a="1"/>
  <c r="U62" i="42" s="1"/>
  <c r="T62" i="42" a="1"/>
  <c r="T62" i="42" s="1"/>
  <c r="S62" i="42" a="1"/>
  <c r="S62" i="42" s="1"/>
  <c r="R62" i="42" a="1"/>
  <c r="R62" i="42" s="1"/>
  <c r="Q62" i="42" a="1"/>
  <c r="Q62" i="42" s="1"/>
  <c r="P62" i="42" a="1"/>
  <c r="P62" i="42"/>
  <c r="O62" i="42" a="1"/>
  <c r="O62" i="42" s="1"/>
  <c r="N62" i="42" a="1"/>
  <c r="N62" i="42" s="1"/>
  <c r="M62" i="42" a="1"/>
  <c r="M62" i="42" s="1"/>
  <c r="L62" i="42" a="1"/>
  <c r="L62" i="42" s="1"/>
  <c r="K62" i="42" a="1"/>
  <c r="K62" i="42" s="1"/>
  <c r="J62" i="42" a="1"/>
  <c r="J62" i="42" s="1"/>
  <c r="I62" i="42" a="1"/>
  <c r="I62" i="42" s="1"/>
  <c r="H62" i="42" a="1"/>
  <c r="H62" i="42" s="1"/>
  <c r="G62" i="42" a="1"/>
  <c r="G62" i="42" s="1"/>
  <c r="F62" i="42" a="1"/>
  <c r="F62" i="42" s="1"/>
  <c r="E62" i="42" a="1"/>
  <c r="E62" i="42" s="1"/>
  <c r="AR61" i="42" a="1"/>
  <c r="AR61" i="42" s="1"/>
  <c r="AQ61" i="42" a="1"/>
  <c r="AQ61" i="42" s="1"/>
  <c r="AP61" i="42" a="1"/>
  <c r="AP61" i="42" s="1"/>
  <c r="AO61" i="42" a="1"/>
  <c r="AO61" i="42" s="1"/>
  <c r="AN61" i="42" a="1"/>
  <c r="AN61" i="42" s="1"/>
  <c r="AM61" i="42" a="1"/>
  <c r="AM61" i="42" s="1"/>
  <c r="AL61" i="42" a="1"/>
  <c r="AL61" i="42" s="1"/>
  <c r="AK61" i="42" a="1"/>
  <c r="AK61" i="42" s="1"/>
  <c r="AJ61" i="42" a="1"/>
  <c r="AJ61" i="42" s="1"/>
  <c r="AI61" i="42" a="1"/>
  <c r="AI61" i="42" s="1"/>
  <c r="AH61" i="42" a="1"/>
  <c r="AH61" i="42" s="1"/>
  <c r="AG61" i="42" a="1"/>
  <c r="AG61" i="42" s="1"/>
  <c r="AF61" i="42" a="1"/>
  <c r="AF61" i="42" s="1"/>
  <c r="AE61" i="42" a="1"/>
  <c r="AE61" i="42" s="1"/>
  <c r="AD61" i="42" a="1"/>
  <c r="AD61" i="42" s="1"/>
  <c r="AC61" i="42" a="1"/>
  <c r="AC61" i="42" s="1"/>
  <c r="AB61" i="42" a="1"/>
  <c r="AB61" i="42" s="1"/>
  <c r="AA61" i="42" a="1"/>
  <c r="AA61" i="42" s="1"/>
  <c r="Z61" i="42" a="1"/>
  <c r="Z61" i="42" s="1"/>
  <c r="Y61" i="42" a="1"/>
  <c r="Y61" i="42" s="1"/>
  <c r="X61" i="42" a="1"/>
  <c r="X61" i="42"/>
  <c r="X60" i="42" s="1"/>
  <c r="W61" i="42" a="1"/>
  <c r="W61" i="42" s="1"/>
  <c r="V61" i="42" a="1"/>
  <c r="V61" i="42" s="1"/>
  <c r="U61" i="42" a="1"/>
  <c r="U61" i="42" s="1"/>
  <c r="T61" i="42" a="1"/>
  <c r="T61" i="42" s="1"/>
  <c r="S61" i="42" a="1"/>
  <c r="S61" i="42" s="1"/>
  <c r="R61" i="42" a="1"/>
  <c r="R61" i="42" s="1"/>
  <c r="Q61" i="42" a="1"/>
  <c r="Q61" i="42" s="1"/>
  <c r="P61" i="42" a="1"/>
  <c r="P61" i="42" s="1"/>
  <c r="P60" i="42" s="1"/>
  <c r="O61" i="42" a="1"/>
  <c r="O61" i="42" s="1"/>
  <c r="N61" i="42" a="1"/>
  <c r="N61" i="42" s="1"/>
  <c r="M61" i="42" a="1"/>
  <c r="M61" i="42" s="1"/>
  <c r="L61" i="42" a="1"/>
  <c r="L61" i="42" s="1"/>
  <c r="K61" i="42" a="1"/>
  <c r="K61" i="42" s="1"/>
  <c r="J61" i="42" a="1"/>
  <c r="J61" i="42" s="1"/>
  <c r="I61" i="42" a="1"/>
  <c r="I61" i="42" s="1"/>
  <c r="H61" i="42" a="1"/>
  <c r="H61" i="42" s="1"/>
  <c r="G61" i="42" a="1"/>
  <c r="G61" i="42" s="1"/>
  <c r="F61" i="42" a="1"/>
  <c r="F61" i="42" s="1"/>
  <c r="E61" i="42" a="1"/>
  <c r="E61" i="42" s="1"/>
  <c r="AR59" i="42" a="1"/>
  <c r="AR59" i="42" s="1"/>
  <c r="AQ59" i="42" a="1"/>
  <c r="AQ59" i="42" s="1"/>
  <c r="AP59" i="42" a="1"/>
  <c r="AP59" i="42" s="1"/>
  <c r="AO59" i="42" a="1"/>
  <c r="AO59" i="42" s="1"/>
  <c r="AN59" i="42" a="1"/>
  <c r="AN59" i="42" s="1"/>
  <c r="AM59" i="42" a="1"/>
  <c r="AM59" i="42" s="1"/>
  <c r="AL59" i="42" a="1"/>
  <c r="AL59" i="42" s="1"/>
  <c r="AK59" i="42" a="1"/>
  <c r="AK59" i="42" s="1"/>
  <c r="AJ59" i="42" a="1"/>
  <c r="AJ59" i="42" s="1"/>
  <c r="AI59" i="42" a="1"/>
  <c r="AI59" i="42" s="1"/>
  <c r="AH59" i="42" a="1"/>
  <c r="AH59" i="42" s="1"/>
  <c r="AG59" i="42" a="1"/>
  <c r="AG59" i="42" s="1"/>
  <c r="AF59" i="42" a="1"/>
  <c r="AF59" i="42" s="1"/>
  <c r="AE59" i="42" a="1"/>
  <c r="AE59" i="42" s="1"/>
  <c r="AD59" i="42" a="1"/>
  <c r="AD59" i="42" s="1"/>
  <c r="AC59" i="42" a="1"/>
  <c r="AC59" i="42" s="1"/>
  <c r="AB59" i="42" a="1"/>
  <c r="AB59" i="42" s="1"/>
  <c r="AA59" i="42" a="1"/>
  <c r="AA59" i="42" s="1"/>
  <c r="Z59" i="42" a="1"/>
  <c r="Z59" i="42" s="1"/>
  <c r="Y59" i="42" a="1"/>
  <c r="Y59" i="42" s="1"/>
  <c r="X59" i="42" a="1"/>
  <c r="X59" i="42" s="1"/>
  <c r="W59" i="42" a="1"/>
  <c r="W59" i="42" s="1"/>
  <c r="V59" i="42" a="1"/>
  <c r="V59" i="42" s="1"/>
  <c r="U59" i="42" a="1"/>
  <c r="U59" i="42" s="1"/>
  <c r="T59" i="42" a="1"/>
  <c r="T59" i="42" s="1"/>
  <c r="S59" i="42" a="1"/>
  <c r="S59" i="42" s="1"/>
  <c r="R59" i="42" a="1"/>
  <c r="R59" i="42" s="1"/>
  <c r="Q59" i="42" a="1"/>
  <c r="Q59" i="42" s="1"/>
  <c r="P59" i="42" a="1"/>
  <c r="P59" i="42" s="1"/>
  <c r="O59" i="42" a="1"/>
  <c r="O59" i="42" s="1"/>
  <c r="N59" i="42" a="1"/>
  <c r="N59" i="42" s="1"/>
  <c r="M59" i="42" a="1"/>
  <c r="M59" i="42" s="1"/>
  <c r="L59" i="42" a="1"/>
  <c r="L59" i="42" s="1"/>
  <c r="K59" i="42" a="1"/>
  <c r="K59" i="42" s="1"/>
  <c r="J59" i="42" a="1"/>
  <c r="J59" i="42" s="1"/>
  <c r="I59" i="42" a="1"/>
  <c r="I59" i="42" s="1"/>
  <c r="H59" i="42" a="1"/>
  <c r="H59" i="42" s="1"/>
  <c r="G59" i="42" a="1"/>
  <c r="G59" i="42" s="1"/>
  <c r="F59" i="42" a="1"/>
  <c r="F59" i="42" s="1"/>
  <c r="E59" i="42" a="1"/>
  <c r="E59" i="42" s="1"/>
  <c r="AR58" i="42" a="1"/>
  <c r="AR58" i="42" s="1"/>
  <c r="AQ58" i="42" a="1"/>
  <c r="AQ58" i="42"/>
  <c r="AP58" i="42" a="1"/>
  <c r="AP58" i="42" s="1"/>
  <c r="AP57" i="42" s="1"/>
  <c r="AO58" i="42" a="1"/>
  <c r="AO58" i="42" s="1"/>
  <c r="AO57" i="42" s="1"/>
  <c r="AN58" i="42" a="1"/>
  <c r="AN58" i="42" s="1"/>
  <c r="AM58" i="42" a="1"/>
  <c r="AM58" i="42" s="1"/>
  <c r="AL58" i="42" a="1"/>
  <c r="AL58" i="42" s="1"/>
  <c r="AK58" i="42" a="1"/>
  <c r="AK58" i="42" s="1"/>
  <c r="AJ58" i="42" a="1"/>
  <c r="AJ58" i="42" s="1"/>
  <c r="AI58" i="42" a="1"/>
  <c r="AI58" i="42" s="1"/>
  <c r="AI57" i="42" s="1"/>
  <c r="AH58" i="42" a="1"/>
  <c r="AH58" i="42" s="1"/>
  <c r="AH57" i="42" s="1"/>
  <c r="AG58" i="42" a="1"/>
  <c r="AG58" i="42" s="1"/>
  <c r="AF58" i="42" a="1"/>
  <c r="AF58" i="42" s="1"/>
  <c r="AE58" i="42" a="1"/>
  <c r="AE58" i="42" s="1"/>
  <c r="AD58" i="42" a="1"/>
  <c r="AD58" i="42" s="1"/>
  <c r="AD57" i="42" s="1"/>
  <c r="AC58" i="42" a="1"/>
  <c r="AC58" i="42" s="1"/>
  <c r="AC57" i="42" s="1"/>
  <c r="AB58" i="42" a="1"/>
  <c r="AB58" i="42" s="1"/>
  <c r="AA58" i="42" a="1"/>
  <c r="AA58" i="42" s="1"/>
  <c r="Z58" i="42" a="1"/>
  <c r="Z58" i="42" s="1"/>
  <c r="Z57" i="42" s="1"/>
  <c r="Y58" i="42" a="1"/>
  <c r="Y58" i="42" s="1"/>
  <c r="X58" i="42" a="1"/>
  <c r="X58" i="42" s="1"/>
  <c r="W58" i="42" a="1"/>
  <c r="W58" i="42" s="1"/>
  <c r="V58" i="42" a="1"/>
  <c r="V58" i="42" s="1"/>
  <c r="U58" i="42" a="1"/>
  <c r="U58" i="42" s="1"/>
  <c r="U57" i="42" s="1"/>
  <c r="T58" i="42" a="1"/>
  <c r="T58" i="42" s="1"/>
  <c r="S58" i="42" a="1"/>
  <c r="S58" i="42" s="1"/>
  <c r="R58" i="42" a="1"/>
  <c r="R58" i="42" s="1"/>
  <c r="R57" i="42" s="1"/>
  <c r="Q58" i="42" a="1"/>
  <c r="Q58" i="42" s="1"/>
  <c r="P58" i="42" a="1"/>
  <c r="P58" i="42" s="1"/>
  <c r="O58" i="42" a="1"/>
  <c r="O58" i="42" s="1"/>
  <c r="N58" i="42" a="1"/>
  <c r="N58" i="42" s="1"/>
  <c r="N57" i="42" s="1"/>
  <c r="M58" i="42" a="1"/>
  <c r="M58" i="42" s="1"/>
  <c r="L58" i="42" a="1"/>
  <c r="L58" i="42" s="1"/>
  <c r="K58" i="42" a="1"/>
  <c r="K58" i="42"/>
  <c r="K57" i="42" s="1"/>
  <c r="J58" i="42" a="1"/>
  <c r="J58" i="42" s="1"/>
  <c r="I58" i="42" a="1"/>
  <c r="I58" i="42" s="1"/>
  <c r="H58" i="42" a="1"/>
  <c r="H58" i="42" s="1"/>
  <c r="G58" i="42" a="1"/>
  <c r="G58" i="42" s="1"/>
  <c r="F58" i="42" a="1"/>
  <c r="F58" i="42" s="1"/>
  <c r="E58" i="42" a="1"/>
  <c r="E58" i="42" s="1"/>
  <c r="AR56" i="42" a="1"/>
  <c r="AR56" i="42" s="1"/>
  <c r="AQ56" i="42" a="1"/>
  <c r="AQ56" i="42" s="1"/>
  <c r="AP56" i="42" a="1"/>
  <c r="AP56" i="42" s="1"/>
  <c r="AO56" i="42" a="1"/>
  <c r="AO56" i="42" s="1"/>
  <c r="AN56" i="42" a="1"/>
  <c r="AN56" i="42" s="1"/>
  <c r="AM56" i="42" a="1"/>
  <c r="AM56" i="42" s="1"/>
  <c r="AL56" i="42" a="1"/>
  <c r="AL56" i="42" s="1"/>
  <c r="AK56" i="42" a="1"/>
  <c r="AK56" i="42" s="1"/>
  <c r="AJ56" i="42" a="1"/>
  <c r="AJ56" i="42" s="1"/>
  <c r="AI56" i="42" a="1"/>
  <c r="AI56" i="42" s="1"/>
  <c r="AH56" i="42" a="1"/>
  <c r="AH56" i="42" s="1"/>
  <c r="AG56" i="42" a="1"/>
  <c r="AG56" i="42" s="1"/>
  <c r="AF56" i="42" a="1"/>
  <c r="AF56" i="42" s="1"/>
  <c r="AE56" i="42" a="1"/>
  <c r="AE56" i="42" s="1"/>
  <c r="AD56" i="42" a="1"/>
  <c r="AD56" i="42" s="1"/>
  <c r="AC56" i="42" a="1"/>
  <c r="AC56" i="42" s="1"/>
  <c r="AB56" i="42" a="1"/>
  <c r="AB56" i="42" s="1"/>
  <c r="AA56" i="42" a="1"/>
  <c r="AA56" i="42" s="1"/>
  <c r="Z56" i="42" a="1"/>
  <c r="Z56" i="42" s="1"/>
  <c r="Y56" i="42" a="1"/>
  <c r="Y56" i="42" s="1"/>
  <c r="X56" i="42" a="1"/>
  <c r="X56" i="42" s="1"/>
  <c r="W56" i="42" a="1"/>
  <c r="W56" i="42" s="1"/>
  <c r="V56" i="42" a="1"/>
  <c r="V56" i="42" s="1"/>
  <c r="U56" i="42" a="1"/>
  <c r="U56" i="42" s="1"/>
  <c r="T56" i="42" a="1"/>
  <c r="T56" i="42" s="1"/>
  <c r="S56" i="42" a="1"/>
  <c r="S56" i="42" s="1"/>
  <c r="R56" i="42" a="1"/>
  <c r="R56" i="42" s="1"/>
  <c r="Q56" i="42" a="1"/>
  <c r="Q56" i="42" s="1"/>
  <c r="P56" i="42" a="1"/>
  <c r="P56" i="42" s="1"/>
  <c r="O56" i="42" a="1"/>
  <c r="O56" i="42" s="1"/>
  <c r="N56" i="42" a="1"/>
  <c r="N56" i="42" s="1"/>
  <c r="M56" i="42" a="1"/>
  <c r="M56" i="42" s="1"/>
  <c r="L56" i="42" a="1"/>
  <c r="L56" i="42" s="1"/>
  <c r="K56" i="42" a="1"/>
  <c r="K56" i="42" s="1"/>
  <c r="J56" i="42" a="1"/>
  <c r="J56" i="42" s="1"/>
  <c r="I56" i="42" a="1"/>
  <c r="I56" i="42" s="1"/>
  <c r="H56" i="42" a="1"/>
  <c r="H56" i="42" s="1"/>
  <c r="G56" i="42" a="1"/>
  <c r="G56" i="42" s="1"/>
  <c r="F56" i="42" a="1"/>
  <c r="F56" i="42" s="1"/>
  <c r="E56" i="42" a="1"/>
  <c r="E56" i="42" s="1"/>
  <c r="AR55" i="42" a="1"/>
  <c r="AR55" i="42" s="1"/>
  <c r="AQ55" i="42" a="1"/>
  <c r="AQ55" i="42" s="1"/>
  <c r="AP55" i="42" a="1"/>
  <c r="AP55" i="42" s="1"/>
  <c r="AO55" i="42" a="1"/>
  <c r="AO55" i="42" s="1"/>
  <c r="AN55" i="42" a="1"/>
  <c r="AN55" i="42" s="1"/>
  <c r="AM55" i="42" a="1"/>
  <c r="AM55" i="42" s="1"/>
  <c r="AL55" i="42" a="1"/>
  <c r="AL55" i="42" s="1"/>
  <c r="AK55" i="42" a="1"/>
  <c r="AK55" i="42" s="1"/>
  <c r="AJ55" i="42" a="1"/>
  <c r="AJ55" i="42" s="1"/>
  <c r="AJ54" i="42" s="1"/>
  <c r="AI55" i="42" a="1"/>
  <c r="AI55" i="42" s="1"/>
  <c r="AH55" i="42" a="1"/>
  <c r="AH55" i="42"/>
  <c r="AG55" i="42" a="1"/>
  <c r="AG55" i="42" s="1"/>
  <c r="AF55" i="42" a="1"/>
  <c r="AF55" i="42" s="1"/>
  <c r="AE55" i="42" a="1"/>
  <c r="AE55" i="42" s="1"/>
  <c r="AD55" i="42" a="1"/>
  <c r="AD55" i="42" s="1"/>
  <c r="AD54" i="42" s="1"/>
  <c r="AC55" i="42" a="1"/>
  <c r="AC55" i="42" s="1"/>
  <c r="AB55" i="42" a="1"/>
  <c r="AB55" i="42" s="1"/>
  <c r="AA55" i="42" a="1"/>
  <c r="AA55" i="42" s="1"/>
  <c r="Z55" i="42" a="1"/>
  <c r="Z55" i="42" s="1"/>
  <c r="Y55" i="42" a="1"/>
  <c r="Y55" i="42" s="1"/>
  <c r="X55" i="42" a="1"/>
  <c r="X55" i="42" s="1"/>
  <c r="W55" i="42" a="1"/>
  <c r="W55" i="42" s="1"/>
  <c r="V55" i="42" a="1"/>
  <c r="V55" i="42" s="1"/>
  <c r="U55" i="42" a="1"/>
  <c r="U55" i="42" s="1"/>
  <c r="T55" i="42" a="1"/>
  <c r="T55" i="42" s="1"/>
  <c r="S55" i="42" a="1"/>
  <c r="S55" i="42" s="1"/>
  <c r="R55" i="42" a="1"/>
  <c r="R55" i="42" s="1"/>
  <c r="R54" i="42" s="1"/>
  <c r="Q55" i="42" a="1"/>
  <c r="Q55" i="42" s="1"/>
  <c r="P55" i="42" a="1"/>
  <c r="P55" i="42" s="1"/>
  <c r="O55" i="42" a="1"/>
  <c r="O55" i="42" s="1"/>
  <c r="N55" i="42" a="1"/>
  <c r="N55" i="42" s="1"/>
  <c r="M55" i="42" a="1"/>
  <c r="M55" i="42" s="1"/>
  <c r="L55" i="42" a="1"/>
  <c r="L55" i="42" s="1"/>
  <c r="K55" i="42" a="1"/>
  <c r="K55" i="42" s="1"/>
  <c r="J55" i="42" a="1"/>
  <c r="J55" i="42" s="1"/>
  <c r="I55" i="42" a="1"/>
  <c r="I55" i="42" s="1"/>
  <c r="H55" i="42" a="1"/>
  <c r="H55" i="42" s="1"/>
  <c r="G55" i="42" a="1"/>
  <c r="G55" i="42" s="1"/>
  <c r="F55" i="42" a="1"/>
  <c r="F55" i="42" s="1"/>
  <c r="E55" i="42" a="1"/>
  <c r="E55" i="42" s="1"/>
  <c r="E54" i="42" s="1"/>
  <c r="AR53" i="42" a="1"/>
  <c r="AR53" i="42" s="1"/>
  <c r="AQ53" i="42" a="1"/>
  <c r="AQ53" i="42" s="1"/>
  <c r="AP53" i="42" a="1"/>
  <c r="AP53" i="42" s="1"/>
  <c r="AO53" i="42" a="1"/>
  <c r="AO53" i="42" s="1"/>
  <c r="AN53" i="42" a="1"/>
  <c r="AN53" i="42" s="1"/>
  <c r="AM53" i="42" a="1"/>
  <c r="AM53" i="42" s="1"/>
  <c r="AL53" i="42" a="1"/>
  <c r="AL53" i="42" s="1"/>
  <c r="AK53" i="42" a="1"/>
  <c r="AK53" i="42" s="1"/>
  <c r="AJ53" i="42" a="1"/>
  <c r="AJ53" i="42" s="1"/>
  <c r="AI53" i="42" a="1"/>
  <c r="AI53" i="42" s="1"/>
  <c r="AH53" i="42" a="1"/>
  <c r="AH53" i="42" s="1"/>
  <c r="AG53" i="42" a="1"/>
  <c r="AG53" i="42" s="1"/>
  <c r="AF53" i="42" a="1"/>
  <c r="AF53" i="42" s="1"/>
  <c r="AE53" i="42" a="1"/>
  <c r="AE53" i="42" s="1"/>
  <c r="AD53" i="42" a="1"/>
  <c r="AD53" i="42"/>
  <c r="AC53" i="42" a="1"/>
  <c r="AC53" i="42" s="1"/>
  <c r="AB53" i="42" a="1"/>
  <c r="AB53" i="42" s="1"/>
  <c r="AA53" i="42" a="1"/>
  <c r="AA53" i="42" s="1"/>
  <c r="Z53" i="42" a="1"/>
  <c r="Z53" i="42" s="1"/>
  <c r="Y53" i="42" a="1"/>
  <c r="Y53" i="42" s="1"/>
  <c r="X53" i="42" a="1"/>
  <c r="X53" i="42" s="1"/>
  <c r="W53" i="42" a="1"/>
  <c r="W53" i="42" s="1"/>
  <c r="V53" i="42" a="1"/>
  <c r="V53" i="42" s="1"/>
  <c r="U53" i="42" a="1"/>
  <c r="U53" i="42" s="1"/>
  <c r="T53" i="42" a="1"/>
  <c r="T53" i="42" s="1"/>
  <c r="S53" i="42" a="1"/>
  <c r="S53" i="42" s="1"/>
  <c r="R53" i="42" a="1"/>
  <c r="R53" i="42" s="1"/>
  <c r="Q53" i="42" a="1"/>
  <c r="Q53" i="42" s="1"/>
  <c r="P53" i="42" a="1"/>
  <c r="P53" i="42" s="1"/>
  <c r="O53" i="42" a="1"/>
  <c r="O53" i="42"/>
  <c r="N53" i="42" a="1"/>
  <c r="N53" i="42" s="1"/>
  <c r="M53" i="42" a="1"/>
  <c r="M53" i="42" s="1"/>
  <c r="L53" i="42" a="1"/>
  <c r="L53" i="42" s="1"/>
  <c r="K53" i="42" a="1"/>
  <c r="K53" i="42" s="1"/>
  <c r="J53" i="42" a="1"/>
  <c r="J53" i="42" s="1"/>
  <c r="I53" i="42" a="1"/>
  <c r="I53" i="42" s="1"/>
  <c r="H53" i="42" a="1"/>
  <c r="H53" i="42" s="1"/>
  <c r="G53" i="42" a="1"/>
  <c r="G53" i="42" s="1"/>
  <c r="F53" i="42" a="1"/>
  <c r="F53" i="42" s="1"/>
  <c r="E53" i="42" a="1"/>
  <c r="E53" i="42" s="1"/>
  <c r="AR52" i="42" a="1"/>
  <c r="AR52" i="42" s="1"/>
  <c r="AQ52" i="42" a="1"/>
  <c r="AQ52" i="42" s="1"/>
  <c r="AQ51" i="42" s="1"/>
  <c r="AP52" i="42" a="1"/>
  <c r="AP52" i="42" s="1"/>
  <c r="AO52" i="42" a="1"/>
  <c r="AO52" i="42" s="1"/>
  <c r="AN52" i="42" a="1"/>
  <c r="AN52" i="42" s="1"/>
  <c r="AM52" i="42" a="1"/>
  <c r="AM52" i="42" s="1"/>
  <c r="AL52" i="42" a="1"/>
  <c r="AL52" i="42" s="1"/>
  <c r="AK52" i="42" a="1"/>
  <c r="AK52" i="42" s="1"/>
  <c r="AJ52" i="42" a="1"/>
  <c r="AJ52" i="42" s="1"/>
  <c r="AI52" i="42" a="1"/>
  <c r="AI52" i="42" s="1"/>
  <c r="AH52" i="42" a="1"/>
  <c r="AH52" i="42" s="1"/>
  <c r="AG52" i="42" a="1"/>
  <c r="AG52" i="42" s="1"/>
  <c r="AF52" i="42" a="1"/>
  <c r="AF52" i="42" s="1"/>
  <c r="AF51" i="42" s="1"/>
  <c r="AE52" i="42" a="1"/>
  <c r="AE52" i="42" s="1"/>
  <c r="AD52" i="42" a="1"/>
  <c r="AD52" i="42" s="1"/>
  <c r="AC52" i="42" a="1"/>
  <c r="AC52" i="42" s="1"/>
  <c r="AB52" i="42" a="1"/>
  <c r="AB52" i="42" s="1"/>
  <c r="AA52" i="42" a="1"/>
  <c r="AA52" i="42" s="1"/>
  <c r="Z52" i="42" a="1"/>
  <c r="Z52" i="42" s="1"/>
  <c r="Y52" i="42" a="1"/>
  <c r="Y52" i="42" s="1"/>
  <c r="Y51" i="42" s="1"/>
  <c r="X52" i="42" a="1"/>
  <c r="X52" i="42" s="1"/>
  <c r="W52" i="42" a="1"/>
  <c r="W52" i="42" s="1"/>
  <c r="V52" i="42" a="1"/>
  <c r="V52" i="42" s="1"/>
  <c r="U52" i="42" a="1"/>
  <c r="U52" i="42" s="1"/>
  <c r="T52" i="42" a="1"/>
  <c r="T52" i="42" s="1"/>
  <c r="S52" i="42" a="1"/>
  <c r="S52" i="42" s="1"/>
  <c r="S51" i="42" s="1"/>
  <c r="R52" i="42" a="1"/>
  <c r="R52" i="42" s="1"/>
  <c r="Q52" i="42" a="1"/>
  <c r="Q52" i="42" s="1"/>
  <c r="P52" i="42" a="1"/>
  <c r="P52" i="42" s="1"/>
  <c r="O52" i="42" a="1"/>
  <c r="O52" i="42" s="1"/>
  <c r="N52" i="42" a="1"/>
  <c r="N52" i="42" s="1"/>
  <c r="M52" i="42" a="1"/>
  <c r="M52" i="42" s="1"/>
  <c r="L52" i="42" a="1"/>
  <c r="L52" i="42" s="1"/>
  <c r="K52" i="42" a="1"/>
  <c r="K52" i="42" s="1"/>
  <c r="J52" i="42" a="1"/>
  <c r="J52" i="42" s="1"/>
  <c r="I52" i="42" a="1"/>
  <c r="I52" i="42" s="1"/>
  <c r="I51" i="42" s="1"/>
  <c r="H52" i="42" a="1"/>
  <c r="H52" i="42" s="1"/>
  <c r="H51" i="42" s="1"/>
  <c r="G52" i="42" a="1"/>
  <c r="G52" i="42" s="1"/>
  <c r="F52" i="42" a="1"/>
  <c r="F52" i="42" s="1"/>
  <c r="E52" i="42" a="1"/>
  <c r="E52" i="42" s="1"/>
  <c r="AH51" i="42"/>
  <c r="AR50" i="42" a="1"/>
  <c r="AR50" i="42" s="1"/>
  <c r="AQ50" i="42" a="1"/>
  <c r="AQ50" i="42" s="1"/>
  <c r="AP50" i="42" a="1"/>
  <c r="AP50" i="42" s="1"/>
  <c r="AO50" i="42" a="1"/>
  <c r="AO50" i="42" s="1"/>
  <c r="AN50" i="42" a="1"/>
  <c r="AN50" i="42" s="1"/>
  <c r="AM50" i="42" a="1"/>
  <c r="AM50" i="42" s="1"/>
  <c r="AL50" i="42" a="1"/>
  <c r="AL50" i="42" s="1"/>
  <c r="AK50" i="42" a="1"/>
  <c r="AK50" i="42" s="1"/>
  <c r="AJ50" i="42" a="1"/>
  <c r="AJ50" i="42" s="1"/>
  <c r="AI50" i="42" a="1"/>
  <c r="AI50" i="42" s="1"/>
  <c r="AH50" i="42" a="1"/>
  <c r="AH50" i="42" s="1"/>
  <c r="AG50" i="42" a="1"/>
  <c r="AG50" i="42" s="1"/>
  <c r="AF50" i="42" a="1"/>
  <c r="AF50" i="42" s="1"/>
  <c r="AE50" i="42" a="1"/>
  <c r="AE50" i="42" s="1"/>
  <c r="AD50" i="42" a="1"/>
  <c r="AD50" i="42" s="1"/>
  <c r="AC50" i="42" a="1"/>
  <c r="AC50" i="42" s="1"/>
  <c r="AB50" i="42" a="1"/>
  <c r="AB50" i="42" s="1"/>
  <c r="AA50" i="42" a="1"/>
  <c r="AA50" i="42" s="1"/>
  <c r="Z50" i="42" a="1"/>
  <c r="Z50" i="42" s="1"/>
  <c r="Y50" i="42" a="1"/>
  <c r="Y50" i="42" s="1"/>
  <c r="X50" i="42" a="1"/>
  <c r="X50" i="42" s="1"/>
  <c r="W50" i="42" a="1"/>
  <c r="W50" i="42" s="1"/>
  <c r="V50" i="42" a="1"/>
  <c r="V50" i="42" s="1"/>
  <c r="U50" i="42" a="1"/>
  <c r="U50" i="42" s="1"/>
  <c r="T50" i="42" a="1"/>
  <c r="T50" i="42" s="1"/>
  <c r="S50" i="42" a="1"/>
  <c r="S50" i="42" s="1"/>
  <c r="R50" i="42" a="1"/>
  <c r="R50" i="42" s="1"/>
  <c r="Q50" i="42" a="1"/>
  <c r="Q50" i="42" s="1"/>
  <c r="P50" i="42" a="1"/>
  <c r="P50" i="42" s="1"/>
  <c r="O50" i="42" a="1"/>
  <c r="O50" i="42" s="1"/>
  <c r="N50" i="42" a="1"/>
  <c r="N50" i="42" s="1"/>
  <c r="M50" i="42" a="1"/>
  <c r="M50" i="42" s="1"/>
  <c r="L50" i="42" a="1"/>
  <c r="L50" i="42" s="1"/>
  <c r="K50" i="42" a="1"/>
  <c r="K50" i="42" s="1"/>
  <c r="J50" i="42" a="1"/>
  <c r="J50" i="42" s="1"/>
  <c r="I50" i="42" a="1"/>
  <c r="I50" i="42" s="1"/>
  <c r="H50" i="42" a="1"/>
  <c r="H50" i="42" s="1"/>
  <c r="G50" i="42" a="1"/>
  <c r="G50" i="42" s="1"/>
  <c r="F50" i="42" a="1"/>
  <c r="F50" i="42" s="1"/>
  <c r="E50" i="42" a="1"/>
  <c r="E50" i="42" s="1"/>
  <c r="AR49" i="42" a="1"/>
  <c r="AR49" i="42" s="1"/>
  <c r="AQ49" i="42" a="1"/>
  <c r="AQ49" i="42" s="1"/>
  <c r="AQ48" i="42" s="1"/>
  <c r="AP49" i="42" a="1"/>
  <c r="AP49" i="42" s="1"/>
  <c r="AO49" i="42" a="1"/>
  <c r="AO49" i="42" s="1"/>
  <c r="AN49" i="42" a="1"/>
  <c r="AN49" i="42" s="1"/>
  <c r="AM49" i="42" a="1"/>
  <c r="AM49" i="42" s="1"/>
  <c r="AL49" i="42" a="1"/>
  <c r="AL49" i="42" s="1"/>
  <c r="AK49" i="42" a="1"/>
  <c r="AK49" i="42" s="1"/>
  <c r="AK48" i="42" s="1"/>
  <c r="AJ49" i="42" a="1"/>
  <c r="AJ49" i="42" s="1"/>
  <c r="AI49" i="42" a="1"/>
  <c r="AI49" i="42"/>
  <c r="AI48" i="42" s="1"/>
  <c r="AH49" i="42" a="1"/>
  <c r="AH49" i="42" s="1"/>
  <c r="AG49" i="42" a="1"/>
  <c r="AG49" i="42" s="1"/>
  <c r="AF49" i="42" a="1"/>
  <c r="AF49" i="42" s="1"/>
  <c r="AE49" i="42" a="1"/>
  <c r="AE49" i="42" s="1"/>
  <c r="AD49" i="42" a="1"/>
  <c r="AD49" i="42" s="1"/>
  <c r="AD48" i="42" s="1"/>
  <c r="AC49" i="42" a="1"/>
  <c r="AC49" i="42" s="1"/>
  <c r="AB49" i="42" a="1"/>
  <c r="AB49" i="42" s="1"/>
  <c r="AA49" i="42" a="1"/>
  <c r="AA49" i="42" s="1"/>
  <c r="AA48" i="42" s="1"/>
  <c r="Z49" i="42" a="1"/>
  <c r="Z49" i="42" s="1"/>
  <c r="Y49" i="42" a="1"/>
  <c r="Y49" i="42" s="1"/>
  <c r="X49" i="42" a="1"/>
  <c r="X49" i="42" s="1"/>
  <c r="X48" i="42" s="1"/>
  <c r="W49" i="42" a="1"/>
  <c r="W49" i="42" s="1"/>
  <c r="V49" i="42" a="1"/>
  <c r="V49" i="42" s="1"/>
  <c r="U49" i="42" a="1"/>
  <c r="U49" i="42" s="1"/>
  <c r="T49" i="42" a="1"/>
  <c r="T49" i="42" s="1"/>
  <c r="S49" i="42" a="1"/>
  <c r="S49" i="42" s="1"/>
  <c r="R49" i="42" a="1"/>
  <c r="R49" i="42" s="1"/>
  <c r="Q49" i="42" a="1"/>
  <c r="Q49" i="42" s="1"/>
  <c r="P49" i="42" a="1"/>
  <c r="P49" i="42"/>
  <c r="O49" i="42" a="1"/>
  <c r="O49" i="42" s="1"/>
  <c r="N49" i="42" a="1"/>
  <c r="N49" i="42" s="1"/>
  <c r="M49" i="42" a="1"/>
  <c r="M49" i="42" s="1"/>
  <c r="L49" i="42" a="1"/>
  <c r="L49" i="42" s="1"/>
  <c r="K49" i="42" a="1"/>
  <c r="K49" i="42" s="1"/>
  <c r="K48" i="42" s="1"/>
  <c r="J49" i="42" a="1"/>
  <c r="J49" i="42" s="1"/>
  <c r="I49" i="42" a="1"/>
  <c r="I49" i="42" s="1"/>
  <c r="H49" i="42" a="1"/>
  <c r="H49" i="42" s="1"/>
  <c r="H48" i="42" s="1"/>
  <c r="G49" i="42" a="1"/>
  <c r="G49" i="42" s="1"/>
  <c r="F49" i="42" a="1"/>
  <c r="F49" i="42" s="1"/>
  <c r="E49" i="42" a="1"/>
  <c r="E49" i="42" s="1"/>
  <c r="F48" i="42"/>
  <c r="AR47" i="42" a="1"/>
  <c r="AR47" i="42" s="1"/>
  <c r="AQ47" i="42" a="1"/>
  <c r="AQ47" i="42" s="1"/>
  <c r="AP47" i="42" a="1"/>
  <c r="AP47" i="42" s="1"/>
  <c r="AO47" i="42" a="1"/>
  <c r="AO47" i="42"/>
  <c r="AN47" i="42" a="1"/>
  <c r="AN47" i="42" s="1"/>
  <c r="AM47" i="42" a="1"/>
  <c r="AM47" i="42" s="1"/>
  <c r="AL47" i="42" a="1"/>
  <c r="AL47" i="42" s="1"/>
  <c r="AK47" i="42" a="1"/>
  <c r="AK47" i="42" s="1"/>
  <c r="AJ47" i="42" a="1"/>
  <c r="AJ47" i="42" s="1"/>
  <c r="AI47" i="42" a="1"/>
  <c r="AI47" i="42" s="1"/>
  <c r="AH47" i="42" a="1"/>
  <c r="AH47" i="42" s="1"/>
  <c r="AG47" i="42" a="1"/>
  <c r="AG47" i="42" s="1"/>
  <c r="AF47" i="42" a="1"/>
  <c r="AF47" i="42" s="1"/>
  <c r="AE47" i="42" a="1"/>
  <c r="AE47" i="42" s="1"/>
  <c r="AD47" i="42" a="1"/>
  <c r="AD47" i="42" s="1"/>
  <c r="AC47" i="42" a="1"/>
  <c r="AC47" i="42" s="1"/>
  <c r="AB47" i="42" a="1"/>
  <c r="AB47" i="42" s="1"/>
  <c r="AA47" i="42" a="1"/>
  <c r="AA47" i="42" s="1"/>
  <c r="Z47" i="42" a="1"/>
  <c r="Z47" i="42" s="1"/>
  <c r="Y47" i="42" a="1"/>
  <c r="Y47" i="42" s="1"/>
  <c r="X47" i="42" a="1"/>
  <c r="X47" i="42" s="1"/>
  <c r="W47" i="42" a="1"/>
  <c r="W47" i="42" s="1"/>
  <c r="V47" i="42" a="1"/>
  <c r="V47" i="42" s="1"/>
  <c r="U47" i="42" a="1"/>
  <c r="U47" i="42" s="1"/>
  <c r="T47" i="42" a="1"/>
  <c r="T47" i="42" s="1"/>
  <c r="S47" i="42" a="1"/>
  <c r="S47" i="42" s="1"/>
  <c r="R47" i="42" a="1"/>
  <c r="R47" i="42" s="1"/>
  <c r="Q47" i="42" a="1"/>
  <c r="Q47" i="42" s="1"/>
  <c r="P47" i="42" a="1"/>
  <c r="P47" i="42" s="1"/>
  <c r="O47" i="42" a="1"/>
  <c r="O47" i="42" s="1"/>
  <c r="N47" i="42" a="1"/>
  <c r="N47" i="42" s="1"/>
  <c r="M47" i="42" a="1"/>
  <c r="M47" i="42" s="1"/>
  <c r="L47" i="42" a="1"/>
  <c r="L47" i="42" s="1"/>
  <c r="K47" i="42" a="1"/>
  <c r="K47" i="42" s="1"/>
  <c r="J47" i="42" a="1"/>
  <c r="J47" i="42" s="1"/>
  <c r="I47" i="42" a="1"/>
  <c r="I47" i="42" s="1"/>
  <c r="H47" i="42" a="1"/>
  <c r="H47" i="42" s="1"/>
  <c r="G47" i="42" a="1"/>
  <c r="G47" i="42" s="1"/>
  <c r="F47" i="42" a="1"/>
  <c r="F47" i="42" s="1"/>
  <c r="E47" i="42" a="1"/>
  <c r="E47" i="42" s="1"/>
  <c r="AR46" i="42" a="1"/>
  <c r="AR46" i="42" s="1"/>
  <c r="AQ46" i="42" a="1"/>
  <c r="AQ46" i="42" s="1"/>
  <c r="AP46" i="42" a="1"/>
  <c r="AP46" i="42" s="1"/>
  <c r="AO46" i="42" a="1"/>
  <c r="AO46" i="42" s="1"/>
  <c r="AN46" i="42" a="1"/>
  <c r="AN46" i="42" s="1"/>
  <c r="AM46" i="42" a="1"/>
  <c r="AM46" i="42" s="1"/>
  <c r="AL46" i="42" a="1"/>
  <c r="AL46" i="42" s="1"/>
  <c r="AK46" i="42" a="1"/>
  <c r="AK46" i="42" s="1"/>
  <c r="AJ46" i="42" a="1"/>
  <c r="AJ46" i="42" s="1"/>
  <c r="AI46" i="42" a="1"/>
  <c r="AI46" i="42" s="1"/>
  <c r="AH46" i="42" a="1"/>
  <c r="AH46" i="42" s="1"/>
  <c r="AG46" i="42" a="1"/>
  <c r="AG46" i="42" s="1"/>
  <c r="AF46" i="42" a="1"/>
  <c r="AF46" i="42" s="1"/>
  <c r="AE46" i="42" a="1"/>
  <c r="AE46" i="42"/>
  <c r="AD46" i="42" a="1"/>
  <c r="AD46" i="42" s="1"/>
  <c r="AC46" i="42" a="1"/>
  <c r="AC46" i="42" s="1"/>
  <c r="AB46" i="42" a="1"/>
  <c r="AB46" i="42" s="1"/>
  <c r="AA46" i="42" a="1"/>
  <c r="AA46" i="42" s="1"/>
  <c r="Z46" i="42" a="1"/>
  <c r="Z46" i="42" s="1"/>
  <c r="Y46" i="42" a="1"/>
  <c r="Y46" i="42" s="1"/>
  <c r="X46" i="42" a="1"/>
  <c r="X46" i="42"/>
  <c r="W46" i="42" a="1"/>
  <c r="W46" i="42" s="1"/>
  <c r="V46" i="42" a="1"/>
  <c r="V46" i="42" s="1"/>
  <c r="U46" i="42" a="1"/>
  <c r="U46" i="42" s="1"/>
  <c r="T46" i="42" a="1"/>
  <c r="T46" i="42" s="1"/>
  <c r="S46" i="42" a="1"/>
  <c r="S46" i="42" s="1"/>
  <c r="R46" i="42" a="1"/>
  <c r="R46" i="42" s="1"/>
  <c r="Q46" i="42" a="1"/>
  <c r="Q46" i="42" s="1"/>
  <c r="P46" i="42" a="1"/>
  <c r="P46" i="42" s="1"/>
  <c r="O46" i="42" a="1"/>
  <c r="O46" i="42" s="1"/>
  <c r="N46" i="42" a="1"/>
  <c r="N46" i="42" s="1"/>
  <c r="M46" i="42" a="1"/>
  <c r="M46" i="42" s="1"/>
  <c r="L46" i="42" a="1"/>
  <c r="L46" i="42" s="1"/>
  <c r="K46" i="42" a="1"/>
  <c r="K46" i="42" s="1"/>
  <c r="J46" i="42" a="1"/>
  <c r="J46" i="42" s="1"/>
  <c r="I46" i="42" a="1"/>
  <c r="I46" i="42" s="1"/>
  <c r="H46" i="42" a="1"/>
  <c r="H46" i="42" s="1"/>
  <c r="G46" i="42" a="1"/>
  <c r="G46" i="42" s="1"/>
  <c r="F46" i="42" a="1"/>
  <c r="F46" i="42" s="1"/>
  <c r="E46" i="42" a="1"/>
  <c r="E46" i="42" s="1"/>
  <c r="R45" i="42"/>
  <c r="AR44" i="42" a="1"/>
  <c r="AR44" i="42" s="1"/>
  <c r="AQ44" i="42" a="1"/>
  <c r="AQ44" i="42" s="1"/>
  <c r="AP44" i="42" a="1"/>
  <c r="AP44" i="42" s="1"/>
  <c r="AO44" i="42" a="1"/>
  <c r="AO44" i="42" s="1"/>
  <c r="AN44" i="42" a="1"/>
  <c r="AN44" i="42" s="1"/>
  <c r="AM44" i="42" a="1"/>
  <c r="AM44" i="42" s="1"/>
  <c r="AL44" i="42" a="1"/>
  <c r="AL44" i="42" s="1"/>
  <c r="AK44" i="42" a="1"/>
  <c r="AK44" i="42" s="1"/>
  <c r="AJ44" i="42" a="1"/>
  <c r="AJ44" i="42" s="1"/>
  <c r="AI44" i="42" a="1"/>
  <c r="AI44" i="42" s="1"/>
  <c r="AH44" i="42" a="1"/>
  <c r="AH44" i="42" s="1"/>
  <c r="AG44" i="42" a="1"/>
  <c r="AG44" i="42" s="1"/>
  <c r="AF44" i="42" a="1"/>
  <c r="AF44" i="42" s="1"/>
  <c r="AE44" i="42" a="1"/>
  <c r="AE44" i="42" s="1"/>
  <c r="AD44" i="42" a="1"/>
  <c r="AD44" i="42" s="1"/>
  <c r="AC44" i="42" a="1"/>
  <c r="AC44" i="42" s="1"/>
  <c r="AB44" i="42" a="1"/>
  <c r="AB44" i="42" s="1"/>
  <c r="AA44" i="42" a="1"/>
  <c r="AA44" i="42" s="1"/>
  <c r="Z44" i="42" a="1"/>
  <c r="Z44" i="42" s="1"/>
  <c r="Y44" i="42" a="1"/>
  <c r="Y44" i="42" s="1"/>
  <c r="X44" i="42" a="1"/>
  <c r="X44" i="42" s="1"/>
  <c r="W44" i="42" a="1"/>
  <c r="W44" i="42" s="1"/>
  <c r="V44" i="42" a="1"/>
  <c r="V44" i="42" s="1"/>
  <c r="U44" i="42" a="1"/>
  <c r="U44" i="42" s="1"/>
  <c r="T44" i="42" a="1"/>
  <c r="T44" i="42" s="1"/>
  <c r="S44" i="42" a="1"/>
  <c r="S44" i="42" s="1"/>
  <c r="R44" i="42" a="1"/>
  <c r="R44" i="42" s="1"/>
  <c r="Q44" i="42" a="1"/>
  <c r="Q44" i="42" s="1"/>
  <c r="P44" i="42" a="1"/>
  <c r="P44" i="42" s="1"/>
  <c r="O44" i="42" a="1"/>
  <c r="O44" i="42" s="1"/>
  <c r="N44" i="42" a="1"/>
  <c r="N44" i="42" s="1"/>
  <c r="M44" i="42" a="1"/>
  <c r="M44" i="42" s="1"/>
  <c r="L44" i="42" a="1"/>
  <c r="L44" i="42" s="1"/>
  <c r="K44" i="42" a="1"/>
  <c r="K44" i="42" s="1"/>
  <c r="J44" i="42" a="1"/>
  <c r="J44" i="42" s="1"/>
  <c r="I44" i="42" a="1"/>
  <c r="I44" i="42" s="1"/>
  <c r="H44" i="42" a="1"/>
  <c r="H44" i="42" s="1"/>
  <c r="G44" i="42" a="1"/>
  <c r="G44" i="42" s="1"/>
  <c r="F44" i="42" a="1"/>
  <c r="F44" i="42" s="1"/>
  <c r="E44" i="42" a="1"/>
  <c r="E44" i="42" s="1"/>
  <c r="AR43" i="42" a="1"/>
  <c r="AR43" i="42" s="1"/>
  <c r="AQ43" i="42" a="1"/>
  <c r="AQ43" i="42" s="1"/>
  <c r="AP43" i="42" a="1"/>
  <c r="AP43" i="42" s="1"/>
  <c r="AO43" i="42" a="1"/>
  <c r="AO43" i="42" s="1"/>
  <c r="AN43" i="42" a="1"/>
  <c r="AN43" i="42" s="1"/>
  <c r="AM43" i="42" a="1"/>
  <c r="AM43" i="42" s="1"/>
  <c r="AL43" i="42" a="1"/>
  <c r="AL43" i="42" s="1"/>
  <c r="AK43" i="42" a="1"/>
  <c r="AK43" i="42" s="1"/>
  <c r="AJ43" i="42" a="1"/>
  <c r="AJ43" i="42" s="1"/>
  <c r="AI43" i="42" a="1"/>
  <c r="AI43" i="42" s="1"/>
  <c r="AH43" i="42" a="1"/>
  <c r="AH43" i="42" s="1"/>
  <c r="AG43" i="42" a="1"/>
  <c r="AG43" i="42" s="1"/>
  <c r="AF43" i="42" a="1"/>
  <c r="AF43" i="42" s="1"/>
  <c r="AE43" i="42" a="1"/>
  <c r="AE43" i="42" s="1"/>
  <c r="AD43" i="42" a="1"/>
  <c r="AD43" i="42" s="1"/>
  <c r="AC43" i="42" a="1"/>
  <c r="AC43" i="42" s="1"/>
  <c r="AB43" i="42" a="1"/>
  <c r="AB43" i="42" s="1"/>
  <c r="AA43" i="42" a="1"/>
  <c r="AA43" i="42" s="1"/>
  <c r="Z43" i="42" a="1"/>
  <c r="Z43" i="42" s="1"/>
  <c r="Z42" i="42" s="1"/>
  <c r="Y43" i="42" a="1"/>
  <c r="Y43" i="42" s="1"/>
  <c r="X43" i="42" a="1"/>
  <c r="X43" i="42" s="1"/>
  <c r="W43" i="42" a="1"/>
  <c r="W43" i="42" s="1"/>
  <c r="W42" i="42" s="1"/>
  <c r="V43" i="42" a="1"/>
  <c r="V43" i="42" s="1"/>
  <c r="U43" i="42" a="1"/>
  <c r="U43" i="42" s="1"/>
  <c r="T43" i="42" a="1"/>
  <c r="T43" i="42" s="1"/>
  <c r="S43" i="42" a="1"/>
  <c r="S43" i="42" s="1"/>
  <c r="R43" i="42" a="1"/>
  <c r="R43" i="42" s="1"/>
  <c r="R42" i="42" s="1"/>
  <c r="Q43" i="42" a="1"/>
  <c r="Q43" i="42" s="1"/>
  <c r="P43" i="42" a="1"/>
  <c r="P43" i="42" s="1"/>
  <c r="O43" i="42" a="1"/>
  <c r="O43" i="42" s="1"/>
  <c r="N43" i="42" a="1"/>
  <c r="N43" i="42" s="1"/>
  <c r="M43" i="42" a="1"/>
  <c r="M43" i="42" s="1"/>
  <c r="L43" i="42" a="1"/>
  <c r="L43" i="42" s="1"/>
  <c r="K43" i="42" a="1"/>
  <c r="K43" i="42" s="1"/>
  <c r="J43" i="42" a="1"/>
  <c r="J43" i="42" s="1"/>
  <c r="I43" i="42" a="1"/>
  <c r="I43" i="42" s="1"/>
  <c r="H43" i="42" a="1"/>
  <c r="H43" i="42" s="1"/>
  <c r="G43" i="42" a="1"/>
  <c r="G43" i="42" s="1"/>
  <c r="F43" i="42" a="1"/>
  <c r="F43" i="42" s="1"/>
  <c r="E43" i="42" a="1"/>
  <c r="E43" i="42" s="1"/>
  <c r="AR41" i="42" a="1"/>
  <c r="AR41" i="42" s="1"/>
  <c r="AQ41" i="42" a="1"/>
  <c r="AQ41" i="42" s="1"/>
  <c r="AP41" i="42" a="1"/>
  <c r="AP41" i="42" s="1"/>
  <c r="AP39" i="42" s="1"/>
  <c r="AO41" i="42" a="1"/>
  <c r="AO41" i="42" s="1"/>
  <c r="AN41" i="42" a="1"/>
  <c r="AN41" i="42" s="1"/>
  <c r="AM41" i="42" a="1"/>
  <c r="AM41" i="42" s="1"/>
  <c r="AL41" i="42" a="1"/>
  <c r="AL41" i="42" s="1"/>
  <c r="AK41" i="42" a="1"/>
  <c r="AK41" i="42" s="1"/>
  <c r="AJ41" i="42" a="1"/>
  <c r="AJ41" i="42" s="1"/>
  <c r="AI41" i="42" a="1"/>
  <c r="AI41" i="42" s="1"/>
  <c r="AH41" i="42" a="1"/>
  <c r="AH41" i="42" s="1"/>
  <c r="AG41" i="42" a="1"/>
  <c r="AG41" i="42" s="1"/>
  <c r="AF41" i="42" a="1"/>
  <c r="AF41" i="42" s="1"/>
  <c r="AE41" i="42" a="1"/>
  <c r="AE41" i="42" s="1"/>
  <c r="AD41" i="42" a="1"/>
  <c r="AD41" i="42" s="1"/>
  <c r="AC41" i="42" a="1"/>
  <c r="AC41" i="42" s="1"/>
  <c r="AB41" i="42" a="1"/>
  <c r="AB41" i="42" s="1"/>
  <c r="AA41" i="42" a="1"/>
  <c r="AA41" i="42" s="1"/>
  <c r="Z41" i="42" a="1"/>
  <c r="Z41" i="42" s="1"/>
  <c r="Y41" i="42" a="1"/>
  <c r="Y41" i="42" s="1"/>
  <c r="X41" i="42" a="1"/>
  <c r="X41" i="42" s="1"/>
  <c r="W41" i="42" a="1"/>
  <c r="W41" i="42" s="1"/>
  <c r="V41" i="42" a="1"/>
  <c r="V41" i="42" s="1"/>
  <c r="U41" i="42" a="1"/>
  <c r="U41" i="42" s="1"/>
  <c r="T41" i="42" a="1"/>
  <c r="T41" i="42"/>
  <c r="S41" i="42" a="1"/>
  <c r="S41" i="42" s="1"/>
  <c r="R41" i="42" a="1"/>
  <c r="R41" i="42" s="1"/>
  <c r="Q41" i="42" a="1"/>
  <c r="Q41" i="42"/>
  <c r="P41" i="42" a="1"/>
  <c r="P41" i="42" s="1"/>
  <c r="O41" i="42" a="1"/>
  <c r="O41" i="42" s="1"/>
  <c r="N41" i="42" a="1"/>
  <c r="N41" i="42" s="1"/>
  <c r="M41" i="42" a="1"/>
  <c r="M41" i="42" s="1"/>
  <c r="L41" i="42" a="1"/>
  <c r="L41" i="42" s="1"/>
  <c r="K41" i="42" a="1"/>
  <c r="K41" i="42" s="1"/>
  <c r="J41" i="42" a="1"/>
  <c r="J41" i="42" s="1"/>
  <c r="I41" i="42" a="1"/>
  <c r="I41" i="42" s="1"/>
  <c r="H41" i="42" a="1"/>
  <c r="H41" i="42" s="1"/>
  <c r="G41" i="42" a="1"/>
  <c r="G41" i="42" s="1"/>
  <c r="F41" i="42" a="1"/>
  <c r="F41" i="42" s="1"/>
  <c r="E41" i="42" a="1"/>
  <c r="E41" i="42" s="1"/>
  <c r="AR40" i="42" a="1"/>
  <c r="AR40" i="42" s="1"/>
  <c r="AQ40" i="42" a="1"/>
  <c r="AQ40" i="42" s="1"/>
  <c r="AP40" i="42" a="1"/>
  <c r="AP40" i="42" s="1"/>
  <c r="AO40" i="42" a="1"/>
  <c r="AO40" i="42" s="1"/>
  <c r="AN40" i="42" a="1"/>
  <c r="AN40" i="42" s="1"/>
  <c r="AM40" i="42" a="1"/>
  <c r="AM40" i="42" s="1"/>
  <c r="AL40" i="42" a="1"/>
  <c r="AL40" i="42" s="1"/>
  <c r="AK40" i="42" a="1"/>
  <c r="AK40" i="42" s="1"/>
  <c r="AK39" i="42" s="1"/>
  <c r="AJ40" i="42" a="1"/>
  <c r="AJ40" i="42" s="1"/>
  <c r="AI40" i="42" a="1"/>
  <c r="AI40" i="42" s="1"/>
  <c r="AH40" i="42" a="1"/>
  <c r="AH40" i="42" s="1"/>
  <c r="AG40" i="42" a="1"/>
  <c r="AG40" i="42" s="1"/>
  <c r="AF40" i="42" a="1"/>
  <c r="AF40" i="42" s="1"/>
  <c r="AE40" i="42" a="1"/>
  <c r="AE40" i="42" s="1"/>
  <c r="AD40" i="42" a="1"/>
  <c r="AD40" i="42" s="1"/>
  <c r="AC40" i="42" a="1"/>
  <c r="AC40" i="42" s="1"/>
  <c r="AB40" i="42" a="1"/>
  <c r="AB40" i="42" s="1"/>
  <c r="AA40" i="42" a="1"/>
  <c r="AA40" i="42" s="1"/>
  <c r="Z40" i="42" a="1"/>
  <c r="Z40" i="42" s="1"/>
  <c r="Y40" i="42" a="1"/>
  <c r="Y40" i="42" s="1"/>
  <c r="X40" i="42" a="1"/>
  <c r="X40" i="42" s="1"/>
  <c r="W40" i="42" a="1"/>
  <c r="W40" i="42" s="1"/>
  <c r="V40" i="42" a="1"/>
  <c r="V40" i="42" s="1"/>
  <c r="U40" i="42" a="1"/>
  <c r="U40" i="42" s="1"/>
  <c r="T40" i="42" a="1"/>
  <c r="T40" i="42" s="1"/>
  <c r="S40" i="42" a="1"/>
  <c r="S40" i="42" s="1"/>
  <c r="R40" i="42" a="1"/>
  <c r="R40" i="42" s="1"/>
  <c r="Q40" i="42" a="1"/>
  <c r="Q40" i="42" s="1"/>
  <c r="P40" i="42" a="1"/>
  <c r="P40" i="42" s="1"/>
  <c r="O40" i="42" a="1"/>
  <c r="O40" i="42" s="1"/>
  <c r="N40" i="42" a="1"/>
  <c r="N40" i="42" s="1"/>
  <c r="M40" i="42" a="1"/>
  <c r="M40" i="42" s="1"/>
  <c r="L40" i="42" a="1"/>
  <c r="L40" i="42" s="1"/>
  <c r="K40" i="42" a="1"/>
  <c r="K40" i="42" s="1"/>
  <c r="J40" i="42" a="1"/>
  <c r="J40" i="42" s="1"/>
  <c r="I40" i="42" a="1"/>
  <c r="I40" i="42" s="1"/>
  <c r="I39" i="42" s="1"/>
  <c r="H40" i="42" a="1"/>
  <c r="H40" i="42" s="1"/>
  <c r="G40" i="42" a="1"/>
  <c r="G40" i="42" s="1"/>
  <c r="F40" i="42" a="1"/>
  <c r="F40" i="42" s="1"/>
  <c r="E40" i="42" a="1"/>
  <c r="E40" i="42" s="1"/>
  <c r="AR38" i="42" a="1"/>
  <c r="AR38" i="42" s="1"/>
  <c r="AQ38" i="42" a="1"/>
  <c r="AQ38" i="42" s="1"/>
  <c r="AP38" i="42" a="1"/>
  <c r="AP38" i="42" s="1"/>
  <c r="AO38" i="42" a="1"/>
  <c r="AO38" i="42" s="1"/>
  <c r="AN38" i="42" a="1"/>
  <c r="AN38" i="42" s="1"/>
  <c r="AM38" i="42" a="1"/>
  <c r="AM38" i="42" s="1"/>
  <c r="AL38" i="42" a="1"/>
  <c r="AL38" i="42" s="1"/>
  <c r="AK38" i="42" a="1"/>
  <c r="AK38" i="42" s="1"/>
  <c r="AJ38" i="42" a="1"/>
  <c r="AJ38" i="42" s="1"/>
  <c r="AI38" i="42" a="1"/>
  <c r="AI38" i="42" s="1"/>
  <c r="AH38" i="42" a="1"/>
  <c r="AH38" i="42" s="1"/>
  <c r="AG38" i="42" a="1"/>
  <c r="AG38" i="42" s="1"/>
  <c r="AF38" i="42" a="1"/>
  <c r="AF38" i="42" s="1"/>
  <c r="AE38" i="42" a="1"/>
  <c r="AE38" i="42" s="1"/>
  <c r="AD38" i="42" a="1"/>
  <c r="AD38" i="42" s="1"/>
  <c r="AC38" i="42" a="1"/>
  <c r="AC38" i="42" s="1"/>
  <c r="AB38" i="42" a="1"/>
  <c r="AB38" i="42" s="1"/>
  <c r="AA38" i="42" a="1"/>
  <c r="AA38" i="42" s="1"/>
  <c r="Z38" i="42" a="1"/>
  <c r="Z38" i="42" s="1"/>
  <c r="Y38" i="42" a="1"/>
  <c r="Y38" i="42" s="1"/>
  <c r="X38" i="42" a="1"/>
  <c r="X38" i="42" s="1"/>
  <c r="W38" i="42" a="1"/>
  <c r="W38" i="42" s="1"/>
  <c r="V38" i="42" a="1"/>
  <c r="V38" i="42" s="1"/>
  <c r="U38" i="42" a="1"/>
  <c r="U38" i="42" s="1"/>
  <c r="T38" i="42" a="1"/>
  <c r="T38" i="42" s="1"/>
  <c r="S38" i="42" a="1"/>
  <c r="S38" i="42" s="1"/>
  <c r="R38" i="42" a="1"/>
  <c r="R38" i="42" s="1"/>
  <c r="Q38" i="42" a="1"/>
  <c r="Q38" i="42" s="1"/>
  <c r="P38" i="42" a="1"/>
  <c r="P38" i="42" s="1"/>
  <c r="O38" i="42" a="1"/>
  <c r="O38" i="42" s="1"/>
  <c r="N38" i="42" a="1"/>
  <c r="N38" i="42" s="1"/>
  <c r="M38" i="42" a="1"/>
  <c r="M38" i="42" s="1"/>
  <c r="L38" i="42" a="1"/>
  <c r="L38" i="42" s="1"/>
  <c r="K38" i="42" a="1"/>
  <c r="K38" i="42" s="1"/>
  <c r="J38" i="42" a="1"/>
  <c r="J38" i="42" s="1"/>
  <c r="I38" i="42" a="1"/>
  <c r="I38" i="42" s="1"/>
  <c r="H38" i="42" a="1"/>
  <c r="H38" i="42" s="1"/>
  <c r="G38" i="42" a="1"/>
  <c r="G38" i="42" s="1"/>
  <c r="F38" i="42" a="1"/>
  <c r="F38" i="42" s="1"/>
  <c r="E38" i="42" a="1"/>
  <c r="E38" i="42" s="1"/>
  <c r="AR37" i="42" a="1"/>
  <c r="AR37" i="42" s="1"/>
  <c r="AQ37" i="42" a="1"/>
  <c r="AQ37" i="42" s="1"/>
  <c r="AP37" i="42" a="1"/>
  <c r="AP37" i="42" s="1"/>
  <c r="AO37" i="42" a="1"/>
  <c r="AO37" i="42" s="1"/>
  <c r="AN37" i="42" a="1"/>
  <c r="AN37" i="42" s="1"/>
  <c r="AM37" i="42" a="1"/>
  <c r="AM37" i="42" s="1"/>
  <c r="AL37" i="42" a="1"/>
  <c r="AL37" i="42" s="1"/>
  <c r="AK37" i="42" a="1"/>
  <c r="AK37" i="42" s="1"/>
  <c r="AJ37" i="42" a="1"/>
  <c r="AJ37" i="42" s="1"/>
  <c r="AI37" i="42" a="1"/>
  <c r="AI37" i="42" s="1"/>
  <c r="AH37" i="42" a="1"/>
  <c r="AH37" i="42" s="1"/>
  <c r="AG37" i="42" a="1"/>
  <c r="AG37" i="42" s="1"/>
  <c r="AF37" i="42" a="1"/>
  <c r="AF37" i="42" s="1"/>
  <c r="AE37" i="42" a="1"/>
  <c r="AE37" i="42" s="1"/>
  <c r="AD37" i="42" a="1"/>
  <c r="AD37" i="42" s="1"/>
  <c r="AC37" i="42" a="1"/>
  <c r="AC37" i="42" s="1"/>
  <c r="AB37" i="42" a="1"/>
  <c r="AB37" i="42" s="1"/>
  <c r="AA37" i="42" a="1"/>
  <c r="AA37" i="42" s="1"/>
  <c r="Z37" i="42" a="1"/>
  <c r="Z37" i="42" s="1"/>
  <c r="Y37" i="42" a="1"/>
  <c r="Y37" i="42" s="1"/>
  <c r="X37" i="42" a="1"/>
  <c r="X37" i="42" s="1"/>
  <c r="W37" i="42" a="1"/>
  <c r="W37" i="42" s="1"/>
  <c r="V37" i="42" a="1"/>
  <c r="V37" i="42" s="1"/>
  <c r="V36" i="42" s="1"/>
  <c r="U37" i="42" a="1"/>
  <c r="U37" i="42" s="1"/>
  <c r="T37" i="42" a="1"/>
  <c r="T37" i="42" s="1"/>
  <c r="S37" i="42" a="1"/>
  <c r="S37" i="42" s="1"/>
  <c r="R37" i="42" a="1"/>
  <c r="R37" i="42" s="1"/>
  <c r="Q37" i="42" a="1"/>
  <c r="Q37" i="42" s="1"/>
  <c r="P37" i="42" a="1"/>
  <c r="P37" i="42" s="1"/>
  <c r="O37" i="42" a="1"/>
  <c r="O37" i="42" s="1"/>
  <c r="N37" i="42" a="1"/>
  <c r="N37" i="42" s="1"/>
  <c r="N36" i="42" s="1"/>
  <c r="M37" i="42" a="1"/>
  <c r="M37" i="42" s="1"/>
  <c r="L37" i="42" a="1"/>
  <c r="L37" i="42" s="1"/>
  <c r="K37" i="42" a="1"/>
  <c r="K37" i="42" s="1"/>
  <c r="J37" i="42" a="1"/>
  <c r="J37" i="42" s="1"/>
  <c r="I37" i="42" a="1"/>
  <c r="I37" i="42" s="1"/>
  <c r="H37" i="42" a="1"/>
  <c r="H37" i="42" s="1"/>
  <c r="G37" i="42" a="1"/>
  <c r="G37" i="42" s="1"/>
  <c r="F37" i="42" a="1"/>
  <c r="F37" i="42" s="1"/>
  <c r="F36" i="42" s="1"/>
  <c r="E37" i="42" a="1"/>
  <c r="E37" i="42" s="1"/>
  <c r="AR35" i="42" a="1"/>
  <c r="AR35" i="42"/>
  <c r="AQ35" i="42" a="1"/>
  <c r="AQ35" i="42" s="1"/>
  <c r="AP35" i="42" a="1"/>
  <c r="AP35" i="42" s="1"/>
  <c r="AO35" i="42" a="1"/>
  <c r="AO35" i="42" s="1"/>
  <c r="AO33" i="42" s="1"/>
  <c r="AN35" i="42" a="1"/>
  <c r="AN35" i="42" s="1"/>
  <c r="AM35" i="42" a="1"/>
  <c r="AM35" i="42" s="1"/>
  <c r="AL35" i="42" a="1"/>
  <c r="AL35" i="42" s="1"/>
  <c r="AK35" i="42" a="1"/>
  <c r="AK35" i="42"/>
  <c r="AJ35" i="42" a="1"/>
  <c r="AJ35" i="42" s="1"/>
  <c r="AI35" i="42" a="1"/>
  <c r="AI35" i="42" s="1"/>
  <c r="AH35" i="42" a="1"/>
  <c r="AH35" i="42" s="1"/>
  <c r="AG35" i="42" a="1"/>
  <c r="AG35" i="42" s="1"/>
  <c r="AF35" i="42" a="1"/>
  <c r="AF35" i="42" s="1"/>
  <c r="AE35" i="42" a="1"/>
  <c r="AE35" i="42" s="1"/>
  <c r="AD35" i="42" a="1"/>
  <c r="AD35" i="42" s="1"/>
  <c r="AC35" i="42" a="1"/>
  <c r="AC35" i="42" s="1"/>
  <c r="AB35" i="42" a="1"/>
  <c r="AB35" i="42" s="1"/>
  <c r="AA35" i="42" a="1"/>
  <c r="AA35" i="42" s="1"/>
  <c r="Z35" i="42" a="1"/>
  <c r="Z35" i="42" s="1"/>
  <c r="Y35" i="42" a="1"/>
  <c r="Y35" i="42" s="1"/>
  <c r="X35" i="42" a="1"/>
  <c r="X35" i="42" s="1"/>
  <c r="W35" i="42" a="1"/>
  <c r="W35" i="42" s="1"/>
  <c r="V35" i="42" a="1"/>
  <c r="V35" i="42" s="1"/>
  <c r="U35" i="42" a="1"/>
  <c r="U35" i="42" s="1"/>
  <c r="T35" i="42" a="1"/>
  <c r="T35" i="42" s="1"/>
  <c r="S35" i="42" a="1"/>
  <c r="S35" i="42"/>
  <c r="R35" i="42" a="1"/>
  <c r="R35" i="42" s="1"/>
  <c r="Q35" i="42" a="1"/>
  <c r="Q35" i="42" s="1"/>
  <c r="P35" i="42" a="1"/>
  <c r="P35" i="42" s="1"/>
  <c r="O35" i="42" a="1"/>
  <c r="O35" i="42" s="1"/>
  <c r="N35" i="42" a="1"/>
  <c r="N35" i="42" s="1"/>
  <c r="M35" i="42" a="1"/>
  <c r="M35" i="42" s="1"/>
  <c r="L35" i="42" a="1"/>
  <c r="L35" i="42" s="1"/>
  <c r="K35" i="42" a="1"/>
  <c r="K35" i="42" s="1"/>
  <c r="J35" i="42" a="1"/>
  <c r="J35" i="42" s="1"/>
  <c r="I35" i="42" a="1"/>
  <c r="I35" i="42" s="1"/>
  <c r="H35" i="42" a="1"/>
  <c r="H35" i="42" s="1"/>
  <c r="G35" i="42" a="1"/>
  <c r="G35" i="42" s="1"/>
  <c r="F35" i="42" a="1"/>
  <c r="F35" i="42" s="1"/>
  <c r="E35" i="42" a="1"/>
  <c r="E35" i="42" s="1"/>
  <c r="AR34" i="42" a="1"/>
  <c r="AR34" i="42" s="1"/>
  <c r="AQ34" i="42" a="1"/>
  <c r="AQ34" i="42" s="1"/>
  <c r="AP34" i="42" a="1"/>
  <c r="AP34" i="42" s="1"/>
  <c r="AO34" i="42" a="1"/>
  <c r="AO34" i="42" s="1"/>
  <c r="AN34" i="42" a="1"/>
  <c r="AN34" i="42" s="1"/>
  <c r="AM34" i="42" a="1"/>
  <c r="AM34" i="42" s="1"/>
  <c r="AL34" i="42" a="1"/>
  <c r="AL34" i="42" s="1"/>
  <c r="AK34" i="42" a="1"/>
  <c r="AK34" i="42" s="1"/>
  <c r="AJ34" i="42" a="1"/>
  <c r="AJ34" i="42" s="1"/>
  <c r="AI34" i="42" a="1"/>
  <c r="AI34" i="42" s="1"/>
  <c r="AH34" i="42" a="1"/>
  <c r="AH34" i="42" s="1"/>
  <c r="AG34" i="42" a="1"/>
  <c r="AG34" i="42" s="1"/>
  <c r="AF34" i="42" a="1"/>
  <c r="AF34" i="42" s="1"/>
  <c r="AE34" i="42" a="1"/>
  <c r="AE34" i="42" s="1"/>
  <c r="AD34" i="42" a="1"/>
  <c r="AD34" i="42" s="1"/>
  <c r="AD33" i="42" s="1"/>
  <c r="AC34" i="42" a="1"/>
  <c r="AC34" i="42" s="1"/>
  <c r="AB34" i="42" a="1"/>
  <c r="AB34" i="42" s="1"/>
  <c r="AA34" i="42" a="1"/>
  <c r="AA34" i="42" s="1"/>
  <c r="AA33" i="42" s="1"/>
  <c r="Z34" i="42" a="1"/>
  <c r="Z34" i="42" s="1"/>
  <c r="Y34" i="42" a="1"/>
  <c r="Y34" i="42" s="1"/>
  <c r="X34" i="42" a="1"/>
  <c r="X34" i="42" s="1"/>
  <c r="W34" i="42" a="1"/>
  <c r="W34" i="42" s="1"/>
  <c r="V34" i="42" a="1"/>
  <c r="V34" i="42" s="1"/>
  <c r="V33" i="42" s="1"/>
  <c r="U34" i="42" a="1"/>
  <c r="U34" i="42" s="1"/>
  <c r="T34" i="42" a="1"/>
  <c r="T34" i="42" s="1"/>
  <c r="S34" i="42" a="1"/>
  <c r="S34" i="42" s="1"/>
  <c r="R34" i="42" a="1"/>
  <c r="R34" i="42" s="1"/>
  <c r="Q34" i="42" a="1"/>
  <c r="Q34" i="42" s="1"/>
  <c r="Q33" i="42" s="1"/>
  <c r="P34" i="42" a="1"/>
  <c r="P34" i="42" s="1"/>
  <c r="O34" i="42" a="1"/>
  <c r="O34" i="42" s="1"/>
  <c r="O33" i="42" s="1"/>
  <c r="N34" i="42" a="1"/>
  <c r="N34" i="42" s="1"/>
  <c r="M34" i="42" a="1"/>
  <c r="M34" i="42" s="1"/>
  <c r="L34" i="42" a="1"/>
  <c r="L34" i="42" s="1"/>
  <c r="K34" i="42" a="1"/>
  <c r="K34" i="42" s="1"/>
  <c r="J34" i="42" a="1"/>
  <c r="J34" i="42" s="1"/>
  <c r="I34" i="42" a="1"/>
  <c r="I34" i="42" s="1"/>
  <c r="H34" i="42" a="1"/>
  <c r="H34" i="42" s="1"/>
  <c r="H33" i="42" s="1"/>
  <c r="G34" i="42" a="1"/>
  <c r="G34" i="42" s="1"/>
  <c r="F34" i="42" a="1"/>
  <c r="F34" i="42" s="1"/>
  <c r="E34" i="42" a="1"/>
  <c r="E34" i="42" s="1"/>
  <c r="AR32" i="42" a="1"/>
  <c r="AR32" i="42" s="1"/>
  <c r="AQ32" i="42" a="1"/>
  <c r="AQ32" i="42" s="1"/>
  <c r="AP32" i="42" a="1"/>
  <c r="AP32" i="42" s="1"/>
  <c r="AO32" i="42" a="1"/>
  <c r="AO32" i="42" s="1"/>
  <c r="AN32" i="42" a="1"/>
  <c r="AN32" i="42" s="1"/>
  <c r="AM32" i="42" a="1"/>
  <c r="AM32" i="42" s="1"/>
  <c r="AL32" i="42" a="1"/>
  <c r="AL32" i="42" s="1"/>
  <c r="AK32" i="42" a="1"/>
  <c r="AK32" i="42" s="1"/>
  <c r="AJ32" i="42" a="1"/>
  <c r="AJ32" i="42" s="1"/>
  <c r="AI32" i="42" a="1"/>
  <c r="AI32" i="42" s="1"/>
  <c r="AH32" i="42" a="1"/>
  <c r="AH32" i="42" s="1"/>
  <c r="AG32" i="42" a="1"/>
  <c r="AG32" i="42" s="1"/>
  <c r="AF32" i="42" a="1"/>
  <c r="AF32" i="42" s="1"/>
  <c r="AE32" i="42" a="1"/>
  <c r="AE32" i="42" s="1"/>
  <c r="AD32" i="42" a="1"/>
  <c r="AD32" i="42" s="1"/>
  <c r="AC32" i="42" a="1"/>
  <c r="AC32" i="42" s="1"/>
  <c r="AB32" i="42" a="1"/>
  <c r="AB32" i="42" s="1"/>
  <c r="AA32" i="42" a="1"/>
  <c r="AA32" i="42" s="1"/>
  <c r="Z32" i="42" a="1"/>
  <c r="Z32" i="42" s="1"/>
  <c r="Y32" i="42" a="1"/>
  <c r="Y32" i="42" s="1"/>
  <c r="X32" i="42" a="1"/>
  <c r="X32" i="42" s="1"/>
  <c r="W32" i="42" a="1"/>
  <c r="W32" i="42"/>
  <c r="V32" i="42" a="1"/>
  <c r="V32" i="42" s="1"/>
  <c r="U32" i="42" a="1"/>
  <c r="U32" i="42" s="1"/>
  <c r="T32" i="42" a="1"/>
  <c r="T32" i="42" s="1"/>
  <c r="S32" i="42" a="1"/>
  <c r="S32" i="42" s="1"/>
  <c r="R32" i="42" a="1"/>
  <c r="R32" i="42" s="1"/>
  <c r="Q32" i="42" a="1"/>
  <c r="Q32" i="42" s="1"/>
  <c r="P32" i="42" a="1"/>
  <c r="P32" i="42" s="1"/>
  <c r="O32" i="42" a="1"/>
  <c r="O32" i="42" s="1"/>
  <c r="N32" i="42" a="1"/>
  <c r="N32" i="42" s="1"/>
  <c r="M32" i="42" a="1"/>
  <c r="M32" i="42" s="1"/>
  <c r="L32" i="42" a="1"/>
  <c r="L32" i="42" s="1"/>
  <c r="K32" i="42" a="1"/>
  <c r="K32" i="42" s="1"/>
  <c r="J32" i="42" a="1"/>
  <c r="J32" i="42" s="1"/>
  <c r="I32" i="42" a="1"/>
  <c r="I32" i="42" s="1"/>
  <c r="H32" i="42" a="1"/>
  <c r="H32" i="42" s="1"/>
  <c r="G32" i="42" a="1"/>
  <c r="G32" i="42" s="1"/>
  <c r="F32" i="42" a="1"/>
  <c r="F32" i="42" s="1"/>
  <c r="E32" i="42" a="1"/>
  <c r="E32" i="42" s="1"/>
  <c r="AR31" i="42" a="1"/>
  <c r="AR31" i="42" s="1"/>
  <c r="AQ31" i="42" a="1"/>
  <c r="AQ31" i="42" s="1"/>
  <c r="AP31" i="42" a="1"/>
  <c r="AP31" i="42" s="1"/>
  <c r="AO31" i="42" a="1"/>
  <c r="AO31" i="42" s="1"/>
  <c r="AN31" i="42" a="1"/>
  <c r="AN31" i="42" s="1"/>
  <c r="AM31" i="42" a="1"/>
  <c r="AM31" i="42" s="1"/>
  <c r="AL31" i="42" a="1"/>
  <c r="AL31" i="42" s="1"/>
  <c r="AK31" i="42" a="1"/>
  <c r="AK31" i="42" s="1"/>
  <c r="AJ31" i="42" a="1"/>
  <c r="AJ31" i="42" s="1"/>
  <c r="AI31" i="42" a="1"/>
  <c r="AI31" i="42" s="1"/>
  <c r="AH31" i="42" a="1"/>
  <c r="AH31" i="42" s="1"/>
  <c r="AH30" i="42" s="1"/>
  <c r="AG31" i="42" a="1"/>
  <c r="AG31" i="42" s="1"/>
  <c r="AF31" i="42" a="1"/>
  <c r="AF31" i="42" s="1"/>
  <c r="AE31" i="42" a="1"/>
  <c r="AE31" i="42" s="1"/>
  <c r="AD31" i="42" a="1"/>
  <c r="AD31" i="42" s="1"/>
  <c r="AC31" i="42" a="1"/>
  <c r="AC31" i="42" s="1"/>
  <c r="AB31" i="42" a="1"/>
  <c r="AB31" i="42" s="1"/>
  <c r="AA31" i="42" a="1"/>
  <c r="AA31" i="42" s="1"/>
  <c r="Z31" i="42" a="1"/>
  <c r="Z31" i="42" s="1"/>
  <c r="Z30" i="42" s="1"/>
  <c r="Y31" i="42" a="1"/>
  <c r="Y31" i="42" s="1"/>
  <c r="X31" i="42" a="1"/>
  <c r="X31" i="42" s="1"/>
  <c r="W31" i="42" a="1"/>
  <c r="W31" i="42" s="1"/>
  <c r="V31" i="42" a="1"/>
  <c r="V31" i="42" s="1"/>
  <c r="U31" i="42" a="1"/>
  <c r="U31" i="42" s="1"/>
  <c r="T31" i="42" a="1"/>
  <c r="T31" i="42" s="1"/>
  <c r="S31" i="42" a="1"/>
  <c r="S31" i="42"/>
  <c r="S30" i="42" s="1"/>
  <c r="R31" i="42" a="1"/>
  <c r="R31" i="42" s="1"/>
  <c r="Q31" i="42" a="1"/>
  <c r="Q31" i="42" s="1"/>
  <c r="P31" i="42" a="1"/>
  <c r="P31" i="42" s="1"/>
  <c r="O31" i="42" a="1"/>
  <c r="O31" i="42" s="1"/>
  <c r="N31" i="42" a="1"/>
  <c r="N31" i="42" s="1"/>
  <c r="M31" i="42" a="1"/>
  <c r="M31" i="42" s="1"/>
  <c r="L31" i="42" a="1"/>
  <c r="L31" i="42" s="1"/>
  <c r="K31" i="42" a="1"/>
  <c r="K31" i="42" s="1"/>
  <c r="J31" i="42" a="1"/>
  <c r="J31" i="42" s="1"/>
  <c r="I31" i="42" a="1"/>
  <c r="I31" i="42" s="1"/>
  <c r="H31" i="42" a="1"/>
  <c r="H31" i="42" s="1"/>
  <c r="G31" i="42" a="1"/>
  <c r="G31" i="42" s="1"/>
  <c r="F31" i="42" a="1"/>
  <c r="F31" i="42" s="1"/>
  <c r="E31" i="42" a="1"/>
  <c r="E31" i="42" s="1"/>
  <c r="AR29" i="42" a="1"/>
  <c r="AR29" i="42" s="1"/>
  <c r="AQ29" i="42" a="1"/>
  <c r="AQ29" i="42" s="1"/>
  <c r="AP29" i="42" a="1"/>
  <c r="AP29" i="42" s="1"/>
  <c r="AO29" i="42" a="1"/>
  <c r="AO29" i="42" s="1"/>
  <c r="AN29" i="42" a="1"/>
  <c r="AN29" i="42" s="1"/>
  <c r="AM29" i="42" a="1"/>
  <c r="AM29" i="42" s="1"/>
  <c r="AL29" i="42" a="1"/>
  <c r="AL29" i="42" s="1"/>
  <c r="AK29" i="42" a="1"/>
  <c r="AK29" i="42" s="1"/>
  <c r="AJ29" i="42" a="1"/>
  <c r="AJ29" i="42" s="1"/>
  <c r="AI29" i="42" a="1"/>
  <c r="AI29" i="42" s="1"/>
  <c r="AH29" i="42" a="1"/>
  <c r="AH29" i="42" s="1"/>
  <c r="AG29" i="42" a="1"/>
  <c r="AG29" i="42" s="1"/>
  <c r="AF29" i="42" a="1"/>
  <c r="AF29" i="42" s="1"/>
  <c r="AE29" i="42" a="1"/>
  <c r="AE29" i="42" s="1"/>
  <c r="AD29" i="42" a="1"/>
  <c r="AD29" i="42" s="1"/>
  <c r="AC29" i="42" a="1"/>
  <c r="AC29" i="42" s="1"/>
  <c r="AB29" i="42" a="1"/>
  <c r="AB29" i="42" s="1"/>
  <c r="AA29" i="42" a="1"/>
  <c r="AA29" i="42" s="1"/>
  <c r="Z29" i="42" a="1"/>
  <c r="Z29" i="42" s="1"/>
  <c r="Y29" i="42" a="1"/>
  <c r="Y29" i="42" s="1"/>
  <c r="X29" i="42" a="1"/>
  <c r="X29" i="42" s="1"/>
  <c r="W29" i="42" a="1"/>
  <c r="W29" i="42" s="1"/>
  <c r="V29" i="42" a="1"/>
  <c r="V29" i="42" s="1"/>
  <c r="U29" i="42" a="1"/>
  <c r="U29" i="42" s="1"/>
  <c r="T29" i="42" a="1"/>
  <c r="T29" i="42" s="1"/>
  <c r="S29" i="42" a="1"/>
  <c r="S29" i="42" s="1"/>
  <c r="R29" i="42" a="1"/>
  <c r="R29" i="42" s="1"/>
  <c r="Q29" i="42" a="1"/>
  <c r="Q29" i="42" s="1"/>
  <c r="P29" i="42" a="1"/>
  <c r="P29" i="42" s="1"/>
  <c r="O29" i="42" a="1"/>
  <c r="O29" i="42" s="1"/>
  <c r="N29" i="42" a="1"/>
  <c r="N29" i="42" s="1"/>
  <c r="M29" i="42" a="1"/>
  <c r="M29" i="42" s="1"/>
  <c r="L29" i="42" a="1"/>
  <c r="L29" i="42" s="1"/>
  <c r="K29" i="42" a="1"/>
  <c r="K29" i="42" s="1"/>
  <c r="J29" i="42" a="1"/>
  <c r="J29" i="42" s="1"/>
  <c r="I29" i="42" a="1"/>
  <c r="I29" i="42" s="1"/>
  <c r="H29" i="42" a="1"/>
  <c r="H29" i="42"/>
  <c r="G29" i="42" a="1"/>
  <c r="G29" i="42" s="1"/>
  <c r="F29" i="42" a="1"/>
  <c r="F29" i="42" s="1"/>
  <c r="E29" i="42" a="1"/>
  <c r="E29" i="42" s="1"/>
  <c r="AR28" i="42" a="1"/>
  <c r="AR28" i="42" s="1"/>
  <c r="AQ28" i="42" a="1"/>
  <c r="AQ28" i="42" s="1"/>
  <c r="AP28" i="42" a="1"/>
  <c r="AP28" i="42" s="1"/>
  <c r="AO28" i="42" a="1"/>
  <c r="AO28" i="42" s="1"/>
  <c r="AN28" i="42" a="1"/>
  <c r="AN28" i="42" s="1"/>
  <c r="AM28" i="42" a="1"/>
  <c r="AM28" i="42" s="1"/>
  <c r="AL28" i="42" a="1"/>
  <c r="AL28" i="42" s="1"/>
  <c r="AK28" i="42" a="1"/>
  <c r="AK28" i="42" s="1"/>
  <c r="AJ28" i="42" a="1"/>
  <c r="AJ28" i="42" s="1"/>
  <c r="AI28" i="42" a="1"/>
  <c r="AI28" i="42" s="1"/>
  <c r="AH28" i="42" a="1"/>
  <c r="AH28" i="42" s="1"/>
  <c r="AH27" i="42" s="1"/>
  <c r="AG28" i="42" a="1"/>
  <c r="AG28" i="42" s="1"/>
  <c r="AF28" i="42" a="1"/>
  <c r="AF28" i="42" s="1"/>
  <c r="AE28" i="42" a="1"/>
  <c r="AE28" i="42" s="1"/>
  <c r="AD28" i="42" a="1"/>
  <c r="AD28" i="42" s="1"/>
  <c r="AD27" i="42" s="1"/>
  <c r="AC28" i="42" a="1"/>
  <c r="AC28" i="42" s="1"/>
  <c r="AB28" i="42" a="1"/>
  <c r="AB28" i="42" s="1"/>
  <c r="AA28" i="42" a="1"/>
  <c r="AA28" i="42" s="1"/>
  <c r="Z28" i="42" a="1"/>
  <c r="Z28" i="42" s="1"/>
  <c r="Z27" i="42" s="1"/>
  <c r="Y28" i="42" a="1"/>
  <c r="Y28" i="42" s="1"/>
  <c r="X28" i="42" a="1"/>
  <c r="X28" i="42" s="1"/>
  <c r="W28" i="42" a="1"/>
  <c r="W28" i="42" s="1"/>
  <c r="V28" i="42" a="1"/>
  <c r="V28" i="42" s="1"/>
  <c r="U28" i="42" a="1"/>
  <c r="U28" i="42" s="1"/>
  <c r="T28" i="42" a="1"/>
  <c r="T28" i="42" s="1"/>
  <c r="S28" i="42" a="1"/>
  <c r="S28" i="42" s="1"/>
  <c r="R28" i="42" a="1"/>
  <c r="R28" i="42" s="1"/>
  <c r="Q28" i="42" a="1"/>
  <c r="Q28" i="42" s="1"/>
  <c r="P28" i="42" a="1"/>
  <c r="P28" i="42" s="1"/>
  <c r="O28" i="42" a="1"/>
  <c r="O28" i="42" s="1"/>
  <c r="N28" i="42" a="1"/>
  <c r="N28" i="42" s="1"/>
  <c r="M28" i="42" a="1"/>
  <c r="M28" i="42" s="1"/>
  <c r="M27" i="42" s="1"/>
  <c r="L28" i="42" a="1"/>
  <c r="L28" i="42" s="1"/>
  <c r="K28" i="42" a="1"/>
  <c r="K28" i="42" s="1"/>
  <c r="J28" i="42" a="1"/>
  <c r="J28" i="42" s="1"/>
  <c r="J27" i="42" s="1"/>
  <c r="I28" i="42" a="1"/>
  <c r="I28" i="42" s="1"/>
  <c r="H28" i="42" a="1"/>
  <c r="H28" i="42" s="1"/>
  <c r="G28" i="42" a="1"/>
  <c r="G28" i="42" s="1"/>
  <c r="F28" i="42" a="1"/>
  <c r="F28" i="42" s="1"/>
  <c r="E28" i="42" a="1"/>
  <c r="E28" i="42" s="1"/>
  <c r="AP27" i="42"/>
  <c r="AR26" i="42" a="1"/>
  <c r="AR26" i="42" s="1"/>
  <c r="AQ26" i="42" a="1"/>
  <c r="AQ26" i="42" s="1"/>
  <c r="AP26" i="42" a="1"/>
  <c r="AP26" i="42" s="1"/>
  <c r="AO26" i="42" a="1"/>
  <c r="AO26" i="42" s="1"/>
  <c r="AN26" i="42" a="1"/>
  <c r="AN26" i="42" s="1"/>
  <c r="AM26" i="42" a="1"/>
  <c r="AM26" i="42" s="1"/>
  <c r="AL26" i="42" a="1"/>
  <c r="AL26" i="42" s="1"/>
  <c r="AK26" i="42" a="1"/>
  <c r="AK26" i="42" s="1"/>
  <c r="AJ26" i="42" a="1"/>
  <c r="AJ26" i="42" s="1"/>
  <c r="AI26" i="42" a="1"/>
  <c r="AI26" i="42" s="1"/>
  <c r="AH26" i="42" a="1"/>
  <c r="AH26" i="42" s="1"/>
  <c r="AG26" i="42" a="1"/>
  <c r="AG26" i="42"/>
  <c r="AF26" i="42" a="1"/>
  <c r="AF26" i="42" s="1"/>
  <c r="AE26" i="42" a="1"/>
  <c r="AE26" i="42" s="1"/>
  <c r="AD26" i="42" a="1"/>
  <c r="AD26" i="42" s="1"/>
  <c r="AC26" i="42" a="1"/>
  <c r="AC26" i="42"/>
  <c r="AB26" i="42" a="1"/>
  <c r="AB26" i="42" s="1"/>
  <c r="AA26" i="42" a="1"/>
  <c r="AA26" i="42" s="1"/>
  <c r="Z26" i="42" a="1"/>
  <c r="Z26" i="42" s="1"/>
  <c r="Y26" i="42" a="1"/>
  <c r="Y26" i="42" s="1"/>
  <c r="X26" i="42" a="1"/>
  <c r="X26" i="42" s="1"/>
  <c r="X24" i="42" s="1"/>
  <c r="W26" i="42" a="1"/>
  <c r="W26" i="42"/>
  <c r="V26" i="42" a="1"/>
  <c r="V26" i="42" s="1"/>
  <c r="U26" i="42" a="1"/>
  <c r="U26" i="42" s="1"/>
  <c r="T26" i="42" a="1"/>
  <c r="T26" i="42" s="1"/>
  <c r="S26" i="42" a="1"/>
  <c r="S26" i="42" s="1"/>
  <c r="R26" i="42" a="1"/>
  <c r="R26" i="42" s="1"/>
  <c r="Q26" i="42" a="1"/>
  <c r="Q26" i="42" s="1"/>
  <c r="P26" i="42" a="1"/>
  <c r="P26" i="42" s="1"/>
  <c r="O26" i="42" a="1"/>
  <c r="O26" i="42" s="1"/>
  <c r="N26" i="42" a="1"/>
  <c r="N26" i="42" s="1"/>
  <c r="M26" i="42" a="1"/>
  <c r="M26" i="42" s="1"/>
  <c r="L26" i="42" a="1"/>
  <c r="L26" i="42" s="1"/>
  <c r="K26" i="42" a="1"/>
  <c r="K26" i="42" s="1"/>
  <c r="J26" i="42" a="1"/>
  <c r="J26" i="42" s="1"/>
  <c r="I26" i="42" a="1"/>
  <c r="I26" i="42" s="1"/>
  <c r="H26" i="42" a="1"/>
  <c r="H26" i="42" s="1"/>
  <c r="G26" i="42" a="1"/>
  <c r="G26" i="42" s="1"/>
  <c r="F26" i="42" a="1"/>
  <c r="F26" i="42" s="1"/>
  <c r="E26" i="42" a="1"/>
  <c r="E26" i="42" s="1"/>
  <c r="AR25" i="42" a="1"/>
  <c r="AR25" i="42" s="1"/>
  <c r="AQ25" i="42" a="1"/>
  <c r="AQ25" i="42" s="1"/>
  <c r="AP25" i="42" a="1"/>
  <c r="AP25" i="42" s="1"/>
  <c r="AO25" i="42" a="1"/>
  <c r="AO25" i="42"/>
  <c r="AN25" i="42" a="1"/>
  <c r="AN25" i="42" s="1"/>
  <c r="AN24" i="42" s="1"/>
  <c r="AM25" i="42" a="1"/>
  <c r="AM25" i="42" s="1"/>
  <c r="AL25" i="42" a="1"/>
  <c r="AL25" i="42" s="1"/>
  <c r="AK25" i="42" a="1"/>
  <c r="AK25" i="42" s="1"/>
  <c r="AK24" i="42" s="1"/>
  <c r="AJ25" i="42" a="1"/>
  <c r="AJ25" i="42" s="1"/>
  <c r="AI25" i="42" a="1"/>
  <c r="AI25" i="42" s="1"/>
  <c r="AH25" i="42" a="1"/>
  <c r="AH25" i="42" s="1"/>
  <c r="AG25" i="42" a="1"/>
  <c r="AG25" i="42" s="1"/>
  <c r="AG24" i="42" s="1"/>
  <c r="AF25" i="42" a="1"/>
  <c r="AF25" i="42" s="1"/>
  <c r="AE25" i="42" a="1"/>
  <c r="AE25" i="42"/>
  <c r="AE24" i="42" s="1"/>
  <c r="AD25" i="42" a="1"/>
  <c r="AD25" i="42" s="1"/>
  <c r="AC25" i="42" a="1"/>
  <c r="AC25" i="42" s="1"/>
  <c r="AB25" i="42" a="1"/>
  <c r="AB25" i="42" s="1"/>
  <c r="AA25" i="42" a="1"/>
  <c r="AA25" i="42" s="1"/>
  <c r="Z25" i="42" a="1"/>
  <c r="Z25" i="42" s="1"/>
  <c r="Y25" i="42" a="1"/>
  <c r="Y25" i="42" s="1"/>
  <c r="X25" i="42" a="1"/>
  <c r="X25" i="42" s="1"/>
  <c r="W25" i="42" a="1"/>
  <c r="W25" i="42" s="1"/>
  <c r="V25" i="42" a="1"/>
  <c r="V25" i="42" s="1"/>
  <c r="V24" i="42" s="1"/>
  <c r="U25" i="42" a="1"/>
  <c r="U25" i="42" s="1"/>
  <c r="T25" i="42" a="1"/>
  <c r="T25" i="42" s="1"/>
  <c r="S25" i="42" a="1"/>
  <c r="S25" i="42" s="1"/>
  <c r="R25" i="42" a="1"/>
  <c r="R25" i="42" s="1"/>
  <c r="Q25" i="42" a="1"/>
  <c r="Q25" i="42" s="1"/>
  <c r="P25" i="42" a="1"/>
  <c r="P25" i="42" s="1"/>
  <c r="O25" i="42" a="1"/>
  <c r="O25" i="42" s="1"/>
  <c r="N25" i="42" a="1"/>
  <c r="N25" i="42" s="1"/>
  <c r="M25" i="42" a="1"/>
  <c r="M25" i="42" s="1"/>
  <c r="L25" i="42" a="1"/>
  <c r="L25" i="42" s="1"/>
  <c r="K25" i="42" a="1"/>
  <c r="K25" i="42" s="1"/>
  <c r="J25" i="42" a="1"/>
  <c r="J25" i="42" s="1"/>
  <c r="I25" i="42" a="1"/>
  <c r="I25" i="42" s="1"/>
  <c r="H25" i="42" a="1"/>
  <c r="H25" i="42"/>
  <c r="G25" i="42" a="1"/>
  <c r="G25" i="42" s="1"/>
  <c r="F25" i="42" a="1"/>
  <c r="F25" i="42" s="1"/>
  <c r="E25" i="42" a="1"/>
  <c r="E25" i="42" s="1"/>
  <c r="AR23" i="42" a="1"/>
  <c r="AR23" i="42" s="1"/>
  <c r="AQ23" i="42" a="1"/>
  <c r="AQ23" i="42" s="1"/>
  <c r="AP23" i="42" a="1"/>
  <c r="AP23" i="42" s="1"/>
  <c r="AO23" i="42" a="1"/>
  <c r="AO23" i="42" s="1"/>
  <c r="AN23" i="42" a="1"/>
  <c r="AN23" i="42" s="1"/>
  <c r="AM23" i="42" a="1"/>
  <c r="AM23" i="42" s="1"/>
  <c r="AL23" i="42" a="1"/>
  <c r="AL23" i="42" s="1"/>
  <c r="AK23" i="42" a="1"/>
  <c r="AK23" i="42" s="1"/>
  <c r="AJ23" i="42" a="1"/>
  <c r="AJ23" i="42" s="1"/>
  <c r="AI23" i="42" a="1"/>
  <c r="AI23" i="42" s="1"/>
  <c r="AH23" i="42" a="1"/>
  <c r="AH23" i="42" s="1"/>
  <c r="AG23" i="42" a="1"/>
  <c r="AG23" i="42" s="1"/>
  <c r="AF23" i="42" a="1"/>
  <c r="AF23" i="42" s="1"/>
  <c r="AE23" i="42" a="1"/>
  <c r="AE23" i="42" s="1"/>
  <c r="AD23" i="42" a="1"/>
  <c r="AD23" i="42" s="1"/>
  <c r="AC23" i="42" a="1"/>
  <c r="AC23" i="42" s="1"/>
  <c r="AB23" i="42" a="1"/>
  <c r="AB23" i="42" s="1"/>
  <c r="AA23" i="42" a="1"/>
  <c r="AA23" i="42" s="1"/>
  <c r="Z23" i="42" a="1"/>
  <c r="Z23" i="42" s="1"/>
  <c r="Y23" i="42" a="1"/>
  <c r="Y23" i="42" s="1"/>
  <c r="X23" i="42" a="1"/>
  <c r="X23" i="42" s="1"/>
  <c r="W23" i="42" a="1"/>
  <c r="W23" i="42" s="1"/>
  <c r="V23" i="42" a="1"/>
  <c r="V23" i="42" s="1"/>
  <c r="U23" i="42" a="1"/>
  <c r="U23" i="42" s="1"/>
  <c r="T23" i="42" a="1"/>
  <c r="T23" i="42" s="1"/>
  <c r="S23" i="42" a="1"/>
  <c r="S23" i="42" s="1"/>
  <c r="R23" i="42" a="1"/>
  <c r="R23" i="42" s="1"/>
  <c r="Q23" i="42" a="1"/>
  <c r="Q23" i="42" s="1"/>
  <c r="P23" i="42" a="1"/>
  <c r="P23" i="42" s="1"/>
  <c r="O23" i="42" a="1"/>
  <c r="O23" i="42"/>
  <c r="N23" i="42" a="1"/>
  <c r="N23" i="42" s="1"/>
  <c r="M23" i="42" a="1"/>
  <c r="M23" i="42" s="1"/>
  <c r="L23" i="42" a="1"/>
  <c r="L23" i="42" s="1"/>
  <c r="K23" i="42" a="1"/>
  <c r="K23" i="42" s="1"/>
  <c r="J23" i="42" a="1"/>
  <c r="J23" i="42" s="1"/>
  <c r="I23" i="42" a="1"/>
  <c r="I23" i="42" s="1"/>
  <c r="H23" i="42" a="1"/>
  <c r="H23" i="42" s="1"/>
  <c r="G23" i="42" a="1"/>
  <c r="G23" i="42" s="1"/>
  <c r="F23" i="42" a="1"/>
  <c r="F23" i="42" s="1"/>
  <c r="E23" i="42" a="1"/>
  <c r="E23" i="42" s="1"/>
  <c r="AR22" i="42" a="1"/>
  <c r="AR22" i="42" s="1"/>
  <c r="AQ22" i="42" a="1"/>
  <c r="AQ22" i="42" s="1"/>
  <c r="AP22" i="42" a="1"/>
  <c r="AP22" i="42" s="1"/>
  <c r="AO22" i="42" a="1"/>
  <c r="AO22" i="42" s="1"/>
  <c r="AN22" i="42" a="1"/>
  <c r="AN22" i="42" s="1"/>
  <c r="AM22" i="42" a="1"/>
  <c r="AM22" i="42" s="1"/>
  <c r="AL22" i="42" a="1"/>
  <c r="AL22" i="42" s="1"/>
  <c r="AK22" i="42" a="1"/>
  <c r="AK22" i="42" s="1"/>
  <c r="AJ22" i="42" a="1"/>
  <c r="AJ22" i="42" s="1"/>
  <c r="AI22" i="42" a="1"/>
  <c r="AI22" i="42" s="1"/>
  <c r="AH22" i="42" a="1"/>
  <c r="AH22" i="42" s="1"/>
  <c r="AH21" i="42" s="1"/>
  <c r="AG22" i="42" a="1"/>
  <c r="AG22" i="42" s="1"/>
  <c r="AF22" i="42" a="1"/>
  <c r="AF22" i="42" s="1"/>
  <c r="AE22" i="42" a="1"/>
  <c r="AE22" i="42" s="1"/>
  <c r="AD22" i="42" a="1"/>
  <c r="AD22" i="42" s="1"/>
  <c r="AC22" i="42" a="1"/>
  <c r="AC22" i="42" s="1"/>
  <c r="AC21" i="42" s="1"/>
  <c r="AB22" i="42" a="1"/>
  <c r="AB22" i="42" s="1"/>
  <c r="AA22" i="42" a="1"/>
  <c r="AA22" i="42"/>
  <c r="Z22" i="42" a="1"/>
  <c r="Z22" i="42" s="1"/>
  <c r="Z21" i="42" s="1"/>
  <c r="Y22" i="42" a="1"/>
  <c r="Y22" i="42" s="1"/>
  <c r="X22" i="42" a="1"/>
  <c r="X22" i="42" s="1"/>
  <c r="W22" i="42" a="1"/>
  <c r="W22" i="42" s="1"/>
  <c r="V22" i="42" a="1"/>
  <c r="V22" i="42" s="1"/>
  <c r="U22" i="42" a="1"/>
  <c r="U22" i="42" s="1"/>
  <c r="U21" i="42" s="1"/>
  <c r="T22" i="42" a="1"/>
  <c r="T22" i="42" s="1"/>
  <c r="S22" i="42" a="1"/>
  <c r="S22" i="42" s="1"/>
  <c r="R22" i="42" a="1"/>
  <c r="R22" i="42" s="1"/>
  <c r="R21" i="42" s="1"/>
  <c r="Q22" i="42" a="1"/>
  <c r="Q22" i="42" s="1"/>
  <c r="P22" i="42" a="1"/>
  <c r="P22" i="42" s="1"/>
  <c r="O22" i="42" a="1"/>
  <c r="O22" i="42" s="1"/>
  <c r="N22" i="42" a="1"/>
  <c r="N22" i="42" s="1"/>
  <c r="M22" i="42" a="1"/>
  <c r="M22" i="42" s="1"/>
  <c r="L22" i="42" a="1"/>
  <c r="L22" i="42" s="1"/>
  <c r="K22" i="42" a="1"/>
  <c r="K22" i="42" s="1"/>
  <c r="J22" i="42" a="1"/>
  <c r="J22" i="42" s="1"/>
  <c r="I22" i="42" a="1"/>
  <c r="I22" i="42" s="1"/>
  <c r="H22" i="42" a="1"/>
  <c r="H22" i="42" s="1"/>
  <c r="H21" i="42" s="1"/>
  <c r="G22" i="42" a="1"/>
  <c r="G22" i="42" s="1"/>
  <c r="F22" i="42" a="1"/>
  <c r="F22" i="42" s="1"/>
  <c r="E22" i="42" a="1"/>
  <c r="E22" i="42" s="1"/>
  <c r="AR20" i="42" a="1"/>
  <c r="AR20" i="42" s="1"/>
  <c r="AQ20" i="42" a="1"/>
  <c r="AQ20" i="42" s="1"/>
  <c r="AP20" i="42" a="1"/>
  <c r="AP20" i="42" s="1"/>
  <c r="AO20" i="42" a="1"/>
  <c r="AO20" i="42" s="1"/>
  <c r="AN20" i="42" a="1"/>
  <c r="AN20" i="42" s="1"/>
  <c r="AM20" i="42" a="1"/>
  <c r="AM20" i="42" s="1"/>
  <c r="AL20" i="42" a="1"/>
  <c r="AL20" i="42" s="1"/>
  <c r="AK20" i="42" a="1"/>
  <c r="AK20" i="42" s="1"/>
  <c r="AJ20" i="42" a="1"/>
  <c r="AJ20" i="42" s="1"/>
  <c r="AI20" i="42" a="1"/>
  <c r="AI20" i="42" s="1"/>
  <c r="AH20" i="42" a="1"/>
  <c r="AH20" i="42" s="1"/>
  <c r="AG20" i="42" a="1"/>
  <c r="AG20" i="42" s="1"/>
  <c r="AF20" i="42" a="1"/>
  <c r="AF20" i="42"/>
  <c r="AE20" i="42" a="1"/>
  <c r="AE20" i="42" s="1"/>
  <c r="AD20" i="42" a="1"/>
  <c r="AD20" i="42" s="1"/>
  <c r="AC20" i="42" a="1"/>
  <c r="AC20" i="42" s="1"/>
  <c r="AB20" i="42" a="1"/>
  <c r="AB20" i="42" s="1"/>
  <c r="AA20" i="42" a="1"/>
  <c r="AA20" i="42" s="1"/>
  <c r="Z20" i="42" a="1"/>
  <c r="Z20" i="42" s="1"/>
  <c r="Y20" i="42" a="1"/>
  <c r="Y20" i="42" s="1"/>
  <c r="X20" i="42" a="1"/>
  <c r="X20" i="42" s="1"/>
  <c r="W20" i="42" a="1"/>
  <c r="W20" i="42" s="1"/>
  <c r="V20" i="42" a="1"/>
  <c r="V20" i="42" s="1"/>
  <c r="U20" i="42" a="1"/>
  <c r="U20" i="42" s="1"/>
  <c r="T20" i="42" a="1"/>
  <c r="T20" i="42" s="1"/>
  <c r="S20" i="42" a="1"/>
  <c r="S20" i="42"/>
  <c r="R20" i="42" a="1"/>
  <c r="R20" i="42" s="1"/>
  <c r="Q20" i="42" a="1"/>
  <c r="Q20" i="42" s="1"/>
  <c r="P20" i="42" a="1"/>
  <c r="P20" i="42" s="1"/>
  <c r="O20" i="42" a="1"/>
  <c r="O20" i="42" s="1"/>
  <c r="N20" i="42" a="1"/>
  <c r="N20" i="42" s="1"/>
  <c r="N18" i="42" s="1"/>
  <c r="M20" i="42" a="1"/>
  <c r="M20" i="42" s="1"/>
  <c r="L20" i="42" a="1"/>
  <c r="L20" i="42" s="1"/>
  <c r="K20" i="42" a="1"/>
  <c r="K20" i="42" s="1"/>
  <c r="J20" i="42" a="1"/>
  <c r="J20" i="42" s="1"/>
  <c r="I20" i="42" a="1"/>
  <c r="I20" i="42" s="1"/>
  <c r="H20" i="42" a="1"/>
  <c r="H20" i="42" s="1"/>
  <c r="G20" i="42" a="1"/>
  <c r="G20" i="42" s="1"/>
  <c r="F20" i="42" a="1"/>
  <c r="F20" i="42" s="1"/>
  <c r="E20" i="42" a="1"/>
  <c r="E20" i="42" s="1"/>
  <c r="AR19" i="42" a="1"/>
  <c r="AR19" i="42" s="1"/>
  <c r="AQ19" i="42" a="1"/>
  <c r="AQ19" i="42" s="1"/>
  <c r="AP19" i="42" a="1"/>
  <c r="AP19" i="42" s="1"/>
  <c r="AO19" i="42" a="1"/>
  <c r="AO19" i="42" s="1"/>
  <c r="AN19" i="42" a="1"/>
  <c r="AN19" i="42" s="1"/>
  <c r="AM19" i="42" a="1"/>
  <c r="AM19" i="42" s="1"/>
  <c r="AM18" i="42" s="1"/>
  <c r="AL19" i="42" a="1"/>
  <c r="AL19" i="42" s="1"/>
  <c r="AK19" i="42" a="1"/>
  <c r="AK19" i="42"/>
  <c r="AJ19" i="42" a="1"/>
  <c r="AJ19" i="42" s="1"/>
  <c r="AI19" i="42" a="1"/>
  <c r="AI19" i="42" s="1"/>
  <c r="AH19" i="42" a="1"/>
  <c r="AH19" i="42" s="1"/>
  <c r="AG19" i="42" a="1"/>
  <c r="AG19" i="42" s="1"/>
  <c r="AF19" i="42" a="1"/>
  <c r="AF19" i="42" s="1"/>
  <c r="AE19" i="42" a="1"/>
  <c r="AE19" i="42" s="1"/>
  <c r="AD19" i="42" a="1"/>
  <c r="AD19" i="42" s="1"/>
  <c r="AD18" i="42" s="1"/>
  <c r="AC19" i="42" a="1"/>
  <c r="AC19" i="42" s="1"/>
  <c r="AC18" i="42" s="1"/>
  <c r="AB19" i="42" a="1"/>
  <c r="AB19" i="42" s="1"/>
  <c r="AA19" i="42" a="1"/>
  <c r="AA19" i="42" s="1"/>
  <c r="Z19" i="42" a="1"/>
  <c r="Z19" i="42" s="1"/>
  <c r="Z18" i="42" s="1"/>
  <c r="Y19" i="42" a="1"/>
  <c r="Y19" i="42" s="1"/>
  <c r="X19" i="42" a="1"/>
  <c r="X19" i="42" s="1"/>
  <c r="X18" i="42" s="1"/>
  <c r="W19" i="42" a="1"/>
  <c r="W19" i="42" s="1"/>
  <c r="V19" i="42" a="1"/>
  <c r="V19" i="42" s="1"/>
  <c r="U19" i="42" a="1"/>
  <c r="U19" i="42" s="1"/>
  <c r="T19" i="42" a="1"/>
  <c r="T19" i="42" s="1"/>
  <c r="T18" i="42" s="1"/>
  <c r="S19" i="42" a="1"/>
  <c r="S19" i="42" s="1"/>
  <c r="R19" i="42" a="1"/>
  <c r="R19" i="42" s="1"/>
  <c r="Q19" i="42" a="1"/>
  <c r="Q19" i="42" s="1"/>
  <c r="P19" i="42" a="1"/>
  <c r="P19" i="42" s="1"/>
  <c r="O19" i="42" a="1"/>
  <c r="O19" i="42" s="1"/>
  <c r="N19" i="42" a="1"/>
  <c r="N19" i="42" s="1"/>
  <c r="M19" i="42" a="1"/>
  <c r="M19" i="42" s="1"/>
  <c r="L19" i="42" a="1"/>
  <c r="L19" i="42" s="1"/>
  <c r="K19" i="42" a="1"/>
  <c r="K19" i="42" s="1"/>
  <c r="J19" i="42" a="1"/>
  <c r="J19" i="42" s="1"/>
  <c r="I19" i="42" a="1"/>
  <c r="I19" i="42" s="1"/>
  <c r="H19" i="42" a="1"/>
  <c r="H19" i="42" s="1"/>
  <c r="G19" i="42" a="1"/>
  <c r="G19" i="42" s="1"/>
  <c r="F19" i="42" a="1"/>
  <c r="F19" i="42" s="1"/>
  <c r="E19" i="42" a="1"/>
  <c r="E19" i="42" s="1"/>
  <c r="AR17" i="42" a="1"/>
  <c r="AR17" i="42"/>
  <c r="AQ17" i="42" a="1"/>
  <c r="AQ17" i="42" s="1"/>
  <c r="AP17" i="42" a="1"/>
  <c r="AP17" i="42" s="1"/>
  <c r="AO17" i="42" a="1"/>
  <c r="AO17" i="42" s="1"/>
  <c r="AN17" i="42" a="1"/>
  <c r="AN17" i="42" s="1"/>
  <c r="AM17" i="42" a="1"/>
  <c r="AM17" i="42" s="1"/>
  <c r="AL17" i="42" a="1"/>
  <c r="AL17" i="42" s="1"/>
  <c r="AK17" i="42" a="1"/>
  <c r="AK17" i="42" s="1"/>
  <c r="AJ17" i="42" a="1"/>
  <c r="AJ17" i="42" s="1"/>
  <c r="AI17" i="42" a="1"/>
  <c r="AI17" i="42" s="1"/>
  <c r="AH17" i="42" a="1"/>
  <c r="AH17" i="42" s="1"/>
  <c r="AG17" i="42" a="1"/>
  <c r="AG17" i="42"/>
  <c r="AF17" i="42" a="1"/>
  <c r="AF17" i="42" s="1"/>
  <c r="AE17" i="42" a="1"/>
  <c r="AE17" i="42" s="1"/>
  <c r="AD17" i="42" a="1"/>
  <c r="AD17" i="42" s="1"/>
  <c r="AC17" i="42" a="1"/>
  <c r="AC17" i="42" s="1"/>
  <c r="AB17" i="42" a="1"/>
  <c r="AB17" i="42" s="1"/>
  <c r="AA17" i="42" a="1"/>
  <c r="AA17" i="42" s="1"/>
  <c r="Z17" i="42" a="1"/>
  <c r="Z17" i="42" s="1"/>
  <c r="Y17" i="42" a="1"/>
  <c r="Y17" i="42" s="1"/>
  <c r="X17" i="42" a="1"/>
  <c r="X17" i="42" s="1"/>
  <c r="W17" i="42" a="1"/>
  <c r="W17" i="42" s="1"/>
  <c r="V17" i="42" a="1"/>
  <c r="V17" i="42" s="1"/>
  <c r="U17" i="42" a="1"/>
  <c r="U17" i="42" s="1"/>
  <c r="T17" i="42" a="1"/>
  <c r="T17" i="42" s="1"/>
  <c r="S17" i="42" a="1"/>
  <c r="S17" i="42" s="1"/>
  <c r="R17" i="42" a="1"/>
  <c r="R17" i="42" s="1"/>
  <c r="Q17" i="42" a="1"/>
  <c r="Q17" i="42" s="1"/>
  <c r="P17" i="42" a="1"/>
  <c r="P17" i="42" s="1"/>
  <c r="O17" i="42" a="1"/>
  <c r="O17" i="42" s="1"/>
  <c r="N17" i="42" a="1"/>
  <c r="N17" i="42" s="1"/>
  <c r="M17" i="42" a="1"/>
  <c r="M17" i="42" s="1"/>
  <c r="L17" i="42" a="1"/>
  <c r="L17" i="42" s="1"/>
  <c r="K17" i="42" a="1"/>
  <c r="K17" i="42" s="1"/>
  <c r="J17" i="42" a="1"/>
  <c r="J17" i="42" s="1"/>
  <c r="I17" i="42" a="1"/>
  <c r="I17" i="42" s="1"/>
  <c r="H17" i="42" a="1"/>
  <c r="H17" i="42" s="1"/>
  <c r="G17" i="42" a="1"/>
  <c r="G17" i="42" s="1"/>
  <c r="F17" i="42" a="1"/>
  <c r="F17" i="42" s="1"/>
  <c r="E17" i="42" a="1"/>
  <c r="E17" i="42" s="1"/>
  <c r="AR16" i="42" a="1"/>
  <c r="AR16" i="42" s="1"/>
  <c r="AQ16" i="42" a="1"/>
  <c r="AQ16" i="42" s="1"/>
  <c r="AP16" i="42" a="1"/>
  <c r="AP16" i="42" s="1"/>
  <c r="AO16" i="42" a="1"/>
  <c r="AO16" i="42" s="1"/>
  <c r="AN16" i="42" a="1"/>
  <c r="AN16" i="42" s="1"/>
  <c r="AM16" i="42" a="1"/>
  <c r="AM16" i="42" s="1"/>
  <c r="AL16" i="42" a="1"/>
  <c r="AL16" i="42" s="1"/>
  <c r="AK16" i="42" a="1"/>
  <c r="AK16" i="42" s="1"/>
  <c r="AJ16" i="42" a="1"/>
  <c r="AJ16" i="42" s="1"/>
  <c r="AI16" i="42" a="1"/>
  <c r="AI16" i="42" s="1"/>
  <c r="AH16" i="42" a="1"/>
  <c r="AH16" i="42" s="1"/>
  <c r="AG16" i="42" a="1"/>
  <c r="AG16" i="42" s="1"/>
  <c r="AF16" i="42" a="1"/>
  <c r="AF16" i="42" s="1"/>
  <c r="AE16" i="42" a="1"/>
  <c r="AE16" i="42" s="1"/>
  <c r="AD16" i="42" a="1"/>
  <c r="AD16" i="42" s="1"/>
  <c r="AC16" i="42" a="1"/>
  <c r="AC16" i="42" s="1"/>
  <c r="AB16" i="42" a="1"/>
  <c r="AB16" i="42" s="1"/>
  <c r="AA16" i="42" a="1"/>
  <c r="AA16" i="42" s="1"/>
  <c r="Z16" i="42" a="1"/>
  <c r="Z16" i="42" s="1"/>
  <c r="Y16" i="42" a="1"/>
  <c r="Y16" i="42" s="1"/>
  <c r="X16" i="42" a="1"/>
  <c r="X16" i="42" s="1"/>
  <c r="W16" i="42" a="1"/>
  <c r="W16" i="42" s="1"/>
  <c r="V16" i="42" a="1"/>
  <c r="V16" i="42" s="1"/>
  <c r="V15" i="42" s="1"/>
  <c r="U16" i="42" a="1"/>
  <c r="U16" i="42" s="1"/>
  <c r="T16" i="42" a="1"/>
  <c r="T16" i="42" s="1"/>
  <c r="S16" i="42" a="1"/>
  <c r="S16" i="42" s="1"/>
  <c r="R16" i="42" a="1"/>
  <c r="R16" i="42" s="1"/>
  <c r="Q16" i="42" a="1"/>
  <c r="Q16" i="42" s="1"/>
  <c r="Q15" i="42" s="1"/>
  <c r="P16" i="42" a="1"/>
  <c r="P16" i="42" s="1"/>
  <c r="O16" i="42" a="1"/>
  <c r="O16" i="42"/>
  <c r="N16" i="42" a="1"/>
  <c r="N16" i="42" s="1"/>
  <c r="M16" i="42" a="1"/>
  <c r="M16" i="42" s="1"/>
  <c r="L16" i="42" a="1"/>
  <c r="L16" i="42" s="1"/>
  <c r="K16" i="42" a="1"/>
  <c r="K16" i="42" s="1"/>
  <c r="J16" i="42" a="1"/>
  <c r="J16" i="42" s="1"/>
  <c r="I16" i="42" a="1"/>
  <c r="I16" i="42" s="1"/>
  <c r="H16" i="42" a="1"/>
  <c r="H16" i="42" s="1"/>
  <c r="G16" i="42" a="1"/>
  <c r="G16" i="42" s="1"/>
  <c r="F16" i="42" a="1"/>
  <c r="F16" i="42" s="1"/>
  <c r="E16" i="42" a="1"/>
  <c r="E16" i="42" s="1"/>
  <c r="AR11" i="42" a="1"/>
  <c r="AR11" i="42" s="1"/>
  <c r="AQ11" i="42" a="1"/>
  <c r="AQ11" i="42" s="1"/>
  <c r="AP11" i="42" a="1"/>
  <c r="AP11" i="42" s="1"/>
  <c r="AO11" i="42" a="1"/>
  <c r="AO11" i="42" s="1"/>
  <c r="AN11" i="42" a="1"/>
  <c r="AN11" i="42" s="1"/>
  <c r="AM11" i="42" a="1"/>
  <c r="AM11" i="42" s="1"/>
  <c r="AL11" i="42" a="1"/>
  <c r="AL11" i="42" s="1"/>
  <c r="AK11" i="42" a="1"/>
  <c r="AK11" i="42" s="1"/>
  <c r="AJ11" i="42" a="1"/>
  <c r="AJ11" i="42" s="1"/>
  <c r="AI11" i="42" a="1"/>
  <c r="AI11" i="42"/>
  <c r="AH11" i="42" a="1"/>
  <c r="AH11" i="42" s="1"/>
  <c r="AG11" i="42" a="1"/>
  <c r="AG11" i="42" s="1"/>
  <c r="AF11" i="42" a="1"/>
  <c r="AF11" i="42" s="1"/>
  <c r="AE11" i="42" a="1"/>
  <c r="AE11" i="42" s="1"/>
  <c r="AE9" i="42" s="1"/>
  <c r="AD11" i="42" a="1"/>
  <c r="AD11" i="42" s="1"/>
  <c r="AC11" i="42" a="1"/>
  <c r="AC11" i="42" s="1"/>
  <c r="AB11" i="42" a="1"/>
  <c r="AB11" i="42" s="1"/>
  <c r="AA11" i="42" a="1"/>
  <c r="AA11" i="42" s="1"/>
  <c r="Z11" i="42" a="1"/>
  <c r="Z11" i="42" s="1"/>
  <c r="Y11" i="42" a="1"/>
  <c r="Y11" i="42" s="1"/>
  <c r="X11" i="42" a="1"/>
  <c r="X11" i="42" s="1"/>
  <c r="W11" i="42" a="1"/>
  <c r="W11" i="42" s="1"/>
  <c r="V11" i="42" a="1"/>
  <c r="V11" i="42" s="1"/>
  <c r="U11" i="42" a="1"/>
  <c r="U11" i="42" s="1"/>
  <c r="T11" i="42" a="1"/>
  <c r="T11" i="42" s="1"/>
  <c r="S11" i="42" a="1"/>
  <c r="S11" i="42" s="1"/>
  <c r="R11" i="42" a="1"/>
  <c r="R11" i="42" s="1"/>
  <c r="Q11" i="42" a="1"/>
  <c r="Q11" i="42" s="1"/>
  <c r="P11" i="42" a="1"/>
  <c r="P11" i="42" s="1"/>
  <c r="O11" i="42" a="1"/>
  <c r="O11" i="42" s="1"/>
  <c r="N11" i="42" a="1"/>
  <c r="N11" i="42" s="1"/>
  <c r="M11" i="42" a="1"/>
  <c r="M11" i="42" s="1"/>
  <c r="L11" i="42" a="1"/>
  <c r="L11" i="42" s="1"/>
  <c r="K11" i="42" a="1"/>
  <c r="K11" i="42" s="1"/>
  <c r="J11" i="42" a="1"/>
  <c r="J11" i="42" s="1"/>
  <c r="I11" i="42" a="1"/>
  <c r="I11" i="42" s="1"/>
  <c r="H11" i="42" a="1"/>
  <c r="H11" i="42" s="1"/>
  <c r="G11" i="42" a="1"/>
  <c r="G11" i="42" s="1"/>
  <c r="F11" i="42" a="1"/>
  <c r="F11" i="42" s="1"/>
  <c r="E11" i="42" a="1"/>
  <c r="E11" i="42" s="1"/>
  <c r="AR10" i="42" a="1"/>
  <c r="AR10" i="42" s="1"/>
  <c r="AQ10" i="42" a="1"/>
  <c r="AQ10" i="42" s="1"/>
  <c r="AP10" i="42" a="1"/>
  <c r="AP10" i="42" s="1"/>
  <c r="AO10" i="42" a="1"/>
  <c r="AO10" i="42" s="1"/>
  <c r="AN10" i="42" a="1"/>
  <c r="AN10" i="42" s="1"/>
  <c r="AM10" i="42" a="1"/>
  <c r="AM10" i="42" s="1"/>
  <c r="AL10" i="42" a="1"/>
  <c r="AL10" i="42" s="1"/>
  <c r="AK10" i="42" a="1"/>
  <c r="AK10" i="42" s="1"/>
  <c r="AJ10" i="42" a="1"/>
  <c r="AJ10" i="42" s="1"/>
  <c r="AI10" i="42" a="1"/>
  <c r="AI10" i="42" s="1"/>
  <c r="AH10" i="42" a="1"/>
  <c r="AH10" i="42" s="1"/>
  <c r="AG10" i="42" a="1"/>
  <c r="AG10" i="42" s="1"/>
  <c r="AF10" i="42" a="1"/>
  <c r="AF10" i="42" s="1"/>
  <c r="AE10" i="42" a="1"/>
  <c r="AE10" i="42" s="1"/>
  <c r="AD10" i="42" a="1"/>
  <c r="AD10" i="42"/>
  <c r="AC10" i="42" a="1"/>
  <c r="AC10" i="42" s="1"/>
  <c r="AB10" i="42" a="1"/>
  <c r="AB10" i="42" s="1"/>
  <c r="AA10" i="42" a="1"/>
  <c r="AA10" i="42" s="1"/>
  <c r="Z10" i="42" a="1"/>
  <c r="Z10" i="42" s="1"/>
  <c r="Z9" i="42" s="1"/>
  <c r="Y10" i="42" a="1"/>
  <c r="Y10" i="42" s="1"/>
  <c r="X10" i="42" a="1"/>
  <c r="X10" i="42" s="1"/>
  <c r="W10" i="42" a="1"/>
  <c r="W10" i="42" s="1"/>
  <c r="V10" i="42" a="1"/>
  <c r="V10" i="42" s="1"/>
  <c r="U10" i="42" a="1"/>
  <c r="U10" i="42" s="1"/>
  <c r="T10" i="42" a="1"/>
  <c r="T10" i="42" s="1"/>
  <c r="S10" i="42" a="1"/>
  <c r="S10" i="42" s="1"/>
  <c r="R10" i="42" a="1"/>
  <c r="R10" i="42" s="1"/>
  <c r="Q10" i="42" a="1"/>
  <c r="Q10" i="42" s="1"/>
  <c r="P10" i="42" a="1"/>
  <c r="P10" i="42" s="1"/>
  <c r="O10" i="42" a="1"/>
  <c r="O10" i="42" s="1"/>
  <c r="N10" i="42" a="1"/>
  <c r="N10" i="42" s="1"/>
  <c r="M10" i="42" a="1"/>
  <c r="M10" i="42" s="1"/>
  <c r="L10" i="42" a="1"/>
  <c r="L10" i="42" s="1"/>
  <c r="K10" i="42" a="1"/>
  <c r="K10" i="42" s="1"/>
  <c r="J10" i="42" a="1"/>
  <c r="J10" i="42" s="1"/>
  <c r="I10" i="42" a="1"/>
  <c r="I10" i="42" s="1"/>
  <c r="H10" i="42" a="1"/>
  <c r="H10" i="42" s="1"/>
  <c r="G10" i="42" a="1"/>
  <c r="G10" i="42" s="1"/>
  <c r="G9" i="42" s="1"/>
  <c r="F10" i="42" a="1"/>
  <c r="F10" i="42" s="1"/>
  <c r="E10" i="42" a="1"/>
  <c r="E10" i="42" s="1"/>
  <c r="AE5" i="4"/>
  <c r="AE4" i="4"/>
  <c r="G51" i="42" l="1"/>
  <c r="AN69" i="42"/>
  <c r="AD87" i="42"/>
  <c r="AK18" i="42"/>
  <c r="M21" i="42"/>
  <c r="AB24" i="42"/>
  <c r="AH33" i="42"/>
  <c r="O36" i="42"/>
  <c r="Q60" i="42"/>
  <c r="S9" i="42"/>
  <c r="AA9" i="42"/>
  <c r="J18" i="42"/>
  <c r="X21" i="42"/>
  <c r="AE21" i="42"/>
  <c r="I9" i="42"/>
  <c r="L9" i="42"/>
  <c r="S15" i="42"/>
  <c r="AK15" i="42"/>
  <c r="AH18" i="42"/>
  <c r="V21" i="42"/>
  <c r="F24" i="42"/>
  <c r="Y24" i="42"/>
  <c r="E30" i="42"/>
  <c r="Q30" i="42"/>
  <c r="X30" i="42"/>
  <c r="AB30" i="42"/>
  <c r="AR30" i="42"/>
  <c r="F33" i="42"/>
  <c r="AJ36" i="42"/>
  <c r="Z39" i="42"/>
  <c r="AL39" i="42"/>
  <c r="J39" i="42"/>
  <c r="AB42" i="42"/>
  <c r="AP45" i="42"/>
  <c r="E48" i="42"/>
  <c r="I48" i="42"/>
  <c r="AC60" i="42"/>
  <c r="R63" i="42"/>
  <c r="Z63" i="42"/>
  <c r="E66" i="42"/>
  <c r="X75" i="42"/>
  <c r="G90" i="42"/>
  <c r="AC96" i="42"/>
  <c r="AB99" i="42"/>
  <c r="AQ99" i="42"/>
  <c r="Y102" i="42"/>
  <c r="AC102" i="42"/>
  <c r="AA102" i="42"/>
  <c r="AB15" i="42"/>
  <c r="AE18" i="42"/>
  <c r="AK30" i="42"/>
  <c r="N33" i="42"/>
  <c r="Y36" i="42"/>
  <c r="S36" i="42"/>
  <c r="S39" i="42"/>
  <c r="J45" i="42"/>
  <c r="V45" i="42"/>
  <c r="AH63" i="42"/>
  <c r="AL63" i="42"/>
  <c r="AP63" i="42"/>
  <c r="P69" i="42"/>
  <c r="F75" i="42"/>
  <c r="H90" i="42"/>
  <c r="R90" i="42"/>
  <c r="AH90" i="42"/>
  <c r="S96" i="42"/>
  <c r="AA96" i="42"/>
  <c r="E99" i="42"/>
  <c r="M99" i="42"/>
  <c r="U99" i="42"/>
  <c r="AJ99" i="42"/>
  <c r="AF57" i="42"/>
  <c r="AH81" i="42"/>
  <c r="L90" i="42"/>
  <c r="M9" i="42"/>
  <c r="U9" i="42"/>
  <c r="AB9" i="42"/>
  <c r="F21" i="42"/>
  <c r="J21" i="42"/>
  <c r="AJ24" i="42"/>
  <c r="L30" i="42"/>
  <c r="AI30" i="42"/>
  <c r="AG30" i="42"/>
  <c r="AC36" i="42"/>
  <c r="J36" i="42"/>
  <c r="V39" i="42"/>
  <c r="AC39" i="42"/>
  <c r="O45" i="42"/>
  <c r="AD45" i="42"/>
  <c r="AO48" i="42"/>
  <c r="AK54" i="42"/>
  <c r="J57" i="42"/>
  <c r="P57" i="42"/>
  <c r="F60" i="42"/>
  <c r="J63" i="42"/>
  <c r="J66" i="42"/>
  <c r="R66" i="42"/>
  <c r="Q66" i="42"/>
  <c r="AF69" i="42"/>
  <c r="H69" i="42"/>
  <c r="I87" i="42"/>
  <c r="AN87" i="42"/>
  <c r="AR90" i="42"/>
  <c r="AA90" i="42"/>
  <c r="AQ90" i="42"/>
  <c r="AL96" i="42"/>
  <c r="AH99" i="42"/>
  <c r="V102" i="42"/>
  <c r="AJ84" i="42"/>
  <c r="AH60" i="42"/>
  <c r="Y18" i="42"/>
  <c r="AL27" i="42"/>
  <c r="AE36" i="42"/>
  <c r="H60" i="42"/>
  <c r="R69" i="42"/>
  <c r="P96" i="42"/>
  <c r="Z99" i="42"/>
  <c r="AE102" i="42"/>
  <c r="AL18" i="42"/>
  <c r="W21" i="42"/>
  <c r="I57" i="42"/>
  <c r="AN57" i="42"/>
  <c r="P9" i="42"/>
  <c r="AS1" i="42"/>
  <c r="N15" i="42"/>
  <c r="AC15" i="42"/>
  <c r="AR15" i="42"/>
  <c r="S18" i="42"/>
  <c r="AN18" i="42"/>
  <c r="AD21" i="42"/>
  <c r="K27" i="42"/>
  <c r="AA27" i="42"/>
  <c r="AD30" i="42"/>
  <c r="AL30" i="42"/>
  <c r="AP33" i="42"/>
  <c r="R39" i="42"/>
  <c r="AF39" i="42"/>
  <c r="L42" i="42"/>
  <c r="S42" i="42"/>
  <c r="V48" i="42"/>
  <c r="AJ48" i="42"/>
  <c r="AR48" i="42"/>
  <c r="W51" i="42"/>
  <c r="AL51" i="42"/>
  <c r="AG54" i="42"/>
  <c r="AM54" i="42"/>
  <c r="T57" i="42"/>
  <c r="W60" i="42"/>
  <c r="U63" i="42"/>
  <c r="F66" i="42"/>
  <c r="AI69" i="42"/>
  <c r="AK75" i="42"/>
  <c r="AD84" i="42"/>
  <c r="AI87" i="42"/>
  <c r="AE90" i="42"/>
  <c r="F90" i="42"/>
  <c r="AB93" i="42"/>
  <c r="H24" i="42"/>
  <c r="AL36" i="42"/>
  <c r="N45" i="42"/>
  <c r="AO60" i="42"/>
  <c r="AD15" i="42"/>
  <c r="AL21" i="42"/>
  <c r="AQ21" i="42"/>
  <c r="Q24" i="42"/>
  <c r="T24" i="42"/>
  <c r="L27" i="42"/>
  <c r="AQ27" i="42"/>
  <c r="AN33" i="42"/>
  <c r="E42" i="42"/>
  <c r="AE51" i="42"/>
  <c r="T54" i="42"/>
  <c r="AB54" i="42"/>
  <c r="Q54" i="42"/>
  <c r="Y54" i="42"/>
  <c r="AQ60" i="42"/>
  <c r="V63" i="42"/>
  <c r="AP72" i="42"/>
  <c r="O99" i="42"/>
  <c r="F15" i="42"/>
  <c r="M18" i="42"/>
  <c r="AB18" i="42"/>
  <c r="AF21" i="42"/>
  <c r="R24" i="42"/>
  <c r="Z24" i="42"/>
  <c r="H30" i="42"/>
  <c r="AD39" i="42"/>
  <c r="AA45" i="42"/>
  <c r="Q51" i="42"/>
  <c r="AF60" i="42"/>
  <c r="G63" i="42"/>
  <c r="P84" i="42"/>
  <c r="O9" i="42"/>
  <c r="X15" i="42"/>
  <c r="AN15" i="42"/>
  <c r="AQ18" i="42"/>
  <c r="T21" i="42"/>
  <c r="AN21" i="42"/>
  <c r="AA24" i="42"/>
  <c r="AH24" i="42"/>
  <c r="AO24" i="42"/>
  <c r="F27" i="42"/>
  <c r="V27" i="42"/>
  <c r="J30" i="42"/>
  <c r="R33" i="42"/>
  <c r="Z33" i="42"/>
  <c r="AQ36" i="42"/>
  <c r="E39" i="42"/>
  <c r="AD42" i="42"/>
  <c r="K45" i="42"/>
  <c r="AH45" i="42"/>
  <c r="AL48" i="42"/>
  <c r="J51" i="42"/>
  <c r="F54" i="42"/>
  <c r="X63" i="42"/>
  <c r="O69" i="42"/>
  <c r="J75" i="42"/>
  <c r="Y75" i="42"/>
  <c r="AM93" i="42"/>
  <c r="G93" i="42"/>
  <c r="W93" i="42"/>
  <c r="AI96" i="42"/>
  <c r="Y99" i="42"/>
  <c r="AB102" i="42"/>
  <c r="AI15" i="42"/>
  <c r="I21" i="42"/>
  <c r="P21" i="42"/>
  <c r="AR27" i="42"/>
  <c r="AJ60" i="42"/>
  <c r="AA63" i="42"/>
  <c r="J9" i="42"/>
  <c r="J15" i="42"/>
  <c r="AG18" i="42"/>
  <c r="P24" i="42"/>
  <c r="AP24" i="42"/>
  <c r="AK27" i="42"/>
  <c r="T63" i="42"/>
  <c r="O15" i="42"/>
  <c r="K9" i="42"/>
  <c r="Y9" i="42"/>
  <c r="U18" i="42"/>
  <c r="K21" i="42"/>
  <c r="AQ24" i="42"/>
  <c r="I27" i="42"/>
  <c r="P27" i="42"/>
  <c r="AQ33" i="42"/>
  <c r="AH36" i="42"/>
  <c r="AP36" i="42"/>
  <c r="AH39" i="42"/>
  <c r="T42" i="42"/>
  <c r="AO51" i="42"/>
  <c r="N9" i="42"/>
  <c r="H18" i="42"/>
  <c r="P18" i="42"/>
  <c r="V18" i="42"/>
  <c r="AP18" i="42"/>
  <c r="Y21" i="42"/>
  <c r="F30" i="42"/>
  <c r="AL33" i="42"/>
  <c r="AI36" i="42"/>
  <c r="AB39" i="42"/>
  <c r="N42" i="42"/>
  <c r="AM102" i="42"/>
  <c r="E18" i="42"/>
  <c r="Y27" i="42"/>
  <c r="AC33" i="42"/>
  <c r="AK33" i="42"/>
  <c r="AB36" i="42"/>
  <c r="F39" i="42"/>
  <c r="V42" i="42"/>
  <c r="L45" i="42"/>
  <c r="AO45" i="42"/>
  <c r="AB48" i="42"/>
  <c r="P75" i="42"/>
  <c r="AF15" i="42"/>
  <c r="AR18" i="42"/>
  <c r="H63" i="42"/>
  <c r="S102" i="42"/>
  <c r="V9" i="42"/>
  <c r="AC9" i="42"/>
  <c r="AJ9" i="42"/>
  <c r="AO15" i="42"/>
  <c r="AH15" i="42"/>
  <c r="M24" i="42"/>
  <c r="N24" i="42"/>
  <c r="AO30" i="42"/>
  <c r="N51" i="42"/>
  <c r="S90" i="42"/>
  <c r="AN93" i="42"/>
  <c r="AR72" i="42"/>
  <c r="M75" i="42"/>
  <c r="S75" i="42"/>
  <c r="Z93" i="42"/>
  <c r="L96" i="42"/>
  <c r="L102" i="42"/>
  <c r="AN102" i="42"/>
  <c r="AE33" i="42"/>
  <c r="K33" i="42"/>
  <c r="AF33" i="42"/>
  <c r="P36" i="42"/>
  <c r="AK45" i="42"/>
  <c r="AN51" i="42"/>
  <c r="G54" i="42"/>
  <c r="AO54" i="42"/>
  <c r="AG57" i="42"/>
  <c r="N63" i="42"/>
  <c r="AO63" i="42"/>
  <c r="AA66" i="42"/>
  <c r="AI66" i="42"/>
  <c r="I69" i="42"/>
  <c r="AK69" i="42"/>
  <c r="G75" i="42"/>
  <c r="T75" i="42"/>
  <c r="AA75" i="42"/>
  <c r="N75" i="42"/>
  <c r="AM81" i="42"/>
  <c r="AL81" i="42"/>
  <c r="AP84" i="42"/>
  <c r="K90" i="42"/>
  <c r="F93" i="42"/>
  <c r="T93" i="42"/>
  <c r="AB96" i="42"/>
  <c r="M102" i="42"/>
  <c r="AO102" i="42"/>
  <c r="U102" i="42"/>
  <c r="P54" i="42"/>
  <c r="AR57" i="42"/>
  <c r="AA57" i="42"/>
  <c r="L60" i="42"/>
  <c r="AR60" i="42"/>
  <c r="J60" i="42"/>
  <c r="AE69" i="42"/>
  <c r="AL69" i="42"/>
  <c r="AB75" i="42"/>
  <c r="N93" i="42"/>
  <c r="U93" i="42"/>
  <c r="I99" i="42"/>
  <c r="X99" i="42"/>
  <c r="AH102" i="42"/>
  <c r="R27" i="42"/>
  <c r="AF27" i="42"/>
  <c r="N30" i="42"/>
  <c r="U30" i="42"/>
  <c r="AG33" i="42"/>
  <c r="AR45" i="42"/>
  <c r="Y48" i="42"/>
  <c r="M51" i="42"/>
  <c r="I54" i="42"/>
  <c r="X54" i="42"/>
  <c r="AE54" i="42"/>
  <c r="G57" i="42"/>
  <c r="AL57" i="42"/>
  <c r="L57" i="42"/>
  <c r="S60" i="42"/>
  <c r="Z60" i="42"/>
  <c r="AL60" i="42"/>
  <c r="AC63" i="42"/>
  <c r="AQ63" i="42"/>
  <c r="AD63" i="42"/>
  <c r="O66" i="42"/>
  <c r="AA69" i="42"/>
  <c r="V75" i="42"/>
  <c r="AC75" i="42"/>
  <c r="AC84" i="42"/>
  <c r="R84" i="42"/>
  <c r="AB87" i="42"/>
  <c r="AQ87" i="42"/>
  <c r="AO87" i="42"/>
  <c r="E90" i="42"/>
  <c r="AP90" i="42"/>
  <c r="V93" i="42"/>
  <c r="AE99" i="42"/>
  <c r="S99" i="42"/>
  <c r="AI99" i="42"/>
  <c r="G102" i="42"/>
  <c r="O102" i="42"/>
  <c r="K30" i="42"/>
  <c r="F51" i="42"/>
  <c r="U51" i="42"/>
  <c r="AL54" i="42"/>
  <c r="AM57" i="42"/>
  <c r="AM60" i="42"/>
  <c r="AP60" i="42"/>
  <c r="AR63" i="42"/>
  <c r="AQ75" i="42"/>
  <c r="F87" i="42"/>
  <c r="N87" i="42"/>
  <c r="R87" i="42"/>
  <c r="M90" i="42"/>
  <c r="AI90" i="42"/>
  <c r="P93" i="42"/>
  <c r="AL93" i="42"/>
  <c r="O96" i="42"/>
  <c r="K99" i="42"/>
  <c r="AN99" i="42"/>
  <c r="P102" i="42"/>
  <c r="AJ102" i="42"/>
  <c r="P30" i="42"/>
  <c r="W30" i="42"/>
  <c r="I33" i="42"/>
  <c r="L36" i="42"/>
  <c r="T36" i="42"/>
  <c r="AB45" i="42"/>
  <c r="AL45" i="42"/>
  <c r="AM48" i="42"/>
  <c r="V51" i="42"/>
  <c r="AB51" i="42"/>
  <c r="X57" i="42"/>
  <c r="V57" i="42"/>
  <c r="AB60" i="42"/>
  <c r="R60" i="42"/>
  <c r="AD60" i="42"/>
  <c r="AM63" i="42"/>
  <c r="I66" i="42"/>
  <c r="W66" i="42"/>
  <c r="AE66" i="42"/>
  <c r="E69" i="42"/>
  <c r="AC69" i="42"/>
  <c r="AO72" i="42"/>
  <c r="AR75" i="42"/>
  <c r="K81" i="42"/>
  <c r="S81" i="42"/>
  <c r="AA81" i="42"/>
  <c r="AI81" i="42"/>
  <c r="H84" i="42"/>
  <c r="AE84" i="42"/>
  <c r="AL84" i="42"/>
  <c r="G87" i="42"/>
  <c r="O87" i="42"/>
  <c r="V87" i="42"/>
  <c r="AK87" i="42"/>
  <c r="AJ90" i="42"/>
  <c r="I93" i="42"/>
  <c r="X93" i="42"/>
  <c r="X96" i="42"/>
  <c r="AE96" i="42"/>
  <c r="AG99" i="42"/>
  <c r="H99" i="42"/>
  <c r="N48" i="42"/>
  <c r="AK51" i="42"/>
  <c r="AA54" i="42"/>
  <c r="AN54" i="42"/>
  <c r="Q57" i="42"/>
  <c r="Y57" i="42"/>
  <c r="Y60" i="42"/>
  <c r="E63" i="42"/>
  <c r="AF66" i="42"/>
  <c r="AH69" i="42"/>
  <c r="AF75" i="42"/>
  <c r="Z75" i="42"/>
  <c r="L81" i="42"/>
  <c r="T81" i="42"/>
  <c r="AB81" i="42"/>
  <c r="V90" i="42"/>
  <c r="X36" i="42"/>
  <c r="U15" i="42"/>
  <c r="I15" i="42"/>
  <c r="K24" i="42"/>
  <c r="Q36" i="42"/>
  <c r="Y15" i="42"/>
  <c r="AI24" i="42"/>
  <c r="J24" i="42"/>
  <c r="X27" i="42"/>
  <c r="AG27" i="42"/>
  <c r="I30" i="42"/>
  <c r="AJ30" i="42"/>
  <c r="AP30" i="42"/>
  <c r="T30" i="42"/>
  <c r="U33" i="42"/>
  <c r="Y33" i="42"/>
  <c r="AB33" i="42"/>
  <c r="AI33" i="42"/>
  <c r="AR33" i="42"/>
  <c r="E36" i="42"/>
  <c r="H36" i="42"/>
  <c r="AO36" i="42"/>
  <c r="M39" i="42"/>
  <c r="AE39" i="42"/>
  <c r="G42" i="42"/>
  <c r="M42" i="42"/>
  <c r="P42" i="42"/>
  <c r="AJ42" i="42"/>
  <c r="AM42" i="42"/>
  <c r="H42" i="42"/>
  <c r="AN42" i="42"/>
  <c r="H45" i="42"/>
  <c r="P45" i="42"/>
  <c r="S45" i="42"/>
  <c r="Y45" i="42"/>
  <c r="AE45" i="42"/>
  <c r="T45" i="42"/>
  <c r="AC45" i="42"/>
  <c r="L48" i="42"/>
  <c r="O51" i="42"/>
  <c r="AP51" i="42"/>
  <c r="K69" i="42"/>
  <c r="AQ69" i="42"/>
  <c r="AK90" i="42"/>
  <c r="F9" i="42"/>
  <c r="AP9" i="42"/>
  <c r="AL9" i="42"/>
  <c r="AQ9" i="42"/>
  <c r="L15" i="42"/>
  <c r="AB21" i="42"/>
  <c r="O24" i="42"/>
  <c r="E9" i="42"/>
  <c r="W9" i="42"/>
  <c r="AF9" i="42"/>
  <c r="AI9" i="42"/>
  <c r="AR9" i="42"/>
  <c r="Z15" i="42"/>
  <c r="AL15" i="42"/>
  <c r="K18" i="42"/>
  <c r="AO18" i="42"/>
  <c r="R18" i="42"/>
  <c r="E21" i="42"/>
  <c r="AK21" i="42"/>
  <c r="AO21" i="42"/>
  <c r="L24" i="42"/>
  <c r="U24" i="42"/>
  <c r="AD24" i="42"/>
  <c r="AR24" i="42"/>
  <c r="H27" i="42"/>
  <c r="Q27" i="42"/>
  <c r="M30" i="42"/>
  <c r="R30" i="42"/>
  <c r="AA30" i="42"/>
  <c r="E33" i="42"/>
  <c r="P33" i="42"/>
  <c r="S33" i="42"/>
  <c r="AR36" i="42"/>
  <c r="AD36" i="42"/>
  <c r="H39" i="42"/>
  <c r="K39" i="42"/>
  <c r="N39" i="42"/>
  <c r="Q39" i="42"/>
  <c r="T39" i="42"/>
  <c r="AN39" i="42"/>
  <c r="AQ39" i="42"/>
  <c r="L39" i="42"/>
  <c r="AI39" i="42"/>
  <c r="AR39" i="42"/>
  <c r="K42" i="42"/>
  <c r="Y42" i="42"/>
  <c r="AH42" i="42"/>
  <c r="AQ42" i="42"/>
  <c r="F42" i="42"/>
  <c r="Q42" i="42"/>
  <c r="AI42" i="42"/>
  <c r="AL42" i="42"/>
  <c r="E45" i="42"/>
  <c r="W45" i="42"/>
  <c r="Z45" i="42"/>
  <c r="X45" i="42"/>
  <c r="AN48" i="42"/>
  <c r="S48" i="42"/>
  <c r="P51" i="42"/>
  <c r="T51" i="42"/>
  <c r="AH54" i="42"/>
  <c r="T60" i="42"/>
  <c r="L66" i="42"/>
  <c r="AD66" i="42"/>
  <c r="H75" i="42"/>
  <c r="Z87" i="42"/>
  <c r="P90" i="42"/>
  <c r="AD90" i="42"/>
  <c r="E24" i="42"/>
  <c r="AE27" i="42"/>
  <c r="L33" i="42"/>
  <c r="AM33" i="42"/>
  <c r="AG36" i="42"/>
  <c r="O39" i="42"/>
  <c r="U39" i="42"/>
  <c r="AC42" i="42"/>
  <c r="AF42" i="42"/>
  <c r="X42" i="42"/>
  <c r="AR42" i="42"/>
  <c r="I45" i="42"/>
  <c r="AF45" i="42"/>
  <c r="AI45" i="42"/>
  <c r="M45" i="42"/>
  <c r="AQ45" i="42"/>
  <c r="H87" i="42"/>
  <c r="AM9" i="42"/>
  <c r="AD9" i="42"/>
  <c r="M15" i="42"/>
  <c r="K15" i="42"/>
  <c r="T15" i="42"/>
  <c r="L18" i="42"/>
  <c r="AA21" i="42"/>
  <c r="AG21" i="42"/>
  <c r="AC24" i="42"/>
  <c r="AN27" i="42"/>
  <c r="G30" i="42"/>
  <c r="AK9" i="42"/>
  <c r="AG15" i="42"/>
  <c r="AJ15" i="42"/>
  <c r="AP15" i="42"/>
  <c r="F18" i="42"/>
  <c r="I18" i="42"/>
  <c r="AI18" i="42"/>
  <c r="G21" i="42"/>
  <c r="S21" i="42"/>
  <c r="AM21" i="42"/>
  <c r="AP21" i="42"/>
  <c r="N21" i="42"/>
  <c r="AL24" i="42"/>
  <c r="S27" i="42"/>
  <c r="N27" i="42"/>
  <c r="AF30" i="42"/>
  <c r="AM30" i="42"/>
  <c r="V30" i="42"/>
  <c r="AN30" i="42"/>
  <c r="AQ30" i="42"/>
  <c r="J33" i="42"/>
  <c r="X33" i="42"/>
  <c r="AJ33" i="42"/>
  <c r="U36" i="42"/>
  <c r="Z36" i="42"/>
  <c r="AK36" i="42"/>
  <c r="AN36" i="42"/>
  <c r="K36" i="42"/>
  <c r="X39" i="42"/>
  <c r="AA39" i="42"/>
  <c r="AG39" i="42"/>
  <c r="AJ39" i="42"/>
  <c r="P39" i="42"/>
  <c r="Y39" i="42"/>
  <c r="I42" i="42"/>
  <c r="AA42" i="42"/>
  <c r="AO42" i="42"/>
  <c r="J42" i="42"/>
  <c r="AG42" i="42"/>
  <c r="AP42" i="42"/>
  <c r="G45" i="42"/>
  <c r="U45" i="42"/>
  <c r="F45" i="42"/>
  <c r="G48" i="42"/>
  <c r="M48" i="42"/>
  <c r="W48" i="42"/>
  <c r="AC48" i="42"/>
  <c r="K51" i="42"/>
  <c r="K54" i="42"/>
  <c r="O54" i="42"/>
  <c r="S54" i="42"/>
  <c r="AQ54" i="42"/>
  <c r="S57" i="42"/>
  <c r="AE57" i="42"/>
  <c r="AQ57" i="42"/>
  <c r="O60" i="42"/>
  <c r="O63" i="42"/>
  <c r="X66" i="42"/>
  <c r="AB66" i="42"/>
  <c r="AJ66" i="42"/>
  <c r="X69" i="42"/>
  <c r="AN75" i="42"/>
  <c r="X87" i="42"/>
  <c r="AM87" i="42"/>
  <c r="Q87" i="42"/>
  <c r="AG87" i="42"/>
  <c r="N90" i="42"/>
  <c r="AG45" i="42"/>
  <c r="AJ45" i="42"/>
  <c r="Q48" i="42"/>
  <c r="T48" i="42"/>
  <c r="AG48" i="42"/>
  <c r="U48" i="42"/>
  <c r="E51" i="42"/>
  <c r="AJ51" i="42"/>
  <c r="H57" i="42"/>
  <c r="AJ57" i="42"/>
  <c r="AB57" i="42"/>
  <c r="AA60" i="42"/>
  <c r="I60" i="42"/>
  <c r="P63" i="42"/>
  <c r="AG63" i="42"/>
  <c r="M66" i="42"/>
  <c r="AP66" i="42"/>
  <c r="U66" i="42"/>
  <c r="G69" i="42"/>
  <c r="J69" i="42"/>
  <c r="T69" i="42"/>
  <c r="W69" i="42"/>
  <c r="Z69" i="42"/>
  <c r="AM69" i="42"/>
  <c r="AP69" i="42"/>
  <c r="E72" i="42"/>
  <c r="O72" i="42"/>
  <c r="R72" i="42"/>
  <c r="AE72" i="42"/>
  <c r="AH72" i="42"/>
  <c r="AK72" i="42"/>
  <c r="W75" i="42"/>
  <c r="AI75" i="42"/>
  <c r="F81" i="42"/>
  <c r="N81" i="42"/>
  <c r="V81" i="42"/>
  <c r="AD81" i="42"/>
  <c r="AJ81" i="42"/>
  <c r="AN81" i="42"/>
  <c r="F84" i="42"/>
  <c r="J84" i="42"/>
  <c r="N84" i="42"/>
  <c r="V84" i="42"/>
  <c r="Y84" i="42"/>
  <c r="AF84" i="42"/>
  <c r="AO84" i="42"/>
  <c r="Q84" i="42"/>
  <c r="X84" i="42"/>
  <c r="AN84" i="42"/>
  <c r="K87" i="42"/>
  <c r="AA87" i="42"/>
  <c r="AH87" i="42"/>
  <c r="S87" i="42"/>
  <c r="Y87" i="42"/>
  <c r="AP87" i="42"/>
  <c r="J90" i="42"/>
  <c r="O90" i="42"/>
  <c r="O93" i="42"/>
  <c r="AK93" i="42"/>
  <c r="AC93" i="42"/>
  <c r="G96" i="42"/>
  <c r="K96" i="42"/>
  <c r="L99" i="42"/>
  <c r="R99" i="42"/>
  <c r="AL99" i="42"/>
  <c r="AO99" i="42"/>
  <c r="F102" i="42"/>
  <c r="T102" i="42"/>
  <c r="AD102" i="42"/>
  <c r="R48" i="42"/>
  <c r="AH48" i="42"/>
  <c r="AF48" i="42"/>
  <c r="R51" i="42"/>
  <c r="AA51" i="42"/>
  <c r="AI51" i="42"/>
  <c r="AR51" i="42"/>
  <c r="AF54" i="42"/>
  <c r="H54" i="42"/>
  <c r="E57" i="42"/>
  <c r="AK57" i="42"/>
  <c r="E60" i="42"/>
  <c r="M60" i="42"/>
  <c r="AK60" i="42"/>
  <c r="AE63" i="42"/>
  <c r="AK63" i="42"/>
  <c r="AN63" i="42"/>
  <c r="W63" i="42"/>
  <c r="H66" i="42"/>
  <c r="N66" i="42"/>
  <c r="T66" i="42"/>
  <c r="AN66" i="42"/>
  <c r="AQ66" i="42"/>
  <c r="N69" i="42"/>
  <c r="AD69" i="42"/>
  <c r="AG69" i="42"/>
  <c r="F72" i="42"/>
  <c r="S72" i="42"/>
  <c r="V72" i="42"/>
  <c r="AF72" i="42"/>
  <c r="AI72" i="42"/>
  <c r="E75" i="42"/>
  <c r="L75" i="42"/>
  <c r="AJ75" i="42"/>
  <c r="K84" i="42"/>
  <c r="O84" i="42"/>
  <c r="AB84" i="42"/>
  <c r="AR84" i="42"/>
  <c r="E87" i="42"/>
  <c r="L87" i="42"/>
  <c r="U87" i="42"/>
  <c r="AB90" i="42"/>
  <c r="AM90" i="42"/>
  <c r="AH93" i="42"/>
  <c r="T96" i="42"/>
  <c r="W96" i="42"/>
  <c r="Z96" i="42"/>
  <c r="AD96" i="42"/>
  <c r="AR96" i="42"/>
  <c r="F99" i="42"/>
  <c r="AC99" i="42"/>
  <c r="AM99" i="42"/>
  <c r="Z51" i="42"/>
  <c r="N54" i="42"/>
  <c r="W54" i="42"/>
  <c r="F57" i="42"/>
  <c r="W57" i="42"/>
  <c r="N60" i="42"/>
  <c r="AG60" i="42"/>
  <c r="AI63" i="42"/>
  <c r="AM72" i="42"/>
  <c r="U75" i="42"/>
  <c r="AM75" i="42"/>
  <c r="AP75" i="42"/>
  <c r="J81" i="42"/>
  <c r="Z81" i="42"/>
  <c r="T84" i="42"/>
  <c r="AA84" i="42"/>
  <c r="AQ84" i="42"/>
  <c r="P87" i="42"/>
  <c r="AF87" i="42"/>
  <c r="AL87" i="42"/>
  <c r="AR87" i="42"/>
  <c r="Y90" i="42"/>
  <c r="M93" i="42"/>
  <c r="AO93" i="42"/>
  <c r="AG96" i="42"/>
  <c r="AJ96" i="42"/>
  <c r="AM96" i="42"/>
  <c r="AP96" i="42"/>
  <c r="T99" i="42"/>
  <c r="X102" i="42"/>
  <c r="W102" i="42"/>
  <c r="AP102" i="42"/>
  <c r="J102" i="42"/>
  <c r="AA93" i="42"/>
  <c r="AD93" i="42"/>
  <c r="E96" i="42"/>
  <c r="H96" i="42"/>
  <c r="M96" i="42"/>
  <c r="Q96" i="42"/>
  <c r="V96" i="42"/>
  <c r="Y96" i="42"/>
  <c r="AK96" i="42"/>
  <c r="AQ96" i="42"/>
  <c r="J99" i="42"/>
  <c r="W99" i="42"/>
  <c r="AF99" i="42"/>
  <c r="G99" i="42"/>
  <c r="AD99" i="42"/>
  <c r="E102" i="42"/>
  <c r="I102" i="42"/>
  <c r="N102" i="42"/>
  <c r="R102" i="42"/>
  <c r="AI102" i="42"/>
  <c r="T9" i="42"/>
  <c r="G15" i="42"/>
  <c r="Q9" i="42"/>
  <c r="AG9" i="42"/>
  <c r="AE15" i="42"/>
  <c r="AJ18" i="42"/>
  <c r="G24" i="42"/>
  <c r="S24" i="42"/>
  <c r="T27" i="42"/>
  <c r="Y30" i="42"/>
  <c r="U27" i="42"/>
  <c r="R9" i="42"/>
  <c r="AN9" i="42"/>
  <c r="O18" i="42"/>
  <c r="L21" i="42"/>
  <c r="Q21" i="42"/>
  <c r="AI21" i="42"/>
  <c r="M33" i="42"/>
  <c r="H9" i="42"/>
  <c r="P15" i="42"/>
  <c r="AA18" i="42"/>
  <c r="I24" i="42"/>
  <c r="AF24" i="42"/>
  <c r="W27" i="42"/>
  <c r="AB27" i="42"/>
  <c r="AI27" i="42"/>
  <c r="AO27" i="42"/>
  <c r="AH9" i="42"/>
  <c r="X9" i="42"/>
  <c r="AQ15" i="42"/>
  <c r="E15" i="42"/>
  <c r="AA15" i="42"/>
  <c r="AO9" i="42"/>
  <c r="AM15" i="42"/>
  <c r="AF18" i="42"/>
  <c r="AJ21" i="42"/>
  <c r="AM24" i="42"/>
  <c r="AC27" i="42"/>
  <c r="AJ27" i="42"/>
  <c r="AC30" i="42"/>
  <c r="T33" i="42"/>
  <c r="Q18" i="42"/>
  <c r="E27" i="42"/>
  <c r="H15" i="42"/>
  <c r="R15" i="42"/>
  <c r="G18" i="42"/>
  <c r="W18" i="42"/>
  <c r="AR21" i="42"/>
  <c r="O30" i="42"/>
  <c r="AO39" i="42"/>
  <c r="W24" i="42"/>
  <c r="AE30" i="42"/>
  <c r="AA36" i="42"/>
  <c r="AF36" i="42"/>
  <c r="O27" i="42"/>
  <c r="G33" i="42"/>
  <c r="M36" i="42"/>
  <c r="AK42" i="42"/>
  <c r="Q45" i="42"/>
  <c r="W15" i="42"/>
  <c r="O21" i="42"/>
  <c r="G27" i="42"/>
  <c r="AM27" i="42"/>
  <c r="W33" i="42"/>
  <c r="R36" i="42"/>
  <c r="AN45" i="42"/>
  <c r="P48" i="42"/>
  <c r="I36" i="42"/>
  <c r="U42" i="42"/>
  <c r="Z48" i="42"/>
  <c r="AE48" i="42"/>
  <c r="AG51" i="42"/>
  <c r="AM51" i="42"/>
  <c r="Z54" i="42"/>
  <c r="AR54" i="42"/>
  <c r="W39" i="42"/>
  <c r="W36" i="42"/>
  <c r="O42" i="42"/>
  <c r="J54" i="42"/>
  <c r="V54" i="42"/>
  <c r="AM45" i="42"/>
  <c r="J48" i="42"/>
  <c r="O48" i="42"/>
  <c r="AP48" i="42"/>
  <c r="L51" i="42"/>
  <c r="X51" i="42"/>
  <c r="AD51" i="42"/>
  <c r="AC54" i="42"/>
  <c r="AI54" i="42"/>
  <c r="AP54" i="42"/>
  <c r="G39" i="42"/>
  <c r="AM39" i="42"/>
  <c r="G36" i="42"/>
  <c r="AM36" i="42"/>
  <c r="AE42" i="42"/>
  <c r="L54" i="42"/>
  <c r="AC51" i="42"/>
  <c r="M57" i="42"/>
  <c r="K63" i="42"/>
  <c r="AB63" i="42"/>
  <c r="AB69" i="42"/>
  <c r="M72" i="42"/>
  <c r="I75" i="42"/>
  <c r="AG75" i="42"/>
  <c r="U54" i="42"/>
  <c r="AI60" i="42"/>
  <c r="P66" i="42"/>
  <c r="O57" i="42"/>
  <c r="K60" i="42"/>
  <c r="U60" i="42"/>
  <c r="AE60" i="42"/>
  <c r="AJ69" i="42"/>
  <c r="U72" i="42"/>
  <c r="M54" i="42"/>
  <c r="M63" i="42"/>
  <c r="S63" i="42"/>
  <c r="K66" i="42"/>
  <c r="Q69" i="42"/>
  <c r="P72" i="42"/>
  <c r="Q75" i="42"/>
  <c r="AO75" i="42"/>
  <c r="G60" i="42"/>
  <c r="L69" i="42"/>
  <c r="AR69" i="42"/>
  <c r="AC72" i="42"/>
  <c r="Y69" i="42"/>
  <c r="X72" i="42"/>
  <c r="G81" i="42"/>
  <c r="W81" i="42"/>
  <c r="S84" i="42"/>
  <c r="O75" i="42"/>
  <c r="AE75" i="42"/>
  <c r="I78" i="42"/>
  <c r="T78" i="42"/>
  <c r="Y78" i="42"/>
  <c r="AJ78" i="42"/>
  <c r="AO78" i="42"/>
  <c r="R81" i="42"/>
  <c r="O81" i="42"/>
  <c r="AE81" i="42"/>
  <c r="G84" i="42"/>
  <c r="W84" i="42"/>
  <c r="AM84" i="42"/>
  <c r="M87" i="42"/>
  <c r="AC87" i="42"/>
  <c r="V99" i="42"/>
  <c r="T90" i="42"/>
  <c r="Z90" i="42"/>
  <c r="AF90" i="42"/>
  <c r="AL90" i="42"/>
  <c r="E84" i="42"/>
  <c r="U84" i="42"/>
  <c r="AK84" i="42"/>
  <c r="Q90" i="42"/>
  <c r="W90" i="42"/>
  <c r="AR99" i="42"/>
  <c r="Z102" i="42"/>
  <c r="P99" i="42"/>
  <c r="I96" i="42"/>
  <c r="N96" i="42"/>
  <c r="AF96" i="42"/>
  <c r="Q102" i="42"/>
  <c r="U96" i="42"/>
  <c r="Y93" i="42"/>
  <c r="AN96" i="42"/>
  <c r="AK99" i="42"/>
  <c r="AP99" i="42"/>
  <c r="H102" i="42"/>
  <c r="AH96" i="42"/>
  <c r="AK102" i="42"/>
  <c r="Q99" i="42"/>
  <c r="AG102" i="42"/>
  <c r="AL17" i="33"/>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F4" i="4"/>
  <c r="AG4" i="4"/>
  <c r="AH4" i="4"/>
  <c r="AI4" i="4"/>
  <c r="AJ4" i="4"/>
  <c r="AK4" i="4"/>
  <c r="AL4" i="4"/>
  <c r="AM4"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R9" i="4" l="1"/>
  <c r="D5" i="4"/>
  <c r="BN9" i="4"/>
  <c r="CH9" i="4"/>
  <c r="BO9" i="4"/>
  <c r="D22" i="45" l="1"/>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G26" i="46" l="1"/>
  <c r="BT9" i="4"/>
  <c r="BV9" i="4"/>
  <c r="BU9" i="4"/>
  <c r="BY9" i="4"/>
  <c r="BW9" i="4"/>
  <c r="CA9" i="4" a="1"/>
  <c r="CA9" i="4" s="1"/>
  <c r="BX9" i="4"/>
  <c r="H26" i="43"/>
  <c r="E25" i="46" l="1"/>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V34" i="44" a="1"/>
  <c r="V34" i="44" s="1"/>
  <c r="P40" i="44" a="1"/>
  <c r="P40" i="44" s="1"/>
  <c r="X10" i="44" a="1"/>
  <c r="X10" i="44" s="1"/>
  <c r="P49" i="33" a="1"/>
  <c r="P49" i="33" s="1"/>
  <c r="I11" i="44" a="1"/>
  <c r="I11" i="44" s="1"/>
  <c r="AV56" i="47" a="1"/>
  <c r="AV56" i="47" s="1"/>
  <c r="Y74" i="33" a="1"/>
  <c r="Y74" i="33" s="1"/>
  <c r="AV67" i="46" a="1"/>
  <c r="AV67" i="46" s="1"/>
  <c r="C79" i="45" a="1"/>
  <c r="C79" i="45" s="1"/>
  <c r="G82" i="44" a="1"/>
  <c r="G82" i="44" s="1"/>
  <c r="P47" i="44" a="1"/>
  <c r="P47" i="44" s="1"/>
  <c r="AU19" i="47" a="1"/>
  <c r="AU19" i="47" s="1"/>
  <c r="C104" i="45" a="1"/>
  <c r="C104" i="45" s="1"/>
  <c r="AL28" i="33" a="1"/>
  <c r="AL28" i="33" s="1"/>
  <c r="T97" i="45" a="1"/>
  <c r="T97" i="45" s="1"/>
  <c r="N47" i="44" l="1" a="1"/>
  <c r="N47" i="44" s="1"/>
  <c r="AL32" i="45" a="1"/>
  <c r="AL32" i="45" s="1"/>
  <c r="F40" i="33" a="1"/>
  <c r="F40" i="33" s="1"/>
  <c r="Y94" i="33" a="1"/>
  <c r="Y94" i="33" s="1"/>
  <c r="AN28" i="43" a="1"/>
  <c r="AN28" i="43" s="1"/>
  <c r="U49" i="44" a="1"/>
  <c r="U49" i="44" s="1"/>
  <c r="AV25" i="46" a="1"/>
  <c r="AV25" i="46" s="1"/>
  <c r="AI23" i="44" a="1"/>
  <c r="AI23" i="44" s="1"/>
  <c r="L62" i="33" a="1"/>
  <c r="L62" i="33" s="1"/>
  <c r="AO44" i="33" a="1"/>
  <c r="AO44" i="33" s="1"/>
  <c r="AN29" i="33" a="1"/>
  <c r="AN29" i="33" s="1"/>
  <c r="N29" i="45" a="1"/>
  <c r="N29" i="45" s="1"/>
  <c r="M92" i="33" a="1"/>
  <c r="M92" i="33" s="1"/>
  <c r="H23" i="33" a="1"/>
  <c r="H23" i="33" s="1"/>
  <c r="X29" i="44" a="1"/>
  <c r="X29" i="44" s="1"/>
  <c r="AE49" i="45" a="1"/>
  <c r="AE49" i="45" s="1"/>
  <c r="AL59" i="45" a="1"/>
  <c r="AL59" i="45" s="1"/>
  <c r="W29" i="33" a="1"/>
  <c r="W29" i="33" s="1"/>
  <c r="Z56" i="44" a="1"/>
  <c r="Z56" i="44" s="1"/>
  <c r="G100" i="33" a="1"/>
  <c r="G100" i="33" s="1"/>
  <c r="H100" i="33" a="1"/>
  <c r="H100" i="33" s="1"/>
  <c r="AN26" i="46" a="1"/>
  <c r="AN26" i="46" s="1"/>
  <c r="S67" i="45" a="1"/>
  <c r="S67" i="45" s="1"/>
  <c r="T67" i="33" a="1"/>
  <c r="T67" i="33" s="1"/>
  <c r="C16" i="33" a="1"/>
  <c r="C16" i="33" s="1"/>
  <c r="AQ33" i="47"/>
  <c r="O19" i="45" a="1"/>
  <c r="O19" i="45" s="1"/>
  <c r="C49" i="45" a="1"/>
  <c r="C49" i="45" s="1"/>
  <c r="AL22" i="33" a="1"/>
  <c r="AL22" i="33" s="1"/>
  <c r="T40" i="44" a="1"/>
  <c r="T40" i="44" s="1"/>
  <c r="AP21" i="41"/>
  <c r="AK46" i="33" a="1"/>
  <c r="AK46" i="33" s="1"/>
  <c r="AV89" i="46" a="1"/>
  <c r="AV89" i="46" s="1"/>
  <c r="AF44" i="33" a="1"/>
  <c r="AF44" i="33" s="1"/>
  <c r="AO101" i="33" a="1"/>
  <c r="AO101" i="33" s="1"/>
  <c r="Z67" i="44" a="1"/>
  <c r="Z67" i="44" s="1"/>
  <c r="Q49" i="45" a="1"/>
  <c r="Q49" i="45" s="1"/>
  <c r="AV47" i="43" a="1"/>
  <c r="AV47" i="43" s="1"/>
  <c r="AK100" i="44" a="1"/>
  <c r="AK100" i="44" s="1"/>
  <c r="AN22" i="47" a="1"/>
  <c r="AN22" i="47" s="1"/>
  <c r="AK61" i="44" a="1"/>
  <c r="AK61" i="44" s="1"/>
  <c r="AC101" i="33" a="1"/>
  <c r="AC101" i="33" s="1"/>
  <c r="G46" i="33" a="1"/>
  <c r="G46" i="33" s="1"/>
  <c r="AG35" i="44" a="1"/>
  <c r="AG35" i="44" s="1"/>
  <c r="W50" i="44" a="1"/>
  <c r="W50" i="44" s="1"/>
  <c r="AU95" i="46" a="1"/>
  <c r="AU95" i="46" s="1"/>
  <c r="S19" i="33" a="1"/>
  <c r="S19" i="33" s="1"/>
  <c r="C61" i="47" a="1"/>
  <c r="C61" i="47" s="1"/>
  <c r="AM34" i="45" a="1"/>
  <c r="AM34" i="45" s="1"/>
  <c r="Q55" i="44" a="1"/>
  <c r="Q55" i="44" s="1"/>
  <c r="AF28" i="33" a="1"/>
  <c r="AF28" i="33" s="1"/>
  <c r="AE64" i="33" a="1"/>
  <c r="AE64" i="33" s="1"/>
  <c r="V92" i="33" a="1"/>
  <c r="V92" i="33" s="1"/>
  <c r="AF56" i="44" a="1"/>
  <c r="AF56" i="44" s="1"/>
  <c r="Y61" i="33" a="1"/>
  <c r="Y61" i="33" s="1"/>
  <c r="AU52" i="43" a="1"/>
  <c r="AU52" i="43" s="1"/>
  <c r="AU19" i="41" a="1"/>
  <c r="AU19" i="41" s="1"/>
  <c r="AF20" i="44" a="1"/>
  <c r="AF20" i="44" s="1"/>
  <c r="I25" i="41" a="1"/>
  <c r="I25" i="41" s="1"/>
  <c r="AL95" i="45" a="1"/>
  <c r="AL95" i="45" s="1"/>
  <c r="AF64" i="33" a="1"/>
  <c r="AF64" i="33" s="1"/>
  <c r="C70" i="33" a="1"/>
  <c r="C70" i="33" s="1"/>
  <c r="AF41" i="44" a="1"/>
  <c r="AF41" i="44" s="1"/>
  <c r="V95" i="45" a="1"/>
  <c r="V95" i="45" s="1"/>
  <c r="N11" i="45" a="1"/>
  <c r="N11" i="45" s="1"/>
  <c r="N20" i="44" a="1"/>
  <c r="N20" i="44" s="1"/>
  <c r="AH80" i="44" a="1"/>
  <c r="AH80" i="44" s="1"/>
  <c r="U83" i="33" a="1"/>
  <c r="U83" i="33" s="1"/>
  <c r="H37" i="44" a="1"/>
  <c r="H37" i="44" s="1"/>
  <c r="AM43" i="45" a="1"/>
  <c r="AM43" i="45" s="1"/>
  <c r="I82" i="44" a="1"/>
  <c r="I82" i="44" s="1"/>
  <c r="Y101" i="45" a="1"/>
  <c r="Y101" i="45" s="1"/>
  <c r="I71" i="43" a="1"/>
  <c r="I71" i="43" s="1"/>
  <c r="L83" i="44" a="1"/>
  <c r="L83" i="44" s="1"/>
  <c r="R64" i="45" a="1"/>
  <c r="R64" i="45" s="1"/>
  <c r="Z95" i="45" a="1"/>
  <c r="Z95" i="45" s="1"/>
  <c r="X25" i="44" a="1"/>
  <c r="X25" i="44" s="1"/>
  <c r="L16" i="45" a="1"/>
  <c r="L16" i="45" s="1"/>
  <c r="AR19" i="44" a="1"/>
  <c r="AR19" i="44" s="1"/>
  <c r="R28" i="44" a="1"/>
  <c r="R28" i="44" s="1"/>
  <c r="F29" i="45" a="1"/>
  <c r="F29" i="45" s="1"/>
  <c r="F89" i="44" a="1"/>
  <c r="F89" i="44" s="1"/>
  <c r="N104" i="33" a="1"/>
  <c r="N104" i="33" s="1"/>
  <c r="AD38" i="33" a="1"/>
  <c r="AD38" i="33" s="1"/>
  <c r="L85" i="33" a="1"/>
  <c r="L85" i="33" s="1"/>
  <c r="T34" i="44" a="1"/>
  <c r="T34" i="44" s="1"/>
  <c r="I20" i="41" a="1"/>
  <c r="I20" i="41" s="1"/>
  <c r="W68" i="44" a="1"/>
  <c r="W68" i="44" s="1"/>
  <c r="R103" i="45" a="1"/>
  <c r="R103" i="45" s="1"/>
  <c r="AH28" i="44" a="1"/>
  <c r="AH28" i="44" s="1"/>
  <c r="AG92" i="44" a="1"/>
  <c r="AG92" i="44" s="1"/>
  <c r="AI38" i="44" a="1"/>
  <c r="AI38" i="44" s="1"/>
  <c r="Y61" i="44" a="1"/>
  <c r="Y61" i="44" s="1"/>
  <c r="AO101" i="47" a="1"/>
  <c r="AO101" i="47" s="1"/>
  <c r="AK70" i="44" a="1"/>
  <c r="AK70" i="44" s="1"/>
  <c r="AI73" i="33" a="1"/>
  <c r="AI73" i="33" s="1"/>
  <c r="H53" i="44" a="1"/>
  <c r="H53" i="44" s="1"/>
  <c r="G10" i="44" a="1"/>
  <c r="G10" i="44" s="1"/>
  <c r="W88" i="33" a="1"/>
  <c r="W88" i="33" s="1"/>
  <c r="W38" i="44" a="1"/>
  <c r="W38" i="44" s="1"/>
  <c r="C19" i="41" a="1"/>
  <c r="C19" i="41" s="1"/>
  <c r="AV20" i="43" a="1"/>
  <c r="AV20" i="43" s="1"/>
  <c r="R35" i="33" a="1"/>
  <c r="R35" i="33" s="1"/>
  <c r="M64" i="45" a="1"/>
  <c r="M64" i="45" s="1"/>
  <c r="W53" i="45" a="1"/>
  <c r="W53" i="45" s="1"/>
  <c r="Y10" i="45" a="1"/>
  <c r="Y10" i="45" s="1"/>
  <c r="AK74" i="44" a="1"/>
  <c r="AK74" i="44" s="1"/>
  <c r="I74" i="33" a="1"/>
  <c r="I74" i="33" s="1"/>
  <c r="V56" i="45" a="1"/>
  <c r="V56" i="45" s="1"/>
  <c r="AO77" i="41" a="1"/>
  <c r="AO77" i="41" s="1"/>
  <c r="AG28" i="45" a="1"/>
  <c r="AG28" i="45" s="1"/>
  <c r="AP37" i="44" a="1"/>
  <c r="AP37" i="44" s="1"/>
  <c r="AO98" i="46" a="1"/>
  <c r="AO98" i="46" s="1"/>
  <c r="Y77" i="45" a="1"/>
  <c r="Y77" i="45" s="1"/>
  <c r="AC10" i="45" a="1"/>
  <c r="AC10" i="45" s="1"/>
  <c r="AR77" i="45" a="1"/>
  <c r="AR77" i="45" s="1"/>
  <c r="AQ16" i="44" a="1"/>
  <c r="AQ16" i="44" s="1"/>
  <c r="AN17" i="41" a="1"/>
  <c r="AN17" i="41" s="1"/>
  <c r="V19" i="45" a="1"/>
  <c r="V19" i="45" s="1"/>
  <c r="AM83" i="44" a="1"/>
  <c r="AM83" i="44" s="1"/>
  <c r="G40" i="33" a="1"/>
  <c r="G40" i="33" s="1"/>
  <c r="H92" i="33" a="1"/>
  <c r="H92" i="33" s="1"/>
  <c r="J29" i="33" a="1"/>
  <c r="J29" i="33" s="1"/>
  <c r="S88" i="45" a="1"/>
  <c r="S88" i="45" s="1"/>
  <c r="AN92" i="47" a="1"/>
  <c r="AN92" i="47" s="1"/>
  <c r="E22" i="45" a="1"/>
  <c r="E22" i="45" s="1"/>
  <c r="Y59" i="44" a="1"/>
  <c r="Y59" i="44" s="1"/>
  <c r="AE34" i="44" a="1"/>
  <c r="AE34" i="44" s="1"/>
  <c r="R31" i="45" a="1"/>
  <c r="R31" i="45" s="1"/>
  <c r="M35" i="44" a="1"/>
  <c r="M35" i="44" s="1"/>
  <c r="AR19" i="45" a="1"/>
  <c r="AR19" i="45" s="1"/>
  <c r="W79" i="33" a="1"/>
  <c r="W79" i="33" s="1"/>
  <c r="M17" i="44" a="1"/>
  <c r="M17" i="44" s="1"/>
  <c r="AJ34" i="44" a="1"/>
  <c r="AJ34" i="44" s="1"/>
  <c r="C49" i="44" a="1"/>
  <c r="C49" i="44" s="1"/>
  <c r="AQ20" i="45" a="1"/>
  <c r="AQ20" i="45" s="1"/>
  <c r="G83" i="33" a="1"/>
  <c r="G83" i="33" s="1"/>
  <c r="W62" i="44" a="1"/>
  <c r="W62" i="44" s="1"/>
  <c r="AH89" i="45" a="1"/>
  <c r="AH89" i="45" s="1"/>
  <c r="O16" i="45" a="1"/>
  <c r="O16" i="45" s="1"/>
  <c r="AF95" i="33" a="1"/>
  <c r="AF95" i="33" s="1"/>
  <c r="AO62" i="33" a="1"/>
  <c r="AO62" i="33" s="1"/>
  <c r="AG82" i="33" a="1"/>
  <c r="AG82" i="33" s="1"/>
  <c r="AB68" i="33" a="1"/>
  <c r="AB68" i="33" s="1"/>
  <c r="U46" i="33" a="1"/>
  <c r="U46" i="33" s="1"/>
  <c r="M19" i="44" a="1"/>
  <c r="M19" i="44" s="1"/>
  <c r="Q25" i="44" a="1"/>
  <c r="Q25" i="44" s="1"/>
  <c r="AE40" i="33" a="1"/>
  <c r="AE40" i="33" s="1"/>
  <c r="AU58" i="47" a="1"/>
  <c r="AU58" i="47" s="1"/>
  <c r="AI28" i="45" a="1"/>
  <c r="AI28" i="45" s="1"/>
  <c r="AH61" i="44" a="1"/>
  <c r="AH61" i="44" s="1"/>
  <c r="I47" i="46" a="1"/>
  <c r="I47" i="46" s="1"/>
  <c r="AL82" i="45" a="1"/>
  <c r="AL82" i="45" s="1"/>
  <c r="AJ98" i="44" a="1"/>
  <c r="AJ98" i="44" s="1"/>
  <c r="AA86" i="33" a="1"/>
  <c r="AA86" i="33" s="1"/>
  <c r="L53" i="44" a="1"/>
  <c r="L53" i="44" s="1"/>
  <c r="AN29" i="41" a="1"/>
  <c r="AN29" i="41" s="1"/>
  <c r="R41" i="45" a="1"/>
  <c r="R41" i="45" s="1"/>
  <c r="G46" i="44" a="1"/>
  <c r="G46" i="44" s="1"/>
  <c r="K89" i="44" a="1"/>
  <c r="K89" i="44" s="1"/>
  <c r="I38" i="44" a="1"/>
  <c r="I38" i="44" s="1"/>
  <c r="AI71" i="44" a="1"/>
  <c r="AI71" i="44" s="1"/>
  <c r="O64" i="44" a="1"/>
  <c r="O64" i="44" s="1"/>
  <c r="AG44" i="44" a="1"/>
  <c r="AG44" i="44" s="1"/>
  <c r="AV41" i="46" a="1"/>
  <c r="AV41" i="46" s="1"/>
  <c r="AC34" i="44" a="1"/>
  <c r="AC34" i="44" s="1"/>
  <c r="AV11" i="47" a="1"/>
  <c r="AV11" i="47" s="1"/>
  <c r="I82" i="33" a="1"/>
  <c r="I82" i="33" s="1"/>
  <c r="I19" i="46" a="1"/>
  <c r="I19" i="46" s="1"/>
  <c r="AM40" i="44" a="1"/>
  <c r="AM40" i="44" s="1"/>
  <c r="AG41" i="44" a="1"/>
  <c r="AG41" i="44" s="1"/>
  <c r="W67" i="33" a="1"/>
  <c r="W67" i="33" s="1"/>
  <c r="O46" i="45" a="1"/>
  <c r="O46" i="45" s="1"/>
  <c r="AJ56" i="45" a="1"/>
  <c r="AJ56" i="45" s="1"/>
  <c r="AG68" i="33" a="1"/>
  <c r="AG68" i="33" s="1"/>
  <c r="AD55" i="44" a="1"/>
  <c r="AD55" i="44" s="1"/>
  <c r="I26" i="47" a="1"/>
  <c r="I26" i="47" s="1"/>
  <c r="J40" i="33" a="1"/>
  <c r="J40" i="33" s="1"/>
  <c r="AM23" i="44" a="1"/>
  <c r="AM23" i="44" s="1"/>
  <c r="AD35" i="45" a="1"/>
  <c r="AD35" i="45" s="1"/>
  <c r="AO98" i="45" a="1"/>
  <c r="AO98" i="45" s="1"/>
  <c r="AC22" i="44" a="1"/>
  <c r="AC22" i="44" s="1"/>
  <c r="X74" i="33" a="1"/>
  <c r="X74" i="33" s="1"/>
  <c r="Q98" i="45" a="1"/>
  <c r="Q98" i="45" s="1"/>
  <c r="W80" i="45" a="1"/>
  <c r="W80" i="45" s="1"/>
  <c r="X82" i="44" a="1"/>
  <c r="X82" i="44" s="1"/>
  <c r="AH31" i="45" a="1"/>
  <c r="AH31" i="45" s="1"/>
  <c r="T25" i="45" a="1"/>
  <c r="T25" i="45" s="1"/>
  <c r="AB59" i="33" a="1"/>
  <c r="AB59" i="33" s="1"/>
  <c r="U10" i="33" a="1"/>
  <c r="U10" i="33" s="1"/>
  <c r="I10" i="44" a="1"/>
  <c r="I10" i="44" s="1"/>
  <c r="AU10" i="43" a="1"/>
  <c r="AU10" i="43" s="1"/>
  <c r="AN68" i="41" a="1"/>
  <c r="AN68" i="41" s="1"/>
  <c r="L86" i="44" a="1"/>
  <c r="L86" i="44" s="1"/>
  <c r="AN77" i="43" a="1"/>
  <c r="AN77" i="43" s="1"/>
  <c r="AG80" i="44" a="1"/>
  <c r="AG80" i="44" s="1"/>
  <c r="Z28" i="33" a="1"/>
  <c r="Z28" i="33" s="1"/>
  <c r="G17" i="33" a="1"/>
  <c r="G17" i="33" s="1"/>
  <c r="J98" i="45" a="1"/>
  <c r="J98" i="45" s="1"/>
  <c r="AN86" i="44" a="1"/>
  <c r="AN86" i="44" s="1"/>
  <c r="O100" i="44" a="1"/>
  <c r="O100" i="44" s="1"/>
  <c r="O53" i="44" a="1"/>
  <c r="O53" i="44" s="1"/>
  <c r="Y100" i="45" a="1"/>
  <c r="Y100" i="45" s="1"/>
  <c r="AV85" i="43" a="1"/>
  <c r="AV85" i="43" s="1"/>
  <c r="I70" i="46" a="1"/>
  <c r="I70" i="46" s="1"/>
  <c r="I58" i="41" a="1"/>
  <c r="I58" i="41" s="1"/>
  <c r="S70" i="33" a="1"/>
  <c r="S70" i="33" s="1"/>
  <c r="AH65" i="44" a="1"/>
  <c r="AH65" i="44" s="1"/>
  <c r="J46" i="33" a="1"/>
  <c r="J46" i="33" s="1"/>
  <c r="AL56" i="33" a="1"/>
  <c r="AL56" i="33" s="1"/>
  <c r="I58" i="44" a="1"/>
  <c r="I58" i="44" s="1"/>
  <c r="H71" i="44" a="1"/>
  <c r="H71" i="44" s="1"/>
  <c r="N61" i="33" a="1"/>
  <c r="N61" i="33" s="1"/>
  <c r="AQ86" i="44" a="1"/>
  <c r="AQ86" i="44" s="1"/>
  <c r="AP43" i="44" a="1"/>
  <c r="AP43" i="44" s="1"/>
  <c r="AN34" i="41" a="1"/>
  <c r="AN34" i="41" s="1"/>
  <c r="L43" i="45" a="1"/>
  <c r="L43" i="45" s="1"/>
  <c r="AP77" i="45" a="1"/>
  <c r="AP77" i="45" s="1"/>
  <c r="I79" i="33" a="1"/>
  <c r="I79" i="33" s="1"/>
  <c r="C86" i="42" a="1"/>
  <c r="C86" i="42" s="1"/>
  <c r="AN19" i="45" a="1"/>
  <c r="AN19" i="45" s="1"/>
  <c r="AF76" i="44" a="1"/>
  <c r="AF76" i="44" s="1"/>
  <c r="O71" i="33" a="1"/>
  <c r="O71" i="33" s="1"/>
  <c r="AL80" i="44" a="1"/>
  <c r="AL80" i="44" s="1"/>
  <c r="T46" i="45" a="1"/>
  <c r="T46" i="45" s="1"/>
  <c r="V35" i="44" a="1"/>
  <c r="V35" i="44" s="1"/>
  <c r="V33" i="44" s="1"/>
  <c r="J23" i="44" a="1"/>
  <c r="J23" i="44" s="1"/>
  <c r="S79" i="44" a="1"/>
  <c r="S79" i="44" s="1"/>
  <c r="Q88" i="45" a="1"/>
  <c r="Q88" i="45" s="1"/>
  <c r="AE56" i="45" a="1"/>
  <c r="AE56" i="45" s="1"/>
  <c r="X97" i="44" a="1"/>
  <c r="X97" i="44" s="1"/>
  <c r="AK46" i="44" a="1"/>
  <c r="AK46" i="44" s="1"/>
  <c r="AD92" i="44" a="1"/>
  <c r="AD92" i="44" s="1"/>
  <c r="AU77" i="46" a="1"/>
  <c r="AU77" i="46" s="1"/>
  <c r="V70" i="33" a="1"/>
  <c r="V70" i="33" s="1"/>
  <c r="I79" i="44" a="1"/>
  <c r="I79" i="44" s="1"/>
  <c r="N62" i="44" a="1"/>
  <c r="N62" i="44" s="1"/>
  <c r="P104" i="45" a="1"/>
  <c r="P104" i="45" s="1"/>
  <c r="AO104" i="47" a="1"/>
  <c r="AO104" i="47" s="1"/>
  <c r="X95" i="33" a="1"/>
  <c r="X95" i="33" s="1"/>
  <c r="K74" i="45" a="1"/>
  <c r="K74" i="45" s="1"/>
  <c r="Q53" i="44" a="1"/>
  <c r="Q53" i="44" s="1"/>
  <c r="AK16" i="45" a="1"/>
  <c r="AK16" i="45" s="1"/>
  <c r="I47" i="44" a="1"/>
  <c r="I47" i="44" s="1"/>
  <c r="K22" i="33" a="1"/>
  <c r="K22" i="33" s="1"/>
  <c r="AV26" i="46" a="1"/>
  <c r="AV26" i="46" s="1"/>
  <c r="AN73" i="33" a="1"/>
  <c r="AN73" i="33" s="1"/>
  <c r="AI16" i="33" a="1"/>
  <c r="AI16" i="33" s="1"/>
  <c r="AO71" i="45" a="1"/>
  <c r="AO71" i="45" s="1"/>
  <c r="AP68" i="45" a="1"/>
  <c r="AP68" i="45" s="1"/>
  <c r="V80" i="44" a="1"/>
  <c r="V80" i="44" s="1"/>
  <c r="I56" i="46" a="1"/>
  <c r="I56" i="46" s="1"/>
  <c r="C71" i="43" a="1"/>
  <c r="C71" i="43" s="1"/>
  <c r="AI62" i="45" a="1"/>
  <c r="AI62" i="45" s="1"/>
  <c r="AU91" i="46" a="1"/>
  <c r="AU91" i="46" s="1"/>
  <c r="AA38" i="33" a="1"/>
  <c r="AA38" i="33" s="1"/>
  <c r="C98" i="47" a="1"/>
  <c r="C98" i="47" s="1"/>
  <c r="M22" i="45" a="1"/>
  <c r="M22" i="45" s="1"/>
  <c r="AP19" i="45" a="1"/>
  <c r="AP19" i="45" s="1"/>
  <c r="T34" i="33" a="1"/>
  <c r="T34" i="33" s="1"/>
  <c r="F16" i="33" a="1"/>
  <c r="F16" i="33" s="1"/>
  <c r="AU44" i="46" a="1"/>
  <c r="AU44" i="46" s="1"/>
  <c r="U47" i="44" a="1"/>
  <c r="U47" i="44" s="1"/>
  <c r="AB80" i="33" a="1"/>
  <c r="AB80" i="33" s="1"/>
  <c r="I41" i="33" a="1"/>
  <c r="I41" i="33" s="1"/>
  <c r="AO56" i="43" a="1"/>
  <c r="AO56" i="43" s="1"/>
  <c r="AV32" i="47" a="1"/>
  <c r="AV32" i="47" s="1"/>
  <c r="AN88" i="33" a="1"/>
  <c r="AN88" i="33" s="1"/>
  <c r="AF79" i="44" a="1"/>
  <c r="AF79" i="44" s="1"/>
  <c r="AQ43" i="33" a="1"/>
  <c r="AQ43" i="33" s="1"/>
  <c r="AN31" i="45" a="1"/>
  <c r="AN31" i="45" s="1"/>
  <c r="AU97" i="46" a="1"/>
  <c r="AU97" i="46" s="1"/>
  <c r="AI43" i="44" a="1"/>
  <c r="AI43" i="44" s="1"/>
  <c r="W98" i="45" a="1"/>
  <c r="W98" i="45" s="1"/>
  <c r="AO50" i="44" a="1"/>
  <c r="AO50" i="44" s="1"/>
  <c r="F98" i="45" a="1"/>
  <c r="F98" i="45" s="1"/>
  <c r="AD28" i="45" a="1"/>
  <c r="AD28" i="45" s="1"/>
  <c r="G104" i="33" a="1"/>
  <c r="G104" i="33" s="1"/>
  <c r="AM101" i="44" a="1"/>
  <c r="AM101" i="44" s="1"/>
  <c r="F22" i="33" a="1"/>
  <c r="F22" i="33" s="1"/>
  <c r="I103" i="43" a="1"/>
  <c r="I103" i="43" s="1"/>
  <c r="AR94" i="44" a="1"/>
  <c r="AR94" i="44" s="1"/>
  <c r="L23" i="33" a="1"/>
  <c r="L23" i="33" s="1"/>
  <c r="AK95" i="44" a="1"/>
  <c r="AK95" i="44" s="1"/>
  <c r="AM92" i="44" a="1"/>
  <c r="AM92" i="44" s="1"/>
  <c r="C80" i="44" a="1"/>
  <c r="C80" i="44" s="1"/>
  <c r="AG11" i="33" a="1"/>
  <c r="AG11" i="33" s="1"/>
  <c r="AG17" i="33" a="1"/>
  <c r="AG17" i="33" s="1"/>
  <c r="C53" i="41" a="1"/>
  <c r="C53" i="41" s="1"/>
  <c r="AI95" i="44" a="1"/>
  <c r="AI95" i="44" s="1"/>
  <c r="AD64" i="45" a="1"/>
  <c r="AD64" i="45" s="1"/>
  <c r="R98" i="45" a="1"/>
  <c r="R98" i="45" s="1"/>
  <c r="AR35" i="45" a="1"/>
  <c r="AR35" i="45" s="1"/>
  <c r="AK38" i="33" a="1"/>
  <c r="AK38" i="33" s="1"/>
  <c r="K32" i="33" a="1"/>
  <c r="K32" i="33" s="1"/>
  <c r="AT45" i="46"/>
  <c r="I41" i="45" a="1"/>
  <c r="I41" i="45" s="1"/>
  <c r="AE82" i="45" a="1"/>
  <c r="AE82" i="45" s="1"/>
  <c r="AH80" i="45" a="1"/>
  <c r="AH80" i="45" s="1"/>
  <c r="AK61" i="45" a="1"/>
  <c r="AK61" i="45" s="1"/>
  <c r="E65" i="45" a="1"/>
  <c r="E65" i="45" s="1"/>
  <c r="R52" i="33" a="1"/>
  <c r="R52" i="33" s="1"/>
  <c r="I67" i="33" a="1"/>
  <c r="I67" i="33" s="1"/>
  <c r="L31" i="45" a="1"/>
  <c r="L31" i="45" s="1"/>
  <c r="AU40" i="41" a="1"/>
  <c r="AU40" i="41" s="1"/>
  <c r="AD49" i="44" a="1"/>
  <c r="AD49" i="44" s="1"/>
  <c r="V37" i="44" a="1"/>
  <c r="V37" i="44" s="1"/>
  <c r="P82" i="44" a="1"/>
  <c r="P82" i="44" s="1"/>
  <c r="P19" i="45" a="1"/>
  <c r="P19" i="45" s="1"/>
  <c r="L92" i="44" a="1"/>
  <c r="L92" i="44" s="1"/>
  <c r="C65" i="42" a="1"/>
  <c r="C65" i="42" s="1"/>
  <c r="I94" i="43" a="1"/>
  <c r="I94" i="43" s="1"/>
  <c r="AH19" i="44" a="1"/>
  <c r="AH19" i="44" s="1"/>
  <c r="AF74" i="45" a="1"/>
  <c r="AF74" i="45" s="1"/>
  <c r="AP71" i="45" a="1"/>
  <c r="AP71" i="45" s="1"/>
  <c r="AV25" i="41" a="1"/>
  <c r="AV25" i="41" s="1"/>
  <c r="W73" i="33" a="1"/>
  <c r="W73" i="33" s="1"/>
  <c r="AG67" i="44" a="1"/>
  <c r="AG67" i="44" s="1"/>
  <c r="AV91" i="47" a="1"/>
  <c r="AV91" i="47" s="1"/>
  <c r="AB22" i="33" a="1"/>
  <c r="AB22" i="33" s="1"/>
  <c r="AE104" i="33" a="1"/>
  <c r="AE104" i="33" s="1"/>
  <c r="M47" i="33" a="1"/>
  <c r="M47" i="33" s="1"/>
  <c r="AK58" i="44" a="1"/>
  <c r="AK58" i="44" s="1"/>
  <c r="AA16" i="45" a="1"/>
  <c r="AA16" i="45" s="1"/>
  <c r="C76" i="47" a="1"/>
  <c r="C76" i="47" s="1"/>
  <c r="P77" i="45" a="1"/>
  <c r="P77" i="45" s="1"/>
  <c r="AF49" i="33" a="1"/>
  <c r="AF49" i="33" s="1"/>
  <c r="Z64" i="33" a="1"/>
  <c r="Z64" i="33" s="1"/>
  <c r="AD100" i="33" a="1"/>
  <c r="AD100" i="33" s="1"/>
  <c r="U55" i="44" a="1"/>
  <c r="U55" i="44" s="1"/>
  <c r="AS81" i="46"/>
  <c r="U82" i="44" a="1"/>
  <c r="U82" i="44" s="1"/>
  <c r="T94" i="44" a="1"/>
  <c r="T94" i="44" s="1"/>
  <c r="AA53" i="44" a="1"/>
  <c r="AA53" i="44" s="1"/>
  <c r="H50" i="33" a="1"/>
  <c r="H50" i="33" s="1"/>
  <c r="C35" i="33" a="1"/>
  <c r="C35" i="33" s="1"/>
  <c r="P67" i="45" a="1"/>
  <c r="P67" i="45" s="1"/>
  <c r="M97" i="44" a="1"/>
  <c r="M97" i="44" s="1"/>
  <c r="G64" i="44" a="1"/>
  <c r="G64" i="44" s="1"/>
  <c r="AU56" i="47" a="1"/>
  <c r="AU56" i="47" s="1"/>
  <c r="AN103" i="46" a="1"/>
  <c r="AN103" i="46" s="1"/>
  <c r="AE43" i="33" a="1"/>
  <c r="AE43" i="33" s="1"/>
  <c r="AK29" i="33" a="1"/>
  <c r="AK29" i="33" s="1"/>
  <c r="N82" i="44" a="1"/>
  <c r="N82" i="44" s="1"/>
  <c r="AI103" i="33" a="1"/>
  <c r="AI103" i="33" s="1"/>
  <c r="AM25" i="33" a="1"/>
  <c r="AM25" i="33" s="1"/>
  <c r="AO37" i="41" a="1"/>
  <c r="AO37" i="41" s="1"/>
  <c r="AH41" i="33" a="1"/>
  <c r="AH41" i="33" s="1"/>
  <c r="AU92" i="41" a="1"/>
  <c r="AU92" i="41" s="1"/>
  <c r="G43" i="45" a="1"/>
  <c r="G43" i="45" s="1"/>
  <c r="AF67" i="33" a="1"/>
  <c r="AF67" i="33" s="1"/>
  <c r="AO59" i="47" a="1"/>
  <c r="AO59" i="47" s="1"/>
  <c r="N16" i="33" a="1"/>
  <c r="N16" i="33" s="1"/>
  <c r="AU49" i="47" a="1"/>
  <c r="AU49" i="47" s="1"/>
  <c r="AR92" i="33" a="1"/>
  <c r="AR92" i="33" s="1"/>
  <c r="X19" i="44" a="1"/>
  <c r="X19" i="44" s="1"/>
  <c r="AJ68" i="45" a="1"/>
  <c r="AJ68" i="45" s="1"/>
  <c r="AU70" i="43" a="1"/>
  <c r="AU70" i="43" s="1"/>
  <c r="AB100" i="45" a="1"/>
  <c r="AB100" i="45" s="1"/>
  <c r="AM61" i="44" a="1"/>
  <c r="AM61" i="44" s="1"/>
  <c r="S47" i="44" a="1"/>
  <c r="S47" i="44" s="1"/>
  <c r="I73" i="44" a="1"/>
  <c r="I73" i="44" s="1"/>
  <c r="O92" i="45" a="1"/>
  <c r="O92" i="45" s="1"/>
  <c r="AB28" i="33" a="1"/>
  <c r="AB28" i="33" s="1"/>
  <c r="AJ23" i="45" a="1"/>
  <c r="AJ23" i="45" s="1"/>
  <c r="X80" i="33" a="1"/>
  <c r="X80" i="33" s="1"/>
  <c r="AO91" i="43" a="1"/>
  <c r="AO91" i="43" s="1"/>
  <c r="Y40" i="33" a="1"/>
  <c r="Y40" i="33" s="1"/>
  <c r="P104" i="44" a="1"/>
  <c r="P104" i="44" s="1"/>
  <c r="AO40" i="46" a="1"/>
  <c r="AO40" i="46" s="1"/>
  <c r="N101" i="44" a="1"/>
  <c r="N101" i="44" s="1"/>
  <c r="AO53" i="47" a="1"/>
  <c r="AO53" i="47" s="1"/>
  <c r="AA20" i="44" a="1"/>
  <c r="AA20" i="44" s="1"/>
  <c r="V19" i="44" a="1"/>
  <c r="V19" i="44" s="1"/>
  <c r="W11" i="44" a="1"/>
  <c r="W11" i="44" s="1"/>
  <c r="T28" i="33" a="1"/>
  <c r="T28" i="33" s="1"/>
  <c r="J80" i="33" a="1"/>
  <c r="J80" i="33" s="1"/>
  <c r="AI74" i="44" a="1"/>
  <c r="AI74" i="44" s="1"/>
  <c r="H76" i="33" a="1"/>
  <c r="H76" i="33" s="1"/>
  <c r="AP101" i="33" a="1"/>
  <c r="AP101" i="33" s="1"/>
  <c r="Q49" i="33" a="1"/>
  <c r="Q49" i="33" s="1"/>
  <c r="S91" i="33" a="1"/>
  <c r="S91" i="33" s="1"/>
  <c r="H74" i="44" a="1"/>
  <c r="H74" i="44" s="1"/>
  <c r="AI34" i="45" a="1"/>
  <c r="AI34" i="45" s="1"/>
  <c r="E31" i="44" a="1"/>
  <c r="E31" i="44" s="1"/>
  <c r="AE16" i="44" a="1"/>
  <c r="AE16" i="44" s="1"/>
  <c r="K10" i="33" a="1"/>
  <c r="K10" i="33" s="1"/>
  <c r="W23" i="44" a="1"/>
  <c r="W23" i="44" s="1"/>
  <c r="I73" i="45" a="1"/>
  <c r="I73" i="45" s="1"/>
  <c r="AL80" i="33" a="1"/>
  <c r="AL80" i="33" s="1"/>
  <c r="AC32" i="45" a="1"/>
  <c r="AC32" i="45" s="1"/>
  <c r="Z11" i="45" a="1"/>
  <c r="Z11" i="45" s="1"/>
  <c r="O43" i="33" a="1"/>
  <c r="O43" i="33" s="1"/>
  <c r="AI82" i="45" a="1"/>
  <c r="AI82" i="45" s="1"/>
  <c r="T104" i="44" a="1"/>
  <c r="T104" i="44" s="1"/>
  <c r="I95" i="45" a="1"/>
  <c r="I95" i="45" s="1"/>
  <c r="AV76" i="47" a="1"/>
  <c r="AV76" i="47" s="1"/>
  <c r="C85" i="46" a="1"/>
  <c r="C85" i="46" s="1"/>
  <c r="C32" i="33" a="1"/>
  <c r="C32" i="33" s="1"/>
  <c r="I31" i="46" a="1"/>
  <c r="I31" i="46" s="1"/>
  <c r="F25" i="33" a="1"/>
  <c r="F25" i="33" s="1"/>
  <c r="AN79" i="33" a="1"/>
  <c r="AN79" i="33" s="1"/>
  <c r="AQ34" i="44" a="1"/>
  <c r="AQ34" i="44" s="1"/>
  <c r="AI58" i="33" a="1"/>
  <c r="AI58" i="33" s="1"/>
  <c r="AV67" i="43" a="1"/>
  <c r="AV67" i="43" s="1"/>
  <c r="AV44" i="41" a="1"/>
  <c r="AV44" i="41" s="1"/>
  <c r="AN71" i="41" a="1"/>
  <c r="AN71" i="41" s="1"/>
  <c r="AP59" i="45" a="1"/>
  <c r="AP59" i="45" s="1"/>
  <c r="AU41" i="43" a="1"/>
  <c r="AU41" i="43" s="1"/>
  <c r="C37" i="43" a="1"/>
  <c r="C37" i="43" s="1"/>
  <c r="I77" i="45" a="1"/>
  <c r="I77" i="45" s="1"/>
  <c r="AU20" i="41" a="1"/>
  <c r="AU20" i="41" s="1"/>
  <c r="K17" i="45" a="1"/>
  <c r="K17" i="45" s="1"/>
  <c r="C94" i="43" a="1"/>
  <c r="C94" i="43" s="1"/>
  <c r="T62" i="45" a="1"/>
  <c r="T62" i="45" s="1"/>
  <c r="AM28" i="33" a="1"/>
  <c r="AM28" i="33" s="1"/>
  <c r="I23" i="43" a="1"/>
  <c r="I23" i="43" s="1"/>
  <c r="AI53" i="45" a="1"/>
  <c r="AI53" i="45" s="1"/>
  <c r="AN68" i="43" a="1"/>
  <c r="AN68" i="43" s="1"/>
  <c r="I43" i="43" a="1"/>
  <c r="I43" i="43" s="1"/>
  <c r="AL29" i="45" a="1"/>
  <c r="AL29" i="45" s="1"/>
  <c r="AU23" i="41" a="1"/>
  <c r="AU23" i="41" s="1"/>
  <c r="G32" i="33" a="1"/>
  <c r="G32" i="33" s="1"/>
  <c r="C74" i="44" a="1"/>
  <c r="C74" i="44" s="1"/>
  <c r="F82" i="45" a="1"/>
  <c r="F82" i="45" s="1"/>
  <c r="I59" i="41" a="1"/>
  <c r="I59" i="41" s="1"/>
  <c r="N80" i="44" a="1"/>
  <c r="N80" i="44" s="1"/>
  <c r="C58" i="44" a="1"/>
  <c r="C58" i="44" s="1"/>
  <c r="AN65" i="41" a="1"/>
  <c r="AN65" i="41" s="1"/>
  <c r="AB20" i="33" a="1"/>
  <c r="AB20" i="33" s="1"/>
  <c r="E98" i="45" a="1"/>
  <c r="E98" i="45" s="1"/>
  <c r="AE86" i="44" a="1"/>
  <c r="AE86" i="44" s="1"/>
  <c r="T83" i="33" a="1"/>
  <c r="T83" i="33" s="1"/>
  <c r="AO34" i="43" a="1"/>
  <c r="AO34" i="43" s="1"/>
  <c r="AN56" i="46" a="1"/>
  <c r="AN56" i="46" s="1"/>
  <c r="J44" i="45" a="1"/>
  <c r="J44" i="45" s="1"/>
  <c r="X83" i="45" a="1"/>
  <c r="X83" i="45" s="1"/>
  <c r="O26" i="33" a="1"/>
  <c r="O26" i="33" s="1"/>
  <c r="G59" i="33" a="1"/>
  <c r="G59" i="33" s="1"/>
  <c r="Y64" i="45" a="1"/>
  <c r="Y64" i="45" s="1"/>
  <c r="T104" i="45" a="1"/>
  <c r="T104" i="45" s="1"/>
  <c r="AV59" i="43" a="1"/>
  <c r="AV59" i="43" s="1"/>
  <c r="AU92" i="47" a="1"/>
  <c r="AU92" i="47" s="1"/>
  <c r="AD88" i="33" a="1"/>
  <c r="AD88" i="33" s="1"/>
  <c r="AU43" i="46" a="1"/>
  <c r="AU43" i="46" s="1"/>
  <c r="AI35" i="44" a="1"/>
  <c r="AI35" i="44" s="1"/>
  <c r="AA103" i="44" a="1"/>
  <c r="AA103" i="44" s="1"/>
  <c r="X70" i="33" a="1"/>
  <c r="X70" i="33" s="1"/>
  <c r="AL68" i="44" a="1"/>
  <c r="AL68" i="44" s="1"/>
  <c r="AR20" i="45" a="1"/>
  <c r="AR20" i="45" s="1"/>
  <c r="Z86" i="45" a="1"/>
  <c r="Z86" i="45" s="1"/>
  <c r="G58" i="44" a="1"/>
  <c r="G58" i="44" s="1"/>
  <c r="R92" i="44" a="1"/>
  <c r="R92" i="44" s="1"/>
  <c r="AJ74" i="44" a="1"/>
  <c r="AJ74" i="44" s="1"/>
  <c r="AQ37" i="45" a="1"/>
  <c r="AQ37" i="45" s="1"/>
  <c r="U38" i="44" a="1"/>
  <c r="U38" i="44" s="1"/>
  <c r="H85" i="33" a="1"/>
  <c r="H85" i="33" s="1"/>
  <c r="E25" i="44" a="1"/>
  <c r="E25" i="44" s="1"/>
  <c r="AM55" i="33" a="1"/>
  <c r="AM55" i="33" s="1"/>
  <c r="AK47" i="44" a="1"/>
  <c r="AK47" i="44" s="1"/>
  <c r="AA80" i="44" a="1"/>
  <c r="AA80" i="44" s="1"/>
  <c r="Q16" i="33" a="1"/>
  <c r="Q16" i="33" s="1"/>
  <c r="AG76" i="44" a="1"/>
  <c r="AG76" i="44" s="1"/>
  <c r="G34" i="44" a="1"/>
  <c r="G34" i="44" s="1"/>
  <c r="AR51" i="43"/>
  <c r="AV71" i="47" a="1"/>
  <c r="AV71" i="47" s="1"/>
  <c r="AU46" i="41" a="1"/>
  <c r="AU46" i="41" s="1"/>
  <c r="AL64" i="44" a="1"/>
  <c r="AL64" i="44" s="1"/>
  <c r="AN91" i="44" a="1"/>
  <c r="AN91" i="44" s="1"/>
  <c r="AJ11" i="44" a="1"/>
  <c r="AJ11" i="44" s="1"/>
  <c r="E92" i="45" a="1"/>
  <c r="E92" i="45" s="1"/>
  <c r="AI64" i="33" a="1"/>
  <c r="AI64" i="33" s="1"/>
  <c r="AU62" i="41" a="1"/>
  <c r="AU62" i="41" s="1"/>
  <c r="X11" i="45" a="1"/>
  <c r="X11" i="45" s="1"/>
  <c r="AF98" i="33" a="1"/>
  <c r="AF98" i="33" s="1"/>
  <c r="Y73" i="45" a="1"/>
  <c r="Y73" i="45" s="1"/>
  <c r="P85" i="45" a="1"/>
  <c r="P85" i="45" s="1"/>
  <c r="H77" i="45" a="1"/>
  <c r="H77" i="45" s="1"/>
  <c r="J70" i="44" a="1"/>
  <c r="J70" i="44" s="1"/>
  <c r="N25" i="45" a="1"/>
  <c r="N25" i="45" s="1"/>
  <c r="AH40" i="33" a="1"/>
  <c r="AH40" i="33" s="1"/>
  <c r="AJ47" i="44" a="1"/>
  <c r="AJ47" i="44" s="1"/>
  <c r="AV32" i="43" a="1"/>
  <c r="AV32" i="43" s="1"/>
  <c r="AM95" i="33" a="1"/>
  <c r="AM95" i="33" s="1"/>
  <c r="AA62" i="44" a="1"/>
  <c r="AA62" i="44" s="1"/>
  <c r="L85" i="45" a="1"/>
  <c r="L85" i="45" s="1"/>
  <c r="W70" i="45" a="1"/>
  <c r="W70" i="45" s="1"/>
  <c r="E68" i="45" a="1"/>
  <c r="E68" i="45" s="1"/>
  <c r="AP76" i="33" a="1"/>
  <c r="AP76" i="33" s="1"/>
  <c r="AA55" i="44" a="1"/>
  <c r="AA55" i="44" s="1"/>
  <c r="J104" i="33" a="1"/>
  <c r="J104" i="33" s="1"/>
  <c r="AL41" i="33" a="1"/>
  <c r="AL41" i="33" s="1"/>
  <c r="W77" i="33" a="1"/>
  <c r="W77" i="33" s="1"/>
  <c r="V50" i="33" a="1"/>
  <c r="V50" i="33" s="1"/>
  <c r="P53" i="45" a="1"/>
  <c r="P53" i="45" s="1"/>
  <c r="F20" i="33" a="1"/>
  <c r="F20" i="33" s="1"/>
  <c r="P94" i="44" a="1"/>
  <c r="P94" i="44" s="1"/>
  <c r="AJ83" i="33" a="1"/>
  <c r="AJ83" i="33" s="1"/>
  <c r="AE46" i="33" a="1"/>
  <c r="AE46" i="33" s="1"/>
  <c r="E98" i="44" a="1"/>
  <c r="E98" i="44" s="1"/>
  <c r="AQ44" i="44" a="1"/>
  <c r="AQ44" i="44" s="1"/>
  <c r="AQ28" i="45" a="1"/>
  <c r="AQ28" i="45" s="1"/>
  <c r="AQ46" i="45" a="1"/>
  <c r="AQ46" i="45" s="1"/>
  <c r="AK73" i="44" a="1"/>
  <c r="AK73" i="44" s="1"/>
  <c r="AO92" i="33" a="1"/>
  <c r="AO92" i="33" s="1"/>
  <c r="AD82" i="44" a="1"/>
  <c r="AD82" i="44" s="1"/>
  <c r="C67" i="46" a="1"/>
  <c r="C67" i="46" s="1"/>
  <c r="AN104" i="45" a="1"/>
  <c r="AN104" i="45" s="1"/>
  <c r="AM40" i="45" a="1"/>
  <c r="AM40" i="45" s="1"/>
  <c r="AV77" i="41" a="1"/>
  <c r="AV77" i="41" s="1"/>
  <c r="AF56" i="45" a="1"/>
  <c r="AF56" i="45" s="1"/>
  <c r="AE50" i="44" a="1"/>
  <c r="AE50" i="44" s="1"/>
  <c r="AO50" i="41" a="1"/>
  <c r="AO50" i="41" s="1"/>
  <c r="AV73" i="41" a="1"/>
  <c r="AV73" i="41" s="1"/>
  <c r="AG46" i="33" a="1"/>
  <c r="AG46" i="33" s="1"/>
  <c r="AK53" i="33" a="1"/>
  <c r="AK53" i="33" s="1"/>
  <c r="AO100" i="47" a="1"/>
  <c r="AO100" i="47" s="1"/>
  <c r="AV86" i="47" a="1"/>
  <c r="AV86" i="47" s="1"/>
  <c r="AO53" i="44" a="1"/>
  <c r="AO53" i="44" s="1"/>
  <c r="AD69" i="43"/>
  <c r="N47" i="45" a="1"/>
  <c r="N47" i="45" s="1"/>
  <c r="Y50" i="45" a="1"/>
  <c r="Y50" i="45" s="1"/>
  <c r="AV94" i="43" a="1"/>
  <c r="AV94" i="43" s="1"/>
  <c r="AF31" i="33" a="1"/>
  <c r="AF31" i="33" s="1"/>
  <c r="U29" i="45" a="1"/>
  <c r="U29" i="45" s="1"/>
  <c r="G49" i="45" a="1"/>
  <c r="G49" i="45" s="1"/>
  <c r="AK100" i="33" a="1"/>
  <c r="AK100" i="33" s="1"/>
  <c r="C83" i="45" a="1"/>
  <c r="C83" i="45" s="1"/>
  <c r="AQ17" i="44" a="1"/>
  <c r="AQ17" i="44" s="1"/>
  <c r="N25" i="33" a="1"/>
  <c r="N25" i="33" s="1"/>
  <c r="H94" i="45" a="1"/>
  <c r="H94" i="45" s="1"/>
  <c r="E83" i="45" a="1"/>
  <c r="E83" i="45" s="1"/>
  <c r="C34" i="44" a="1"/>
  <c r="C34" i="44" s="1"/>
  <c r="O52" i="44" a="1"/>
  <c r="O52" i="44" s="1"/>
  <c r="O51" i="44" s="1"/>
  <c r="I91" i="47" a="1"/>
  <c r="I91" i="47" s="1"/>
  <c r="AA59" i="44" a="1"/>
  <c r="AA59" i="44" s="1"/>
  <c r="AQ103" i="45" a="1"/>
  <c r="AQ103" i="45" s="1"/>
  <c r="L52" i="45" a="1"/>
  <c r="L52" i="45" s="1"/>
  <c r="P46" i="45" a="1"/>
  <c r="P46" i="45" s="1"/>
  <c r="Q65" i="45" a="1"/>
  <c r="Q65" i="45" s="1"/>
  <c r="AK19" i="33" a="1"/>
  <c r="AK19" i="33" s="1"/>
  <c r="V11" i="44" a="1"/>
  <c r="V11" i="44" s="1"/>
  <c r="AF80" i="33" a="1"/>
  <c r="AF80" i="33" s="1"/>
  <c r="AO94" i="45" a="1"/>
  <c r="AO94" i="45" s="1"/>
  <c r="G103" i="44" a="1"/>
  <c r="G103" i="44" s="1"/>
  <c r="F101" i="44" a="1"/>
  <c r="F101" i="44" s="1"/>
  <c r="AO34" i="44" a="1"/>
  <c r="AO34" i="44" s="1"/>
  <c r="AN49" i="47" a="1"/>
  <c r="AN49" i="47" s="1"/>
  <c r="I34" i="47" a="1"/>
  <c r="I34" i="47" s="1"/>
  <c r="AP104" i="33" a="1"/>
  <c r="AP104" i="33" s="1"/>
  <c r="N98" i="44" a="1"/>
  <c r="N98" i="44" s="1"/>
  <c r="C65" i="41" a="1"/>
  <c r="C65" i="41" s="1"/>
  <c r="K20" i="45" a="1"/>
  <c r="K20" i="45" s="1"/>
  <c r="M28" i="44" a="1"/>
  <c r="M28" i="44" s="1"/>
  <c r="AQ92" i="45" a="1"/>
  <c r="AQ92" i="45" s="1"/>
  <c r="C41" i="44" a="1"/>
  <c r="C41" i="44" s="1"/>
  <c r="AH55" i="45" a="1"/>
  <c r="AH55" i="45" s="1"/>
  <c r="Y86" i="44" a="1"/>
  <c r="Y86" i="44" s="1"/>
  <c r="AR71" i="33" a="1"/>
  <c r="AR71" i="33" s="1"/>
  <c r="AC50" i="33" a="1"/>
  <c r="AC50" i="33" s="1"/>
  <c r="AL98" i="45" a="1"/>
  <c r="AL98" i="45" s="1"/>
  <c r="AU11" i="43" a="1"/>
  <c r="AU11" i="43" s="1"/>
  <c r="AQ86" i="45" a="1"/>
  <c r="AQ86" i="45" s="1"/>
  <c r="C73" i="47" a="1"/>
  <c r="C73" i="47" s="1"/>
  <c r="AH11" i="45" a="1"/>
  <c r="AH11" i="45" s="1"/>
  <c r="AH64" i="44" a="1"/>
  <c r="AH64" i="44" s="1"/>
  <c r="AH63" i="44" s="1"/>
  <c r="P41" i="45" a="1"/>
  <c r="P41" i="45" s="1"/>
  <c r="C40" i="46" a="1"/>
  <c r="C40" i="46" s="1"/>
  <c r="T103" i="33" a="1"/>
  <c r="T103" i="33" s="1"/>
  <c r="H73" i="45" a="1"/>
  <c r="H73" i="45" s="1"/>
  <c r="AH94" i="33" a="1"/>
  <c r="AH94" i="33" s="1"/>
  <c r="K22" i="45" a="1"/>
  <c r="K22" i="45" s="1"/>
  <c r="AU95" i="43" a="1"/>
  <c r="AU95" i="43" s="1"/>
  <c r="E41" i="44" a="1"/>
  <c r="E41" i="44" s="1"/>
  <c r="AN43" i="47" a="1"/>
  <c r="AN43" i="47" s="1"/>
  <c r="AO73" i="45" a="1"/>
  <c r="AO73" i="45" s="1"/>
  <c r="O83" i="45" a="1"/>
  <c r="O83" i="45" s="1"/>
  <c r="L46" i="44" a="1"/>
  <c r="L46" i="44" s="1"/>
  <c r="AU64" i="41" a="1"/>
  <c r="AU64" i="41" s="1"/>
  <c r="Q44" i="45" a="1"/>
  <c r="Q44" i="45" s="1"/>
  <c r="AI85" i="44" a="1"/>
  <c r="AI85" i="44" s="1"/>
  <c r="X47" i="44" a="1"/>
  <c r="X47" i="44" s="1"/>
  <c r="AG77" i="45" a="1"/>
  <c r="AG77" i="45" s="1"/>
  <c r="AQ51" i="41"/>
  <c r="J34" i="45" a="1"/>
  <c r="J34" i="45" s="1"/>
  <c r="Z29" i="33" a="1"/>
  <c r="Z29" i="33" s="1"/>
  <c r="V31" i="44" a="1"/>
  <c r="V31" i="44" s="1"/>
  <c r="H62" i="33" a="1"/>
  <c r="H62" i="33" s="1"/>
  <c r="C80" i="42" a="1"/>
  <c r="C80" i="42" s="1"/>
  <c r="AK76" i="33" a="1"/>
  <c r="AK76" i="33" s="1"/>
  <c r="AK22" i="44" a="1"/>
  <c r="AK22" i="44" s="1"/>
  <c r="X56" i="44" a="1"/>
  <c r="X56" i="44" s="1"/>
  <c r="W61" i="45" a="1"/>
  <c r="W61" i="45" s="1"/>
  <c r="AQ19" i="44" a="1"/>
  <c r="AQ19" i="44" s="1"/>
  <c r="U77" i="45" a="1"/>
  <c r="U77" i="45" s="1"/>
  <c r="AA35" i="33" a="1"/>
  <c r="AA35" i="33" s="1"/>
  <c r="AI95" i="45" a="1"/>
  <c r="AI95" i="45" s="1"/>
  <c r="Q80" i="33" a="1"/>
  <c r="Q80" i="33" s="1"/>
  <c r="L40" i="44" a="1"/>
  <c r="L40" i="44" s="1"/>
  <c r="X73" i="33" a="1"/>
  <c r="X73" i="33" s="1"/>
  <c r="AA25" i="45" a="1"/>
  <c r="AA25" i="45" s="1"/>
  <c r="AO56" i="41" a="1"/>
  <c r="AO56" i="41" s="1"/>
  <c r="I100" i="33" a="1"/>
  <c r="I100" i="33" s="1"/>
  <c r="S98" i="45" a="1"/>
  <c r="S98" i="45" s="1"/>
  <c r="AF43" i="33" a="1"/>
  <c r="AF43" i="33" s="1"/>
  <c r="AF42" i="33" s="1"/>
  <c r="AO82" i="41" a="1"/>
  <c r="AO82" i="41" s="1"/>
  <c r="I10" i="33" a="1"/>
  <c r="I10" i="33" s="1"/>
  <c r="Y53" i="44" a="1"/>
  <c r="Y53" i="44" s="1"/>
  <c r="G89" i="44" a="1"/>
  <c r="G89" i="44" s="1"/>
  <c r="C34" i="46" a="1"/>
  <c r="C34" i="46" s="1"/>
  <c r="T34" i="45" a="1"/>
  <c r="T34" i="45" s="1"/>
  <c r="AL100" i="44" a="1"/>
  <c r="AL100" i="44" s="1"/>
  <c r="C86" i="47" a="1"/>
  <c r="C86" i="47" s="1"/>
  <c r="I47" i="41" a="1"/>
  <c r="I47" i="41" s="1"/>
  <c r="AD17" i="45" a="1"/>
  <c r="AD17" i="45" s="1"/>
  <c r="M32" i="45" a="1"/>
  <c r="M32" i="45" s="1"/>
  <c r="AI94" i="33" a="1"/>
  <c r="AI94" i="33" s="1"/>
  <c r="AQ38" i="45" a="1"/>
  <c r="AQ38" i="45" s="1"/>
  <c r="C40" i="42" a="1"/>
  <c r="C40" i="42" s="1"/>
  <c r="AG103" i="44" a="1"/>
  <c r="AG103" i="44" s="1"/>
  <c r="T71" i="44" a="1"/>
  <c r="T71" i="44" s="1"/>
  <c r="AB104" i="44" a="1"/>
  <c r="AB104" i="44" s="1"/>
  <c r="AP23" i="33" a="1"/>
  <c r="AP23" i="33" s="1"/>
  <c r="S53" i="33" a="1"/>
  <c r="S53" i="33" s="1"/>
  <c r="AF49" i="45" a="1"/>
  <c r="AF49" i="45" s="1"/>
  <c r="AA89" i="44" a="1"/>
  <c r="AA89" i="44" s="1"/>
  <c r="AV101" i="46" a="1"/>
  <c r="AV101" i="46" s="1"/>
  <c r="AG89" i="33" a="1"/>
  <c r="AG89" i="33" s="1"/>
  <c r="P56" i="45" a="1"/>
  <c r="P56" i="45" s="1"/>
  <c r="AD80" i="33" a="1"/>
  <c r="AD80" i="33" s="1"/>
  <c r="AP25" i="33" a="1"/>
  <c r="AP25" i="33" s="1"/>
  <c r="G71" i="33" a="1"/>
  <c r="G71" i="33" s="1"/>
  <c r="Z94" i="44" a="1"/>
  <c r="Z94" i="44" s="1"/>
  <c r="T19" i="44" a="1"/>
  <c r="T19" i="44" s="1"/>
  <c r="AG70" i="33" a="1"/>
  <c r="AG70" i="33" s="1"/>
  <c r="AA97" i="45" a="1"/>
  <c r="AA97" i="45" s="1"/>
  <c r="F35" i="44" a="1"/>
  <c r="F35" i="44" s="1"/>
  <c r="M95" i="45" a="1"/>
  <c r="M95" i="45"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Q23" i="45" a="1"/>
  <c r="AQ23" i="45" s="1"/>
  <c r="G19" i="33" a="1"/>
  <c r="G19" i="33" s="1"/>
  <c r="AR47" i="33" a="1"/>
  <c r="AR47" i="33" s="1"/>
  <c r="T70" i="33" a="1"/>
  <c r="T70" i="33" s="1"/>
  <c r="AM27" i="46"/>
  <c r="U59" i="44" a="1"/>
  <c r="U59" i="44" s="1"/>
  <c r="AI91" i="45" a="1"/>
  <c r="AI91" i="45" s="1"/>
  <c r="Y89" i="45" a="1"/>
  <c r="Y89" i="45" s="1"/>
  <c r="V35" i="45" a="1"/>
  <c r="V35" i="45" s="1"/>
  <c r="V65" i="45" a="1"/>
  <c r="V65" i="45" s="1"/>
  <c r="AI19" i="45" a="1"/>
  <c r="AI19" i="45" s="1"/>
  <c r="AU43" i="41" a="1"/>
  <c r="AU43" i="41" s="1"/>
  <c r="K25" i="33" a="1"/>
  <c r="K25" i="33" s="1"/>
  <c r="T76" i="33" a="1"/>
  <c r="T76" i="33" s="1"/>
  <c r="U101" i="33" a="1"/>
  <c r="U101" i="33" s="1"/>
  <c r="AD29" i="45" a="1"/>
  <c r="AD29" i="45" s="1"/>
  <c r="J10" i="44" a="1"/>
  <c r="J10" i="44" s="1"/>
  <c r="AJ62" i="33" a="1"/>
  <c r="AJ62" i="33" s="1"/>
  <c r="I70" i="45" a="1"/>
  <c r="I70" i="45" s="1"/>
  <c r="AE28" i="45" a="1"/>
  <c r="AE28" i="45" s="1"/>
  <c r="K59" i="44" a="1"/>
  <c r="K59" i="44" s="1"/>
  <c r="AK86" i="44" a="1"/>
  <c r="AK86" i="44" s="1"/>
  <c r="Q56" i="45" a="1"/>
  <c r="Q56" i="45" s="1"/>
  <c r="Y55" i="33" a="1"/>
  <c r="Y55" i="33" s="1"/>
  <c r="AU104" i="43" a="1"/>
  <c r="AU104" i="43" s="1"/>
  <c r="X28" i="33" a="1"/>
  <c r="X28" i="33" s="1"/>
  <c r="AL28" i="44" a="1"/>
  <c r="AL28" i="44" s="1"/>
  <c r="AA44" i="44" a="1"/>
  <c r="AA44" i="44" s="1"/>
  <c r="U71" i="45" a="1"/>
  <c r="U71" i="45" s="1"/>
  <c r="C79" i="42" a="1"/>
  <c r="C79" i="42" s="1"/>
  <c r="Z16" i="45" a="1"/>
  <c r="Z16" i="45" s="1"/>
  <c r="AP16" i="45" a="1"/>
  <c r="AP16" i="45" s="1"/>
  <c r="AV94" i="46" a="1"/>
  <c r="AV94" i="46" s="1"/>
  <c r="I44" i="45" a="1"/>
  <c r="I44" i="45" s="1"/>
  <c r="AE73" i="44" a="1"/>
  <c r="AE73" i="44" s="1"/>
  <c r="AQ61" i="33" a="1"/>
  <c r="AQ61" i="33" s="1"/>
  <c r="AC28" i="33" a="1"/>
  <c r="AC28" i="33" s="1"/>
  <c r="AG34" i="44" a="1"/>
  <c r="AG34" i="44" s="1"/>
  <c r="AG33" i="44" s="1"/>
  <c r="U70" i="45" a="1"/>
  <c r="U70" i="45" s="1"/>
  <c r="O58" i="33" a="1"/>
  <c r="O58" i="33" s="1"/>
  <c r="F56" i="44" a="1"/>
  <c r="F56" i="44" s="1"/>
  <c r="AL94" i="44" a="1"/>
  <c r="AL94" i="44" s="1"/>
  <c r="AL71" i="44" a="1"/>
  <c r="AL71" i="44" s="1"/>
  <c r="M44" i="44" a="1"/>
  <c r="M44" i="44" s="1"/>
  <c r="C52" i="43" a="1"/>
  <c r="C52" i="43" s="1"/>
  <c r="S85" i="45" a="1"/>
  <c r="S85" i="45" s="1"/>
  <c r="J31" i="44" a="1"/>
  <c r="J31" i="44" s="1"/>
  <c r="AO32" i="44" a="1"/>
  <c r="AO32" i="44" s="1"/>
  <c r="AV80" i="46" a="1"/>
  <c r="AV80" i="46" s="1"/>
  <c r="P52" i="33" a="1"/>
  <c r="P52" i="33" s="1"/>
  <c r="AB31" i="33" a="1"/>
  <c r="AB31" i="33" s="1"/>
  <c r="AQ34" i="33" a="1"/>
  <c r="AQ34" i="33" s="1"/>
  <c r="AR79" i="33" a="1"/>
  <c r="AR79" i="33" s="1"/>
  <c r="AO16" i="44" a="1"/>
  <c r="AO16" i="44" s="1"/>
  <c r="W17" i="33" a="1"/>
  <c r="W17" i="33" s="1"/>
  <c r="AE73" i="45" a="1"/>
  <c r="AE73" i="45" s="1"/>
  <c r="AV95" i="47" a="1"/>
  <c r="AV95" i="47" s="1"/>
  <c r="AP46" i="45" a="1"/>
  <c r="AP46" i="45" s="1"/>
  <c r="U94" i="45" a="1"/>
  <c r="U94" i="45" s="1"/>
  <c r="AF68" i="33" a="1"/>
  <c r="AF68" i="33" s="1"/>
  <c r="AF66" i="33" s="1"/>
  <c r="AE76" i="44" a="1"/>
  <c r="AE76" i="44" s="1"/>
  <c r="L97" i="45" a="1"/>
  <c r="L97" i="45" s="1"/>
  <c r="G104" i="44" a="1"/>
  <c r="G104" i="44" s="1"/>
  <c r="Q44" i="44" a="1"/>
  <c r="Q44" i="44" s="1"/>
  <c r="AO67" i="46" a="1"/>
  <c r="AO67" i="46" s="1"/>
  <c r="AU74" i="47" a="1"/>
  <c r="AU74" i="47" s="1"/>
  <c r="AV85" i="41" a="1"/>
  <c r="AV85" i="41" s="1"/>
  <c r="H77" i="33" a="1"/>
  <c r="H77" i="33" s="1"/>
  <c r="AO55" i="44" a="1"/>
  <c r="AO55" i="44" s="1"/>
  <c r="U68" i="44" a="1"/>
  <c r="U68" i="44" s="1"/>
  <c r="AF98" i="45" a="1"/>
  <c r="AF98" i="45" s="1"/>
  <c r="P58" i="44" a="1"/>
  <c r="P58" i="44" s="1"/>
  <c r="AA40" i="44" a="1"/>
  <c r="AA40" i="44" s="1"/>
  <c r="X64" i="45" a="1"/>
  <c r="X64" i="45" s="1"/>
  <c r="E56" i="33" a="1"/>
  <c r="E56" i="33" s="1"/>
  <c r="AH20" i="44" a="1"/>
  <c r="AH20" i="44" s="1"/>
  <c r="AO65" i="41" a="1"/>
  <c r="AO65" i="41" s="1"/>
  <c r="J38" i="33" a="1"/>
  <c r="J38" i="33" s="1"/>
  <c r="AC49" i="33" a="1"/>
  <c r="AC49" i="33" s="1"/>
  <c r="T20" i="45" a="1"/>
  <c r="T20" i="45" s="1"/>
  <c r="M85" i="33" a="1"/>
  <c r="M85" i="33" s="1"/>
  <c r="I50" i="33" a="1"/>
  <c r="I50" i="33" s="1"/>
  <c r="AJ94" i="45" a="1"/>
  <c r="AJ94" i="45" s="1"/>
  <c r="S17" i="45" a="1"/>
  <c r="S17" i="45" s="1"/>
  <c r="N29" i="44" a="1"/>
  <c r="N29" i="44" s="1"/>
  <c r="U65" i="45" a="1"/>
  <c r="U65" i="45" s="1"/>
  <c r="AN52" i="41" a="1"/>
  <c r="AN52" i="41" s="1"/>
  <c r="N53" i="44" a="1"/>
  <c r="N53" i="44" s="1"/>
  <c r="AV100" i="41" a="1"/>
  <c r="AV100" i="41" s="1"/>
  <c r="K79" i="45" a="1"/>
  <c r="K79" i="45" s="1"/>
  <c r="C61" i="45" a="1"/>
  <c r="C61" i="45" s="1"/>
  <c r="U103" i="45" a="1"/>
  <c r="U103" i="45" s="1"/>
  <c r="S101" i="45" a="1"/>
  <c r="S101" i="45" s="1"/>
  <c r="AB68" i="45" a="1"/>
  <c r="AB68" i="45" s="1"/>
  <c r="AE16" i="45" a="1"/>
  <c r="AE16" i="45" s="1"/>
  <c r="AR31" i="45" a="1"/>
  <c r="AR31" i="45" s="1"/>
  <c r="Y84" i="46"/>
  <c r="AU95" i="41" a="1"/>
  <c r="AU95" i="41" s="1"/>
  <c r="AV80" i="47" a="1"/>
  <c r="AV80" i="47" s="1"/>
  <c r="AR26" i="33" a="1"/>
  <c r="AR26" i="33" s="1"/>
  <c r="AN10" i="44" a="1"/>
  <c r="AN10" i="44" s="1"/>
  <c r="AK77" i="33" a="1"/>
  <c r="AK77" i="33" s="1"/>
  <c r="I46" i="46" a="1"/>
  <c r="I46" i="46" s="1"/>
  <c r="AR58" i="33" a="1"/>
  <c r="AR58" i="33" s="1"/>
  <c r="M73" i="33" a="1"/>
  <c r="M73" i="33" s="1"/>
  <c r="I80" i="46" a="1"/>
  <c r="I80" i="46" s="1"/>
  <c r="AS42" i="46"/>
  <c r="S85" i="33" a="1"/>
  <c r="S85" i="33" s="1"/>
  <c r="AU88" i="41" a="1"/>
  <c r="AU88" i="41" s="1"/>
  <c r="J38" i="45" a="1"/>
  <c r="J38" i="45" s="1"/>
  <c r="AC82" i="33" a="1"/>
  <c r="AC82" i="33" s="1"/>
  <c r="AG16" i="33" a="1"/>
  <c r="AG16" i="33" s="1"/>
  <c r="M56" i="33" a="1"/>
  <c r="M56" i="33" s="1"/>
  <c r="AO19" i="41" a="1"/>
  <c r="AO19" i="41" s="1"/>
  <c r="AN41" i="43" a="1"/>
  <c r="AN41" i="43" s="1"/>
  <c r="AJ98" i="45" a="1"/>
  <c r="AJ98" i="45" s="1"/>
  <c r="AU76" i="47" a="1"/>
  <c r="AU76" i="47" s="1"/>
  <c r="J26" i="44" a="1"/>
  <c r="J26" i="44" s="1"/>
  <c r="I34" i="43" a="1"/>
  <c r="I34" i="43" s="1"/>
  <c r="Y62" i="44" a="1"/>
  <c r="Y62" i="44" s="1"/>
  <c r="Y60" i="44" s="1"/>
  <c r="J86" i="33" a="1"/>
  <c r="J86" i="33" s="1"/>
  <c r="C71" i="46" a="1"/>
  <c r="C71" i="46" s="1"/>
  <c r="F40" i="44" a="1"/>
  <c r="F40" i="44" s="1"/>
  <c r="AD38" i="44" a="1"/>
  <c r="AD38" i="44" s="1"/>
  <c r="K100" i="44" a="1"/>
  <c r="K100" i="44" s="1"/>
  <c r="AO92" i="44" a="1"/>
  <c r="AO92" i="44" s="1"/>
  <c r="I64" i="45" a="1"/>
  <c r="I64" i="45" s="1"/>
  <c r="Q52" i="33" a="1"/>
  <c r="Q52" i="33" s="1"/>
  <c r="X26" i="33" a="1"/>
  <c r="X26" i="33" s="1"/>
  <c r="AO37" i="44" a="1"/>
  <c r="AO37" i="44" s="1"/>
  <c r="AO23" i="47" a="1"/>
  <c r="AO23" i="47" s="1"/>
  <c r="Q31" i="33" a="1"/>
  <c r="Q31" i="33" s="1"/>
  <c r="AL40" i="33" a="1"/>
  <c r="AL40" i="33" s="1"/>
  <c r="H20" i="44" a="1"/>
  <c r="H20" i="44" s="1"/>
  <c r="H59" i="44" a="1"/>
  <c r="H59" i="44" s="1"/>
  <c r="L34" i="33" a="1"/>
  <c r="L34" i="33" s="1"/>
  <c r="G68" i="33" a="1"/>
  <c r="G68" i="33" s="1"/>
  <c r="AK25" i="44" a="1"/>
  <c r="AK25" i="44" s="1"/>
  <c r="C82" i="43" a="1"/>
  <c r="C82" i="43" s="1"/>
  <c r="F97" i="45" a="1"/>
  <c r="F97" i="45" s="1"/>
  <c r="X82" i="33" a="1"/>
  <c r="X82" i="33" s="1"/>
  <c r="AP75" i="43"/>
  <c r="I101" i="47" a="1"/>
  <c r="I101" i="47" s="1"/>
  <c r="AO40" i="33" a="1"/>
  <c r="AO40" i="33" s="1"/>
  <c r="AA43" i="45" a="1"/>
  <c r="AA43" i="45" s="1"/>
  <c r="S19" i="45" a="1"/>
  <c r="S19" i="45" s="1"/>
  <c r="AP11" i="44" a="1"/>
  <c r="AP11" i="44" s="1"/>
  <c r="AE58" i="33" a="1"/>
  <c r="AE58" i="33" s="1"/>
  <c r="C98" i="43" a="1"/>
  <c r="C98" i="43" s="1"/>
  <c r="AE91" i="33" a="1"/>
  <c r="AE91" i="33" s="1"/>
  <c r="G22" i="44" a="1"/>
  <c r="G22" i="44" s="1"/>
  <c r="AV19" i="41" a="1"/>
  <c r="AV19" i="41" s="1"/>
  <c r="AG50" i="44" a="1"/>
  <c r="AG50" i="44" s="1"/>
  <c r="AD26" i="44" a="1"/>
  <c r="AD26" i="44" s="1"/>
  <c r="W37" i="45" a="1"/>
  <c r="W37" i="45" s="1"/>
  <c r="AB91" i="33" a="1"/>
  <c r="AB91" i="33" s="1"/>
  <c r="O52" i="45" a="1"/>
  <c r="O52" i="45" s="1"/>
  <c r="AG62" i="33" a="1"/>
  <c r="AG62" i="33" s="1"/>
  <c r="E25" i="45" a="1"/>
  <c r="E25" i="45" s="1"/>
  <c r="C34" i="45" a="1"/>
  <c r="C34" i="45" s="1"/>
  <c r="S77" i="44" a="1"/>
  <c r="S77" i="44" s="1"/>
  <c r="AB52" i="33" a="1"/>
  <c r="AB52" i="33" s="1"/>
  <c r="H91" i="33" a="1"/>
  <c r="H91" i="33" s="1"/>
  <c r="H25" i="45" a="1"/>
  <c r="H25" i="45" s="1"/>
  <c r="AK94" i="33" a="1"/>
  <c r="AK94" i="33" s="1"/>
  <c r="F34" i="44" a="1"/>
  <c r="F34" i="44" s="1"/>
  <c r="AF64" i="45" a="1"/>
  <c r="AF64" i="45" s="1"/>
  <c r="T16" i="33" a="1"/>
  <c r="T16" i="33" s="1"/>
  <c r="AP39" i="41"/>
  <c r="AV97" i="46" a="1"/>
  <c r="AV97" i="46" s="1"/>
  <c r="Q23" i="44" a="1"/>
  <c r="Q23" i="44" s="1"/>
  <c r="AP53" i="44" a="1"/>
  <c r="AP53" i="44" s="1"/>
  <c r="O19" i="44" a="1"/>
  <c r="O19" i="44" s="1"/>
  <c r="AR97" i="44" a="1"/>
  <c r="AR97" i="44" s="1"/>
  <c r="V25" i="33" a="1"/>
  <c r="V25" i="33" s="1"/>
  <c r="F50" i="45" a="1"/>
  <c r="F50" i="45" s="1"/>
  <c r="J86" i="45" a="1"/>
  <c r="J86" i="45" s="1"/>
  <c r="H50" i="45" a="1"/>
  <c r="H50" i="45" s="1"/>
  <c r="N58" i="45" a="1"/>
  <c r="N58" i="45" s="1"/>
  <c r="Z43" i="33" a="1"/>
  <c r="Z43" i="33" s="1"/>
  <c r="J43" i="45" a="1"/>
  <c r="J43" i="45" s="1"/>
  <c r="AR97" i="45" a="1"/>
  <c r="AR97" i="45" s="1"/>
  <c r="AQ97" i="44" a="1"/>
  <c r="AQ97" i="44" s="1"/>
  <c r="X94" i="45" a="1"/>
  <c r="X94" i="45" s="1"/>
  <c r="L95" i="33" a="1"/>
  <c r="L95" i="33" s="1"/>
  <c r="AM47" i="44" a="1"/>
  <c r="AM47" i="44" s="1"/>
  <c r="N35" i="44" a="1"/>
  <c r="N35" i="44" s="1"/>
  <c r="H61" i="44" a="1"/>
  <c r="H61" i="44" s="1"/>
  <c r="H73" i="33" a="1"/>
  <c r="H73" i="33" s="1"/>
  <c r="AJ85" i="33" a="1"/>
  <c r="AJ85" i="33" s="1"/>
  <c r="Q80" i="45" a="1"/>
  <c r="Q80" i="45" s="1"/>
  <c r="Q104" i="44" a="1"/>
  <c r="Q104" i="44" s="1"/>
  <c r="AA10" i="33" a="1"/>
  <c r="AA10" i="33" s="1"/>
  <c r="AU32" i="47" a="1"/>
  <c r="AU32" i="47" s="1"/>
  <c r="C85" i="43" a="1"/>
  <c r="C85" i="43" s="1"/>
  <c r="AB41" i="33" a="1"/>
  <c r="AB41" i="33" s="1"/>
  <c r="AU50" i="47" a="1"/>
  <c r="AU50" i="47" s="1"/>
  <c r="Z71" i="44" a="1"/>
  <c r="Z71" i="44" s="1"/>
  <c r="T103" i="44" a="1"/>
  <c r="T103" i="44" s="1"/>
  <c r="AP82" i="44" a="1"/>
  <c r="AP82" i="44" s="1"/>
  <c r="E65" i="33" a="1"/>
  <c r="E65" i="33" s="1"/>
  <c r="AL26" i="33" a="1"/>
  <c r="AL26" i="33" s="1"/>
  <c r="AC20" i="33" a="1"/>
  <c r="AC20" i="33" s="1"/>
  <c r="AV59" i="46" a="1"/>
  <c r="AV59" i="46" s="1"/>
  <c r="AN22" i="43" a="1"/>
  <c r="AN22" i="43" s="1"/>
  <c r="U97" i="45" a="1"/>
  <c r="U97" i="45" s="1"/>
  <c r="AF91" i="33" a="1"/>
  <c r="AF91" i="33" s="1"/>
  <c r="V10" i="45" a="1"/>
  <c r="V10" i="45" s="1"/>
  <c r="V34" i="33" a="1"/>
  <c r="V34" i="33" s="1"/>
  <c r="K11" i="44" a="1"/>
  <c r="K11" i="44" s="1"/>
  <c r="AP23" i="45" a="1"/>
  <c r="AP23" i="45" s="1"/>
  <c r="K23" i="33" a="1"/>
  <c r="K23" i="33" s="1"/>
  <c r="K21" i="33" s="1"/>
  <c r="AC56" i="45" a="1"/>
  <c r="AC56" i="45" s="1"/>
  <c r="AK95" i="45" a="1"/>
  <c r="AK95" i="45" s="1"/>
  <c r="AC100" i="33" a="1"/>
  <c r="AC100" i="33" s="1"/>
  <c r="AC99" i="33" s="1"/>
  <c r="AI29" i="33" a="1"/>
  <c r="AI29" i="33" s="1"/>
  <c r="AV41" i="47" a="1"/>
  <c r="AV41" i="47" s="1"/>
  <c r="C16" i="47" a="1"/>
  <c r="C16" i="47" s="1"/>
  <c r="AB65" i="45" a="1"/>
  <c r="AB65" i="45" s="1"/>
  <c r="H91" i="45" a="1"/>
  <c r="H91" i="45" s="1"/>
  <c r="AJ31" i="33" a="1"/>
  <c r="AJ31" i="33" s="1"/>
  <c r="U22" i="33" a="1"/>
  <c r="U22" i="33" s="1"/>
  <c r="V67" i="44" a="1"/>
  <c r="V67" i="44" s="1"/>
  <c r="AB85" i="45" a="1"/>
  <c r="AB85" i="45" s="1"/>
  <c r="I82" i="46" a="1"/>
  <c r="I82" i="46" s="1"/>
  <c r="AN46" i="44" a="1"/>
  <c r="AN46" i="44" s="1"/>
  <c r="I88" i="41" a="1"/>
  <c r="I88" i="41" s="1"/>
  <c r="Z59" i="45" a="1"/>
  <c r="Z59" i="45" s="1"/>
  <c r="AV44" i="43" a="1"/>
  <c r="AV44" i="43" s="1"/>
  <c r="C71" i="45" a="1"/>
  <c r="C71" i="45" s="1"/>
  <c r="AC19" i="44" a="1"/>
  <c r="AC19" i="44" s="1"/>
  <c r="AC46" i="33" a="1"/>
  <c r="AC46" i="33" s="1"/>
  <c r="C41" i="43" a="1"/>
  <c r="C41" i="43" s="1"/>
  <c r="J46" i="45" a="1"/>
  <c r="J46" i="45" s="1"/>
  <c r="R10" i="33" a="1"/>
  <c r="R10" i="33" s="1"/>
  <c r="Z103" i="45" a="1"/>
  <c r="Z103" i="45" s="1"/>
  <c r="AC34" i="33" a="1"/>
  <c r="AC34" i="33" s="1"/>
  <c r="Z95" i="44" a="1"/>
  <c r="Z95" i="44" s="1"/>
  <c r="AI58" i="45" a="1"/>
  <c r="AI58" i="45" s="1"/>
  <c r="Z85" i="33" a="1"/>
  <c r="Z85" i="33" s="1"/>
  <c r="W25" i="44" a="1"/>
  <c r="W25" i="44" s="1"/>
  <c r="I91" i="41" a="1"/>
  <c r="I91" i="41" s="1"/>
  <c r="AP79" i="33" a="1"/>
  <c r="AP79" i="33" s="1"/>
  <c r="C61" i="33" a="1"/>
  <c r="C61" i="33" s="1"/>
  <c r="Y34" i="33" a="1"/>
  <c r="Y34" i="33" s="1"/>
  <c r="N104" i="45" a="1"/>
  <c r="N104" i="45" s="1"/>
  <c r="I80" i="43" a="1"/>
  <c r="I80" i="43" s="1"/>
  <c r="T35" i="33" a="1"/>
  <c r="T35" i="33" s="1"/>
  <c r="AV49" i="47" a="1"/>
  <c r="AV49" i="47" s="1"/>
  <c r="AU82" i="41" a="1"/>
  <c r="AU82" i="41" s="1"/>
  <c r="Z56" i="45" a="1"/>
  <c r="Z56" i="45" s="1"/>
  <c r="Q95" i="44" a="1"/>
  <c r="Q95" i="44" s="1"/>
  <c r="AC30" i="46"/>
  <c r="G71" i="44" a="1"/>
  <c r="G71" i="44" s="1"/>
  <c r="P29" i="45" a="1"/>
  <c r="P29" i="45" s="1"/>
  <c r="AN59" i="46" a="1"/>
  <c r="AN59" i="46" s="1"/>
  <c r="C92" i="45" a="1"/>
  <c r="C92" i="45" s="1"/>
  <c r="M16" i="45" a="1"/>
  <c r="M16" i="45" s="1"/>
  <c r="W76" i="44" a="1"/>
  <c r="W76" i="44" s="1"/>
  <c r="O34" i="44" a="1"/>
  <c r="O34" i="44" s="1"/>
  <c r="AN61" i="43" a="1"/>
  <c r="AN61" i="43" s="1"/>
  <c r="L65" i="33" a="1"/>
  <c r="L65" i="33" s="1"/>
  <c r="AQ68" i="44" a="1"/>
  <c r="AQ68" i="44" s="1"/>
  <c r="AV86" i="43" a="1"/>
  <c r="AV86" i="43" s="1"/>
  <c r="J89" i="45" a="1"/>
  <c r="J89" i="45" s="1"/>
  <c r="R29" i="45" a="1"/>
  <c r="R29" i="45" s="1"/>
  <c r="N82" i="45" a="1"/>
  <c r="N82" i="45" s="1"/>
  <c r="Y98" i="33" a="1"/>
  <c r="Y98" i="33" s="1"/>
  <c r="AM49" i="44" a="1"/>
  <c r="AM49" i="44" s="1"/>
  <c r="R47" i="33" a="1"/>
  <c r="R47" i="33" s="1"/>
  <c r="L55" i="33" a="1"/>
  <c r="L55" i="33" s="1"/>
  <c r="E58" i="45" a="1"/>
  <c r="E58" i="45" s="1"/>
  <c r="X82" i="45" a="1"/>
  <c r="X82" i="45" s="1"/>
  <c r="X81" i="45" s="1"/>
  <c r="AL95" i="44" a="1"/>
  <c r="AL95" i="44" s="1"/>
  <c r="AN76" i="41" a="1"/>
  <c r="AN76" i="41" s="1"/>
  <c r="T80" i="44" a="1"/>
  <c r="T80" i="44" s="1"/>
  <c r="R71" i="45" a="1"/>
  <c r="R71" i="45" s="1"/>
  <c r="AP21" i="47"/>
  <c r="K38" i="45" a="1"/>
  <c r="K38" i="45" s="1"/>
  <c r="AC61" i="45" a="1"/>
  <c r="AC61" i="45" s="1"/>
  <c r="AI41" i="44" a="1"/>
  <c r="AI41" i="44" s="1"/>
  <c r="C58" i="46" a="1"/>
  <c r="C58" i="46" s="1"/>
  <c r="R95" i="44" a="1"/>
  <c r="R95" i="44" s="1"/>
  <c r="L60" i="46"/>
  <c r="AA34" i="33" a="1"/>
  <c r="AA34" i="33" s="1"/>
  <c r="AA33" i="33" s="1"/>
  <c r="AK77" i="44" a="1"/>
  <c r="AK77" i="44" s="1"/>
  <c r="AD76" i="44" a="1"/>
  <c r="AD76" i="44" s="1"/>
  <c r="AM29" i="45" a="1"/>
  <c r="AM29" i="45" s="1"/>
  <c r="I37" i="44" a="1"/>
  <c r="I37" i="44" s="1"/>
  <c r="O35" i="33" a="1"/>
  <c r="O35" i="33" s="1"/>
  <c r="W103" i="45" a="1"/>
  <c r="W103" i="45" s="1"/>
  <c r="I70" i="41" a="1"/>
  <c r="I70" i="41" s="1"/>
  <c r="AN56" i="33" a="1"/>
  <c r="AN56" i="33" s="1"/>
  <c r="AK101" i="44" a="1"/>
  <c r="AK101" i="44" s="1"/>
  <c r="AK99" i="44" s="1"/>
  <c r="AK22" i="33" a="1"/>
  <c r="AK22" i="33" s="1"/>
  <c r="AM102" i="43"/>
  <c r="L100" i="44" a="1"/>
  <c r="L100" i="44" s="1"/>
  <c r="P22" i="44" a="1"/>
  <c r="P22" i="44" s="1"/>
  <c r="F37" i="45" a="1"/>
  <c r="F37" i="45" s="1"/>
  <c r="I64" i="41" a="1"/>
  <c r="I64" i="41" s="1"/>
  <c r="O29" i="33" a="1"/>
  <c r="O29" i="33" s="1"/>
  <c r="Y28" i="33" a="1"/>
  <c r="Y28" i="33" s="1"/>
  <c r="Z82" i="33" a="1"/>
  <c r="Z82" i="33" s="1"/>
  <c r="O92" i="44" a="1"/>
  <c r="O92" i="44" s="1"/>
  <c r="AE53" i="45" a="1"/>
  <c r="AE53" i="45" s="1"/>
  <c r="AL37" i="33" a="1"/>
  <c r="AL37" i="33" s="1"/>
  <c r="I86" i="47" a="1"/>
  <c r="I86" i="47" s="1"/>
  <c r="T19" i="33" a="1"/>
  <c r="T19" i="33" s="1"/>
  <c r="W17" i="44" a="1"/>
  <c r="W17" i="44" s="1"/>
  <c r="AI61" i="45" a="1"/>
  <c r="AI61" i="45" s="1"/>
  <c r="AN25" i="33" a="1"/>
  <c r="AN25" i="33" s="1"/>
  <c r="AC58" i="44" a="1"/>
  <c r="AC58" i="44" s="1"/>
  <c r="AO11" i="44" a="1"/>
  <c r="AO11" i="44" s="1"/>
  <c r="AG44" i="33" a="1"/>
  <c r="AG44" i="33" s="1"/>
  <c r="AI39" i="46"/>
  <c r="T101" i="45" a="1"/>
  <c r="T101" i="45" s="1"/>
  <c r="K40" i="44" a="1"/>
  <c r="K40" i="44" s="1"/>
  <c r="E34" i="33" a="1"/>
  <c r="E34" i="33" s="1"/>
  <c r="AL85" i="45" a="1"/>
  <c r="AL85" i="45" s="1"/>
  <c r="AU91" i="41" a="1"/>
  <c r="AU91" i="41" s="1"/>
  <c r="AU90" i="41" s="1"/>
  <c r="W40" i="33" a="1"/>
  <c r="W40" i="33" s="1"/>
  <c r="W73" i="44" a="1"/>
  <c r="W73" i="44" s="1"/>
  <c r="R85" i="44" a="1"/>
  <c r="R85" i="44" s="1"/>
  <c r="V82" i="33" a="1"/>
  <c r="V82" i="33" s="1"/>
  <c r="AO64" i="44" a="1"/>
  <c r="AO64" i="44" s="1"/>
  <c r="AE79" i="33" a="1"/>
  <c r="AE79" i="33" s="1"/>
  <c r="X44" i="45" a="1"/>
  <c r="X44" i="45" s="1"/>
  <c r="X58" i="44" a="1"/>
  <c r="X58" i="44" s="1"/>
  <c r="AE86" i="45" a="1"/>
  <c r="AE86" i="45" s="1"/>
  <c r="Y19" i="45" a="1"/>
  <c r="Y19" i="45" s="1"/>
  <c r="N26" i="44" a="1"/>
  <c r="N26" i="44" s="1"/>
  <c r="AV92" i="47" a="1"/>
  <c r="AV92" i="47" s="1"/>
  <c r="AV90" i="47" s="1"/>
  <c r="W52" i="45" a="1"/>
  <c r="W52" i="45" s="1"/>
  <c r="W51" i="45" s="1"/>
  <c r="Y58" i="33" a="1"/>
  <c r="Y58" i="33" s="1"/>
  <c r="AD79" i="44" a="1"/>
  <c r="AD79" i="44" s="1"/>
  <c r="W58" i="33" a="1"/>
  <c r="W58" i="33" s="1"/>
  <c r="AL68" i="45" a="1"/>
  <c r="AL68" i="45"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AP38" i="45" a="1"/>
  <c r="AP38" i="45" s="1"/>
  <c r="AM91" i="44" a="1"/>
  <c r="AM91" i="44" s="1"/>
  <c r="T40" i="33" a="1"/>
  <c r="T40" i="33" s="1"/>
  <c r="AR82" i="45" a="1"/>
  <c r="AR82" i="45" s="1"/>
  <c r="AH62" i="44" a="1"/>
  <c r="AH62" i="44" s="1"/>
  <c r="AH60" i="44" s="1"/>
  <c r="AP34" i="44" a="1"/>
  <c r="AP34" i="44" s="1"/>
  <c r="AG73" i="44" a="1"/>
  <c r="AG73" i="44" s="1"/>
  <c r="Q17" i="33" a="1"/>
  <c r="Q17" i="33" s="1"/>
  <c r="K77" i="44" a="1"/>
  <c r="K77" i="44" s="1"/>
  <c r="AR32" i="44" a="1"/>
  <c r="AR32" i="44" s="1"/>
  <c r="X50" i="44" a="1"/>
  <c r="X50" i="44" s="1"/>
  <c r="AA46" i="45" a="1"/>
  <c r="AA46" i="45" s="1"/>
  <c r="AK50" i="45" a="1"/>
  <c r="AK50" i="45" s="1"/>
  <c r="H16" i="44" a="1"/>
  <c r="H16" i="44" s="1"/>
  <c r="Z20" i="33" a="1"/>
  <c r="Z20" i="33" s="1"/>
  <c r="X92" i="45" a="1"/>
  <c r="X92" i="45" s="1"/>
  <c r="AR85" i="45" a="1"/>
  <c r="AR85" i="45" s="1"/>
  <c r="E79" i="33" a="1"/>
  <c r="E79" i="33" s="1"/>
  <c r="AR77" i="44" a="1"/>
  <c r="AR77" i="44" s="1"/>
  <c r="H103" i="33" a="1"/>
  <c r="H103" i="33" s="1"/>
  <c r="AI73" i="45" a="1"/>
  <c r="AI73" i="45" s="1"/>
  <c r="AF61" i="45" a="1"/>
  <c r="AF61" i="45" s="1"/>
  <c r="C35" i="42" a="1"/>
  <c r="C35" i="42" s="1"/>
  <c r="O98" i="44" a="1"/>
  <c r="O98" i="44" s="1"/>
  <c r="P67" i="44" a="1"/>
  <c r="P67" i="44" s="1"/>
  <c r="AO19" i="43" a="1"/>
  <c r="AO19" i="43" s="1"/>
  <c r="F22" i="45" a="1"/>
  <c r="F22" i="45" s="1"/>
  <c r="AJ74" i="45" a="1"/>
  <c r="AJ74" i="45" s="1"/>
  <c r="S55" i="44" a="1"/>
  <c r="S55" i="44" s="1"/>
  <c r="AA60" i="43"/>
  <c r="AA76" i="45" a="1"/>
  <c r="AA76" i="45" s="1"/>
  <c r="F29" i="44" a="1"/>
  <c r="F29" i="44" s="1"/>
  <c r="J50" i="45" a="1"/>
  <c r="J50" i="45" s="1"/>
  <c r="M87" i="41"/>
  <c r="C37" i="47" a="1"/>
  <c r="C37" i="47" s="1"/>
  <c r="H40" i="33" a="1"/>
  <c r="H40" i="33" s="1"/>
  <c r="AO46" i="47" a="1"/>
  <c r="AO46" i="47" s="1"/>
  <c r="AJ61" i="45" a="1"/>
  <c r="AJ61" i="45" s="1"/>
  <c r="AF58" i="45" a="1"/>
  <c r="AF58" i="45" s="1"/>
  <c r="AN70" i="47" a="1"/>
  <c r="AN70" i="47" s="1"/>
  <c r="AG28" i="33" a="1"/>
  <c r="AG28" i="33" s="1"/>
  <c r="H92" i="45" a="1"/>
  <c r="H92" i="45" s="1"/>
  <c r="G65" i="44" a="1"/>
  <c r="G65" i="44" s="1"/>
  <c r="I92" i="45" a="1"/>
  <c r="I92" i="45" s="1"/>
  <c r="AB53" i="33" a="1"/>
  <c r="AB53" i="33" s="1"/>
  <c r="AB32" i="33" a="1"/>
  <c r="AB32" i="33" s="1"/>
  <c r="AB74" i="45" a="1"/>
  <c r="AB74" i="45" s="1"/>
  <c r="AB23" i="44" a="1"/>
  <c r="AB23" i="44" s="1"/>
  <c r="Z89" i="45" a="1"/>
  <c r="Z89" i="45" s="1"/>
  <c r="S38" i="44" a="1"/>
  <c r="S38" i="44" s="1"/>
  <c r="AV58" i="43" a="1"/>
  <c r="AV58" i="43" s="1"/>
  <c r="AV57" i="43" s="1"/>
  <c r="AC74" i="45" a="1"/>
  <c r="AC74" i="45" s="1"/>
  <c r="AM46" i="45" a="1"/>
  <c r="AM46" i="45" s="1"/>
  <c r="C82" i="41" a="1"/>
  <c r="C82" i="41" s="1"/>
  <c r="AN94" i="33" a="1"/>
  <c r="AN94" i="33" s="1"/>
  <c r="AM104" i="44" a="1"/>
  <c r="AM104" i="44" s="1"/>
  <c r="C91" i="46" a="1"/>
  <c r="C91" i="46" s="1"/>
  <c r="R34" i="33" a="1"/>
  <c r="R34" i="33" s="1"/>
  <c r="AN22" i="33" a="1"/>
  <c r="AN22" i="33" s="1"/>
  <c r="E17" i="33" a="1"/>
  <c r="E17" i="33" s="1"/>
  <c r="AI11" i="44" a="1"/>
  <c r="AI11" i="44" s="1"/>
  <c r="O67" i="45" a="1"/>
  <c r="O67" i="45" s="1"/>
  <c r="AD67" i="44" a="1"/>
  <c r="AD67" i="44" s="1"/>
  <c r="AC68" i="33" a="1"/>
  <c r="AC68" i="33" s="1"/>
  <c r="AV65" i="43" a="1"/>
  <c r="AV65" i="43" s="1"/>
  <c r="K27" i="46"/>
  <c r="Y16" i="45" a="1"/>
  <c r="Y16" i="45" s="1"/>
  <c r="J82" i="45" a="1"/>
  <c r="J82" i="45" s="1"/>
  <c r="AP88" i="44" a="1"/>
  <c r="AP88" i="44" s="1"/>
  <c r="N77" i="33" a="1"/>
  <c r="N77" i="33" s="1"/>
  <c r="AU94" i="41" a="1"/>
  <c r="AU94" i="41" s="1"/>
  <c r="AN11" i="47" a="1"/>
  <c r="AN11" i="47" s="1"/>
  <c r="AM98" i="45" a="1"/>
  <c r="AM98" i="45" s="1"/>
  <c r="AD23" i="44" a="1"/>
  <c r="AD23" i="44" s="1"/>
  <c r="N71" i="33" a="1"/>
  <c r="N71" i="33" s="1"/>
  <c r="M61" i="45" a="1"/>
  <c r="M61" i="45" s="1"/>
  <c r="T23" i="45" a="1"/>
  <c r="T23" i="45" s="1"/>
  <c r="AV38" i="43" a="1"/>
  <c r="AV38" i="43" s="1"/>
  <c r="Q94" i="44" a="1"/>
  <c r="Q94" i="44" s="1"/>
  <c r="S61" i="44" a="1"/>
  <c r="S61" i="44" s="1"/>
  <c r="H59" i="33" a="1"/>
  <c r="H59" i="33" s="1"/>
  <c r="K76" i="44" a="1"/>
  <c r="K76" i="44" s="1"/>
  <c r="AG89" i="44" a="1"/>
  <c r="AG89" i="44" s="1"/>
  <c r="L67" i="44" a="1"/>
  <c r="L67" i="44" s="1"/>
  <c r="I97" i="47" a="1"/>
  <c r="I97" i="47" s="1"/>
  <c r="AJ77" i="44" a="1"/>
  <c r="AJ77" i="44" s="1"/>
  <c r="V65" i="44" a="1"/>
  <c r="V65" i="44" s="1"/>
  <c r="K11" i="33" a="1"/>
  <c r="K11" i="33" s="1"/>
  <c r="AN43" i="41" a="1"/>
  <c r="AN43" i="41" s="1"/>
  <c r="I53" i="43" a="1"/>
  <c r="I53" i="43" s="1"/>
  <c r="E26" i="45" a="1"/>
  <c r="E26" i="45" s="1"/>
  <c r="AJ91" i="44" a="1"/>
  <c r="AJ91" i="44" s="1"/>
  <c r="AO28" i="33" a="1"/>
  <c r="AO28" i="33" s="1"/>
  <c r="AI89" i="45" a="1"/>
  <c r="AI89" i="45" s="1"/>
  <c r="Q73" i="44" a="1"/>
  <c r="Q73" i="44" s="1"/>
  <c r="I89" i="47" a="1"/>
  <c r="I89" i="47" s="1"/>
  <c r="Z53" i="44" a="1"/>
  <c r="Z53" i="44" s="1"/>
  <c r="AG22" i="45" a="1"/>
  <c r="AG22" i="45" s="1"/>
  <c r="T11" i="33" a="1"/>
  <c r="T11" i="33" s="1"/>
  <c r="AG17" i="44" a="1"/>
  <c r="AG17" i="44" s="1"/>
  <c r="AE55" i="44" a="1"/>
  <c r="AE55" i="44" s="1"/>
  <c r="AL50" i="44" a="1"/>
  <c r="AL50" i="44" s="1"/>
  <c r="AA73" i="44" a="1"/>
  <c r="AA73" i="44" s="1"/>
  <c r="W74" i="44" a="1"/>
  <c r="W74" i="44" s="1"/>
  <c r="W97" i="44" a="1"/>
  <c r="W97" i="44" s="1"/>
  <c r="H85" i="45" a="1"/>
  <c r="H85" i="45" s="1"/>
  <c r="N51" i="47"/>
  <c r="S67" i="33" a="1"/>
  <c r="S67" i="33" s="1"/>
  <c r="O31" i="45" a="1"/>
  <c r="O31" i="45" s="1"/>
  <c r="I40" i="43" a="1"/>
  <c r="I40" i="43" s="1"/>
  <c r="AK97" i="44" a="1"/>
  <c r="AK97" i="44" s="1"/>
  <c r="AH50" i="33" a="1"/>
  <c r="AH50" i="33" s="1"/>
  <c r="I20" i="45" a="1"/>
  <c r="I20" i="45" s="1"/>
  <c r="AQ67" i="45" a="1"/>
  <c r="AQ67" i="45" s="1"/>
  <c r="AK56" i="44" a="1"/>
  <c r="AK56" i="44" s="1"/>
  <c r="AE11" i="44" a="1"/>
  <c r="AE11" i="44" s="1"/>
  <c r="W100" i="33" a="1"/>
  <c r="W100" i="33" s="1"/>
  <c r="AD11" i="45" a="1"/>
  <c r="AD11" i="45" s="1"/>
  <c r="C37" i="41" a="1"/>
  <c r="C37" i="41" s="1"/>
  <c r="AB26" i="33" a="1"/>
  <c r="AB26" i="33" s="1"/>
  <c r="H28" i="33" a="1"/>
  <c r="H28" i="33" s="1"/>
  <c r="AC62" i="33" a="1"/>
  <c r="AC62" i="33" s="1"/>
  <c r="AA103" i="45" a="1"/>
  <c r="AA103" i="45" s="1"/>
  <c r="C82" i="47" a="1"/>
  <c r="C82" i="47" s="1"/>
  <c r="AI20" i="45" a="1"/>
  <c r="AI20" i="45" s="1"/>
  <c r="M62" i="44" a="1"/>
  <c r="M62" i="44" s="1"/>
  <c r="AF33" i="47"/>
  <c r="C34" i="41" a="1"/>
  <c r="C34" i="41" s="1"/>
  <c r="AO76" i="47" a="1"/>
  <c r="AO76" i="47" s="1"/>
  <c r="V86" i="33" a="1"/>
  <c r="V86" i="33" s="1"/>
  <c r="U56" i="33" a="1"/>
  <c r="U56" i="33" s="1"/>
  <c r="AN80" i="41" a="1"/>
  <c r="AN80" i="41" s="1"/>
  <c r="K97" i="45" a="1"/>
  <c r="K97" i="45" s="1"/>
  <c r="M83" i="33" a="1"/>
  <c r="M83" i="33" s="1"/>
  <c r="M23" i="45" a="1"/>
  <c r="M23" i="45" s="1"/>
  <c r="X28" i="45" a="1"/>
  <c r="X28" i="45" s="1"/>
  <c r="C83" i="44" a="1"/>
  <c r="C83" i="44" s="1"/>
  <c r="W83" i="45" a="1"/>
  <c r="W83" i="45" s="1"/>
  <c r="AI71" i="45" a="1"/>
  <c r="AI71" i="45" s="1"/>
  <c r="AN58" i="44" a="1"/>
  <c r="AN58" i="44" s="1"/>
  <c r="AQ44" i="45" a="1"/>
  <c r="AQ44" i="45" s="1"/>
  <c r="H28" i="44" a="1"/>
  <c r="H28" i="44" s="1"/>
  <c r="AB67" i="44" a="1"/>
  <c r="AB67" i="44" s="1"/>
  <c r="C73" i="46" a="1"/>
  <c r="C73" i="46" s="1"/>
  <c r="AC61" i="33" a="1"/>
  <c r="AC61" i="33" s="1"/>
  <c r="AI76" i="45" a="1"/>
  <c r="AI76" i="45" s="1"/>
  <c r="R104" i="45" a="1"/>
  <c r="R104" i="45" s="1"/>
  <c r="J28" i="44" a="1"/>
  <c r="J28" i="44" s="1"/>
  <c r="S47" i="33" a="1"/>
  <c r="S47" i="33" s="1"/>
  <c r="K35" i="33" a="1"/>
  <c r="K35" i="33" s="1"/>
  <c r="AP55" i="44" a="1"/>
  <c r="AP55" i="44" s="1"/>
  <c r="R56" i="45" a="1"/>
  <c r="R56" i="45" s="1"/>
  <c r="L32" i="33" a="1"/>
  <c r="L32" i="33" s="1"/>
  <c r="L11" i="45" a="1"/>
  <c r="L11" i="45" s="1"/>
  <c r="Q82" i="44" a="1"/>
  <c r="Q82" i="44" s="1"/>
  <c r="AC67" i="44" a="1"/>
  <c r="AC67" i="44" s="1"/>
  <c r="AC55" i="45" a="1"/>
  <c r="AC55" i="45" s="1"/>
  <c r="AB64" i="45" a="1"/>
  <c r="AB64" i="45" s="1"/>
  <c r="F26" i="33" a="1"/>
  <c r="F26" i="33" s="1"/>
  <c r="F24" i="33" s="1"/>
  <c r="AP53" i="45" a="1"/>
  <c r="AP53" i="45" s="1"/>
  <c r="AM70" i="33" a="1"/>
  <c r="AM70" i="33" s="1"/>
  <c r="S95" i="45" a="1"/>
  <c r="S95" i="45" s="1"/>
  <c r="AB79" i="45" a="1"/>
  <c r="AB79" i="45" s="1"/>
  <c r="AA34" i="44" a="1"/>
  <c r="AA34" i="44" s="1"/>
  <c r="E20" i="33" a="1"/>
  <c r="E20" i="33" s="1"/>
  <c r="AI22" i="44" a="1"/>
  <c r="AI22" i="44" s="1"/>
  <c r="AQ79" i="45" a="1"/>
  <c r="AQ79" i="45" s="1"/>
  <c r="AQ58" i="45" a="1"/>
  <c r="AQ58" i="45" s="1"/>
  <c r="C58" i="43" a="1"/>
  <c r="C58" i="43" s="1"/>
  <c r="AO100" i="45" a="1"/>
  <c r="AO100" i="45" s="1"/>
  <c r="Y16" i="33" a="1"/>
  <c r="Y16" i="33" s="1"/>
  <c r="G73" i="44" a="1"/>
  <c r="G73" i="44" s="1"/>
  <c r="R74" i="33" a="1"/>
  <c r="R74" i="33" s="1"/>
  <c r="AB29" i="44" a="1"/>
  <c r="AB29" i="44" s="1"/>
  <c r="AB43" i="33" a="1"/>
  <c r="AB43" i="33" s="1"/>
  <c r="C89" i="33" a="1"/>
  <c r="C89" i="33" s="1"/>
  <c r="Q74" i="45" a="1"/>
  <c r="Q74" i="45" s="1"/>
  <c r="AP92" i="44" a="1"/>
  <c r="AP92" i="44" s="1"/>
  <c r="AG77" i="33" a="1"/>
  <c r="AG77" i="33" s="1"/>
  <c r="L70" i="45" a="1"/>
  <c r="L70" i="45" s="1"/>
  <c r="AQ31" i="45" a="1"/>
  <c r="AQ31" i="45" s="1"/>
  <c r="E61" i="33" a="1"/>
  <c r="E61" i="33" s="1"/>
  <c r="O61" i="45" a="1"/>
  <c r="O61" i="45" s="1"/>
  <c r="O89" i="45" a="1"/>
  <c r="O89" i="45" s="1"/>
  <c r="N23" i="33" a="1"/>
  <c r="N23" i="33" s="1"/>
  <c r="AO44" i="41" a="1"/>
  <c r="AO44" i="41" s="1"/>
  <c r="X49" i="44" a="1"/>
  <c r="X49" i="44" s="1"/>
  <c r="Z80" i="44" a="1"/>
  <c r="Z80" i="44" s="1"/>
  <c r="AA56" i="33" a="1"/>
  <c r="AA56" i="33" s="1"/>
  <c r="F53" i="33" a="1"/>
  <c r="F53" i="33" s="1"/>
  <c r="S70" i="45" a="1"/>
  <c r="S70" i="45" s="1"/>
  <c r="AV34" i="47" a="1"/>
  <c r="AV34" i="47" s="1"/>
  <c r="AB44" i="45" a="1"/>
  <c r="AB44" i="45" s="1"/>
  <c r="U50" i="44" a="1"/>
  <c r="U50" i="44" s="1"/>
  <c r="E35" i="45" a="1"/>
  <c r="E35" i="45" s="1"/>
  <c r="I52" i="45" a="1"/>
  <c r="I52" i="45" s="1"/>
  <c r="N101" i="33" a="1"/>
  <c r="N101" i="33" s="1"/>
  <c r="Q74" i="44" a="1"/>
  <c r="Q74" i="44" s="1"/>
  <c r="AM80" i="33" a="1"/>
  <c r="AM80" i="33" s="1"/>
  <c r="AV82" i="47" a="1"/>
  <c r="AV82" i="47" s="1"/>
  <c r="P70" i="44" a="1"/>
  <c r="P70" i="44" s="1"/>
  <c r="X101" i="44" a="1"/>
  <c r="X101" i="44" s="1"/>
  <c r="M88" i="45" a="1"/>
  <c r="M88" i="45" s="1"/>
  <c r="J52" i="45" a="1"/>
  <c r="J52" i="45" s="1"/>
  <c r="I20" i="44" a="1"/>
  <c r="I20" i="44" s="1"/>
  <c r="R11" i="44" a="1"/>
  <c r="R11" i="44" s="1"/>
  <c r="AN64" i="41" a="1"/>
  <c r="AN64" i="41" s="1"/>
  <c r="AK31" i="33" a="1"/>
  <c r="AK31" i="33" s="1"/>
  <c r="Q40" i="45" a="1"/>
  <c r="Q40" i="45" s="1"/>
  <c r="AR65" i="33" a="1"/>
  <c r="AR65" i="33" s="1"/>
  <c r="Z94" i="45" a="1"/>
  <c r="Z94" i="45" s="1"/>
  <c r="Z93" i="45" s="1"/>
  <c r="C43" i="46" a="1"/>
  <c r="C43" i="46" s="1"/>
  <c r="J11" i="33" a="1"/>
  <c r="J11" i="33" s="1"/>
  <c r="S37" i="33" a="1"/>
  <c r="S37" i="33" s="1"/>
  <c r="R34" i="45" a="1"/>
  <c r="R34" i="45" s="1"/>
  <c r="N36" i="43"/>
  <c r="AN40" i="33" a="1"/>
  <c r="AN40" i="33" s="1"/>
  <c r="AQ26" i="45" a="1"/>
  <c r="AQ26" i="45" s="1"/>
  <c r="AO74" i="44" a="1"/>
  <c r="AO74" i="44" s="1"/>
  <c r="AE44" i="45" a="1"/>
  <c r="AE44" i="45" s="1"/>
  <c r="I17" i="45" a="1"/>
  <c r="I17" i="45" s="1"/>
  <c r="Y33" i="47"/>
  <c r="H38" i="45" a="1"/>
  <c r="H38" i="45" s="1"/>
  <c r="T94" i="33" a="1"/>
  <c r="T94" i="33" s="1"/>
  <c r="Z100" i="33" a="1"/>
  <c r="Z100" i="33" s="1"/>
  <c r="U44" i="45" a="1"/>
  <c r="U44" i="45" s="1"/>
  <c r="AQ79" i="44" a="1"/>
  <c r="AQ79" i="44" s="1"/>
  <c r="C82" i="33" a="1"/>
  <c r="C82" i="33" s="1"/>
  <c r="J41" i="33" a="1"/>
  <c r="J41" i="33" s="1"/>
  <c r="J39" i="33" s="1"/>
  <c r="AA77" i="45" a="1"/>
  <c r="AA77" i="45" s="1"/>
  <c r="AU64" i="46" a="1"/>
  <c r="AU64" i="46" s="1"/>
  <c r="AH98" i="45" a="1"/>
  <c r="AH98" i="45" s="1"/>
  <c r="W34" i="33" a="1"/>
  <c r="W34" i="33" s="1"/>
  <c r="AV88" i="43" a="1"/>
  <c r="AV88" i="43" s="1"/>
  <c r="AB88" i="44" a="1"/>
  <c r="AB88" i="44" s="1"/>
  <c r="AB89" i="45" a="1"/>
  <c r="AB89" i="45" s="1"/>
  <c r="P56" i="44" a="1"/>
  <c r="P56" i="44" s="1"/>
  <c r="K98" i="44" a="1"/>
  <c r="K98" i="44" s="1"/>
  <c r="V64" i="45" a="1"/>
  <c r="V64" i="45" s="1"/>
  <c r="AM81" i="47"/>
  <c r="R79" i="45" a="1"/>
  <c r="R79" i="45" s="1"/>
  <c r="AI88" i="45" a="1"/>
  <c r="AI88" i="45" s="1"/>
  <c r="L88" i="45" a="1"/>
  <c r="L88" i="45" s="1"/>
  <c r="T17" i="45" a="1"/>
  <c r="T17" i="45" s="1"/>
  <c r="AD34" i="45" a="1"/>
  <c r="AD34" i="45" s="1"/>
  <c r="AC21" i="41"/>
  <c r="I98" i="47" a="1"/>
  <c r="I98" i="47" s="1"/>
  <c r="Y76" i="33" a="1"/>
  <c r="Y76" i="33" s="1"/>
  <c r="S91" i="44" a="1"/>
  <c r="S91" i="44" s="1"/>
  <c r="AO100" i="46" a="1"/>
  <c r="AO100" i="46" s="1"/>
  <c r="AJ26" i="33" a="1"/>
  <c r="AJ26" i="33" s="1"/>
  <c r="AL70" i="44" a="1"/>
  <c r="AL70" i="44" s="1"/>
  <c r="AD95" i="33" a="1"/>
  <c r="AD95" i="33" s="1"/>
  <c r="AH100" i="44" a="1"/>
  <c r="AH100" i="44" s="1"/>
  <c r="L46" i="33" a="1"/>
  <c r="L46" i="33" s="1"/>
  <c r="H44" i="44" a="1"/>
  <c r="H44" i="44" s="1"/>
  <c r="L68" i="33" a="1"/>
  <c r="L68" i="33" s="1"/>
  <c r="AH83" i="44" a="1"/>
  <c r="AH83" i="44" s="1"/>
  <c r="AC26" i="33" a="1"/>
  <c r="AC26" i="33" s="1"/>
  <c r="X47" i="45" a="1"/>
  <c r="X47" i="45" s="1"/>
  <c r="F35" i="45" a="1"/>
  <c r="F35" i="45" s="1"/>
  <c r="AQ38" i="33" a="1"/>
  <c r="AQ38" i="33" s="1"/>
  <c r="AL16" i="33" a="1"/>
  <c r="AL16" i="33" s="1"/>
  <c r="J22" i="44" a="1"/>
  <c r="J22" i="44" s="1"/>
  <c r="AU100" i="46" a="1"/>
  <c r="AU100" i="46" s="1"/>
  <c r="I104" i="46" a="1"/>
  <c r="I104" i="46" s="1"/>
  <c r="AM22" i="44" a="1"/>
  <c r="AM22" i="44" s="1"/>
  <c r="AN32" i="33" a="1"/>
  <c r="AN32" i="33" s="1"/>
  <c r="J43" i="33" a="1"/>
  <c r="J43" i="33" s="1"/>
  <c r="I17" i="46" a="1"/>
  <c r="I17" i="46" s="1"/>
  <c r="AM35" i="44" a="1"/>
  <c r="AM35" i="44" s="1"/>
  <c r="C88" i="44" a="1"/>
  <c r="C88" i="44" s="1"/>
  <c r="K61" i="44" a="1"/>
  <c r="K61" i="44" s="1"/>
  <c r="F97" i="44" a="1"/>
  <c r="F97" i="44" s="1"/>
  <c r="AG9" i="43"/>
  <c r="AP38" i="44" a="1"/>
  <c r="AP38" i="44" s="1"/>
  <c r="AN40" i="43" a="1"/>
  <c r="AN40" i="43" s="1"/>
  <c r="AF52" i="44" a="1"/>
  <c r="AF52" i="44" s="1"/>
  <c r="AH68" i="33" a="1"/>
  <c r="AH68" i="33" s="1"/>
  <c r="P25" i="45" a="1"/>
  <c r="P25" i="45" s="1"/>
  <c r="I67" i="41" a="1"/>
  <c r="I67" i="41" s="1"/>
  <c r="M44" i="45" a="1"/>
  <c r="M44" i="45" s="1"/>
  <c r="C76" i="45" a="1"/>
  <c r="C76" i="45" s="1"/>
  <c r="AU31" i="43" a="1"/>
  <c r="AU31" i="43" s="1"/>
  <c r="J61" i="45" a="1"/>
  <c r="J61" i="45" s="1"/>
  <c r="G61" i="33" a="1"/>
  <c r="G61" i="33" s="1"/>
  <c r="X58" i="45" a="1"/>
  <c r="X58" i="45" s="1"/>
  <c r="I71" i="41" a="1"/>
  <c r="I71" i="41" s="1"/>
  <c r="AH74" i="33" a="1"/>
  <c r="AH74" i="33" s="1"/>
  <c r="K29" i="44" a="1"/>
  <c r="K29" i="44" s="1"/>
  <c r="I23" i="47" a="1"/>
  <c r="I23" i="47" s="1"/>
  <c r="AF104" i="44" a="1"/>
  <c r="AF104" i="44" s="1"/>
  <c r="AF47" i="33" a="1"/>
  <c r="AF47" i="33" s="1"/>
  <c r="F62" i="44" a="1"/>
  <c r="F62" i="44" s="1"/>
  <c r="AK79" i="44" a="1"/>
  <c r="AK79" i="44" s="1"/>
  <c r="AO19" i="44" a="1"/>
  <c r="AO19" i="44" s="1"/>
  <c r="AU41" i="41" a="1"/>
  <c r="AU41" i="41" s="1"/>
  <c r="AU39" i="41" s="1"/>
  <c r="AU103" i="41" a="1"/>
  <c r="AU103" i="41" s="1"/>
  <c r="R103" i="33" a="1"/>
  <c r="R103" i="33" s="1"/>
  <c r="N79" i="33" a="1"/>
  <c r="N79" i="33" s="1"/>
  <c r="C50" i="44" a="1"/>
  <c r="C50" i="44" s="1"/>
  <c r="AC52" i="45" a="1"/>
  <c r="AC52" i="45" s="1"/>
  <c r="I65" i="43" a="1"/>
  <c r="I65" i="43" s="1"/>
  <c r="Q10" i="33" a="1"/>
  <c r="Q10" i="33" s="1"/>
  <c r="R34" i="44" a="1"/>
  <c r="R34" i="44" s="1"/>
  <c r="G79" i="33" a="1"/>
  <c r="G79" i="33" s="1"/>
  <c r="AE15" i="43"/>
  <c r="P64" i="33" a="1"/>
  <c r="P64" i="33" s="1"/>
  <c r="U80" i="44" a="1"/>
  <c r="U80" i="44" s="1"/>
  <c r="R101" i="45" a="1"/>
  <c r="R101" i="45" s="1"/>
  <c r="AH26" i="44" a="1"/>
  <c r="AH26" i="44" s="1"/>
  <c r="G85" i="44" a="1"/>
  <c r="G85" i="44" s="1"/>
  <c r="V58" i="45" a="1"/>
  <c r="V58" i="45" s="1"/>
  <c r="AR40" i="33" a="1"/>
  <c r="AR40" i="33" s="1"/>
  <c r="L103" i="45" a="1"/>
  <c r="L103" i="45" s="1"/>
  <c r="AM61" i="45" a="1"/>
  <c r="AM61" i="45" s="1"/>
  <c r="V97" i="44" a="1"/>
  <c r="V97" i="44" s="1"/>
  <c r="K86" i="44" a="1"/>
  <c r="K86" i="44" s="1"/>
  <c r="AN61" i="41" a="1"/>
  <c r="AN61" i="41" s="1"/>
  <c r="AB17" i="45" a="1"/>
  <c r="AB17" i="45" s="1"/>
  <c r="Y85" i="33" a="1"/>
  <c r="Y85" i="33" s="1"/>
  <c r="J9" i="43"/>
  <c r="AO50" i="46" a="1"/>
  <c r="AO50" i="46" s="1"/>
  <c r="M103" i="33" a="1"/>
  <c r="M103" i="33" s="1"/>
  <c r="F76" i="33" a="1"/>
  <c r="F76" i="33" s="1"/>
  <c r="AO22" i="44" a="1"/>
  <c r="AO22" i="44" s="1"/>
  <c r="AU103" i="46" a="1"/>
  <c r="AU103" i="46" s="1"/>
  <c r="AN103" i="33" a="1"/>
  <c r="AN103" i="33" s="1"/>
  <c r="AO85" i="41" a="1"/>
  <c r="AO85" i="41" s="1"/>
  <c r="N52" i="44" a="1"/>
  <c r="N52" i="44" s="1"/>
  <c r="O69" i="46"/>
  <c r="AQ89" i="45" a="1"/>
  <c r="AQ89" i="45" s="1"/>
  <c r="V64" i="33" a="1"/>
  <c r="V64" i="33" s="1"/>
  <c r="AC98" i="33" a="1"/>
  <c r="AC98" i="33" s="1"/>
  <c r="AB91" i="44" a="1"/>
  <c r="AB91" i="44" s="1"/>
  <c r="K85" i="33" a="1"/>
  <c r="K85" i="33" s="1"/>
  <c r="AL49" i="44" a="1"/>
  <c r="AL49" i="44" s="1"/>
  <c r="AN56" i="41" a="1"/>
  <c r="AN56" i="41" s="1"/>
  <c r="Q41" i="33" a="1"/>
  <c r="Q41" i="33" s="1"/>
  <c r="AD19" i="44" a="1"/>
  <c r="AD19" i="44" s="1"/>
  <c r="Z17" i="44" a="1"/>
  <c r="Z17" i="44" s="1"/>
  <c r="N86" i="33" a="1"/>
  <c r="N86" i="33" s="1"/>
  <c r="AU28" i="41" a="1"/>
  <c r="AU28" i="41" s="1"/>
  <c r="AU76" i="43" a="1"/>
  <c r="AU76" i="43" s="1"/>
  <c r="AP68" i="33" a="1"/>
  <c r="AP68" i="33" s="1"/>
  <c r="AN70" i="44" a="1"/>
  <c r="AN70" i="44" s="1"/>
  <c r="I34" i="44" a="1"/>
  <c r="I34" i="44" s="1"/>
  <c r="V67" i="45" a="1"/>
  <c r="V67" i="45" s="1"/>
  <c r="AP55" i="33" a="1"/>
  <c r="AP55" i="33" s="1"/>
  <c r="AK76" i="45" a="1"/>
  <c r="AK76" i="45" s="1"/>
  <c r="C31" i="43" a="1"/>
  <c r="C31" i="43" s="1"/>
  <c r="N39" i="46"/>
  <c r="AP56" i="33" a="1"/>
  <c r="AP56" i="33" s="1"/>
  <c r="AU23" i="43" a="1"/>
  <c r="AU23" i="43" s="1"/>
  <c r="AV55" i="47" a="1"/>
  <c r="AV55" i="47" s="1"/>
  <c r="N43" i="33" a="1"/>
  <c r="N43" i="33" s="1"/>
  <c r="AO47" i="45" a="1"/>
  <c r="AO47" i="45" s="1"/>
  <c r="H83" i="45" a="1"/>
  <c r="H83" i="45" s="1"/>
  <c r="H17" i="45" a="1"/>
  <c r="H17" i="45" s="1"/>
  <c r="H53" i="45" a="1"/>
  <c r="H53" i="45" s="1"/>
  <c r="AF28" i="44" a="1"/>
  <c r="AF28" i="44" s="1"/>
  <c r="AU89" i="41" a="1"/>
  <c r="AU89" i="41" s="1"/>
  <c r="AO104" i="41" a="1"/>
  <c r="AO104" i="41" s="1"/>
  <c r="Y29" i="45" a="1"/>
  <c r="Y29" i="45" s="1"/>
  <c r="AM97" i="33" a="1"/>
  <c r="AM97" i="33" s="1"/>
  <c r="Q53" i="33" a="1"/>
  <c r="Q53" i="33" s="1"/>
  <c r="AS102" i="47"/>
  <c r="AA37" i="33" a="1"/>
  <c r="AA37" i="33" s="1"/>
  <c r="AP53" i="33" a="1"/>
  <c r="AP53" i="33" s="1"/>
  <c r="J74" i="45" a="1"/>
  <c r="J74" i="45" s="1"/>
  <c r="AA67" i="33" a="1"/>
  <c r="AA67" i="33" s="1"/>
  <c r="F23" i="45" a="1"/>
  <c r="F23" i="45" s="1"/>
  <c r="AA65" i="33" a="1"/>
  <c r="AA65" i="33" s="1"/>
  <c r="C94" i="41" a="1"/>
  <c r="C94" i="41" s="1"/>
  <c r="AO101" i="46" a="1"/>
  <c r="AO101" i="46" s="1"/>
  <c r="L23" i="44" a="1"/>
  <c r="L23" i="44" s="1"/>
  <c r="AA77" i="33" a="1"/>
  <c r="AA77" i="33" s="1"/>
  <c r="L104" i="44" a="1"/>
  <c r="L104" i="44" s="1"/>
  <c r="I71" i="46" a="1"/>
  <c r="I71" i="46" s="1"/>
  <c r="AB50" i="44" a="1"/>
  <c r="AB50" i="44" s="1"/>
  <c r="AK64" i="44" a="1"/>
  <c r="AK64" i="44" s="1"/>
  <c r="AO34" i="45" a="1"/>
  <c r="AO34" i="45" s="1"/>
  <c r="AG37" i="45" a="1"/>
  <c r="AG37" i="45" s="1"/>
  <c r="AK67" i="33" a="1"/>
  <c r="AK67" i="33" s="1"/>
  <c r="AA67" i="45" a="1"/>
  <c r="AA67" i="45" s="1"/>
  <c r="Z46" i="33" a="1"/>
  <c r="Z46" i="33" s="1"/>
  <c r="I104" i="47" a="1"/>
  <c r="I104" i="47" s="1"/>
  <c r="S52" i="45" a="1"/>
  <c r="S52" i="45" s="1"/>
  <c r="N25" i="44" a="1"/>
  <c r="N25" i="44" s="1"/>
  <c r="AF85" i="33" a="1"/>
  <c r="AF85" i="33" s="1"/>
  <c r="L101" i="33" a="1"/>
  <c r="L101" i="33" s="1"/>
  <c r="L86" i="45" a="1"/>
  <c r="L86" i="45" s="1"/>
  <c r="AN61" i="47" a="1"/>
  <c r="AN61" i="47" s="1"/>
  <c r="AN23" i="44" a="1"/>
  <c r="AN23" i="44" s="1"/>
  <c r="AQ74" i="45" a="1"/>
  <c r="AQ74" i="45" s="1"/>
  <c r="L25" i="44" a="1"/>
  <c r="L25" i="44" s="1"/>
  <c r="L32" i="44" a="1"/>
  <c r="L32" i="44" s="1"/>
  <c r="AO88" i="46" a="1"/>
  <c r="AO88" i="46" s="1"/>
  <c r="U31" i="33" a="1"/>
  <c r="U31" i="33" s="1"/>
  <c r="AM100" i="33" a="1"/>
  <c r="AM100" i="33" s="1"/>
  <c r="I91" i="45" a="1"/>
  <c r="I91" i="45" s="1"/>
  <c r="AE89" i="44" a="1"/>
  <c r="AE89" i="44" s="1"/>
  <c r="AF29" i="45" a="1"/>
  <c r="AF29" i="45" s="1"/>
  <c r="G40" i="44" a="1"/>
  <c r="G40" i="44" s="1"/>
  <c r="C49" i="41" a="1"/>
  <c r="C49" i="41" s="1"/>
  <c r="AK52" i="45" a="1"/>
  <c r="AK52" i="45" s="1"/>
  <c r="AQ87" i="41"/>
  <c r="AC37" i="33" a="1"/>
  <c r="AC37" i="33" s="1"/>
  <c r="W10" i="45" a="1"/>
  <c r="W10" i="45" s="1"/>
  <c r="N32" i="45" a="1"/>
  <c r="N32" i="45" s="1"/>
  <c r="AK20" i="45" a="1"/>
  <c r="AK20" i="45" s="1"/>
  <c r="I101" i="45" a="1"/>
  <c r="I101" i="45" s="1"/>
  <c r="J99" i="47"/>
  <c r="AO88" i="41" a="1"/>
  <c r="AO88" i="41" s="1"/>
  <c r="AO85" i="47" a="1"/>
  <c r="AO85" i="47" s="1"/>
  <c r="AK40" i="45" a="1"/>
  <c r="AK40" i="45" s="1"/>
  <c r="AJ53" i="44" a="1"/>
  <c r="AJ53" i="44" s="1"/>
  <c r="AO83" i="33" a="1"/>
  <c r="AO83" i="33" s="1"/>
  <c r="C65" i="43" a="1"/>
  <c r="C65" i="43" s="1"/>
  <c r="V91" i="33" a="1"/>
  <c r="V91" i="33" s="1"/>
  <c r="R28" i="45" a="1"/>
  <c r="R28" i="45" s="1"/>
  <c r="AR19" i="33" a="1"/>
  <c r="AR19" i="33" s="1"/>
  <c r="C79" i="41" a="1"/>
  <c r="C79" i="41" s="1"/>
  <c r="V86" i="44" a="1"/>
  <c r="V86" i="44" s="1"/>
  <c r="AB89" i="33" a="1"/>
  <c r="AB89" i="33" s="1"/>
  <c r="AF79" i="45" a="1"/>
  <c r="AF79" i="45" s="1"/>
  <c r="AH100" i="33" a="1"/>
  <c r="AH100" i="33" s="1"/>
  <c r="S59" i="33" a="1"/>
  <c r="S59" i="33" s="1"/>
  <c r="AO70" i="33" a="1"/>
  <c r="AO70" i="33" s="1"/>
  <c r="AT63" i="47"/>
  <c r="I38" i="46" a="1"/>
  <c r="I38" i="46" s="1"/>
  <c r="L20" i="45" a="1"/>
  <c r="L20" i="45" s="1"/>
  <c r="V89" i="44" a="1"/>
  <c r="V89" i="44" s="1"/>
  <c r="E28" i="33" a="1"/>
  <c r="E28" i="33" s="1"/>
  <c r="AQ79" i="33" a="1"/>
  <c r="AQ79" i="33" s="1"/>
  <c r="AN67" i="46" a="1"/>
  <c r="AN67" i="46" s="1"/>
  <c r="AO19" i="45" a="1"/>
  <c r="AO19" i="45" s="1"/>
  <c r="AN91" i="46" a="1"/>
  <c r="AN91" i="46" s="1"/>
  <c r="V92" i="45" a="1"/>
  <c r="V92" i="45" s="1"/>
  <c r="M35" i="33" a="1"/>
  <c r="M35" i="33" s="1"/>
  <c r="W98" i="44" a="1"/>
  <c r="W98" i="44" s="1"/>
  <c r="AC100" i="45" a="1"/>
  <c r="AC100" i="45" s="1"/>
  <c r="AD103" i="33" a="1"/>
  <c r="AD103" i="33" s="1"/>
  <c r="L19" i="45" a="1"/>
  <c r="L19" i="45" s="1"/>
  <c r="C103" i="46" a="1"/>
  <c r="C103" i="46" s="1"/>
  <c r="E44" i="44" a="1"/>
  <c r="E44" i="44" s="1"/>
  <c r="K37" i="44" a="1"/>
  <c r="K37" i="44" s="1"/>
  <c r="AH56" i="44" a="1"/>
  <c r="AH56" i="44" s="1"/>
  <c r="AG85" i="44" a="1"/>
  <c r="AG85" i="44" s="1"/>
  <c r="T77" i="33" a="1"/>
  <c r="T77" i="33" s="1"/>
  <c r="E74" i="45" a="1"/>
  <c r="E74" i="45" s="1"/>
  <c r="I82" i="47" a="1"/>
  <c r="I82" i="47" s="1"/>
  <c r="AN103" i="44" a="1"/>
  <c r="AN103" i="44" s="1"/>
  <c r="AN53" i="46" a="1"/>
  <c r="AN53" i="46" s="1"/>
  <c r="AF44" i="45" a="1"/>
  <c r="AF44" i="45" s="1"/>
  <c r="AC97" i="45" a="1"/>
  <c r="AC97" i="45" s="1"/>
  <c r="J31" i="45" a="1"/>
  <c r="J31" i="45" s="1"/>
  <c r="Y86" i="45" a="1"/>
  <c r="Y86" i="45" s="1"/>
  <c r="N31" i="45" a="1"/>
  <c r="N31" i="45" s="1"/>
  <c r="AQ56" i="45" a="1"/>
  <c r="AQ56" i="45" s="1"/>
  <c r="AE97" i="33" a="1"/>
  <c r="AE97" i="33" s="1"/>
  <c r="C53" i="33" a="1"/>
  <c r="C53" i="33" s="1"/>
  <c r="AG95" i="33" a="1"/>
  <c r="AG95" i="33" s="1"/>
  <c r="Q17" i="45" a="1"/>
  <c r="Q17" i="45" s="1"/>
  <c r="AQ31" i="44" a="1"/>
  <c r="AQ31" i="44" s="1"/>
  <c r="C62" i="44" a="1"/>
  <c r="C62" i="44" s="1"/>
  <c r="Y31" i="45" a="1"/>
  <c r="Y31" i="45" s="1"/>
  <c r="Y19" i="44" a="1"/>
  <c r="Y19" i="44" s="1"/>
  <c r="AQ51" i="43"/>
  <c r="G19" i="44" a="1"/>
  <c r="G19" i="44" s="1"/>
  <c r="S77" i="33" a="1"/>
  <c r="S77" i="33" s="1"/>
  <c r="W41" i="33" a="1"/>
  <c r="W41" i="33" s="1"/>
  <c r="AF25" i="45" a="1"/>
  <c r="AF25" i="45" s="1"/>
  <c r="L92" i="45" a="1"/>
  <c r="L92" i="45" s="1"/>
  <c r="K77" i="45" a="1"/>
  <c r="K77" i="45" s="1"/>
  <c r="AM44" i="45" a="1"/>
  <c r="AM44" i="45" s="1"/>
  <c r="H26" i="44" a="1"/>
  <c r="H26" i="44" s="1"/>
  <c r="I25" i="46" a="1"/>
  <c r="I25" i="46" s="1"/>
  <c r="AC50" i="45" a="1"/>
  <c r="AC50" i="45" s="1"/>
  <c r="I76" i="47" a="1"/>
  <c r="I76" i="47" s="1"/>
  <c r="S53" i="45" a="1"/>
  <c r="S53" i="45" s="1"/>
  <c r="P81" i="43"/>
  <c r="R101" i="44" a="1"/>
  <c r="R101" i="44" s="1"/>
  <c r="H76" i="45" a="1"/>
  <c r="H76" i="45" s="1"/>
  <c r="M40" i="45" a="1"/>
  <c r="M40" i="45" s="1"/>
  <c r="AI95" i="33" a="1"/>
  <c r="AI95" i="33" s="1"/>
  <c r="AI93" i="33" s="1"/>
  <c r="AB19" i="45" a="1"/>
  <c r="AB19" i="45" s="1"/>
  <c r="AP68" i="44" a="1"/>
  <c r="AP68" i="44" s="1"/>
  <c r="AE22" i="44" a="1"/>
  <c r="AE22" i="44" s="1"/>
  <c r="X89" i="45" a="1"/>
  <c r="X89" i="45" s="1"/>
  <c r="K16" i="45" a="1"/>
  <c r="K16" i="45" s="1"/>
  <c r="K15" i="45" s="1"/>
  <c r="P52" i="45" a="1"/>
  <c r="P52" i="45" s="1"/>
  <c r="P51" i="45" s="1"/>
  <c r="F98" i="33" a="1"/>
  <c r="F98" i="33" s="1"/>
  <c r="AV100" i="43" a="1"/>
  <c r="AV100" i="43" s="1"/>
  <c r="AV98" i="47" a="1"/>
  <c r="AV98" i="47" s="1"/>
  <c r="Y10" i="44" a="1"/>
  <c r="Y10" i="44" s="1"/>
  <c r="AR31" i="44" a="1"/>
  <c r="AR31" i="44" s="1"/>
  <c r="V47" i="44" a="1"/>
  <c r="V47" i="44" s="1"/>
  <c r="AE68" i="44" a="1"/>
  <c r="AE68" i="44" s="1"/>
  <c r="AN101" i="44" a="1"/>
  <c r="AN101" i="44" s="1"/>
  <c r="M62" i="45" a="1"/>
  <c r="M62" i="45" s="1"/>
  <c r="AR67" i="44" a="1"/>
  <c r="AR67" i="44" s="1"/>
  <c r="P50" i="44" a="1"/>
  <c r="P50" i="44" s="1"/>
  <c r="AO68" i="33" a="1"/>
  <c r="AO68" i="33" s="1"/>
  <c r="K92" i="33" a="1"/>
  <c r="K92" i="33" s="1"/>
  <c r="AK43" i="33" a="1"/>
  <c r="AK43" i="33" s="1"/>
  <c r="AL94" i="33" a="1"/>
  <c r="AL94" i="33" s="1"/>
  <c r="AI25" i="44" a="1"/>
  <c r="AI25" i="44" s="1"/>
  <c r="M41" i="44" a="1"/>
  <c r="M41" i="44" s="1"/>
  <c r="AH22" i="44" a="1"/>
  <c r="AH22" i="44" s="1"/>
  <c r="AF77" i="44" a="1"/>
  <c r="AF77" i="44" s="1"/>
  <c r="AF75" i="44" s="1"/>
  <c r="Y85" i="45" a="1"/>
  <c r="Y85" i="45" s="1"/>
  <c r="AK26" i="44" a="1"/>
  <c r="AK26" i="44" s="1"/>
  <c r="N68" i="44" a="1"/>
  <c r="N68" i="44" s="1"/>
  <c r="AH73" i="44" a="1"/>
  <c r="AH73" i="44" s="1"/>
  <c r="AQ82" i="33" a="1"/>
  <c r="AQ82" i="33" s="1"/>
  <c r="V58" i="33" a="1"/>
  <c r="V58" i="33" s="1"/>
  <c r="J95" i="45" a="1"/>
  <c r="J95" i="45" s="1"/>
  <c r="T55" i="45" a="1"/>
  <c r="T55" i="45" s="1"/>
  <c r="W61" i="44" a="1"/>
  <c r="W61" i="44" s="1"/>
  <c r="AQ71" i="33" a="1"/>
  <c r="AQ71" i="33" s="1"/>
  <c r="AH88" i="44" a="1"/>
  <c r="AH88" i="44" s="1"/>
  <c r="S74" i="33" a="1"/>
  <c r="S74" i="33" s="1"/>
  <c r="K82" i="45" a="1"/>
  <c r="K82" i="45" s="1"/>
  <c r="AN88" i="43" a="1"/>
  <c r="AN88" i="43" s="1"/>
  <c r="AN79" i="45" a="1"/>
  <c r="AN79" i="45" s="1"/>
  <c r="W94" i="33" a="1"/>
  <c r="W94" i="33" s="1"/>
  <c r="C16" i="41" a="1"/>
  <c r="C16" i="41" s="1"/>
  <c r="X20" i="33" a="1"/>
  <c r="X20" i="33" s="1"/>
  <c r="G22" i="33" a="1"/>
  <c r="G22" i="33" s="1"/>
  <c r="W40" i="44" a="1"/>
  <c r="W40" i="44" s="1"/>
  <c r="AC31" i="33" a="1"/>
  <c r="AC31" i="33" s="1"/>
  <c r="W17" i="45" a="1"/>
  <c r="W17" i="45" s="1"/>
  <c r="V44" i="44" a="1"/>
  <c r="V44" i="44" s="1"/>
  <c r="U83" i="45" a="1"/>
  <c r="U83" i="45" s="1"/>
  <c r="AF44" i="44" a="1"/>
  <c r="AF44" i="44" s="1"/>
  <c r="AK89" i="45" a="1"/>
  <c r="AK89" i="45" s="1"/>
  <c r="AE101" i="44" a="1"/>
  <c r="AE101" i="44" s="1"/>
  <c r="AN98" i="43" a="1"/>
  <c r="AN98" i="43" s="1"/>
  <c r="AA20" i="45" a="1"/>
  <c r="AA20" i="45" s="1"/>
  <c r="L94" i="33" a="1"/>
  <c r="L94" i="33" s="1"/>
  <c r="L93" i="33" s="1"/>
  <c r="AL47" i="44" a="1"/>
  <c r="AL47" i="44" s="1"/>
  <c r="AM24" i="46"/>
  <c r="AG65" i="45" a="1"/>
  <c r="AG65" i="45" s="1"/>
  <c r="O85" i="44" a="1"/>
  <c r="O85" i="44" s="1"/>
  <c r="P97" i="44" a="1"/>
  <c r="P97" i="44" s="1"/>
  <c r="AO104" i="45" a="1"/>
  <c r="AO104" i="45" s="1"/>
  <c r="AC82" i="45" a="1"/>
  <c r="AC82" i="45" s="1"/>
  <c r="AR59" i="44" a="1"/>
  <c r="AR59" i="44" s="1"/>
  <c r="Y52" i="45" a="1"/>
  <c r="Y52" i="45" s="1"/>
  <c r="X35" i="45" a="1"/>
  <c r="X35" i="45" s="1"/>
  <c r="I34" i="41" a="1"/>
  <c r="I34" i="41" s="1"/>
  <c r="R103" i="44" a="1"/>
  <c r="R103" i="44" s="1"/>
  <c r="I56" i="47" a="1"/>
  <c r="I56" i="47" s="1"/>
  <c r="AD103" i="45" a="1"/>
  <c r="AD103" i="45" s="1"/>
  <c r="X79" i="44" a="1"/>
  <c r="X79" i="44" s="1"/>
  <c r="J101" i="33" a="1"/>
  <c r="J101" i="33" s="1"/>
  <c r="AN38" i="43" a="1"/>
  <c r="AN38" i="43" s="1"/>
  <c r="AV19" i="46" a="1"/>
  <c r="AV19" i="46" s="1"/>
  <c r="AG20" i="33" a="1"/>
  <c r="AG20" i="33" s="1"/>
  <c r="E80" i="33" a="1"/>
  <c r="E80" i="33" s="1"/>
  <c r="AN55" i="43" a="1"/>
  <c r="AN55" i="43" s="1"/>
  <c r="I95" i="46" a="1"/>
  <c r="I95" i="46" s="1"/>
  <c r="AC62" i="44" a="1"/>
  <c r="AC62" i="44" s="1"/>
  <c r="AL50" i="33" a="1"/>
  <c r="AL50" i="33" s="1"/>
  <c r="E19" i="45" a="1"/>
  <c r="E19" i="45" s="1"/>
  <c r="AG98" i="33" a="1"/>
  <c r="AG98" i="33" s="1"/>
  <c r="Q32" i="45" a="1"/>
  <c r="Q32" i="45" s="1"/>
  <c r="C46" i="42" a="1"/>
  <c r="C46" i="42" s="1"/>
  <c r="H89" i="45" a="1"/>
  <c r="H89" i="45" s="1"/>
  <c r="AF92" i="45" a="1"/>
  <c r="AF92" i="45" s="1"/>
  <c r="AE77" i="33" a="1"/>
  <c r="AE77" i="33" s="1"/>
  <c r="U61" i="33" a="1"/>
  <c r="U61" i="33" s="1"/>
  <c r="C47" i="41" a="1"/>
  <c r="C47" i="41" s="1"/>
  <c r="C104" i="33" a="1"/>
  <c r="C104" i="33" s="1"/>
  <c r="AI31" i="45" a="1"/>
  <c r="AI31" i="45" s="1"/>
  <c r="AR62" i="44" a="1"/>
  <c r="AR62" i="44" s="1"/>
  <c r="AR74" i="33" a="1"/>
  <c r="AR74" i="33" s="1"/>
  <c r="AC93" i="43"/>
  <c r="I32" i="47" a="1"/>
  <c r="I32" i="47" s="1"/>
  <c r="L10" i="33" a="1"/>
  <c r="L10" i="33" s="1"/>
  <c r="M38" i="33" a="1"/>
  <c r="M38" i="33" s="1"/>
  <c r="E68" i="44" a="1"/>
  <c r="E68" i="44" s="1"/>
  <c r="W76" i="33" a="1"/>
  <c r="W76" i="33" s="1"/>
  <c r="I88" i="33" a="1"/>
  <c r="I88" i="33" s="1"/>
  <c r="U40" i="45" a="1"/>
  <c r="U40" i="45" s="1"/>
  <c r="AO85" i="44" a="1"/>
  <c r="AO85" i="44" s="1"/>
  <c r="Q95" i="45" a="1"/>
  <c r="Q95" i="45" s="1"/>
  <c r="AI97" i="44" a="1"/>
  <c r="AI97" i="44" s="1"/>
  <c r="C77" i="46" a="1"/>
  <c r="C77" i="46" s="1"/>
  <c r="AC38" i="33" a="1"/>
  <c r="AC38" i="33" s="1"/>
  <c r="AO17" i="46" a="1"/>
  <c r="AO17" i="46" s="1"/>
  <c r="C25" i="41" a="1"/>
  <c r="C25" i="41" s="1"/>
  <c r="H95" i="45" a="1"/>
  <c r="H95" i="45" s="1"/>
  <c r="Z82" i="44" a="1"/>
  <c r="Z82" i="44" s="1"/>
  <c r="N74" i="44" a="1"/>
  <c r="N74" i="44" s="1"/>
  <c r="W73" i="45" a="1"/>
  <c r="W73" i="45" s="1"/>
  <c r="Y26" i="45" a="1"/>
  <c r="Y26" i="45" s="1"/>
  <c r="AO80" i="33" a="1"/>
  <c r="AO80" i="33" s="1"/>
  <c r="K26" i="45" a="1"/>
  <c r="K26" i="45" s="1"/>
  <c r="F71" i="33" a="1"/>
  <c r="F71" i="33" s="1"/>
  <c r="AC41" i="44" a="1"/>
  <c r="AC41" i="44" s="1"/>
  <c r="G92" i="45" a="1"/>
  <c r="G92" i="45" s="1"/>
  <c r="X53" i="33" a="1"/>
  <c r="X53" i="33" s="1"/>
  <c r="K47" i="33" a="1"/>
  <c r="K47" i="33" s="1"/>
  <c r="AD11" i="44" a="1"/>
  <c r="AD11" i="44" s="1"/>
  <c r="T102" i="41"/>
  <c r="S100" i="33" a="1"/>
  <c r="S100" i="33" s="1"/>
  <c r="AL99" i="46"/>
  <c r="AG95" i="45" a="1"/>
  <c r="AG95" i="45" s="1"/>
  <c r="G16" i="45" a="1"/>
  <c r="G16" i="45" s="1"/>
  <c r="F31" i="33" a="1"/>
  <c r="F31" i="33" s="1"/>
  <c r="AV52" i="46" a="1"/>
  <c r="AV52" i="46" s="1"/>
  <c r="Y50" i="33" a="1"/>
  <c r="Y50" i="33" s="1"/>
  <c r="AR23" i="45" a="1"/>
  <c r="AR23" i="45" s="1"/>
  <c r="AM94" i="45" a="1"/>
  <c r="AM94" i="45" s="1"/>
  <c r="AN41" i="46" a="1"/>
  <c r="AN41" i="46" s="1"/>
  <c r="Z10" i="45" a="1"/>
  <c r="Z10" i="45" s="1"/>
  <c r="S23" i="33" a="1"/>
  <c r="S23" i="33" s="1"/>
  <c r="AN53" i="33" a="1"/>
  <c r="AN53" i="33" s="1"/>
  <c r="P70" i="33" a="1"/>
  <c r="P70" i="33" s="1"/>
  <c r="AE20" i="33" a="1"/>
  <c r="AE20" i="33" s="1"/>
  <c r="C91" i="43" a="1"/>
  <c r="C91" i="43" s="1"/>
  <c r="X98" i="45" a="1"/>
  <c r="X98" i="45" s="1"/>
  <c r="AO40" i="47" a="1"/>
  <c r="AO40" i="47" s="1"/>
  <c r="AF32" i="44" a="1"/>
  <c r="AF32" i="44" s="1"/>
  <c r="L31" i="33" a="1"/>
  <c r="L31" i="33" s="1"/>
  <c r="AU17" i="47" a="1"/>
  <c r="AU17" i="47" s="1"/>
  <c r="AN101" i="45" a="1"/>
  <c r="AN101" i="45" s="1"/>
  <c r="AG26" i="33" a="1"/>
  <c r="AG26" i="33" s="1"/>
  <c r="AD86" i="33" a="1"/>
  <c r="AD86" i="33" s="1"/>
  <c r="Z91" i="45" a="1"/>
  <c r="Z91" i="45" s="1"/>
  <c r="K53" i="45" a="1"/>
  <c r="K53" i="45" s="1"/>
  <c r="AJ73" i="45" a="1"/>
  <c r="AJ73" i="45" s="1"/>
  <c r="C76" i="41" a="1"/>
  <c r="C76" i="41" s="1"/>
  <c r="I61" i="43" a="1"/>
  <c r="I61" i="43" s="1"/>
  <c r="AH29" i="44" a="1"/>
  <c r="AH29" i="44" s="1"/>
  <c r="T83" i="45" a="1"/>
  <c r="T83" i="45" s="1"/>
  <c r="AV64" i="41" a="1"/>
  <c r="AV64" i="41" s="1"/>
  <c r="AK89" i="33" a="1"/>
  <c r="AK89" i="33" s="1"/>
  <c r="H64" i="33" a="1"/>
  <c r="H64" i="33" s="1"/>
  <c r="AN37" i="47" a="1"/>
  <c r="AN37" i="47" s="1"/>
  <c r="I65" i="41" a="1"/>
  <c r="I65" i="41" s="1"/>
  <c r="C79" i="43" a="1"/>
  <c r="C79" i="43" s="1"/>
  <c r="F20" i="45" a="1"/>
  <c r="F20" i="45" s="1"/>
  <c r="G70" i="44" a="1"/>
  <c r="G70" i="44" s="1"/>
  <c r="G69" i="44" s="1"/>
  <c r="S34" i="33" a="1"/>
  <c r="S34" i="33" s="1"/>
  <c r="AH58" i="33" a="1"/>
  <c r="AH58" i="33" s="1"/>
  <c r="I92" i="33" a="1"/>
  <c r="I92" i="33" s="1"/>
  <c r="V23" i="45" a="1"/>
  <c r="V23" i="45" s="1"/>
  <c r="AL72" i="41"/>
  <c r="AU35" i="43" a="1"/>
  <c r="AU35" i="43" s="1"/>
  <c r="T26" i="45" a="1"/>
  <c r="T26" i="45" s="1"/>
  <c r="AN71" i="45" a="1"/>
  <c r="AN71" i="45" s="1"/>
  <c r="I86" i="33" a="1"/>
  <c r="I86" i="33" s="1"/>
  <c r="J78" i="47"/>
  <c r="AU85" i="47" a="1"/>
  <c r="AU85" i="47" s="1"/>
  <c r="AL89" i="45" a="1"/>
  <c r="AL89" i="45" s="1"/>
  <c r="AL31" i="45" a="1"/>
  <c r="AL31" i="45" s="1"/>
  <c r="AL30" i="45" s="1"/>
  <c r="T67" i="45" a="1"/>
  <c r="T67" i="45" s="1"/>
  <c r="O82" i="33" a="1"/>
  <c r="O82" i="33" s="1"/>
  <c r="P28" i="44" a="1"/>
  <c r="P28" i="44" s="1"/>
  <c r="W32" i="45" a="1"/>
  <c r="W32" i="45" s="1"/>
  <c r="L17" i="44" a="1"/>
  <c r="L17" i="44" s="1"/>
  <c r="L10" i="44" a="1"/>
  <c r="L10" i="44" s="1"/>
  <c r="V32" i="45" a="1"/>
  <c r="V32" i="45" s="1"/>
  <c r="AB33" i="46"/>
  <c r="AR80" i="33" a="1"/>
  <c r="AR80" i="33" s="1"/>
  <c r="AU50" i="41" a="1"/>
  <c r="AU50" i="41" s="1"/>
  <c r="AB77" i="45" a="1"/>
  <c r="AB77" i="45" s="1"/>
  <c r="AJ37" i="33" a="1"/>
  <c r="AJ37" i="33" s="1"/>
  <c r="U52" i="44" a="1"/>
  <c r="U52" i="44" s="1"/>
  <c r="E41" i="33" a="1"/>
  <c r="E41" i="33" s="1"/>
  <c r="Z68" i="44" a="1"/>
  <c r="Z68" i="44" s="1"/>
  <c r="AR94" i="33" a="1"/>
  <c r="AR94" i="33" s="1"/>
  <c r="AH85" i="44" a="1"/>
  <c r="AH85" i="44" s="1"/>
  <c r="AJ37" i="45" a="1"/>
  <c r="AJ37" i="45" s="1"/>
  <c r="AN101" i="43" a="1"/>
  <c r="AN101" i="43" s="1"/>
  <c r="AH25" i="44" a="1"/>
  <c r="AH25" i="44" s="1"/>
  <c r="AI68" i="33" a="1"/>
  <c r="AI68" i="33" s="1"/>
  <c r="AN46" i="33" a="1"/>
  <c r="AN46" i="33" s="1"/>
  <c r="AP58" i="33" a="1"/>
  <c r="AP58" i="33" s="1"/>
  <c r="G91" i="33" a="1"/>
  <c r="G91" i="33" s="1"/>
  <c r="AC92" i="44" a="1"/>
  <c r="AC92" i="44" s="1"/>
  <c r="Q64" i="44" a="1"/>
  <c r="Q64" i="44" s="1"/>
  <c r="X76" i="44" a="1"/>
  <c r="X76" i="44" s="1"/>
  <c r="F40" i="45" a="1"/>
  <c r="F40" i="45" s="1"/>
  <c r="F70" i="45" a="1"/>
  <c r="F70" i="45" s="1"/>
  <c r="S92" i="45" a="1"/>
  <c r="S92" i="45" s="1"/>
  <c r="AO94" i="47" a="1"/>
  <c r="AO94" i="47" s="1"/>
  <c r="M91" i="33" a="1"/>
  <c r="M91" i="33" s="1"/>
  <c r="M90" i="33" s="1"/>
  <c r="AJ79" i="33" a="1"/>
  <c r="AJ79" i="33" s="1"/>
  <c r="AV71" i="41" a="1"/>
  <c r="AV71" i="41" s="1"/>
  <c r="AP83" i="33" a="1"/>
  <c r="AP83" i="33" s="1"/>
  <c r="M32" i="44" a="1"/>
  <c r="M32" i="44" s="1"/>
  <c r="M22" i="44" a="1"/>
  <c r="M22" i="44" s="1"/>
  <c r="AI100" i="44" a="1"/>
  <c r="AI100" i="44" s="1"/>
  <c r="E97" i="45" a="1"/>
  <c r="E97" i="45" s="1"/>
  <c r="E96" i="45" s="1"/>
  <c r="G53" i="45" a="1"/>
  <c r="G53" i="45" s="1"/>
  <c r="R58" i="33" a="1"/>
  <c r="R58" i="33" s="1"/>
  <c r="AL10" i="45" a="1"/>
  <c r="AL10" i="45" s="1"/>
  <c r="AV23" i="46" a="1"/>
  <c r="AV23" i="46" s="1"/>
  <c r="R82" i="33" a="1"/>
  <c r="R82" i="33" s="1"/>
  <c r="AD31" i="44" a="1"/>
  <c r="AD31" i="44" s="1"/>
  <c r="AP50" i="45" a="1"/>
  <c r="AP50" i="45" s="1"/>
  <c r="I32" i="43" a="1"/>
  <c r="I32" i="43" s="1"/>
  <c r="AR37" i="33" a="1"/>
  <c r="AR37" i="33" s="1"/>
  <c r="AB74" i="33" a="1"/>
  <c r="AB74" i="33" s="1"/>
  <c r="V59" i="45" a="1"/>
  <c r="V59" i="45" s="1"/>
  <c r="G70" i="45" a="1"/>
  <c r="G70" i="45" s="1"/>
  <c r="AF103" i="33" a="1"/>
  <c r="AF103" i="33" s="1"/>
  <c r="AC76" i="33" a="1"/>
  <c r="AC76" i="33" s="1"/>
  <c r="V104" i="44" a="1"/>
  <c r="V104" i="44" s="1"/>
  <c r="U86" i="45" a="1"/>
  <c r="U86" i="45" s="1"/>
  <c r="S77" i="45" a="1"/>
  <c r="S77" i="45" s="1"/>
  <c r="O79" i="45" a="1"/>
  <c r="O79" i="45" s="1"/>
  <c r="V47" i="45" a="1"/>
  <c r="V47" i="45" s="1"/>
  <c r="L64" i="44" a="1"/>
  <c r="L64" i="44" s="1"/>
  <c r="R32" i="33" a="1"/>
  <c r="R32" i="33" s="1"/>
  <c r="Q85" i="44" a="1"/>
  <c r="Q85" i="44" s="1"/>
  <c r="X22" i="33" a="1"/>
  <c r="X22" i="33" s="1"/>
  <c r="H44" i="33" a="1"/>
  <c r="H44" i="33" s="1"/>
  <c r="AQ22" i="44" a="1"/>
  <c r="AQ22" i="44" s="1"/>
  <c r="AN82" i="47" a="1"/>
  <c r="AN82" i="47" s="1"/>
  <c r="M82" i="45" a="1"/>
  <c r="M82" i="45" s="1"/>
  <c r="I43" i="44" a="1"/>
  <c r="I43" i="44" s="1"/>
  <c r="AG32" i="44" a="1"/>
  <c r="AG32" i="44" s="1"/>
  <c r="P91" i="44" a="1"/>
  <c r="P91" i="44" s="1"/>
  <c r="AP26" i="44" a="1"/>
  <c r="AP26" i="44" s="1"/>
  <c r="Y101" i="44" a="1"/>
  <c r="Y101" i="44" s="1"/>
  <c r="U56" i="45" a="1"/>
  <c r="U56" i="45" s="1"/>
  <c r="AA37" i="45" a="1"/>
  <c r="AA37" i="45" s="1"/>
  <c r="I43" i="45" a="1"/>
  <c r="I43" i="45" s="1"/>
  <c r="G53" i="44" a="1"/>
  <c r="G53" i="44" s="1"/>
  <c r="AH35" i="45" a="1"/>
  <c r="AH35" i="45" s="1"/>
  <c r="Q28" i="45" a="1"/>
  <c r="Q28" i="45" s="1"/>
  <c r="AD89" i="44" a="1"/>
  <c r="AD89" i="44" s="1"/>
  <c r="AO67" i="43" a="1"/>
  <c r="AO67" i="43" s="1"/>
  <c r="AL104" i="45" a="1"/>
  <c r="AL104" i="45" s="1"/>
  <c r="F74" i="33" a="1"/>
  <c r="F74" i="33" s="1"/>
  <c r="V16" i="44" a="1"/>
  <c r="V16" i="44" s="1"/>
  <c r="AJ58" i="45" a="1"/>
  <c r="AJ58" i="45" s="1"/>
  <c r="AK83" i="45" a="1"/>
  <c r="AK83" i="45" s="1"/>
  <c r="Z74" i="33" a="1"/>
  <c r="Z74" i="33" s="1"/>
  <c r="M56" i="45" a="1"/>
  <c r="M56" i="45" s="1"/>
  <c r="Y83" i="45" a="1"/>
  <c r="Y83" i="45" s="1"/>
  <c r="V20" i="45" a="1"/>
  <c r="V20" i="45" s="1"/>
  <c r="V18" i="45" s="1"/>
  <c r="L17" i="45" a="1"/>
  <c r="L17" i="45" s="1"/>
  <c r="AL35" i="44" a="1"/>
  <c r="AL35" i="44" s="1"/>
  <c r="K82" i="44" a="1"/>
  <c r="K82" i="44" s="1"/>
  <c r="G76" i="45" a="1"/>
  <c r="G76" i="45" s="1"/>
  <c r="S22" i="45" a="1"/>
  <c r="S22" i="45" s="1"/>
  <c r="L83" i="33" a="1"/>
  <c r="L83" i="33" s="1"/>
  <c r="V97" i="45" a="1"/>
  <c r="V97" i="45" s="1"/>
  <c r="J28" i="33" a="1"/>
  <c r="J28" i="33" s="1"/>
  <c r="J27" i="33" s="1"/>
  <c r="AO89" i="33" a="1"/>
  <c r="AO89" i="33" s="1"/>
  <c r="P44" i="45" a="1"/>
  <c r="P44" i="45" s="1"/>
  <c r="W43" i="45" a="1"/>
  <c r="W43" i="45" s="1"/>
  <c r="Z32" i="44" a="1"/>
  <c r="Z32" i="44" s="1"/>
  <c r="C32" i="45" a="1"/>
  <c r="C32" i="45" s="1"/>
  <c r="I35" i="45" a="1"/>
  <c r="I35" i="45" s="1"/>
  <c r="X74" i="44" a="1"/>
  <c r="X74" i="44" s="1"/>
  <c r="AD29" i="33" a="1"/>
  <c r="AD29" i="33" s="1"/>
  <c r="AV16" i="43" a="1"/>
  <c r="AV16" i="43" s="1"/>
  <c r="AM97" i="45" a="1"/>
  <c r="AM97" i="45" s="1"/>
  <c r="AN35" i="45" a="1"/>
  <c r="AN35" i="45" s="1"/>
  <c r="AF37" i="33" a="1"/>
  <c r="AF37" i="33" s="1"/>
  <c r="C88" i="45" a="1"/>
  <c r="C88" i="45" s="1"/>
  <c r="AF67" i="45" a="1"/>
  <c r="AF67" i="45" s="1"/>
  <c r="P46" i="33" a="1"/>
  <c r="P46" i="33" s="1"/>
  <c r="O17" i="44" a="1"/>
  <c r="O17" i="44" s="1"/>
  <c r="AM65" i="45" a="1"/>
  <c r="AM65" i="45" s="1"/>
  <c r="AD35" i="33" a="1"/>
  <c r="AD35" i="33" s="1"/>
  <c r="I26" i="46" a="1"/>
  <c r="I26" i="46" s="1"/>
  <c r="I19" i="33" a="1"/>
  <c r="I19" i="33" s="1"/>
  <c r="C77" i="42" a="1"/>
  <c r="C77" i="42" s="1"/>
  <c r="AO80" i="44" a="1"/>
  <c r="AO80" i="44" s="1"/>
  <c r="E47" i="33" a="1"/>
  <c r="E47" i="33" s="1"/>
  <c r="X26" i="44" a="1"/>
  <c r="X26" i="44" s="1"/>
  <c r="F101" i="33" a="1"/>
  <c r="F101" i="33" s="1"/>
  <c r="AO26" i="45" a="1"/>
  <c r="AO26" i="45" s="1"/>
  <c r="AU94" i="43" a="1"/>
  <c r="AU94" i="43" s="1"/>
  <c r="C91" i="42" a="1"/>
  <c r="C91" i="42" s="1"/>
  <c r="AH86" i="44" a="1"/>
  <c r="AH86" i="44" s="1"/>
  <c r="K101" i="45" a="1"/>
  <c r="K101" i="45" s="1"/>
  <c r="E44" i="45" a="1"/>
  <c r="E44" i="45" s="1"/>
  <c r="AO91" i="46" a="1"/>
  <c r="AO91" i="46" s="1"/>
  <c r="M38" i="44" a="1"/>
  <c r="M38" i="44" s="1"/>
  <c r="C41" i="33" a="1"/>
  <c r="C41" i="33" s="1"/>
  <c r="G62" i="44" a="1"/>
  <c r="G62" i="44" s="1"/>
  <c r="J70" i="45" a="1"/>
  <c r="J70" i="45" s="1"/>
  <c r="C31" i="33" a="1"/>
  <c r="C31" i="33" s="1"/>
  <c r="AE53" i="44" a="1"/>
  <c r="AE53" i="44" s="1"/>
  <c r="U68" i="45" a="1"/>
  <c r="U68" i="45" s="1"/>
  <c r="AA94" i="33" a="1"/>
  <c r="AA94" i="33" s="1"/>
  <c r="AV31" i="41" a="1"/>
  <c r="AV31" i="41" s="1"/>
  <c r="F86" i="33" a="1"/>
  <c r="F86" i="33" s="1"/>
  <c r="I37" i="41" a="1"/>
  <c r="I37" i="41" s="1"/>
  <c r="E70" i="45" a="1"/>
  <c r="E70" i="45" s="1"/>
  <c r="H86" i="33" a="1"/>
  <c r="H86" i="33" s="1"/>
  <c r="M80" i="33" a="1"/>
  <c r="M80" i="33" s="1"/>
  <c r="C19" i="43" a="1"/>
  <c r="C19" i="43" s="1"/>
  <c r="E50" i="44" a="1"/>
  <c r="E50" i="44" s="1"/>
  <c r="AI27" i="41"/>
  <c r="AM91" i="33" a="1"/>
  <c r="AM91" i="33" s="1"/>
  <c r="W34" i="44" a="1"/>
  <c r="W34" i="44" s="1"/>
  <c r="H67" i="45" a="1"/>
  <c r="H67" i="45" s="1"/>
  <c r="O95" i="44" a="1"/>
  <c r="O95" i="44" s="1"/>
  <c r="AK99" i="47"/>
  <c r="AO22" i="46" a="1"/>
  <c r="AO22" i="46" s="1"/>
  <c r="AO61" i="41" a="1"/>
  <c r="AO61" i="41" s="1"/>
  <c r="AA80" i="45" a="1"/>
  <c r="AA80" i="45" s="1"/>
  <c r="AJ56" i="33" a="1"/>
  <c r="AJ56" i="33" s="1"/>
  <c r="K91" i="44" a="1"/>
  <c r="K91" i="44" s="1"/>
  <c r="AO79" i="47" a="1"/>
  <c r="AO79" i="47" s="1"/>
  <c r="K32" i="44" a="1"/>
  <c r="K32" i="44" s="1"/>
  <c r="AK16" i="33" a="1"/>
  <c r="AK16" i="33" s="1"/>
  <c r="AO103" i="43" a="1"/>
  <c r="AO103" i="43" s="1"/>
  <c r="R61" i="33" a="1"/>
  <c r="R61" i="33" s="1"/>
  <c r="AN43" i="33" a="1"/>
  <c r="AN43" i="33" s="1"/>
  <c r="AA79" i="44" a="1"/>
  <c r="AA79" i="44" s="1"/>
  <c r="AA78" i="44" s="1"/>
  <c r="AB42" i="47"/>
  <c r="W31" i="33" a="1"/>
  <c r="W31" i="33" s="1"/>
  <c r="O100" i="45" a="1"/>
  <c r="O100" i="45" s="1"/>
  <c r="I89" i="44" a="1"/>
  <c r="I89" i="44" s="1"/>
  <c r="AD58" i="33" a="1"/>
  <c r="AD58" i="33" s="1"/>
  <c r="AF83" i="45" a="1"/>
  <c r="AF83" i="45" s="1"/>
  <c r="C47" i="45" a="1"/>
  <c r="C47" i="45" s="1"/>
  <c r="J86" i="44" a="1"/>
  <c r="J86" i="44" s="1"/>
  <c r="AB10" i="44" a="1"/>
  <c r="AB10" i="44" s="1"/>
  <c r="AL29" i="44" a="1"/>
  <c r="AL29" i="44" s="1"/>
  <c r="AL27" i="44" s="1"/>
  <c r="T41" i="44" a="1"/>
  <c r="T41" i="44" s="1"/>
  <c r="I25" i="44" a="1"/>
  <c r="I25" i="44" s="1"/>
  <c r="AQ25" i="44" a="1"/>
  <c r="AQ25" i="44" s="1"/>
  <c r="AK95" i="33" a="1"/>
  <c r="AK95" i="33" s="1"/>
  <c r="Z60" i="47"/>
  <c r="AD76" i="33" a="1"/>
  <c r="AD76" i="33" s="1"/>
  <c r="AM32" i="33" a="1"/>
  <c r="AM32" i="33" s="1"/>
  <c r="K33" i="46"/>
  <c r="AM76" i="33" a="1"/>
  <c r="AM76" i="33" s="1"/>
  <c r="C19" i="42" a="1"/>
  <c r="C19" i="42" s="1"/>
  <c r="T23" i="33" a="1"/>
  <c r="T23" i="33" s="1"/>
  <c r="AB67" i="45" a="1"/>
  <c r="AB67" i="45" s="1"/>
  <c r="T26" i="33" a="1"/>
  <c r="T26" i="33" s="1"/>
  <c r="Z85" i="45" a="1"/>
  <c r="Z85" i="45" s="1"/>
  <c r="AN17" i="43" a="1"/>
  <c r="AN17" i="43" s="1"/>
  <c r="W92" i="33" a="1"/>
  <c r="W92" i="33" s="1"/>
  <c r="C62" i="41" a="1"/>
  <c r="C62" i="41" s="1"/>
  <c r="AB71" i="45" a="1"/>
  <c r="AB71" i="45" s="1"/>
  <c r="T88" i="33" a="1"/>
  <c r="T88" i="33" s="1"/>
  <c r="N10" i="44" a="1"/>
  <c r="N10" i="44" s="1"/>
  <c r="V35" i="33" a="1"/>
  <c r="V35" i="33" s="1"/>
  <c r="AA100" i="45" a="1"/>
  <c r="AA100" i="45" s="1"/>
  <c r="U77" i="44" a="1"/>
  <c r="U77" i="44" s="1"/>
  <c r="S51" i="41"/>
  <c r="AV104" i="41" a="1"/>
  <c r="AV104" i="41" s="1"/>
  <c r="U64" i="45" a="1"/>
  <c r="U64" i="45" s="1"/>
  <c r="U63" i="45" s="1"/>
  <c r="N94" i="44" a="1"/>
  <c r="N94" i="44" s="1"/>
  <c r="AR28" i="33" a="1"/>
  <c r="AR28" i="33" s="1"/>
  <c r="AR46" i="33" a="1"/>
  <c r="AR46" i="33" s="1"/>
  <c r="AB98" i="45" a="1"/>
  <c r="AB98" i="45" s="1"/>
  <c r="AO80" i="47" a="1"/>
  <c r="AO80" i="47" s="1"/>
  <c r="I91" i="33" a="1"/>
  <c r="I91" i="33" s="1"/>
  <c r="AQ76" i="44" a="1"/>
  <c r="AQ76" i="44" s="1"/>
  <c r="P80" i="33" a="1"/>
  <c r="P80" i="33" s="1"/>
  <c r="AV50" i="47" a="1"/>
  <c r="AV50" i="47" s="1"/>
  <c r="AE23" i="33" a="1"/>
  <c r="AE23" i="33" s="1"/>
  <c r="K52" i="44" a="1"/>
  <c r="K52" i="44" s="1"/>
  <c r="X65" i="44" a="1"/>
  <c r="X65" i="44" s="1"/>
  <c r="AL41" i="44" a="1"/>
  <c r="AL41" i="44" s="1"/>
  <c r="Y52" i="33" a="1"/>
  <c r="Y52" i="33" s="1"/>
  <c r="H80" i="33" a="1"/>
  <c r="H80" i="33" s="1"/>
  <c r="G25" i="33" a="1"/>
  <c r="G25" i="33" s="1"/>
  <c r="AN37" i="41" a="1"/>
  <c r="AN37" i="41" s="1"/>
  <c r="AO88" i="43" a="1"/>
  <c r="AO88" i="43" s="1"/>
  <c r="J29" i="44" a="1"/>
  <c r="J29" i="44" s="1"/>
  <c r="AL61" i="33" a="1"/>
  <c r="AL61" i="33" s="1"/>
  <c r="AB34" i="33" a="1"/>
  <c r="AB34" i="33" s="1"/>
  <c r="AJ91" i="45" a="1"/>
  <c r="AJ91" i="45" s="1"/>
  <c r="AJ34" i="33" a="1"/>
  <c r="AJ34" i="33" s="1"/>
  <c r="AF50" i="45" a="1"/>
  <c r="AF50" i="45" s="1"/>
  <c r="R59" i="45" a="1"/>
  <c r="R59" i="45" s="1"/>
  <c r="AD85" i="33" a="1"/>
  <c r="AD85" i="33" s="1"/>
  <c r="N55" i="33" a="1"/>
  <c r="N55" i="33" s="1"/>
  <c r="R26" i="33" a="1"/>
  <c r="R26" i="33" s="1"/>
  <c r="V104" i="33" a="1"/>
  <c r="V104" i="33" s="1"/>
  <c r="AV76" i="43" a="1"/>
  <c r="AV76" i="43" s="1"/>
  <c r="I19" i="45" a="1"/>
  <c r="I19" i="45" s="1"/>
  <c r="AP59" i="44" a="1"/>
  <c r="AP59" i="44" s="1"/>
  <c r="U61" i="44" a="1"/>
  <c r="U61" i="44" s="1"/>
  <c r="G77" i="45" a="1"/>
  <c r="G77" i="45" s="1"/>
  <c r="AI29" i="44" a="1"/>
  <c r="AI29" i="44" s="1"/>
  <c r="U79" i="45" a="1"/>
  <c r="U79" i="45" s="1"/>
  <c r="Q98" i="44" a="1"/>
  <c r="Q98" i="44" s="1"/>
  <c r="O32" i="44" a="1"/>
  <c r="O32" i="44" s="1"/>
  <c r="P89" i="44" a="1"/>
  <c r="P89" i="44" s="1"/>
  <c r="AU88" i="43" a="1"/>
  <c r="AU88" i="43" s="1"/>
  <c r="O28" i="33" a="1"/>
  <c r="O28" i="33" s="1"/>
  <c r="X20" i="44" a="1"/>
  <c r="X20" i="44" s="1"/>
  <c r="AI61" i="44" a="1"/>
  <c r="AI61" i="44" s="1"/>
  <c r="AU101" i="47" a="1"/>
  <c r="AU101" i="47" s="1"/>
  <c r="L28" i="44" a="1"/>
  <c r="L28" i="44" s="1"/>
  <c r="O59" i="33" a="1"/>
  <c r="O59" i="33" s="1"/>
  <c r="T83" i="44" a="1"/>
  <c r="T83" i="44" s="1"/>
  <c r="AL50" i="45" a="1"/>
  <c r="AL50" i="45" s="1"/>
  <c r="U91" i="44" a="1"/>
  <c r="U91" i="44" s="1"/>
  <c r="AU85" i="46" a="1"/>
  <c r="AU85" i="46" s="1"/>
  <c r="E62" i="44" a="1"/>
  <c r="E62" i="44" s="1"/>
  <c r="AE67" i="45" a="1"/>
  <c r="AE67" i="45" s="1"/>
  <c r="N94" i="33" a="1"/>
  <c r="N94" i="33" s="1"/>
  <c r="AM52" i="33" a="1"/>
  <c r="AM52" i="33" s="1"/>
  <c r="Q92" i="44" a="1"/>
  <c r="Q92" i="44" s="1"/>
  <c r="AJ76" i="44" a="1"/>
  <c r="AJ76" i="44" s="1"/>
  <c r="Q74" i="33" a="1"/>
  <c r="Q74" i="33" s="1"/>
  <c r="AP97" i="45" a="1"/>
  <c r="AP97" i="45" s="1"/>
  <c r="M67" i="44" a="1"/>
  <c r="M67" i="44" s="1"/>
  <c r="AJ64" i="45" a="1"/>
  <c r="AJ64" i="45" s="1"/>
  <c r="AC59" i="44" a="1"/>
  <c r="AC59" i="44" s="1"/>
  <c r="Y44" i="44" a="1"/>
  <c r="Y44" i="44" s="1"/>
  <c r="J36" i="43"/>
  <c r="L56" i="33" a="1"/>
  <c r="L56" i="33" s="1"/>
  <c r="Z41" i="33" a="1"/>
  <c r="Z41" i="33" s="1"/>
  <c r="AD52" i="44" a="1"/>
  <c r="AD52" i="44" s="1"/>
  <c r="T64" i="33" a="1"/>
  <c r="T64" i="33" s="1"/>
  <c r="AR44" i="45" a="1"/>
  <c r="AR44" i="45" s="1"/>
  <c r="W92" i="45" a="1"/>
  <c r="W92" i="45" s="1"/>
  <c r="AA98" i="33" a="1"/>
  <c r="AA98" i="33" s="1"/>
  <c r="AU40" i="43" a="1"/>
  <c r="AU40" i="43" s="1"/>
  <c r="AQ65" i="33" a="1"/>
  <c r="AQ65" i="33" s="1"/>
  <c r="AL97" i="45" a="1"/>
  <c r="AL97" i="45" s="1"/>
  <c r="AO23" i="46" a="1"/>
  <c r="AO23" i="46" s="1"/>
  <c r="AN83" i="46" a="1"/>
  <c r="AN83" i="46" s="1"/>
  <c r="AI70" i="44" a="1"/>
  <c r="AI70" i="44" s="1"/>
  <c r="I94" i="46" a="1"/>
  <c r="I94" i="46" s="1"/>
  <c r="AI10" i="45" a="1"/>
  <c r="AI10" i="45" s="1"/>
  <c r="AV38" i="46" a="1"/>
  <c r="AV38" i="46" s="1"/>
  <c r="AA88" i="33" a="1"/>
  <c r="AA88" i="33" s="1"/>
  <c r="AN16" i="46" a="1"/>
  <c r="AN16" i="46" s="1"/>
  <c r="X11" i="33" a="1"/>
  <c r="X11" i="33" s="1"/>
  <c r="S28" i="44" a="1"/>
  <c r="S28" i="44" s="1"/>
  <c r="AT48" i="43"/>
  <c r="F100" i="45" a="1"/>
  <c r="F100" i="45" s="1"/>
  <c r="X56" i="45" a="1"/>
  <c r="X56" i="45" s="1"/>
  <c r="P10" i="33" a="1"/>
  <c r="P10" i="33" s="1"/>
  <c r="AN83" i="45" a="1"/>
  <c r="AN83" i="45" s="1"/>
  <c r="M100" i="45" a="1"/>
  <c r="M100" i="45" s="1"/>
  <c r="X19" i="45" a="1"/>
  <c r="X19" i="45" s="1"/>
  <c r="AO92" i="47" a="1"/>
  <c r="AO92" i="47" s="1"/>
  <c r="W101" i="44" a="1"/>
  <c r="W101" i="44" s="1"/>
  <c r="AO103" i="47" a="1"/>
  <c r="AO103" i="47" s="1"/>
  <c r="AJ95" i="44" a="1"/>
  <c r="AJ95" i="44" s="1"/>
  <c r="K37" i="45" a="1"/>
  <c r="K37" i="45" s="1"/>
  <c r="K36" i="45" s="1"/>
  <c r="AI31" i="33" a="1"/>
  <c r="AI31" i="33" s="1"/>
  <c r="AR38" i="33" a="1"/>
  <c r="AR38" i="33" s="1"/>
  <c r="Q46" i="44" a="1"/>
  <c r="Q46" i="44" s="1"/>
  <c r="S50" i="44" a="1"/>
  <c r="S50" i="44" s="1"/>
  <c r="U98" i="33" a="1"/>
  <c r="U98" i="33" s="1"/>
  <c r="AN50" i="46" a="1"/>
  <c r="AN50" i="46" s="1"/>
  <c r="C10" i="33" a="1"/>
  <c r="C10" i="33" s="1"/>
  <c r="I73" i="41" a="1"/>
  <c r="I73" i="41" s="1"/>
  <c r="R52" i="45" a="1"/>
  <c r="R52" i="45" s="1"/>
  <c r="AH92" i="33" a="1"/>
  <c r="AH92" i="33" s="1"/>
  <c r="H79" i="44" a="1"/>
  <c r="H79" i="44" s="1"/>
  <c r="W98" i="33" a="1"/>
  <c r="W98" i="33" s="1"/>
  <c r="AE85" i="44" a="1"/>
  <c r="AE85" i="44" s="1"/>
  <c r="AA70" i="45" a="1"/>
  <c r="AA70" i="45" s="1"/>
  <c r="E70" i="33" a="1"/>
  <c r="E70" i="33" s="1"/>
  <c r="AH98" i="44" a="1"/>
  <c r="AH98" i="44" s="1"/>
  <c r="P82" i="33" a="1"/>
  <c r="P82" i="33" s="1"/>
  <c r="AQ49" i="44" a="1"/>
  <c r="AQ49" i="44" s="1"/>
  <c r="AL22" i="45" a="1"/>
  <c r="AL22" i="45" s="1"/>
  <c r="U62" i="45" a="1"/>
  <c r="U62" i="45" s="1"/>
  <c r="AO98" i="47" a="1"/>
  <c r="AO98" i="47" s="1"/>
  <c r="C28" i="43" a="1"/>
  <c r="C28" i="43" s="1"/>
  <c r="J32" i="33" a="1"/>
  <c r="J32" i="33" s="1"/>
  <c r="AV37" i="47" a="1"/>
  <c r="AV37" i="47" s="1"/>
  <c r="O74" i="44" a="1"/>
  <c r="O74" i="44" s="1"/>
  <c r="K103" i="33" a="1"/>
  <c r="K103" i="33" s="1"/>
  <c r="AO43" i="47" a="1"/>
  <c r="AO43" i="47" s="1"/>
  <c r="AD90" i="43"/>
  <c r="AH56" i="33" a="1"/>
  <c r="AH56" i="33" s="1"/>
  <c r="AE52" i="33" a="1"/>
  <c r="AE52" i="33" s="1"/>
  <c r="AF65" i="44" a="1"/>
  <c r="AF65" i="44" s="1"/>
  <c r="AJ77" i="45" a="1"/>
  <c r="AJ77" i="45" s="1"/>
  <c r="AD23" i="33" a="1"/>
  <c r="AD23" i="33" s="1"/>
  <c r="Z49" i="45" a="1"/>
  <c r="Z49" i="45" s="1"/>
  <c r="L101" i="45" a="1"/>
  <c r="L101" i="45" s="1"/>
  <c r="AR65" i="45" a="1"/>
  <c r="AR65" i="45" s="1"/>
  <c r="AN67" i="43" a="1"/>
  <c r="AN67" i="43" s="1"/>
  <c r="AN66" i="43" s="1"/>
  <c r="F47" i="45" a="1"/>
  <c r="F47" i="45" s="1"/>
  <c r="N95" i="45" a="1"/>
  <c r="N95" i="45" s="1"/>
  <c r="AD62" i="45" a="1"/>
  <c r="AD62" i="45" s="1"/>
  <c r="AO52" i="44" a="1"/>
  <c r="AO52" i="44" s="1"/>
  <c r="H23" i="45" a="1"/>
  <c r="H23" i="45" s="1"/>
  <c r="L82" i="44" a="1"/>
  <c r="L82" i="44" s="1"/>
  <c r="AG56" i="44" a="1"/>
  <c r="AG56" i="44" s="1"/>
  <c r="J88" i="45" a="1"/>
  <c r="J88" i="45" s="1"/>
  <c r="M54" i="41"/>
  <c r="N73" i="45" a="1"/>
  <c r="N73" i="45" s="1"/>
  <c r="AV79" i="46" a="1"/>
  <c r="AV79" i="46" s="1"/>
  <c r="Y22" i="45" a="1"/>
  <c r="Y22" i="45" s="1"/>
  <c r="T100" i="45" a="1"/>
  <c r="T100" i="45" s="1"/>
  <c r="AM85" i="33" a="1"/>
  <c r="AM85" i="33" s="1"/>
  <c r="AL58" i="44" a="1"/>
  <c r="AL58" i="44" s="1"/>
  <c r="AB76" i="45" a="1"/>
  <c r="AB76" i="45" s="1"/>
  <c r="C46" i="33" a="1"/>
  <c r="C46" i="33" s="1"/>
  <c r="W104" i="44" a="1"/>
  <c r="W104" i="44" s="1"/>
  <c r="L100" i="33" a="1"/>
  <c r="L100" i="33" s="1"/>
  <c r="AO97" i="41" a="1"/>
  <c r="AO97" i="41" s="1"/>
  <c r="I46" i="41" a="1"/>
  <c r="I46" i="41" s="1"/>
  <c r="I67" i="43" a="1"/>
  <c r="I67" i="43" s="1"/>
  <c r="AG35" i="33" a="1"/>
  <c r="AG35" i="33" s="1"/>
  <c r="AK56" i="33" a="1"/>
  <c r="AK56" i="33" s="1"/>
  <c r="T92" i="33" a="1"/>
  <c r="T92" i="33" s="1"/>
  <c r="K25" i="45" a="1"/>
  <c r="K25" i="45" s="1"/>
  <c r="AN31" i="33" a="1"/>
  <c r="AN31" i="33" s="1"/>
  <c r="AF82" i="44" a="1"/>
  <c r="AF82" i="44" s="1"/>
  <c r="Y91" i="33" a="1"/>
  <c r="Y91" i="33" s="1"/>
  <c r="AH70" i="44" a="1"/>
  <c r="AH70" i="44" s="1"/>
  <c r="AF89" i="33" a="1"/>
  <c r="AF89" i="33" s="1"/>
  <c r="AF24" i="47"/>
  <c r="AD94" i="44" a="1"/>
  <c r="AD94" i="44" s="1"/>
  <c r="AA75" i="47"/>
  <c r="AG43" i="44" a="1"/>
  <c r="AG43" i="44" s="1"/>
  <c r="AG42" i="44" s="1"/>
  <c r="O77" i="45" a="1"/>
  <c r="O77" i="45" s="1"/>
  <c r="AV34" i="41" a="1"/>
  <c r="AV34" i="41" s="1"/>
  <c r="L40" i="33" a="1"/>
  <c r="L40" i="33" s="1"/>
  <c r="C67" i="47" a="1"/>
  <c r="C67" i="47" s="1"/>
  <c r="I34" i="45" a="1"/>
  <c r="I34" i="45" s="1"/>
  <c r="AC71" i="33" a="1"/>
  <c r="AC71" i="33" s="1"/>
  <c r="J34" i="44" a="1"/>
  <c r="J34" i="44" s="1"/>
  <c r="AA71" i="33" a="1"/>
  <c r="AA71" i="33" s="1"/>
  <c r="AM71" i="45" a="1"/>
  <c r="AM71" i="45" s="1"/>
  <c r="Z82" i="45" a="1"/>
  <c r="Z82" i="45" s="1"/>
  <c r="AK41" i="45" a="1"/>
  <c r="AK41" i="45" s="1"/>
  <c r="K94" i="45" a="1"/>
  <c r="K94" i="45" s="1"/>
  <c r="A49" i="44"/>
  <c r="C53" i="42" a="1"/>
  <c r="C53" i="42" s="1"/>
  <c r="AN26" i="45" a="1"/>
  <c r="AN26" i="45" s="1"/>
  <c r="AU25" i="43" a="1"/>
  <c r="AU25" i="43" s="1"/>
  <c r="X71" i="45" a="1"/>
  <c r="X71" i="45" s="1"/>
  <c r="AC50" i="44" a="1"/>
  <c r="AC50" i="44" s="1"/>
  <c r="V40" i="45" a="1"/>
  <c r="V40" i="45" s="1"/>
  <c r="E32" i="45" a="1"/>
  <c r="E32" i="45" s="1"/>
  <c r="J62" i="45" a="1"/>
  <c r="J62" i="45" s="1"/>
  <c r="P91" i="45" a="1"/>
  <c r="P91" i="45" s="1"/>
  <c r="C91" i="41" a="1"/>
  <c r="C91" i="41" s="1"/>
  <c r="Y50" i="44" a="1"/>
  <c r="Y50" i="44" s="1"/>
  <c r="J64" i="45" a="1"/>
  <c r="J64" i="45" s="1"/>
  <c r="AE61" i="44" a="1"/>
  <c r="AE61" i="44" s="1"/>
  <c r="Z85" i="44" a="1"/>
  <c r="Z85" i="44" s="1"/>
  <c r="AA67" i="44" a="1"/>
  <c r="AA67" i="44" s="1"/>
  <c r="E35" i="44" a="1"/>
  <c r="E35" i="44" s="1"/>
  <c r="M44" i="33" a="1"/>
  <c r="M44" i="33" s="1"/>
  <c r="H22" i="44" a="1"/>
  <c r="H22" i="44" s="1"/>
  <c r="AU71" i="47" a="1"/>
  <c r="AU71" i="47" s="1"/>
  <c r="AU26" i="46" a="1"/>
  <c r="AU26" i="46" s="1"/>
  <c r="O59" i="45" a="1"/>
  <c r="O59" i="45" s="1"/>
  <c r="AA104" i="45" a="1"/>
  <c r="AA104" i="45" s="1"/>
  <c r="Z23" i="33" a="1"/>
  <c r="Z23" i="33" s="1"/>
  <c r="AK11" i="44" a="1"/>
  <c r="AK11" i="44" s="1"/>
  <c r="AD83" i="45" a="1"/>
  <c r="AD83" i="45" s="1"/>
  <c r="AO55" i="47" a="1"/>
  <c r="AO55" i="47" s="1"/>
  <c r="P55" i="44" a="1"/>
  <c r="P55" i="44" s="1"/>
  <c r="P54" i="44" s="1"/>
  <c r="I89" i="45" a="1"/>
  <c r="I89" i="45" s="1"/>
  <c r="AQ94" i="33" a="1"/>
  <c r="AQ94" i="33" s="1"/>
  <c r="T58" i="45" a="1"/>
  <c r="T58" i="45" s="1"/>
  <c r="AR46" i="45" a="1"/>
  <c r="AR46" i="45" s="1"/>
  <c r="T73" i="33" a="1"/>
  <c r="T73" i="33" s="1"/>
  <c r="AO82" i="43" a="1"/>
  <c r="AO82" i="43" s="1"/>
  <c r="AA19" i="44" a="1"/>
  <c r="AA19" i="44" s="1"/>
  <c r="Z97" i="44" a="1"/>
  <c r="Z97" i="44" s="1"/>
  <c r="T68" i="45" a="1"/>
  <c r="T68" i="45" s="1"/>
  <c r="W41" i="44" a="1"/>
  <c r="W41" i="44" s="1"/>
  <c r="AE98" i="44" a="1"/>
  <c r="AE98" i="44" s="1"/>
  <c r="M37" i="33" a="1"/>
  <c r="M37" i="33" s="1"/>
  <c r="N22" i="44" a="1"/>
  <c r="N22" i="44" s="1"/>
  <c r="J65" i="33" a="1"/>
  <c r="J65" i="33" s="1"/>
  <c r="AU11" i="46" a="1"/>
  <c r="AU11" i="46" s="1"/>
  <c r="I49" i="43" a="1"/>
  <c r="I49" i="43" s="1"/>
  <c r="AM98" i="44" a="1"/>
  <c r="AM98" i="44" s="1"/>
  <c r="K39" i="47"/>
  <c r="I86" i="41" a="1"/>
  <c r="I86" i="41" s="1"/>
  <c r="AQ101" i="44" a="1"/>
  <c r="AQ101" i="44" s="1"/>
  <c r="T43" i="45" a="1"/>
  <c r="T43" i="45" s="1"/>
  <c r="AL85" i="33" a="1"/>
  <c r="AL85" i="33" s="1"/>
  <c r="AN47" i="41" a="1"/>
  <c r="AN47" i="41" s="1"/>
  <c r="I89" i="41" a="1"/>
  <c r="I89" i="41" s="1"/>
  <c r="M95" i="44" a="1"/>
  <c r="M95" i="44" s="1"/>
  <c r="AJ85" i="44" a="1"/>
  <c r="AJ85" i="44" s="1"/>
  <c r="AG71" i="33" a="1"/>
  <c r="AG71" i="33" s="1"/>
  <c r="O25" i="44" a="1"/>
  <c r="O25" i="44" s="1"/>
  <c r="AN46" i="45" a="1"/>
  <c r="AN46" i="45" s="1"/>
  <c r="C61" i="41" a="1"/>
  <c r="C61" i="41" s="1"/>
  <c r="V85" i="45" a="1"/>
  <c r="V85" i="45" s="1"/>
  <c r="L46" i="45" a="1"/>
  <c r="L46" i="45" s="1"/>
  <c r="AC26" i="44" a="1"/>
  <c r="AC26" i="44" s="1"/>
  <c r="AE44" i="44" a="1"/>
  <c r="AE44" i="44" s="1"/>
  <c r="X38" i="44" a="1"/>
  <c r="X38" i="44" s="1"/>
  <c r="H43" i="44" a="1"/>
  <c r="H43" i="44" s="1"/>
  <c r="AH50" i="44" a="1"/>
  <c r="AH50" i="44" s="1"/>
  <c r="F103" i="44" a="1"/>
  <c r="F103" i="44" s="1"/>
  <c r="AP34" i="33" a="1"/>
  <c r="AP34" i="33" s="1"/>
  <c r="R38" i="45" a="1"/>
  <c r="R38" i="45" s="1"/>
  <c r="Y63" i="47"/>
  <c r="AQ98" i="45" a="1"/>
  <c r="AQ98" i="45" s="1"/>
  <c r="R46" i="44" a="1"/>
  <c r="R46" i="44" s="1"/>
  <c r="AO56" i="44" a="1"/>
  <c r="AO56" i="44" s="1"/>
  <c r="W10" i="33" a="1"/>
  <c r="W10" i="33" s="1"/>
  <c r="AA85" i="33" a="1"/>
  <c r="AA85" i="33" s="1"/>
  <c r="AI94" i="45" a="1"/>
  <c r="AI94" i="45" s="1"/>
  <c r="AI93" i="45" s="1"/>
  <c r="H83" i="33" a="1"/>
  <c r="H83" i="33" s="1"/>
  <c r="AA23" i="45" a="1"/>
  <c r="AA23" i="45" s="1"/>
  <c r="AK44" i="44" a="1"/>
  <c r="AK44" i="44" s="1"/>
  <c r="Y58" i="45" a="1"/>
  <c r="Y58" i="45" s="1"/>
  <c r="X103" i="33" a="1"/>
  <c r="X103" i="33" s="1"/>
  <c r="AF65" i="33" a="1"/>
  <c r="AF65" i="33" s="1"/>
  <c r="C52" i="41" a="1"/>
  <c r="C52" i="41" s="1"/>
  <c r="A52" i="41" s="1"/>
  <c r="AK44" i="45" a="1"/>
  <c r="AK44" i="45" s="1"/>
  <c r="AO79" i="41" a="1"/>
  <c r="AO79" i="41" s="1"/>
  <c r="M40" i="33" a="1"/>
  <c r="M40" i="33" s="1"/>
  <c r="V88" i="44" a="1"/>
  <c r="V88" i="44" s="1"/>
  <c r="I68" i="44" a="1"/>
  <c r="I68" i="44" s="1"/>
  <c r="AC47" i="45" a="1"/>
  <c r="AC47" i="45" s="1"/>
  <c r="AD56" i="33" a="1"/>
  <c r="AD56" i="33" s="1"/>
  <c r="AO26" i="41" a="1"/>
  <c r="AO26" i="41" s="1"/>
  <c r="Y48" i="41"/>
  <c r="P41" i="33" a="1"/>
  <c r="P41" i="33" s="1"/>
  <c r="X11" i="44" a="1"/>
  <c r="X11" i="44" s="1"/>
  <c r="AO91" i="41" a="1"/>
  <c r="AO91" i="41" s="1"/>
  <c r="AI59" i="44" a="1"/>
  <c r="AI59" i="44" s="1"/>
  <c r="L44" i="33" a="1"/>
  <c r="L44" i="33" s="1"/>
  <c r="M19" i="45" a="1"/>
  <c r="M19" i="45" s="1"/>
  <c r="T38" i="44" a="1"/>
  <c r="T38" i="44" s="1"/>
  <c r="Z34" i="44" a="1"/>
  <c r="Z34" i="44" s="1"/>
  <c r="C44" i="45" a="1"/>
  <c r="C44" i="45" s="1"/>
  <c r="C98" i="46" a="1"/>
  <c r="C98" i="46" s="1"/>
  <c r="Z17" i="33" a="1"/>
  <c r="Z17" i="33" s="1"/>
  <c r="C47" i="44" a="1"/>
  <c r="C47" i="44" s="1"/>
  <c r="AM44" i="33" a="1"/>
  <c r="AM44" i="33" s="1"/>
  <c r="E35" i="33" a="1"/>
  <c r="E35" i="33" s="1"/>
  <c r="N92" i="33" a="1"/>
  <c r="N92" i="33" s="1"/>
  <c r="AC43" i="33" a="1"/>
  <c r="AC43" i="33" s="1"/>
  <c r="H94" i="33" a="1"/>
  <c r="H94" i="33" s="1"/>
  <c r="AK25" i="33" a="1"/>
  <c r="AK25" i="33" s="1"/>
  <c r="AA35" i="44" a="1"/>
  <c r="AA35" i="44" s="1"/>
  <c r="AO103" i="44" a="1"/>
  <c r="AO103" i="44" s="1"/>
  <c r="AR67" i="33" a="1"/>
  <c r="AR67" i="33" s="1"/>
  <c r="AK101" i="33" a="1"/>
  <c r="AK101" i="33" s="1"/>
  <c r="AK99" i="33" s="1"/>
  <c r="Y92" i="33" a="1"/>
  <c r="Y92" i="33" s="1"/>
  <c r="AN67" i="45" a="1"/>
  <c r="AN67" i="45" s="1"/>
  <c r="AG38" i="44" a="1"/>
  <c r="AG38" i="44" s="1"/>
  <c r="V87" i="41"/>
  <c r="AD20" i="45" a="1"/>
  <c r="AD20" i="45" s="1"/>
  <c r="AA22" i="45" a="1"/>
  <c r="AA22" i="45" s="1"/>
  <c r="AV62" i="43" a="1"/>
  <c r="AV62" i="43" s="1"/>
  <c r="F103" i="45" a="1"/>
  <c r="F103" i="45" s="1"/>
  <c r="H47" i="45" a="1"/>
  <c r="H47" i="45" s="1"/>
  <c r="AC97" i="44" a="1"/>
  <c r="AC97" i="44" s="1"/>
  <c r="P20" i="33" a="1"/>
  <c r="P20" i="33" s="1"/>
  <c r="M94" i="45" a="1"/>
  <c r="M94" i="45" s="1"/>
  <c r="E83" i="44" a="1"/>
  <c r="E83" i="44" s="1"/>
  <c r="M89" i="33" a="1"/>
  <c r="M89" i="33" s="1"/>
  <c r="J25" i="45" a="1"/>
  <c r="J25" i="45" s="1"/>
  <c r="T31" i="45" a="1"/>
  <c r="T31" i="45" s="1"/>
  <c r="N40" i="33" a="1"/>
  <c r="N40" i="33" s="1"/>
  <c r="AG74" i="33" a="1"/>
  <c r="AG74" i="33" s="1"/>
  <c r="AK91" i="44" a="1"/>
  <c r="AK91" i="44" s="1"/>
  <c r="I92" i="47" a="1"/>
  <c r="I92" i="47" s="1"/>
  <c r="I92" i="46" a="1"/>
  <c r="I92" i="46" s="1"/>
  <c r="AR30" i="41"/>
  <c r="AJ26" i="44" a="1"/>
  <c r="AJ26" i="44" s="1"/>
  <c r="AD11" i="33" a="1"/>
  <c r="AD11" i="33" s="1"/>
  <c r="J50" i="33" a="1"/>
  <c r="J50" i="33" s="1"/>
  <c r="AS66" i="41"/>
  <c r="AV71" i="43" a="1"/>
  <c r="AV71" i="43" s="1"/>
  <c r="C76" i="46" a="1"/>
  <c r="C76" i="46" s="1"/>
  <c r="AP32" i="45" a="1"/>
  <c r="AP32" i="45" s="1"/>
  <c r="AE49" i="33" a="1"/>
  <c r="AE49" i="33" s="1"/>
  <c r="P95" i="45" a="1"/>
  <c r="P95" i="45" s="1"/>
  <c r="AB44" i="33" a="1"/>
  <c r="AB44" i="33" s="1"/>
  <c r="K59" i="45" a="1"/>
  <c r="K59" i="45" s="1"/>
  <c r="J10" i="45" a="1"/>
  <c r="J10" i="45" s="1"/>
  <c r="AQ11" i="45" a="1"/>
  <c r="AQ11" i="45" s="1"/>
  <c r="Z23" i="45" a="1"/>
  <c r="Z23" i="45" s="1"/>
  <c r="O49" i="44" a="1"/>
  <c r="O49" i="44" s="1"/>
  <c r="AC46" i="45" a="1"/>
  <c r="AC46" i="45" s="1"/>
  <c r="AA49" i="44" a="1"/>
  <c r="AA49" i="44" s="1"/>
  <c r="X17" i="45" a="1"/>
  <c r="X17" i="45" s="1"/>
  <c r="V103" i="33" a="1"/>
  <c r="V103" i="33" s="1"/>
  <c r="C23" i="41" a="1"/>
  <c r="C23" i="41" s="1"/>
  <c r="AL74" i="33" a="1"/>
  <c r="AL74" i="33" s="1"/>
  <c r="C16" i="45" a="1"/>
  <c r="C16" i="45" s="1"/>
  <c r="AU16" i="47" a="1"/>
  <c r="AU16" i="47" s="1"/>
  <c r="T65" i="44" a="1"/>
  <c r="T65" i="44" s="1"/>
  <c r="L16" i="44" a="1"/>
  <c r="L16" i="44" s="1"/>
  <c r="AI32" i="45" a="1"/>
  <c r="AI32" i="45" s="1"/>
  <c r="I104" i="41" a="1"/>
  <c r="I104" i="41" s="1"/>
  <c r="C103" i="44" a="1"/>
  <c r="C103" i="44" s="1"/>
  <c r="L98" i="45" a="1"/>
  <c r="L98" i="45" s="1"/>
  <c r="L96" i="45" s="1"/>
  <c r="AN80" i="33" a="1"/>
  <c r="AN80" i="33" s="1"/>
  <c r="AK100" i="45" a="1"/>
  <c r="AK100" i="45" s="1"/>
  <c r="C37" i="42" a="1"/>
  <c r="C37" i="42" s="1"/>
  <c r="W76" i="45" a="1"/>
  <c r="W76" i="45" s="1"/>
  <c r="Y70" i="33" a="1"/>
  <c r="Y70" i="33" s="1"/>
  <c r="AO49" i="33" a="1"/>
  <c r="AO49" i="33" s="1"/>
  <c r="R59" i="33" a="1"/>
  <c r="R59" i="33" s="1"/>
  <c r="W25" i="33" a="1"/>
  <c r="W25" i="33" s="1"/>
  <c r="AH79" i="44" a="1"/>
  <c r="AH79" i="44" s="1"/>
  <c r="F29" i="33" a="1"/>
  <c r="F29" i="33" s="1"/>
  <c r="C68" i="44" a="1"/>
  <c r="C68" i="44" s="1"/>
  <c r="F58" i="45" a="1"/>
  <c r="F58" i="45" s="1"/>
  <c r="T92" i="44" a="1"/>
  <c r="T92" i="44" s="1"/>
  <c r="N65" i="45" a="1"/>
  <c r="N65" i="45" s="1"/>
  <c r="C98" i="33" a="1"/>
  <c r="C98" i="33" s="1"/>
  <c r="AP10" i="45" a="1"/>
  <c r="AP10" i="45" s="1"/>
  <c r="K94" i="33" a="1"/>
  <c r="K94" i="33" s="1"/>
  <c r="AI52" i="45" a="1"/>
  <c r="AI52" i="45" s="1"/>
  <c r="AI51" i="45" s="1"/>
  <c r="AT33" i="46"/>
  <c r="AL91" i="45" a="1"/>
  <c r="AL91" i="45" s="1"/>
  <c r="Q97" i="44" a="1"/>
  <c r="Q97" i="44" s="1"/>
  <c r="M49" i="45" a="1"/>
  <c r="M49" i="45" s="1"/>
  <c r="AF99" i="46"/>
  <c r="AP80" i="33" a="1"/>
  <c r="AP80" i="33" s="1"/>
  <c r="AI91" i="33" a="1"/>
  <c r="AI91" i="33" s="1"/>
  <c r="X24" i="43"/>
  <c r="AN85" i="45" a="1"/>
  <c r="AN85" i="45" s="1"/>
  <c r="AD74" i="33" a="1"/>
  <c r="AD74" i="33" s="1"/>
  <c r="AE97" i="45" a="1"/>
  <c r="AE97" i="45" s="1"/>
  <c r="AE96" i="45" s="1"/>
  <c r="M100" i="33" a="1"/>
  <c r="M100" i="33" s="1"/>
  <c r="G91" i="44" a="1"/>
  <c r="G91" i="44" s="1"/>
  <c r="AV68" i="46" a="1"/>
  <c r="AV68" i="46" s="1"/>
  <c r="Z48" i="47"/>
  <c r="AU70" i="46" a="1"/>
  <c r="AU70" i="46" s="1"/>
  <c r="O44" i="33" a="1"/>
  <c r="O44" i="33" s="1"/>
  <c r="O42" i="33" s="1"/>
  <c r="K59" i="33" a="1"/>
  <c r="K59" i="33" s="1"/>
  <c r="M52" i="44" a="1"/>
  <c r="M52" i="44" s="1"/>
  <c r="M35" i="45" a="1"/>
  <c r="M35" i="45" s="1"/>
  <c r="AF89" i="44" a="1"/>
  <c r="AF89" i="44" s="1"/>
  <c r="I91" i="43" a="1"/>
  <c r="I91" i="43" s="1"/>
  <c r="C83" i="43" a="1"/>
  <c r="C83" i="43" s="1"/>
  <c r="AF75" i="47"/>
  <c r="Y29" i="33" a="1"/>
  <c r="Y29" i="33" s="1"/>
  <c r="H10" i="44" a="1"/>
  <c r="H10" i="44" s="1"/>
  <c r="AR89" i="44" a="1"/>
  <c r="AR89" i="44" s="1"/>
  <c r="AQ94" i="45" a="1"/>
  <c r="AQ94" i="45" s="1"/>
  <c r="AM104" i="33" a="1"/>
  <c r="AM104" i="33" s="1"/>
  <c r="J49" i="44" a="1"/>
  <c r="J49" i="44" s="1"/>
  <c r="AO34" i="46" a="1"/>
  <c r="AO34" i="46" s="1"/>
  <c r="O67" i="44" a="1"/>
  <c r="O67" i="44" s="1"/>
  <c r="O91" i="33" a="1"/>
  <c r="O91" i="33" s="1"/>
  <c r="AN58" i="45" a="1"/>
  <c r="AN58" i="45" s="1"/>
  <c r="F91" i="44" a="1"/>
  <c r="F91" i="44" s="1"/>
  <c r="J89" i="33" a="1"/>
  <c r="J89" i="33" s="1"/>
  <c r="AM35" i="45" a="1"/>
  <c r="AM35" i="45" s="1"/>
  <c r="AM33" i="45" s="1"/>
  <c r="T80" i="45" a="1"/>
  <c r="T80" i="45" s="1"/>
  <c r="AO55" i="33" a="1"/>
  <c r="AO55" i="33" s="1"/>
  <c r="I40" i="44" a="1"/>
  <c r="I40" i="44" s="1"/>
  <c r="AP35" i="33" a="1"/>
  <c r="AP35" i="33" s="1"/>
  <c r="Z61" i="33" a="1"/>
  <c r="Z61" i="33" s="1"/>
  <c r="AU67" i="47" a="1"/>
  <c r="AU67" i="47" s="1"/>
  <c r="AU53" i="43" a="1"/>
  <c r="AU53" i="43" s="1"/>
  <c r="G16" i="33" a="1"/>
  <c r="G16" i="33" s="1"/>
  <c r="G15" i="33" s="1"/>
  <c r="I61" i="47" a="1"/>
  <c r="I61" i="47" s="1"/>
  <c r="AQ76" i="45" a="1"/>
  <c r="AQ76" i="45" s="1"/>
  <c r="AG53" i="33" a="1"/>
  <c r="AG53" i="33" s="1"/>
  <c r="P68" i="45" a="1"/>
  <c r="P68" i="45" s="1"/>
  <c r="P66" i="45" s="1"/>
  <c r="N61" i="44" a="1"/>
  <c r="N61" i="44" s="1"/>
  <c r="N60" i="44" s="1"/>
  <c r="AA38" i="44" a="1"/>
  <c r="AA38" i="44" s="1"/>
  <c r="W11" i="45" a="1"/>
  <c r="W11" i="45" s="1"/>
  <c r="P94" i="33" a="1"/>
  <c r="P94" i="33" s="1"/>
  <c r="S34" i="45" a="1"/>
  <c r="S34" i="45" s="1"/>
  <c r="T52" i="45" a="1"/>
  <c r="T52" i="45" s="1"/>
  <c r="AR62" i="33" a="1"/>
  <c r="AR62" i="33" s="1"/>
  <c r="I104" i="45" a="1"/>
  <c r="I104" i="45" s="1"/>
  <c r="W70" i="33" a="1"/>
  <c r="W70" i="33" s="1"/>
  <c r="L74" i="44" a="1"/>
  <c r="L74" i="44" s="1"/>
  <c r="AS15" i="47"/>
  <c r="AO20" i="44" a="1"/>
  <c r="AO20" i="44" s="1"/>
  <c r="C97" i="42" a="1"/>
  <c r="C97" i="42" s="1"/>
  <c r="C26" i="41" a="1"/>
  <c r="C26" i="41" s="1"/>
  <c r="AL97" i="44" a="1"/>
  <c r="AL97" i="44" s="1"/>
  <c r="U35" i="45" a="1"/>
  <c r="U35" i="45" s="1"/>
  <c r="AF40" i="45" a="1"/>
  <c r="AF40" i="45" s="1"/>
  <c r="AH56" i="45" a="1"/>
  <c r="AH56" i="45" s="1"/>
  <c r="C59" i="47" a="1"/>
  <c r="C59" i="47" s="1"/>
  <c r="I22" i="47" a="1"/>
  <c r="I22" i="47" s="1"/>
  <c r="I21" i="47" s="1"/>
  <c r="J68" i="44" a="1"/>
  <c r="J68" i="44" s="1"/>
  <c r="AN50" i="47" a="1"/>
  <c r="AN50" i="47" s="1"/>
  <c r="AP61" i="33" a="1"/>
  <c r="AP61" i="33" s="1"/>
  <c r="K49" i="44" a="1"/>
  <c r="K49" i="44" s="1"/>
  <c r="H62" i="45" a="1"/>
  <c r="H62" i="45" s="1"/>
  <c r="Q44" i="33" a="1"/>
  <c r="Q44" i="33" s="1"/>
  <c r="AV16" i="47" a="1"/>
  <c r="AV16" i="47" s="1"/>
  <c r="N73" i="44" a="1"/>
  <c r="N73" i="44" s="1"/>
  <c r="J74" i="44" a="1"/>
  <c r="J74" i="44" s="1"/>
  <c r="AN16" i="43" a="1"/>
  <c r="AN16" i="43" s="1"/>
  <c r="J59" i="44" a="1"/>
  <c r="J59" i="44" s="1"/>
  <c r="AM101" i="33" a="1"/>
  <c r="AM101" i="33" s="1"/>
  <c r="AH53" i="44" a="1"/>
  <c r="AH53" i="44" s="1"/>
  <c r="K74" i="44" a="1"/>
  <c r="K74" i="44" s="1"/>
  <c r="N85" i="45" a="1"/>
  <c r="N85" i="45" s="1"/>
  <c r="AQ83" i="33" a="1"/>
  <c r="AQ83" i="33" s="1"/>
  <c r="R50" i="33" a="1"/>
  <c r="R50" i="33" s="1"/>
  <c r="AI29" i="45" a="1"/>
  <c r="AI29" i="45" s="1"/>
  <c r="AF67" i="44" a="1"/>
  <c r="AF67" i="44" s="1"/>
  <c r="AC60" i="41"/>
  <c r="AJ95" i="33" a="1"/>
  <c r="AJ95" i="33" s="1"/>
  <c r="Z28" i="45" a="1"/>
  <c r="Z28" i="45" s="1"/>
  <c r="AE58" i="44" a="1"/>
  <c r="AE58" i="44" s="1"/>
  <c r="X52" i="45" a="1"/>
  <c r="X52" i="45" s="1"/>
  <c r="AI40" i="44" a="1"/>
  <c r="AI40" i="44" s="1"/>
  <c r="W95" i="45" a="1"/>
  <c r="W95" i="45" s="1"/>
  <c r="J62" i="33" a="1"/>
  <c r="J62" i="33" s="1"/>
  <c r="AH44" i="45" a="1"/>
  <c r="AH44" i="45" s="1"/>
  <c r="N88" i="44" a="1"/>
  <c r="N88" i="44" s="1"/>
  <c r="K88" i="33" a="1"/>
  <c r="K88" i="33" s="1"/>
  <c r="AL89" i="33" a="1"/>
  <c r="AL89" i="33" s="1"/>
  <c r="AH44" i="33" a="1"/>
  <c r="AH44" i="33" s="1"/>
  <c r="AD41" i="44" a="1"/>
  <c r="AD41" i="44" s="1"/>
  <c r="AO31" i="45" a="1"/>
  <c r="AO31" i="45" s="1"/>
  <c r="G97" i="44" a="1"/>
  <c r="G97" i="44" s="1"/>
  <c r="T101" i="33" a="1"/>
  <c r="T101" i="33" s="1"/>
  <c r="AD101" i="44" a="1"/>
  <c r="AD101" i="44" s="1"/>
  <c r="C40" i="41" a="1"/>
  <c r="C40" i="41" s="1"/>
  <c r="K95" i="44" a="1"/>
  <c r="K95" i="44" s="1"/>
  <c r="R43" i="33" a="1"/>
  <c r="R43" i="33" s="1"/>
  <c r="AQ17" i="45" a="1"/>
  <c r="AQ17" i="45" s="1"/>
  <c r="U11" i="33" a="1"/>
  <c r="U11" i="33" s="1"/>
  <c r="E76" i="45" a="1"/>
  <c r="E76" i="45" s="1"/>
  <c r="X16" i="33" a="1"/>
  <c r="X16" i="33" s="1"/>
  <c r="Z68" i="33" a="1"/>
  <c r="Z68" i="33" s="1"/>
  <c r="M48" i="43"/>
  <c r="AO56" i="46" a="1"/>
  <c r="AO56" i="46" s="1"/>
  <c r="AO76" i="33" a="1"/>
  <c r="AO76" i="33" s="1"/>
  <c r="AV23" i="41" a="1"/>
  <c r="AV23" i="41" s="1"/>
  <c r="AO17" i="43" a="1"/>
  <c r="AO17" i="43" s="1"/>
  <c r="I88" i="45" a="1"/>
  <c r="I88" i="45" s="1"/>
  <c r="C41" i="41" a="1"/>
  <c r="C41" i="41" s="1"/>
  <c r="AO62" i="43" a="1"/>
  <c r="AO62" i="43" s="1"/>
  <c r="AE70" i="45" a="1"/>
  <c r="AE70" i="45" s="1"/>
  <c r="E103" i="44" a="1"/>
  <c r="E103" i="44" s="1"/>
  <c r="N47" i="33" a="1"/>
  <c r="N47" i="33" s="1"/>
  <c r="L101" i="44" a="1"/>
  <c r="L101" i="44" s="1"/>
  <c r="I86" i="44" a="1"/>
  <c r="I86" i="44" s="1"/>
  <c r="O71" i="45" a="1"/>
  <c r="O71" i="45" s="1"/>
  <c r="C46" i="43" a="1"/>
  <c r="C46" i="43" s="1"/>
  <c r="O26" i="45" a="1"/>
  <c r="O26" i="45" s="1"/>
  <c r="AJ83" i="45" a="1"/>
  <c r="AJ83" i="45" s="1"/>
  <c r="AN61" i="45" a="1"/>
  <c r="AN61" i="45" s="1"/>
  <c r="F16" i="45" a="1"/>
  <c r="F16" i="45" s="1"/>
  <c r="C37" i="45" a="1"/>
  <c r="C37" i="45" s="1"/>
  <c r="P32" i="33" a="1"/>
  <c r="P32" i="33" s="1"/>
  <c r="P58" i="33" a="1"/>
  <c r="P58" i="33" s="1"/>
  <c r="AP104" i="45" a="1"/>
  <c r="AP104" i="45" s="1"/>
  <c r="AG37" i="33" a="1"/>
  <c r="AG37" i="33" s="1"/>
  <c r="AC95" i="44" a="1"/>
  <c r="AC95" i="44" s="1"/>
  <c r="AL34" i="45" a="1"/>
  <c r="AL34" i="45" s="1"/>
  <c r="AN49" i="33" a="1"/>
  <c r="AN49" i="33" s="1"/>
  <c r="AF40" i="44" a="1"/>
  <c r="AF40" i="44" s="1"/>
  <c r="AF39" i="44" s="1"/>
  <c r="AS78" i="47"/>
  <c r="Y25" i="44" a="1"/>
  <c r="Y25" i="44" s="1"/>
  <c r="S43" i="33" a="1"/>
  <c r="S43" i="33" s="1"/>
  <c r="AN23" i="46" a="1"/>
  <c r="AN23" i="46" s="1"/>
  <c r="AD19" i="45" a="1"/>
  <c r="AD19" i="45" s="1"/>
  <c r="AO68" i="46" a="1"/>
  <c r="AO68" i="46" s="1"/>
  <c r="AK35" i="44" a="1"/>
  <c r="AK35" i="44" s="1"/>
  <c r="AH81" i="43"/>
  <c r="AV94" i="47" a="1"/>
  <c r="AV94" i="47" s="1"/>
  <c r="AN11" i="33" a="1"/>
  <c r="AN11" i="33" s="1"/>
  <c r="R27" i="47"/>
  <c r="AU73" i="43" a="1"/>
  <c r="AU73" i="43" s="1"/>
  <c r="O20" i="33" a="1"/>
  <c r="O20" i="33" s="1"/>
  <c r="AL46" i="44" a="1"/>
  <c r="AL46" i="44" s="1"/>
  <c r="AL45" i="44" s="1"/>
  <c r="AR83" i="44" a="1"/>
  <c r="AR83" i="44" s="1"/>
  <c r="AE37" i="45" a="1"/>
  <c r="AE37" i="45" s="1"/>
  <c r="AB79" i="33" a="1"/>
  <c r="AB79" i="33" s="1"/>
  <c r="AE62" i="33" a="1"/>
  <c r="AE62" i="33" s="1"/>
  <c r="AB32" i="45" a="1"/>
  <c r="AB32" i="45" s="1"/>
  <c r="AQ59" i="33" a="1"/>
  <c r="AQ59" i="33" s="1"/>
  <c r="M82" i="33" a="1"/>
  <c r="M82" i="33" s="1"/>
  <c r="M81" i="33" s="1"/>
  <c r="AN37" i="33" a="1"/>
  <c r="AN37" i="33" s="1"/>
  <c r="AA40" i="45" a="1"/>
  <c r="AA40" i="45" s="1"/>
  <c r="AQ73" i="33" a="1"/>
  <c r="AQ73" i="33" s="1"/>
  <c r="W19" i="45" a="1"/>
  <c r="W19" i="45" s="1"/>
  <c r="H62" i="44" a="1"/>
  <c r="H62" i="44" s="1"/>
  <c r="AE10" i="44" a="1"/>
  <c r="AE10" i="44" s="1"/>
  <c r="AH71" i="45" a="1"/>
  <c r="AH71" i="45" s="1"/>
  <c r="AN44" i="44" a="1"/>
  <c r="AN44" i="44" s="1"/>
  <c r="AE84" i="46"/>
  <c r="AL21" i="46"/>
  <c r="AV85" i="46" a="1"/>
  <c r="AV85" i="46" s="1"/>
  <c r="N28" i="44" a="1"/>
  <c r="N28" i="44" s="1"/>
  <c r="F25" i="45" a="1"/>
  <c r="F25" i="45" s="1"/>
  <c r="AI68" i="44" a="1"/>
  <c r="AI68" i="44" s="1"/>
  <c r="N20" i="45" a="1"/>
  <c r="N20" i="45" s="1"/>
  <c r="U92" i="44" a="1"/>
  <c r="U92" i="44" s="1"/>
  <c r="F104" i="44" a="1"/>
  <c r="F104" i="44" s="1"/>
  <c r="AE98" i="33" a="1"/>
  <c r="AE98" i="33" s="1"/>
  <c r="AU20" i="46" a="1"/>
  <c r="AU20" i="46" s="1"/>
  <c r="Q19" i="45" a="1"/>
  <c r="Q19" i="45" s="1"/>
  <c r="AH59" i="45" a="1"/>
  <c r="AH59" i="45" s="1"/>
  <c r="T64" i="44" a="1"/>
  <c r="T64" i="44" s="1"/>
  <c r="AR46" i="44" a="1"/>
  <c r="AR46" i="44" s="1"/>
  <c r="AH101" i="45" a="1"/>
  <c r="AH101" i="45" s="1"/>
  <c r="F16" i="44" a="1"/>
  <c r="F16" i="44" s="1"/>
  <c r="AH46" i="33" a="1"/>
  <c r="AH46" i="33" s="1"/>
  <c r="AA25" i="44" a="1"/>
  <c r="AA25" i="44" s="1"/>
  <c r="S93" i="43"/>
  <c r="G47" i="45" a="1"/>
  <c r="G47" i="45" s="1"/>
  <c r="L79" i="44" a="1"/>
  <c r="L79" i="44" s="1"/>
  <c r="AN20" i="46" a="1"/>
  <c r="AN20" i="46" s="1"/>
  <c r="AM28" i="45" a="1"/>
  <c r="AM28" i="45" s="1"/>
  <c r="I40" i="46" a="1"/>
  <c r="I40" i="46" s="1"/>
  <c r="V16" i="45" a="1"/>
  <c r="V16" i="45" s="1"/>
  <c r="U28" i="44" a="1"/>
  <c r="U28" i="44" s="1"/>
  <c r="J25" i="44" a="1"/>
  <c r="J25" i="44" s="1"/>
  <c r="J24" i="44" s="1"/>
  <c r="C62" i="42" a="1"/>
  <c r="C62" i="42" s="1"/>
  <c r="AI47" i="45" a="1"/>
  <c r="AI47" i="45" s="1"/>
  <c r="O80" i="44" a="1"/>
  <c r="O80" i="44" s="1"/>
  <c r="AP82" i="45" a="1"/>
  <c r="AP82" i="45" s="1"/>
  <c r="S101" i="33" a="1"/>
  <c r="S101" i="33" s="1"/>
  <c r="AG40" i="44" a="1"/>
  <c r="AG40" i="44" s="1"/>
  <c r="U43" i="45" a="1"/>
  <c r="U43" i="45" s="1"/>
  <c r="U42" i="45" s="1"/>
  <c r="AM41" i="33" a="1"/>
  <c r="AM41" i="33" s="1"/>
  <c r="AN64" i="33" a="1"/>
  <c r="AN64" i="33" s="1"/>
  <c r="R26" i="45" a="1"/>
  <c r="R26" i="45" s="1"/>
  <c r="I58" i="47" a="1"/>
  <c r="I58" i="47" s="1"/>
  <c r="AC89" i="33" a="1"/>
  <c r="AC89" i="33" s="1"/>
  <c r="S86" i="45" a="1"/>
  <c r="S86" i="45" s="1"/>
  <c r="AL35" i="45" a="1"/>
  <c r="AL35" i="45" s="1"/>
  <c r="R29" i="44" a="1"/>
  <c r="R29" i="44" s="1"/>
  <c r="G103" i="33" a="1"/>
  <c r="G103" i="33" s="1"/>
  <c r="J68" i="45" a="1"/>
  <c r="J68" i="45" s="1"/>
  <c r="AN61" i="33" a="1"/>
  <c r="AN61" i="33" s="1"/>
  <c r="AV10" i="47" a="1"/>
  <c r="AV10" i="47" s="1"/>
  <c r="AW1" i="47" s="1"/>
  <c r="AP62" i="33" a="1"/>
  <c r="AP62" i="33" s="1"/>
  <c r="U88" i="44" a="1"/>
  <c r="U88" i="44" s="1"/>
  <c r="AQ26" i="33" a="1"/>
  <c r="AQ26" i="33" s="1"/>
  <c r="C44" i="41" a="1"/>
  <c r="C44" i="41" s="1"/>
  <c r="AO17" i="44" a="1"/>
  <c r="AO17" i="44" s="1"/>
  <c r="AO15" i="44" s="1"/>
  <c r="C34" i="42" a="1"/>
  <c r="C34" i="42" s="1"/>
  <c r="AA83" i="45" a="1"/>
  <c r="AA83" i="45" s="1"/>
  <c r="V56" i="44" a="1"/>
  <c r="V56" i="44" s="1"/>
  <c r="W71" i="44" a="1"/>
  <c r="W71" i="44" s="1"/>
  <c r="AH38" i="44" a="1"/>
  <c r="AH38" i="44" s="1"/>
  <c r="O26" i="44" a="1"/>
  <c r="O26" i="44" s="1"/>
  <c r="R76" i="44" a="1"/>
  <c r="R76" i="44" s="1"/>
  <c r="T82" i="44" a="1"/>
  <c r="T82" i="44" s="1"/>
  <c r="N16" i="45" a="1"/>
  <c r="N16" i="45" s="1"/>
  <c r="AO31" i="44" a="1"/>
  <c r="AO31" i="44" s="1"/>
  <c r="AH82" i="45" a="1"/>
  <c r="AH82" i="45" s="1"/>
  <c r="AR34" i="45" a="1"/>
  <c r="AR34" i="45" s="1"/>
  <c r="H71" i="45" a="1"/>
  <c r="H71" i="45" s="1"/>
  <c r="M104" i="44" a="1"/>
  <c r="M104" i="44" s="1"/>
  <c r="AL67" i="45" a="1"/>
  <c r="AL67" i="45" s="1"/>
  <c r="AD56" i="44" a="1"/>
  <c r="AD56" i="44" s="1"/>
  <c r="AV53" i="46" a="1"/>
  <c r="AV53" i="46" s="1"/>
  <c r="AM29" i="44" a="1"/>
  <c r="AM29" i="44" s="1"/>
  <c r="N55" i="44" a="1"/>
  <c r="N55" i="44" s="1"/>
  <c r="AQ46" i="44" a="1"/>
  <c r="AQ46" i="44" s="1"/>
  <c r="AM31" i="45" a="1"/>
  <c r="AM31" i="45" s="1"/>
  <c r="R17" i="45" a="1"/>
  <c r="R17" i="45" s="1"/>
  <c r="AP64" i="45" a="1"/>
  <c r="AP64" i="45" s="1"/>
  <c r="Y23" i="44" a="1"/>
  <c r="Y23" i="44" s="1"/>
  <c r="AI101" i="44" a="1"/>
  <c r="AI101" i="44" s="1"/>
  <c r="AH47" i="45" a="1"/>
  <c r="AH47" i="45" s="1"/>
  <c r="C58" i="41" a="1"/>
  <c r="C58" i="41" s="1"/>
  <c r="AI46" i="44" a="1"/>
  <c r="AI46" i="44" s="1"/>
  <c r="AN82" i="41" a="1"/>
  <c r="AN82" i="41" s="1"/>
  <c r="U88" i="45" a="1"/>
  <c r="U88" i="45" s="1"/>
  <c r="H58" i="45" a="1"/>
  <c r="H58" i="45" s="1"/>
  <c r="AN101" i="41" a="1"/>
  <c r="AN101" i="41" s="1"/>
  <c r="Q65" i="44" a="1"/>
  <c r="Q65" i="44" s="1"/>
  <c r="O85" i="33" a="1"/>
  <c r="O85" i="33" s="1"/>
  <c r="AO89" i="46" a="1"/>
  <c r="AO89" i="46" s="1"/>
  <c r="AI32" i="33" a="1"/>
  <c r="AI32" i="33" s="1"/>
  <c r="O77" i="44" a="1"/>
  <c r="O77" i="44" s="1"/>
  <c r="U50" i="45" a="1"/>
  <c r="U50" i="45" s="1"/>
  <c r="C31" i="45" a="1"/>
  <c r="C31" i="45" s="1"/>
  <c r="H19" i="45" a="1"/>
  <c r="H19" i="45" s="1"/>
  <c r="S25" i="44" a="1"/>
  <c r="S25" i="44" s="1"/>
  <c r="V76" i="45" a="1"/>
  <c r="V76" i="45" s="1"/>
  <c r="E100" i="33" a="1"/>
  <c r="E100" i="33" s="1"/>
  <c r="C56" i="44" a="1"/>
  <c r="C56" i="44" s="1"/>
  <c r="Z40" i="44" a="1"/>
  <c r="Z40" i="44" s="1"/>
  <c r="AH77" i="33" a="1"/>
  <c r="AH77" i="33" s="1"/>
  <c r="AG104" i="33" a="1"/>
  <c r="AG104" i="33" s="1"/>
  <c r="N29" i="33" a="1"/>
  <c r="N29" i="33" s="1"/>
  <c r="AP43" i="45" a="1"/>
  <c r="AP43" i="45" s="1"/>
  <c r="G94" i="44" a="1"/>
  <c r="G94" i="44" s="1"/>
  <c r="T103" i="45" a="1"/>
  <c r="T103" i="45" s="1"/>
  <c r="T102" i="45" s="1"/>
  <c r="C20" i="42" a="1"/>
  <c r="C20" i="42" s="1"/>
  <c r="AI98" i="44" a="1"/>
  <c r="AI98" i="44" s="1"/>
  <c r="C56" i="42" a="1"/>
  <c r="C56" i="42" s="1"/>
  <c r="AC56" i="33" a="1"/>
  <c r="AC56" i="33" s="1"/>
  <c r="M80" i="44" a="1"/>
  <c r="M80" i="44" s="1"/>
  <c r="S86" i="33" a="1"/>
  <c r="S86" i="33" s="1"/>
  <c r="AA58" i="33" a="1"/>
  <c r="AA58" i="33" s="1"/>
  <c r="AN98" i="33" a="1"/>
  <c r="AN98" i="33" s="1"/>
  <c r="AQ100" i="33" a="1"/>
  <c r="AQ100" i="33" s="1"/>
  <c r="M101" i="33" a="1"/>
  <c r="M101" i="33" s="1"/>
  <c r="K56" i="45" a="1"/>
  <c r="K56" i="45" s="1"/>
  <c r="G98" i="45" a="1"/>
  <c r="G98" i="45" s="1"/>
  <c r="AI28" i="33" a="1"/>
  <c r="AI28" i="33" s="1"/>
  <c r="AQ25" i="45" a="1"/>
  <c r="AQ25" i="45" s="1"/>
  <c r="AH31" i="33" a="1"/>
  <c r="AH31" i="33" s="1"/>
  <c r="J85" i="45" a="1"/>
  <c r="J85" i="45" s="1"/>
  <c r="J84" i="45" s="1"/>
  <c r="C64" i="41" a="1"/>
  <c r="C64" i="41" s="1"/>
  <c r="Z79" i="33" a="1"/>
  <c r="Z79" i="33" s="1"/>
  <c r="AU55" i="43" a="1"/>
  <c r="AU55" i="43" s="1"/>
  <c r="AQ91" i="33" a="1"/>
  <c r="AQ91" i="33" s="1"/>
  <c r="P20" i="44" a="1"/>
  <c r="P20" i="44" s="1"/>
  <c r="AH11" i="33" a="1"/>
  <c r="AH11" i="33" s="1"/>
  <c r="C53" i="44" a="1"/>
  <c r="C53" i="44" s="1"/>
  <c r="I85" i="41" a="1"/>
  <c r="I85" i="41" s="1"/>
  <c r="AC11" i="33" a="1"/>
  <c r="AC11" i="33" s="1"/>
  <c r="AO10" i="33" a="1"/>
  <c r="AO10" i="33" s="1"/>
  <c r="C31" i="46" a="1"/>
  <c r="C31" i="46" s="1"/>
  <c r="AK55" i="45" a="1"/>
  <c r="AK55" i="45" s="1"/>
  <c r="AV91" i="46" a="1"/>
  <c r="AV91" i="46" s="1"/>
  <c r="AN101" i="33" a="1"/>
  <c r="AN101" i="33" s="1"/>
  <c r="AA73" i="45" a="1"/>
  <c r="AA73" i="45" s="1"/>
  <c r="Y68" i="33" a="1"/>
  <c r="Y68" i="33" s="1"/>
  <c r="C76" i="44" a="1"/>
  <c r="C76" i="44" s="1"/>
  <c r="AK71" i="44" a="1"/>
  <c r="AK71" i="44" s="1"/>
  <c r="F104" i="45" a="1"/>
  <c r="F104" i="45" s="1"/>
  <c r="R40" i="44" a="1"/>
  <c r="R40" i="44" s="1"/>
  <c r="Z101" i="33" a="1"/>
  <c r="Z101" i="33" s="1"/>
  <c r="AH86" i="33" a="1"/>
  <c r="AH86" i="33" s="1"/>
  <c r="AE77" i="45" a="1"/>
  <c r="AE77" i="45" s="1"/>
  <c r="AF58" i="44" a="1"/>
  <c r="AF58" i="44" s="1"/>
  <c r="AU80" i="41" a="1"/>
  <c r="AU80" i="41" s="1"/>
  <c r="O101" i="33" a="1"/>
  <c r="O101" i="33" s="1"/>
  <c r="V56" i="33" a="1"/>
  <c r="V56" i="33" s="1"/>
  <c r="W89" i="44" a="1"/>
  <c r="W89" i="44" s="1"/>
  <c r="Z88" i="45" a="1"/>
  <c r="Z88" i="45" s="1"/>
  <c r="AM56" i="45" a="1"/>
  <c r="AM56" i="45" s="1"/>
  <c r="G28" i="45" a="1"/>
  <c r="G28" i="45" s="1"/>
  <c r="C17" i="43" a="1"/>
  <c r="C17" i="43" s="1"/>
  <c r="AO65" i="44" a="1"/>
  <c r="AO65" i="44" s="1"/>
  <c r="Q79" i="45" a="1"/>
  <c r="Q79" i="45" s="1"/>
  <c r="Q78" i="45" s="1"/>
  <c r="C64" i="46" a="1"/>
  <c r="C64" i="46" s="1"/>
  <c r="AF41" i="33" a="1"/>
  <c r="AF41" i="33" s="1"/>
  <c r="H59" i="45" a="1"/>
  <c r="H59" i="45" s="1"/>
  <c r="AQ20" i="44" a="1"/>
  <c r="AQ20" i="44" s="1"/>
  <c r="E74" i="33" a="1"/>
  <c r="E74" i="33" s="1"/>
  <c r="AK10" i="33" a="1"/>
  <c r="AK10" i="33" s="1"/>
  <c r="AO70" i="43" a="1"/>
  <c r="AO70" i="43" s="1"/>
  <c r="AT21" i="46"/>
  <c r="AO62" i="46" a="1"/>
  <c r="AO62" i="46" s="1"/>
  <c r="S73" i="44" a="1"/>
  <c r="S73" i="44" s="1"/>
  <c r="AL32" i="44" a="1"/>
  <c r="AL32" i="44" s="1"/>
  <c r="U71" i="33" a="1"/>
  <c r="U71" i="33" s="1"/>
  <c r="O64" i="45" a="1"/>
  <c r="O64" i="45" s="1"/>
  <c r="AL27" i="41"/>
  <c r="T25" i="44" a="1"/>
  <c r="T25" i="44" s="1"/>
  <c r="W101" i="45" a="1"/>
  <c r="W101" i="45" s="1"/>
  <c r="G104" i="45" a="1"/>
  <c r="G104" i="45" s="1"/>
  <c r="O46" i="33" a="1"/>
  <c r="O46" i="33" s="1"/>
  <c r="AF97" i="44" a="1"/>
  <c r="AF97" i="44" s="1"/>
  <c r="AC62" i="45" a="1"/>
  <c r="AC62" i="45" s="1"/>
  <c r="AI92" i="33" a="1"/>
  <c r="AI92" i="33" s="1"/>
  <c r="AO97" i="43" a="1"/>
  <c r="AO97" i="43" s="1"/>
  <c r="U32" i="45" a="1"/>
  <c r="U32" i="45" s="1"/>
  <c r="AI62" i="44" a="1"/>
  <c r="AI62" i="44" s="1"/>
  <c r="W97" i="33" a="1"/>
  <c r="W97" i="33" s="1"/>
  <c r="AC11" i="45" a="1"/>
  <c r="AC11" i="45" s="1"/>
  <c r="AC9" i="45" s="1"/>
  <c r="R68" i="44" a="1"/>
  <c r="R68" i="44" s="1"/>
  <c r="AO94" i="33" a="1"/>
  <c r="AO94" i="33" s="1"/>
  <c r="I79" i="47" a="1"/>
  <c r="I79" i="47" s="1"/>
  <c r="I59" i="47" a="1"/>
  <c r="I59" i="47" s="1"/>
  <c r="AJ32" i="44" a="1"/>
  <c r="AJ32" i="44" s="1"/>
  <c r="AV68" i="47" a="1"/>
  <c r="AV68" i="47" s="1"/>
  <c r="AQ40" i="44" a="1"/>
  <c r="AQ40" i="44" s="1"/>
  <c r="F95" i="33" a="1"/>
  <c r="F95" i="33" s="1"/>
  <c r="U85" i="45" a="1"/>
  <c r="U85" i="45" s="1"/>
  <c r="AB71" i="33" a="1"/>
  <c r="AB71" i="33" s="1"/>
  <c r="C20" i="43" a="1"/>
  <c r="C20" i="43" s="1"/>
  <c r="O104" i="33" a="1"/>
  <c r="O104" i="33" s="1"/>
  <c r="Z29" i="45" a="1"/>
  <c r="Z29" i="45" s="1"/>
  <c r="P74" i="45" a="1"/>
  <c r="P74" i="45" s="1"/>
  <c r="AK10" i="44" a="1"/>
  <c r="AK10" i="44" s="1"/>
  <c r="X32" i="44" a="1"/>
  <c r="X32" i="44" s="1"/>
  <c r="J101" i="45" a="1"/>
  <c r="J101" i="45" s="1"/>
  <c r="P98" i="33" a="1"/>
  <c r="P98" i="33" s="1"/>
  <c r="AI11" i="45" a="1"/>
  <c r="AI11" i="45" s="1"/>
  <c r="AO86" i="46" a="1"/>
  <c r="AO86" i="46" s="1"/>
  <c r="AA68" i="44" a="1"/>
  <c r="AA68" i="44" s="1"/>
  <c r="AA10" i="45" a="1"/>
  <c r="AA10" i="45" s="1"/>
  <c r="S16" i="33" a="1"/>
  <c r="S16" i="33" s="1"/>
  <c r="E25" i="33" a="1"/>
  <c r="E25" i="33" s="1"/>
  <c r="AQ35" i="33" a="1"/>
  <c r="AQ35" i="33" s="1"/>
  <c r="Q73" i="33" a="1"/>
  <c r="Q73" i="33" s="1"/>
  <c r="X59" i="33" a="1"/>
  <c r="X59" i="33" s="1"/>
  <c r="V76" i="44" a="1"/>
  <c r="V76" i="44" s="1"/>
  <c r="AH82" i="44" a="1"/>
  <c r="AH82" i="44" s="1"/>
  <c r="AC29" i="45" a="1"/>
  <c r="AC29" i="45" s="1"/>
  <c r="AK31" i="45" a="1"/>
  <c r="AK31" i="45" s="1"/>
  <c r="K28" i="44" a="1"/>
  <c r="K28" i="44" s="1"/>
  <c r="Z57" i="46"/>
  <c r="X98" i="44" a="1"/>
  <c r="X98" i="44" s="1"/>
  <c r="X96" i="44" s="1"/>
  <c r="R85" i="45" a="1"/>
  <c r="R85" i="45" s="1"/>
  <c r="AM11" i="45" a="1"/>
  <c r="AM11" i="45" s="1"/>
  <c r="K77" i="33" a="1"/>
  <c r="K77" i="33" s="1"/>
  <c r="AR10" i="44" a="1"/>
  <c r="AR10" i="44" s="1"/>
  <c r="AL53" i="33" a="1"/>
  <c r="AL53" i="33" s="1"/>
  <c r="AF88" i="45" a="1"/>
  <c r="AF88" i="45" s="1"/>
  <c r="W74" i="45" a="1"/>
  <c r="W74" i="45" s="1"/>
  <c r="V76" i="33" a="1"/>
  <c r="V76" i="33" s="1"/>
  <c r="AB19" i="33" a="1"/>
  <c r="AB19" i="33" s="1"/>
  <c r="R37" i="44" a="1"/>
  <c r="R37" i="44" s="1"/>
  <c r="U53" i="33" a="1"/>
  <c r="U53" i="33" s="1"/>
  <c r="AK51" i="46"/>
  <c r="AF65" i="45" a="1"/>
  <c r="AF65" i="45" s="1"/>
  <c r="AF63" i="45" s="1"/>
  <c r="J71" i="44" a="1"/>
  <c r="J71" i="44" s="1"/>
  <c r="V18" i="41"/>
  <c r="C65" i="33" a="1"/>
  <c r="C65" i="33" s="1"/>
  <c r="N56" i="33" a="1"/>
  <c r="N56" i="33" s="1"/>
  <c r="T22" i="44" a="1"/>
  <c r="T22" i="44" s="1"/>
  <c r="AB40" i="45" a="1"/>
  <c r="AB40" i="45" s="1"/>
  <c r="C40" i="45" a="1"/>
  <c r="C40" i="45" s="1"/>
  <c r="AI52" i="44" a="1"/>
  <c r="AI52" i="44" s="1"/>
  <c r="H55" i="45" a="1"/>
  <c r="H55" i="45" s="1"/>
  <c r="AR62" i="45" a="1"/>
  <c r="AR62" i="45" s="1"/>
  <c r="F74" i="44" a="1"/>
  <c r="F74" i="44" s="1"/>
  <c r="U10" i="44" a="1"/>
  <c r="U10" i="44" s="1"/>
  <c r="AG19" i="45" a="1"/>
  <c r="AG19" i="45" s="1"/>
  <c r="AO43" i="41" a="1"/>
  <c r="AO43" i="41" s="1"/>
  <c r="AN55" i="44" a="1"/>
  <c r="AN55" i="44" s="1"/>
  <c r="Y35" i="45" a="1"/>
  <c r="Y35" i="45" s="1"/>
  <c r="E92" i="33" a="1"/>
  <c r="E92" i="33" s="1"/>
  <c r="AV22" i="47" a="1"/>
  <c r="AV22" i="47" s="1"/>
  <c r="T71" i="45" a="1"/>
  <c r="T71" i="45" s="1"/>
  <c r="S58" i="44" a="1"/>
  <c r="S58" i="44" s="1"/>
  <c r="Y100" i="44" a="1"/>
  <c r="Y100" i="44" s="1"/>
  <c r="AD18" i="47"/>
  <c r="AB38" i="44" a="1"/>
  <c r="AB38" i="44" s="1"/>
  <c r="G25" i="45" a="1"/>
  <c r="G25" i="45" s="1"/>
  <c r="I16" i="46" a="1"/>
  <c r="I16" i="46" s="1"/>
  <c r="AQ35" i="44" a="1"/>
  <c r="AQ35" i="44" s="1"/>
  <c r="AD58" i="45" a="1"/>
  <c r="AD58" i="45" s="1"/>
  <c r="T59" i="45" a="1"/>
  <c r="T59" i="45" s="1"/>
  <c r="R24" i="43"/>
  <c r="AO52" i="46" a="1"/>
  <c r="AO52" i="46" s="1"/>
  <c r="Z58" i="44" a="1"/>
  <c r="Z58" i="44" s="1"/>
  <c r="V22" i="45" a="1"/>
  <c r="V22" i="45" s="1"/>
  <c r="V21" i="45" s="1"/>
  <c r="AA70" i="44" a="1"/>
  <c r="AA70" i="44" s="1"/>
  <c r="AB78" i="46"/>
  <c r="O68" i="33" a="1"/>
  <c r="O68" i="33" s="1"/>
  <c r="P103" i="33" a="1"/>
  <c r="P103" i="33" s="1"/>
  <c r="I41" i="43" a="1"/>
  <c r="I41" i="43" s="1"/>
  <c r="R62" i="45" a="1"/>
  <c r="R62" i="45" s="1"/>
  <c r="X34" i="44" a="1"/>
  <c r="X34" i="44" s="1"/>
  <c r="F64" i="44" a="1"/>
  <c r="F64" i="44" s="1"/>
  <c r="AK53" i="44" a="1"/>
  <c r="AK53" i="44" s="1"/>
  <c r="AP61" i="44" a="1"/>
  <c r="AP61" i="44" s="1"/>
  <c r="AM16" i="45" a="1"/>
  <c r="AM16" i="45" s="1"/>
  <c r="Q82" i="33" a="1"/>
  <c r="Q82" i="33" s="1"/>
  <c r="G43" i="33" a="1"/>
  <c r="G43" i="33" s="1"/>
  <c r="AR97" i="33" a="1"/>
  <c r="AR97" i="33" s="1"/>
  <c r="AO83" i="43" a="1"/>
  <c r="AO83" i="43" s="1"/>
  <c r="I52" i="47" a="1"/>
  <c r="I52" i="47" s="1"/>
  <c r="AN76" i="43" a="1"/>
  <c r="AN76" i="43" s="1"/>
  <c r="AN75" i="43" s="1"/>
  <c r="T9" i="47"/>
  <c r="AM88" i="44" a="1"/>
  <c r="AM88" i="44" s="1"/>
  <c r="L47" i="44" a="1"/>
  <c r="L47" i="44" s="1"/>
  <c r="L45" i="44" s="1"/>
  <c r="AC91" i="44" a="1"/>
  <c r="AC91" i="44" s="1"/>
  <c r="AI24" i="47"/>
  <c r="E94" i="44" a="1"/>
  <c r="E94" i="44" s="1"/>
  <c r="C25" i="45" a="1"/>
  <c r="C25" i="45" s="1"/>
  <c r="AD28" i="44" a="1"/>
  <c r="AD28" i="44" s="1"/>
  <c r="C59" i="44" a="1"/>
  <c r="C59" i="44" s="1"/>
  <c r="AJ19" i="33" a="1"/>
  <c r="AJ19" i="33" s="1"/>
  <c r="AU47" i="47" a="1"/>
  <c r="AU47" i="47" s="1"/>
  <c r="AE59" i="33" a="1"/>
  <c r="AE59" i="33" s="1"/>
  <c r="P77" i="33" a="1"/>
  <c r="P77" i="33" s="1"/>
  <c r="AM91" i="45" a="1"/>
  <c r="AM91" i="45" s="1"/>
  <c r="AO10" i="45" a="1"/>
  <c r="AO10" i="45" s="1"/>
  <c r="I80" i="45" a="1"/>
  <c r="I80" i="45" s="1"/>
  <c r="AK94" i="45" a="1"/>
  <c r="AK94" i="45" s="1"/>
  <c r="AK93" i="45" s="1"/>
  <c r="AN95" i="33" a="1"/>
  <c r="AN95" i="33" s="1"/>
  <c r="F10" i="45" a="1"/>
  <c r="F10" i="45" s="1"/>
  <c r="AP20" i="33" a="1"/>
  <c r="AP20" i="33" s="1"/>
  <c r="AH76" i="33" a="1"/>
  <c r="AH76" i="33" s="1"/>
  <c r="AO26" i="46" a="1"/>
  <c r="AO26" i="46" s="1"/>
  <c r="AR32" i="33" a="1"/>
  <c r="AR32" i="33" s="1"/>
  <c r="E79" i="45" a="1"/>
  <c r="E79" i="45" s="1"/>
  <c r="AO85" i="45" a="1"/>
  <c r="AO85" i="45" s="1"/>
  <c r="AF86" i="45" a="1"/>
  <c r="AF86" i="45" s="1"/>
  <c r="AL17" i="44" a="1"/>
  <c r="AL17" i="44" s="1"/>
  <c r="O103" i="45" a="1"/>
  <c r="O103" i="45" s="1"/>
  <c r="AH97" i="33" a="1"/>
  <c r="AH97" i="33" s="1"/>
  <c r="Q32" i="44" a="1"/>
  <c r="Q32" i="44" s="1"/>
  <c r="AM102" i="47"/>
  <c r="AO11" i="43" a="1"/>
  <c r="AO11" i="43" s="1"/>
  <c r="AO70" i="41" a="1"/>
  <c r="AO70" i="41" s="1"/>
  <c r="AU98" i="47" a="1"/>
  <c r="AU98" i="47" s="1"/>
  <c r="W103" i="33" a="1"/>
  <c r="W103" i="33" s="1"/>
  <c r="R17" i="44" a="1"/>
  <c r="R17" i="44" s="1"/>
  <c r="L77" i="44" a="1"/>
  <c r="L77" i="44" s="1"/>
  <c r="AN47" i="45" a="1"/>
  <c r="AN47" i="45" s="1"/>
  <c r="AG84" i="46"/>
  <c r="S17" i="33" a="1"/>
  <c r="S17" i="33" s="1"/>
  <c r="F11" i="45" a="1"/>
  <c r="F11" i="45" s="1"/>
  <c r="AF101" i="45" a="1"/>
  <c r="AF101" i="45" s="1"/>
  <c r="X67" i="44" a="1"/>
  <c r="X67" i="44" s="1"/>
  <c r="AH100" i="45" a="1"/>
  <c r="AH100" i="45" s="1"/>
  <c r="AJ92" i="44" a="1"/>
  <c r="AJ92" i="44" s="1"/>
  <c r="L61" i="44" a="1"/>
  <c r="L61" i="44" s="1"/>
  <c r="AN83" i="47" a="1"/>
  <c r="AN83" i="47" s="1"/>
  <c r="L67" i="45" a="1"/>
  <c r="L67" i="45" s="1"/>
  <c r="AE32" i="44" a="1"/>
  <c r="AE32" i="44" s="1"/>
  <c r="AS36" i="47"/>
  <c r="AD89" i="45" a="1"/>
  <c r="AD89" i="45" s="1"/>
  <c r="V94" i="44" a="1"/>
  <c r="V94" i="44" s="1"/>
  <c r="S52" i="33" a="1"/>
  <c r="S52" i="33" s="1"/>
  <c r="Y85" i="44" a="1"/>
  <c r="Y85" i="44" s="1"/>
  <c r="C16" i="42" a="1"/>
  <c r="C16" i="42" s="1"/>
  <c r="R47" i="45" a="1"/>
  <c r="R47" i="45" s="1"/>
  <c r="T20" i="33" a="1"/>
  <c r="T20" i="33" s="1"/>
  <c r="Y94" i="44" a="1"/>
  <c r="Y94" i="44" s="1"/>
  <c r="AR50" i="33" a="1"/>
  <c r="AR50" i="33" s="1"/>
  <c r="AV82" i="41" a="1"/>
  <c r="AV82" i="41" s="1"/>
  <c r="Z99" i="43"/>
  <c r="I79" i="41" a="1"/>
  <c r="I79" i="41" s="1"/>
  <c r="AB50" i="33" a="1"/>
  <c r="AB50" i="33" s="1"/>
  <c r="M92" i="44" a="1"/>
  <c r="M92" i="44" s="1"/>
  <c r="AB22" i="45" a="1"/>
  <c r="AB22" i="45" s="1"/>
  <c r="AO47" i="47" a="1"/>
  <c r="AO47" i="47" s="1"/>
  <c r="AR76" i="33" a="1"/>
  <c r="AR76" i="33" s="1"/>
  <c r="AH55" i="44" a="1"/>
  <c r="AH55" i="44" s="1"/>
  <c r="Z79" i="45" a="1"/>
  <c r="Z79" i="45" s="1"/>
  <c r="AM26" i="44" a="1"/>
  <c r="AM26" i="44" s="1"/>
  <c r="AG48" i="47"/>
  <c r="AD98" i="45" a="1"/>
  <c r="AD98" i="45" s="1"/>
  <c r="J22" i="33" a="1"/>
  <c r="J22" i="33" s="1"/>
  <c r="AR61" i="44" a="1"/>
  <c r="AR61" i="44" s="1"/>
  <c r="Z40" i="45" a="1"/>
  <c r="Z40" i="45" s="1"/>
  <c r="C103" i="42" a="1"/>
  <c r="C103" i="42" s="1"/>
  <c r="G88" i="45" a="1"/>
  <c r="G88" i="45" s="1"/>
  <c r="AK94" i="44" a="1"/>
  <c r="AK94" i="44" s="1"/>
  <c r="AK93" i="44" s="1"/>
  <c r="H29" i="45" a="1"/>
  <c r="H29" i="45" s="1"/>
  <c r="X37" i="45" a="1"/>
  <c r="X37" i="45" s="1"/>
  <c r="I25" i="47" a="1"/>
  <c r="I25" i="47" s="1"/>
  <c r="M89" i="45" a="1"/>
  <c r="M89" i="45" s="1"/>
  <c r="N80" i="33" a="1"/>
  <c r="N80" i="33" s="1"/>
  <c r="C43" i="47" a="1"/>
  <c r="C43" i="47" s="1"/>
  <c r="C88" i="33" a="1"/>
  <c r="C88" i="33" s="1"/>
  <c r="AH71" i="44" a="1"/>
  <c r="AH71" i="44" s="1"/>
  <c r="AO86" i="45" a="1"/>
  <c r="AO86" i="45" s="1"/>
  <c r="Q58" i="44" a="1"/>
  <c r="Q58" i="44" s="1"/>
  <c r="S32" i="33" a="1"/>
  <c r="S32" i="33" s="1"/>
  <c r="Z50" i="33" a="1"/>
  <c r="Z50" i="33" s="1"/>
  <c r="T77" i="45" a="1"/>
  <c r="T77" i="45" s="1"/>
  <c r="AN73" i="41" a="1"/>
  <c r="AN73" i="41" s="1"/>
  <c r="L73" i="44" a="1"/>
  <c r="L73" i="44" s="1"/>
  <c r="J53" i="44" a="1"/>
  <c r="J53" i="44" s="1"/>
  <c r="L69" i="47"/>
  <c r="C19" i="46" a="1"/>
  <c r="C19" i="46" s="1"/>
  <c r="AB70" i="44" a="1"/>
  <c r="AB70" i="44" s="1"/>
  <c r="P10" i="44" a="1"/>
  <c r="P10" i="44" s="1"/>
  <c r="S82" i="44" a="1"/>
  <c r="S82" i="44" s="1"/>
  <c r="C40" i="47" a="1"/>
  <c r="C40" i="47" s="1"/>
  <c r="U71" i="44" a="1"/>
  <c r="U71" i="44" s="1"/>
  <c r="AM38" i="44" a="1"/>
  <c r="AM38" i="44" s="1"/>
  <c r="AF32" i="33" a="1"/>
  <c r="AF32" i="33" s="1"/>
  <c r="AF30" i="33" s="1"/>
  <c r="H82" i="44" a="1"/>
  <c r="H82" i="44" s="1"/>
  <c r="W88" i="44" a="1"/>
  <c r="W88" i="44" s="1"/>
  <c r="F100" i="44" a="1"/>
  <c r="F100" i="44" s="1"/>
  <c r="F99" i="44" s="1"/>
  <c r="G25" i="44" a="1"/>
  <c r="G25" i="44" s="1"/>
  <c r="K26" i="33" a="1"/>
  <c r="K26" i="33" s="1"/>
  <c r="AB19" i="44" a="1"/>
  <c r="AB19" i="44" s="1"/>
  <c r="Q88" i="44" a="1"/>
  <c r="Q88" i="44" s="1"/>
  <c r="K81" i="43"/>
  <c r="AP61" i="45" a="1"/>
  <c r="AP61" i="45" s="1"/>
  <c r="AK87" i="46"/>
  <c r="C82" i="44" a="1"/>
  <c r="C82" i="44" s="1"/>
  <c r="A82" i="44" s="1"/>
  <c r="X95" i="44" a="1"/>
  <c r="X95" i="44" s="1"/>
  <c r="Q20" i="44" a="1"/>
  <c r="Q20" i="44" s="1"/>
  <c r="C97" i="41" a="1"/>
  <c r="C97" i="41" s="1"/>
  <c r="U58" i="44" a="1"/>
  <c r="U58" i="44" s="1"/>
  <c r="F32" i="44" a="1"/>
  <c r="F32" i="44" s="1"/>
  <c r="AE83" i="33" a="1"/>
  <c r="AE83" i="33" s="1"/>
  <c r="AU94" i="46" a="1"/>
  <c r="AU94" i="46" s="1"/>
  <c r="AK20" i="44" a="1"/>
  <c r="AK20" i="44" s="1"/>
  <c r="AJ11" i="45" a="1"/>
  <c r="AJ11" i="45" s="1"/>
  <c r="AB67" i="33" a="1"/>
  <c r="AB67" i="33" s="1"/>
  <c r="AV91" i="41" a="1"/>
  <c r="AV91" i="41" s="1"/>
  <c r="AK86" i="33" a="1"/>
  <c r="AK86" i="33" s="1"/>
  <c r="M46" i="44" a="1"/>
  <c r="M46" i="44" s="1"/>
  <c r="N77" i="45" a="1"/>
  <c r="N77" i="45" s="1"/>
  <c r="C83" i="33" a="1"/>
  <c r="C83" i="33" s="1"/>
  <c r="H52" i="45" a="1"/>
  <c r="H52" i="45" s="1"/>
  <c r="AN68" i="44" a="1"/>
  <c r="AN68" i="44" s="1"/>
  <c r="M43" i="33" a="1"/>
  <c r="M43" i="33" s="1"/>
  <c r="AH67" i="44" a="1"/>
  <c r="AH67" i="44" s="1"/>
  <c r="AE10" i="33" a="1"/>
  <c r="AE10" i="33" s="1"/>
  <c r="AL64" i="45" a="1"/>
  <c r="AL64" i="45" s="1"/>
  <c r="K71" i="33" a="1"/>
  <c r="K71" i="33" s="1"/>
  <c r="Y95" i="44" a="1"/>
  <c r="Y95" i="44" s="1"/>
  <c r="F68" i="44" a="1"/>
  <c r="F68" i="44" s="1"/>
  <c r="O94" i="45" a="1"/>
  <c r="O94" i="45" s="1"/>
  <c r="AU83" i="46" a="1"/>
  <c r="AU83" i="46" s="1"/>
  <c r="AH79" i="33" a="1"/>
  <c r="AH79" i="33" s="1"/>
  <c r="Q34" i="33" a="1"/>
  <c r="Q34" i="33" s="1"/>
  <c r="E16" i="44" a="1"/>
  <c r="E16" i="44" s="1"/>
  <c r="AV101" i="41" a="1"/>
  <c r="AV101" i="41" s="1"/>
  <c r="AV99" i="41" s="1"/>
  <c r="AV70" i="43" a="1"/>
  <c r="AV70" i="43" s="1"/>
  <c r="AI73" i="44" a="1"/>
  <c r="AI73" i="44" s="1"/>
  <c r="C94" i="44" a="1"/>
  <c r="C94" i="44" s="1"/>
  <c r="Q11" i="44" a="1"/>
  <c r="Q11" i="44" s="1"/>
  <c r="W25" i="45" a="1"/>
  <c r="W25" i="45" s="1"/>
  <c r="AU53" i="41" a="1"/>
  <c r="AU53" i="41" s="1"/>
  <c r="AV62" i="41" a="1"/>
  <c r="AV62" i="41" s="1"/>
  <c r="O25" i="45" a="1"/>
  <c r="O25" i="45" s="1"/>
  <c r="AP84" i="41"/>
  <c r="AI49" i="33" a="1"/>
  <c r="AI49" i="33" s="1"/>
  <c r="AN22" i="46" a="1"/>
  <c r="AN22" i="46" s="1"/>
  <c r="AO82" i="45" a="1"/>
  <c r="AO82" i="45" s="1"/>
  <c r="AD71" i="44" a="1"/>
  <c r="AD71" i="44" s="1"/>
  <c r="I76" i="44" a="1"/>
  <c r="I76" i="44" s="1"/>
  <c r="AU28" i="47" a="1"/>
  <c r="AU28" i="47" s="1"/>
  <c r="P83" i="45" a="1"/>
  <c r="P83" i="45" s="1"/>
  <c r="X65" i="45" a="1"/>
  <c r="X65" i="45" s="1"/>
  <c r="AM22" i="33" a="1"/>
  <c r="AM22" i="33" s="1"/>
  <c r="AB70" i="45" a="1"/>
  <c r="AB70" i="45" s="1"/>
  <c r="X62" i="45" a="1"/>
  <c r="X62" i="45" s="1"/>
  <c r="C28" i="45" a="1"/>
  <c r="C28" i="45" s="1"/>
  <c r="U41" i="33" a="1"/>
  <c r="U41" i="33" s="1"/>
  <c r="AO28" i="41" a="1"/>
  <c r="AO28" i="41" s="1"/>
  <c r="Q22" i="33" a="1"/>
  <c r="Q22" i="33" s="1"/>
  <c r="AN89" i="44" a="1"/>
  <c r="AN89" i="44" s="1"/>
  <c r="N86" i="44" a="1"/>
  <c r="N86" i="44" s="1"/>
  <c r="N88" i="33" a="1"/>
  <c r="N88" i="33" s="1"/>
  <c r="F94" i="33" a="1"/>
  <c r="F94" i="33" s="1"/>
  <c r="AL104" i="44" a="1"/>
  <c r="AL104" i="44" s="1"/>
  <c r="AV77" i="47" a="1"/>
  <c r="AV77" i="47" s="1"/>
  <c r="AV75" i="47" s="1"/>
  <c r="C10" i="41" a="1"/>
  <c r="C10" i="41" s="1"/>
  <c r="AN92" i="45" a="1"/>
  <c r="AN92" i="45" s="1"/>
  <c r="AP86" i="44" a="1"/>
  <c r="AP86" i="44" s="1"/>
  <c r="AA9" i="46"/>
  <c r="Y27" i="41"/>
  <c r="C58" i="42" a="1"/>
  <c r="C58" i="42" s="1"/>
  <c r="U32" i="33" a="1"/>
  <c r="U32" i="33" s="1"/>
  <c r="I49" i="33" a="1"/>
  <c r="I49" i="33" s="1"/>
  <c r="AH76" i="45" a="1"/>
  <c r="AH76" i="45" s="1"/>
  <c r="C25" i="43" a="1"/>
  <c r="C25" i="43" s="1"/>
  <c r="S104" i="44" a="1"/>
  <c r="S104" i="44" s="1"/>
  <c r="Z32" i="45" a="1"/>
  <c r="Z32" i="45" s="1"/>
  <c r="AD55" i="45" a="1"/>
  <c r="AD55" i="45" s="1"/>
  <c r="AH20" i="45" a="1"/>
  <c r="AH20" i="45" s="1"/>
  <c r="AR70" i="44" a="1"/>
  <c r="AR70" i="44" s="1"/>
  <c r="AV80" i="43" a="1"/>
  <c r="AV80" i="43" s="1"/>
  <c r="AA17" i="45" a="1"/>
  <c r="AA17" i="45" s="1"/>
  <c r="AA15" i="45" s="1"/>
  <c r="I35" i="46" a="1"/>
  <c r="I35" i="46" s="1"/>
  <c r="AN89" i="33" a="1"/>
  <c r="AN89" i="33" s="1"/>
  <c r="M55" i="44" a="1"/>
  <c r="M55" i="44" s="1"/>
  <c r="AO23" i="44" a="1"/>
  <c r="AO23" i="44" s="1"/>
  <c r="AH10" i="44" a="1"/>
  <c r="AH10" i="44" s="1"/>
  <c r="AR32" i="45" a="1"/>
  <c r="AR32" i="45" s="1"/>
  <c r="AR30" i="45" s="1"/>
  <c r="U26" i="44" a="1"/>
  <c r="U26" i="44" s="1"/>
  <c r="Q70" i="44" a="1"/>
  <c r="Q70" i="44" s="1"/>
  <c r="M79" i="45" a="1"/>
  <c r="M79" i="45" s="1"/>
  <c r="Y64" i="33" a="1"/>
  <c r="Y64" i="33" s="1"/>
  <c r="G61" i="44" a="1"/>
  <c r="G61" i="44" s="1"/>
  <c r="H44" i="45" a="1"/>
  <c r="H44" i="45" s="1"/>
  <c r="C26" i="33" a="1"/>
  <c r="C26" i="33" s="1"/>
  <c r="AU74" i="46" a="1"/>
  <c r="AU74" i="46" s="1"/>
  <c r="AO25" i="46" a="1"/>
  <c r="AO25" i="46" s="1"/>
  <c r="X22" i="45" a="1"/>
  <c r="X22" i="45" s="1"/>
  <c r="C92" i="44" a="1"/>
  <c r="C92" i="44" s="1"/>
  <c r="R62" i="33" a="1"/>
  <c r="R62" i="33" s="1"/>
  <c r="AV52" i="47" a="1"/>
  <c r="AV52" i="47" s="1"/>
  <c r="AO97" i="33" a="1"/>
  <c r="AO97" i="33" s="1"/>
  <c r="AO96" i="33" s="1"/>
  <c r="W67" i="44" a="1"/>
  <c r="W67" i="44" s="1"/>
  <c r="W66" i="44" s="1"/>
  <c r="L11" i="33" a="1"/>
  <c r="L11" i="33" s="1"/>
  <c r="AU64" i="47" a="1"/>
  <c r="AU64" i="47" s="1"/>
  <c r="I67" i="45" a="1"/>
  <c r="I67" i="45" s="1"/>
  <c r="AQ74" i="44" a="1"/>
  <c r="AQ74" i="44" s="1"/>
  <c r="W79" i="44" a="1"/>
  <c r="W79" i="44" s="1"/>
  <c r="AV49" i="46" a="1"/>
  <c r="AV49" i="46" s="1"/>
  <c r="C28" i="33" a="1"/>
  <c r="C28" i="33" s="1"/>
  <c r="AN20" i="47" a="1"/>
  <c r="AN20" i="47" s="1"/>
  <c r="AA36" i="47"/>
  <c r="I82" i="45" a="1"/>
  <c r="I82" i="45" s="1"/>
  <c r="H95" i="33" a="1"/>
  <c r="H95" i="33" s="1"/>
  <c r="AK92" i="44" a="1"/>
  <c r="AK92" i="44" s="1"/>
  <c r="U95" i="33" a="1"/>
  <c r="U95" i="33" s="1"/>
  <c r="I16" i="44" a="1"/>
  <c r="I16" i="44" s="1"/>
  <c r="U73" i="45" a="1"/>
  <c r="U73" i="45" s="1"/>
  <c r="X61" i="45" a="1"/>
  <c r="X61" i="45" s="1"/>
  <c r="S22" i="33" a="1"/>
  <c r="S22" i="33" s="1"/>
  <c r="W95" i="33" a="1"/>
  <c r="W95" i="33" s="1"/>
  <c r="X63" i="46"/>
  <c r="C92" i="33" a="1"/>
  <c r="C92" i="33" s="1"/>
  <c r="L80" i="33" a="1"/>
  <c r="L80" i="33" s="1"/>
  <c r="C10" i="43" a="1"/>
  <c r="C10" i="43" s="1"/>
  <c r="L29" i="44" a="1"/>
  <c r="L29" i="44" s="1"/>
  <c r="C31" i="41" a="1"/>
  <c r="C31" i="41" s="1"/>
  <c r="AO46" i="46" a="1"/>
  <c r="AO46" i="46" s="1"/>
  <c r="AH52" i="44" a="1"/>
  <c r="AH52" i="44" s="1"/>
  <c r="H80" i="44" a="1"/>
  <c r="H80" i="44" s="1"/>
  <c r="C17" i="47" a="1"/>
  <c r="C17" i="47" s="1"/>
  <c r="U104" i="33" a="1"/>
  <c r="U104" i="33" s="1"/>
  <c r="P19" i="44" a="1"/>
  <c r="P19" i="44" s="1"/>
  <c r="AA31" i="45" a="1"/>
  <c r="AA31" i="45" s="1"/>
  <c r="AA104" i="33" a="1"/>
  <c r="AA104" i="33" s="1"/>
  <c r="K65" i="45" a="1"/>
  <c r="K65" i="45" s="1"/>
  <c r="Z74" i="44" a="1"/>
  <c r="Z74" i="44" s="1"/>
  <c r="M84" i="47"/>
  <c r="I9" i="44"/>
  <c r="AH18" i="44"/>
  <c r="AK21" i="41"/>
  <c r="E11" i="44" a="1"/>
  <c r="E11" i="44" s="1"/>
  <c r="L28" i="45" a="1"/>
  <c r="L28" i="45" s="1"/>
  <c r="R66" i="47"/>
  <c r="AI88" i="33" a="1"/>
  <c r="AI88" i="33" s="1"/>
  <c r="AP17" i="45" a="1"/>
  <c r="AP17" i="45" s="1"/>
  <c r="AP15" i="45" s="1"/>
  <c r="AK98" i="44" a="1"/>
  <c r="AK98" i="44" s="1"/>
  <c r="AL49" i="45" a="1"/>
  <c r="AL49" i="45" s="1"/>
  <c r="AF10" i="33" a="1"/>
  <c r="AF10" i="33" s="1"/>
  <c r="AN91" i="33" a="1"/>
  <c r="AN91" i="33" s="1"/>
  <c r="AC103" i="33" a="1"/>
  <c r="AC103" i="33" s="1"/>
  <c r="F49" i="33" a="1"/>
  <c r="F49" i="33" s="1"/>
  <c r="AJ104" i="44" a="1"/>
  <c r="AJ104" i="44" s="1"/>
  <c r="S62" i="33" a="1"/>
  <c r="S62" i="33" s="1"/>
  <c r="AG10" i="45" a="1"/>
  <c r="AG10" i="45" s="1"/>
  <c r="AO25" i="43" a="1"/>
  <c r="AO25" i="43" s="1"/>
  <c r="AI50" i="33" a="1"/>
  <c r="AI50" i="33" s="1"/>
  <c r="AO20" i="47" a="1"/>
  <c r="AO20" i="47" s="1"/>
  <c r="F73" i="45" a="1"/>
  <c r="F73" i="45" s="1"/>
  <c r="AO35" i="45" a="1"/>
  <c r="AO35" i="45" s="1"/>
  <c r="AB17" i="33" a="1"/>
  <c r="AB17" i="33" s="1"/>
  <c r="AG28" i="44" a="1"/>
  <c r="AG28" i="44" s="1"/>
  <c r="AQ98" i="44" a="1"/>
  <c r="AQ98" i="44" s="1"/>
  <c r="Z97" i="33" a="1"/>
  <c r="Z97" i="33" s="1"/>
  <c r="K51" i="41"/>
  <c r="AD76" i="45" a="1"/>
  <c r="AD76" i="45" s="1"/>
  <c r="Y82" i="33" a="1"/>
  <c r="Y82" i="33" s="1"/>
  <c r="K44" i="44" a="1"/>
  <c r="K44" i="44" s="1"/>
  <c r="N52" i="45" a="1"/>
  <c r="N52" i="45" s="1"/>
  <c r="Z44" i="45" a="1"/>
  <c r="Z44" i="45" s="1"/>
  <c r="L26" i="45" a="1"/>
  <c r="L26" i="45" s="1"/>
  <c r="Y9" i="47"/>
  <c r="AU58" i="43" a="1"/>
  <c r="AU58" i="43" s="1"/>
  <c r="T59" i="44" a="1"/>
  <c r="T59" i="44" s="1"/>
  <c r="AB77" i="33" a="1"/>
  <c r="AB77" i="33" s="1"/>
  <c r="L10" i="45" a="1"/>
  <c r="L10" i="45" s="1"/>
  <c r="AN65" i="44" a="1"/>
  <c r="AN65" i="44" s="1"/>
  <c r="AQ37" i="44" a="1"/>
  <c r="AQ37" i="44" s="1"/>
  <c r="N22" i="45" a="1"/>
  <c r="N22" i="45" s="1"/>
  <c r="F26" i="45" a="1"/>
  <c r="F26" i="45" s="1"/>
  <c r="AR98" i="44" a="1"/>
  <c r="AR98" i="44" s="1"/>
  <c r="Y76" i="44" a="1"/>
  <c r="Y76" i="44" s="1"/>
  <c r="N44" i="44" a="1"/>
  <c r="N44" i="44" s="1"/>
  <c r="Y23" i="33" a="1"/>
  <c r="Y23" i="33" s="1"/>
  <c r="AC25" i="33" a="1"/>
  <c r="AC25" i="33" s="1"/>
  <c r="AR37" i="44" a="1"/>
  <c r="AR37" i="44" s="1"/>
  <c r="AL85" i="44" a="1"/>
  <c r="AL85" i="44" s="1"/>
  <c r="AJ49" i="45" a="1"/>
  <c r="AJ49" i="45" s="1"/>
  <c r="AQ48" i="43"/>
  <c r="AA28" i="33" a="1"/>
  <c r="AA28" i="33" s="1"/>
  <c r="J16" i="33" a="1"/>
  <c r="J16" i="33" s="1"/>
  <c r="AG71" i="45" a="1"/>
  <c r="AG71" i="45" s="1"/>
  <c r="N86" i="45" a="1"/>
  <c r="N86" i="45" s="1"/>
  <c r="AR100" i="45" a="1"/>
  <c r="AR100" i="45" s="1"/>
  <c r="AD100" i="44" a="1"/>
  <c r="AD100" i="44" s="1"/>
  <c r="AD99" i="44" s="1"/>
  <c r="AU104" i="41" a="1"/>
  <c r="AU104" i="41" s="1"/>
  <c r="U80" i="33" a="1"/>
  <c r="U80" i="33" s="1"/>
  <c r="AI22" i="33" a="1"/>
  <c r="AI22" i="33" s="1"/>
  <c r="AM50" i="33" a="1"/>
  <c r="AM50" i="33" s="1"/>
  <c r="AM19" i="44" a="1"/>
  <c r="AM19" i="44" s="1"/>
  <c r="I43" i="46" a="1"/>
  <c r="I43" i="46" s="1"/>
  <c r="T19" i="45" a="1"/>
  <c r="T19" i="45" s="1"/>
  <c r="T18" i="45" s="1"/>
  <c r="AI85" i="45" a="1"/>
  <c r="AI85" i="45" s="1"/>
  <c r="M66" i="41"/>
  <c r="AB47" i="33" a="1"/>
  <c r="AB47" i="33" s="1"/>
  <c r="AL16" i="45" a="1"/>
  <c r="AL16" i="45" s="1"/>
  <c r="AE41" i="33" a="1"/>
  <c r="AE41" i="33" s="1"/>
  <c r="AE39" i="33" s="1"/>
  <c r="I74" i="47" a="1"/>
  <c r="I74" i="47" s="1"/>
  <c r="AS30" i="47"/>
  <c r="C41" i="42" a="1"/>
  <c r="C41" i="42" s="1"/>
  <c r="A40" i="42" s="1"/>
  <c r="Y25" i="45" a="1"/>
  <c r="Y25" i="45" s="1"/>
  <c r="AK32" i="33" a="1"/>
  <c r="AK32" i="33" s="1"/>
  <c r="J83" i="44" a="1"/>
  <c r="J83" i="44" s="1"/>
  <c r="C70" i="45" a="1"/>
  <c r="C70" i="45" s="1"/>
  <c r="A70" i="45" s="1"/>
  <c r="T29" i="33" a="1"/>
  <c r="T29" i="33" s="1"/>
  <c r="T27" i="33" s="1"/>
  <c r="J97" i="33" a="1"/>
  <c r="J97" i="33" s="1"/>
  <c r="AB68" i="44" a="1"/>
  <c r="AB68" i="44" s="1"/>
  <c r="AO58" i="41" a="1"/>
  <c r="AO58" i="41" s="1"/>
  <c r="I28" i="47" a="1"/>
  <c r="I28" i="47" s="1"/>
  <c r="AG70" i="44" a="1"/>
  <c r="AG70" i="44" s="1"/>
  <c r="AD25" i="44" a="1"/>
  <c r="AD25" i="44" s="1"/>
  <c r="AD24" i="44" s="1"/>
  <c r="AJ20" i="44" a="1"/>
  <c r="AJ20" i="44" s="1"/>
  <c r="AA92" i="44" a="1"/>
  <c r="AA92" i="44" s="1"/>
  <c r="AU68" i="43" a="1"/>
  <c r="AU68" i="43" s="1"/>
  <c r="G46" i="45" a="1"/>
  <c r="G46" i="45" s="1"/>
  <c r="Y104" i="33" a="1"/>
  <c r="Y104" i="33" s="1"/>
  <c r="Q94" i="33" a="1"/>
  <c r="Q94" i="33" s="1"/>
  <c r="J85" i="33" a="1"/>
  <c r="J85" i="33" s="1"/>
  <c r="J84" i="33" s="1"/>
  <c r="AI20" i="44" a="1"/>
  <c r="AI20" i="44" s="1"/>
  <c r="Y59" i="33" a="1"/>
  <c r="Y59" i="33" s="1"/>
  <c r="F38" i="45" a="1"/>
  <c r="F38" i="45" s="1"/>
  <c r="AC20" i="44" a="1"/>
  <c r="AC20" i="44" s="1"/>
  <c r="L70" i="33" a="1"/>
  <c r="L70" i="33" s="1"/>
  <c r="S95" i="44" a="1"/>
  <c r="S95" i="44" s="1"/>
  <c r="I10" i="41" a="1"/>
  <c r="I10" i="41" s="1"/>
  <c r="I46" i="45" a="1"/>
  <c r="I46" i="45" s="1"/>
  <c r="AP38" i="33" a="1"/>
  <c r="AP38" i="33" s="1"/>
  <c r="Q93" i="43"/>
  <c r="P28" i="45" a="1"/>
  <c r="P28" i="45" s="1"/>
  <c r="AR39" i="47"/>
  <c r="AV23" i="43" a="1"/>
  <c r="AV23" i="43" s="1"/>
  <c r="O73" i="33" a="1"/>
  <c r="O73" i="33" s="1"/>
  <c r="T50" i="44" a="1"/>
  <c r="T50" i="44" s="1"/>
  <c r="AJ71" i="33" a="1"/>
  <c r="AJ71" i="33" s="1"/>
  <c r="N89" i="33" a="1"/>
  <c r="N89" i="33" s="1"/>
  <c r="AC17" i="44" a="1"/>
  <c r="AC17" i="44" s="1"/>
  <c r="O25" i="33" a="1"/>
  <c r="O25" i="33" s="1"/>
  <c r="S97" i="45" a="1"/>
  <c r="S97" i="45" s="1"/>
  <c r="AB103" i="33" a="1"/>
  <c r="AB103" i="33" s="1"/>
  <c r="P74" i="33" a="1"/>
  <c r="P74" i="33" s="1"/>
  <c r="AU34" i="46" a="1"/>
  <c r="AU34" i="46" s="1"/>
  <c r="C74" i="43" a="1"/>
  <c r="C74" i="43" s="1"/>
  <c r="E88" i="45" a="1"/>
  <c r="E88" i="45" s="1"/>
  <c r="L66" i="46"/>
  <c r="H38" i="44" a="1"/>
  <c r="H38" i="44" s="1"/>
  <c r="AO79" i="44" a="1"/>
  <c r="AO79" i="44" s="1"/>
  <c r="S43" i="44" a="1"/>
  <c r="S43" i="44" s="1"/>
  <c r="AB71" i="44" a="1"/>
  <c r="AB71" i="44" s="1"/>
  <c r="W44" i="45" a="1"/>
  <c r="W44" i="45" s="1"/>
  <c r="AE17" i="45" a="1"/>
  <c r="AE17" i="45" s="1"/>
  <c r="AE15" i="45" s="1"/>
  <c r="AM50" i="45" a="1"/>
  <c r="AM50" i="45" s="1"/>
  <c r="L19" i="33" a="1"/>
  <c r="L19" i="33" s="1"/>
  <c r="AU83" i="47" a="1"/>
  <c r="AU83" i="47" s="1"/>
  <c r="R95" i="33" a="1"/>
  <c r="R95" i="33" s="1"/>
  <c r="C67" i="41" a="1"/>
  <c r="C67" i="41" s="1"/>
  <c r="C52" i="45" a="1"/>
  <c r="C52" i="45" s="1"/>
  <c r="X32" i="33" a="1"/>
  <c r="X32" i="33" s="1"/>
  <c r="I28" i="33" a="1"/>
  <c r="I28" i="33" s="1"/>
  <c r="N103" i="45" a="1"/>
  <c r="N103" i="45" s="1"/>
  <c r="N102" i="45" s="1"/>
  <c r="F91" i="45" a="1"/>
  <c r="F91" i="45" s="1"/>
  <c r="AL74" i="45" a="1"/>
  <c r="AL74" i="45" s="1"/>
  <c r="AF56" i="33" a="1"/>
  <c r="AF56" i="33" s="1"/>
  <c r="M85" i="44" a="1"/>
  <c r="M85" i="44" s="1"/>
  <c r="AO55" i="43" a="1"/>
  <c r="AO55" i="43" s="1"/>
  <c r="AO54" i="43" s="1"/>
  <c r="AM60" i="41"/>
  <c r="AB100" i="44" a="1"/>
  <c r="AB100" i="44" s="1"/>
  <c r="E52" i="44" a="1"/>
  <c r="E52" i="44" s="1"/>
  <c r="AN50" i="45" a="1"/>
  <c r="AN50" i="45" s="1"/>
  <c r="AU22" i="47" a="1"/>
  <c r="AU22" i="47" s="1"/>
  <c r="W16" i="33" a="1"/>
  <c r="W16" i="33" s="1"/>
  <c r="AC40" i="44" a="1"/>
  <c r="AC40" i="44" s="1"/>
  <c r="AV91" i="43" a="1"/>
  <c r="AV91" i="43" s="1"/>
  <c r="AC61" i="44" a="1"/>
  <c r="AC61" i="44" s="1"/>
  <c r="X69" i="47"/>
  <c r="AB27" i="41"/>
  <c r="AQ49" i="45" a="1"/>
  <c r="AQ49" i="45" s="1"/>
  <c r="AO95" i="41" a="1"/>
  <c r="AO95" i="41" s="1"/>
  <c r="W61" i="33" a="1"/>
  <c r="W61" i="33" s="1"/>
  <c r="I95" i="44" a="1"/>
  <c r="I95" i="44" s="1"/>
  <c r="C88" i="41" a="1"/>
  <c r="C88" i="41" s="1"/>
  <c r="AG20" i="45" a="1"/>
  <c r="AG20" i="45" s="1"/>
  <c r="AB52" i="44" a="1"/>
  <c r="AB52" i="44" s="1"/>
  <c r="AO98" i="43" a="1"/>
  <c r="AO98" i="43" s="1"/>
  <c r="N38" i="33" a="1"/>
  <c r="N38" i="33" s="1"/>
  <c r="AC33" i="46"/>
  <c r="I74" i="44" a="1"/>
  <c r="I74" i="44" s="1"/>
  <c r="C104" i="42" a="1"/>
  <c r="C104" i="42" s="1"/>
  <c r="S92" i="44" a="1"/>
  <c r="S92" i="44" s="1"/>
  <c r="R70" i="33" a="1"/>
  <c r="R70" i="33" s="1"/>
  <c r="J17" i="45" a="1"/>
  <c r="J17" i="45" s="1"/>
  <c r="AM52" i="45" a="1"/>
  <c r="AM52" i="45" s="1"/>
  <c r="AP73" i="44" a="1"/>
  <c r="AP73" i="44" s="1"/>
  <c r="AC53" i="44" a="1"/>
  <c r="AC53" i="44" s="1"/>
  <c r="G50" i="45" a="1"/>
  <c r="G50" i="45" s="1"/>
  <c r="AC83" i="45" a="1"/>
  <c r="AC83" i="45" s="1"/>
  <c r="AU10" i="47" a="1"/>
  <c r="AU10" i="47" s="1"/>
  <c r="AR44" i="44" a="1"/>
  <c r="AR44" i="44" s="1"/>
  <c r="T27" i="41"/>
  <c r="AJ80" i="44" a="1"/>
  <c r="AJ80" i="44" s="1"/>
  <c r="AI68" i="45" a="1"/>
  <c r="AI68" i="45" s="1"/>
  <c r="R25" i="33" a="1"/>
  <c r="R25" i="33" s="1"/>
  <c r="R24" i="33" s="1"/>
  <c r="AF92" i="44" a="1"/>
  <c r="AF92" i="44" s="1"/>
  <c r="I58" i="45" a="1"/>
  <c r="I58" i="45" s="1"/>
  <c r="AI45" i="46"/>
  <c r="Z38" i="33" a="1"/>
  <c r="Z38" i="33" s="1"/>
  <c r="J73" i="33" a="1"/>
  <c r="J73" i="33" s="1"/>
  <c r="AG40" i="45" a="1"/>
  <c r="AG40" i="45" s="1"/>
  <c r="S31" i="45" a="1"/>
  <c r="S31" i="45" s="1"/>
  <c r="AU68" i="41" a="1"/>
  <c r="AU68" i="41" s="1"/>
  <c r="AG23" i="33" a="1"/>
  <c r="AG23" i="33" s="1"/>
  <c r="G97" i="45" a="1"/>
  <c r="G97" i="45" s="1"/>
  <c r="AP29" i="45" a="1"/>
  <c r="AP29" i="45" s="1"/>
  <c r="AR33" i="47"/>
  <c r="AV26" i="41" a="1"/>
  <c r="AV26" i="41" s="1"/>
  <c r="AV24" i="41" s="1"/>
  <c r="F32" i="45" a="1"/>
  <c r="F32" i="45" s="1"/>
  <c r="U38" i="33" a="1"/>
  <c r="U38" i="33" s="1"/>
  <c r="AN41" i="33" a="1"/>
  <c r="AN41" i="33" s="1"/>
  <c r="G64" i="33" a="1"/>
  <c r="G64" i="33" s="1"/>
  <c r="AS90" i="43"/>
  <c r="AO47" i="41" a="1"/>
  <c r="AO47" i="41" s="1"/>
  <c r="C26" i="45" a="1"/>
  <c r="C26" i="45" s="1"/>
  <c r="U38" i="45" a="1"/>
  <c r="U38" i="45" s="1"/>
  <c r="Z47" i="44" a="1"/>
  <c r="Z47" i="44" s="1"/>
  <c r="Z45" i="44" s="1"/>
  <c r="L31" i="44" a="1"/>
  <c r="L31" i="44" s="1"/>
  <c r="AL44" i="44" a="1"/>
  <c r="AL44" i="44" s="1"/>
  <c r="AD32" i="33" a="1"/>
  <c r="AD32" i="33" s="1"/>
  <c r="J77" i="33" a="1"/>
  <c r="J77" i="33" s="1"/>
  <c r="V94" i="45" a="1"/>
  <c r="V94" i="45" s="1"/>
  <c r="V73" i="45" a="1"/>
  <c r="V73" i="45" s="1"/>
  <c r="T98" i="33" a="1"/>
  <c r="T98" i="33" s="1"/>
  <c r="AL28" i="45" a="1"/>
  <c r="AL28" i="45" s="1"/>
  <c r="T48" i="43"/>
  <c r="AF26" i="33" a="1"/>
  <c r="AF26" i="33" s="1"/>
  <c r="AJ96" i="43"/>
  <c r="AR64" i="33" a="1"/>
  <c r="AR64" i="33" s="1"/>
  <c r="AA41" i="33" a="1"/>
  <c r="AA41" i="33" s="1"/>
  <c r="AA98" i="45" a="1"/>
  <c r="AA98" i="45" s="1"/>
  <c r="AT27" i="46"/>
  <c r="Z76" i="33" a="1"/>
  <c r="Z76" i="33" s="1"/>
  <c r="L73" i="33" a="1"/>
  <c r="L73" i="33" s="1"/>
  <c r="F49" i="44" a="1"/>
  <c r="F49" i="44" s="1"/>
  <c r="AP44" i="33" a="1"/>
  <c r="AP44" i="33" s="1"/>
  <c r="AO86" i="41" a="1"/>
  <c r="AO86" i="41" s="1"/>
  <c r="AM88" i="45" a="1"/>
  <c r="AM88" i="45" s="1"/>
  <c r="U55" i="45" a="1"/>
  <c r="U55" i="45" s="1"/>
  <c r="C95" i="41" a="1"/>
  <c r="C95" i="41" s="1"/>
  <c r="AE56" i="44" a="1"/>
  <c r="AE56" i="44" s="1"/>
  <c r="I10" i="43" a="1"/>
  <c r="I10" i="43" s="1"/>
  <c r="U70" i="44" a="1"/>
  <c r="U70" i="44" s="1"/>
  <c r="U22" i="44" a="1"/>
  <c r="U22" i="44" s="1"/>
  <c r="AP85" i="33" a="1"/>
  <c r="AP85" i="33" s="1"/>
  <c r="C37" i="46" a="1"/>
  <c r="C37" i="46" s="1"/>
  <c r="X17" i="33" a="1"/>
  <c r="X17" i="33" s="1"/>
  <c r="AM17" i="45" a="1"/>
  <c r="AM17" i="45" s="1"/>
  <c r="AM82" i="44" a="1"/>
  <c r="AM82" i="44" s="1"/>
  <c r="N50" i="33" a="1"/>
  <c r="N50" i="33" s="1"/>
  <c r="S68" i="44" a="1"/>
  <c r="S68" i="44" s="1"/>
  <c r="AN47" i="44" a="1"/>
  <c r="AN47" i="44" s="1"/>
  <c r="K53" i="44" a="1"/>
  <c r="K53" i="44" s="1"/>
  <c r="AE29" i="44" a="1"/>
  <c r="AE29" i="44" s="1"/>
  <c r="T10" i="33" a="1"/>
  <c r="T10" i="33" s="1"/>
  <c r="I11" i="33" a="1"/>
  <c r="I11" i="33" s="1"/>
  <c r="I9" i="33" s="1"/>
  <c r="AU58" i="41" a="1"/>
  <c r="AU58" i="41" s="1"/>
  <c r="AH54" i="41"/>
  <c r="Q94" i="45" a="1"/>
  <c r="Q94" i="45" s="1"/>
  <c r="AR53" i="33" a="1"/>
  <c r="AR53" i="33" s="1"/>
  <c r="M49" i="33" a="1"/>
  <c r="M49" i="33" s="1"/>
  <c r="F37" i="33" a="1"/>
  <c r="F37" i="33" s="1"/>
  <c r="S28" i="33" a="1"/>
  <c r="S28" i="33" s="1"/>
  <c r="AL65" i="45" a="1"/>
  <c r="AL65" i="45" s="1"/>
  <c r="AO28" i="44" a="1"/>
  <c r="AO28" i="44" s="1"/>
  <c r="AJ41" i="45" a="1"/>
  <c r="AJ41" i="45" s="1"/>
  <c r="N88" i="45" a="1"/>
  <c r="N88" i="45" s="1"/>
  <c r="H32" i="44" a="1"/>
  <c r="H32" i="44" s="1"/>
  <c r="S98" i="44" a="1"/>
  <c r="S98" i="44" s="1"/>
  <c r="AM70" i="44" a="1"/>
  <c r="AM70" i="44" s="1"/>
  <c r="AP16" i="44" a="1"/>
  <c r="AP16" i="44" s="1"/>
  <c r="AN95" i="44" a="1"/>
  <c r="AN95" i="44" s="1"/>
  <c r="V77" i="33" a="1"/>
  <c r="V77" i="33" s="1"/>
  <c r="V11" i="45" a="1"/>
  <c r="V11" i="45" s="1"/>
  <c r="AR79" i="44" a="1"/>
  <c r="AR79" i="44" s="1"/>
  <c r="C64" i="47" a="1"/>
  <c r="C64" i="47" s="1"/>
  <c r="AO101" i="41" a="1"/>
  <c r="AO101" i="41" s="1"/>
  <c r="P62" i="44" a="1"/>
  <c r="P62" i="44" s="1"/>
  <c r="N35" i="45" a="1"/>
  <c r="N35" i="45" s="1"/>
  <c r="AJ98" i="33" a="1"/>
  <c r="AJ98" i="33" s="1"/>
  <c r="C25" i="47" a="1"/>
  <c r="C25" i="47" s="1"/>
  <c r="AJ79" i="45" a="1"/>
  <c r="AJ79" i="45" s="1"/>
  <c r="AI55" i="45" a="1"/>
  <c r="AI55" i="45" s="1"/>
  <c r="Q92" i="33" a="1"/>
  <c r="Q92" i="33" s="1"/>
  <c r="AJ29" i="44" a="1"/>
  <c r="AJ29" i="44" s="1"/>
  <c r="Q55" i="45" a="1"/>
  <c r="Q55" i="45" s="1"/>
  <c r="AN29" i="45" a="1"/>
  <c r="AN29" i="45" s="1"/>
  <c r="C68" i="46" a="1"/>
  <c r="C68" i="46" s="1"/>
  <c r="A67" i="46" s="1"/>
  <c r="F43" i="33" a="1"/>
  <c r="F43" i="33" s="1"/>
  <c r="U65" i="33" a="1"/>
  <c r="U65" i="33" s="1"/>
  <c r="AT30" i="46"/>
  <c r="AL73" i="44" a="1"/>
  <c r="AL73" i="44" s="1"/>
  <c r="AU67" i="46" a="1"/>
  <c r="AU67" i="46" s="1"/>
  <c r="G47" i="44" a="1"/>
  <c r="G47" i="44" s="1"/>
  <c r="G45" i="44" s="1"/>
  <c r="AN31" i="44" a="1"/>
  <c r="AN31" i="44" s="1"/>
  <c r="AN83" i="41" a="1"/>
  <c r="AN83" i="41" s="1"/>
  <c r="AE72" i="47"/>
  <c r="AP58" i="45" a="1"/>
  <c r="AP58" i="45" s="1"/>
  <c r="AA100" i="33" a="1"/>
  <c r="AA100" i="33" s="1"/>
  <c r="AO80" i="41" a="1"/>
  <c r="AO80" i="41" s="1"/>
  <c r="Q47" i="33" a="1"/>
  <c r="Q47" i="33" s="1"/>
  <c r="AL55" i="45" a="1"/>
  <c r="AL55" i="45" s="1"/>
  <c r="S76" i="45" a="1"/>
  <c r="S76" i="45" s="1"/>
  <c r="L94" i="44" a="1"/>
  <c r="L94" i="44" s="1"/>
  <c r="U41" i="45" a="1"/>
  <c r="U41" i="45" s="1"/>
  <c r="G82" i="45" a="1"/>
  <c r="G82" i="45" s="1"/>
  <c r="I101" i="33" a="1"/>
  <c r="I101" i="33" s="1"/>
  <c r="AK16" i="44" a="1"/>
  <c r="AK16" i="44" s="1"/>
  <c r="AE76" i="33" a="1"/>
  <c r="AE76" i="33" s="1"/>
  <c r="AE75" i="33" s="1"/>
  <c r="E82" i="44" a="1"/>
  <c r="E82" i="44" s="1"/>
  <c r="AP37" i="45" a="1"/>
  <c r="AP37" i="45" s="1"/>
  <c r="AP36" i="45" s="1"/>
  <c r="AO65" i="45" a="1"/>
  <c r="AO65" i="45" s="1"/>
  <c r="AQ103" i="33" a="1"/>
  <c r="AQ103" i="33" s="1"/>
  <c r="V22" i="33" a="1"/>
  <c r="V22" i="33" s="1"/>
  <c r="N101" i="45" a="1"/>
  <c r="N101" i="45" s="1"/>
  <c r="R61" i="44" a="1"/>
  <c r="R61" i="44" s="1"/>
  <c r="V103" i="45" a="1"/>
  <c r="V103" i="45" s="1"/>
  <c r="L49" i="33" a="1"/>
  <c r="L49" i="33" s="1"/>
  <c r="P70" i="45" a="1"/>
  <c r="P70" i="45" s="1"/>
  <c r="Y19" i="33" a="1"/>
  <c r="Y19" i="33" s="1"/>
  <c r="AK68" i="44" a="1"/>
  <c r="AK68" i="44" s="1"/>
  <c r="N40" i="45" a="1"/>
  <c r="N40" i="45" s="1"/>
  <c r="G23" i="33" a="1"/>
  <c r="G23" i="33" s="1"/>
  <c r="I62" i="43" a="1"/>
  <c r="I62" i="43" s="1"/>
  <c r="F88" i="33" a="1"/>
  <c r="F88" i="33" s="1"/>
  <c r="AL82" i="33" a="1"/>
  <c r="AL82" i="33" s="1"/>
  <c r="P80" i="45" a="1"/>
  <c r="P80" i="45" s="1"/>
  <c r="AL37" i="45" a="1"/>
  <c r="AL37" i="45" s="1"/>
  <c r="R53" i="44" a="1"/>
  <c r="R53" i="44" s="1"/>
  <c r="AU98" i="43" a="1"/>
  <c r="AU98" i="43" s="1"/>
  <c r="K19" i="33" a="1"/>
  <c r="K19" i="33" s="1"/>
  <c r="AM71" i="33" a="1"/>
  <c r="AM71" i="33" s="1"/>
  <c r="AM46" i="44" a="1"/>
  <c r="AM46" i="44" s="1"/>
  <c r="C82" i="46" a="1"/>
  <c r="C82" i="46" s="1"/>
  <c r="K94" i="44" a="1"/>
  <c r="K94" i="44" s="1"/>
  <c r="K93" i="44" s="1"/>
  <c r="K71" i="45" a="1"/>
  <c r="K71" i="45" s="1"/>
  <c r="AH61" i="33" a="1"/>
  <c r="AH61" i="33" s="1"/>
  <c r="E50" i="33" a="1"/>
  <c r="E50" i="33" s="1"/>
  <c r="O65" i="33" a="1"/>
  <c r="O65" i="33" s="1"/>
  <c r="AP28" i="45" a="1"/>
  <c r="AP28" i="45" s="1"/>
  <c r="O38" i="33" a="1"/>
  <c r="O38" i="33" s="1"/>
  <c r="M52" i="45" a="1"/>
  <c r="M52" i="45" s="1"/>
  <c r="C44" i="46" a="1"/>
  <c r="C44" i="46" s="1"/>
  <c r="V61" i="45" a="1"/>
  <c r="V61" i="45" s="1"/>
  <c r="AV61" i="41" a="1"/>
  <c r="AV61" i="41" s="1"/>
  <c r="F68" i="33" a="1"/>
  <c r="F68" i="33" s="1"/>
  <c r="Y28" i="45" a="1"/>
  <c r="Y28" i="45" s="1"/>
  <c r="Y27" i="45" s="1"/>
  <c r="AC36" i="43"/>
  <c r="AQ24" i="41"/>
  <c r="AO56" i="47" a="1"/>
  <c r="AO56" i="47" s="1"/>
  <c r="AU71" i="43" a="1"/>
  <c r="AU71" i="43" s="1"/>
  <c r="V79" i="44" a="1"/>
  <c r="V79" i="44" s="1"/>
  <c r="V78" i="44" s="1"/>
  <c r="AU101" i="41" a="1"/>
  <c r="AU101" i="41" s="1"/>
  <c r="AV103" i="47" a="1"/>
  <c r="AV103" i="47" s="1"/>
  <c r="AE23" i="45" a="1"/>
  <c r="AE23" i="45" s="1"/>
  <c r="AN49" i="46" a="1"/>
  <c r="AN49" i="46" s="1"/>
  <c r="AN48" i="46" s="1"/>
  <c r="T91" i="44" a="1"/>
  <c r="T91" i="44" s="1"/>
  <c r="AJ46" i="33" a="1"/>
  <c r="AJ46" i="33" s="1"/>
  <c r="S25" i="45" a="1"/>
  <c r="S25" i="45" s="1"/>
  <c r="W35" i="33" a="1"/>
  <c r="W35" i="33" s="1"/>
  <c r="Y91" i="44" a="1"/>
  <c r="Y91" i="44" s="1"/>
  <c r="N37" i="44" a="1"/>
  <c r="N37" i="44" s="1"/>
  <c r="C23" i="45" a="1"/>
  <c r="C23" i="45" s="1"/>
  <c r="AP95" i="44" a="1"/>
  <c r="AP95" i="44" s="1"/>
  <c r="AH74" i="44" a="1"/>
  <c r="AH74" i="44" s="1"/>
  <c r="AE57" i="41"/>
  <c r="P65" i="33" a="1"/>
  <c r="P65" i="33" s="1"/>
  <c r="AG24" i="41"/>
  <c r="U44" i="33" a="1"/>
  <c r="U44" i="33" s="1"/>
  <c r="AU37" i="41" a="1"/>
  <c r="AU37" i="41" s="1"/>
  <c r="T65" i="33" a="1"/>
  <c r="T65" i="33" s="1"/>
  <c r="P83" i="44" a="1"/>
  <c r="P83" i="44" s="1"/>
  <c r="G37" i="33" a="1"/>
  <c r="G37" i="33" s="1"/>
  <c r="AM88" i="33" a="1"/>
  <c r="AM88" i="33" s="1"/>
  <c r="AL92" i="45" a="1"/>
  <c r="AL92" i="45" s="1"/>
  <c r="K58" i="33" a="1"/>
  <c r="K58" i="33" s="1"/>
  <c r="AO22" i="33" a="1"/>
  <c r="AO22" i="33" s="1"/>
  <c r="K44" i="45" a="1"/>
  <c r="K44" i="45" s="1"/>
  <c r="C56" i="33" a="1"/>
  <c r="C56" i="33" s="1"/>
  <c r="AP40" i="45" a="1"/>
  <c r="AP40" i="45" s="1"/>
  <c r="N56" i="45" a="1"/>
  <c r="N56" i="45" s="1"/>
  <c r="AB47" i="45" a="1"/>
  <c r="AB47" i="45" s="1"/>
  <c r="AC67" i="45" a="1"/>
  <c r="AC67" i="45" s="1"/>
  <c r="AG17" i="45" a="1"/>
  <c r="AG17" i="45" s="1"/>
  <c r="F76" i="45" a="1"/>
  <c r="F76" i="45" s="1"/>
  <c r="J37" i="33" a="1"/>
  <c r="J37" i="33" s="1"/>
  <c r="K38" i="44" a="1"/>
  <c r="K38" i="44" s="1"/>
  <c r="AU29" i="43" a="1"/>
  <c r="AU29" i="43" s="1"/>
  <c r="J84" i="46"/>
  <c r="I34" i="46" a="1"/>
  <c r="I34" i="46" s="1"/>
  <c r="R49" i="45" a="1"/>
  <c r="R49" i="45" s="1"/>
  <c r="V38" i="45" a="1"/>
  <c r="V38" i="45" s="1"/>
  <c r="P59" i="45" a="1"/>
  <c r="P59" i="45" s="1"/>
  <c r="AO94" i="46" a="1"/>
  <c r="AO94" i="46" s="1"/>
  <c r="T80" i="33" a="1"/>
  <c r="T80" i="33" s="1"/>
  <c r="L104" i="33" a="1"/>
  <c r="L104" i="33" s="1"/>
  <c r="V28" i="33" a="1"/>
  <c r="V28" i="33" s="1"/>
  <c r="AC32" i="33" a="1"/>
  <c r="AC32" i="33" s="1"/>
  <c r="AN86" i="33" a="1"/>
  <c r="AN86" i="33" s="1"/>
  <c r="AF76" i="45" a="1"/>
  <c r="AF76" i="45" s="1"/>
  <c r="AE74" i="45" a="1"/>
  <c r="AE74" i="45" s="1"/>
  <c r="AE72" i="45" s="1"/>
  <c r="C89" i="44" a="1"/>
  <c r="C89" i="44" s="1"/>
  <c r="C62" i="46" a="1"/>
  <c r="C62" i="46" s="1"/>
  <c r="AA83" i="33" a="1"/>
  <c r="AA83" i="33" s="1"/>
  <c r="AB10" i="45" a="1"/>
  <c r="AB10" i="45" s="1"/>
  <c r="AR56" i="45" a="1"/>
  <c r="AR56" i="45" s="1"/>
  <c r="I98" i="46" a="1"/>
  <c r="I98" i="46" s="1"/>
  <c r="X15" i="47"/>
  <c r="C91" i="47" a="1"/>
  <c r="C91" i="47" s="1"/>
  <c r="I41" i="46" a="1"/>
  <c r="I41" i="46" s="1"/>
  <c r="R65" i="45" a="1"/>
  <c r="R65" i="45" s="1"/>
  <c r="R63" i="45" s="1"/>
  <c r="I85" i="47" a="1"/>
  <c r="I85" i="47" s="1"/>
  <c r="U50" i="33" a="1"/>
  <c r="U50" i="33" s="1"/>
  <c r="C49" i="46" a="1"/>
  <c r="C49" i="46" s="1"/>
  <c r="M59" i="44" a="1"/>
  <c r="M59" i="44" s="1"/>
  <c r="N19" i="44" a="1"/>
  <c r="N19" i="44" s="1"/>
  <c r="L71" i="45" a="1"/>
  <c r="L71" i="45" s="1"/>
  <c r="Z73" i="33" a="1"/>
  <c r="Z73" i="33" s="1"/>
  <c r="Z72" i="33" s="1"/>
  <c r="I50" i="44" a="1"/>
  <c r="I50" i="44" s="1"/>
  <c r="C89" i="43" a="1"/>
  <c r="C89" i="43" s="1"/>
  <c r="C62" i="45" a="1"/>
  <c r="C62" i="45" s="1"/>
  <c r="AQ47" i="33" a="1"/>
  <c r="AQ47" i="33" s="1"/>
  <c r="H26" i="33" a="1"/>
  <c r="H26" i="33" s="1"/>
  <c r="H26" i="45" a="1"/>
  <c r="H26" i="45" s="1"/>
  <c r="H24" i="45" s="1"/>
  <c r="Q68" i="44" a="1"/>
  <c r="Q68" i="44" s="1"/>
  <c r="AU38" i="46" a="1"/>
  <c r="AU38" i="46" s="1"/>
  <c r="L67" i="33" a="1"/>
  <c r="L67" i="33" s="1"/>
  <c r="X55" i="33" a="1"/>
  <c r="X55" i="33" s="1"/>
  <c r="Y37" i="44" a="1"/>
  <c r="Y37" i="44" s="1"/>
  <c r="Z75" i="41"/>
  <c r="F34" i="45" a="1"/>
  <c r="F34" i="45" s="1"/>
  <c r="U85" i="44" a="1"/>
  <c r="U85" i="44" s="1"/>
  <c r="AC31" i="44" a="1"/>
  <c r="AC31" i="44" s="1"/>
  <c r="AV83" i="41" a="1"/>
  <c r="AV83" i="41" s="1"/>
  <c r="AO55" i="41" a="1"/>
  <c r="AO55" i="41" s="1"/>
  <c r="AO54" i="41" s="1"/>
  <c r="AU76" i="46" a="1"/>
  <c r="AU76" i="46" s="1"/>
  <c r="S64" i="45" a="1"/>
  <c r="S64" i="45" s="1"/>
  <c r="AK82" i="44" a="1"/>
  <c r="AK82" i="44" s="1"/>
  <c r="R74" i="45" a="1"/>
  <c r="R74" i="45" s="1"/>
  <c r="AK50" i="33" a="1"/>
  <c r="AK50" i="33" s="1"/>
  <c r="AP81" i="46"/>
  <c r="F31" i="44" a="1"/>
  <c r="F31" i="44" s="1"/>
  <c r="AL55" i="44" a="1"/>
  <c r="AL55" i="44" s="1"/>
  <c r="AQ61" i="45" a="1"/>
  <c r="AQ61" i="45" s="1"/>
  <c r="AR95" i="33" a="1"/>
  <c r="AR95" i="33" s="1"/>
  <c r="AC103" i="44" a="1"/>
  <c r="AC103" i="44" s="1"/>
  <c r="U80" i="45" a="1"/>
  <c r="U80" i="45" s="1"/>
  <c r="AU86" i="41" a="1"/>
  <c r="AU86" i="41" s="1"/>
  <c r="AB29" i="45" a="1"/>
  <c r="AB29" i="45" s="1"/>
  <c r="AU61" i="46" a="1"/>
  <c r="AU61" i="46" s="1"/>
  <c r="O74" i="45" a="1"/>
  <c r="O74" i="45" s="1"/>
  <c r="Y77" i="33" a="1"/>
  <c r="Y77" i="33" s="1"/>
  <c r="F79" i="45" a="1"/>
  <c r="F79" i="45" s="1"/>
  <c r="U83" i="44" a="1"/>
  <c r="U83" i="44" s="1"/>
  <c r="U81" i="44" s="1"/>
  <c r="AQ56" i="33" a="1"/>
  <c r="AQ56" i="33" s="1"/>
  <c r="R26" i="44" a="1"/>
  <c r="R26" i="44" s="1"/>
  <c r="V32" i="33" a="1"/>
  <c r="V32" i="33" s="1"/>
  <c r="F65" i="45" a="1"/>
  <c r="F65" i="45" s="1"/>
  <c r="AF26" i="44" a="1"/>
  <c r="AF26" i="44" s="1"/>
  <c r="V43" i="33" a="1"/>
  <c r="V43" i="33" s="1"/>
  <c r="G28" i="44" a="1"/>
  <c r="G28" i="44" s="1"/>
  <c r="AQ55" i="44" a="1"/>
  <c r="AQ55" i="44" s="1"/>
  <c r="K10" i="44" a="1"/>
  <c r="K10" i="44" s="1"/>
  <c r="Y95" i="33" a="1"/>
  <c r="Y95" i="33" s="1"/>
  <c r="AQ40" i="33" a="1"/>
  <c r="AQ40" i="33" s="1"/>
  <c r="AN32" i="44" a="1"/>
  <c r="AN32" i="44" s="1"/>
  <c r="AL10" i="44" a="1"/>
  <c r="AL10" i="44" s="1"/>
  <c r="AS15" i="46"/>
  <c r="L35" i="33" a="1"/>
  <c r="L35" i="33" s="1"/>
  <c r="L33" i="33" s="1"/>
  <c r="M52" i="33" a="1"/>
  <c r="M52" i="33" s="1"/>
  <c r="G50" i="33" a="1"/>
  <c r="G50" i="33" s="1"/>
  <c r="W89" i="33" a="1"/>
  <c r="W89" i="33" s="1"/>
  <c r="W87" i="33" s="1"/>
  <c r="AJ67" i="45" a="1"/>
  <c r="AJ67" i="45" s="1"/>
  <c r="AJ66" i="45" s="1"/>
  <c r="AM56" i="33" a="1"/>
  <c r="AM56" i="33" s="1"/>
  <c r="AM54" i="33" s="1"/>
  <c r="AH34" i="44" a="1"/>
  <c r="AH34" i="44" s="1"/>
  <c r="AO103" i="33" a="1"/>
  <c r="AO103" i="33" s="1"/>
  <c r="AN73" i="44" a="1"/>
  <c r="AN73" i="44" s="1"/>
  <c r="X21" i="41"/>
  <c r="AO74" i="41" a="1"/>
  <c r="AO74" i="41" s="1"/>
  <c r="AU100" i="47" a="1"/>
  <c r="AU100" i="47" s="1"/>
  <c r="Q40" i="33" a="1"/>
  <c r="Q40" i="33" s="1"/>
  <c r="Q39" i="33" s="1"/>
  <c r="AG55" i="33" a="1"/>
  <c r="AG55" i="33" s="1"/>
  <c r="AO46" i="33" a="1"/>
  <c r="AO46" i="33" s="1"/>
  <c r="AL11" i="33" a="1"/>
  <c r="AL11" i="33" s="1"/>
  <c r="AD20" i="44" a="1"/>
  <c r="AD20" i="44" s="1"/>
  <c r="AV79" i="47" a="1"/>
  <c r="AV79" i="47" s="1"/>
  <c r="AV78" i="47" s="1"/>
  <c r="AK85" i="45" a="1"/>
  <c r="AK85" i="45" s="1"/>
  <c r="H86" i="45" a="1"/>
  <c r="H86" i="45" s="1"/>
  <c r="K70" i="45" a="1"/>
  <c r="K70" i="45" s="1"/>
  <c r="S95" i="33" a="1"/>
  <c r="S95" i="33" s="1"/>
  <c r="AJ46" i="44" a="1"/>
  <c r="AJ46" i="44" s="1"/>
  <c r="AJ45" i="44" s="1"/>
  <c r="U22" i="45" a="1"/>
  <c r="U22" i="45" s="1"/>
  <c r="C88" i="46" a="1"/>
  <c r="C88" i="46" s="1"/>
  <c r="C77" i="43" a="1"/>
  <c r="C77" i="43" s="1"/>
  <c r="I50" i="41" a="1"/>
  <c r="I50" i="41" s="1"/>
  <c r="AG29" i="44" a="1"/>
  <c r="AG29" i="44" s="1"/>
  <c r="P88" i="44" a="1"/>
  <c r="P88" i="44" s="1"/>
  <c r="AJ31" i="45" a="1"/>
  <c r="AJ31" i="45" s="1"/>
  <c r="AG26" i="44" a="1"/>
  <c r="AG26" i="44" s="1"/>
  <c r="P86" i="44" a="1"/>
  <c r="P86" i="44" s="1"/>
  <c r="P35" i="44" a="1"/>
  <c r="P35" i="44" s="1"/>
  <c r="AG10" i="44" a="1"/>
  <c r="AG10" i="44" s="1"/>
  <c r="AH71" i="33" a="1"/>
  <c r="AH71" i="33" s="1"/>
  <c r="I50" i="45" a="1"/>
  <c r="I50" i="45" s="1"/>
  <c r="AG32" i="33" a="1"/>
  <c r="AG32" i="33" s="1"/>
  <c r="AO53" i="33" a="1"/>
  <c r="AO53" i="33" s="1"/>
  <c r="V88" i="45" a="1"/>
  <c r="V88" i="45" s="1"/>
  <c r="Z44" i="33" a="1"/>
  <c r="Z44" i="33" s="1"/>
  <c r="Z42" i="33" s="1"/>
  <c r="AN20" i="45" a="1"/>
  <c r="AN20" i="45" s="1"/>
  <c r="AN18" i="45" s="1"/>
  <c r="AE28" i="33" a="1"/>
  <c r="AE28" i="33" s="1"/>
  <c r="K37" i="33" a="1"/>
  <c r="K37" i="33" s="1"/>
  <c r="AK75" i="46"/>
  <c r="AQ53" i="44" a="1"/>
  <c r="AQ53" i="44" s="1"/>
  <c r="S94" i="45" a="1"/>
  <c r="S94" i="45" s="1"/>
  <c r="AE15" i="46"/>
  <c r="AI91" i="44" a="1"/>
  <c r="AI91" i="44" s="1"/>
  <c r="V77" i="45" a="1"/>
  <c r="V77" i="45" s="1"/>
  <c r="AN26" i="47" a="1"/>
  <c r="AN26" i="47" s="1"/>
  <c r="AF87" i="46"/>
  <c r="AQ89" i="33" a="1"/>
  <c r="AQ89" i="33" s="1"/>
  <c r="C97" i="47" a="1"/>
  <c r="C97" i="47" s="1"/>
  <c r="A97" i="47" s="1"/>
  <c r="M62" i="33" a="1"/>
  <c r="M62" i="33" s="1"/>
  <c r="AI79" i="33" a="1"/>
  <c r="AI79" i="33" s="1"/>
  <c r="J80" i="45" a="1"/>
  <c r="J80" i="45" s="1"/>
  <c r="AN11" i="41" a="1"/>
  <c r="AN11" i="41" s="1"/>
  <c r="V59" i="44" a="1"/>
  <c r="V59" i="44" s="1"/>
  <c r="C64" i="45" a="1"/>
  <c r="C64" i="45" s="1"/>
  <c r="AI26" i="44" a="1"/>
  <c r="AI26" i="44" s="1"/>
  <c r="AC79" i="33" a="1"/>
  <c r="AC79" i="33" s="1"/>
  <c r="O61" i="33" a="1"/>
  <c r="O61" i="33" s="1"/>
  <c r="AB73" i="44" a="1"/>
  <c r="AB73" i="44" s="1"/>
  <c r="AU82" i="46" a="1"/>
  <c r="AU82" i="46" s="1"/>
  <c r="AR17" i="44" a="1"/>
  <c r="AR17" i="44" s="1"/>
  <c r="AV80" i="41" a="1"/>
  <c r="AV80" i="41" s="1"/>
  <c r="H76" i="44" a="1"/>
  <c r="H76" i="44" s="1"/>
  <c r="AG35" i="45" a="1"/>
  <c r="AG35" i="45" s="1"/>
  <c r="AV52" i="41" a="1"/>
  <c r="AV52" i="41" s="1"/>
  <c r="H38" i="33" a="1"/>
  <c r="H38" i="33" s="1"/>
  <c r="O83" i="44" a="1"/>
  <c r="O83" i="44" s="1"/>
  <c r="P62" i="33" a="1"/>
  <c r="P62" i="33" s="1"/>
  <c r="T40" i="45" a="1"/>
  <c r="T40" i="45" s="1"/>
  <c r="C46" i="45" a="1"/>
  <c r="C46" i="45" s="1"/>
  <c r="A46" i="45" s="1"/>
  <c r="Y52" i="44" a="1"/>
  <c r="Y52" i="44" s="1"/>
  <c r="Y51" i="44" s="1"/>
  <c r="AH37" i="44" a="1"/>
  <c r="AH37" i="44" s="1"/>
  <c r="M11" i="33" a="1"/>
  <c r="M11" i="33" s="1"/>
  <c r="AV94" i="41" a="1"/>
  <c r="AV94" i="41" s="1"/>
  <c r="I68" i="43" a="1"/>
  <c r="I68" i="43" s="1"/>
  <c r="Z67" i="33" a="1"/>
  <c r="Z67" i="33" s="1"/>
  <c r="E86" i="44" a="1"/>
  <c r="E86" i="44" s="1"/>
  <c r="AI20" i="33" a="1"/>
  <c r="AI20" i="33" s="1"/>
  <c r="AU89" i="46" a="1"/>
  <c r="AU89" i="46" s="1"/>
  <c r="R102" i="46"/>
  <c r="AJ29" i="33" a="1"/>
  <c r="AJ29" i="33" s="1"/>
  <c r="F17" i="45" a="1"/>
  <c r="F17" i="45" s="1"/>
  <c r="H22" i="33" a="1"/>
  <c r="H22" i="33" s="1"/>
  <c r="AR23" i="44" a="1"/>
  <c r="AR23" i="44" s="1"/>
  <c r="AI38" i="45" a="1"/>
  <c r="AI38" i="45" s="1"/>
  <c r="AA96" i="41"/>
  <c r="T95" i="33" a="1"/>
  <c r="T95" i="33" s="1"/>
  <c r="AI49" i="44" a="1"/>
  <c r="AI49" i="44" s="1"/>
  <c r="X37" i="44" a="1"/>
  <c r="X37" i="44" s="1"/>
  <c r="X36" i="44" s="1"/>
  <c r="W10" i="44" a="1"/>
  <c r="W10" i="44" s="1"/>
  <c r="AV61" i="46" a="1"/>
  <c r="AV61" i="46" s="1"/>
  <c r="O11" i="45" a="1"/>
  <c r="O11" i="45" s="1"/>
  <c r="K28" i="45" a="1"/>
  <c r="K28" i="45" s="1"/>
  <c r="AN19" i="44" a="1"/>
  <c r="AN19" i="44" s="1"/>
  <c r="G34" i="45" a="1"/>
  <c r="G34" i="45" s="1"/>
  <c r="AN34" i="43" a="1"/>
  <c r="AN34" i="43" s="1"/>
  <c r="AA57" i="43"/>
  <c r="AI32" i="44" a="1"/>
  <c r="AI32" i="44" s="1"/>
  <c r="X53" i="44" a="1"/>
  <c r="X53" i="44" s="1"/>
  <c r="S56" i="33" a="1"/>
  <c r="S56" i="33" s="1"/>
  <c r="E16" i="45" a="1"/>
  <c r="E16" i="45" s="1"/>
  <c r="G58" i="45" a="1"/>
  <c r="G58" i="45" s="1"/>
  <c r="X70" i="44" a="1"/>
  <c r="X70" i="44" s="1"/>
  <c r="I58" i="46" a="1"/>
  <c r="I58" i="46" s="1"/>
  <c r="Y49" i="33" a="1"/>
  <c r="Y49" i="33" s="1"/>
  <c r="AU52" i="47" a="1"/>
  <c r="AU52" i="47" s="1"/>
  <c r="I55" i="33" a="1"/>
  <c r="I55" i="33" s="1"/>
  <c r="AQ51" i="46"/>
  <c r="N48" i="46"/>
  <c r="O87" i="43"/>
  <c r="AK103" i="44" a="1"/>
  <c r="AK103" i="44" s="1"/>
  <c r="AG83" i="33" a="1"/>
  <c r="AG83" i="33" s="1"/>
  <c r="AG81" i="33" s="1"/>
  <c r="AM77" i="33" a="1"/>
  <c r="AM77" i="33" s="1"/>
  <c r="Q16" i="45" a="1"/>
  <c r="Q16" i="45" s="1"/>
  <c r="AK53" i="45" a="1"/>
  <c r="AK53" i="45" s="1"/>
  <c r="AN11" i="43" a="1"/>
  <c r="AN11" i="43" s="1"/>
  <c r="AQ65" i="44" a="1"/>
  <c r="AQ65" i="44" s="1"/>
  <c r="X38" i="33" a="1"/>
  <c r="X38" i="33" s="1"/>
  <c r="F17" i="33" a="1"/>
  <c r="F17" i="33" s="1"/>
  <c r="F15" i="33" s="1"/>
  <c r="I52" i="41" a="1"/>
  <c r="I52" i="41" s="1"/>
  <c r="AC26" i="45" a="1"/>
  <c r="AC26" i="45" s="1"/>
  <c r="AU89" i="43" a="1"/>
  <c r="AU89" i="43" s="1"/>
  <c r="AI47" i="44" a="1"/>
  <c r="AI47" i="44" s="1"/>
  <c r="AV68" i="41" a="1"/>
  <c r="AV68" i="41" s="1"/>
  <c r="I10" i="46" a="1"/>
  <c r="I10" i="46" s="1"/>
  <c r="AU49" i="43" a="1"/>
  <c r="AU49" i="43" s="1"/>
  <c r="N26" i="45" a="1"/>
  <c r="N26" i="45" s="1"/>
  <c r="AJ61" i="33" a="1"/>
  <c r="AJ61" i="33" s="1"/>
  <c r="AN73" i="46" a="1"/>
  <c r="AN73" i="46" s="1"/>
  <c r="AO32" i="41" a="1"/>
  <c r="AO32" i="41" s="1"/>
  <c r="AG68" i="44" a="1"/>
  <c r="AG68" i="44" s="1"/>
  <c r="AB25" i="45" a="1"/>
  <c r="AB25" i="45" s="1"/>
  <c r="U49" i="33" a="1"/>
  <c r="U49" i="33" s="1"/>
  <c r="E68" i="33" a="1"/>
  <c r="E68" i="33" s="1"/>
  <c r="AJ93" i="43"/>
  <c r="H32" i="33" a="1"/>
  <c r="H32" i="33" s="1"/>
  <c r="T73" i="45" a="1"/>
  <c r="T73" i="45" s="1"/>
  <c r="M26" i="44" a="1"/>
  <c r="M26" i="44" s="1"/>
  <c r="U16" i="33" a="1"/>
  <c r="U16" i="33" s="1"/>
  <c r="AN94" i="43" a="1"/>
  <c r="AN94" i="43" s="1"/>
  <c r="AE23" i="44" a="1"/>
  <c r="AE23" i="44" s="1"/>
  <c r="AO38" i="46" a="1"/>
  <c r="AO38" i="46" s="1"/>
  <c r="AO77" i="46" a="1"/>
  <c r="AO77" i="46" s="1"/>
  <c r="N23" i="45" a="1"/>
  <c r="N23" i="45" s="1"/>
  <c r="W77" i="45" a="1"/>
  <c r="W77" i="45" s="1"/>
  <c r="S64" i="33" a="1"/>
  <c r="S64" i="33" s="1"/>
  <c r="V103" i="44" a="1"/>
  <c r="V103" i="44" s="1"/>
  <c r="AF73" i="33" a="1"/>
  <c r="AF73" i="33" s="1"/>
  <c r="AR52" i="44" a="1"/>
  <c r="AR52" i="44" s="1"/>
  <c r="Y38" i="44" a="1"/>
  <c r="Y38" i="44" s="1"/>
  <c r="V54" i="43"/>
  <c r="E56" i="45" a="1"/>
  <c r="E56" i="45" s="1"/>
  <c r="AU79" i="43" a="1"/>
  <c r="AU79" i="43" s="1"/>
  <c r="AO44" i="47" a="1"/>
  <c r="AO44" i="47" s="1"/>
  <c r="AN71" i="33" a="1"/>
  <c r="AN71" i="33" s="1"/>
  <c r="AC64" i="33" a="1"/>
  <c r="AC64" i="33" s="1"/>
  <c r="AU62" i="46" a="1"/>
  <c r="AU62" i="46" s="1"/>
  <c r="J20" i="45" a="1"/>
  <c r="J20" i="45" s="1"/>
  <c r="AI65" i="44" a="1"/>
  <c r="AI65" i="44" s="1"/>
  <c r="AN47" i="43" a="1"/>
  <c r="AN47" i="43" s="1"/>
  <c r="G17" i="45" a="1"/>
  <c r="G17" i="45" s="1"/>
  <c r="S50" i="45" a="1"/>
  <c r="S50" i="45" s="1"/>
  <c r="Q50" i="44" a="1"/>
  <c r="Q50" i="44" s="1"/>
  <c r="I98" i="33" a="1"/>
  <c r="I98" i="33" s="1"/>
  <c r="AM49" i="45" a="1"/>
  <c r="AM49" i="45" s="1"/>
  <c r="C74" i="42" a="1"/>
  <c r="C74" i="42" s="1"/>
  <c r="U28" i="45" a="1"/>
  <c r="U28" i="45" s="1"/>
  <c r="V60" i="41"/>
  <c r="AP71" i="33" a="1"/>
  <c r="AP71" i="33" s="1"/>
  <c r="AL86" i="44" a="1"/>
  <c r="AL86" i="44" s="1"/>
  <c r="I20" i="47" a="1"/>
  <c r="I20" i="47" s="1"/>
  <c r="K34" i="33" a="1"/>
  <c r="K34" i="33" s="1"/>
  <c r="AQ52" i="44" a="1"/>
  <c r="AQ52" i="44" s="1"/>
  <c r="I22" i="41" a="1"/>
  <c r="I22" i="41" s="1"/>
  <c r="V53" i="33" a="1"/>
  <c r="V53" i="33" s="1"/>
  <c r="E77" i="44" a="1"/>
  <c r="E77" i="44" s="1"/>
  <c r="AQ23" i="33" a="1"/>
  <c r="AQ23" i="33" s="1"/>
  <c r="Y73" i="44" a="1"/>
  <c r="Y73" i="44" s="1"/>
  <c r="AO47" i="46" a="1"/>
  <c r="AO47" i="46" s="1"/>
  <c r="M94" i="44" a="1"/>
  <c r="M94" i="44" s="1"/>
  <c r="AI70" i="33" a="1"/>
  <c r="AI70" i="33" s="1"/>
  <c r="AV74" i="47" a="1"/>
  <c r="AV74" i="47" s="1"/>
  <c r="AD104" i="33" a="1"/>
  <c r="AD104" i="33" s="1"/>
  <c r="AR40" i="45" a="1"/>
  <c r="AR40" i="45" s="1"/>
  <c r="AL82" i="44" a="1"/>
  <c r="AL82" i="44" s="1"/>
  <c r="AB69" i="41"/>
  <c r="J101" i="44" a="1"/>
  <c r="J101" i="44" s="1"/>
  <c r="K10" i="45" a="1"/>
  <c r="K10" i="45" s="1"/>
  <c r="G38" i="44" a="1"/>
  <c r="G38" i="44" s="1"/>
  <c r="O49" i="33" a="1"/>
  <c r="O49" i="33" s="1"/>
  <c r="AR24" i="46"/>
  <c r="AV103" i="43" a="1"/>
  <c r="AV103" i="43" s="1"/>
  <c r="AI103" i="44" a="1"/>
  <c r="AI103" i="44" s="1"/>
  <c r="O62" i="33" a="1"/>
  <c r="O62" i="33" s="1"/>
  <c r="AN41" i="44" a="1"/>
  <c r="AN41" i="44" s="1"/>
  <c r="X100" i="44" a="1"/>
  <c r="X100" i="44" s="1"/>
  <c r="M67" i="33" a="1"/>
  <c r="M67" i="33" s="1"/>
  <c r="AK20" i="33" a="1"/>
  <c r="AK20" i="33" s="1"/>
  <c r="AL44" i="45" a="1"/>
  <c r="AL44" i="45" s="1"/>
  <c r="AU83" i="43" a="1"/>
  <c r="AU83" i="43" s="1"/>
  <c r="W62" i="45" a="1"/>
  <c r="W62" i="45" s="1"/>
  <c r="W60" i="45" s="1"/>
  <c r="AM48" i="43"/>
  <c r="R55" i="45" a="1"/>
  <c r="R55" i="45" s="1"/>
  <c r="R54" i="45" s="1"/>
  <c r="AI62" i="33" a="1"/>
  <c r="AI62" i="33" s="1"/>
  <c r="AB59" i="44" a="1"/>
  <c r="AB59" i="44" s="1"/>
  <c r="AC41" i="45" a="1"/>
  <c r="AC41" i="45" s="1"/>
  <c r="Q70" i="45" a="1"/>
  <c r="Q70" i="45" s="1"/>
  <c r="AD37" i="44" a="1"/>
  <c r="AD37" i="44" s="1"/>
  <c r="H97" i="45" a="1"/>
  <c r="H97" i="45" s="1"/>
  <c r="AO31" i="33" a="1"/>
  <c r="AO31" i="33" s="1"/>
  <c r="O86" i="33" a="1"/>
  <c r="O86" i="33" s="1"/>
  <c r="AI104" i="33" a="1"/>
  <c r="AI104" i="33" s="1"/>
  <c r="AI102" i="33" s="1"/>
  <c r="E76" i="33" a="1"/>
  <c r="E76" i="33" s="1"/>
  <c r="K41" i="33" a="1"/>
  <c r="K41" i="33" s="1"/>
  <c r="AR43" i="33" a="1"/>
  <c r="AR43" i="33" s="1"/>
  <c r="AO94" i="44" a="1"/>
  <c r="AO94" i="44" s="1"/>
  <c r="K38" i="33" a="1"/>
  <c r="K38" i="33" s="1"/>
  <c r="AL23" i="44" a="1"/>
  <c r="AL23" i="44" s="1"/>
  <c r="AF82" i="33" a="1"/>
  <c r="AF82" i="33" s="1"/>
  <c r="N94" i="45" a="1"/>
  <c r="N94" i="45" s="1"/>
  <c r="H70" i="44" a="1"/>
  <c r="H70" i="44" s="1"/>
  <c r="H69" i="44" s="1"/>
  <c r="AN38" i="44" a="1"/>
  <c r="AN38" i="44" s="1"/>
  <c r="AE46" i="44" a="1"/>
  <c r="AE46" i="44" s="1"/>
  <c r="M76" i="44" a="1"/>
  <c r="M76" i="44" s="1"/>
  <c r="AI82" i="44" a="1"/>
  <c r="AI82" i="44" s="1"/>
  <c r="E77" i="33" a="1"/>
  <c r="E77" i="33" s="1"/>
  <c r="F101" i="45" a="1"/>
  <c r="F101" i="45" s="1"/>
  <c r="C70" i="44" a="1"/>
  <c r="C70" i="44" s="1"/>
  <c r="C34" i="33" a="1"/>
  <c r="C34" i="33" s="1"/>
  <c r="W41" i="45" a="1"/>
  <c r="W41" i="45" s="1"/>
  <c r="AD53" i="33" a="1"/>
  <c r="AD53" i="33" s="1"/>
  <c r="H31" i="45" a="1"/>
  <c r="H31" i="45" s="1"/>
  <c r="AP65" i="33" a="1"/>
  <c r="AP65" i="33" s="1"/>
  <c r="G55" i="33" a="1"/>
  <c r="G55" i="33" s="1"/>
  <c r="Q16" i="44" a="1"/>
  <c r="Q16" i="44" s="1"/>
  <c r="AP95" i="33" a="1"/>
  <c r="AP95" i="33" s="1"/>
  <c r="AQ55" i="33" a="1"/>
  <c r="AQ55" i="33" s="1"/>
  <c r="Y100" i="33" a="1"/>
  <c r="Y100" i="33" s="1"/>
  <c r="AN49" i="44" a="1"/>
  <c r="AN49" i="44" s="1"/>
  <c r="AG101" i="33" a="1"/>
  <c r="AG101" i="33" s="1"/>
  <c r="H82" i="45" a="1"/>
  <c r="H82" i="45" s="1"/>
  <c r="H81" i="45" s="1"/>
  <c r="X24" i="46"/>
  <c r="O77" i="33" a="1"/>
  <c r="O77" i="33" s="1"/>
  <c r="AL34" i="33" a="1"/>
  <c r="AL34" i="33" s="1"/>
  <c r="AR101" i="33" a="1"/>
  <c r="AR101" i="33" s="1"/>
  <c r="F62" i="45" a="1"/>
  <c r="F62" i="45" s="1"/>
  <c r="AD79" i="33" a="1"/>
  <c r="AD79" i="33" s="1"/>
  <c r="M28" i="33" a="1"/>
  <c r="M28" i="33" s="1"/>
  <c r="M73" i="45" a="1"/>
  <c r="M73" i="45" s="1"/>
  <c r="X66" i="47"/>
  <c r="I67" i="47" a="1"/>
  <c r="I67" i="47" s="1"/>
  <c r="G26" i="45" a="1"/>
  <c r="G26" i="45" s="1"/>
  <c r="K89" i="45" a="1"/>
  <c r="K89" i="45" s="1"/>
  <c r="H89" i="44" a="1"/>
  <c r="H89" i="44" s="1"/>
  <c r="AO22" i="45" a="1"/>
  <c r="AO22" i="45" s="1"/>
  <c r="AA21" i="43"/>
  <c r="X88" i="45" a="1"/>
  <c r="X88" i="45" s="1"/>
  <c r="C59" i="43" a="1"/>
  <c r="C59" i="43" s="1"/>
  <c r="S55" i="45" a="1"/>
  <c r="S55" i="45" s="1"/>
  <c r="AO74" i="33" a="1"/>
  <c r="AO74" i="33" s="1"/>
  <c r="AD67" i="33" a="1"/>
  <c r="AD67" i="33" s="1"/>
  <c r="L50" i="33" a="1"/>
  <c r="L50" i="33" s="1"/>
  <c r="AF20" i="45" a="1"/>
  <c r="AF20" i="45" s="1"/>
  <c r="F61" i="44" a="1"/>
  <c r="F61" i="44" s="1"/>
  <c r="AV31" i="43" a="1"/>
  <c r="AV31" i="43" s="1"/>
  <c r="AV30" i="43" s="1"/>
  <c r="AO34" i="41" a="1"/>
  <c r="AO34" i="41" s="1"/>
  <c r="AV43" i="47" a="1"/>
  <c r="AV43" i="47" s="1"/>
  <c r="AF94" i="45" a="1"/>
  <c r="AF94" i="45" s="1"/>
  <c r="N34" i="45" a="1"/>
  <c r="N34" i="45" s="1"/>
  <c r="AN34" i="45" a="1"/>
  <c r="AN34" i="45" s="1"/>
  <c r="AJ23" i="44" a="1"/>
  <c r="AJ23" i="44" s="1"/>
  <c r="K41" i="45" a="1"/>
  <c r="K41" i="45" s="1"/>
  <c r="AO23" i="33" a="1"/>
  <c r="AO23" i="33" s="1"/>
  <c r="Q20" i="33" a="1"/>
  <c r="Q20" i="33" s="1"/>
  <c r="AE82" i="44" a="1"/>
  <c r="AE82" i="44" s="1"/>
  <c r="AJ62" i="45" a="1"/>
  <c r="AJ62" i="45" s="1"/>
  <c r="AD43" i="33" a="1"/>
  <c r="AD43" i="33" s="1"/>
  <c r="U31" i="44" a="1"/>
  <c r="U31" i="44" s="1"/>
  <c r="AO68" i="47" a="1"/>
  <c r="AO68" i="47" s="1"/>
  <c r="C100" i="42" a="1"/>
  <c r="C100" i="42" s="1"/>
  <c r="H67" i="44" a="1"/>
  <c r="H67" i="44" s="1"/>
  <c r="AU25" i="47" a="1"/>
  <c r="AU25" i="47" s="1"/>
  <c r="W38" i="33" a="1"/>
  <c r="W38" i="33" s="1"/>
  <c r="AO79" i="46" a="1"/>
  <c r="AO79" i="46" s="1"/>
  <c r="AL65" i="44" a="1"/>
  <c r="AL65" i="44" s="1"/>
  <c r="AL63" i="44" s="1"/>
  <c r="AJ73" i="33" a="1"/>
  <c r="AJ73" i="33" s="1"/>
  <c r="L91" i="33" a="1"/>
  <c r="L91" i="33" s="1"/>
  <c r="J67" i="44" a="1"/>
  <c r="J67" i="44" s="1"/>
  <c r="Y17" i="33" a="1"/>
  <c r="Y17" i="33" s="1"/>
  <c r="X93" i="43"/>
  <c r="Q101" i="44" a="1"/>
  <c r="Q101" i="44" s="1"/>
  <c r="AM74" i="33" a="1"/>
  <c r="AM74" i="33" s="1"/>
  <c r="I28" i="44" a="1"/>
  <c r="I28" i="44" s="1"/>
  <c r="H91" i="44" a="1"/>
  <c r="H91" i="44" s="1"/>
  <c r="AP91" i="33" a="1"/>
  <c r="AP91" i="33" s="1"/>
  <c r="AP100" i="44" a="1"/>
  <c r="AP100" i="44" s="1"/>
  <c r="Y97" i="33" a="1"/>
  <c r="Y97" i="33" s="1"/>
  <c r="AD52" i="33" a="1"/>
  <c r="AD52" i="33" s="1"/>
  <c r="AO44" i="46" a="1"/>
  <c r="AO44" i="46" s="1"/>
  <c r="AC86" i="45" a="1"/>
  <c r="AC86" i="45" s="1"/>
  <c r="AB80" i="45" a="1"/>
  <c r="AB80" i="45" s="1"/>
  <c r="O92" i="33" a="1"/>
  <c r="O92" i="33" s="1"/>
  <c r="S89" i="45" a="1"/>
  <c r="S89" i="45" s="1"/>
  <c r="AR83" i="33" a="1"/>
  <c r="AR83" i="33" s="1"/>
  <c r="I29" i="45" a="1"/>
  <c r="I29" i="45" s="1"/>
  <c r="F59" i="45" a="1"/>
  <c r="F59" i="45" s="1"/>
  <c r="AR102" i="46"/>
  <c r="J37" i="45" a="1"/>
  <c r="J37" i="45" s="1"/>
  <c r="L37" i="33" a="1"/>
  <c r="L37" i="33" s="1"/>
  <c r="L79" i="45" a="1"/>
  <c r="L79" i="45" s="1"/>
  <c r="AO49" i="45" a="1"/>
  <c r="AO49" i="45" s="1"/>
  <c r="Q85" i="33" a="1"/>
  <c r="Q85" i="33" s="1"/>
  <c r="AH16" i="33" a="1"/>
  <c r="AH16" i="33" s="1"/>
  <c r="U94" i="44" a="1"/>
  <c r="U94" i="44" s="1"/>
  <c r="AF43" i="45" a="1"/>
  <c r="AF43" i="45" s="1"/>
  <c r="U44" i="44" a="1"/>
  <c r="U44" i="44" s="1"/>
  <c r="AR17" i="33" a="1"/>
  <c r="AR17" i="33" s="1"/>
  <c r="E85" i="33" a="1"/>
  <c r="E85" i="33" s="1"/>
  <c r="Q25" i="45" a="1"/>
  <c r="Q25" i="45" s="1"/>
  <c r="AV38" i="47" a="1"/>
  <c r="AV38" i="47" s="1"/>
  <c r="AM28" i="44" a="1"/>
  <c r="AM28" i="44" s="1"/>
  <c r="AG82" i="45" a="1"/>
  <c r="AG82" i="45" s="1"/>
  <c r="AP94" i="45" a="1"/>
  <c r="AP94" i="45" s="1"/>
  <c r="AQ20" i="33" a="1"/>
  <c r="AQ20" i="33" s="1"/>
  <c r="AR82" i="33" a="1"/>
  <c r="AR82" i="33" s="1"/>
  <c r="AR81" i="33" s="1"/>
  <c r="AC64" i="45" a="1"/>
  <c r="AC64" i="45" s="1"/>
  <c r="N71" i="44" a="1"/>
  <c r="N71" i="44" s="1"/>
  <c r="S68" i="45" a="1"/>
  <c r="S68" i="45" s="1"/>
  <c r="S66" i="45" s="1"/>
  <c r="R99" i="43"/>
  <c r="AN67" i="41" a="1"/>
  <c r="AN67" i="41" s="1"/>
  <c r="F65" i="33" a="1"/>
  <c r="F65" i="33" s="1"/>
  <c r="Q75" i="41"/>
  <c r="I89" i="33" a="1"/>
  <c r="I89" i="33" s="1"/>
  <c r="AC41" i="33" a="1"/>
  <c r="AC41" i="33" s="1"/>
  <c r="H34" i="44" a="1"/>
  <c r="H34" i="44" s="1"/>
  <c r="I58" i="33" a="1"/>
  <c r="I58" i="33" s="1"/>
  <c r="U100" i="44" a="1"/>
  <c r="U100" i="44" s="1"/>
  <c r="C98" i="42" a="1"/>
  <c r="C98" i="42" s="1"/>
  <c r="AE56" i="33" a="1"/>
  <c r="AE56" i="33" s="1"/>
  <c r="AQ62" i="45" a="1"/>
  <c r="AQ62" i="45" s="1"/>
  <c r="Z88" i="33" a="1"/>
  <c r="Z88" i="33" s="1"/>
  <c r="AN62" i="43" a="1"/>
  <c r="AN62" i="43" s="1"/>
  <c r="C95" i="46" a="1"/>
  <c r="C95" i="46" s="1"/>
  <c r="S29" i="44" a="1"/>
  <c r="S29" i="44" s="1"/>
  <c r="AO23" i="43" a="1"/>
  <c r="AO23" i="43" s="1"/>
  <c r="AE55" i="33" a="1"/>
  <c r="AE55" i="33" s="1"/>
  <c r="AC77" i="45" a="1"/>
  <c r="AC77" i="45" s="1"/>
  <c r="AP49" i="33" a="1"/>
  <c r="AP49" i="33" s="1"/>
  <c r="C97" i="46" a="1"/>
  <c r="C97" i="46" s="1"/>
  <c r="K88" i="45" a="1"/>
  <c r="K88" i="45" s="1"/>
  <c r="AD35" i="44" a="1"/>
  <c r="AD35" i="44" s="1"/>
  <c r="U68" i="33" a="1"/>
  <c r="U68" i="33" s="1"/>
  <c r="AO103" i="46" a="1"/>
  <c r="AO103" i="46" s="1"/>
  <c r="U23" i="44" a="1"/>
  <c r="U23" i="44" s="1"/>
  <c r="AU97" i="41" a="1"/>
  <c r="AU97" i="41" s="1"/>
  <c r="T68" i="33" a="1"/>
  <c r="T68" i="33" s="1"/>
  <c r="T66" i="33" s="1"/>
  <c r="M68" i="33" a="1"/>
  <c r="M68" i="33" s="1"/>
  <c r="H29" i="33" a="1"/>
  <c r="H29" i="33" s="1"/>
  <c r="K53" i="33" a="1"/>
  <c r="K53" i="33" s="1"/>
  <c r="AK11" i="45" a="1"/>
  <c r="AK11" i="45" s="1"/>
  <c r="AO89" i="44" a="1"/>
  <c r="AO89" i="44" s="1"/>
  <c r="C44" i="42" a="1"/>
  <c r="C44" i="42" s="1"/>
  <c r="AN44" i="45" a="1"/>
  <c r="AN44" i="45" s="1"/>
  <c r="AO64" i="43" a="1"/>
  <c r="AO64" i="43" s="1"/>
  <c r="AL77" i="33" a="1"/>
  <c r="AL77" i="33" s="1"/>
  <c r="O56" i="33" a="1"/>
  <c r="O56" i="33" s="1"/>
  <c r="AU32" i="41" a="1"/>
  <c r="AU32" i="41" s="1"/>
  <c r="AI17" i="33" a="1"/>
  <c r="AI17" i="33" s="1"/>
  <c r="AE74" i="33" a="1"/>
  <c r="AE74" i="33" s="1"/>
  <c r="O104" i="45" a="1"/>
  <c r="O104" i="45" s="1"/>
  <c r="L78" i="47"/>
  <c r="AE67" i="44" a="1"/>
  <c r="AE67" i="44" s="1"/>
  <c r="AD26" i="33" a="1"/>
  <c r="AD26" i="33" s="1"/>
  <c r="E85" i="45" a="1"/>
  <c r="E85" i="45" s="1"/>
  <c r="AC58" i="33" a="1"/>
  <c r="AC58" i="33" s="1"/>
  <c r="W96" i="43"/>
  <c r="AG49" i="45" a="1"/>
  <c r="AG49" i="45" s="1"/>
  <c r="AE53" i="33" a="1"/>
  <c r="AE53" i="33" s="1"/>
  <c r="AP44" i="45" a="1"/>
  <c r="AP44" i="45" s="1"/>
  <c r="AK47" i="45" a="1"/>
  <c r="AK47" i="45" s="1"/>
  <c r="AB32" i="44" a="1"/>
  <c r="AB32" i="44" s="1"/>
  <c r="AM68" i="33" a="1"/>
  <c r="AM68" i="33" s="1"/>
  <c r="AD104" i="44" a="1"/>
  <c r="AD104" i="44" s="1"/>
  <c r="O65" i="45" a="1"/>
  <c r="O65" i="45" s="1"/>
  <c r="T65" i="45" a="1"/>
  <c r="T65" i="45" s="1"/>
  <c r="AR26" i="44" a="1"/>
  <c r="AR26" i="44" s="1"/>
  <c r="P46" i="44" a="1"/>
  <c r="P46" i="44" s="1"/>
  <c r="P45" i="44" s="1"/>
  <c r="J83" i="45" a="1"/>
  <c r="J83" i="45" s="1"/>
  <c r="AK17" i="33" a="1"/>
  <c r="AK17" i="33" s="1"/>
  <c r="I46" i="43" a="1"/>
  <c r="I46" i="43" s="1"/>
  <c r="AO100" i="41" a="1"/>
  <c r="AO100" i="41" s="1"/>
  <c r="I11" i="47" a="1"/>
  <c r="I11" i="47" s="1"/>
  <c r="P98" i="44" a="1"/>
  <c r="P98" i="44" s="1"/>
  <c r="R19" i="45" a="1"/>
  <c r="R19" i="45" s="1"/>
  <c r="M64" i="33" a="1"/>
  <c r="M64" i="33" s="1"/>
  <c r="AF23" i="44" a="1"/>
  <c r="AF23" i="44" s="1"/>
  <c r="X104" i="44" a="1"/>
  <c r="X104" i="44" s="1"/>
  <c r="AN89" i="41" a="1"/>
  <c r="AN89" i="41" s="1"/>
  <c r="AK97" i="45" a="1"/>
  <c r="AK97" i="45" s="1"/>
  <c r="R10" i="45" a="1"/>
  <c r="R10" i="45" s="1"/>
  <c r="R22" i="45" a="1"/>
  <c r="R22" i="45" s="1"/>
  <c r="AR77" i="33" a="1"/>
  <c r="AR77" i="33" s="1"/>
  <c r="AR56" i="33" a="1"/>
  <c r="AR56" i="33" s="1"/>
  <c r="AM77" i="45" a="1"/>
  <c r="AM77" i="45" s="1"/>
  <c r="F53" i="44" a="1"/>
  <c r="F53" i="44" s="1"/>
  <c r="AU100" i="41" a="1"/>
  <c r="AU100" i="41" s="1"/>
  <c r="AJ47" i="33" a="1"/>
  <c r="AJ47" i="33" s="1"/>
  <c r="AA23" i="33" a="1"/>
  <c r="AA23" i="33" s="1"/>
  <c r="Y35" i="44" a="1"/>
  <c r="Y35" i="44" s="1"/>
  <c r="AL70" i="45" a="1"/>
  <c r="AL70" i="45" s="1"/>
  <c r="C49" i="42" a="1"/>
  <c r="C49" i="42" s="1"/>
  <c r="AL26" i="45" a="1"/>
  <c r="AL26" i="45" s="1"/>
  <c r="AB86" i="33" a="1"/>
  <c r="AB86" i="33" s="1"/>
  <c r="I31" i="41" a="1"/>
  <c r="I31" i="41" s="1"/>
  <c r="M103" i="44" a="1"/>
  <c r="M103" i="44" s="1"/>
  <c r="S15" i="46"/>
  <c r="AQ32" i="45" a="1"/>
  <c r="AQ32" i="45" s="1"/>
  <c r="R91" i="44" a="1"/>
  <c r="R91" i="44" s="1"/>
  <c r="R90" i="44" s="1"/>
  <c r="AL76" i="44" a="1"/>
  <c r="AL76" i="44" s="1"/>
  <c r="AO49" i="41" a="1"/>
  <c r="AO49" i="41" s="1"/>
  <c r="AJ92" i="45" a="1"/>
  <c r="AJ92" i="45" s="1"/>
  <c r="AQ29" i="45" a="1"/>
  <c r="AQ29" i="45" s="1"/>
  <c r="AQ27" i="45" s="1"/>
  <c r="X96" i="41"/>
  <c r="X98" i="33" a="1"/>
  <c r="X98" i="33" s="1"/>
  <c r="AE18" i="41"/>
  <c r="AO104" i="33" a="1"/>
  <c r="AO104" i="33" s="1"/>
  <c r="AR95" i="44" a="1"/>
  <c r="AR95" i="44" s="1"/>
  <c r="J49" i="45" a="1"/>
  <c r="J49" i="45" s="1"/>
  <c r="V82" i="45" a="1"/>
  <c r="V82" i="45" s="1"/>
  <c r="AI71" i="33" a="1"/>
  <c r="AI71" i="33" s="1"/>
  <c r="Q70" i="33" a="1"/>
  <c r="Q70" i="33" s="1"/>
  <c r="I26" i="43" a="1"/>
  <c r="I26" i="43" s="1"/>
  <c r="M55" i="45" a="1"/>
  <c r="M55" i="45" s="1"/>
  <c r="C17" i="46" a="1"/>
  <c r="C17" i="46" s="1"/>
  <c r="AF70" i="45" a="1"/>
  <c r="AF70" i="45" s="1"/>
  <c r="L98" i="33" a="1"/>
  <c r="L98" i="33" s="1"/>
  <c r="V17" i="45" a="1"/>
  <c r="V17" i="45" s="1"/>
  <c r="AV19" i="43" a="1"/>
  <c r="AV19" i="43" s="1"/>
  <c r="AV18" i="43" s="1"/>
  <c r="AF41" i="45" a="1"/>
  <c r="AF41" i="45" s="1"/>
  <c r="AE52" i="45" a="1"/>
  <c r="AE52" i="45" s="1"/>
  <c r="AE51" i="45" s="1"/>
  <c r="G34" i="33" a="1"/>
  <c r="G34" i="33" s="1"/>
  <c r="AK56" i="45" a="1"/>
  <c r="AK56" i="45" s="1"/>
  <c r="AK62" i="33" a="1"/>
  <c r="AK62" i="33" s="1"/>
  <c r="U37" i="45" a="1"/>
  <c r="U37" i="45" s="1"/>
  <c r="AF32" i="45" a="1"/>
  <c r="AF32" i="45" s="1"/>
  <c r="AG56" i="33" a="1"/>
  <c r="AG56" i="33" s="1"/>
  <c r="AJ52" i="44" a="1"/>
  <c r="AJ52" i="44" s="1"/>
  <c r="AU43" i="47" a="1"/>
  <c r="AU43" i="47" s="1"/>
  <c r="AE35" i="33" a="1"/>
  <c r="AE35" i="33" s="1"/>
  <c r="T29" i="44" a="1"/>
  <c r="T29" i="44" s="1"/>
  <c r="X32" i="45" a="1"/>
  <c r="X32" i="45" s="1"/>
  <c r="U32" i="44" a="1"/>
  <c r="U32" i="44" s="1"/>
  <c r="AK11" i="33" a="1"/>
  <c r="AK11" i="33" s="1"/>
  <c r="AK15" i="41"/>
  <c r="AG61" i="44" a="1"/>
  <c r="AG61" i="44" s="1"/>
  <c r="AG32" i="45" a="1"/>
  <c r="AG32" i="45" s="1"/>
  <c r="K24" i="43"/>
  <c r="S10" i="44" a="1"/>
  <c r="S10" i="44" s="1"/>
  <c r="F80" i="45" a="1"/>
  <c r="F80" i="45" s="1"/>
  <c r="M41" i="45" a="1"/>
  <c r="M41" i="45" s="1"/>
  <c r="V31" i="45" a="1"/>
  <c r="V31" i="45" s="1"/>
  <c r="AB38" i="33" a="1"/>
  <c r="AB38" i="33" s="1"/>
  <c r="AG50" i="33" a="1"/>
  <c r="AG50" i="33" s="1"/>
  <c r="N100" i="33" a="1"/>
  <c r="N100" i="33" s="1"/>
  <c r="U25" i="45" a="1"/>
  <c r="U25" i="45" s="1"/>
  <c r="E46" i="45" a="1"/>
  <c r="E46" i="45" s="1"/>
  <c r="AQ64" i="33" a="1"/>
  <c r="AQ64" i="33" s="1"/>
  <c r="K72" i="41"/>
  <c r="AU59" i="47" a="1"/>
  <c r="AU59" i="47" s="1"/>
  <c r="AU57" i="47" s="1"/>
  <c r="AL19" i="44" a="1"/>
  <c r="AL19" i="44" s="1"/>
  <c r="AJ25" i="44" a="1"/>
  <c r="AJ25" i="44" s="1"/>
  <c r="AJ24" i="44" s="1"/>
  <c r="AJ90" i="41"/>
  <c r="AG98" i="45" a="1"/>
  <c r="AG98" i="45" s="1"/>
  <c r="AN92" i="33" a="1"/>
  <c r="AN92" i="33" s="1"/>
  <c r="Y89" i="44" a="1"/>
  <c r="Y89" i="44" s="1"/>
  <c r="AU53" i="46" a="1"/>
  <c r="AU53" i="46" s="1"/>
  <c r="AM59" i="44" a="1"/>
  <c r="AM59" i="44" s="1"/>
  <c r="AA61" i="44" a="1"/>
  <c r="AA61" i="44" s="1"/>
  <c r="AA60" i="44" s="1"/>
  <c r="I56" i="43" a="1"/>
  <c r="I56" i="43" s="1"/>
  <c r="AC57" i="47"/>
  <c r="AF19" i="33" a="1"/>
  <c r="AF19" i="33" s="1"/>
  <c r="R67" i="44" a="1"/>
  <c r="R67" i="44" s="1"/>
  <c r="Q26" i="33" a="1"/>
  <c r="Q26" i="33" s="1"/>
  <c r="AV25" i="47" a="1"/>
  <c r="AV25" i="47" s="1"/>
  <c r="I32" i="44" a="1"/>
  <c r="I32" i="44" s="1"/>
  <c r="AN17" i="46" a="1"/>
  <c r="AN17" i="46" s="1"/>
  <c r="AR68" i="45" a="1"/>
  <c r="AR68" i="45" s="1"/>
  <c r="AJ80" i="45" a="1"/>
  <c r="AJ80" i="45" s="1"/>
  <c r="V71" i="33" a="1"/>
  <c r="V71" i="33" s="1"/>
  <c r="AJ50" i="45" a="1"/>
  <c r="AJ50" i="45" s="1"/>
  <c r="L97" i="33" a="1"/>
  <c r="L97" i="33" s="1"/>
  <c r="O37" i="33" a="1"/>
  <c r="O37" i="33" s="1"/>
  <c r="C17" i="33" a="1"/>
  <c r="C17" i="33" s="1"/>
  <c r="C38" i="45" a="1"/>
  <c r="C38" i="45" s="1"/>
  <c r="I16" i="41" a="1"/>
  <c r="I16" i="41" s="1"/>
  <c r="AF35" i="33" a="1"/>
  <c r="AF35" i="33" s="1"/>
  <c r="F28" i="44" a="1"/>
  <c r="F28" i="44" s="1"/>
  <c r="R73" i="45" a="1"/>
  <c r="R73" i="45" s="1"/>
  <c r="AJ55" i="44" a="1"/>
  <c r="AJ55" i="44" s="1"/>
  <c r="AO65" i="46" a="1"/>
  <c r="AO65" i="46" s="1"/>
  <c r="G67" i="33" a="1"/>
  <c r="G67" i="33" s="1"/>
  <c r="E22" i="33" a="1"/>
  <c r="E22" i="33" s="1"/>
  <c r="AD40" i="45" a="1"/>
  <c r="AD40" i="45" s="1"/>
  <c r="U62" i="33" a="1"/>
  <c r="U62" i="33" s="1"/>
  <c r="S31" i="33" a="1"/>
  <c r="S31" i="33" s="1"/>
  <c r="AL38" i="44" a="1"/>
  <c r="AL38" i="44" s="1"/>
  <c r="AL10" i="33" a="1"/>
  <c r="AL10" i="33" s="1"/>
  <c r="AL9" i="33" s="1"/>
  <c r="Z40" i="33" a="1"/>
  <c r="Z40" i="33" s="1"/>
  <c r="AJ30" i="43"/>
  <c r="H43" i="45" a="1"/>
  <c r="H43" i="45" s="1"/>
  <c r="I56" i="44" a="1"/>
  <c r="I56" i="44" s="1"/>
  <c r="Q65" i="33" a="1"/>
  <c r="Q65" i="33" s="1"/>
  <c r="R73" i="44" a="1"/>
  <c r="R73" i="44" s="1"/>
  <c r="AP66" i="47"/>
  <c r="AD97" i="45" a="1"/>
  <c r="AD97" i="45" s="1"/>
  <c r="R100" i="45" a="1"/>
  <c r="R100" i="45" s="1"/>
  <c r="AI31" i="44" a="1"/>
  <c r="AI31" i="44" s="1"/>
  <c r="AM53" i="44" a="1"/>
  <c r="AM53" i="44" s="1"/>
  <c r="AN10" i="46" a="1"/>
  <c r="AN10" i="46" s="1"/>
  <c r="AN95" i="43" a="1"/>
  <c r="AN95" i="43" s="1"/>
  <c r="O32" i="33" a="1"/>
  <c r="O32" i="33" s="1"/>
  <c r="S29" i="45" a="1"/>
  <c r="S29" i="45" s="1"/>
  <c r="AO77" i="47" a="1"/>
  <c r="AO77" i="47" s="1"/>
  <c r="F92" i="45" a="1"/>
  <c r="F92" i="45" s="1"/>
  <c r="S72" i="46"/>
  <c r="N10" i="33" a="1"/>
  <c r="N10" i="33" s="1"/>
  <c r="R23" i="44" a="1"/>
  <c r="R23" i="44" s="1"/>
  <c r="AR54" i="43"/>
  <c r="I83" i="43" a="1"/>
  <c r="I83" i="43" s="1"/>
  <c r="AN64" i="45" a="1"/>
  <c r="AN64" i="45" s="1"/>
  <c r="AI18" i="43"/>
  <c r="AF76" i="33" a="1"/>
  <c r="AF76" i="33" s="1"/>
  <c r="X85" i="44" a="1"/>
  <c r="X85" i="44" s="1"/>
  <c r="X52" i="33" a="1"/>
  <c r="X52" i="33" s="1"/>
  <c r="X51" i="33" s="1"/>
  <c r="T38" i="33" a="1"/>
  <c r="T38" i="33" s="1"/>
  <c r="AF34" i="33" a="1"/>
  <c r="AF34" i="33" s="1"/>
  <c r="C61" i="42" a="1"/>
  <c r="C61" i="42" s="1"/>
  <c r="A61" i="42" s="1"/>
  <c r="I68" i="33" a="1"/>
  <c r="I68" i="33" s="1"/>
  <c r="AO53" i="46" a="1"/>
  <c r="AO53" i="46" s="1"/>
  <c r="AD92" i="33" a="1"/>
  <c r="AD92" i="33" s="1"/>
  <c r="S74" i="44" a="1"/>
  <c r="S74" i="44" s="1"/>
  <c r="I44" i="33" a="1"/>
  <c r="I44" i="33" s="1"/>
  <c r="E64" i="33" a="1"/>
  <c r="E64" i="33" s="1"/>
  <c r="E63" i="33" s="1"/>
  <c r="AO31" i="46" a="1"/>
  <c r="AO31" i="46" s="1"/>
  <c r="AJ74" i="33" a="1"/>
  <c r="AJ74" i="33" s="1"/>
  <c r="AD68" i="33" a="1"/>
  <c r="AD68" i="33" s="1"/>
  <c r="AO73" i="46" a="1"/>
  <c r="AO73" i="46" s="1"/>
  <c r="AC23" i="45" a="1"/>
  <c r="AC23" i="45" s="1"/>
  <c r="C67" i="43" a="1"/>
  <c r="C67" i="43" s="1"/>
  <c r="Q45" i="47"/>
  <c r="AN64" i="47" a="1"/>
  <c r="AN64" i="47" s="1"/>
  <c r="S37" i="45" a="1"/>
  <c r="S37" i="45" s="1"/>
  <c r="J92" i="45" a="1"/>
  <c r="J92" i="45" s="1"/>
  <c r="AO71" i="46" a="1"/>
  <c r="AO71" i="46" s="1"/>
  <c r="C32" i="44" a="1"/>
  <c r="C32" i="44" s="1"/>
  <c r="L11" i="44" a="1"/>
  <c r="L11" i="44" s="1"/>
  <c r="AN37" i="44" a="1"/>
  <c r="AN37" i="44" s="1"/>
  <c r="U70" i="33" a="1"/>
  <c r="U70" i="33" s="1"/>
  <c r="G92" i="33" a="1"/>
  <c r="G92" i="33" s="1"/>
  <c r="O65" i="44" a="1"/>
  <c r="O65" i="44" s="1"/>
  <c r="O63" i="44" s="1"/>
  <c r="AP35" i="44" a="1"/>
  <c r="AP35" i="44" s="1"/>
  <c r="U90" i="47"/>
  <c r="Z98" i="44" a="1"/>
  <c r="Z98" i="44" s="1"/>
  <c r="J100" i="44" a="1"/>
  <c r="J100" i="44" s="1"/>
  <c r="AO11" i="33" a="1"/>
  <c r="AO11" i="33" s="1"/>
  <c r="C71" i="33" a="1"/>
  <c r="C71" i="33" s="1"/>
  <c r="A70" i="33" s="1"/>
  <c r="V51" i="41"/>
  <c r="AL79" i="33" a="1"/>
  <c r="AL79" i="33" s="1"/>
  <c r="O34" i="45" a="1"/>
  <c r="O34" i="45" s="1"/>
  <c r="AV32" i="46" a="1"/>
  <c r="AV32" i="46" s="1"/>
  <c r="AT9" i="41"/>
  <c r="X76" i="45" a="1"/>
  <c r="X76" i="45" s="1"/>
  <c r="AQ58" i="44" a="1"/>
  <c r="AQ58" i="44" s="1"/>
  <c r="X35" i="33" a="1"/>
  <c r="X35" i="33" s="1"/>
  <c r="I37" i="33" a="1"/>
  <c r="I37" i="33" s="1"/>
  <c r="W64" i="33" a="1"/>
  <c r="W64" i="33" s="1"/>
  <c r="S71" i="44" a="1"/>
  <c r="S71" i="44" s="1"/>
  <c r="E103" i="33" a="1"/>
  <c r="E103" i="33" s="1"/>
  <c r="AN68" i="33" a="1"/>
  <c r="AN68" i="33" s="1"/>
  <c r="T43" i="44" a="1"/>
  <c r="T43" i="44" s="1"/>
  <c r="N65" i="44" a="1"/>
  <c r="N65" i="44" s="1"/>
  <c r="J48" i="41"/>
  <c r="V74" i="33" a="1"/>
  <c r="V74" i="33" s="1"/>
  <c r="N69" i="41"/>
  <c r="AQ104" i="44" a="1"/>
  <c r="AQ104" i="44" s="1"/>
  <c r="Z41" i="45" a="1"/>
  <c r="Z41" i="45" s="1"/>
  <c r="AN74" i="44" a="1"/>
  <c r="AN74" i="44" s="1"/>
  <c r="K30" i="47"/>
  <c r="I28" i="46" a="1"/>
  <c r="I28" i="46" s="1"/>
  <c r="AC25" i="45" a="1"/>
  <c r="AC25" i="45" s="1"/>
  <c r="AN74" i="45" a="1"/>
  <c r="AN74" i="45" s="1"/>
  <c r="C65" i="46" a="1"/>
  <c r="C65" i="46" s="1"/>
  <c r="X91" i="33" a="1"/>
  <c r="X91" i="33" s="1"/>
  <c r="AN104" i="43" a="1"/>
  <c r="AN104" i="43" s="1"/>
  <c r="AR89" i="33" a="1"/>
  <c r="AR89" i="33" s="1"/>
  <c r="AB43" i="45" a="1"/>
  <c r="AB43" i="45" s="1"/>
  <c r="N74" i="33" a="1"/>
  <c r="N74" i="33" s="1"/>
  <c r="AE61" i="33" a="1"/>
  <c r="AE61" i="33" s="1"/>
  <c r="K70" i="33" a="1"/>
  <c r="K70" i="33" s="1"/>
  <c r="AP83" i="45" a="1"/>
  <c r="AP83" i="45" s="1"/>
  <c r="AP37" i="33" a="1"/>
  <c r="AP37" i="33" s="1"/>
  <c r="AC92" i="45" a="1"/>
  <c r="AC92" i="45" s="1"/>
  <c r="AC65" i="33" a="1"/>
  <c r="AC65" i="33" s="1"/>
  <c r="R70" i="44" a="1"/>
  <c r="R70" i="44" s="1"/>
  <c r="G68" i="45" a="1"/>
  <c r="G68" i="45" s="1"/>
  <c r="V15" i="41"/>
  <c r="AO68" i="41" a="1"/>
  <c r="AO68" i="41" s="1"/>
  <c r="T31" i="33" a="1"/>
  <c r="T31" i="33" s="1"/>
  <c r="C79" i="47" a="1"/>
  <c r="C79" i="47" s="1"/>
  <c r="AL43" i="33" a="1"/>
  <c r="AL43" i="33" s="1"/>
  <c r="AK34" i="45" a="1"/>
  <c r="AK34" i="45" s="1"/>
  <c r="AR76" i="44" a="1"/>
  <c r="AR76" i="44" s="1"/>
  <c r="L71" i="44" a="1"/>
  <c r="L71" i="44" s="1"/>
  <c r="R78" i="43"/>
  <c r="U101" i="45" a="1"/>
  <c r="U101" i="45" s="1"/>
  <c r="L61" i="45" a="1"/>
  <c r="L61" i="45" s="1"/>
  <c r="AH61" i="45" a="1"/>
  <c r="AH61" i="45" s="1"/>
  <c r="T89" i="45" a="1"/>
  <c r="T89" i="45" s="1"/>
  <c r="M17" i="33" a="1"/>
  <c r="M17" i="33" s="1"/>
  <c r="I37" i="47" a="1"/>
  <c r="I37" i="47" s="1"/>
  <c r="Y79" i="45" a="1"/>
  <c r="Y79" i="45" s="1"/>
  <c r="AB16" i="45" a="1"/>
  <c r="AB16" i="45" s="1"/>
  <c r="AB37" i="33" a="1"/>
  <c r="AB37" i="33" s="1"/>
  <c r="P103" i="44" a="1"/>
  <c r="P103" i="44" s="1"/>
  <c r="AE29" i="45" a="1"/>
  <c r="AE29" i="45" s="1"/>
  <c r="K104" i="45" a="1"/>
  <c r="K104" i="45" s="1"/>
  <c r="AU104" i="47" a="1"/>
  <c r="AU104" i="47" s="1"/>
  <c r="P88" i="45" a="1"/>
  <c r="P88" i="45" s="1"/>
  <c r="J16" i="45" a="1"/>
  <c r="J16" i="45" s="1"/>
  <c r="AH58" i="45" a="1"/>
  <c r="AH58" i="45" s="1"/>
  <c r="AO88" i="45" a="1"/>
  <c r="AO88" i="45" s="1"/>
  <c r="C77" i="33" a="1"/>
  <c r="C77" i="33" s="1"/>
  <c r="AC43" i="44" a="1"/>
  <c r="AC43" i="44" s="1"/>
  <c r="AA37" i="44" a="1"/>
  <c r="AA37" i="44" s="1"/>
  <c r="AO74" i="47" a="1"/>
  <c r="AO74" i="47" s="1"/>
  <c r="AE65" i="44" a="1"/>
  <c r="AE65" i="44" s="1"/>
  <c r="U60" i="47"/>
  <c r="J40" i="45" a="1"/>
  <c r="J40" i="45" s="1"/>
  <c r="T35" i="44" a="1"/>
  <c r="T35" i="44" s="1"/>
  <c r="F82" i="33" a="1"/>
  <c r="F82" i="33" s="1"/>
  <c r="N98" i="33" a="1"/>
  <c r="N98" i="33" s="1"/>
  <c r="V17" i="44" a="1"/>
  <c r="V17" i="44" s="1"/>
  <c r="V104" i="45" a="1"/>
  <c r="V104" i="45" s="1"/>
  <c r="P77" i="44" a="1"/>
  <c r="P77" i="44" s="1"/>
  <c r="M68" i="44" a="1"/>
  <c r="M68" i="44" s="1"/>
  <c r="AL58" i="33" a="1"/>
  <c r="AL58" i="33" s="1"/>
  <c r="AP77" i="44" a="1"/>
  <c r="AP77" i="44" s="1"/>
  <c r="AA91" i="44" a="1"/>
  <c r="AA91" i="44" s="1"/>
  <c r="K17" i="33" a="1"/>
  <c r="K17" i="33" s="1"/>
  <c r="AU85" i="43" a="1"/>
  <c r="AU85" i="43" s="1"/>
  <c r="W58" i="45" a="1"/>
  <c r="W58" i="45" s="1"/>
  <c r="P53" i="33" a="1"/>
  <c r="P53" i="33" s="1"/>
  <c r="P51" i="33" s="1"/>
  <c r="AH104" i="45" a="1"/>
  <c r="AH104" i="45" s="1"/>
  <c r="Z29" i="44" a="1"/>
  <c r="Z29" i="44" s="1"/>
  <c r="AU77" i="43" a="1"/>
  <c r="AU77" i="43" s="1"/>
  <c r="AL47" i="33" a="1"/>
  <c r="AL47" i="33" s="1"/>
  <c r="R11" i="45" a="1"/>
  <c r="R11" i="45" s="1"/>
  <c r="C37" i="44" a="1"/>
  <c r="C37" i="44" s="1"/>
  <c r="X96" i="43"/>
  <c r="AA53" i="33" a="1"/>
  <c r="AA53" i="33" s="1"/>
  <c r="I35" i="47" a="1"/>
  <c r="I35" i="47" s="1"/>
  <c r="I33" i="47" s="1"/>
  <c r="V73" i="33" a="1"/>
  <c r="V73" i="33" s="1"/>
  <c r="C52" i="46" a="1"/>
  <c r="C52" i="46" s="1"/>
  <c r="O40" i="44" a="1"/>
  <c r="O40" i="44" s="1"/>
  <c r="AH41" i="44" a="1"/>
  <c r="AH41" i="44" s="1"/>
  <c r="AN56" i="45" a="1"/>
  <c r="AN56" i="45" s="1"/>
  <c r="AV61" i="47" a="1"/>
  <c r="AV61" i="47" s="1"/>
  <c r="G38" i="45" a="1"/>
  <c r="G38" i="45" s="1"/>
  <c r="C73" i="41" a="1"/>
  <c r="C73" i="41" s="1"/>
  <c r="AO47" i="43" a="1"/>
  <c r="AO47" i="43" s="1"/>
  <c r="I38" i="45" a="1"/>
  <c r="I38" i="45" s="1"/>
  <c r="AB64" i="33" a="1"/>
  <c r="AB64" i="33" s="1"/>
  <c r="AR55" i="44" a="1"/>
  <c r="AR55" i="44" s="1"/>
  <c r="AD16" i="44" a="1"/>
  <c r="AD16" i="44" s="1"/>
  <c r="AN80" i="44" a="1"/>
  <c r="AN80" i="44" s="1"/>
  <c r="Z98" i="33" a="1"/>
  <c r="Z98" i="33" s="1"/>
  <c r="V73" i="44" a="1"/>
  <c r="V73" i="44" s="1"/>
  <c r="AO94" i="41" a="1"/>
  <c r="AO94" i="41" s="1"/>
  <c r="AO76" i="45" a="1"/>
  <c r="AO76" i="45" s="1"/>
  <c r="AV74" i="43" a="1"/>
  <c r="AV74" i="43" s="1"/>
  <c r="AA25" i="33" a="1"/>
  <c r="AA25" i="33" s="1"/>
  <c r="AF34" i="45" a="1"/>
  <c r="AF34" i="45" s="1"/>
  <c r="Z103" i="33" a="1"/>
  <c r="Z103" i="33" s="1"/>
  <c r="I61" i="33" a="1"/>
  <c r="I61" i="33" s="1"/>
  <c r="AD91" i="44" a="1"/>
  <c r="AD91" i="44" s="1"/>
  <c r="AD90" i="44" s="1"/>
  <c r="E52" i="45" a="1"/>
  <c r="E52" i="45" s="1"/>
  <c r="AG88" i="44" a="1"/>
  <c r="AG88" i="44" s="1"/>
  <c r="AD77" i="45" a="1"/>
  <c r="AD77" i="45" s="1"/>
  <c r="C46" i="46" a="1"/>
  <c r="C46" i="46" s="1"/>
  <c r="AE30" i="47"/>
  <c r="AE85" i="33" a="1"/>
  <c r="AE85" i="33" s="1"/>
  <c r="C52" i="42" a="1"/>
  <c r="C52" i="42" s="1"/>
  <c r="A52" i="42" s="1"/>
  <c r="AN85" i="33" a="1"/>
  <c r="AN85" i="33" s="1"/>
  <c r="E55" i="45" a="1"/>
  <c r="E55" i="45" s="1"/>
  <c r="AU80" i="47" a="1"/>
  <c r="AU80" i="47" s="1"/>
  <c r="AC29" i="44" a="1"/>
  <c r="AC29" i="44" s="1"/>
  <c r="AD29" i="44" a="1"/>
  <c r="AD29" i="44" s="1"/>
  <c r="AF100" i="33" a="1"/>
  <c r="AF100" i="33" s="1"/>
  <c r="Z73" i="45" a="1"/>
  <c r="Z73" i="45" s="1"/>
  <c r="F38" i="33" a="1"/>
  <c r="F38" i="33" s="1"/>
  <c r="AF16" i="45" a="1"/>
  <c r="AF16" i="45" s="1"/>
  <c r="AB83" i="33" a="1"/>
  <c r="AB83" i="33" s="1"/>
  <c r="G100" i="45" a="1"/>
  <c r="G100" i="45" s="1"/>
  <c r="L35" i="44" a="1"/>
  <c r="L35" i="44" s="1"/>
  <c r="AN19" i="46" a="1"/>
  <c r="AN19" i="46" s="1"/>
  <c r="AN18" i="46" s="1"/>
  <c r="Q37" i="44" a="1"/>
  <c r="Q37" i="44" s="1"/>
  <c r="M79" i="33" a="1"/>
  <c r="M79" i="33" s="1"/>
  <c r="F64" i="45" a="1"/>
  <c r="F64" i="45" s="1"/>
  <c r="R25" i="44" a="1"/>
  <c r="R25" i="44" s="1"/>
  <c r="AM59" i="45" a="1"/>
  <c r="AM59" i="45" s="1"/>
  <c r="H49" i="33" a="1"/>
  <c r="H49" i="33" s="1"/>
  <c r="H48" i="33" s="1"/>
  <c r="R54" i="47"/>
  <c r="C10" i="42" a="1"/>
  <c r="C10" i="42" s="1"/>
  <c r="M92" i="45" a="1"/>
  <c r="M92" i="45" s="1"/>
  <c r="AJ57" i="47"/>
  <c r="AA74" i="45" a="1"/>
  <c r="AA74" i="45" s="1"/>
  <c r="AN50" i="33" a="1"/>
  <c r="AN50" i="33" s="1"/>
  <c r="I95" i="43" a="1"/>
  <c r="I95" i="43" s="1"/>
  <c r="I93" i="43" s="1"/>
  <c r="AU59" i="46" a="1"/>
  <c r="AU59" i="46" s="1"/>
  <c r="AG42" i="43"/>
  <c r="AK34" i="44" a="1"/>
  <c r="AK34" i="44" s="1"/>
  <c r="AI43" i="33" a="1"/>
  <c r="AI43" i="33" s="1"/>
  <c r="AB40" i="44" a="1"/>
  <c r="AB40" i="44" s="1"/>
  <c r="P38" i="45" a="1"/>
  <c r="P38" i="45" s="1"/>
  <c r="M89" i="44" a="1"/>
  <c r="M89" i="44" s="1"/>
  <c r="AM58" i="33" a="1"/>
  <c r="AM58" i="33" s="1"/>
  <c r="AQ80" i="45" a="1"/>
  <c r="AQ80" i="45" s="1"/>
  <c r="I55" i="47" a="1"/>
  <c r="I55" i="47" s="1"/>
  <c r="G79" i="45" a="1"/>
  <c r="G79" i="45" s="1"/>
  <c r="R16" i="44" a="1"/>
  <c r="R16" i="44" s="1"/>
  <c r="I97" i="44" a="1"/>
  <c r="I97" i="44" s="1"/>
  <c r="O58" i="45" a="1"/>
  <c r="O58" i="45" s="1"/>
  <c r="AA65" i="44" a="1"/>
  <c r="AA65" i="44" s="1"/>
  <c r="S22" i="44" a="1"/>
  <c r="S22" i="44" s="1"/>
  <c r="AV95" i="46" a="1"/>
  <c r="AV95" i="46" s="1"/>
  <c r="AV93" i="46" s="1"/>
  <c r="T53" i="45" a="1"/>
  <c r="T53" i="45" s="1"/>
  <c r="AV22" i="46" a="1"/>
  <c r="AV22" i="46" s="1"/>
  <c r="AM97" i="44" a="1"/>
  <c r="AM97" i="44" s="1"/>
  <c r="AK76" i="44" a="1"/>
  <c r="AK76" i="44" s="1"/>
  <c r="AK75" i="44" s="1"/>
  <c r="W49" i="33" a="1"/>
  <c r="W49" i="33" s="1"/>
  <c r="AL83" i="45" a="1"/>
  <c r="AL83" i="45" s="1"/>
  <c r="AL81" i="45" s="1"/>
  <c r="U26" i="33" a="1"/>
  <c r="U26" i="33" s="1"/>
  <c r="K29" i="45" a="1"/>
  <c r="K29" i="45" s="1"/>
  <c r="M96" i="41"/>
  <c r="AV54" i="47"/>
  <c r="AP96" i="47"/>
  <c r="T39" i="41"/>
  <c r="C17" i="45" a="1"/>
  <c r="C17" i="45" s="1"/>
  <c r="I98" i="45" a="1"/>
  <c r="I98" i="45" s="1"/>
  <c r="Y41" i="33" a="1"/>
  <c r="Y41" i="33" s="1"/>
  <c r="Y39" i="33" s="1"/>
  <c r="AO92" i="41" a="1"/>
  <c r="AO92" i="41" s="1"/>
  <c r="I26" i="44" a="1"/>
  <c r="I26" i="44" s="1"/>
  <c r="C34" i="43" a="1"/>
  <c r="C34" i="43" s="1"/>
  <c r="Z59" i="33" a="1"/>
  <c r="Z59" i="33" s="1"/>
  <c r="AQ89" i="44" a="1"/>
  <c r="AQ89" i="44" s="1"/>
  <c r="Q89" i="33" a="1"/>
  <c r="Q89" i="33" s="1"/>
  <c r="AJ58" i="33" a="1"/>
  <c r="AJ58" i="33" s="1"/>
  <c r="L59" i="45" a="1"/>
  <c r="L59" i="45" s="1"/>
  <c r="AF18" i="43"/>
  <c r="O89" i="33" a="1"/>
  <c r="O89" i="33" s="1"/>
  <c r="AJ50" i="33" a="1"/>
  <c r="AJ50" i="33" s="1"/>
  <c r="AG11" i="45" a="1"/>
  <c r="AG11" i="45" s="1"/>
  <c r="C97" i="44" a="1"/>
  <c r="C97" i="44" s="1"/>
  <c r="AB42" i="43"/>
  <c r="S90" i="46"/>
  <c r="V10" i="33" a="1"/>
  <c r="V10" i="33" s="1"/>
  <c r="Y46" i="45" a="1"/>
  <c r="Y46" i="45" s="1"/>
  <c r="E71" i="33" a="1"/>
  <c r="E71" i="33" s="1"/>
  <c r="J88" i="44" a="1"/>
  <c r="J88" i="44" s="1"/>
  <c r="AK41" i="44" a="1"/>
  <c r="AK41" i="44" s="1"/>
  <c r="I76" i="46" a="1"/>
  <c r="I76" i="46" s="1"/>
  <c r="AL73" i="33" a="1"/>
  <c r="AL73" i="33" s="1"/>
  <c r="Z11" i="33" a="1"/>
  <c r="Z11" i="33" s="1"/>
  <c r="U76" i="45" a="1"/>
  <c r="U76" i="45" s="1"/>
  <c r="S68" i="33" a="1"/>
  <c r="S68" i="33" s="1"/>
  <c r="G22" i="45" a="1"/>
  <c r="G22" i="45" s="1"/>
  <c r="AE81" i="41"/>
  <c r="AF46" i="45" a="1"/>
  <c r="AF46" i="45" s="1"/>
  <c r="F28" i="45" a="1"/>
  <c r="F28" i="45" s="1"/>
  <c r="W20" i="44" a="1"/>
  <c r="W20" i="44" s="1"/>
  <c r="P92" i="33" a="1"/>
  <c r="P92" i="33" s="1"/>
  <c r="AO95" i="43" a="1"/>
  <c r="AO95" i="43" s="1"/>
  <c r="P47" i="33" a="1"/>
  <c r="P47" i="33" s="1"/>
  <c r="M47" i="45" a="1"/>
  <c r="M47" i="45" s="1"/>
  <c r="AB25" i="33" a="1"/>
  <c r="AB25" i="33" s="1"/>
  <c r="AB24" i="33" s="1"/>
  <c r="M23" i="33" a="1"/>
  <c r="M23" i="33" s="1"/>
  <c r="AD70" i="33" a="1"/>
  <c r="AD70" i="33" s="1"/>
  <c r="W50" i="33" a="1"/>
  <c r="W50" i="33" s="1"/>
  <c r="C23" i="33" a="1"/>
  <c r="C23" i="33" s="1"/>
  <c r="G62" i="33" a="1"/>
  <c r="G62" i="33" s="1"/>
  <c r="AI104" i="45" a="1"/>
  <c r="AI104" i="45" s="1"/>
  <c r="F94" i="45" a="1"/>
  <c r="F94" i="45" s="1"/>
  <c r="G59" i="44" a="1"/>
  <c r="G59" i="44" s="1"/>
  <c r="AM58" i="45" a="1"/>
  <c r="AM58" i="45" s="1"/>
  <c r="AG20" i="44" a="1"/>
  <c r="AG20" i="44" s="1"/>
  <c r="Q23" i="45" a="1"/>
  <c r="Q23" i="45" s="1"/>
  <c r="AA40" i="33" a="1"/>
  <c r="AA40" i="33" s="1"/>
  <c r="J35" i="44" a="1"/>
  <c r="J35" i="44" s="1"/>
  <c r="S73" i="45" a="1"/>
  <c r="S73" i="45" s="1"/>
  <c r="AL25" i="33" a="1"/>
  <c r="AL25" i="33" s="1"/>
  <c r="AL24" i="33" s="1"/>
  <c r="AC80" i="44" a="1"/>
  <c r="AC80" i="44" s="1"/>
  <c r="X43" i="44" a="1"/>
  <c r="X43" i="44" s="1"/>
  <c r="P100" i="44" a="1"/>
  <c r="P100" i="44" s="1"/>
  <c r="G77" i="33" a="1"/>
  <c r="G77" i="33" s="1"/>
  <c r="Z23" i="44" a="1"/>
  <c r="Z23" i="44" s="1"/>
  <c r="AA94" i="45" a="1"/>
  <c r="AA94" i="45" s="1"/>
  <c r="G62" i="45" a="1"/>
  <c r="G62" i="45" s="1"/>
  <c r="R22" i="33" a="1"/>
  <c r="R22" i="33" s="1"/>
  <c r="C44" i="47" a="1"/>
  <c r="C44" i="47" s="1"/>
  <c r="W55" i="45" a="1"/>
  <c r="W55" i="45" s="1"/>
  <c r="Q20" i="45" a="1"/>
  <c r="Q20" i="45" s="1"/>
  <c r="I97" i="45" a="1"/>
  <c r="I97" i="45" s="1"/>
  <c r="AF104" i="33" a="1"/>
  <c r="AF104" i="33" s="1"/>
  <c r="W100" i="45" a="1"/>
  <c r="W100" i="45" s="1"/>
  <c r="T61" i="44" a="1"/>
  <c r="T61" i="44" s="1"/>
  <c r="AD61" i="33" a="1"/>
  <c r="AD61" i="33" s="1"/>
  <c r="N79" i="44" a="1"/>
  <c r="N79" i="44" s="1"/>
  <c r="AM32" i="45" a="1"/>
  <c r="AM32" i="45" s="1"/>
  <c r="K35" i="44" a="1"/>
  <c r="K35" i="44" s="1"/>
  <c r="H68" i="44" a="1"/>
  <c r="H68" i="44" s="1"/>
  <c r="P56" i="33" a="1"/>
  <c r="P56" i="33" s="1"/>
  <c r="V97" i="33" a="1"/>
  <c r="V97" i="33" s="1"/>
  <c r="AE84" i="43"/>
  <c r="J79" i="44" a="1"/>
  <c r="J79" i="44" s="1"/>
  <c r="AF16" i="33" a="1"/>
  <c r="AF16" i="33" s="1"/>
  <c r="AN28" i="33" a="1"/>
  <c r="AN28" i="33" s="1"/>
  <c r="AN27" i="33" s="1"/>
  <c r="R62" i="44" a="1"/>
  <c r="R62" i="44" s="1"/>
  <c r="AN37" i="46" a="1"/>
  <c r="AN37" i="46" s="1"/>
  <c r="F52" i="33" a="1"/>
  <c r="F52" i="33" s="1"/>
  <c r="Y96" i="41"/>
  <c r="AT39" i="41"/>
  <c r="R53" i="33" a="1"/>
  <c r="R53" i="33" s="1"/>
  <c r="T79" i="45" a="1"/>
  <c r="T79" i="45" s="1"/>
  <c r="AN94" i="41" a="1"/>
  <c r="AN94" i="41" s="1"/>
  <c r="V32" i="44" a="1"/>
  <c r="V32" i="44" s="1"/>
  <c r="V30" i="44" s="1"/>
  <c r="AQ53" i="33" a="1"/>
  <c r="AQ53" i="33" s="1"/>
  <c r="Z55" i="44" a="1"/>
  <c r="Z55" i="44" s="1"/>
  <c r="Z54" i="44" s="1"/>
  <c r="C92" i="43" a="1"/>
  <c r="C92" i="43" s="1"/>
  <c r="AQ64" i="45" a="1"/>
  <c r="AQ64" i="45" s="1"/>
  <c r="AS78" i="46"/>
  <c r="I52" i="46" a="1"/>
  <c r="I52" i="46" s="1"/>
  <c r="T17" i="33" a="1"/>
  <c r="T17" i="33" s="1"/>
  <c r="T15" i="33" s="1"/>
  <c r="K31" i="33" a="1"/>
  <c r="K31" i="33" s="1"/>
  <c r="J88" i="33" a="1"/>
  <c r="J88" i="33" s="1"/>
  <c r="AV71" i="46" a="1"/>
  <c r="AV71" i="46" s="1"/>
  <c r="AI67" i="33" a="1"/>
  <c r="AI67" i="33" s="1"/>
  <c r="AN25" i="44" a="1"/>
  <c r="AN25" i="44" s="1"/>
  <c r="AK73" i="45" a="1"/>
  <c r="AK73" i="45" s="1"/>
  <c r="AP60" i="46"/>
  <c r="AP28" i="33" a="1"/>
  <c r="AP28" i="33" s="1"/>
  <c r="M43" i="45" a="1"/>
  <c r="M43" i="45" s="1"/>
  <c r="O44" i="44" a="1"/>
  <c r="O44" i="44" s="1"/>
  <c r="P57" i="46"/>
  <c r="I103" i="44" a="1"/>
  <c r="I103" i="44" s="1"/>
  <c r="Z31" i="44" a="1"/>
  <c r="Z31" i="44" s="1"/>
  <c r="AQ73" i="45" a="1"/>
  <c r="AQ73" i="45" s="1"/>
  <c r="C56" i="45" a="1"/>
  <c r="C56" i="45" s="1"/>
  <c r="AJ9" i="43"/>
  <c r="S35" i="44" a="1"/>
  <c r="S35" i="44" s="1"/>
  <c r="AB92" i="45" a="1"/>
  <c r="AB92" i="45" s="1"/>
  <c r="AV49" i="41" a="1"/>
  <c r="AV49" i="41" s="1"/>
  <c r="AV77" i="46" a="1"/>
  <c r="AV77" i="46" s="1"/>
  <c r="AV79" i="41" a="1"/>
  <c r="AV79" i="41" s="1"/>
  <c r="L42" i="46"/>
  <c r="W95" i="44" a="1"/>
  <c r="W95" i="44" s="1"/>
  <c r="AP31" i="33" a="1"/>
  <c r="AP31" i="33" s="1"/>
  <c r="AR70" i="33" a="1"/>
  <c r="AR70" i="33" s="1"/>
  <c r="C31" i="42" a="1"/>
  <c r="C31" i="42" s="1"/>
  <c r="U40" i="33" a="1"/>
  <c r="U40" i="33" s="1"/>
  <c r="K86" i="33" a="1"/>
  <c r="K86" i="33" s="1"/>
  <c r="K43" i="45" a="1"/>
  <c r="K43" i="45" s="1"/>
  <c r="AH104" i="44" a="1"/>
  <c r="AH104" i="44" s="1"/>
  <c r="Y17" i="45" a="1"/>
  <c r="Y17" i="45" s="1"/>
  <c r="AU53" i="47" a="1"/>
  <c r="AU53" i="47" s="1"/>
  <c r="AE91" i="44" a="1"/>
  <c r="AE91" i="44" s="1"/>
  <c r="AU100" i="43" a="1"/>
  <c r="AU100" i="43" s="1"/>
  <c r="AQ56" i="44" a="1"/>
  <c r="AQ56" i="44" s="1"/>
  <c r="AD64" i="44" a="1"/>
  <c r="AD64" i="44" s="1"/>
  <c r="AC49" i="44" a="1"/>
  <c r="AC49" i="44" s="1"/>
  <c r="AR54" i="41"/>
  <c r="I47" i="33" a="1"/>
  <c r="I47" i="33" s="1"/>
  <c r="C73" i="42" a="1"/>
  <c r="C73" i="42" s="1"/>
  <c r="I64" i="47" a="1"/>
  <c r="I64" i="47" s="1"/>
  <c r="V101" i="45" a="1"/>
  <c r="V101" i="45" s="1"/>
  <c r="AR25" i="33" a="1"/>
  <c r="AR25" i="33" s="1"/>
  <c r="AR24" i="33" s="1"/>
  <c r="I31" i="33" a="1"/>
  <c r="I31" i="33" s="1"/>
  <c r="E73" i="45" a="1"/>
  <c r="E73" i="45" s="1"/>
  <c r="E72" i="45" s="1"/>
  <c r="AG92" i="45" a="1"/>
  <c r="AG92" i="45" s="1"/>
  <c r="S20" i="45" a="1"/>
  <c r="S20" i="45" s="1"/>
  <c r="S18" i="45" s="1"/>
  <c r="AN62" i="33" a="1"/>
  <c r="AN62" i="33" s="1"/>
  <c r="AG31" i="44" a="1"/>
  <c r="AG31" i="44" s="1"/>
  <c r="T44" i="44" a="1"/>
  <c r="T44" i="44" s="1"/>
  <c r="AM74" i="45" a="1"/>
  <c r="AM74" i="45" s="1"/>
  <c r="AN31" i="41" a="1"/>
  <c r="AN31" i="41" s="1"/>
  <c r="AO19" i="47" a="1"/>
  <c r="AO19" i="47" s="1"/>
  <c r="AQ59" i="45" a="1"/>
  <c r="AQ59" i="45" s="1"/>
  <c r="AN31" i="47" a="1"/>
  <c r="AN31" i="47" s="1"/>
  <c r="AP89" i="45" a="1"/>
  <c r="AP89" i="45" s="1"/>
  <c r="U34" i="45" a="1"/>
  <c r="U34" i="45" s="1"/>
  <c r="U33" i="45" s="1"/>
  <c r="AK26" i="45" a="1"/>
  <c r="AK26" i="45" s="1"/>
  <c r="C71" i="41" a="1"/>
  <c r="C71" i="41" s="1"/>
  <c r="AU19" i="46" a="1"/>
  <c r="AU19" i="46" s="1"/>
  <c r="AU18" i="46" s="1"/>
  <c r="AJ20" i="33" a="1"/>
  <c r="AJ20" i="33" s="1"/>
  <c r="AN65" i="46" a="1"/>
  <c r="AN65" i="46" s="1"/>
  <c r="Y43" i="44" a="1"/>
  <c r="Y43" i="44" s="1"/>
  <c r="AI86" i="44" a="1"/>
  <c r="AI86" i="44" s="1"/>
  <c r="AG47" i="45" a="1"/>
  <c r="AG47" i="45" s="1"/>
  <c r="U92" i="45" a="1"/>
  <c r="U92" i="45" s="1"/>
  <c r="AG38" i="33" a="1"/>
  <c r="AG38" i="33" s="1"/>
  <c r="O50" i="33" a="1"/>
  <c r="O50" i="33" s="1"/>
  <c r="V34" i="45" a="1"/>
  <c r="V34" i="45" s="1"/>
  <c r="V33" i="45" s="1"/>
  <c r="S83" i="44" a="1"/>
  <c r="S83" i="44" s="1"/>
  <c r="AF86" i="44" a="1"/>
  <c r="AF86" i="44" s="1"/>
  <c r="AM73" i="44" a="1"/>
  <c r="AM73" i="44" s="1"/>
  <c r="P71" i="45" a="1"/>
  <c r="P71" i="45" s="1"/>
  <c r="AL19" i="33" a="1"/>
  <c r="AL19" i="33" s="1"/>
  <c r="X80" i="45" a="1"/>
  <c r="X80" i="45" s="1"/>
  <c r="C53" i="47" a="1"/>
  <c r="C53" i="47" s="1"/>
  <c r="AU55" i="41" a="1"/>
  <c r="AU55" i="41" s="1"/>
  <c r="C86" i="33" a="1"/>
  <c r="C86" i="33" s="1"/>
  <c r="P44" i="44" a="1"/>
  <c r="P44" i="44" s="1"/>
  <c r="AE24" i="41"/>
  <c r="I100" i="44" a="1"/>
  <c r="I100" i="44" s="1"/>
  <c r="C70" i="43" a="1"/>
  <c r="C70" i="43" s="1"/>
  <c r="A70" i="43" s="1"/>
  <c r="Z52" i="45" a="1"/>
  <c r="Z52" i="45" s="1"/>
  <c r="AC68" i="44" a="1"/>
  <c r="AC68" i="44" s="1"/>
  <c r="AA53" i="45" a="1"/>
  <c r="AA53" i="45" s="1"/>
  <c r="M20" i="33" a="1"/>
  <c r="M20" i="33" s="1"/>
  <c r="AL32" i="33" a="1"/>
  <c r="AL32" i="33" s="1"/>
  <c r="L29" i="45" a="1"/>
  <c r="L29" i="45" s="1"/>
  <c r="K23" i="44" a="1"/>
  <c r="K23" i="44" s="1"/>
  <c r="I32" i="45" a="1"/>
  <c r="I32" i="45" s="1"/>
  <c r="AU98" i="41" a="1"/>
  <c r="AU98" i="41" s="1"/>
  <c r="AO64" i="45" a="1"/>
  <c r="AO64" i="45" s="1"/>
  <c r="R91" i="33" a="1"/>
  <c r="R91" i="33" s="1"/>
  <c r="N74" i="45" a="1"/>
  <c r="N74" i="45" s="1"/>
  <c r="AO70" i="45" a="1"/>
  <c r="AO70" i="45" s="1"/>
  <c r="T46" i="33" a="1"/>
  <c r="T46" i="33" s="1"/>
  <c r="AG91" i="33" a="1"/>
  <c r="AG91" i="33" s="1"/>
  <c r="AI79" i="44" a="1"/>
  <c r="AI79" i="44" s="1"/>
  <c r="J24" i="47"/>
  <c r="AN53" i="47" a="1"/>
  <c r="AN53" i="47" s="1"/>
  <c r="AU85" i="41" a="1"/>
  <c r="AU85" i="41" s="1"/>
  <c r="I74" i="43" a="1"/>
  <c r="I74" i="43" s="1"/>
  <c r="AR55" i="45" a="1"/>
  <c r="AR55" i="45" s="1"/>
  <c r="Q86" i="44" a="1"/>
  <c r="Q86" i="44" s="1"/>
  <c r="AH23" i="45" a="1"/>
  <c r="AH23" i="45" s="1"/>
  <c r="AO98" i="44" a="1"/>
  <c r="AO98" i="44" s="1"/>
  <c r="AC38" i="45" a="1"/>
  <c r="AC38" i="45" s="1"/>
  <c r="AD63" i="47"/>
  <c r="E104" i="44" a="1"/>
  <c r="E104" i="44" s="1"/>
  <c r="K34" i="45" a="1"/>
  <c r="K34" i="45" s="1"/>
  <c r="AJ100" i="33" a="1"/>
  <c r="AJ100" i="33" s="1"/>
  <c r="H65" i="45" a="1"/>
  <c r="H65" i="45" s="1"/>
  <c r="AV46" i="46" a="1"/>
  <c r="AV46" i="46" s="1"/>
  <c r="AU94" i="47" a="1"/>
  <c r="AU94" i="47" s="1"/>
  <c r="AL55" i="33" a="1"/>
  <c r="AL55" i="33" s="1"/>
  <c r="Y80" i="33" a="1"/>
  <c r="Y80" i="33" s="1"/>
  <c r="AA58" i="45" a="1"/>
  <c r="AA58" i="45" s="1"/>
  <c r="Z65" i="45" a="1"/>
  <c r="Z65" i="45" s="1"/>
  <c r="C95" i="45" a="1"/>
  <c r="C95" i="45" s="1"/>
  <c r="AM47" i="33" a="1"/>
  <c r="AM47" i="33" s="1"/>
  <c r="F53" i="45" a="1"/>
  <c r="F53" i="45" s="1"/>
  <c r="F55" i="45" a="1"/>
  <c r="F55" i="45" s="1"/>
  <c r="P38" i="44" a="1"/>
  <c r="P38" i="44" s="1"/>
  <c r="N59" i="45" a="1"/>
  <c r="N59" i="45" s="1"/>
  <c r="AG87" i="47"/>
  <c r="N50" i="44" a="1"/>
  <c r="N50" i="44" s="1"/>
  <c r="AP27" i="47"/>
  <c r="AO73" i="41" a="1"/>
  <c r="AO73" i="41" s="1"/>
  <c r="AQ101" i="45" a="1"/>
  <c r="AQ101" i="45" s="1"/>
  <c r="AC60" i="46"/>
  <c r="L58" i="33" a="1"/>
  <c r="L58" i="33" s="1"/>
  <c r="F83" i="44" a="1"/>
  <c r="F83" i="44" s="1"/>
  <c r="AA85" i="45" a="1"/>
  <c r="AA85" i="45" s="1"/>
  <c r="AC79" i="45" a="1"/>
  <c r="AC79" i="45" s="1"/>
  <c r="AJ17" i="44" a="1"/>
  <c r="AJ17" i="44" s="1"/>
  <c r="AM67" i="45" a="1"/>
  <c r="AM67" i="45" s="1"/>
  <c r="Z11" i="44" a="1"/>
  <c r="Z11" i="44" s="1"/>
  <c r="X45" i="41"/>
  <c r="X83" i="33" a="1"/>
  <c r="X83" i="33" s="1"/>
  <c r="AL41" i="45" a="1"/>
  <c r="AL41" i="45" s="1"/>
  <c r="C53" i="46" a="1"/>
  <c r="C53" i="46" s="1"/>
  <c r="H28" i="45" a="1"/>
  <c r="H28" i="45" s="1"/>
  <c r="C55" i="46" a="1"/>
  <c r="C55" i="46" s="1"/>
  <c r="G50" i="44" a="1"/>
  <c r="G50" i="44" s="1"/>
  <c r="T37" i="33" a="1"/>
  <c r="T37" i="33" s="1"/>
  <c r="AN46" i="43" a="1"/>
  <c r="AN46" i="43" s="1"/>
  <c r="AC17" i="33" a="1"/>
  <c r="AC17" i="33" s="1"/>
  <c r="X74" i="45" a="1"/>
  <c r="X74" i="45" s="1"/>
  <c r="AL59" i="44" a="1"/>
  <c r="AL59" i="44" s="1"/>
  <c r="I100" i="45" a="1"/>
  <c r="I100" i="45" s="1"/>
  <c r="N41" i="33" a="1"/>
  <c r="N41" i="33" s="1"/>
  <c r="AF11" i="44" a="1"/>
  <c r="AF11" i="44" s="1"/>
  <c r="O98" i="33" a="1"/>
  <c r="O98" i="33" s="1"/>
  <c r="K46" i="45" a="1"/>
  <c r="K46" i="45" s="1"/>
  <c r="E40" i="33" a="1"/>
  <c r="E40" i="33" s="1"/>
  <c r="AL62" i="45" a="1"/>
  <c r="AL62" i="45" s="1"/>
  <c r="AJ100" i="44" a="1"/>
  <c r="AJ100" i="44" s="1"/>
  <c r="W104" i="45" a="1"/>
  <c r="W104" i="45" s="1"/>
  <c r="Q103" i="33" a="1"/>
  <c r="Q103" i="33" s="1"/>
  <c r="R98" i="44" a="1"/>
  <c r="R98" i="44" s="1"/>
  <c r="AU43" i="43" a="1"/>
  <c r="AU43" i="43" s="1"/>
  <c r="AO38" i="43" a="1"/>
  <c r="AO38" i="43" s="1"/>
  <c r="H88" i="33" a="1"/>
  <c r="H88" i="33" s="1"/>
  <c r="Y65" i="45" a="1"/>
  <c r="Y65" i="45" s="1"/>
  <c r="AO92" i="45" a="1"/>
  <c r="AO92" i="45" s="1"/>
  <c r="N83" i="33" a="1"/>
  <c r="N83" i="33" s="1"/>
  <c r="E17" i="44" a="1"/>
  <c r="E17" i="44" s="1"/>
  <c r="AN103" i="47" a="1"/>
  <c r="AN103" i="47" s="1"/>
  <c r="K58" i="45" a="1"/>
  <c r="K58" i="45" s="1"/>
  <c r="AM53" i="33" a="1"/>
  <c r="AM53" i="33" s="1"/>
  <c r="C100" i="47" a="1"/>
  <c r="C100" i="47" s="1"/>
  <c r="Q97" i="45" a="1"/>
  <c r="Q97" i="45" s="1"/>
  <c r="O70" i="33" a="1"/>
  <c r="O70" i="33" s="1"/>
  <c r="O69" i="33" s="1"/>
  <c r="M17" i="45" a="1"/>
  <c r="M17" i="45" s="1"/>
  <c r="Q87" i="47"/>
  <c r="AL44" i="33" a="1"/>
  <c r="AL44" i="33" s="1"/>
  <c r="I77" i="44" a="1"/>
  <c r="I77" i="44" s="1"/>
  <c r="AN71" i="44" a="1"/>
  <c r="AN71" i="44" s="1"/>
  <c r="C46" i="41" a="1"/>
  <c r="C46" i="41" s="1"/>
  <c r="A46" i="41" s="1"/>
  <c r="I94" i="41" a="1"/>
  <c r="I94" i="41" s="1"/>
  <c r="I85" i="33" a="1"/>
  <c r="I85" i="33" s="1"/>
  <c r="U73" i="44" a="1"/>
  <c r="U73" i="44" s="1"/>
  <c r="V46" i="44" a="1"/>
  <c r="V46" i="44" s="1"/>
  <c r="AL40" i="45" a="1"/>
  <c r="AL40" i="45" s="1"/>
  <c r="C43" i="43" a="1"/>
  <c r="C43" i="43" s="1"/>
  <c r="AL77" i="45" a="1"/>
  <c r="AL77" i="45" s="1"/>
  <c r="AK82" i="33" a="1"/>
  <c r="AK82" i="33" s="1"/>
  <c r="AU91" i="43" a="1"/>
  <c r="AU91" i="43" s="1"/>
  <c r="AC76" i="44" a="1"/>
  <c r="AC76" i="44" s="1"/>
  <c r="AD79" i="45" a="1"/>
  <c r="AD79" i="45" s="1"/>
  <c r="AQ83" i="44" a="1"/>
  <c r="AQ83" i="44" s="1"/>
  <c r="AO88" i="44" a="1"/>
  <c r="AO88" i="44" s="1"/>
  <c r="AL89" i="44" a="1"/>
  <c r="AL89" i="44" s="1"/>
  <c r="Q77" i="45" a="1"/>
  <c r="Q77" i="45" s="1"/>
  <c r="I61" i="41" a="1"/>
  <c r="I61" i="41" s="1"/>
  <c r="AE11" i="33" a="1"/>
  <c r="AE11" i="33" s="1"/>
  <c r="AA29" i="33" a="1"/>
  <c r="AA29" i="33" s="1"/>
  <c r="AP64" i="33" a="1"/>
  <c r="AP64" i="33" s="1"/>
  <c r="AL76" i="45" a="1"/>
  <c r="AL76" i="45" s="1"/>
  <c r="AL75" i="45" s="1"/>
  <c r="AK83" i="33" a="1"/>
  <c r="AK83" i="33" s="1"/>
  <c r="F91" i="33" a="1"/>
  <c r="F91" i="33" s="1"/>
  <c r="I97" i="33" a="1"/>
  <c r="I97" i="33" s="1"/>
  <c r="AM63" i="41"/>
  <c r="V92" i="44" a="1"/>
  <c r="V92" i="44" s="1"/>
  <c r="K67" i="45" a="1"/>
  <c r="K67" i="45" s="1"/>
  <c r="AP97" i="44" a="1"/>
  <c r="AP97" i="44" s="1"/>
  <c r="I91" i="44" a="1"/>
  <c r="I91" i="44" s="1"/>
  <c r="AN44" i="47" a="1"/>
  <c r="AN44" i="47" s="1"/>
  <c r="E61" i="45" a="1"/>
  <c r="E61" i="45" s="1"/>
  <c r="AR43" i="44" a="1"/>
  <c r="AR43" i="44" s="1"/>
  <c r="AF68" i="44" a="1"/>
  <c r="AF68" i="44" s="1"/>
  <c r="Q35" i="45" a="1"/>
  <c r="Q35" i="45" s="1"/>
  <c r="AP95" i="45" a="1"/>
  <c r="AP95" i="45" s="1"/>
  <c r="U49" i="45" a="1"/>
  <c r="U49" i="45" s="1"/>
  <c r="Y49" i="45" a="1"/>
  <c r="Y49" i="45" s="1"/>
  <c r="Y48" i="45" s="1"/>
  <c r="AG68" i="45" a="1"/>
  <c r="AG68" i="45" s="1"/>
  <c r="H41" i="44" a="1"/>
  <c r="H41" i="44" s="1"/>
  <c r="N31" i="33" a="1"/>
  <c r="N31" i="33" s="1"/>
  <c r="AO71" i="33" a="1"/>
  <c r="AO71" i="33" s="1"/>
  <c r="AB63" i="46"/>
  <c r="I77" i="43" a="1"/>
  <c r="I77" i="43" s="1"/>
  <c r="N55" i="45" a="1"/>
  <c r="N55" i="45" s="1"/>
  <c r="C58" i="33" a="1"/>
  <c r="C58" i="33" s="1"/>
  <c r="AL20" i="33" a="1"/>
  <c r="AL20" i="33" s="1"/>
  <c r="U37" i="44" a="1"/>
  <c r="U37" i="44" s="1"/>
  <c r="P19" i="33" a="1"/>
  <c r="P19" i="33" s="1"/>
  <c r="T10" i="44" a="1"/>
  <c r="T10" i="44" s="1"/>
  <c r="G100" i="44" a="1"/>
  <c r="G100" i="44" s="1"/>
  <c r="AL104" i="33" a="1"/>
  <c r="AL104" i="33" s="1"/>
  <c r="AQ85" i="44" a="1"/>
  <c r="AQ85" i="44" s="1"/>
  <c r="AI41" i="33" a="1"/>
  <c r="AI41" i="33" s="1"/>
  <c r="AO64" i="33" a="1"/>
  <c r="AO64" i="33" s="1"/>
  <c r="T61" i="45" a="1"/>
  <c r="T61" i="45" s="1"/>
  <c r="AN74" i="47" a="1"/>
  <c r="AN74" i="47" s="1"/>
  <c r="G35" i="44" a="1"/>
  <c r="G35" i="44" s="1"/>
  <c r="C91" i="45" a="1"/>
  <c r="C91" i="45" s="1"/>
  <c r="A91" i="45" s="1"/>
  <c r="I10" i="47" a="1"/>
  <c r="I10" i="47" s="1"/>
  <c r="I9" i="47" s="1"/>
  <c r="Z10" i="33" a="1"/>
  <c r="Z10" i="33" s="1"/>
  <c r="AP32" i="33" a="1"/>
  <c r="AP32" i="33" s="1"/>
  <c r="M58" i="33" a="1"/>
  <c r="M58" i="33" s="1"/>
  <c r="Z47" i="45" a="1"/>
  <c r="Z47" i="45" s="1"/>
  <c r="M65" i="44" a="1"/>
  <c r="M65" i="44" s="1"/>
  <c r="AL35" i="33" a="1"/>
  <c r="AL35" i="33" s="1"/>
  <c r="I16" i="45" a="1"/>
  <c r="I16" i="45" s="1"/>
  <c r="I15" i="45" s="1"/>
  <c r="AJ20" i="45" a="1"/>
  <c r="AJ20" i="45" s="1"/>
  <c r="AH94" i="44" a="1"/>
  <c r="AH94" i="44" s="1"/>
  <c r="J35" i="45" a="1"/>
  <c r="J35" i="45" s="1"/>
  <c r="J33" i="45" s="1"/>
  <c r="X19" i="33" a="1"/>
  <c r="X19" i="33" s="1"/>
  <c r="R52" i="44" a="1"/>
  <c r="R52" i="44" s="1"/>
  <c r="AV55" i="43" a="1"/>
  <c r="AV55" i="43" s="1"/>
  <c r="I98" i="44" a="1"/>
  <c r="I98" i="44" s="1"/>
  <c r="AO56" i="45" a="1"/>
  <c r="AO56" i="45" s="1"/>
  <c r="Q82" i="45" a="1"/>
  <c r="Q82" i="45" s="1"/>
  <c r="O58" i="44" a="1"/>
  <c r="O58" i="44" s="1"/>
  <c r="AK103" i="45" a="1"/>
  <c r="AK103" i="45" s="1"/>
  <c r="AH97" i="44" a="1"/>
  <c r="AH97" i="44" s="1"/>
  <c r="I83" i="33" a="1"/>
  <c r="I83" i="33" s="1"/>
  <c r="I81" i="33" s="1"/>
  <c r="R10" i="44" a="1"/>
  <c r="R10" i="44" s="1"/>
  <c r="M70" i="33" a="1"/>
  <c r="M70" i="33" s="1"/>
  <c r="S62" i="45" a="1"/>
  <c r="S62" i="45" s="1"/>
  <c r="AO20" i="45" a="1"/>
  <c r="AO20" i="45" s="1"/>
  <c r="AI53" i="33" a="1"/>
  <c r="AI53" i="33" s="1"/>
  <c r="AR52" i="33" a="1"/>
  <c r="AR52" i="33" s="1"/>
  <c r="AG43" i="33" a="1"/>
  <c r="AG43" i="33" s="1"/>
  <c r="H94" i="44" a="1"/>
  <c r="H94" i="44" s="1"/>
  <c r="Z70" i="45" a="1"/>
  <c r="Z70" i="45" s="1"/>
  <c r="C23" i="44" a="1"/>
  <c r="C23" i="44" s="1"/>
  <c r="X73" i="44" a="1"/>
  <c r="X73" i="44" s="1"/>
  <c r="AN76" i="46" a="1"/>
  <c r="AN76" i="46" s="1"/>
  <c r="V52" i="45" a="1"/>
  <c r="V52" i="45" s="1"/>
  <c r="J42" i="41"/>
  <c r="I71" i="44" a="1"/>
  <c r="I71" i="44" s="1"/>
  <c r="AO53" i="45" a="1"/>
  <c r="AO53" i="45" s="1"/>
  <c r="AJ97" i="45" a="1"/>
  <c r="AJ97" i="45" s="1"/>
  <c r="N80" i="45" a="1"/>
  <c r="N80" i="45" s="1"/>
  <c r="I29" i="43" a="1"/>
  <c r="I29" i="43" s="1"/>
  <c r="AK37" i="44" a="1"/>
  <c r="AK37" i="44" s="1"/>
  <c r="H65" i="33" a="1"/>
  <c r="H65" i="33" s="1"/>
  <c r="AV20" i="47" a="1"/>
  <c r="AV20" i="47" s="1"/>
  <c r="U52" i="33" a="1"/>
  <c r="U52" i="33" s="1"/>
  <c r="AH83" i="45" a="1"/>
  <c r="AH83" i="45" s="1"/>
  <c r="AK90" i="43"/>
  <c r="J11" i="44" a="1"/>
  <c r="J11" i="44" s="1"/>
  <c r="J9" i="44" s="1"/>
  <c r="AJ42" i="41"/>
  <c r="AK79" i="33" a="1"/>
  <c r="AK79" i="33" s="1"/>
  <c r="AN11" i="45" a="1"/>
  <c r="AN11" i="45" s="1"/>
  <c r="K79" i="33" a="1"/>
  <c r="K79" i="33" s="1"/>
  <c r="R83" i="33" a="1"/>
  <c r="R83" i="33" s="1"/>
  <c r="G86" i="45" a="1"/>
  <c r="G86" i="45" s="1"/>
  <c r="V29" i="33" a="1"/>
  <c r="V29" i="33" s="1"/>
  <c r="J19" i="45" a="1"/>
  <c r="J19" i="45" s="1"/>
  <c r="AU47" i="43" a="1"/>
  <c r="AU47" i="43" s="1"/>
  <c r="I70" i="33" a="1"/>
  <c r="I70" i="33" s="1"/>
  <c r="Z37" i="33" a="1"/>
  <c r="Z37" i="33" s="1"/>
  <c r="C92" i="46" a="1"/>
  <c r="C92" i="46" s="1"/>
  <c r="I65" i="45" a="1"/>
  <c r="I65" i="45" s="1"/>
  <c r="I63" i="45" s="1"/>
  <c r="H80" i="45" a="1"/>
  <c r="H80" i="45" s="1"/>
  <c r="AP20" i="45" a="1"/>
  <c r="AP20" i="45" s="1"/>
  <c r="AP18" i="45" s="1"/>
  <c r="AE54" i="41"/>
  <c r="L76" i="45" a="1"/>
  <c r="L76" i="45" s="1"/>
  <c r="U29" i="44" a="1"/>
  <c r="U29" i="44" s="1"/>
  <c r="AJ43" i="33" a="1"/>
  <c r="AJ43" i="33" s="1"/>
  <c r="AU26" i="47" a="1"/>
  <c r="AU26" i="47" s="1"/>
  <c r="AU82" i="43" a="1"/>
  <c r="AU82" i="43" s="1"/>
  <c r="I40" i="33" a="1"/>
  <c r="I40" i="33" s="1"/>
  <c r="I39" i="33" s="1"/>
  <c r="AA31" i="33" a="1"/>
  <c r="AA31" i="33" s="1"/>
  <c r="AO37" i="47" a="1"/>
  <c r="AO37" i="47" s="1"/>
  <c r="K71" i="44" a="1"/>
  <c r="K71" i="44" s="1"/>
  <c r="AA98" i="44" a="1"/>
  <c r="AA98" i="44" s="1"/>
  <c r="AC47" i="44" a="1"/>
  <c r="AC47" i="44" s="1"/>
  <c r="AI25" i="45" a="1"/>
  <c r="AI25" i="45" s="1"/>
  <c r="AH70" i="33" a="1"/>
  <c r="AH70" i="33" s="1"/>
  <c r="C101" i="44" a="1"/>
  <c r="C101" i="44" s="1"/>
  <c r="C43" i="41" a="1"/>
  <c r="C43" i="41" s="1"/>
  <c r="AO23" i="41" a="1"/>
  <c r="AO23" i="41" s="1"/>
  <c r="R93" i="47"/>
  <c r="E37" i="45" a="1"/>
  <c r="E37" i="45" s="1"/>
  <c r="AQ53" i="45" a="1"/>
  <c r="AQ53" i="45" s="1"/>
  <c r="AV35" i="43" a="1"/>
  <c r="AV35" i="43" s="1"/>
  <c r="AD65" i="33" a="1"/>
  <c r="AD65" i="33" s="1"/>
  <c r="I104" i="43" a="1"/>
  <c r="I104" i="43" s="1"/>
  <c r="I102" i="43" s="1"/>
  <c r="Y83" i="44" a="1"/>
  <c r="Y83" i="44" s="1"/>
  <c r="Z49" i="44" a="1"/>
  <c r="Z49" i="44" s="1"/>
  <c r="Z44" i="44" a="1"/>
  <c r="Z44" i="44" s="1"/>
  <c r="AL79" i="44" a="1"/>
  <c r="AL79" i="44" s="1"/>
  <c r="AL78" i="44" s="1"/>
  <c r="C91" i="33" a="1"/>
  <c r="C91" i="33" s="1"/>
  <c r="AM82" i="33" a="1"/>
  <c r="AM82" i="33" s="1"/>
  <c r="AL48" i="43"/>
  <c r="S41" i="33" a="1"/>
  <c r="S41" i="33" s="1"/>
  <c r="H70" i="33" a="1"/>
  <c r="H70" i="33" s="1"/>
  <c r="AQ103" i="44" a="1"/>
  <c r="AQ103" i="44" s="1"/>
  <c r="AN25" i="43" a="1"/>
  <c r="AN25" i="43" s="1"/>
  <c r="AP31" i="45" a="1"/>
  <c r="AP31" i="45" s="1"/>
  <c r="E92" i="44" a="1"/>
  <c r="E92" i="44" s="1"/>
  <c r="AL11" i="44" a="1"/>
  <c r="AL11" i="44" s="1"/>
  <c r="AE31" i="44" a="1"/>
  <c r="AE31" i="44" s="1"/>
  <c r="AE30" i="44" s="1"/>
  <c r="G95" i="44" a="1"/>
  <c r="G95" i="44" s="1"/>
  <c r="AJ49" i="44" a="1"/>
  <c r="AJ49" i="44" s="1"/>
  <c r="G49" i="33" a="1"/>
  <c r="G49" i="33" s="1"/>
  <c r="AI17" i="44" a="1"/>
  <c r="AI17" i="44" s="1"/>
  <c r="AI37" i="45" a="1"/>
  <c r="AI37" i="45" s="1"/>
  <c r="Z41" i="44" a="1"/>
  <c r="Z41" i="44" s="1"/>
  <c r="AG19" i="44" a="1"/>
  <c r="AG19" i="44" s="1"/>
  <c r="AF91" i="44" a="1"/>
  <c r="AF91" i="44" s="1"/>
  <c r="AA55" i="45" a="1"/>
  <c r="AA55" i="45" s="1"/>
  <c r="AE20" i="44" a="1"/>
  <c r="AE20" i="44" s="1"/>
  <c r="AJ31" i="44" a="1"/>
  <c r="AJ31" i="44" s="1"/>
  <c r="S59" i="44" a="1"/>
  <c r="S59" i="44" s="1"/>
  <c r="AN17" i="33" a="1"/>
  <c r="AN17" i="33" s="1"/>
  <c r="F43" i="44" a="1"/>
  <c r="F43" i="44" s="1"/>
  <c r="AE95" i="33" a="1"/>
  <c r="AE95" i="33" s="1"/>
  <c r="C64" i="42" a="1"/>
  <c r="C64" i="42" s="1"/>
  <c r="E95" i="33" a="1"/>
  <c r="E95" i="33" s="1"/>
  <c r="AI50" i="45" a="1"/>
  <c r="AI50" i="45" s="1"/>
  <c r="AO83" i="46" a="1"/>
  <c r="AO83" i="46" s="1"/>
  <c r="AN31" i="43" a="1"/>
  <c r="AN31" i="43" s="1"/>
  <c r="R87" i="43"/>
  <c r="L104" i="45" a="1"/>
  <c r="L104" i="45" s="1"/>
  <c r="J40" i="44" a="1"/>
  <c r="J40" i="44" s="1"/>
  <c r="T85" i="45" a="1"/>
  <c r="T85" i="45" s="1"/>
  <c r="AJ71" i="44" a="1"/>
  <c r="AJ71" i="44" s="1"/>
  <c r="AV100" i="47" a="1"/>
  <c r="AV100" i="47" s="1"/>
  <c r="AP63" i="47"/>
  <c r="C23" i="46" a="1"/>
  <c r="C23" i="46" s="1"/>
  <c r="AU37" i="47" a="1"/>
  <c r="AU37" i="47" s="1"/>
  <c r="E10" i="45" a="1"/>
  <c r="E10" i="45" s="1"/>
  <c r="Q10" i="45" a="1"/>
  <c r="Q10" i="45" s="1"/>
  <c r="Q41" i="45" a="1"/>
  <c r="Q41" i="45" s="1"/>
  <c r="E43" i="44" a="1"/>
  <c r="E43" i="44" s="1"/>
  <c r="E42" i="44" s="1"/>
  <c r="AG38" i="45" a="1"/>
  <c r="AG38" i="45" s="1"/>
  <c r="AU62" i="47" a="1"/>
  <c r="AU62" i="47" s="1"/>
  <c r="AO29" i="47" a="1"/>
  <c r="AO29" i="47" s="1"/>
  <c r="E29" i="44" a="1"/>
  <c r="E29" i="44" s="1"/>
  <c r="AI83" i="33" a="1"/>
  <c r="AI83" i="33" s="1"/>
  <c r="R85" i="33" a="1"/>
  <c r="R85" i="33" s="1"/>
  <c r="S29" i="33" a="1"/>
  <c r="S29" i="33" s="1"/>
  <c r="AM26" i="33" a="1"/>
  <c r="AM26" i="33" s="1"/>
  <c r="AQ70" i="45" a="1"/>
  <c r="AQ70" i="45" s="1"/>
  <c r="C73" i="33" a="1"/>
  <c r="C73" i="33" s="1"/>
  <c r="E67" i="44" a="1"/>
  <c r="E67" i="44" s="1"/>
  <c r="E66" i="44" s="1"/>
  <c r="AC101" i="44" a="1"/>
  <c r="AC101" i="44" s="1"/>
  <c r="X68" i="45" a="1"/>
  <c r="X68" i="45" s="1"/>
  <c r="AO76" i="43" a="1"/>
  <c r="AO76" i="43" s="1"/>
  <c r="AR41" i="45" a="1"/>
  <c r="AR41" i="45" s="1"/>
  <c r="AV28" i="43" a="1"/>
  <c r="AV28" i="43" s="1"/>
  <c r="AE94" i="44" a="1"/>
  <c r="AE94" i="44" s="1"/>
  <c r="AG49" i="44" a="1"/>
  <c r="AG49" i="44" s="1"/>
  <c r="AG48" i="44" s="1"/>
  <c r="S103" i="44" a="1"/>
  <c r="S103" i="44" s="1"/>
  <c r="Z96" i="46"/>
  <c r="AL22" i="44" a="1"/>
  <c r="AL22" i="44" s="1"/>
  <c r="AD86" i="45" a="1"/>
  <c r="AD86" i="45" s="1"/>
  <c r="AU74" i="41" a="1"/>
  <c r="AU74" i="41" s="1"/>
  <c r="AM10" i="44" a="1"/>
  <c r="AM10" i="44" s="1"/>
  <c r="U67" i="33" a="1"/>
  <c r="U67" i="33" s="1"/>
  <c r="AM37" i="33" a="1"/>
  <c r="AM37" i="33" s="1"/>
  <c r="AH95" i="33" a="1"/>
  <c r="AH95" i="33" s="1"/>
  <c r="AH93" i="33" s="1"/>
  <c r="I37" i="46" a="1"/>
  <c r="I37" i="46" s="1"/>
  <c r="AP59" i="33" a="1"/>
  <c r="AP59" i="33" s="1"/>
  <c r="C95" i="44" a="1"/>
  <c r="C95" i="44" s="1"/>
  <c r="Y80" i="45" a="1"/>
  <c r="Y80" i="45" s="1"/>
  <c r="AP98" i="44" a="1"/>
  <c r="AP98" i="44" s="1"/>
  <c r="R101" i="33" a="1"/>
  <c r="R101" i="33" s="1"/>
  <c r="AR40" i="44" a="1"/>
  <c r="AR40" i="44" s="1"/>
  <c r="H100" i="45" a="1"/>
  <c r="H100" i="45" s="1"/>
  <c r="AB96" i="47"/>
  <c r="P101" i="45" a="1"/>
  <c r="P101" i="45" s="1"/>
  <c r="P16" i="44" a="1"/>
  <c r="P16" i="44" s="1"/>
  <c r="K62" i="44" a="1"/>
  <c r="K62" i="44" s="1"/>
  <c r="X64" i="44" a="1"/>
  <c r="X64" i="44" s="1"/>
  <c r="AP65" i="45" a="1"/>
  <c r="AP65" i="45" s="1"/>
  <c r="N48" i="41"/>
  <c r="AV35" i="46" a="1"/>
  <c r="AV35" i="46" s="1"/>
  <c r="X46" i="45" a="1"/>
  <c r="X46" i="45" s="1"/>
  <c r="V42" i="43"/>
  <c r="R79" i="33" a="1"/>
  <c r="R79" i="33" s="1"/>
  <c r="AJ68" i="44" a="1"/>
  <c r="AJ68" i="44" s="1"/>
  <c r="AO104" i="44" a="1"/>
  <c r="AO104" i="44" s="1"/>
  <c r="I59" i="46" a="1"/>
  <c r="I59" i="46" s="1"/>
  <c r="AR90" i="41"/>
  <c r="AN95" i="45" a="1"/>
  <c r="AN95" i="45" s="1"/>
  <c r="AR72" i="41"/>
  <c r="AJ68" i="33" a="1"/>
  <c r="AJ68" i="33" s="1"/>
  <c r="E20" i="45" a="1"/>
  <c r="E20" i="45" s="1"/>
  <c r="O19" i="33" a="1"/>
  <c r="O19" i="33" s="1"/>
  <c r="AO16" i="45" a="1"/>
  <c r="AO16" i="45" s="1"/>
  <c r="O85" i="45" a="1"/>
  <c r="O85" i="45" s="1"/>
  <c r="AE102" i="43"/>
  <c r="AO70" i="46" a="1"/>
  <c r="AO70" i="46" s="1"/>
  <c r="I35" i="41" a="1"/>
  <c r="I35" i="41" s="1"/>
  <c r="AA11" i="45" a="1"/>
  <c r="AA11" i="45" s="1"/>
  <c r="AR88" i="45" a="1"/>
  <c r="AR88" i="45" s="1"/>
  <c r="AL88" i="44" a="1"/>
  <c r="AL88" i="44" s="1"/>
  <c r="AA11" i="44" a="1"/>
  <c r="AA11" i="44" s="1"/>
  <c r="AO43" i="33" a="1"/>
  <c r="AO43" i="33" s="1"/>
  <c r="P73" i="45" a="1"/>
  <c r="P73" i="45" s="1"/>
  <c r="P72" i="45" s="1"/>
  <c r="K80" i="44" a="1"/>
  <c r="K80" i="44" s="1"/>
  <c r="AN32" i="45" a="1"/>
  <c r="AN32" i="45" s="1"/>
  <c r="X41" i="44" a="1"/>
  <c r="X41" i="44" s="1"/>
  <c r="W50" i="45" a="1"/>
  <c r="W50" i="45" s="1"/>
  <c r="X62" i="44" a="1"/>
  <c r="X62" i="44" s="1"/>
  <c r="Q84" i="46"/>
  <c r="AU37" i="43" a="1"/>
  <c r="AU37" i="43" s="1"/>
  <c r="R46" i="33" a="1"/>
  <c r="R46" i="33" s="1"/>
  <c r="AB23" i="33" a="1"/>
  <c r="AB23" i="33" s="1"/>
  <c r="AB21" i="33" s="1"/>
  <c r="AI102" i="43"/>
  <c r="L41" i="45" a="1"/>
  <c r="L41" i="45" s="1"/>
  <c r="S10" i="33" a="1"/>
  <c r="S10" i="33" s="1"/>
  <c r="I59" i="44" a="1"/>
  <c r="I59" i="44" s="1"/>
  <c r="I57" i="44" s="1"/>
  <c r="T46" i="44" a="1"/>
  <c r="T46" i="44" s="1"/>
  <c r="AN88" i="46" a="1"/>
  <c r="AN88" i="46" s="1"/>
  <c r="AO17" i="33" a="1"/>
  <c r="AO17" i="33" s="1"/>
  <c r="V28" i="44" a="1"/>
  <c r="V28" i="44" s="1"/>
  <c r="K99" i="46"/>
  <c r="V85" i="44" a="1"/>
  <c r="V85" i="44" s="1"/>
  <c r="V84" i="44" s="1"/>
  <c r="AF88" i="33" a="1"/>
  <c r="AF88" i="33" s="1"/>
  <c r="AF87" i="33" s="1"/>
  <c r="AK70" i="33" a="1"/>
  <c r="AK70" i="33" s="1"/>
  <c r="AO101" i="44" a="1"/>
  <c r="AO101" i="44" s="1"/>
  <c r="AR34" i="33" a="1"/>
  <c r="AR34" i="33" s="1"/>
  <c r="K103" i="45" a="1"/>
  <c r="K103" i="45" s="1"/>
  <c r="AQ88" i="45" a="1"/>
  <c r="AQ88" i="45" s="1"/>
  <c r="AJ103" i="45" a="1"/>
  <c r="AJ103" i="45" s="1"/>
  <c r="AA82" i="45" a="1"/>
  <c r="AA82" i="45" s="1"/>
  <c r="T47" i="44" a="1"/>
  <c r="T47" i="44" s="1"/>
  <c r="G95" i="33" a="1"/>
  <c r="G95" i="33" s="1"/>
  <c r="AC74" i="44" a="1"/>
  <c r="AC74" i="44" s="1"/>
  <c r="I46" i="47" a="1"/>
  <c r="I46" i="47" s="1"/>
  <c r="C58" i="47" a="1"/>
  <c r="C58" i="47" s="1"/>
  <c r="A58" i="47" s="1"/>
  <c r="U36" i="41"/>
  <c r="AJ104" i="45" a="1"/>
  <c r="AJ104" i="45" s="1"/>
  <c r="AU80" i="46" a="1"/>
  <c r="AU80" i="46" s="1"/>
  <c r="M18" i="41"/>
  <c r="F47" i="44" a="1"/>
  <c r="F47" i="44" s="1"/>
  <c r="K64" i="44" a="1"/>
  <c r="K64" i="44" s="1"/>
  <c r="AP25" i="45" a="1"/>
  <c r="AP25" i="45" s="1"/>
  <c r="AL52" i="44" a="1"/>
  <c r="AL52" i="44" s="1"/>
  <c r="AJ65" i="33" a="1"/>
  <c r="AJ65" i="33" s="1"/>
  <c r="AN100" i="47" a="1"/>
  <c r="AN100" i="47" s="1"/>
  <c r="C98" i="44" a="1"/>
  <c r="C98" i="44" s="1"/>
  <c r="AK31" i="44" a="1"/>
  <c r="AK31" i="44" s="1"/>
  <c r="AO35" i="44" a="1"/>
  <c r="AO35" i="44" s="1"/>
  <c r="M86" i="33" a="1"/>
  <c r="M86" i="33" s="1"/>
  <c r="M84" i="33" s="1"/>
  <c r="M46" i="45" a="1"/>
  <c r="M46" i="45" s="1"/>
  <c r="G26" i="33" a="1"/>
  <c r="G26" i="33" s="1"/>
  <c r="AF85" i="44" a="1"/>
  <c r="AF85" i="44" s="1"/>
  <c r="J37" i="44" a="1"/>
  <c r="J37" i="44" s="1"/>
  <c r="AO67" i="45" a="1"/>
  <c r="AO67" i="45" s="1"/>
  <c r="I79" i="45" a="1"/>
  <c r="I79" i="45" s="1"/>
  <c r="AN46" i="46" a="1"/>
  <c r="AN46" i="46" s="1"/>
  <c r="AJ56" i="44" a="1"/>
  <c r="AJ56" i="44" s="1"/>
  <c r="AC16" i="45" a="1"/>
  <c r="AC16" i="45" s="1"/>
  <c r="AH10" i="45" a="1"/>
  <c r="AH10" i="45" s="1"/>
  <c r="O22" i="33" a="1"/>
  <c r="O22" i="33" s="1"/>
  <c r="J20" i="33" a="1"/>
  <c r="J20" i="33" s="1"/>
  <c r="J10" i="33" a="1"/>
  <c r="J10" i="33" s="1"/>
  <c r="S100" i="45" a="1"/>
  <c r="S100" i="45" s="1"/>
  <c r="S99" i="45" s="1"/>
  <c r="G35" i="45" a="1"/>
  <c r="G35" i="45" s="1"/>
  <c r="T73" i="44" a="1"/>
  <c r="T73" i="44" s="1"/>
  <c r="L62" i="44" a="1"/>
  <c r="L62" i="44" s="1"/>
  <c r="AE28" i="44" a="1"/>
  <c r="AE28" i="44" s="1"/>
  <c r="G95" i="45" a="1"/>
  <c r="G95" i="45" s="1"/>
  <c r="AE71" i="44" a="1"/>
  <c r="AE71" i="44" s="1"/>
  <c r="AP52" i="44" a="1"/>
  <c r="AP52" i="44" s="1"/>
  <c r="AP51" i="44" s="1"/>
  <c r="C53" i="45" a="1"/>
  <c r="C53" i="45" s="1"/>
  <c r="AV19" i="47" a="1"/>
  <c r="AV19" i="47" s="1"/>
  <c r="M91" i="45" a="1"/>
  <c r="M91" i="45" s="1"/>
  <c r="AP29" i="44" a="1"/>
  <c r="AP29" i="44" s="1"/>
  <c r="Z103" i="44" a="1"/>
  <c r="Z103" i="44" s="1"/>
  <c r="AS24" i="41"/>
  <c r="K50" i="45" a="1"/>
  <c r="K50" i="45" s="1"/>
  <c r="U37" i="33" a="1"/>
  <c r="U37" i="33" s="1"/>
  <c r="Q46" i="33" a="1"/>
  <c r="Q46" i="33" s="1"/>
  <c r="AE19" i="33" a="1"/>
  <c r="AE19" i="33" s="1"/>
  <c r="AE18" i="33" s="1"/>
  <c r="S44" i="44" a="1"/>
  <c r="S44" i="44" s="1"/>
  <c r="I38" i="41" a="1"/>
  <c r="I38" i="41" s="1"/>
  <c r="R68" i="33" a="1"/>
  <c r="R68" i="33" s="1"/>
  <c r="U17" i="44" a="1"/>
  <c r="U17" i="44" s="1"/>
  <c r="AC68" i="45" a="1"/>
  <c r="AC68" i="45" s="1"/>
  <c r="AI35" i="45" a="1"/>
  <c r="AI35" i="45" s="1"/>
  <c r="AI33" i="45" s="1"/>
  <c r="AI77" i="45" a="1"/>
  <c r="AI77" i="45" s="1"/>
  <c r="AK61" i="33" a="1"/>
  <c r="AK61" i="33" s="1"/>
  <c r="AV35" i="47" a="1"/>
  <c r="AV35" i="47" s="1"/>
  <c r="AC55" i="33" a="1"/>
  <c r="AC55" i="33" s="1"/>
  <c r="Y98" i="44" a="1"/>
  <c r="Y98" i="44" s="1"/>
  <c r="Z52" i="33" a="1"/>
  <c r="Z52" i="33" s="1"/>
  <c r="AH72" i="41"/>
  <c r="I77" i="33" a="1"/>
  <c r="I77" i="33" s="1"/>
  <c r="E97" i="33" a="1"/>
  <c r="E97" i="33" s="1"/>
  <c r="E26" i="33" a="1"/>
  <c r="E26" i="33" s="1"/>
  <c r="E49" i="44" a="1"/>
  <c r="E49" i="44" s="1"/>
  <c r="E48" i="44" s="1"/>
  <c r="AF66" i="43"/>
  <c r="E17" i="45" a="1"/>
  <c r="E17" i="45" s="1"/>
  <c r="AL38" i="45" a="1"/>
  <c r="AL38" i="45" s="1"/>
  <c r="Z67" i="45" a="1"/>
  <c r="Z67" i="45" s="1"/>
  <c r="K18" i="46"/>
  <c r="L68" i="45" a="1"/>
  <c r="L68" i="45" s="1"/>
  <c r="AO61" i="46" a="1"/>
  <c r="AO61" i="46" s="1"/>
  <c r="AI80" i="44" a="1"/>
  <c r="AI80" i="44" s="1"/>
  <c r="AL86" i="33" a="1"/>
  <c r="AL86" i="33" s="1"/>
  <c r="M25" i="45" a="1"/>
  <c r="M25" i="45" s="1"/>
  <c r="Q83" i="45" a="1"/>
  <c r="Q83" i="45" s="1"/>
  <c r="Y82" i="44" a="1"/>
  <c r="Y82" i="44" s="1"/>
  <c r="AF104" i="45" a="1"/>
  <c r="AF104" i="45" s="1"/>
  <c r="J52" i="33" a="1"/>
  <c r="J52" i="33" s="1"/>
  <c r="N43" i="45" a="1"/>
  <c r="N43" i="45" s="1"/>
  <c r="AP91" i="44" a="1"/>
  <c r="AP91" i="44" s="1"/>
  <c r="AT36" i="43"/>
  <c r="AF87" i="41"/>
  <c r="G73" i="45" a="1"/>
  <c r="G73" i="45" s="1"/>
  <c r="AL31" i="44" a="1"/>
  <c r="AL31" i="44" s="1"/>
  <c r="AI10" i="33" a="1"/>
  <c r="AI10" i="33" s="1"/>
  <c r="AQ45" i="47"/>
  <c r="AF61" i="44" a="1"/>
  <c r="AF61" i="44" s="1"/>
  <c r="AJ62" i="44" a="1"/>
  <c r="AJ62" i="44" s="1"/>
  <c r="C88" i="47" a="1"/>
  <c r="C88" i="47" s="1"/>
  <c r="AB103" i="44" a="1"/>
  <c r="AB103" i="44" s="1"/>
  <c r="AP30" i="46"/>
  <c r="I98" i="41" a="1"/>
  <c r="I98" i="41" s="1"/>
  <c r="E73" i="33" a="1"/>
  <c r="E73" i="33" s="1"/>
  <c r="AM100" i="45" a="1"/>
  <c r="AM100" i="45" s="1"/>
  <c r="R80" i="44" a="1"/>
  <c r="R80" i="44" s="1"/>
  <c r="X41" i="33" a="1"/>
  <c r="X41" i="33" s="1"/>
  <c r="F92" i="33" a="1"/>
  <c r="F92" i="33" s="1"/>
  <c r="AN56" i="47" a="1"/>
  <c r="AN56" i="47" s="1"/>
  <c r="AH38" i="33" a="1"/>
  <c r="AH38" i="33" s="1"/>
  <c r="R24" i="41"/>
  <c r="AL43" i="45" a="1"/>
  <c r="AL43" i="45" s="1"/>
  <c r="R82" i="44" a="1"/>
  <c r="R82" i="44" s="1"/>
  <c r="AI88" i="44" a="1"/>
  <c r="AI88" i="44" s="1"/>
  <c r="AO61" i="47" a="1"/>
  <c r="AO61" i="47" s="1"/>
  <c r="AR95" i="45" a="1"/>
  <c r="AR95" i="45" s="1"/>
  <c r="AJ48" i="47"/>
  <c r="AI47" i="33" a="1"/>
  <c r="AI47" i="33" s="1"/>
  <c r="P97" i="45" a="1"/>
  <c r="P97" i="45" s="1"/>
  <c r="AF96" i="47"/>
  <c r="K19" i="44" a="1"/>
  <c r="K19" i="44" s="1"/>
  <c r="C64" i="44" a="1"/>
  <c r="C64" i="44" s="1"/>
  <c r="G41" i="33" a="1"/>
  <c r="G41" i="33" s="1"/>
  <c r="U89" i="45" a="1"/>
  <c r="U89" i="45" s="1"/>
  <c r="K56" i="44" a="1"/>
  <c r="K56" i="44" s="1"/>
  <c r="I85" i="45" a="1"/>
  <c r="I85" i="45" s="1"/>
  <c r="AO46" i="44" a="1"/>
  <c r="AO46" i="44" s="1"/>
  <c r="AR56" i="44" a="1"/>
  <c r="AR56" i="44" s="1"/>
  <c r="AN73" i="43" a="1"/>
  <c r="AN73" i="43" s="1"/>
  <c r="V91" i="44" a="1"/>
  <c r="V91" i="44" s="1"/>
  <c r="X40" i="45" a="1"/>
  <c r="X40" i="45" s="1"/>
  <c r="AO58" i="44" a="1"/>
  <c r="AO58" i="44" s="1"/>
  <c r="AE19" i="44" a="1"/>
  <c r="AE19" i="44" s="1"/>
  <c r="O91" i="44" a="1"/>
  <c r="O91" i="44" s="1"/>
  <c r="O94" i="44" a="1"/>
  <c r="O94" i="44" s="1"/>
  <c r="AN40" i="41" a="1"/>
  <c r="AN40" i="41" s="1"/>
  <c r="J55" i="44" a="1"/>
  <c r="J55" i="44" s="1"/>
  <c r="W43" i="33" a="1"/>
  <c r="W43" i="33" s="1"/>
  <c r="AK98" i="45" a="1"/>
  <c r="AK98" i="45" s="1"/>
  <c r="AK35" i="33" a="1"/>
  <c r="AK35" i="33" s="1"/>
  <c r="J98" i="33" a="1"/>
  <c r="J98" i="33" s="1"/>
  <c r="H103" i="44" a="1"/>
  <c r="H103" i="44" s="1"/>
  <c r="AR28" i="45" a="1"/>
  <c r="AR28" i="45" s="1"/>
  <c r="AE47" i="44" a="1"/>
  <c r="AE47" i="44" s="1"/>
  <c r="AB35" i="45" a="1"/>
  <c r="AB35" i="45" s="1"/>
  <c r="I68" i="45" a="1"/>
  <c r="I68" i="45" s="1"/>
  <c r="M38" i="45" a="1"/>
  <c r="M38" i="45" s="1"/>
  <c r="AV58" i="41" a="1"/>
  <c r="AV58" i="41" s="1"/>
  <c r="J34" i="33" a="1"/>
  <c r="J34" i="33" s="1"/>
  <c r="Z65" i="33" a="1"/>
  <c r="Z65" i="33" s="1"/>
  <c r="Z63" i="33" s="1"/>
  <c r="Z75" i="47"/>
  <c r="W100" i="44" a="1"/>
  <c r="W100" i="44" s="1"/>
  <c r="W99" i="44" s="1"/>
  <c r="L71" i="33" a="1"/>
  <c r="L71" i="33" s="1"/>
  <c r="AU62" i="43" a="1"/>
  <c r="AU62" i="43" s="1"/>
  <c r="AQ59" i="44" a="1"/>
  <c r="AQ59" i="44" s="1"/>
  <c r="S61" i="45" a="1"/>
  <c r="S61" i="45" s="1"/>
  <c r="AU22" i="41" a="1"/>
  <c r="AU22" i="41" s="1"/>
  <c r="AG55" i="44" a="1"/>
  <c r="AG55" i="44" s="1"/>
  <c r="AG54" i="44" s="1"/>
  <c r="Z95" i="33" a="1"/>
  <c r="Z95" i="33" s="1"/>
  <c r="AM43" i="33" a="1"/>
  <c r="AM43" i="33" s="1"/>
  <c r="AD94" i="33" a="1"/>
  <c r="AD94" i="33" s="1"/>
  <c r="AK42" i="41"/>
  <c r="S97" i="33" a="1"/>
  <c r="S97" i="33" s="1"/>
  <c r="AF55" i="44" a="1"/>
  <c r="AF55" i="44" s="1"/>
  <c r="R22" i="44" a="1"/>
  <c r="R22" i="44" s="1"/>
  <c r="AU61" i="43" a="1"/>
  <c r="AU61" i="43" s="1"/>
  <c r="W52" i="44" a="1"/>
  <c r="W52" i="44" s="1"/>
  <c r="AK97" i="33" a="1"/>
  <c r="AK97" i="33" s="1"/>
  <c r="AD73" i="44" a="1"/>
  <c r="AD73" i="44" s="1"/>
  <c r="AJ71" i="45" a="1"/>
  <c r="AJ71" i="45" s="1"/>
  <c r="AQ60" i="43"/>
  <c r="R77" i="44" a="1"/>
  <c r="R77" i="44" s="1"/>
  <c r="T58" i="44" a="1"/>
  <c r="T58" i="44" s="1"/>
  <c r="O56" i="44" a="1"/>
  <c r="O56" i="44" s="1"/>
  <c r="AI83" i="44" a="1"/>
  <c r="AI83" i="44" s="1"/>
  <c r="O88" i="33" a="1"/>
  <c r="O88" i="33" s="1"/>
  <c r="AI76" i="33" a="1"/>
  <c r="AI76" i="33" s="1"/>
  <c r="AD20" i="33" a="1"/>
  <c r="AD20" i="33" s="1"/>
  <c r="AO103" i="41" a="1"/>
  <c r="AO103" i="41" s="1"/>
  <c r="AO102" i="41" s="1"/>
  <c r="AC11" i="44" a="1"/>
  <c r="AC11" i="44" s="1"/>
  <c r="AS93" i="46"/>
  <c r="U76" i="33" a="1"/>
  <c r="U76" i="33" s="1"/>
  <c r="AN85" i="46" a="1"/>
  <c r="AN85" i="46" s="1"/>
  <c r="AN65" i="43" a="1"/>
  <c r="AN65" i="43" s="1"/>
  <c r="L89" i="33" a="1"/>
  <c r="L89" i="33" s="1"/>
  <c r="C80" i="47" a="1"/>
  <c r="C80" i="47" s="1"/>
  <c r="Z99" i="41"/>
  <c r="U100" i="33" a="1"/>
  <c r="U100" i="33" s="1"/>
  <c r="U99" i="33" s="1"/>
  <c r="AE64" i="44" a="1"/>
  <c r="AE64" i="44" s="1"/>
  <c r="AB46" i="44" a="1"/>
  <c r="AB46" i="44" s="1"/>
  <c r="M71" i="45" a="1"/>
  <c r="M71" i="45" s="1"/>
  <c r="M103" i="45" a="1"/>
  <c r="M103" i="45" s="1"/>
  <c r="V33" i="47"/>
  <c r="R76" i="33" a="1"/>
  <c r="R76" i="33" s="1"/>
  <c r="W26" i="44" a="1"/>
  <c r="W26" i="44" s="1"/>
  <c r="G52" i="33" a="1"/>
  <c r="G52" i="33" s="1"/>
  <c r="AN47" i="33" a="1"/>
  <c r="AN47" i="33" s="1"/>
  <c r="AO28" i="46" a="1"/>
  <c r="AO28" i="46" s="1"/>
  <c r="AA86" i="45" a="1"/>
  <c r="AA86" i="45" s="1"/>
  <c r="T68" i="44" a="1"/>
  <c r="T68" i="44" s="1"/>
  <c r="AP100" i="45" a="1"/>
  <c r="AP100" i="45" s="1"/>
  <c r="C104" i="46" a="1"/>
  <c r="C104" i="46" s="1"/>
  <c r="AN97" i="44" a="1"/>
  <c r="AN97" i="44" s="1"/>
  <c r="AJ67" i="44" a="1"/>
  <c r="AJ67" i="44" s="1"/>
  <c r="W88" i="45" a="1"/>
  <c r="W88" i="45" s="1"/>
  <c r="P25" i="44" a="1"/>
  <c r="P25" i="44" s="1"/>
  <c r="AI35" i="33" a="1"/>
  <c r="AI35" i="33" s="1"/>
  <c r="U53" i="44" a="1"/>
  <c r="U53" i="44" s="1"/>
  <c r="O41" i="45" a="1"/>
  <c r="O41" i="45" s="1"/>
  <c r="AP22" i="33" a="1"/>
  <c r="AP22" i="33" s="1"/>
  <c r="R69" i="46"/>
  <c r="G19" i="45" a="1"/>
  <c r="G19" i="45" s="1"/>
  <c r="X86" i="44" a="1"/>
  <c r="X86" i="44" s="1"/>
  <c r="AC39" i="47"/>
  <c r="L103" i="44" a="1"/>
  <c r="L103" i="44" s="1"/>
  <c r="L102" i="44" s="1"/>
  <c r="K100" i="45" a="1"/>
  <c r="K100" i="45" s="1"/>
  <c r="AA61" i="33" a="1"/>
  <c r="AA61" i="33" s="1"/>
  <c r="AD34" i="44" a="1"/>
  <c r="AD34" i="44" s="1"/>
  <c r="U66" i="41"/>
  <c r="AL103" i="33" a="1"/>
  <c r="AL103" i="33" s="1"/>
  <c r="Z37" i="45" a="1"/>
  <c r="Z37" i="45" s="1"/>
  <c r="Y34" i="45" a="1"/>
  <c r="Y34" i="45" s="1"/>
  <c r="Y33" i="45" s="1"/>
  <c r="L17" i="33" a="1"/>
  <c r="L17" i="33" s="1"/>
  <c r="AV58" i="47" a="1"/>
  <c r="AV58" i="47" s="1"/>
  <c r="E55" i="33" a="1"/>
  <c r="E55" i="33" s="1"/>
  <c r="AQ17" i="33" a="1"/>
  <c r="AQ17" i="33" s="1"/>
  <c r="N97" i="44" a="1"/>
  <c r="N97" i="44" s="1"/>
  <c r="N96" i="44" s="1"/>
  <c r="L88" i="44" a="1"/>
  <c r="L88" i="44" s="1"/>
  <c r="T56" i="44" a="1"/>
  <c r="T56" i="44" s="1"/>
  <c r="Y87" i="47"/>
  <c r="W101" i="33" a="1"/>
  <c r="W101" i="33" s="1"/>
  <c r="AG94" i="45" a="1"/>
  <c r="AG94" i="45" s="1"/>
  <c r="AG93" i="45" s="1"/>
  <c r="O104" i="44" a="1"/>
  <c r="O104" i="44" s="1"/>
  <c r="AQ50" i="33" a="1"/>
  <c r="AQ50" i="33" s="1"/>
  <c r="N71" i="45" a="1"/>
  <c r="N71" i="45" s="1"/>
  <c r="H97" i="44" a="1"/>
  <c r="H97" i="44" s="1"/>
  <c r="C31" i="47" a="1"/>
  <c r="C31" i="47" s="1"/>
  <c r="AG52" i="45" a="1"/>
  <c r="AG52" i="45" s="1"/>
  <c r="AP88" i="45" a="1"/>
  <c r="AP88" i="45" s="1"/>
  <c r="G98" i="44" a="1"/>
  <c r="G98" i="44" s="1"/>
  <c r="R19" i="33" a="1"/>
  <c r="R19" i="33" s="1"/>
  <c r="W37" i="44" a="1"/>
  <c r="W37" i="44" s="1"/>
  <c r="W36" i="44" s="1"/>
  <c r="AN71" i="43" a="1"/>
  <c r="AN71" i="43" s="1"/>
  <c r="H64" i="45" a="1"/>
  <c r="H64" i="45" s="1"/>
  <c r="AR22" i="33" a="1"/>
  <c r="AR22" i="33" s="1"/>
  <c r="AR83" i="45" a="1"/>
  <c r="AR83" i="45" s="1"/>
  <c r="F76" i="44" a="1"/>
  <c r="F76" i="44" s="1"/>
  <c r="AE11" i="45" a="1"/>
  <c r="AE11" i="45" s="1"/>
  <c r="AQ34" i="45" a="1"/>
  <c r="AQ34" i="45" s="1"/>
  <c r="AQ33" i="45" s="1"/>
  <c r="AK47" i="33" a="1"/>
  <c r="AK47" i="33" s="1"/>
  <c r="AK45" i="33" s="1"/>
  <c r="AH22" i="45" a="1"/>
  <c r="AH22" i="45" s="1"/>
  <c r="AB31" i="44" a="1"/>
  <c r="AB31" i="44" s="1"/>
  <c r="AM34" i="44" a="1"/>
  <c r="AM34" i="44" s="1"/>
  <c r="O37" i="44" a="1"/>
  <c r="O37" i="44" s="1"/>
  <c r="S36" i="46"/>
  <c r="M69" i="43"/>
  <c r="P43" i="33" a="1"/>
  <c r="P43" i="33" s="1"/>
  <c r="E76" i="44" a="1"/>
  <c r="E76" i="44" s="1"/>
  <c r="E75" i="44" s="1"/>
  <c r="W65" i="44" a="1"/>
  <c r="W65" i="44" s="1"/>
  <c r="Z90" i="41"/>
  <c r="AG16" i="45" a="1"/>
  <c r="AG16" i="45" s="1"/>
  <c r="V93" i="43"/>
  <c r="V79" i="45" a="1"/>
  <c r="V79" i="45" s="1"/>
  <c r="M58" i="45" a="1"/>
  <c r="M58" i="45" s="1"/>
  <c r="AO74" i="45" a="1"/>
  <c r="AO74" i="45" s="1"/>
  <c r="AF80" i="45" a="1"/>
  <c r="AF80" i="45" s="1"/>
  <c r="AO61" i="43" a="1"/>
  <c r="AO61" i="43" s="1"/>
  <c r="AO60" i="43" s="1"/>
  <c r="M50" i="33" a="1"/>
  <c r="M50" i="33" s="1"/>
  <c r="AO86" i="43" a="1"/>
  <c r="AO86" i="43" s="1"/>
  <c r="AH91" i="44" a="1"/>
  <c r="AH91" i="44" s="1"/>
  <c r="E23" i="44" a="1"/>
  <c r="E23" i="44" s="1"/>
  <c r="X45" i="43"/>
  <c r="C43" i="33" a="1"/>
  <c r="C43" i="33" s="1"/>
  <c r="X23" i="45" a="1"/>
  <c r="X23" i="45" s="1"/>
  <c r="Y20" i="45" a="1"/>
  <c r="Y20" i="45" s="1"/>
  <c r="AB85" i="33" a="1"/>
  <c r="AB85" i="33" s="1"/>
  <c r="AR80" i="45" a="1"/>
  <c r="AR80" i="45" s="1"/>
  <c r="AV86" i="41" a="1"/>
  <c r="AV86" i="41" s="1"/>
  <c r="AV84" i="41" s="1"/>
  <c r="AA101" i="45" a="1"/>
  <c r="AA101" i="45" s="1"/>
  <c r="T32" i="44" a="1"/>
  <c r="T32" i="44" s="1"/>
  <c r="AL84" i="41"/>
  <c r="AA68" i="45" a="1"/>
  <c r="AA68" i="45" s="1"/>
  <c r="AI86" i="33" a="1"/>
  <c r="AI86" i="33" s="1"/>
  <c r="AG88" i="33" a="1"/>
  <c r="AG88" i="33" s="1"/>
  <c r="AG87" i="33" s="1"/>
  <c r="V80" i="33" a="1"/>
  <c r="V80" i="33" s="1"/>
  <c r="AO76" i="44" a="1"/>
  <c r="AO76" i="44" s="1"/>
  <c r="AE20" i="45" a="1"/>
  <c r="AE20" i="45" s="1"/>
  <c r="U86" i="33" a="1"/>
  <c r="U86" i="33" s="1"/>
  <c r="AC83" i="44" a="1"/>
  <c r="AC83" i="44" s="1"/>
  <c r="AR74" i="45" a="1"/>
  <c r="AR74" i="45" s="1"/>
  <c r="S55" i="33" a="1"/>
  <c r="S55" i="33" s="1"/>
  <c r="N28" i="45" a="1"/>
  <c r="N28" i="45" s="1"/>
  <c r="N27" i="45" s="1"/>
  <c r="H46" i="45" a="1"/>
  <c r="H46" i="45" s="1"/>
  <c r="AN65" i="33" a="1"/>
  <c r="AN65" i="33" s="1"/>
  <c r="AG100" i="33" a="1"/>
  <c r="AG100" i="33" s="1"/>
  <c r="K97" i="33" a="1"/>
  <c r="K97" i="33" s="1"/>
  <c r="N91" i="33" a="1"/>
  <c r="N91" i="33" s="1"/>
  <c r="N90" i="33" s="1"/>
  <c r="C80" i="43" a="1"/>
  <c r="C80" i="43" s="1"/>
  <c r="O62" i="45" a="1"/>
  <c r="O62" i="45" s="1"/>
  <c r="I53" i="47" a="1"/>
  <c r="I53" i="47" s="1"/>
  <c r="C80" i="33" a="1"/>
  <c r="C80" i="33" s="1"/>
  <c r="AQ62" i="33" a="1"/>
  <c r="AQ62" i="33" s="1"/>
  <c r="AQ60" i="33" s="1"/>
  <c r="Z37" i="44" a="1"/>
  <c r="Z37" i="44" s="1"/>
  <c r="C101" i="41" a="1"/>
  <c r="C101" i="41" s="1"/>
  <c r="AI87" i="43"/>
  <c r="S59" i="45" a="1"/>
  <c r="S59" i="45" s="1"/>
  <c r="AE88" i="33" a="1"/>
  <c r="AE88" i="33" s="1"/>
  <c r="V65" i="33" a="1"/>
  <c r="V65" i="33" s="1"/>
  <c r="S73" i="33" a="1"/>
  <c r="S73" i="33" s="1"/>
  <c r="S72" i="33" s="1"/>
  <c r="AL53" i="45" a="1"/>
  <c r="AL53" i="45" s="1"/>
  <c r="AO95" i="47" a="1"/>
  <c r="AO95" i="47" s="1"/>
  <c r="AC88" i="44" a="1"/>
  <c r="AC88" i="44" s="1"/>
  <c r="I62" i="44" a="1"/>
  <c r="I62" i="44" s="1"/>
  <c r="AG33" i="46"/>
  <c r="G40" i="45" a="1"/>
  <c r="G40" i="45" s="1"/>
  <c r="AD25" i="33" a="1"/>
  <c r="AD25" i="33" s="1"/>
  <c r="AM37" i="45" a="1"/>
  <c r="AM37" i="45" s="1"/>
  <c r="I41" i="44" a="1"/>
  <c r="I41" i="44" s="1"/>
  <c r="U19" i="33" a="1"/>
  <c r="U19" i="33" s="1"/>
  <c r="J76" i="33" a="1"/>
  <c r="J76" i="33" s="1"/>
  <c r="AQ15" i="41"/>
  <c r="Y43" i="45" a="1"/>
  <c r="Y43" i="45" s="1"/>
  <c r="G26" i="44" a="1"/>
  <c r="G26" i="44" s="1"/>
  <c r="U15" i="43"/>
  <c r="AV17" i="47" a="1"/>
  <c r="AV17" i="47" s="1"/>
  <c r="AV70" i="47" a="1"/>
  <c r="AV70" i="47" s="1"/>
  <c r="Z10" i="44" a="1"/>
  <c r="Z10" i="44" s="1"/>
  <c r="L53" i="45" a="1"/>
  <c r="L53" i="45" s="1"/>
  <c r="L51" i="45" s="1"/>
  <c r="F80" i="33" a="1"/>
  <c r="F80" i="33" s="1"/>
  <c r="AF59" i="45" a="1"/>
  <c r="AF59" i="45" s="1"/>
  <c r="X10" i="33" a="1"/>
  <c r="X10" i="33" s="1"/>
  <c r="X9" i="33" s="1"/>
  <c r="J63" i="46"/>
  <c r="AC54" i="43"/>
  <c r="O49" i="45" a="1"/>
  <c r="O49" i="45" s="1"/>
  <c r="U28" i="33" a="1"/>
  <c r="U28" i="33" s="1"/>
  <c r="U11" i="45" a="1"/>
  <c r="U11" i="45" s="1"/>
  <c r="X83" i="44" a="1"/>
  <c r="X83" i="44" s="1"/>
  <c r="X81" i="44" s="1"/>
  <c r="L34" i="45" a="1"/>
  <c r="L34" i="45" s="1"/>
  <c r="P40" i="45" a="1"/>
  <c r="P40" i="45" s="1"/>
  <c r="V43" i="44" a="1"/>
  <c r="V43" i="44" s="1"/>
  <c r="V42" i="44" s="1"/>
  <c r="G64" i="45" a="1"/>
  <c r="G64" i="45" s="1"/>
  <c r="E67" i="45" a="1"/>
  <c r="E67" i="45" s="1"/>
  <c r="AG10" i="33" a="1"/>
  <c r="AG10" i="33" s="1"/>
  <c r="AG9" i="33" s="1"/>
  <c r="AU25" i="46" a="1"/>
  <c r="AU25" i="46" s="1"/>
  <c r="AU24" i="46" s="1"/>
  <c r="AF19" i="45" a="1"/>
  <c r="AF19" i="45" s="1"/>
  <c r="P103" i="45" a="1"/>
  <c r="P103" i="45" s="1"/>
  <c r="W86" i="33" a="1"/>
  <c r="W86" i="33" s="1"/>
  <c r="J27" i="43"/>
  <c r="AN86" i="45" a="1"/>
  <c r="AN86" i="45" s="1"/>
  <c r="C25" i="33" a="1"/>
  <c r="C25" i="33" s="1"/>
  <c r="A25" i="33" s="1"/>
  <c r="AU67" i="43" a="1"/>
  <c r="AU67" i="43" s="1"/>
  <c r="AA95" i="45" a="1"/>
  <c r="AA95" i="45" s="1"/>
  <c r="R59" i="44" a="1"/>
  <c r="R59" i="44" s="1"/>
  <c r="C65" i="47" a="1"/>
  <c r="C65" i="47" s="1"/>
  <c r="AV25" i="43" a="1"/>
  <c r="AV25" i="43" s="1"/>
  <c r="AK62" i="45" a="1"/>
  <c r="AK62" i="45" s="1"/>
  <c r="AK60" i="45" s="1"/>
  <c r="AB58" i="33" a="1"/>
  <c r="AB58" i="33" s="1"/>
  <c r="Q100" i="33" a="1"/>
  <c r="Q100" i="33" s="1"/>
  <c r="AP64" i="44" a="1"/>
  <c r="AP64" i="44" s="1"/>
  <c r="M84" i="41"/>
  <c r="M101" i="45" a="1"/>
  <c r="M101" i="45" s="1"/>
  <c r="AE50" i="33" a="1"/>
  <c r="AE50" i="33" s="1"/>
  <c r="Q80" i="44" a="1"/>
  <c r="Q80" i="44" s="1"/>
  <c r="E88" i="44" a="1"/>
  <c r="E88" i="44" s="1"/>
  <c r="I67" i="44" a="1"/>
  <c r="I67" i="44" s="1"/>
  <c r="G85" i="45" a="1"/>
  <c r="G85" i="45" s="1"/>
  <c r="AF53" i="45" a="1"/>
  <c r="AF53" i="45" s="1"/>
  <c r="AQ50" i="44" a="1"/>
  <c r="AQ50" i="44" s="1"/>
  <c r="N35" i="33" a="1"/>
  <c r="N35" i="33" s="1"/>
  <c r="S32" i="45" a="1"/>
  <c r="S32" i="45" s="1"/>
  <c r="W43" i="44" a="1"/>
  <c r="W43" i="44" s="1"/>
  <c r="AB55" i="44" a="1"/>
  <c r="AB55" i="44" s="1"/>
  <c r="AP67" i="33" a="1"/>
  <c r="AP67" i="33" s="1"/>
  <c r="AN101" i="47" a="1"/>
  <c r="AN101" i="47" s="1"/>
  <c r="K90" i="46"/>
  <c r="Y82" i="45" a="1"/>
  <c r="Y82" i="45" s="1"/>
  <c r="AR103" i="33" a="1"/>
  <c r="AR103" i="33" s="1"/>
  <c r="AM19" i="45" a="1"/>
  <c r="AM19" i="45" s="1"/>
  <c r="F70" i="44" a="1"/>
  <c r="F70" i="44" s="1"/>
  <c r="F49" i="45" a="1"/>
  <c r="F49" i="45" s="1"/>
  <c r="I44" i="43" a="1"/>
  <c r="I44" i="43" s="1"/>
  <c r="AP103" i="33" a="1"/>
  <c r="AP103" i="33" s="1"/>
  <c r="AG94" i="44" a="1"/>
  <c r="AG94" i="44" s="1"/>
  <c r="P52" i="44" a="1"/>
  <c r="P52" i="44" s="1"/>
  <c r="AM59" i="33" a="1"/>
  <c r="AM59" i="33" s="1"/>
  <c r="I73" i="47" a="1"/>
  <c r="I73" i="47" s="1"/>
  <c r="L38" i="44" a="1"/>
  <c r="L38" i="44" s="1"/>
  <c r="M97" i="45" a="1"/>
  <c r="M97" i="45" s="1"/>
  <c r="AF79" i="33" a="1"/>
  <c r="AF79" i="33" s="1"/>
  <c r="M74" i="45" a="1"/>
  <c r="M74" i="45" s="1"/>
  <c r="Y11" i="33" a="1"/>
  <c r="Y11" i="33" s="1"/>
  <c r="I101" i="43" a="1"/>
  <c r="I101" i="43" s="1"/>
  <c r="M77" i="45" a="1"/>
  <c r="M77" i="45" s="1"/>
  <c r="O73" i="44" a="1"/>
  <c r="O73" i="44" s="1"/>
  <c r="Z17" i="45" a="1"/>
  <c r="Z17" i="45" s="1"/>
  <c r="T91" i="45" a="1"/>
  <c r="T91" i="45" s="1"/>
  <c r="J62" i="44" a="1"/>
  <c r="J62" i="44" s="1"/>
  <c r="K61" i="33" a="1"/>
  <c r="K61" i="33" s="1"/>
  <c r="AR103" i="45" a="1"/>
  <c r="AR103" i="45" s="1"/>
  <c r="AN68" i="45" a="1"/>
  <c r="AN68" i="45" s="1"/>
  <c r="AP91" i="45" a="1"/>
  <c r="AP91" i="45" s="1"/>
  <c r="Z80" i="33" a="1"/>
  <c r="Z80" i="33" s="1"/>
  <c r="M74" i="44" a="1"/>
  <c r="M74" i="44" s="1"/>
  <c r="Z76" i="44" a="1"/>
  <c r="Z76" i="44" s="1"/>
  <c r="I35" i="33" a="1"/>
  <c r="I35" i="33" s="1"/>
  <c r="G55" i="44" a="1"/>
  <c r="G55" i="44" s="1"/>
  <c r="AE22" i="45" a="1"/>
  <c r="AE22" i="45" s="1"/>
  <c r="J89" i="44" a="1"/>
  <c r="J89" i="44" s="1"/>
  <c r="P16" i="33" a="1"/>
  <c r="P16" i="33" s="1"/>
  <c r="AR20" i="44" a="1"/>
  <c r="AR20" i="44" s="1"/>
  <c r="L20" i="33" a="1"/>
  <c r="L20" i="33" s="1"/>
  <c r="AQ95" i="33" a="1"/>
  <c r="AQ95" i="33" s="1"/>
  <c r="V91" i="45" a="1"/>
  <c r="V91" i="45" s="1"/>
  <c r="AD74" i="44" a="1"/>
  <c r="AD74" i="44" s="1"/>
  <c r="X86" i="33" a="1"/>
  <c r="X86" i="33" s="1"/>
  <c r="Z19" i="44" a="1"/>
  <c r="Z19" i="44" s="1"/>
  <c r="AN16" i="41" a="1"/>
  <c r="AN16" i="41" s="1"/>
  <c r="AN77" i="47" a="1"/>
  <c r="AN77" i="47" s="1"/>
  <c r="AJ64" i="44" a="1"/>
  <c r="AJ64" i="44" s="1"/>
  <c r="H77" i="44" a="1"/>
  <c r="H77" i="44" s="1"/>
  <c r="AC58" i="45" a="1"/>
  <c r="AC58" i="45" s="1"/>
  <c r="M104" i="33" a="1"/>
  <c r="M104" i="33" s="1"/>
  <c r="AM85" i="44" a="1"/>
  <c r="AM85" i="44" s="1"/>
  <c r="X80" i="44" a="1"/>
  <c r="X80" i="44" s="1"/>
  <c r="AN85" i="44" a="1"/>
  <c r="AN85" i="44" s="1"/>
  <c r="AN84" i="44" s="1"/>
  <c r="J58" i="33" a="1"/>
  <c r="J58" i="33" s="1"/>
  <c r="N65" i="33" a="1"/>
  <c r="N65" i="33" s="1"/>
  <c r="R41" i="33" a="1"/>
  <c r="R41" i="33" s="1"/>
  <c r="AR44" i="33" a="1"/>
  <c r="AR44" i="33" s="1"/>
  <c r="C73" i="45" a="1"/>
  <c r="C73" i="45" s="1"/>
  <c r="AF90" i="47"/>
  <c r="T64" i="45" a="1"/>
  <c r="T64" i="45" s="1"/>
  <c r="AT45" i="41"/>
  <c r="AO28" i="43" a="1"/>
  <c r="AO28" i="43" s="1"/>
  <c r="R88" i="45" a="1"/>
  <c r="R88" i="45" s="1"/>
  <c r="AJ95" i="45" a="1"/>
  <c r="AJ95" i="45" s="1"/>
  <c r="AN26" i="44" a="1"/>
  <c r="AN26" i="44" s="1"/>
  <c r="AF71" i="33" a="1"/>
  <c r="AF71" i="33" s="1"/>
  <c r="O62" i="44" a="1"/>
  <c r="O62" i="44" s="1"/>
  <c r="H100" i="44" a="1"/>
  <c r="H100" i="44" s="1"/>
  <c r="AO20" i="46" a="1"/>
  <c r="AO20" i="46" s="1"/>
  <c r="AL37" i="44" a="1"/>
  <c r="AL37" i="44" s="1"/>
  <c r="N68" i="33" a="1"/>
  <c r="N68" i="33" s="1"/>
  <c r="T62" i="44" a="1"/>
  <c r="T62" i="44" s="1"/>
  <c r="T74" i="45" a="1"/>
  <c r="T74" i="45" s="1"/>
  <c r="AG15" i="46"/>
  <c r="AT30" i="47"/>
  <c r="AR15" i="41"/>
  <c r="S38" i="33" a="1"/>
  <c r="S38" i="33" s="1"/>
  <c r="Y104" i="45" a="1"/>
  <c r="Y104" i="45" s="1"/>
  <c r="AE19" i="45" a="1"/>
  <c r="AE19" i="45" s="1"/>
  <c r="C68" i="45" a="1"/>
  <c r="C68" i="45" s="1"/>
  <c r="I52" i="43" a="1"/>
  <c r="I52" i="43" s="1"/>
  <c r="I51" i="43" s="1"/>
  <c r="AV26" i="43" a="1"/>
  <c r="AV26" i="43" s="1"/>
  <c r="AE95" i="44" a="1"/>
  <c r="AE95" i="44" s="1"/>
  <c r="M43" i="44" a="1"/>
  <c r="M43" i="44" s="1"/>
  <c r="M42" i="44" s="1"/>
  <c r="K92" i="45" a="1"/>
  <c r="K92" i="45" s="1"/>
  <c r="C89" i="45" a="1"/>
  <c r="C89" i="45" s="1"/>
  <c r="T91" i="33" a="1"/>
  <c r="T91" i="33" s="1"/>
  <c r="T90" i="33" s="1"/>
  <c r="AN100" i="41" a="1"/>
  <c r="AN100" i="41" s="1"/>
  <c r="AN99" i="41" s="1"/>
  <c r="AQ97" i="45" a="1"/>
  <c r="AQ97" i="45" s="1"/>
  <c r="O95" i="45" a="1"/>
  <c r="O95" i="45" s="1"/>
  <c r="AH50" i="45" a="1"/>
  <c r="AH50" i="45" s="1"/>
  <c r="AQ85" i="33" a="1"/>
  <c r="AQ85" i="33" s="1"/>
  <c r="U62" i="44" a="1"/>
  <c r="U62" i="44" s="1"/>
  <c r="AQ84" i="46"/>
  <c r="AA41" i="44" a="1"/>
  <c r="AA41" i="44" s="1"/>
  <c r="AN79" i="46" a="1"/>
  <c r="AN79" i="46" s="1"/>
  <c r="I29" i="47" a="1"/>
  <c r="I29" i="47" s="1"/>
  <c r="AJ70" i="33" a="1"/>
  <c r="AJ70" i="33" s="1"/>
  <c r="AB94" i="33" a="1"/>
  <c r="AB94" i="33" s="1"/>
  <c r="E11" i="33" a="1"/>
  <c r="E11" i="33" s="1"/>
  <c r="O87" i="41"/>
  <c r="R56" i="44" a="1"/>
  <c r="R56" i="44" s="1"/>
  <c r="AV88" i="47" a="1"/>
  <c r="AV88" i="47" s="1"/>
  <c r="AB82" i="45" a="1"/>
  <c r="AB82" i="45" s="1"/>
  <c r="S49" i="33" a="1"/>
  <c r="S49" i="33" s="1"/>
  <c r="AQ15" i="43"/>
  <c r="AP70" i="45" a="1"/>
  <c r="AP70" i="45" s="1"/>
  <c r="AP69" i="45" s="1"/>
  <c r="AK49" i="33" a="1"/>
  <c r="AK49" i="33" s="1"/>
  <c r="AJ86" i="33" a="1"/>
  <c r="AJ86" i="33" s="1"/>
  <c r="Q55" i="33" a="1"/>
  <c r="Q55" i="33" s="1"/>
  <c r="C77" i="44" a="1"/>
  <c r="C77" i="44" s="1"/>
  <c r="AH49" i="33" a="1"/>
  <c r="AH49" i="33" s="1"/>
  <c r="Y80" i="44" a="1"/>
  <c r="Y80" i="44" s="1"/>
  <c r="AD31" i="45" a="1"/>
  <c r="AD31" i="45" s="1"/>
  <c r="E47" i="45" a="1"/>
  <c r="E47" i="45" s="1"/>
  <c r="AG103" i="45" a="1"/>
  <c r="AG103" i="45" s="1"/>
  <c r="AK66" i="47"/>
  <c r="AM79" i="33" a="1"/>
  <c r="AM79" i="33" s="1"/>
  <c r="Q77" i="44" a="1"/>
  <c r="Q77" i="44" s="1"/>
  <c r="F83" i="45" a="1"/>
  <c r="F83" i="45" s="1"/>
  <c r="F81" i="45" s="1"/>
  <c r="AD88" i="44" a="1"/>
  <c r="AD88" i="44" s="1"/>
  <c r="J16" i="44" a="1"/>
  <c r="J16" i="44" s="1"/>
  <c r="O18" i="47"/>
  <c r="L50" i="44" a="1"/>
  <c r="L50" i="44" s="1"/>
  <c r="AK59" i="44" a="1"/>
  <c r="AK59" i="44" s="1"/>
  <c r="AK57" i="44" s="1"/>
  <c r="AC103" i="45" a="1"/>
  <c r="AC103" i="45" s="1"/>
  <c r="Y31" i="44" a="1"/>
  <c r="Y31" i="44" s="1"/>
  <c r="F98" i="44" a="1"/>
  <c r="F98" i="44" s="1"/>
  <c r="AB55" i="33" a="1"/>
  <c r="AB55" i="33" s="1"/>
  <c r="Y61" i="45" a="1"/>
  <c r="Y61" i="45" s="1"/>
  <c r="AN83" i="33" a="1"/>
  <c r="AN83" i="33" s="1"/>
  <c r="S64" i="44" a="1"/>
  <c r="S64" i="44" s="1"/>
  <c r="AO103" i="45" a="1"/>
  <c r="AO103" i="45" s="1"/>
  <c r="AO102" i="45" s="1"/>
  <c r="W62" i="33" a="1"/>
  <c r="W62" i="33" s="1"/>
  <c r="AE10" i="45" a="1"/>
  <c r="AE10" i="45" s="1"/>
  <c r="AL65" i="33" a="1"/>
  <c r="AL65" i="33" s="1"/>
  <c r="AS39" i="43"/>
  <c r="AH49" i="44" a="1"/>
  <c r="AH49" i="44" s="1"/>
  <c r="AP11" i="45" a="1"/>
  <c r="AP11" i="45" s="1"/>
  <c r="AF49" i="44" a="1"/>
  <c r="AF49" i="44" s="1"/>
  <c r="T50" i="45" a="1"/>
  <c r="T50" i="45" s="1"/>
  <c r="AL88" i="45" a="1"/>
  <c r="AL88" i="45" s="1"/>
  <c r="AL87" i="45" s="1"/>
  <c r="U57" i="46"/>
  <c r="J44" i="33" a="1"/>
  <c r="J44" i="33" s="1"/>
  <c r="E53" i="45" a="1"/>
  <c r="E53" i="45" s="1"/>
  <c r="O10" i="45" a="1"/>
  <c r="O10" i="45" s="1"/>
  <c r="AD32" i="44" a="1"/>
  <c r="AD32" i="44" s="1"/>
  <c r="X73" i="45" a="1"/>
  <c r="X73" i="45" s="1"/>
  <c r="AD68" i="44" a="1"/>
  <c r="AD68" i="44" s="1"/>
  <c r="C88" i="43" a="1"/>
  <c r="C88" i="43" s="1"/>
  <c r="N67" i="33" a="1"/>
  <c r="N67" i="33" s="1"/>
  <c r="AO25" i="41" a="1"/>
  <c r="AO25" i="41" s="1"/>
  <c r="AO24" i="41" s="1"/>
  <c r="AF35" i="45" a="1"/>
  <c r="AF35" i="45" s="1"/>
  <c r="S41" i="45" a="1"/>
  <c r="S41" i="45" s="1"/>
  <c r="L70" i="44" a="1"/>
  <c r="L70" i="44" s="1"/>
  <c r="I83" i="47" a="1"/>
  <c r="I83" i="47" s="1"/>
  <c r="AQ101" i="33" a="1"/>
  <c r="AQ101" i="33" s="1"/>
  <c r="AB51" i="43"/>
  <c r="AM71" i="44" a="1"/>
  <c r="AM71" i="44" s="1"/>
  <c r="AN35" i="41" a="1"/>
  <c r="AN35" i="41" s="1"/>
  <c r="AO92" i="46" a="1"/>
  <c r="AO92" i="46" s="1"/>
  <c r="AD53" i="44" a="1"/>
  <c r="AD53" i="44" s="1"/>
  <c r="AD49" i="33" a="1"/>
  <c r="AD49" i="33" s="1"/>
  <c r="AE88" i="45" a="1"/>
  <c r="AE88" i="45" s="1"/>
  <c r="X104" i="45" a="1"/>
  <c r="X104" i="45" s="1"/>
  <c r="AQ10" i="45" a="1"/>
  <c r="AQ10" i="45" s="1"/>
  <c r="R40" i="45" a="1"/>
  <c r="R40" i="45" s="1"/>
  <c r="AK88" i="45" a="1"/>
  <c r="AK88" i="45" s="1"/>
  <c r="AK87" i="45" s="1"/>
  <c r="AA28" i="45" a="1"/>
  <c r="AA28" i="45" s="1"/>
  <c r="N53" i="33" a="1"/>
  <c r="N53" i="33" s="1"/>
  <c r="N53" i="45" a="1"/>
  <c r="N53" i="45" s="1"/>
  <c r="T11" i="44" a="1"/>
  <c r="T11" i="44" s="1"/>
  <c r="AV17" i="43" a="1"/>
  <c r="AV17" i="43" s="1"/>
  <c r="L80" i="45" a="1"/>
  <c r="L80" i="45" s="1"/>
  <c r="AA17" i="44" a="1"/>
  <c r="AA17" i="44" s="1"/>
  <c r="AG59" i="45" a="1"/>
  <c r="AG59" i="45" s="1"/>
  <c r="H98" i="44" a="1"/>
  <c r="H98" i="44" s="1"/>
  <c r="AP77" i="33" a="1"/>
  <c r="AP77" i="33" s="1"/>
  <c r="L56" i="44" a="1"/>
  <c r="L56" i="44" s="1"/>
  <c r="AI58" i="44" a="1"/>
  <c r="AI58" i="44" s="1"/>
  <c r="AI57" i="44" s="1"/>
  <c r="S26" i="44" a="1"/>
  <c r="S26" i="44" s="1"/>
  <c r="W56" i="44" a="1"/>
  <c r="W56" i="44" s="1"/>
  <c r="AR86" i="45" a="1"/>
  <c r="AR86" i="45" s="1"/>
  <c r="AE47" i="33" a="1"/>
  <c r="AE47" i="33" s="1"/>
  <c r="AE45" i="33" s="1"/>
  <c r="AE38" i="44" a="1"/>
  <c r="AE38" i="44" s="1"/>
  <c r="AE49" i="44" a="1"/>
  <c r="AE49" i="44" s="1"/>
  <c r="AE48" i="44" s="1"/>
  <c r="AF84" i="41"/>
  <c r="J76" i="44" a="1"/>
  <c r="J76" i="44" s="1"/>
  <c r="I77" i="47" a="1"/>
  <c r="I77" i="47" s="1"/>
  <c r="AN59" i="45" a="1"/>
  <c r="AN59" i="45" s="1"/>
  <c r="M9" i="47"/>
  <c r="AG91" i="44" a="1"/>
  <c r="AG91" i="44" s="1"/>
  <c r="AE100" i="33" a="1"/>
  <c r="AE100" i="33" s="1"/>
  <c r="AU64" i="43" a="1"/>
  <c r="AU64" i="43" s="1"/>
  <c r="T51" i="41"/>
  <c r="AI56" i="33" a="1"/>
  <c r="AI56" i="33" s="1"/>
  <c r="AO32" i="43" a="1"/>
  <c r="AO32" i="43" s="1"/>
  <c r="AO41" i="47" a="1"/>
  <c r="AO41" i="47" s="1"/>
  <c r="G79" i="44" a="1"/>
  <c r="G79" i="44" s="1"/>
  <c r="AO43" i="46" a="1"/>
  <c r="AO43" i="46" s="1"/>
  <c r="R23" i="45" a="1"/>
  <c r="R23" i="45" s="1"/>
  <c r="AQ80" i="44" a="1"/>
  <c r="AQ80" i="44" s="1"/>
  <c r="AU86" i="47" a="1"/>
  <c r="AU86" i="47" s="1"/>
  <c r="W20" i="33" a="1"/>
  <c r="W20" i="33" s="1"/>
  <c r="AG25" i="45" a="1"/>
  <c r="AG25" i="45" s="1"/>
  <c r="P44" i="33" a="1"/>
  <c r="P44" i="33" s="1"/>
  <c r="AO35" i="33" a="1"/>
  <c r="AO35" i="33" s="1"/>
  <c r="O79" i="44" a="1"/>
  <c r="O79" i="44" s="1"/>
  <c r="AH41" i="45" a="1"/>
  <c r="AH41" i="45" s="1"/>
  <c r="C28" i="47" a="1"/>
  <c r="C28" i="47" s="1"/>
  <c r="X23" i="44" a="1"/>
  <c r="X23" i="44" s="1"/>
  <c r="Z89" i="44" a="1"/>
  <c r="Z89" i="44" s="1"/>
  <c r="AB49" i="45" a="1"/>
  <c r="AB49" i="45" s="1"/>
  <c r="R32" i="45" a="1"/>
  <c r="R32" i="45" s="1"/>
  <c r="R30" i="45" s="1"/>
  <c r="AN20" i="44" a="1"/>
  <c r="AN20" i="44" s="1"/>
  <c r="N44" i="45" a="1"/>
  <c r="N44" i="45" s="1"/>
  <c r="AI59" i="33" a="1"/>
  <c r="AI59" i="33" s="1"/>
  <c r="AI57" i="33" s="1"/>
  <c r="AA50" i="45" a="1"/>
  <c r="AA50" i="45" s="1"/>
  <c r="AE59" i="44" a="1"/>
  <c r="AE59" i="44" s="1"/>
  <c r="AO25" i="45" a="1"/>
  <c r="AO25" i="45" s="1"/>
  <c r="AO24" i="45" s="1"/>
  <c r="S42" i="46"/>
  <c r="AU17" i="46" a="1"/>
  <c r="AU17" i="46" s="1"/>
  <c r="AO58" i="33" a="1"/>
  <c r="AO58" i="33" s="1"/>
  <c r="P59" i="44" a="1"/>
  <c r="P59" i="44" s="1"/>
  <c r="P57" i="44" s="1"/>
  <c r="O38" i="44" a="1"/>
  <c r="O38" i="44" s="1"/>
  <c r="R44" i="44" a="1"/>
  <c r="R44" i="44" s="1"/>
  <c r="AM86" i="44" a="1"/>
  <c r="AM86" i="44" s="1"/>
  <c r="F52" i="45" a="1"/>
  <c r="F52" i="45" s="1"/>
  <c r="S20" i="44" a="1"/>
  <c r="S20" i="44" s="1"/>
  <c r="AH28" i="45" a="1"/>
  <c r="AH28" i="45" s="1"/>
  <c r="AJ45" i="47"/>
  <c r="C47" i="33" a="1"/>
  <c r="C47" i="33" s="1"/>
  <c r="AE86" i="33" a="1"/>
  <c r="AE86" i="33" s="1"/>
  <c r="AP79" i="44" a="1"/>
  <c r="AP79" i="44" s="1"/>
  <c r="E53" i="33" a="1"/>
  <c r="E53" i="33" s="1"/>
  <c r="Q38" i="33" a="1"/>
  <c r="Q38" i="33" s="1"/>
  <c r="I46" i="33" a="1"/>
  <c r="I46" i="33" s="1"/>
  <c r="AJ26" i="45" a="1"/>
  <c r="AJ26" i="45" s="1"/>
  <c r="P22" i="33" a="1"/>
  <c r="P22" i="33" s="1"/>
  <c r="AU59" i="41" a="1"/>
  <c r="AU59" i="41" s="1"/>
  <c r="AU26" i="43" a="1"/>
  <c r="AU26" i="43" s="1"/>
  <c r="R44" i="45" a="1"/>
  <c r="R44" i="45" s="1"/>
  <c r="AP31" i="44" a="1"/>
  <c r="AP31" i="44" s="1"/>
  <c r="O20" i="45" a="1"/>
  <c r="O20" i="45" s="1"/>
  <c r="O18" i="45" s="1"/>
  <c r="AK98" i="33" a="1"/>
  <c r="AK98" i="33" s="1"/>
  <c r="AU44" i="47" a="1"/>
  <c r="AU44" i="47" s="1"/>
  <c r="AQ77" i="44" a="1"/>
  <c r="AQ77" i="44" s="1"/>
  <c r="Q76" i="33" a="1"/>
  <c r="Q76" i="33" s="1"/>
  <c r="V17" i="33" a="1"/>
  <c r="V17" i="33" s="1"/>
  <c r="AQ28" i="33" a="1"/>
  <c r="AQ28" i="33" s="1"/>
  <c r="AI94" i="44" a="1"/>
  <c r="AI94" i="44" s="1"/>
  <c r="AI93" i="44" s="1"/>
  <c r="Q19" i="33" a="1"/>
  <c r="Q19" i="33" s="1"/>
  <c r="AI85" i="33" a="1"/>
  <c r="AI85" i="33" s="1"/>
  <c r="H17" i="33" a="1"/>
  <c r="H17" i="33" s="1"/>
  <c r="E104" i="45" a="1"/>
  <c r="E104" i="45" s="1"/>
  <c r="V61" i="44" a="1"/>
  <c r="V61" i="44" s="1"/>
  <c r="AG26" i="45" a="1"/>
  <c r="AG26" i="45" s="1"/>
  <c r="Y97" i="45" a="1"/>
  <c r="Y97" i="45" s="1"/>
  <c r="AR96" i="43"/>
  <c r="C50" i="41" a="1"/>
  <c r="C50" i="41" s="1"/>
  <c r="R31" i="33" a="1"/>
  <c r="R31" i="33" s="1"/>
  <c r="AS57" i="46"/>
  <c r="K78" i="47"/>
  <c r="O87" i="47"/>
  <c r="AP24" i="47"/>
  <c r="Z78" i="43"/>
  <c r="AJ42" i="43"/>
  <c r="O96" i="41"/>
  <c r="AM33" i="41"/>
  <c r="H74" i="45" a="1"/>
  <c r="H74" i="45" s="1"/>
  <c r="H72" i="45" s="1"/>
  <c r="M86" i="44" a="1"/>
  <c r="M86" i="44" s="1"/>
  <c r="H11" i="44" a="1"/>
  <c r="H11" i="44" s="1"/>
  <c r="AO70" i="47" a="1"/>
  <c r="AO70" i="47" s="1"/>
  <c r="AU26" i="41" a="1"/>
  <c r="AU26" i="41" s="1"/>
  <c r="AH53" i="45" a="1"/>
  <c r="AH53" i="45" s="1"/>
  <c r="AB85" i="44" a="1"/>
  <c r="AB85" i="44" s="1"/>
  <c r="P30" i="41"/>
  <c r="AP92" i="45" a="1"/>
  <c r="AP92" i="45" s="1"/>
  <c r="AO67" i="44" a="1"/>
  <c r="AO67" i="44" s="1"/>
  <c r="AV40" i="47" a="1"/>
  <c r="AV40" i="47" s="1"/>
  <c r="AV39" i="47" s="1"/>
  <c r="C35" i="45" a="1"/>
  <c r="C35" i="45" s="1"/>
  <c r="A34" i="45" s="1"/>
  <c r="AG103" i="33" a="1"/>
  <c r="AG103" i="33" s="1"/>
  <c r="AP56" i="45" a="1"/>
  <c r="AP56" i="45" s="1"/>
  <c r="J98" i="44" a="1"/>
  <c r="J98" i="44" s="1"/>
  <c r="U58" i="45" a="1"/>
  <c r="U58" i="45" s="1"/>
  <c r="AD17" i="44" a="1"/>
  <c r="AD17" i="44" s="1"/>
  <c r="G92" i="44" a="1"/>
  <c r="G92" i="44" s="1"/>
  <c r="Z59" i="44" a="1"/>
  <c r="Z59" i="44" s="1"/>
  <c r="I26" i="45" a="1"/>
  <c r="I26" i="45" s="1"/>
  <c r="AV10" i="46" a="1"/>
  <c r="AV10" i="46" s="1"/>
  <c r="N83" i="45" a="1"/>
  <c r="N83" i="45" s="1"/>
  <c r="AN70" i="45" a="1"/>
  <c r="AN70" i="45" s="1"/>
  <c r="AN69" i="45" s="1"/>
  <c r="AC45" i="47"/>
  <c r="AH85" i="33" a="1"/>
  <c r="AH85" i="33" s="1"/>
  <c r="O93" i="41"/>
  <c r="O100" i="33" a="1"/>
  <c r="O100" i="33" s="1"/>
  <c r="AP44" i="44" a="1"/>
  <c r="AP44" i="44" s="1"/>
  <c r="AD46" i="44" a="1"/>
  <c r="AD46" i="44" s="1"/>
  <c r="AL83" i="44" a="1"/>
  <c r="AL83" i="44" s="1"/>
  <c r="J82" i="33" a="1"/>
  <c r="J82" i="33" s="1"/>
  <c r="AF30" i="41"/>
  <c r="H41" i="45" a="1"/>
  <c r="H41" i="45" s="1"/>
  <c r="AH25" i="45" a="1"/>
  <c r="AH25" i="45" s="1"/>
  <c r="AU16" i="43" a="1"/>
  <c r="AU16" i="43" s="1"/>
  <c r="AO25" i="47" a="1"/>
  <c r="AO25" i="47" s="1"/>
  <c r="AP47" i="33" a="1"/>
  <c r="AP47" i="33" s="1"/>
  <c r="R66" i="41"/>
  <c r="N18" i="41"/>
  <c r="J43" i="44" a="1"/>
  <c r="J43" i="44" s="1"/>
  <c r="I38" i="47" a="1"/>
  <c r="I38" i="47" s="1"/>
  <c r="Z90" i="46"/>
  <c r="AC37" i="45" a="1"/>
  <c r="AC37" i="45" s="1"/>
  <c r="C61" i="46" a="1"/>
  <c r="C61" i="46" s="1"/>
  <c r="C67" i="45" a="1"/>
  <c r="C67" i="45" s="1"/>
  <c r="Z9" i="46"/>
  <c r="S11" i="33" a="1"/>
  <c r="S11" i="33" s="1"/>
  <c r="E103" i="45" a="1"/>
  <c r="E103" i="45" s="1"/>
  <c r="AP49" i="45" a="1"/>
  <c r="AP49" i="45" s="1"/>
  <c r="Z52" i="44" a="1"/>
  <c r="Z52" i="44" s="1"/>
  <c r="C74" i="41" a="1"/>
  <c r="C74" i="41" s="1"/>
  <c r="I47" i="43" a="1"/>
  <c r="I47" i="43" s="1"/>
  <c r="AK82" i="45" a="1"/>
  <c r="AK82" i="45" s="1"/>
  <c r="Y67" i="45" a="1"/>
  <c r="Y67" i="45" s="1"/>
  <c r="AN103" i="41" a="1"/>
  <c r="AN103" i="41" s="1"/>
  <c r="AL9" i="43"/>
  <c r="C50" i="33" a="1"/>
  <c r="C50" i="33" s="1"/>
  <c r="AD24" i="46"/>
  <c r="E41" i="45" a="1"/>
  <c r="E41" i="45" s="1"/>
  <c r="AF50" i="33" a="1"/>
  <c r="AF50" i="33" s="1"/>
  <c r="AF48" i="33" s="1"/>
  <c r="J92" i="44" a="1"/>
  <c r="J92" i="44" s="1"/>
  <c r="AE80" i="33" a="1"/>
  <c r="AE80" i="33" s="1"/>
  <c r="K50" i="44" a="1"/>
  <c r="K50" i="44" s="1"/>
  <c r="Q84" i="41"/>
  <c r="AE76" i="45" a="1"/>
  <c r="AE76" i="45" s="1"/>
  <c r="C103" i="47" a="1"/>
  <c r="C103" i="47" s="1"/>
  <c r="L83" i="45" a="1"/>
  <c r="L83" i="45" s="1"/>
  <c r="AF80" i="44" a="1"/>
  <c r="AF80" i="44" s="1"/>
  <c r="AF78" i="44" s="1"/>
  <c r="AO46" i="45" a="1"/>
  <c r="AO46" i="45" s="1"/>
  <c r="AU61" i="41" a="1"/>
  <c r="AU61" i="41" s="1"/>
  <c r="I59" i="45" a="1"/>
  <c r="I59" i="45" s="1"/>
  <c r="V79" i="33" a="1"/>
  <c r="V79" i="33" s="1"/>
  <c r="AL62" i="33" a="1"/>
  <c r="AL62" i="33" s="1"/>
  <c r="G74" i="33" a="1"/>
  <c r="G74" i="33" s="1"/>
  <c r="X79" i="45" a="1"/>
  <c r="X79" i="45" s="1"/>
  <c r="AA35" i="45" a="1"/>
  <c r="AA35" i="45" s="1"/>
  <c r="C46" i="44" a="1"/>
  <c r="C46" i="44" s="1"/>
  <c r="A46" i="44" s="1"/>
  <c r="AO104" i="43" a="1"/>
  <c r="AO104" i="43" s="1"/>
  <c r="T86" i="33" a="1"/>
  <c r="T86" i="33" s="1"/>
  <c r="P74" i="44" a="1"/>
  <c r="P74" i="44" s="1"/>
  <c r="I40" i="47" a="1"/>
  <c r="I40" i="47" s="1"/>
  <c r="AO11" i="45" a="1"/>
  <c r="AO11" i="45" s="1"/>
  <c r="W56" i="33" a="1"/>
  <c r="W56" i="33" s="1"/>
  <c r="V77" i="44" a="1"/>
  <c r="V77" i="44" s="1"/>
  <c r="AC10" i="33" a="1"/>
  <c r="AC10" i="33" s="1"/>
  <c r="AC9" i="33" s="1"/>
  <c r="AN23" i="41" a="1"/>
  <c r="AN23" i="41" s="1"/>
  <c r="T26" i="44" a="1"/>
  <c r="T26" i="44" s="1"/>
  <c r="C80" i="41" a="1"/>
  <c r="C80" i="41" s="1"/>
  <c r="Z79" i="44" a="1"/>
  <c r="Z79" i="44" s="1"/>
  <c r="Z78" i="44" s="1"/>
  <c r="AE82" i="33" a="1"/>
  <c r="AE82" i="33" s="1"/>
  <c r="Q62" i="44" a="1"/>
  <c r="Q62" i="44" s="1"/>
  <c r="AL31" i="33" a="1"/>
  <c r="AL31" i="33" s="1"/>
  <c r="AC70" i="44" a="1"/>
  <c r="AC70" i="44" s="1"/>
  <c r="X22" i="44" a="1"/>
  <c r="X22" i="44" s="1"/>
  <c r="I20" i="43" a="1"/>
  <c r="I20" i="43" s="1"/>
  <c r="AL94" i="45" a="1"/>
  <c r="AL94" i="45" s="1"/>
  <c r="AL93" i="45" s="1"/>
  <c r="Y63" i="43"/>
  <c r="Q56" i="33" a="1"/>
  <c r="Q56" i="33" s="1"/>
  <c r="M83" i="45" a="1"/>
  <c r="M83" i="45" s="1"/>
  <c r="AL100" i="33" a="1"/>
  <c r="AL100" i="33" s="1"/>
  <c r="X55" i="45" a="1"/>
  <c r="X55" i="45" s="1"/>
  <c r="AQ50" i="45" a="1"/>
  <c r="AQ50" i="45" s="1"/>
  <c r="AN100" i="46" a="1"/>
  <c r="AN100" i="46" s="1"/>
  <c r="AN19" i="33" a="1"/>
  <c r="AN19" i="33" s="1"/>
  <c r="AA74" i="44" a="1"/>
  <c r="AA74" i="44" s="1"/>
  <c r="S32" i="44" a="1"/>
  <c r="S32" i="44" s="1"/>
  <c r="Z62" i="44" a="1"/>
  <c r="Z62" i="44" s="1"/>
  <c r="AN41" i="47" a="1"/>
  <c r="AN41" i="47" s="1"/>
  <c r="AG83" i="44" a="1"/>
  <c r="AG83" i="44" s="1"/>
  <c r="I53" i="33" a="1"/>
  <c r="I53" i="33" s="1"/>
  <c r="W92" i="44" a="1"/>
  <c r="W92" i="44" s="1"/>
  <c r="T31" i="44" a="1"/>
  <c r="T31" i="44" s="1"/>
  <c r="AN23" i="45" a="1"/>
  <c r="AN23" i="45" s="1"/>
  <c r="U74" i="44" a="1"/>
  <c r="U74" i="44" s="1"/>
  <c r="AS69" i="46"/>
  <c r="AM100" i="44" a="1"/>
  <c r="AM100" i="44" s="1"/>
  <c r="AM99" i="44" s="1"/>
  <c r="AQ11" i="33" a="1"/>
  <c r="AQ11" i="33" s="1"/>
  <c r="AQ49" i="33" a="1"/>
  <c r="AQ49" i="33" s="1"/>
  <c r="G80" i="44" a="1"/>
  <c r="G80" i="44" s="1"/>
  <c r="AN79" i="41" a="1"/>
  <c r="AN79" i="41" s="1"/>
  <c r="AN78" i="41" s="1"/>
  <c r="E37" i="33" a="1"/>
  <c r="E37" i="33" s="1"/>
  <c r="I92" i="43" a="1"/>
  <c r="I92" i="43" s="1"/>
  <c r="X97" i="45" a="1"/>
  <c r="X97" i="45" s="1"/>
  <c r="X96" i="45" s="1"/>
  <c r="M15" i="46"/>
  <c r="M50" i="45" a="1"/>
  <c r="M50" i="45" s="1"/>
  <c r="AJ43" i="44" a="1"/>
  <c r="AJ43" i="44" s="1"/>
  <c r="AU104" i="46" a="1"/>
  <c r="AU104" i="46" s="1"/>
  <c r="AO62" i="41" a="1"/>
  <c r="AO62" i="41" s="1"/>
  <c r="AN28" i="47" a="1"/>
  <c r="AN28" i="47" s="1"/>
  <c r="AM67" i="33" a="1"/>
  <c r="AM67" i="33" s="1"/>
  <c r="I16" i="47" a="1"/>
  <c r="I16" i="47" s="1"/>
  <c r="AI92" i="44" a="1"/>
  <c r="AI92" i="44" s="1"/>
  <c r="C38" i="41" a="1"/>
  <c r="C38" i="41" s="1"/>
  <c r="M23" i="44" a="1"/>
  <c r="M23" i="44" s="1"/>
  <c r="AS51" i="46"/>
  <c r="AI19" i="44" a="1"/>
  <c r="AI19" i="44" s="1"/>
  <c r="AH103" i="44" a="1"/>
  <c r="AH103" i="44" s="1"/>
  <c r="O36" i="43"/>
  <c r="AQ85" i="45" a="1"/>
  <c r="AQ85" i="45" s="1"/>
  <c r="AG54" i="47"/>
  <c r="U96" i="46"/>
  <c r="AK50" i="44" a="1"/>
  <c r="AK50" i="44" s="1"/>
  <c r="T78" i="47"/>
  <c r="AN97" i="43" a="1"/>
  <c r="AN97" i="43" s="1"/>
  <c r="C47" i="47" a="1"/>
  <c r="C47" i="47" s="1"/>
  <c r="X58" i="33" a="1"/>
  <c r="X58" i="33" s="1"/>
  <c r="X57" i="33" s="1"/>
  <c r="AN61" i="44" a="1"/>
  <c r="AN61" i="44" s="1"/>
  <c r="AH98" i="33" a="1"/>
  <c r="AH98" i="33" s="1"/>
  <c r="AN49" i="43" a="1"/>
  <c r="AN49" i="43" s="1"/>
  <c r="AL49" i="33" a="1"/>
  <c r="AL49" i="33" s="1"/>
  <c r="AL48" i="33" s="1"/>
  <c r="AA78" i="43"/>
  <c r="AO76" i="41" a="1"/>
  <c r="AO76" i="41" s="1"/>
  <c r="K52" i="45" a="1"/>
  <c r="K52" i="45" s="1"/>
  <c r="C47" i="42" a="1"/>
  <c r="C47" i="42" s="1"/>
  <c r="M70" i="45" a="1"/>
  <c r="M70" i="45" s="1"/>
  <c r="X89" i="33" a="1"/>
  <c r="X89" i="33" s="1"/>
  <c r="AE67" i="33" a="1"/>
  <c r="AE67" i="33" s="1"/>
  <c r="C97" i="33" a="1"/>
  <c r="C97" i="33" s="1"/>
  <c r="AG100" i="45" a="1"/>
  <c r="AG100" i="45" s="1"/>
  <c r="V50" i="44" a="1"/>
  <c r="V50" i="44" s="1"/>
  <c r="AH28" i="33" a="1"/>
  <c r="AH28" i="33" s="1"/>
  <c r="J17" i="33" a="1"/>
  <c r="J17" i="33" s="1"/>
  <c r="AF89" i="45" a="1"/>
  <c r="AF89" i="45" s="1"/>
  <c r="X90" i="43"/>
  <c r="AB38" i="45" a="1"/>
  <c r="AB38" i="45" s="1"/>
  <c r="AR92" i="44" a="1"/>
  <c r="AR92" i="44" s="1"/>
  <c r="J71" i="45" a="1"/>
  <c r="J71" i="45" s="1"/>
  <c r="T16" i="45" a="1"/>
  <c r="T16" i="45" s="1"/>
  <c r="AB88" i="33" a="1"/>
  <c r="AB88" i="33" s="1"/>
  <c r="AB87" i="33" s="1"/>
  <c r="AN17" i="44" a="1"/>
  <c r="AN17" i="44" s="1"/>
  <c r="AH64" i="33" a="1"/>
  <c r="AH64" i="33" s="1"/>
  <c r="K32" i="45" a="1"/>
  <c r="K32" i="45" s="1"/>
  <c r="AG22" i="33" a="1"/>
  <c r="AG22" i="33" s="1"/>
  <c r="AG21" i="33" s="1"/>
  <c r="AP55" i="45" a="1"/>
  <c r="AP55" i="45" s="1"/>
  <c r="AU67" i="41" a="1"/>
  <c r="AU67" i="41" s="1"/>
  <c r="K16" i="33" a="1"/>
  <c r="K16" i="33" s="1"/>
  <c r="I32" i="33" a="1"/>
  <c r="I32" i="33" s="1"/>
  <c r="C76" i="33" a="1"/>
  <c r="C76" i="33" s="1"/>
  <c r="A76" i="33" s="1"/>
  <c r="W64" i="44" a="1"/>
  <c r="W64" i="44" s="1"/>
  <c r="R77" i="33" a="1"/>
  <c r="R77" i="33" s="1"/>
  <c r="AI97" i="45" a="1"/>
  <c r="AI97" i="45" s="1"/>
  <c r="AL101" i="45" a="1"/>
  <c r="AL101" i="45" s="1"/>
  <c r="AV64" i="46" a="1"/>
  <c r="AV64" i="46" s="1"/>
  <c r="AR59" i="45" a="1"/>
  <c r="AR59" i="45" s="1"/>
  <c r="AO41" i="43" a="1"/>
  <c r="AO41" i="43" s="1"/>
  <c r="F43" i="45" a="1"/>
  <c r="F43" i="45" s="1"/>
  <c r="S94" i="33" a="1"/>
  <c r="S94" i="33" s="1"/>
  <c r="AI49" i="45" a="1"/>
  <c r="AI49" i="45" s="1"/>
  <c r="AP66" i="46"/>
  <c r="AN10" i="45" a="1"/>
  <c r="AN10" i="45" s="1"/>
  <c r="AV92" i="43" a="1"/>
  <c r="AV92" i="43" s="1"/>
  <c r="K11" i="45" a="1"/>
  <c r="K11" i="45" s="1"/>
  <c r="AO71" i="43" a="1"/>
  <c r="AO71" i="43" s="1"/>
  <c r="C104" i="44" a="1"/>
  <c r="C104" i="44" s="1"/>
  <c r="P20" i="45" a="1"/>
  <c r="P20" i="45" s="1"/>
  <c r="P18" i="45" s="1"/>
  <c r="E38" i="44" a="1"/>
  <c r="E38" i="44" s="1"/>
  <c r="AD44" i="45" a="1"/>
  <c r="AD44" i="45" s="1"/>
  <c r="AO79" i="45" a="1"/>
  <c r="AO79" i="45" s="1"/>
  <c r="AP85" i="44" a="1"/>
  <c r="AP85" i="44" s="1"/>
  <c r="C16" i="43" a="1"/>
  <c r="C16" i="43" s="1"/>
  <c r="A16" i="43" s="1"/>
  <c r="J85" i="44" a="1"/>
  <c r="J85" i="44" s="1"/>
  <c r="AH76" i="44" a="1"/>
  <c r="AH76" i="44" s="1"/>
  <c r="AN76" i="45" a="1"/>
  <c r="AN76" i="45" s="1"/>
  <c r="Y103" i="45" a="1"/>
  <c r="Y103" i="45" s="1"/>
  <c r="C85" i="44" a="1"/>
  <c r="C85" i="44" s="1"/>
  <c r="N46" i="33" a="1"/>
  <c r="N46" i="33" s="1"/>
  <c r="I23" i="33" a="1"/>
  <c r="I23" i="33" s="1"/>
  <c r="U82" i="45" a="1"/>
  <c r="U82" i="45" s="1"/>
  <c r="AB95" i="44" a="1"/>
  <c r="AB95" i="44" s="1"/>
  <c r="N95" i="33" a="1"/>
  <c r="N95" i="33" s="1"/>
  <c r="AM40" i="33" a="1"/>
  <c r="AM40" i="33" s="1"/>
  <c r="AM39" i="33" s="1"/>
  <c r="AV44" i="46" a="1"/>
  <c r="AV44" i="46" s="1"/>
  <c r="AE65" i="33" a="1"/>
  <c r="AE65" i="33" s="1"/>
  <c r="AE63" i="33" s="1"/>
  <c r="E38" i="45" a="1"/>
  <c r="E38" i="45" s="1"/>
  <c r="AL67" i="33" a="1"/>
  <c r="AL67" i="33" s="1"/>
  <c r="AQ81" i="46"/>
  <c r="I100" i="43" a="1"/>
  <c r="I100" i="43" s="1"/>
  <c r="AQ47" i="44" a="1"/>
  <c r="AQ47" i="44" s="1"/>
  <c r="AN55" i="33" a="1"/>
  <c r="AN55" i="33" s="1"/>
  <c r="M71" i="33" a="1"/>
  <c r="M71" i="33" s="1"/>
  <c r="Z21" i="46"/>
  <c r="AQ11" i="44" a="1"/>
  <c r="AQ11" i="44" s="1"/>
  <c r="X62" i="33" a="1"/>
  <c r="X62" i="33" s="1"/>
  <c r="S79" i="45" a="1"/>
  <c r="S79" i="45" s="1"/>
  <c r="AL62" i="44" a="1"/>
  <c r="AL62" i="44" s="1"/>
  <c r="T86" i="44" a="1"/>
  <c r="T86" i="44" s="1"/>
  <c r="P104" i="33" a="1"/>
  <c r="P104" i="33" s="1"/>
  <c r="AU11" i="41" a="1"/>
  <c r="AU11" i="41" s="1"/>
  <c r="H61" i="45" a="1"/>
  <c r="H61" i="45" s="1"/>
  <c r="I47" i="45" a="1"/>
  <c r="I47" i="45" s="1"/>
  <c r="M58" i="44" a="1"/>
  <c r="M58" i="44" s="1"/>
  <c r="AM43" i="44" a="1"/>
  <c r="AM43" i="44" s="1"/>
  <c r="I37" i="43" a="1"/>
  <c r="I37" i="43" s="1"/>
  <c r="AA104" i="44" a="1"/>
  <c r="AA104" i="44" s="1"/>
  <c r="AU31" i="47" a="1"/>
  <c r="AU31" i="47" s="1"/>
  <c r="X79" i="33" a="1"/>
  <c r="X79" i="33" s="1"/>
  <c r="G83" i="44" a="1"/>
  <c r="G83" i="44" s="1"/>
  <c r="G81" i="44" s="1"/>
  <c r="AO101" i="43" a="1"/>
  <c r="AO101" i="43" s="1"/>
  <c r="V11" i="33" a="1"/>
  <c r="V11" i="33" s="1"/>
  <c r="AA49" i="45" a="1"/>
  <c r="AA49" i="45" s="1"/>
  <c r="AV68" i="43" a="1"/>
  <c r="AV68" i="43" s="1"/>
  <c r="AV66" i="43" s="1"/>
  <c r="W22" i="44" a="1"/>
  <c r="W22" i="44" s="1"/>
  <c r="W21" i="44" s="1"/>
  <c r="AQ9" i="47"/>
  <c r="Q45" i="43"/>
  <c r="F23" i="33" a="1"/>
  <c r="F23" i="33" s="1"/>
  <c r="Z75" i="43"/>
  <c r="AU23" i="46" a="1"/>
  <c r="AU23" i="46" s="1"/>
  <c r="AH36" i="47"/>
  <c r="AQ83" i="45" a="1"/>
  <c r="AQ83" i="45" s="1"/>
  <c r="Y76" i="45" a="1"/>
  <c r="Y76" i="45" s="1"/>
  <c r="Y75" i="45" s="1"/>
  <c r="AJ76" i="33" a="1"/>
  <c r="AJ76" i="33" s="1"/>
  <c r="V53" i="45" a="1"/>
  <c r="V53" i="45" s="1"/>
  <c r="AE95" i="45" a="1"/>
  <c r="AE95" i="45" s="1"/>
  <c r="AO80" i="43" a="1"/>
  <c r="AO80" i="43" s="1"/>
  <c r="J83" i="33" a="1"/>
  <c r="J83" i="33" s="1"/>
  <c r="X23" i="33" a="1"/>
  <c r="X23" i="33" s="1"/>
  <c r="O23" i="33" a="1"/>
  <c r="O23" i="33" s="1"/>
  <c r="L76" i="33" a="1"/>
  <c r="L76" i="33" s="1"/>
  <c r="X85" i="33" a="1"/>
  <c r="X85" i="33" s="1"/>
  <c r="T86" i="45" a="1"/>
  <c r="T86" i="45" s="1"/>
  <c r="AK79" i="45" a="1"/>
  <c r="AK79" i="45" s="1"/>
  <c r="AM89" i="44" a="1"/>
  <c r="AM89" i="44" s="1"/>
  <c r="AP48" i="41"/>
  <c r="T79" i="44" a="1"/>
  <c r="T79" i="44" s="1"/>
  <c r="T78" i="44" s="1"/>
  <c r="Z26" i="44" a="1"/>
  <c r="Z26" i="44" s="1"/>
  <c r="C98" i="45" a="1"/>
  <c r="C98" i="45" s="1"/>
  <c r="C55" i="47" a="1"/>
  <c r="C55" i="47" s="1"/>
  <c r="AQ23" i="44" a="1"/>
  <c r="AQ23" i="44" s="1"/>
  <c r="I101" i="44" a="1"/>
  <c r="I101" i="44" s="1"/>
  <c r="H19" i="44" a="1"/>
  <c r="H19" i="44" s="1"/>
  <c r="H18" i="44" s="1"/>
  <c r="R91" i="45" a="1"/>
  <c r="R91" i="45" s="1"/>
  <c r="Q100" i="44" a="1"/>
  <c r="Q100" i="44" s="1"/>
  <c r="W71" i="45" a="1"/>
  <c r="W71" i="45" s="1"/>
  <c r="C52" i="47" a="1"/>
  <c r="C52" i="47" s="1"/>
  <c r="J94" i="45" a="1"/>
  <c r="J94" i="45" s="1"/>
  <c r="AP40" i="33" a="1"/>
  <c r="AP40" i="33" s="1"/>
  <c r="AB58" i="45" a="1"/>
  <c r="AB58" i="45" s="1"/>
  <c r="AE89" i="45" a="1"/>
  <c r="AE89" i="45" s="1"/>
  <c r="I80" i="33" a="1"/>
  <c r="I80" i="33" s="1"/>
  <c r="AE29" i="33" a="1"/>
  <c r="AE29" i="33" s="1"/>
  <c r="AI65" i="45" a="1"/>
  <c r="AI65" i="45" s="1"/>
  <c r="J104" i="44" a="1"/>
  <c r="J104" i="44" s="1"/>
  <c r="AO19" i="46" a="1"/>
  <c r="AO19" i="46" s="1"/>
  <c r="C23" i="43" a="1"/>
  <c r="C23" i="43" s="1"/>
  <c r="P34" i="45" a="1"/>
  <c r="P34" i="45" s="1"/>
  <c r="Q11" i="33" a="1"/>
  <c r="Q11" i="33" s="1"/>
  <c r="AK54" i="46"/>
  <c r="T95" i="44" a="1"/>
  <c r="T95" i="44" s="1"/>
  <c r="W94" i="45" a="1"/>
  <c r="W94" i="45" s="1"/>
  <c r="W93" i="45" s="1"/>
  <c r="AJ91" i="33" a="1"/>
  <c r="AJ91" i="33" s="1"/>
  <c r="Y44" i="33" a="1"/>
  <c r="Y44" i="33" s="1"/>
  <c r="Y43" i="33" a="1"/>
  <c r="Y43" i="33" s="1"/>
  <c r="AO49" i="44" a="1"/>
  <c r="AO49" i="44" s="1"/>
  <c r="AO48" i="44" s="1"/>
  <c r="H20" i="33" a="1"/>
  <c r="H20" i="33" s="1"/>
  <c r="L85" i="44" a="1"/>
  <c r="L85" i="44" s="1"/>
  <c r="L84" i="44" s="1"/>
  <c r="AH26" i="33" a="1"/>
  <c r="AH26" i="33" s="1"/>
  <c r="I17" i="44" a="1"/>
  <c r="I17" i="44" s="1"/>
  <c r="V58" i="44" a="1"/>
  <c r="V58" i="44" s="1"/>
  <c r="AN25" i="41" a="1"/>
  <c r="AN25" i="41" s="1"/>
  <c r="E97" i="44" a="1"/>
  <c r="E97" i="44" s="1"/>
  <c r="I50" i="43" a="1"/>
  <c r="I50" i="43" s="1"/>
  <c r="Z22" i="44" a="1"/>
  <c r="Z22" i="44" s="1"/>
  <c r="AE38" i="33" a="1"/>
  <c r="AE38" i="33" s="1"/>
  <c r="Z49" i="33" a="1"/>
  <c r="Z49" i="33" s="1"/>
  <c r="P45" i="46"/>
  <c r="AP41" i="33" a="1"/>
  <c r="AP41" i="33" s="1"/>
  <c r="AN10" i="47" a="1"/>
  <c r="AN10" i="47" s="1"/>
  <c r="AP103" i="45" a="1"/>
  <c r="AP103" i="45" s="1"/>
  <c r="AP102" i="45" s="1"/>
  <c r="AF78" i="43"/>
  <c r="AC94" i="44" a="1"/>
  <c r="AC94" i="44" s="1"/>
  <c r="F10" i="33" a="1"/>
  <c r="F10" i="33" s="1"/>
  <c r="AB15" i="47"/>
  <c r="AM95" i="45" a="1"/>
  <c r="AM95" i="45" s="1"/>
  <c r="T41" i="45" a="1"/>
  <c r="T41" i="45" s="1"/>
  <c r="AG47" i="33" a="1"/>
  <c r="AG47" i="33" s="1"/>
  <c r="AG45" i="33" s="1"/>
  <c r="AJ52" i="45" a="1"/>
  <c r="AJ52" i="45" s="1"/>
  <c r="P79" i="45" a="1"/>
  <c r="P79" i="45" s="1"/>
  <c r="J103" i="44" a="1"/>
  <c r="J103" i="44" s="1"/>
  <c r="R72" i="43"/>
  <c r="W71" i="33" a="1"/>
  <c r="W71" i="33" s="1"/>
  <c r="I85" i="43" a="1"/>
  <c r="I85" i="43" s="1"/>
  <c r="L95" i="44" a="1"/>
  <c r="L95" i="44" s="1"/>
  <c r="Z58" i="45" a="1"/>
  <c r="Z58" i="45" s="1"/>
  <c r="Z57" i="45" s="1"/>
  <c r="E67" i="33" a="1"/>
  <c r="E67" i="33" s="1"/>
  <c r="AO58" i="43" a="1"/>
  <c r="AO58" i="43" s="1"/>
  <c r="AP75" i="46"/>
  <c r="AD49" i="45" a="1"/>
  <c r="AD49" i="45" s="1"/>
  <c r="I23" i="46" a="1"/>
  <c r="I23" i="46" s="1"/>
  <c r="C22" i="44" a="1"/>
  <c r="C22" i="44" s="1"/>
  <c r="AL71" i="33" a="1"/>
  <c r="AL71" i="33" s="1"/>
  <c r="Q88" i="33" a="1"/>
  <c r="Q88" i="33" s="1"/>
  <c r="AO68" i="43" a="1"/>
  <c r="AO68" i="43" s="1"/>
  <c r="AD22" i="45" a="1"/>
  <c r="AD22" i="45" s="1"/>
  <c r="AN28" i="41" a="1"/>
  <c r="AN28" i="41" s="1"/>
  <c r="AN27" i="41" s="1"/>
  <c r="S76" i="44" a="1"/>
  <c r="S76" i="44" s="1"/>
  <c r="Q32" i="33" a="1"/>
  <c r="Q32" i="33" s="1"/>
  <c r="N56" i="44" a="1"/>
  <c r="N56" i="44" s="1"/>
  <c r="X69" i="41"/>
  <c r="AV88" i="41" a="1"/>
  <c r="AV88" i="41" s="1"/>
  <c r="J94" i="33" a="1"/>
  <c r="J94" i="33" s="1"/>
  <c r="W80" i="44" a="1"/>
  <c r="W80" i="44" s="1"/>
  <c r="Z71" i="33" a="1"/>
  <c r="Z71" i="33" s="1"/>
  <c r="AH34" i="33" a="1"/>
  <c r="AH34" i="33" s="1"/>
  <c r="Q67" i="45" a="1"/>
  <c r="Q67" i="45" s="1"/>
  <c r="U75" i="46"/>
  <c r="K98" i="45" a="1"/>
  <c r="K98" i="45" s="1"/>
  <c r="AO20" i="41" a="1"/>
  <c r="AO20" i="41" s="1"/>
  <c r="AO18" i="41" s="1"/>
  <c r="AR75" i="46"/>
  <c r="Q76" i="44" a="1"/>
  <c r="Q76" i="44" s="1"/>
  <c r="Q23" i="33" a="1"/>
  <c r="Q23" i="33" s="1"/>
  <c r="AJ17" i="45" a="1"/>
  <c r="AJ17" i="45" s="1"/>
  <c r="AK34" i="33" a="1"/>
  <c r="AK34" i="33" s="1"/>
  <c r="AA65" i="45" a="1"/>
  <c r="AA65" i="45" s="1"/>
  <c r="AH77" i="45" a="1"/>
  <c r="AH77" i="45" s="1"/>
  <c r="C22" i="41" a="1"/>
  <c r="C22" i="41" s="1"/>
  <c r="A22" i="41" s="1"/>
  <c r="AN79" i="43" a="1"/>
  <c r="AN79" i="43"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AB61" i="45" a="1"/>
  <c r="AB61" i="45" s="1"/>
  <c r="AB26" i="44" a="1"/>
  <c r="AB26" i="44" s="1"/>
  <c r="T66" i="46"/>
  <c r="AB95" i="45" a="1"/>
  <c r="AB95" i="45" s="1"/>
  <c r="AC83" i="33" a="1"/>
  <c r="AC83" i="33" s="1"/>
  <c r="AC81" i="33" s="1"/>
  <c r="AH82" i="33" a="1"/>
  <c r="AH82" i="33" s="1"/>
  <c r="AN52" i="47" a="1"/>
  <c r="AN52" i="47" s="1"/>
  <c r="AK86" i="45" a="1"/>
  <c r="AK86" i="45" s="1"/>
  <c r="AJ82" i="45" a="1"/>
  <c r="AJ82" i="45" s="1"/>
  <c r="AV38" i="41" a="1"/>
  <c r="AV38" i="41" s="1"/>
  <c r="AH52" i="45" a="1"/>
  <c r="AH52" i="45" s="1"/>
  <c r="E65" i="44" a="1"/>
  <c r="E65" i="44" s="1"/>
  <c r="P60" i="41"/>
  <c r="AN98" i="46" a="1"/>
  <c r="AN98" i="46" s="1"/>
  <c r="V95" i="44" a="1"/>
  <c r="V95" i="44" s="1"/>
  <c r="AC94" i="45" a="1"/>
  <c r="AC94" i="45" s="1"/>
  <c r="J33" i="41"/>
  <c r="V101" i="33" a="1"/>
  <c r="V101" i="33" s="1"/>
  <c r="R88" i="33" a="1"/>
  <c r="R88" i="33" s="1"/>
  <c r="F77" i="45" a="1"/>
  <c r="F77" i="45" s="1"/>
  <c r="C40" i="33" a="1"/>
  <c r="C40" i="33" s="1"/>
  <c r="A40" i="33" s="1"/>
  <c r="V68" i="33" a="1"/>
  <c r="V68" i="33" s="1"/>
  <c r="AH92" i="44" a="1"/>
  <c r="AH92" i="44" s="1"/>
  <c r="X88" i="44" a="1"/>
  <c r="X88" i="44" s="1"/>
  <c r="AD83" i="33" a="1"/>
  <c r="AD83" i="33" s="1"/>
  <c r="S79" i="33" a="1"/>
  <c r="S79" i="33" s="1"/>
  <c r="AP97" i="33" a="1"/>
  <c r="AP97" i="33" s="1"/>
  <c r="Y56" i="45" a="1"/>
  <c r="Y56" i="45" s="1"/>
  <c r="AK64" i="33" a="1"/>
  <c r="AK64" i="33" s="1"/>
  <c r="AS30" i="41"/>
  <c r="V38" i="44" a="1"/>
  <c r="V38" i="44" s="1"/>
  <c r="V36" i="44" s="1"/>
  <c r="V74" i="45" a="1"/>
  <c r="V74" i="45" s="1"/>
  <c r="W23" i="33" a="1"/>
  <c r="W23" i="33" s="1"/>
  <c r="AP56" i="44" a="1"/>
  <c r="AP56" i="44" s="1"/>
  <c r="S85" i="44" a="1"/>
  <c r="S85" i="44" s="1"/>
  <c r="C68" i="42" a="1"/>
  <c r="C68" i="42" s="1"/>
  <c r="AA64" i="45" a="1"/>
  <c r="AA64" i="45" s="1"/>
  <c r="AO67" i="41" a="1"/>
  <c r="AO67" i="41" s="1"/>
  <c r="R50" i="44" a="1"/>
  <c r="R50" i="44" s="1"/>
  <c r="Y32" i="45" a="1"/>
  <c r="Y32" i="45" s="1"/>
  <c r="AB28" i="45" a="1"/>
  <c r="AB28" i="45" s="1"/>
  <c r="AO52" i="45" a="1"/>
  <c r="AO52" i="45" s="1"/>
  <c r="AO46" i="43" a="1"/>
  <c r="AO46" i="43" s="1"/>
  <c r="I46" i="44" a="1"/>
  <c r="I46" i="44" s="1"/>
  <c r="I45" i="44" s="1"/>
  <c r="AA89" i="45" a="1"/>
  <c r="AA89" i="45" s="1"/>
  <c r="AU86" i="43" a="1"/>
  <c r="AU86" i="43" s="1"/>
  <c r="N100" i="44" a="1"/>
  <c r="N100" i="44" s="1"/>
  <c r="N99" i="44" s="1"/>
  <c r="C100" i="45" a="1"/>
  <c r="C100" i="45" s="1"/>
  <c r="W18" i="47"/>
  <c r="V82" i="44" a="1"/>
  <c r="V82" i="44" s="1"/>
  <c r="V68" i="45" a="1"/>
  <c r="V68" i="45" s="1"/>
  <c r="AF90" i="41"/>
  <c r="T76" i="45" a="1"/>
  <c r="T76" i="45" s="1"/>
  <c r="AG86" i="33" a="1"/>
  <c r="AG86" i="33" s="1"/>
  <c r="AC24" i="47"/>
  <c r="E64" i="45" a="1"/>
  <c r="E64" i="45" s="1"/>
  <c r="E63" i="45" s="1"/>
  <c r="H64" i="44" a="1"/>
  <c r="H64" i="44" s="1"/>
  <c r="E83" i="33" a="1"/>
  <c r="E83" i="33" s="1"/>
  <c r="H71" i="33" a="1"/>
  <c r="H71" i="33" s="1"/>
  <c r="AM10" i="45" a="1"/>
  <c r="AM10" i="45" s="1"/>
  <c r="AM9" i="45" s="1"/>
  <c r="AO26" i="33" a="1"/>
  <c r="AO26" i="33" s="1"/>
  <c r="AR29" i="33" a="1"/>
  <c r="AR29" i="33" s="1"/>
  <c r="C19" i="44" a="1"/>
  <c r="C19" i="44" s="1"/>
  <c r="AJ94" i="44" a="1"/>
  <c r="AJ94" i="44" s="1"/>
  <c r="AP35" i="45" a="1"/>
  <c r="AP35" i="45" s="1"/>
  <c r="Z25" i="44" a="1"/>
  <c r="Z25" i="44" s="1"/>
  <c r="AA29" i="45" a="1"/>
  <c r="AA29" i="45" s="1"/>
  <c r="AV97" i="47" a="1"/>
  <c r="AV97" i="47" s="1"/>
  <c r="AE40" i="45" a="1"/>
  <c r="AE40" i="45" s="1"/>
  <c r="E40" i="45" a="1"/>
  <c r="E40" i="45" s="1"/>
  <c r="AG19" i="33" a="1"/>
  <c r="AG19" i="33" s="1"/>
  <c r="AG18" i="33" s="1"/>
  <c r="L43" i="44" a="1"/>
  <c r="L43" i="44" s="1"/>
  <c r="O20" i="44" a="1"/>
  <c r="O20" i="44" s="1"/>
  <c r="AA86" i="44" a="1"/>
  <c r="AA86" i="44" s="1"/>
  <c r="H92" i="44" a="1"/>
  <c r="H92" i="44" s="1"/>
  <c r="V42" i="46"/>
  <c r="Z61" i="45" a="1"/>
  <c r="Z61" i="45" s="1"/>
  <c r="H47" i="33" a="1"/>
  <c r="H47" i="33" s="1"/>
  <c r="AG97" i="33" a="1"/>
  <c r="AG97" i="33" s="1"/>
  <c r="AP78" i="46"/>
  <c r="AP80" i="45" a="1"/>
  <c r="AP80" i="45" s="1"/>
  <c r="AN26" i="41" a="1"/>
  <c r="AN26" i="41" s="1"/>
  <c r="AF61" i="33" a="1"/>
  <c r="AF61" i="33" s="1"/>
  <c r="F59" i="33" a="1"/>
  <c r="F59" i="33" s="1"/>
  <c r="H82" i="33" a="1"/>
  <c r="H82" i="33" s="1"/>
  <c r="AD59" i="45" a="1"/>
  <c r="AD59" i="45" s="1"/>
  <c r="I79" i="46" a="1"/>
  <c r="I79" i="46" s="1"/>
  <c r="C100" i="43" a="1"/>
  <c r="C100" i="43" s="1"/>
  <c r="P17" i="45" a="1"/>
  <c r="P17" i="45" s="1"/>
  <c r="Y58" i="44" a="1"/>
  <c r="Y58" i="44" s="1"/>
  <c r="AG74" i="45" a="1"/>
  <c r="AG74" i="45" s="1"/>
  <c r="K64" i="33" a="1"/>
  <c r="K64" i="33" s="1"/>
  <c r="AO73" i="44" a="1"/>
  <c r="AO73" i="44" s="1"/>
  <c r="O83" i="33" a="1"/>
  <c r="O83" i="33" s="1"/>
  <c r="P61" i="33" a="1"/>
  <c r="P61" i="33" s="1"/>
  <c r="K73" i="45" a="1"/>
  <c r="K73" i="45" s="1"/>
  <c r="K72" i="45" s="1"/>
  <c r="E100" i="44" a="1"/>
  <c r="E100" i="44" s="1"/>
  <c r="G56" i="45" a="1"/>
  <c r="G56" i="45" s="1"/>
  <c r="C73" i="43" a="1"/>
  <c r="C73" i="43" s="1"/>
  <c r="AO26" i="47" a="1"/>
  <c r="AO26" i="47" s="1"/>
  <c r="AO50" i="45" a="1"/>
  <c r="AO50" i="45" s="1"/>
  <c r="AM37" i="44" a="1"/>
  <c r="AM37" i="44" s="1"/>
  <c r="Z77" i="44" a="1"/>
  <c r="Z77" i="44" s="1"/>
  <c r="AU20" i="47" a="1"/>
  <c r="AU20" i="47" s="1"/>
  <c r="AU18" i="47" s="1"/>
  <c r="I32" i="41" a="1"/>
  <c r="I32" i="41" s="1"/>
  <c r="AK26" i="33" a="1"/>
  <c r="AK26" i="33" s="1"/>
  <c r="I88" i="44" a="1"/>
  <c r="I88" i="44" s="1"/>
  <c r="K68" i="33" a="1"/>
  <c r="K68" i="33" s="1"/>
  <c r="I62" i="47" a="1"/>
  <c r="I62" i="47" s="1"/>
  <c r="I53" i="41" a="1"/>
  <c r="I53" i="41" s="1"/>
  <c r="G37" i="44" a="1"/>
  <c r="G37" i="44" s="1"/>
  <c r="G36" i="44" s="1"/>
  <c r="L47" i="45" a="1"/>
  <c r="L47" i="45" s="1"/>
  <c r="AB49" i="33" a="1"/>
  <c r="AB49" i="33" s="1"/>
  <c r="G11" i="44" a="1"/>
  <c r="G11" i="44" s="1"/>
  <c r="G9" i="44" s="1"/>
  <c r="AG9" i="47"/>
  <c r="AB54" i="43"/>
  <c r="AM45" i="47"/>
  <c r="R82" i="45" a="1"/>
  <c r="R82" i="45" s="1"/>
  <c r="Q103" i="44" a="1"/>
  <c r="Q103" i="44" s="1"/>
  <c r="V85" i="33" a="1"/>
  <c r="V85" i="33" s="1"/>
  <c r="AR92" i="45" a="1"/>
  <c r="AR92" i="45" s="1"/>
  <c r="V68" i="44" a="1"/>
  <c r="V68" i="44" s="1"/>
  <c r="Q95" i="33" a="1"/>
  <c r="Q95" i="33" s="1"/>
  <c r="AL92" i="44" a="1"/>
  <c r="AL92" i="44" s="1"/>
  <c r="AK85" i="33" a="1"/>
  <c r="AK85" i="33" s="1"/>
  <c r="N97" i="45" a="1"/>
  <c r="N97" i="45" s="1"/>
  <c r="P95" i="44" a="1"/>
  <c r="P95" i="44" s="1"/>
  <c r="P93" i="44" s="1"/>
  <c r="N49" i="33" a="1"/>
  <c r="N49" i="33" s="1"/>
  <c r="O32" i="45" a="1"/>
  <c r="O32" i="45" s="1"/>
  <c r="AB58" i="44" a="1"/>
  <c r="AB58" i="44" s="1"/>
  <c r="P64" i="44" a="1"/>
  <c r="P64" i="44" s="1"/>
  <c r="AF38" i="45" a="1"/>
  <c r="AF38" i="45" s="1"/>
  <c r="AI66" i="43"/>
  <c r="Q50" i="45" a="1"/>
  <c r="Q50" i="45" s="1"/>
  <c r="Q48" i="45" s="1"/>
  <c r="R31" i="44" a="1"/>
  <c r="R31" i="44" s="1"/>
  <c r="AL56" i="44" a="1"/>
  <c r="AL56" i="44" s="1"/>
  <c r="AF22" i="44" a="1"/>
  <c r="AF22" i="44" s="1"/>
  <c r="F89" i="45" a="1"/>
  <c r="F89" i="45" s="1"/>
  <c r="AK88" i="44" a="1"/>
  <c r="AK88" i="44" s="1"/>
  <c r="C59" i="42" a="1"/>
  <c r="C59" i="42" s="1"/>
  <c r="AR11" i="45" a="1"/>
  <c r="AR11" i="45" s="1"/>
  <c r="AH20" i="33" a="1"/>
  <c r="AH20" i="33" s="1"/>
  <c r="R37" i="45" a="1"/>
  <c r="R37" i="45" s="1"/>
  <c r="AV46" i="41" a="1"/>
  <c r="AV46" i="41" s="1"/>
  <c r="C68" i="43" a="1"/>
  <c r="C68" i="43" s="1"/>
  <c r="M75" i="47"/>
  <c r="S91" i="45" a="1"/>
  <c r="S91" i="45" s="1"/>
  <c r="S90" i="45" s="1"/>
  <c r="AR25" i="45" a="1"/>
  <c r="AR25" i="45" s="1"/>
  <c r="P11" i="44" a="1"/>
  <c r="P11" i="44" s="1"/>
  <c r="Y79" i="44" a="1"/>
  <c r="Y79" i="44" s="1"/>
  <c r="I89" i="43" a="1"/>
  <c r="I89" i="43" s="1"/>
  <c r="AB99" i="43"/>
  <c r="E98" i="33" a="1"/>
  <c r="E98" i="33" s="1"/>
  <c r="AN38" i="47" a="1"/>
  <c r="AN38" i="47" s="1"/>
  <c r="AE71" i="33" a="1"/>
  <c r="AE71" i="33" s="1"/>
  <c r="M16" i="44" a="1"/>
  <c r="M16" i="44" s="1"/>
  <c r="M15" i="44" s="1"/>
  <c r="X70" i="45" a="1"/>
  <c r="X70" i="45" s="1"/>
  <c r="E80" i="45" a="1"/>
  <c r="E80" i="45" s="1"/>
  <c r="AV29" i="43" a="1"/>
  <c r="AV29" i="43" s="1"/>
  <c r="AO40" i="44" a="1"/>
  <c r="AO40" i="44" s="1"/>
  <c r="AF98" i="44" a="1"/>
  <c r="AF98" i="44" s="1"/>
  <c r="C70" i="46" a="1"/>
  <c r="C70" i="46" s="1"/>
  <c r="A70" i="46" s="1"/>
  <c r="C17" i="42" a="1"/>
  <c r="C17" i="42" s="1"/>
  <c r="P11" i="33" a="1"/>
  <c r="P11" i="33" s="1"/>
  <c r="AP36" i="41"/>
  <c r="C70" i="47" a="1"/>
  <c r="C70" i="47" s="1"/>
  <c r="AB97" i="33" a="1"/>
  <c r="AB97" i="33" s="1"/>
  <c r="T49" i="45" a="1"/>
  <c r="T49" i="45" s="1"/>
  <c r="I104" i="44" a="1"/>
  <c r="I104" i="44" s="1"/>
  <c r="AA97" i="33" a="1"/>
  <c r="AA97" i="33" s="1"/>
  <c r="L91" i="44" a="1"/>
  <c r="L91" i="44" s="1"/>
  <c r="J26" i="45" a="1"/>
  <c r="J26" i="45" s="1"/>
  <c r="S58" i="33" a="1"/>
  <c r="S58" i="33" s="1"/>
  <c r="S57" i="33" s="1"/>
  <c r="I32" i="46" a="1"/>
  <c r="I32" i="46" s="1"/>
  <c r="I30" i="46" s="1"/>
  <c r="X94" i="33" a="1"/>
  <c r="X94" i="33" s="1"/>
  <c r="X93" i="33" s="1"/>
  <c r="AM73" i="45" a="1"/>
  <c r="AM73" i="45" s="1"/>
  <c r="AF97" i="45" a="1"/>
  <c r="AF97" i="45" s="1"/>
  <c r="AF96" i="45" s="1"/>
  <c r="X77" i="44" a="1"/>
  <c r="X77" i="44" s="1"/>
  <c r="AD80" i="45" a="1"/>
  <c r="AD80" i="45" s="1"/>
  <c r="AL9" i="41"/>
  <c r="L77" i="33" a="1"/>
  <c r="L77" i="33" s="1"/>
  <c r="AO79" i="33" a="1"/>
  <c r="AO79" i="33" s="1"/>
  <c r="AK74" i="33" a="1"/>
  <c r="AK74" i="33" s="1"/>
  <c r="E79" i="44" a="1"/>
  <c r="E79" i="44" s="1"/>
  <c r="Y62" i="45" a="1"/>
  <c r="Y62" i="45" s="1"/>
  <c r="I62" i="41" a="1"/>
  <c r="I62" i="41" s="1"/>
  <c r="AE58" i="45" a="1"/>
  <c r="AE58" i="45" s="1"/>
  <c r="R15" i="41"/>
  <c r="AM77" i="44" a="1"/>
  <c r="AM77" i="44" s="1"/>
  <c r="AN68" i="47" a="1"/>
  <c r="AN68" i="47" s="1"/>
  <c r="AF37" i="45" a="1"/>
  <c r="AF37" i="45" s="1"/>
  <c r="I100" i="41" a="1"/>
  <c r="I100" i="41" s="1"/>
  <c r="C86" i="41" a="1"/>
  <c r="C86" i="41" s="1"/>
  <c r="AE93" i="46"/>
  <c r="V70" i="45" a="1"/>
  <c r="V70" i="45" s="1"/>
  <c r="J32" i="45" a="1"/>
  <c r="J32" i="45" s="1"/>
  <c r="AI44" i="44" a="1"/>
  <c r="AI44" i="44" s="1"/>
  <c r="AI42" i="44" s="1"/>
  <c r="Z25" i="33" a="1"/>
  <c r="Z25" i="33" s="1"/>
  <c r="AF73" i="45" a="1"/>
  <c r="AF73" i="45" s="1"/>
  <c r="AI56" i="45" a="1"/>
  <c r="AI56" i="45" s="1"/>
  <c r="K31" i="44" a="1"/>
  <c r="K31" i="44" s="1"/>
  <c r="AP51" i="43"/>
  <c r="Y23" i="45" a="1"/>
  <c r="Y23" i="45" s="1"/>
  <c r="O55" i="45" a="1"/>
  <c r="O55" i="45" s="1"/>
  <c r="O101" i="45" a="1"/>
  <c r="O101" i="45" s="1"/>
  <c r="AO10" i="41" a="1"/>
  <c r="AO10" i="41" s="1"/>
  <c r="AD104" i="45" a="1"/>
  <c r="AD104" i="45" s="1"/>
  <c r="AN59" i="43" a="1"/>
  <c r="AN59" i="43" s="1"/>
  <c r="R27" i="46"/>
  <c r="AG93" i="43"/>
  <c r="AN17" i="47" a="1"/>
  <c r="AN17" i="47" s="1"/>
  <c r="AM34" i="33" a="1"/>
  <c r="AM34" i="33" s="1"/>
  <c r="V94" i="33" a="1"/>
  <c r="V94" i="33" s="1"/>
  <c r="G61" i="45" a="1"/>
  <c r="G61" i="45" s="1"/>
  <c r="R97" i="45" a="1"/>
  <c r="R97" i="45" s="1"/>
  <c r="R96" i="45" s="1"/>
  <c r="AR82" i="44" a="1"/>
  <c r="AR82" i="44" s="1"/>
  <c r="N32" i="44" a="1"/>
  <c r="N32" i="44" s="1"/>
  <c r="H34" i="45" a="1"/>
  <c r="H34" i="45" s="1"/>
  <c r="W85" i="44" a="1"/>
  <c r="W85" i="44" s="1"/>
  <c r="X101" i="33" a="1"/>
  <c r="X101" i="33" s="1"/>
  <c r="M53" i="33" a="1"/>
  <c r="M53" i="33" s="1"/>
  <c r="AK43" i="44" a="1"/>
  <c r="AK43" i="44" s="1"/>
  <c r="AK42" i="44" s="1"/>
  <c r="R70" i="45" a="1"/>
  <c r="R70" i="45" s="1"/>
  <c r="R69" i="45" s="1"/>
  <c r="P71" i="44" a="1"/>
  <c r="P71" i="44" s="1"/>
  <c r="AU35" i="41" a="1"/>
  <c r="AU35" i="41" s="1"/>
  <c r="AU33" i="41" s="1"/>
  <c r="AR90" i="43"/>
  <c r="AO91" i="33" a="1"/>
  <c r="AO91" i="33" s="1"/>
  <c r="AO90" i="33" s="1"/>
  <c r="AP41" i="45" a="1"/>
  <c r="AP41" i="45" s="1"/>
  <c r="F74" i="45" a="1"/>
  <c r="F74" i="45" s="1"/>
  <c r="S58" i="45" a="1"/>
  <c r="S58" i="45" s="1"/>
  <c r="U60" i="43"/>
  <c r="N64" i="44" a="1"/>
  <c r="N64" i="44" s="1"/>
  <c r="AV35" i="41" a="1"/>
  <c r="AV35" i="41" s="1"/>
  <c r="AU65" i="46" a="1"/>
  <c r="AU65" i="46" s="1"/>
  <c r="G44" i="33" a="1"/>
  <c r="G44" i="33" s="1"/>
  <c r="I74" i="46" a="1"/>
  <c r="I74" i="46" s="1"/>
  <c r="AO76" i="46" a="1"/>
  <c r="AO76" i="46" s="1"/>
  <c r="E44" i="33" a="1"/>
  <c r="E44" i="33" s="1"/>
  <c r="AO53" i="41" a="1"/>
  <c r="AO53" i="41" s="1"/>
  <c r="U42" i="43"/>
  <c r="S37" i="44" a="1"/>
  <c r="S37" i="44" s="1"/>
  <c r="P100" i="45" a="1"/>
  <c r="P100" i="45" s="1"/>
  <c r="AU83" i="41" a="1"/>
  <c r="AU83" i="41" s="1"/>
  <c r="T67" i="44" a="1"/>
  <c r="T67" i="44" s="1"/>
  <c r="AR68" i="44" a="1"/>
  <c r="AR68" i="44" s="1"/>
  <c r="I49" i="44" a="1"/>
  <c r="I49" i="44" s="1"/>
  <c r="O22" i="45" a="1"/>
  <c r="O22" i="45" s="1"/>
  <c r="AN97" i="41" a="1"/>
  <c r="AN97" i="41" s="1"/>
  <c r="R44" i="33" a="1"/>
  <c r="R44" i="33" s="1"/>
  <c r="AG22" i="44" a="1"/>
  <c r="AG22" i="44" s="1"/>
  <c r="C40" i="44" a="1"/>
  <c r="C40" i="44" s="1"/>
  <c r="A40" i="44" s="1"/>
  <c r="T70" i="44" a="1"/>
  <c r="T70" i="44" s="1"/>
  <c r="Q79" i="44" a="1"/>
  <c r="Q79" i="44" s="1"/>
  <c r="Z89" i="33" a="1"/>
  <c r="Z89" i="33" s="1"/>
  <c r="AH51" i="43"/>
  <c r="G76" i="44" a="1"/>
  <c r="G76" i="44" s="1"/>
  <c r="V66" i="46"/>
  <c r="AD19" i="33" a="1"/>
  <c r="AD19" i="33" s="1"/>
  <c r="AN104" i="44" a="1"/>
  <c r="AN104" i="44" s="1"/>
  <c r="C101" i="33" a="1"/>
  <c r="C101" i="33" s="1"/>
  <c r="AQ77" i="45" a="1"/>
  <c r="AQ77" i="45" s="1"/>
  <c r="AB78" i="43"/>
  <c r="V22" i="44" a="1"/>
  <c r="V22" i="44" s="1"/>
  <c r="Q59" i="33" a="1"/>
  <c r="Q59" i="33" s="1"/>
  <c r="AO31" i="47" a="1"/>
  <c r="AO31" i="47" s="1"/>
  <c r="AB16" i="33" a="1"/>
  <c r="AB16" i="33" s="1"/>
  <c r="AB15" i="33" s="1"/>
  <c r="AH29" i="33" a="1"/>
  <c r="AH29" i="33" s="1"/>
  <c r="AV29" i="41" a="1"/>
  <c r="AV29" i="41" s="1"/>
  <c r="AF101" i="44" a="1"/>
  <c r="AF101" i="44" s="1"/>
  <c r="W15" i="47"/>
  <c r="U40" i="44" a="1"/>
  <c r="U40" i="44" s="1"/>
  <c r="Y86" i="33" a="1"/>
  <c r="Y86" i="33" s="1"/>
  <c r="J78" i="43"/>
  <c r="I62" i="46" a="1"/>
  <c r="I62" i="46" s="1"/>
  <c r="AA20" i="33" a="1"/>
  <c r="AA20" i="33" s="1"/>
  <c r="W74" i="33" a="1"/>
  <c r="W74" i="33" s="1"/>
  <c r="W72" i="33" s="1"/>
  <c r="I68" i="47" a="1"/>
  <c r="I68" i="47" s="1"/>
  <c r="U74" i="45" a="1"/>
  <c r="U74" i="45" s="1"/>
  <c r="AH17" i="33" a="1"/>
  <c r="AH17" i="33" s="1"/>
  <c r="AQ46" i="33" a="1"/>
  <c r="AQ46" i="33" s="1"/>
  <c r="X56" i="33" a="1"/>
  <c r="X56" i="33" s="1"/>
  <c r="AG61" i="45" a="1"/>
  <c r="AG61" i="45" s="1"/>
  <c r="AO29" i="33" a="1"/>
  <c r="AO29" i="33" s="1"/>
  <c r="AM80" i="45" a="1"/>
  <c r="AM80" i="45" s="1"/>
  <c r="AG29" i="33" a="1"/>
  <c r="AG29" i="33" s="1"/>
  <c r="AQ82" i="44" a="1"/>
  <c r="AQ82" i="44" s="1"/>
  <c r="AQ81" i="44" s="1"/>
  <c r="AU68" i="47" a="1"/>
  <c r="AU68" i="47" s="1"/>
  <c r="K101" i="44" a="1"/>
  <c r="K101" i="44" s="1"/>
  <c r="AB94" i="44" a="1"/>
  <c r="AB94" i="44" s="1"/>
  <c r="O29" i="45" a="1"/>
  <c r="O29" i="45" s="1"/>
  <c r="Z20" i="45" a="1"/>
  <c r="Z20" i="45" s="1"/>
  <c r="AG75" i="46"/>
  <c r="AC80" i="33" a="1"/>
  <c r="AC80" i="33" s="1"/>
  <c r="Q71" i="45" a="1"/>
  <c r="Q71" i="45" s="1"/>
  <c r="O94" i="33" a="1"/>
  <c r="O94" i="33" s="1"/>
  <c r="C103" i="43" a="1"/>
  <c r="C103" i="43" s="1"/>
  <c r="Y16" i="44" a="1"/>
  <c r="Y16" i="44" s="1"/>
  <c r="AD44" i="44" a="1"/>
  <c r="AD44" i="44" s="1"/>
  <c r="C85" i="41" a="1"/>
  <c r="C85" i="41" s="1"/>
  <c r="AK89" i="44" a="1"/>
  <c r="AK89" i="44" s="1"/>
  <c r="O103" i="44" a="1"/>
  <c r="O103" i="44" s="1"/>
  <c r="Y26" i="44" a="1"/>
  <c r="Y26" i="44" s="1"/>
  <c r="AJ9" i="47"/>
  <c r="AR50" i="44" a="1"/>
  <c r="AR50" i="44" s="1"/>
  <c r="N38" i="44" a="1"/>
  <c r="N38" i="44" s="1"/>
  <c r="AE70" i="44" a="1"/>
  <c r="AE70" i="44" s="1"/>
  <c r="I86" i="45" a="1"/>
  <c r="I86" i="45" s="1"/>
  <c r="AN94" i="44" a="1"/>
  <c r="AN94" i="44" s="1"/>
  <c r="AV59" i="47" a="1"/>
  <c r="AV59" i="47" s="1"/>
  <c r="AA64" i="44" a="1"/>
  <c r="AA64" i="44" s="1"/>
  <c r="AB46" i="45" a="1"/>
  <c r="AB46" i="45" s="1"/>
  <c r="V80" i="45" a="1"/>
  <c r="V80" i="45" s="1"/>
  <c r="AP62" i="45" a="1"/>
  <c r="AP62" i="45" s="1"/>
  <c r="AI64" i="45" a="1"/>
  <c r="AI64" i="45" s="1"/>
  <c r="AN50" i="43" a="1"/>
  <c r="AN50" i="43" s="1"/>
  <c r="AR22" i="45" a="1"/>
  <c r="AR22" i="45" s="1"/>
  <c r="AL61" i="44" a="1"/>
  <c r="AL61" i="44" s="1"/>
  <c r="AE26" i="33" a="1"/>
  <c r="AE26" i="33" s="1"/>
  <c r="F73" i="44" a="1"/>
  <c r="F73" i="44" s="1"/>
  <c r="L49" i="44" a="1"/>
  <c r="L49" i="44" s="1"/>
  <c r="O97" i="45" a="1"/>
  <c r="O97" i="45" s="1"/>
  <c r="AH80" i="33" a="1"/>
  <c r="AH80" i="33" s="1"/>
  <c r="AI34" i="44" a="1"/>
  <c r="AI34" i="44" s="1"/>
  <c r="AG53" i="44" a="1"/>
  <c r="AG53" i="44" s="1"/>
  <c r="Y48" i="43"/>
  <c r="AB15" i="43"/>
  <c r="AP70" i="33" a="1"/>
  <c r="AP70" i="33" s="1"/>
  <c r="AP69" i="33" s="1"/>
  <c r="Y44" i="45" a="1"/>
  <c r="Y44" i="45" s="1"/>
  <c r="C23" i="47" a="1"/>
  <c r="C23" i="47" s="1"/>
  <c r="AB31" i="45" a="1"/>
  <c r="AB31" i="45" s="1"/>
  <c r="AB30" i="45" s="1"/>
  <c r="AD50" i="33" a="1"/>
  <c r="AD50" i="33" s="1"/>
  <c r="AT51" i="41"/>
  <c r="AK101" i="45" a="1"/>
  <c r="AK101" i="45" s="1"/>
  <c r="AP19" i="44" a="1"/>
  <c r="AP19" i="44" s="1"/>
  <c r="T43" i="33" a="1"/>
  <c r="T43" i="33" s="1"/>
  <c r="Q22" i="44" a="1"/>
  <c r="Q22" i="44" s="1"/>
  <c r="AG52" i="33" a="1"/>
  <c r="AG52" i="33" s="1"/>
  <c r="F19" i="33" a="1"/>
  <c r="F19" i="33" s="1"/>
  <c r="AM52" i="44" a="1"/>
  <c r="AM52" i="44" s="1"/>
  <c r="F82" i="44" a="1"/>
  <c r="F82" i="44" s="1"/>
  <c r="AO82" i="46" a="1"/>
  <c r="AO82" i="46" s="1"/>
  <c r="AO81" i="46" s="1"/>
  <c r="F35" i="33" a="1"/>
  <c r="F35" i="33" s="1"/>
  <c r="K34" i="44" a="1"/>
  <c r="K34" i="44" s="1"/>
  <c r="L40" i="45" a="1"/>
  <c r="L40" i="45" s="1"/>
  <c r="AO16" i="43" a="1"/>
  <c r="AO16" i="43" s="1"/>
  <c r="AO15" i="43" s="1"/>
  <c r="AL67" i="44" a="1"/>
  <c r="AL67" i="44" s="1"/>
  <c r="AL66" i="44" s="1"/>
  <c r="AM58" i="44" a="1"/>
  <c r="AM58" i="44" s="1"/>
  <c r="I44" i="44" a="1"/>
  <c r="I44" i="44" s="1"/>
  <c r="AN74" i="33" a="1"/>
  <c r="AN74" i="33" s="1"/>
  <c r="AN72" i="33" s="1"/>
  <c r="V98" i="44" a="1"/>
  <c r="V98" i="44" s="1"/>
  <c r="AQ37" i="33" a="1"/>
  <c r="AQ37" i="33" s="1"/>
  <c r="J56" i="45" a="1"/>
  <c r="J56" i="45" s="1"/>
  <c r="AQ60" i="46"/>
  <c r="P79" i="44" a="1"/>
  <c r="P79" i="44" s="1"/>
  <c r="U96" i="43"/>
  <c r="AB16" i="44" a="1"/>
  <c r="AB16" i="44" s="1"/>
  <c r="AB10" i="33" a="1"/>
  <c r="AB10" i="33" s="1"/>
  <c r="AE104" i="44" a="1"/>
  <c r="AE104" i="44" s="1"/>
  <c r="R64" i="33" a="1"/>
  <c r="R64" i="33" s="1"/>
  <c r="Q37" i="33" a="1"/>
  <c r="Q37" i="33" s="1"/>
  <c r="R80" i="33" a="1"/>
  <c r="R80" i="33" s="1"/>
  <c r="P16" i="45" a="1"/>
  <c r="P16" i="45" s="1"/>
  <c r="Q62" i="45" a="1"/>
  <c r="Q62" i="45" s="1"/>
  <c r="AF70" i="44" a="1"/>
  <c r="AF70" i="44" s="1"/>
  <c r="AV76" i="46" a="1"/>
  <c r="AV76" i="46" s="1"/>
  <c r="AP15" i="47"/>
  <c r="AM30" i="41"/>
  <c r="I73" i="33" a="1"/>
  <c r="I73" i="33" s="1"/>
  <c r="I72" i="33" s="1"/>
  <c r="AQ43" i="45" a="1"/>
  <c r="AQ43" i="45" s="1"/>
  <c r="AQ42" i="45" s="1"/>
  <c r="C26" i="47" a="1"/>
  <c r="C26" i="47" s="1"/>
  <c r="AG21" i="43"/>
  <c r="AV82" i="43" a="1"/>
  <c r="AV82" i="43" s="1"/>
  <c r="I44" i="41" a="1"/>
  <c r="I44" i="41" s="1"/>
  <c r="AO17" i="47" a="1"/>
  <c r="AO17" i="47" s="1"/>
  <c r="AH58" i="44" a="1"/>
  <c r="AH58" i="44" s="1"/>
  <c r="AU68" i="46" a="1"/>
  <c r="AU68" i="46" s="1"/>
  <c r="K103" i="44" a="1"/>
  <c r="K103" i="44" s="1"/>
  <c r="AN43" i="44" a="1"/>
  <c r="AN43" i="44" s="1"/>
  <c r="N78" i="46"/>
  <c r="AQ10" i="33" a="1"/>
  <c r="AQ10" i="33" s="1"/>
  <c r="C70" i="41" a="1"/>
  <c r="C70" i="41" s="1"/>
  <c r="N64" i="45" a="1"/>
  <c r="N64" i="45" s="1"/>
  <c r="C35" i="46" a="1"/>
  <c r="C35" i="46" s="1"/>
  <c r="A34" i="46" s="1"/>
  <c r="S26" i="45" a="1"/>
  <c r="S26" i="45" s="1"/>
  <c r="R35" i="45" a="1"/>
  <c r="R35" i="45" s="1"/>
  <c r="AL23" i="33" a="1"/>
  <c r="AL23" i="33" s="1"/>
  <c r="G37" i="45" a="1"/>
  <c r="G37" i="45" s="1"/>
  <c r="AQ55" i="45" a="1"/>
  <c r="AQ55" i="45" s="1"/>
  <c r="X46" i="44" a="1"/>
  <c r="X46" i="44" s="1"/>
  <c r="AI89" i="33" a="1"/>
  <c r="AI89" i="33" s="1"/>
  <c r="S78" i="47"/>
  <c r="AJ47" i="45" a="1"/>
  <c r="AJ47" i="45" s="1"/>
  <c r="AD42" i="41"/>
  <c r="AN23" i="33" a="1"/>
  <c r="AN23" i="33" s="1"/>
  <c r="N98" i="45" a="1"/>
  <c r="N98" i="45" s="1"/>
  <c r="E56" i="44" a="1"/>
  <c r="E56" i="44" s="1"/>
  <c r="AN34" i="47" a="1"/>
  <c r="AN34" i="47" s="1"/>
  <c r="AV59" i="41" a="1"/>
  <c r="AV59" i="41" s="1"/>
  <c r="P90" i="43"/>
  <c r="Z97" i="45" a="1"/>
  <c r="Z97" i="45" s="1"/>
  <c r="AL16" i="44" a="1"/>
  <c r="AL16" i="44" s="1"/>
  <c r="AL15" i="44" s="1"/>
  <c r="C56" i="46" a="1"/>
  <c r="C56" i="46" s="1"/>
  <c r="I19" i="47" a="1"/>
  <c r="I19" i="47" s="1"/>
  <c r="AH96" i="46"/>
  <c r="U30" i="43"/>
  <c r="AN28" i="44" a="1"/>
  <c r="AN28" i="44" s="1"/>
  <c r="AK28" i="45" a="1"/>
  <c r="AK28" i="45" s="1"/>
  <c r="V64" i="44" a="1"/>
  <c r="V64" i="44" s="1"/>
  <c r="F61" i="33" a="1"/>
  <c r="F61" i="33" s="1"/>
  <c r="AG23" i="44" a="1"/>
  <c r="AG23" i="44" s="1"/>
  <c r="J92" i="33" a="1"/>
  <c r="J92" i="33" s="1"/>
  <c r="AN35" i="44" a="1"/>
  <c r="AN35" i="44" s="1"/>
  <c r="Q67" i="33" a="1"/>
  <c r="Q67" i="33" s="1"/>
  <c r="P38" i="33" a="1"/>
  <c r="P38" i="33" s="1"/>
  <c r="I65" i="44" a="1"/>
  <c r="I65" i="44" s="1"/>
  <c r="V49" i="33" a="1"/>
  <c r="V49" i="33" s="1"/>
  <c r="C35" i="41" a="1"/>
  <c r="C35" i="41" s="1"/>
  <c r="H73" i="44" a="1"/>
  <c r="H73" i="44" s="1"/>
  <c r="H72" i="44" s="1"/>
  <c r="C79" i="46" a="1"/>
  <c r="C79" i="46" s="1"/>
  <c r="I77" i="41" a="1"/>
  <c r="I77" i="41" s="1"/>
  <c r="AG84" i="41"/>
  <c r="AV20" i="46" a="1"/>
  <c r="AV20" i="46" s="1"/>
  <c r="Q100" i="45" a="1"/>
  <c r="Q100" i="45" s="1"/>
  <c r="AT63" i="43"/>
  <c r="K98" i="33" a="1"/>
  <c r="K98" i="33" s="1"/>
  <c r="N70" i="45" a="1"/>
  <c r="N70" i="45" s="1"/>
  <c r="AC52" i="33" a="1"/>
  <c r="AC52" i="33" s="1"/>
  <c r="U26" i="45" a="1"/>
  <c r="U26" i="45" s="1"/>
  <c r="AP86" i="45" a="1"/>
  <c r="AP86" i="45" s="1"/>
  <c r="R57" i="41"/>
  <c r="J64" i="44" a="1"/>
  <c r="J64" i="44" s="1"/>
  <c r="AV104" i="43" a="1"/>
  <c r="AV104" i="43" s="1"/>
  <c r="AO52" i="33" a="1"/>
  <c r="AO52" i="33" s="1"/>
  <c r="AO51" i="33" s="1"/>
  <c r="AP50" i="44" a="1"/>
  <c r="AP50" i="44" s="1"/>
  <c r="AU17" i="41" a="1"/>
  <c r="AU17" i="41" s="1"/>
  <c r="N37" i="33" a="1"/>
  <c r="N37" i="33" s="1"/>
  <c r="O60" i="41"/>
  <c r="M34" i="45" a="1"/>
  <c r="M34" i="45" s="1"/>
  <c r="X31" i="44" a="1"/>
  <c r="X31" i="44" s="1"/>
  <c r="AM16" i="33" a="1"/>
  <c r="AM16" i="33" s="1"/>
  <c r="U79" i="44" a="1"/>
  <c r="U79" i="44" s="1"/>
  <c r="C32" i="42" a="1"/>
  <c r="C32" i="42" s="1"/>
  <c r="AO23" i="45" a="1"/>
  <c r="AO23" i="45" s="1"/>
  <c r="X90" i="41"/>
  <c r="AO58" i="47" a="1"/>
  <c r="AO58" i="47" s="1"/>
  <c r="AO57" i="47" s="1"/>
  <c r="C22" i="43" a="1"/>
  <c r="C22" i="43" s="1"/>
  <c r="A22" i="43" s="1"/>
  <c r="I61" i="44" a="1"/>
  <c r="I61" i="44" s="1"/>
  <c r="I25" i="33" a="1"/>
  <c r="I25" i="33" s="1"/>
  <c r="I103" i="45" a="1"/>
  <c r="I103" i="45" s="1"/>
  <c r="AK74" i="45" a="1"/>
  <c r="AK74" i="45" s="1"/>
  <c r="AU98" i="46" a="1"/>
  <c r="AU98" i="46" s="1"/>
  <c r="AU96" i="46" s="1"/>
  <c r="N28" i="33" a="1"/>
  <c r="N28" i="33" s="1"/>
  <c r="AE34" i="45" a="1"/>
  <c r="AE34" i="45" s="1"/>
  <c r="E49" i="33" a="1"/>
  <c r="E49" i="33" s="1"/>
  <c r="AV17" i="46" a="1"/>
  <c r="AV17" i="46" s="1"/>
  <c r="AM57" i="46"/>
  <c r="AP20" i="44" a="1"/>
  <c r="AP20" i="44" s="1"/>
  <c r="AO59" i="45" a="1"/>
  <c r="AO59" i="45" s="1"/>
  <c r="AN59" i="41" a="1"/>
  <c r="AN59" i="41" s="1"/>
  <c r="X47" i="33" a="1"/>
  <c r="X47" i="33" s="1"/>
  <c r="AD47" i="45" a="1"/>
  <c r="AD47" i="45" s="1"/>
  <c r="P40" i="33" a="1"/>
  <c r="P40" i="33" s="1"/>
  <c r="P39" i="33" s="1"/>
  <c r="Z19" i="45" a="1"/>
  <c r="Z19" i="45" s="1"/>
  <c r="AA23" i="44" a="1"/>
  <c r="AA23" i="44" s="1"/>
  <c r="K40" i="33" a="1"/>
  <c r="K40" i="33" s="1"/>
  <c r="AI40" i="45" a="1"/>
  <c r="AI40" i="45" s="1"/>
  <c r="AC73" i="33" a="1"/>
  <c r="AC73" i="33" s="1"/>
  <c r="AV26" i="47" a="1"/>
  <c r="AV26" i="47" s="1"/>
  <c r="G38" i="33" a="1"/>
  <c r="G38" i="33" s="1"/>
  <c r="V41" i="45" a="1"/>
  <c r="V41" i="45" s="1"/>
  <c r="AE103" i="45" a="1"/>
  <c r="AE103" i="45" s="1"/>
  <c r="M83" i="44" a="1"/>
  <c r="M83" i="44" s="1"/>
  <c r="X45" i="47"/>
  <c r="U19" i="45" a="1"/>
  <c r="U19" i="45" s="1"/>
  <c r="Z35" i="33" a="1"/>
  <c r="Z35" i="33" s="1"/>
  <c r="AB79" i="44" a="1"/>
  <c r="AB79" i="44" s="1"/>
  <c r="X49" i="45" a="1"/>
  <c r="X49" i="45" s="1"/>
  <c r="AV10" i="43" a="1"/>
  <c r="AV10" i="43" s="1"/>
  <c r="AR25" i="44" a="1"/>
  <c r="AR25" i="44" s="1"/>
  <c r="AN58" i="46" a="1"/>
  <c r="AN58" i="46" s="1"/>
  <c r="AR53" i="45" a="1"/>
  <c r="AR53" i="45" s="1"/>
  <c r="V53" i="44" a="1"/>
  <c r="V53" i="44" s="1"/>
  <c r="AH74" i="45" a="1"/>
  <c r="AH74" i="45" s="1"/>
  <c r="AQ29" i="33" a="1"/>
  <c r="AQ29" i="33" s="1"/>
  <c r="I95" i="41" a="1"/>
  <c r="I95" i="41" s="1"/>
  <c r="AR88" i="44" a="1"/>
  <c r="AR88" i="44" s="1"/>
  <c r="X91" i="44" a="1"/>
  <c r="X91" i="44" s="1"/>
  <c r="AN40" i="47" a="1"/>
  <c r="AN40" i="47" s="1"/>
  <c r="J91" i="33" a="1"/>
  <c r="J91" i="33" s="1"/>
  <c r="Q40" i="44" a="1"/>
  <c r="Q40" i="44" s="1"/>
  <c r="E89" i="33" a="1"/>
  <c r="E89" i="33" s="1"/>
  <c r="X51" i="43"/>
  <c r="AA47" i="33" a="1"/>
  <c r="AA47" i="33" s="1"/>
  <c r="W27" i="47"/>
  <c r="H35" i="45" a="1"/>
  <c r="H35" i="45" s="1"/>
  <c r="P48" i="41"/>
  <c r="X100" i="45" a="1"/>
  <c r="X100" i="45" s="1"/>
  <c r="X76" i="33" a="1"/>
  <c r="X76" i="33" s="1"/>
  <c r="H16" i="33" a="1"/>
  <c r="H16" i="33" s="1"/>
  <c r="C79" i="33" a="1"/>
  <c r="C79" i="33" s="1"/>
  <c r="A79" i="33" s="1"/>
  <c r="AK29" i="44" a="1"/>
  <c r="AK29" i="44" s="1"/>
  <c r="AB34" i="45" a="1"/>
  <c r="AB34" i="45" s="1"/>
  <c r="AB33" i="45" s="1"/>
  <c r="O86" i="44" a="1"/>
  <c r="O86" i="44" s="1"/>
  <c r="I73" i="46" a="1"/>
  <c r="I73" i="46" s="1"/>
  <c r="K85" i="45" a="1"/>
  <c r="K85" i="45" s="1"/>
  <c r="T33" i="41"/>
  <c r="N50" i="45" a="1"/>
  <c r="N50" i="45" s="1"/>
  <c r="AK28" i="33" a="1"/>
  <c r="AK28" i="33" s="1"/>
  <c r="AK27" i="33" s="1"/>
  <c r="Q56" i="44" a="1"/>
  <c r="Q56" i="44" s="1"/>
  <c r="AJ86" i="45" a="1"/>
  <c r="AJ86" i="45" s="1"/>
  <c r="Z88" i="44" a="1"/>
  <c r="Z88" i="44" s="1"/>
  <c r="AU70" i="41" a="1"/>
  <c r="AU70" i="41" s="1"/>
  <c r="J17" i="44" a="1"/>
  <c r="J17" i="44" s="1"/>
  <c r="X77" i="33" a="1"/>
  <c r="X77" i="33" s="1"/>
  <c r="AR26" i="45" a="1"/>
  <c r="AR26" i="45" s="1"/>
  <c r="O79" i="33" a="1"/>
  <c r="O79" i="33" s="1"/>
  <c r="AR34" i="44" a="1"/>
  <c r="AR34" i="44" s="1"/>
  <c r="AN80" i="47" a="1"/>
  <c r="AN80" i="47" s="1"/>
  <c r="R47" i="44" a="1"/>
  <c r="R47" i="44" s="1"/>
  <c r="AV53" i="43" a="1"/>
  <c r="AV53" i="43" s="1"/>
  <c r="AO80" i="45" a="1"/>
  <c r="AO80" i="45" s="1"/>
  <c r="AD61" i="45" a="1"/>
  <c r="AD61" i="45" s="1"/>
  <c r="AD60" i="45" s="1"/>
  <c r="AO49" i="43" a="1"/>
  <c r="AO49" i="43" s="1"/>
  <c r="L32" i="45" a="1"/>
  <c r="L32" i="45" s="1"/>
  <c r="H52" i="33" a="1"/>
  <c r="H52" i="33" s="1"/>
  <c r="P65" i="45" a="1"/>
  <c r="P65" i="45" s="1"/>
  <c r="C67" i="44" a="1"/>
  <c r="C67" i="44" s="1"/>
  <c r="A67" i="44" s="1"/>
  <c r="AO28" i="45" a="1"/>
  <c r="AO28" i="45" s="1"/>
  <c r="AU25" i="41" a="1"/>
  <c r="AU25" i="41" s="1"/>
  <c r="U31" i="45" a="1"/>
  <c r="U31" i="45" s="1"/>
  <c r="AO86" i="47" a="1"/>
  <c r="AO86" i="47" s="1"/>
  <c r="X31" i="45" a="1"/>
  <c r="X31" i="45" s="1"/>
  <c r="S87" i="46"/>
  <c r="C50" i="47" a="1"/>
  <c r="C50" i="47" s="1"/>
  <c r="AU40" i="46" a="1"/>
  <c r="AU40" i="46" s="1"/>
  <c r="G56" i="44" a="1"/>
  <c r="G56" i="44" s="1"/>
  <c r="C26" i="42" a="1"/>
  <c r="C26" i="42" s="1"/>
  <c r="AI77" i="33" a="1"/>
  <c r="AI77" i="33" s="1"/>
  <c r="AG64" i="45" a="1"/>
  <c r="AG64" i="45" s="1"/>
  <c r="M85" i="45" a="1"/>
  <c r="M85" i="45" s="1"/>
  <c r="AO97" i="45" a="1"/>
  <c r="AO97" i="45" s="1"/>
  <c r="AO96" i="45" s="1"/>
  <c r="AI59" i="45" a="1"/>
  <c r="AI59" i="45" s="1"/>
  <c r="G67" i="45" a="1"/>
  <c r="G67" i="45" s="1"/>
  <c r="Y70" i="45" a="1"/>
  <c r="Y70" i="45" s="1"/>
  <c r="AC71" i="45" a="1"/>
  <c r="AC71" i="45" s="1"/>
  <c r="M40" i="44" a="1"/>
  <c r="M40" i="44" s="1"/>
  <c r="M39" i="44" s="1"/>
  <c r="T98" i="45" a="1"/>
  <c r="T98" i="45" s="1"/>
  <c r="T96" i="45" s="1"/>
  <c r="AK78" i="47"/>
  <c r="Q91" i="45" a="1"/>
  <c r="Q91" i="45" s="1"/>
  <c r="AE27" i="43"/>
  <c r="O53" i="33" a="1"/>
  <c r="O53" i="33" s="1"/>
  <c r="AH43" i="44" a="1"/>
  <c r="AH43" i="44" s="1"/>
  <c r="AR86" i="33" a="1"/>
  <c r="AR86" i="33" s="1"/>
  <c r="AH89" i="44" a="1"/>
  <c r="AH89" i="44" s="1"/>
  <c r="AT90" i="41"/>
  <c r="AQ95" i="45" a="1"/>
  <c r="AQ95" i="45" s="1"/>
  <c r="AU32" i="43" a="1"/>
  <c r="AU32" i="43" s="1"/>
  <c r="AM23" i="33" a="1"/>
  <c r="AM23" i="33" s="1"/>
  <c r="R93" i="43"/>
  <c r="O47" i="45" a="1"/>
  <c r="O47" i="45" s="1"/>
  <c r="AD66" i="41"/>
  <c r="AN19" i="43" a="1"/>
  <c r="AN19" i="43" s="1"/>
  <c r="AI92" i="45" a="1"/>
  <c r="AI92" i="45" s="1"/>
  <c r="I64" i="44" a="1"/>
  <c r="I64" i="44" s="1"/>
  <c r="U66" i="43"/>
  <c r="Y78" i="43"/>
  <c r="K22" i="44" a="1"/>
  <c r="K22" i="44" s="1"/>
  <c r="K21" i="44" s="1"/>
  <c r="AN34" i="44" a="1"/>
  <c r="AN34" i="44" s="1"/>
  <c r="AR68" i="33" a="1"/>
  <c r="AR68" i="33" s="1"/>
  <c r="Q61" i="45" a="1"/>
  <c r="Q61" i="45" s="1"/>
  <c r="AC88" i="33" a="1"/>
  <c r="AC88" i="33" s="1"/>
  <c r="AC87" i="33" s="1"/>
  <c r="N42" i="47"/>
  <c r="AV11" i="46" a="1"/>
  <c r="AV11" i="46" s="1"/>
  <c r="AU22" i="43" a="1"/>
  <c r="AU22" i="43" s="1"/>
  <c r="AC86" i="33" a="1"/>
  <c r="AC86" i="33" s="1"/>
  <c r="I31" i="47" a="1"/>
  <c r="I31" i="47" s="1"/>
  <c r="I30" i="47" s="1"/>
  <c r="AG58" i="44" a="1"/>
  <c r="AG58" i="44" s="1"/>
  <c r="AA97" i="44" a="1"/>
  <c r="AA97" i="44" s="1"/>
  <c r="Q10" i="44" a="1"/>
  <c r="Q10" i="44" s="1"/>
  <c r="Q9" i="44" s="1"/>
  <c r="U56" i="44" a="1"/>
  <c r="U56" i="44" s="1"/>
  <c r="AD95" i="44" a="1"/>
  <c r="AD95" i="44" s="1"/>
  <c r="AQ82" i="45" a="1"/>
  <c r="AQ82" i="45" s="1"/>
  <c r="AN94" i="47" a="1"/>
  <c r="AN94" i="47" s="1"/>
  <c r="W77" i="44" a="1"/>
  <c r="W77" i="44" s="1"/>
  <c r="Z64" i="44" a="1"/>
  <c r="Z64" i="44" s="1"/>
  <c r="AR91" i="44" a="1"/>
  <c r="AR91" i="44" s="1"/>
  <c r="V98" i="33" a="1"/>
  <c r="V98" i="33" s="1"/>
  <c r="X40" i="33" a="1"/>
  <c r="X40" i="33" s="1"/>
  <c r="AU41" i="46" a="1"/>
  <c r="AU41" i="46" s="1"/>
  <c r="AD95" i="45" a="1"/>
  <c r="AD95" i="45" s="1"/>
  <c r="AK68" i="33" a="1"/>
  <c r="AK68" i="33" s="1"/>
  <c r="S41" i="44" a="1"/>
  <c r="S41" i="44" s="1"/>
  <c r="I92" i="44" a="1"/>
  <c r="I92" i="44" s="1"/>
  <c r="AC101" i="45" a="1"/>
  <c r="AC101" i="45" s="1"/>
  <c r="W83" i="33" a="1"/>
  <c r="W83" i="33" s="1"/>
  <c r="W19" i="33" a="1"/>
  <c r="W19" i="33" s="1"/>
  <c r="AH94" i="45" a="1"/>
  <c r="AH94" i="45" s="1"/>
  <c r="AU46" i="46" a="1"/>
  <c r="AU46" i="46" s="1"/>
  <c r="AG85" i="33" a="1"/>
  <c r="AG85" i="33" s="1"/>
  <c r="AP42" i="41"/>
  <c r="AK23" i="33" a="1"/>
  <c r="AK23" i="33" s="1"/>
  <c r="AF20" i="33" a="1"/>
  <c r="AF20" i="33" s="1"/>
  <c r="AD91" i="33" a="1"/>
  <c r="AD91" i="33" s="1"/>
  <c r="K82" i="33" a="1"/>
  <c r="K82" i="33" s="1"/>
  <c r="C55" i="45" a="1"/>
  <c r="C55" i="45" s="1"/>
  <c r="E46" i="33" a="1"/>
  <c r="E46" i="33" s="1"/>
  <c r="E45" i="33" s="1"/>
  <c r="W28" i="44" a="1"/>
  <c r="W28" i="44" s="1"/>
  <c r="R55" i="44" a="1"/>
  <c r="R55" i="44" s="1"/>
  <c r="C20" i="33" a="1"/>
  <c r="C20" i="33" s="1"/>
  <c r="V55" i="33" a="1"/>
  <c r="V55" i="33" s="1"/>
  <c r="AN16" i="45" a="1"/>
  <c r="AN16" i="45" s="1"/>
  <c r="C25" i="44" a="1"/>
  <c r="C25" i="44" s="1"/>
  <c r="R97" i="33" a="1"/>
  <c r="R97" i="33" s="1"/>
  <c r="V23" i="33" a="1"/>
  <c r="V23" i="33" s="1"/>
  <c r="N73" i="33" a="1"/>
  <c r="N73" i="33" s="1"/>
  <c r="N72" i="33" s="1"/>
  <c r="C10" i="47" a="1"/>
  <c r="C10" i="47" s="1"/>
  <c r="Y17" i="44" a="1"/>
  <c r="Y17" i="44" s="1"/>
  <c r="L75" i="46"/>
  <c r="AL97" i="33" a="1"/>
  <c r="AL97" i="33" s="1"/>
  <c r="AG55" i="45" a="1"/>
  <c r="AG55" i="45" s="1"/>
  <c r="AN44" i="33" a="1"/>
  <c r="AN44" i="33" s="1"/>
  <c r="Q34" i="44" a="1"/>
  <c r="Q34" i="44" s="1"/>
  <c r="F17" i="44" a="1"/>
  <c r="F17" i="44" s="1"/>
  <c r="M25" i="33" a="1"/>
  <c r="M25" i="33" s="1"/>
  <c r="M32" i="33" a="1"/>
  <c r="M32" i="33" s="1"/>
  <c r="F80" i="44" a="1"/>
  <c r="F80" i="44" s="1"/>
  <c r="AN104" i="41" a="1"/>
  <c r="AN104" i="41" s="1"/>
  <c r="R43" i="45" a="1"/>
  <c r="R43" i="45" s="1"/>
  <c r="S56" i="44" a="1"/>
  <c r="S56" i="44" s="1"/>
  <c r="AO20" i="33" a="1"/>
  <c r="AO20" i="33" s="1"/>
  <c r="AM70" i="45" a="1"/>
  <c r="AM70" i="45" s="1"/>
  <c r="AM69" i="45" s="1"/>
  <c r="C32" i="41" a="1"/>
  <c r="C32" i="41" s="1"/>
  <c r="K104" i="33" a="1"/>
  <c r="K104" i="33" s="1"/>
  <c r="AO25" i="33" a="1"/>
  <c r="AO25" i="33" s="1"/>
  <c r="AG58" i="33" a="1"/>
  <c r="AG58" i="33" s="1"/>
  <c r="AI40" i="33" a="1"/>
  <c r="AI40" i="33" s="1"/>
  <c r="O88" i="45" a="1"/>
  <c r="O88" i="45" s="1"/>
  <c r="AQ54" i="43"/>
  <c r="Z76" i="45" a="1"/>
  <c r="Z76" i="45" s="1"/>
  <c r="AF95" i="44" a="1"/>
  <c r="AF95" i="44" s="1"/>
  <c r="X59" i="45" a="1"/>
  <c r="X59" i="45" s="1"/>
  <c r="AH67" i="33" a="1"/>
  <c r="AH67" i="33" s="1"/>
  <c r="Y11" i="45" a="1"/>
  <c r="Y11" i="45" s="1"/>
  <c r="Y9" i="45" s="1"/>
  <c r="AI55" i="44" a="1"/>
  <c r="AI55" i="44" s="1"/>
  <c r="R35" i="44" a="1"/>
  <c r="R35" i="44" s="1"/>
  <c r="K48" i="43"/>
  <c r="V62" i="33" a="1"/>
  <c r="V62" i="33" s="1"/>
  <c r="AA74" i="33" a="1"/>
  <c r="AA74" i="33" s="1"/>
  <c r="AV103" i="41" a="1"/>
  <c r="AV103" i="41" s="1"/>
  <c r="S81" i="41"/>
  <c r="O80" i="33" a="1"/>
  <c r="O80" i="33" s="1"/>
  <c r="H37" i="33" a="1"/>
  <c r="H37" i="33" s="1"/>
  <c r="P83" i="33" a="1"/>
  <c r="P83" i="33" s="1"/>
  <c r="AR84" i="41"/>
  <c r="AG62" i="45" a="1"/>
  <c r="AG62" i="45" s="1"/>
  <c r="AS84" i="46"/>
  <c r="C28" i="42" a="1"/>
  <c r="C28" i="42" s="1"/>
  <c r="AM89" i="33" a="1"/>
  <c r="AM89" i="33" s="1"/>
  <c r="AP76" i="44" a="1"/>
  <c r="AP76" i="44" s="1"/>
  <c r="J47" i="44" a="1"/>
  <c r="J47" i="44" s="1"/>
  <c r="Y46" i="44" a="1"/>
  <c r="Y46" i="44" s="1"/>
  <c r="AG98" i="44" a="1"/>
  <c r="AG98" i="44" s="1"/>
  <c r="X61" i="44" a="1"/>
  <c r="X61" i="44" s="1"/>
  <c r="K62" i="33" a="1"/>
  <c r="K62" i="33" s="1"/>
  <c r="AQ41" i="33" a="1"/>
  <c r="AQ41" i="33" s="1"/>
  <c r="AS48" i="43"/>
  <c r="AS36" i="46"/>
  <c r="AU48" i="47"/>
  <c r="I72" i="44"/>
  <c r="M69" i="41"/>
  <c r="R102" i="45"/>
  <c r="AG15" i="41"/>
  <c r="AR78" i="33"/>
  <c r="AD90" i="46"/>
  <c r="Z93" i="44"/>
  <c r="L102" i="47"/>
  <c r="AI84" i="44"/>
  <c r="C77" i="45" a="1"/>
  <c r="C77" i="45" s="1"/>
  <c r="Z53" i="45" a="1"/>
  <c r="Z53" i="45" s="1"/>
  <c r="AB47" i="44" a="1"/>
  <c r="AB47" i="44" s="1"/>
  <c r="C71" i="42" a="1"/>
  <c r="C71" i="42" s="1"/>
  <c r="I17" i="43" a="1"/>
  <c r="I17" i="43" s="1"/>
  <c r="AN74" i="41" a="1"/>
  <c r="AN74" i="41" s="1"/>
  <c r="AJ102" i="46"/>
  <c r="AH96" i="47"/>
  <c r="AO59" i="41" a="1"/>
  <c r="AO59" i="41" s="1"/>
  <c r="E10" i="33" a="1"/>
  <c r="E10" i="33" s="1"/>
  <c r="E9" i="33" s="1"/>
  <c r="AL72" i="46"/>
  <c r="H32" i="45" a="1"/>
  <c r="H32" i="45" s="1"/>
  <c r="AE16" i="33" a="1"/>
  <c r="AE16" i="33" s="1"/>
  <c r="G20" i="45" a="1"/>
  <c r="G20" i="45" s="1"/>
  <c r="AQ22" i="45" a="1"/>
  <c r="AQ22" i="45" s="1"/>
  <c r="AQ21" i="45" s="1"/>
  <c r="P67" i="33" a="1"/>
  <c r="P67" i="33" s="1"/>
  <c r="AR73" i="33" a="1"/>
  <c r="AR73" i="33" s="1"/>
  <c r="F34" i="33" a="1"/>
  <c r="F34" i="33" s="1"/>
  <c r="S71" i="33" a="1"/>
  <c r="S71" i="33" s="1"/>
  <c r="S69" i="33" s="1"/>
  <c r="R88" i="44" a="1"/>
  <c r="R88" i="44" s="1"/>
  <c r="AQ19" i="33" a="1"/>
  <c r="AQ19" i="33" s="1"/>
  <c r="AQ18" i="33" s="1"/>
  <c r="AA56" i="44" a="1"/>
  <c r="AA56" i="44" s="1"/>
  <c r="AA54" i="44" s="1"/>
  <c r="AO77" i="45" a="1"/>
  <c r="AO77" i="45" s="1"/>
  <c r="I11" i="41" a="1"/>
  <c r="I11" i="41" s="1"/>
  <c r="AA59" i="33" a="1"/>
  <c r="AA59" i="33" s="1"/>
  <c r="AF40" i="33" a="1"/>
  <c r="AF40" i="33" s="1"/>
  <c r="AF39" i="33" s="1"/>
  <c r="M56" i="44" a="1"/>
  <c r="M56" i="44" s="1"/>
  <c r="AF47" i="44" a="1"/>
  <c r="AF47" i="44" s="1"/>
  <c r="AO43" i="44" a="1"/>
  <c r="AO43" i="44" s="1"/>
  <c r="AD24" i="47"/>
  <c r="AP73" i="45" a="1"/>
  <c r="AP73" i="45" s="1"/>
  <c r="AD43" i="45" a="1"/>
  <c r="AD43" i="45" s="1"/>
  <c r="AR11" i="44" a="1"/>
  <c r="AR11" i="44" s="1"/>
  <c r="R39" i="46"/>
  <c r="K19" i="45" a="1"/>
  <c r="K19" i="45" s="1"/>
  <c r="Q67" i="44" a="1"/>
  <c r="Q67" i="44" s="1"/>
  <c r="AI96" i="46"/>
  <c r="AA91" i="45" a="1"/>
  <c r="AA91" i="45" s="1"/>
  <c r="V86" i="45" a="1"/>
  <c r="V86" i="45" s="1"/>
  <c r="AL23" i="45" a="1"/>
  <c r="AL23" i="45" s="1"/>
  <c r="Y98" i="45" a="1"/>
  <c r="Y98" i="45" s="1"/>
  <c r="AM47" i="45" a="1"/>
  <c r="AM47" i="45" s="1"/>
  <c r="AR85" i="44" a="1"/>
  <c r="AR85" i="44" s="1"/>
  <c r="Y28" i="44" a="1"/>
  <c r="Y28" i="44" s="1"/>
  <c r="Z34" i="33" a="1"/>
  <c r="Z34" i="33" s="1"/>
  <c r="AO82" i="47" a="1"/>
  <c r="AO82" i="47" s="1"/>
  <c r="AF90" i="43"/>
  <c r="AD82" i="45" a="1"/>
  <c r="AD82" i="45" s="1"/>
  <c r="AD81" i="45" s="1"/>
  <c r="Z36" i="46"/>
  <c r="AC99" i="47"/>
  <c r="AH33" i="47"/>
  <c r="AU71" i="46" a="1"/>
  <c r="AU71" i="46" s="1"/>
  <c r="U82" i="33" a="1"/>
  <c r="U82" i="33" s="1"/>
  <c r="U81" i="33" s="1"/>
  <c r="F88" i="45" a="1"/>
  <c r="F88" i="45" s="1"/>
  <c r="X16" i="45" a="1"/>
  <c r="X16" i="45" s="1"/>
  <c r="S80" i="45" a="1"/>
  <c r="S80" i="45" s="1"/>
  <c r="Q104" i="45" a="1"/>
  <c r="Q104" i="45" s="1"/>
  <c r="W56" i="45" a="1"/>
  <c r="W56" i="45" s="1"/>
  <c r="G41" i="44" a="1"/>
  <c r="G41" i="44" s="1"/>
  <c r="I86" i="43" a="1"/>
  <c r="I86" i="43" s="1"/>
  <c r="Q79" i="33" a="1"/>
  <c r="Q79" i="33" s="1"/>
  <c r="L44" i="44" a="1"/>
  <c r="L44" i="44" s="1"/>
  <c r="AR64" i="44" a="1"/>
  <c r="AR64" i="44" s="1"/>
  <c r="R75" i="47"/>
  <c r="P25" i="33" a="1"/>
  <c r="P25" i="33" s="1"/>
  <c r="AV101" i="43" a="1"/>
  <c r="AV101" i="43" s="1"/>
  <c r="V83" i="33" a="1"/>
  <c r="V83" i="33" s="1"/>
  <c r="W47" i="45" a="1"/>
  <c r="W47" i="45" s="1"/>
  <c r="H58" i="33" a="1"/>
  <c r="H58" i="33" s="1"/>
  <c r="K95" i="45" a="1"/>
  <c r="K95" i="45" s="1"/>
  <c r="F71" i="45" a="1"/>
  <c r="F71" i="45" s="1"/>
  <c r="K69" i="41"/>
  <c r="AG65" i="33" a="1"/>
  <c r="AG65" i="33" s="1"/>
  <c r="R83" i="44" a="1"/>
  <c r="R83" i="44" s="1"/>
  <c r="O97" i="33" a="1"/>
  <c r="O97" i="33" s="1"/>
  <c r="O96" i="33" s="1"/>
  <c r="G88" i="33" a="1"/>
  <c r="G88" i="33" s="1"/>
  <c r="AP96" i="46"/>
  <c r="AI72" i="41"/>
  <c r="AV74" i="41" a="1"/>
  <c r="AV74" i="41" s="1"/>
  <c r="AV72" i="41" s="1"/>
  <c r="K49" i="45" a="1"/>
  <c r="K49" i="45" s="1"/>
  <c r="AK63" i="41"/>
  <c r="AJ103" i="44" a="1"/>
  <c r="AJ103" i="44" s="1"/>
  <c r="Z104" i="44" a="1"/>
  <c r="Z104" i="44" s="1"/>
  <c r="V47" i="33" a="1"/>
  <c r="V47" i="33" s="1"/>
  <c r="I49" i="45" a="1"/>
  <c r="I49" i="45" s="1"/>
  <c r="I48" i="45" s="1"/>
  <c r="T74" i="33" a="1"/>
  <c r="T74" i="33" s="1"/>
  <c r="W68" i="33" a="1"/>
  <c r="W68" i="33" s="1"/>
  <c r="W66" i="33" s="1"/>
  <c r="AO59" i="46" a="1"/>
  <c r="AO59" i="46" s="1"/>
  <c r="Q83" i="33" a="1"/>
  <c r="Q83" i="33" s="1"/>
  <c r="AJ55" i="33" a="1"/>
  <c r="AJ55" i="33" s="1"/>
  <c r="AJ28" i="44" a="1"/>
  <c r="AJ28" i="44" s="1"/>
  <c r="AJ27" i="44" s="1"/>
  <c r="AF38" i="44" a="1"/>
  <c r="AF38" i="44" s="1"/>
  <c r="AO26" i="43" a="1"/>
  <c r="AO26" i="43" s="1"/>
  <c r="R92" i="33" a="1"/>
  <c r="R92" i="33" s="1"/>
  <c r="I41" i="47" a="1"/>
  <c r="I41" i="47" s="1"/>
  <c r="AK17" i="44" a="1"/>
  <c r="AK17" i="44" s="1"/>
  <c r="AG64" i="33" a="1"/>
  <c r="AG64" i="33" s="1"/>
  <c r="AD50" i="44" a="1"/>
  <c r="AD50" i="44" s="1"/>
  <c r="I71" i="33" a="1"/>
  <c r="I71" i="33" s="1"/>
  <c r="AN32" i="43" a="1"/>
  <c r="AN32" i="43" s="1"/>
  <c r="J49" i="33" a="1"/>
  <c r="J49" i="33" s="1"/>
  <c r="AJ69" i="43"/>
  <c r="AH37" i="45" a="1"/>
  <c r="AH37" i="45" s="1"/>
  <c r="AC93" i="47"/>
  <c r="AO16" i="41" a="1"/>
  <c r="AO16" i="41" s="1"/>
  <c r="I26" i="41" a="1"/>
  <c r="I26" i="41" s="1"/>
  <c r="I24" i="41" s="1"/>
  <c r="AM55" i="44" a="1"/>
  <c r="AM55" i="44" s="1"/>
  <c r="AQ22" i="33" a="1"/>
  <c r="AQ22" i="33" s="1"/>
  <c r="X89" i="44" a="1"/>
  <c r="X89" i="44" s="1"/>
  <c r="AG49" i="33" a="1"/>
  <c r="AG49" i="33" s="1"/>
  <c r="T32" i="45" a="1"/>
  <c r="T32" i="45" s="1"/>
  <c r="AV104" i="46" a="1"/>
  <c r="AV104" i="46" s="1"/>
  <c r="AB20" i="44" a="1"/>
  <c r="AB20" i="44" s="1"/>
  <c r="AR58" i="44" a="1"/>
  <c r="AR58" i="44" s="1"/>
  <c r="P86" i="45" a="1"/>
  <c r="P86" i="45" s="1"/>
  <c r="P84" i="45" s="1"/>
  <c r="AB9" i="43"/>
  <c r="I103" i="41" a="1"/>
  <c r="I103" i="41" s="1"/>
  <c r="Z101" i="45" a="1"/>
  <c r="Z101" i="45" s="1"/>
  <c r="AG86" i="45" a="1"/>
  <c r="AG86" i="45" s="1"/>
  <c r="C103" i="41" a="1"/>
  <c r="C103" i="41" s="1"/>
  <c r="W44" i="33" a="1"/>
  <c r="W44" i="33" s="1"/>
  <c r="AK37" i="33" a="1"/>
  <c r="AK37" i="33" s="1"/>
  <c r="AU10" i="41" a="1"/>
  <c r="AU10" i="41" s="1"/>
  <c r="AD25" i="45" a="1"/>
  <c r="AD25" i="45" s="1"/>
  <c r="C86" i="43" a="1"/>
  <c r="C86" i="43" s="1"/>
  <c r="AS60" i="41"/>
  <c r="AR65" i="44" a="1"/>
  <c r="AR65" i="44" s="1"/>
  <c r="O55" i="44" a="1"/>
  <c r="O55" i="44" s="1"/>
  <c r="W22" i="45" a="1"/>
  <c r="W22" i="45" s="1"/>
  <c r="AA10" i="44" a="1"/>
  <c r="AA10" i="44" s="1"/>
  <c r="AA9" i="44" s="1"/>
  <c r="AA64" i="33" a="1"/>
  <c r="AA64" i="33" s="1"/>
  <c r="AA63" i="33" s="1"/>
  <c r="J61" i="44" a="1"/>
  <c r="J61" i="44" s="1"/>
  <c r="AM41" i="45" a="1"/>
  <c r="AM41" i="45" s="1"/>
  <c r="E95" i="44" a="1"/>
  <c r="E95" i="44" s="1"/>
  <c r="X100" i="33" a="1"/>
  <c r="X100" i="33" s="1"/>
  <c r="AV55" i="41" a="1"/>
  <c r="AV55" i="41" s="1"/>
  <c r="AG94" i="33" a="1"/>
  <c r="AG94" i="33" s="1"/>
  <c r="Y41" i="44" a="1"/>
  <c r="Y41" i="44" s="1"/>
  <c r="G97" i="33" a="1"/>
  <c r="G97" i="33" s="1"/>
  <c r="J47" i="33" a="1"/>
  <c r="J47" i="33" s="1"/>
  <c r="AJ35" i="45" a="1"/>
  <c r="AJ35" i="45" s="1"/>
  <c r="AB56" i="33" a="1"/>
  <c r="AB56" i="33" s="1"/>
  <c r="AF64" i="44" a="1"/>
  <c r="AF64" i="44" s="1"/>
  <c r="AE91" i="45" a="1"/>
  <c r="AE91" i="45" s="1"/>
  <c r="F88" i="44" a="1"/>
  <c r="F88" i="44" s="1"/>
  <c r="F87" i="44" s="1"/>
  <c r="AC82" i="44" a="1"/>
  <c r="AC82" i="44" s="1"/>
  <c r="Y51" i="47"/>
  <c r="K95" i="33" a="1"/>
  <c r="K95" i="33" s="1"/>
  <c r="S104" i="33" a="1"/>
  <c r="S104" i="33" s="1"/>
  <c r="E104" i="33" a="1"/>
  <c r="E104" i="33" s="1"/>
  <c r="S43" i="45" a="1"/>
  <c r="S43" i="45" s="1"/>
  <c r="R76" i="45" a="1"/>
  <c r="R76" i="45" s="1"/>
  <c r="AH44" i="44" a="1"/>
  <c r="AH44" i="44" s="1"/>
  <c r="AM26" i="45" a="1"/>
  <c r="AM26" i="45" s="1"/>
  <c r="AN76" i="44" a="1"/>
  <c r="AN76" i="44" s="1"/>
  <c r="O68" i="44" a="1"/>
  <c r="O68" i="44" s="1"/>
  <c r="AU29" i="46" a="1"/>
  <c r="AU29" i="46" s="1"/>
  <c r="H52" i="44" a="1"/>
  <c r="H52" i="44" s="1"/>
  <c r="H51" i="44" s="1"/>
  <c r="AO43" i="45" a="1"/>
  <c r="AO43" i="45" s="1"/>
  <c r="J68" i="33" a="1"/>
  <c r="J68" i="33" s="1"/>
  <c r="X44" i="33" a="1"/>
  <c r="X44" i="33" s="1"/>
  <c r="H104" i="33" a="1"/>
  <c r="H104" i="33" s="1"/>
  <c r="AE25" i="33" a="1"/>
  <c r="AE25" i="33" s="1"/>
  <c r="AN73" i="47" a="1"/>
  <c r="AN73" i="47" s="1"/>
  <c r="Q58" i="33" a="1"/>
  <c r="Q58" i="33" s="1"/>
  <c r="AN85" i="41" a="1"/>
  <c r="AN85" i="41" s="1"/>
  <c r="AD10" i="44" a="1"/>
  <c r="AD10" i="44" s="1"/>
  <c r="Y40" i="44" a="1"/>
  <c r="Y40" i="44" s="1"/>
  <c r="I31" i="45" a="1"/>
  <c r="I31" i="45" s="1"/>
  <c r="I30" i="45" s="1"/>
  <c r="AF85" i="45" a="1"/>
  <c r="AF85" i="45" s="1"/>
  <c r="AF84" i="45" s="1"/>
  <c r="AO32" i="47" a="1"/>
  <c r="AO32" i="47" s="1"/>
  <c r="C80" i="46" a="1"/>
  <c r="C80" i="46" s="1"/>
  <c r="T32" i="33" a="1"/>
  <c r="T32" i="33" s="1"/>
  <c r="AJ104" i="33" a="1"/>
  <c r="AJ104" i="33" s="1"/>
  <c r="AO26" i="44" a="1"/>
  <c r="AO26" i="44" s="1"/>
  <c r="AI86" i="45" a="1"/>
  <c r="AI86" i="45" s="1"/>
  <c r="AN97" i="33" a="1"/>
  <c r="AN97" i="33" s="1"/>
  <c r="L74" i="33" a="1"/>
  <c r="L74" i="33" s="1"/>
  <c r="AQ24" i="47"/>
  <c r="Y29" i="44" a="1"/>
  <c r="Y29" i="44" s="1"/>
  <c r="N68" i="45" a="1"/>
  <c r="N68" i="45" s="1"/>
  <c r="AL74" i="44" a="1"/>
  <c r="AL74" i="44" s="1"/>
  <c r="F89" i="33" a="1"/>
  <c r="F89" i="33" s="1"/>
  <c r="W82" i="33" a="1"/>
  <c r="W82" i="33" s="1"/>
  <c r="N17" i="45" a="1"/>
  <c r="N17" i="45" s="1"/>
  <c r="I92" i="41" a="1"/>
  <c r="I92" i="41" s="1"/>
  <c r="O10" i="44" a="1"/>
  <c r="O10" i="44" s="1"/>
  <c r="K83" i="44" a="1"/>
  <c r="K83" i="44" s="1"/>
  <c r="H19" i="33" a="1"/>
  <c r="H19" i="33" s="1"/>
  <c r="W28" i="33" a="1"/>
  <c r="W28" i="33" s="1"/>
  <c r="W27" i="33" s="1"/>
  <c r="W64" i="45" a="1"/>
  <c r="W64" i="45" s="1"/>
  <c r="P9" i="43"/>
  <c r="R9" i="41"/>
  <c r="W91" i="33" a="1"/>
  <c r="W91" i="33" s="1"/>
  <c r="AJ9" i="41"/>
  <c r="M63" i="46"/>
  <c r="AA31" i="44" a="1"/>
  <c r="AA31" i="44" s="1"/>
  <c r="Y53" i="33" a="1"/>
  <c r="Y53" i="33" s="1"/>
  <c r="N95" i="44" a="1"/>
  <c r="N95" i="44" s="1"/>
  <c r="R94" i="44" a="1"/>
  <c r="R94" i="44" s="1"/>
  <c r="W49" i="45" a="1"/>
  <c r="W49" i="45" s="1"/>
  <c r="W48" i="45" s="1"/>
  <c r="V45" i="46"/>
  <c r="V23" i="44" a="1"/>
  <c r="V23" i="44" s="1"/>
  <c r="T89" i="44" a="1"/>
  <c r="T89" i="44" s="1"/>
  <c r="Q30" i="47"/>
  <c r="S97" i="44" a="1"/>
  <c r="S97" i="44" s="1"/>
  <c r="S96" i="44" s="1"/>
  <c r="O28" i="44" a="1"/>
  <c r="O28" i="44" s="1"/>
  <c r="I17" i="47" a="1"/>
  <c r="I17" i="47" s="1"/>
  <c r="C26" i="44" a="1"/>
  <c r="C26" i="44" s="1"/>
  <c r="AJ93" i="46"/>
  <c r="AJ22" i="33" a="1"/>
  <c r="AJ22" i="33" s="1"/>
  <c r="AR52" i="45" a="1"/>
  <c r="AR52" i="45" s="1"/>
  <c r="G47" i="33" a="1"/>
  <c r="G47" i="33" s="1"/>
  <c r="G45" i="33" s="1"/>
  <c r="AF84" i="46"/>
  <c r="AP94" i="33" a="1"/>
  <c r="AP94" i="33" s="1"/>
  <c r="AF88" i="44" a="1"/>
  <c r="AF88" i="44" s="1"/>
  <c r="AE92" i="44" a="1"/>
  <c r="AE92" i="44" s="1"/>
  <c r="C35" i="44" a="1"/>
  <c r="C35" i="44" s="1"/>
  <c r="A34" i="44" s="1"/>
  <c r="J94" i="44" a="1"/>
  <c r="J94" i="44" s="1"/>
  <c r="AB74" i="44" a="1"/>
  <c r="AB74" i="44" s="1"/>
  <c r="F10" i="44" a="1"/>
  <c r="F10" i="44" s="1"/>
  <c r="AN83" i="43" a="1"/>
  <c r="AN83" i="43" s="1"/>
  <c r="P62" i="45" a="1"/>
  <c r="P62" i="45" s="1"/>
  <c r="Q26" i="45" a="1"/>
  <c r="Q26" i="45" s="1"/>
  <c r="G65" i="45" a="1"/>
  <c r="G65" i="45" s="1"/>
  <c r="M67" i="45" a="1"/>
  <c r="M67" i="45" s="1"/>
  <c r="AJ97" i="44" a="1"/>
  <c r="AJ97" i="44" s="1"/>
  <c r="AJ96" i="44" s="1"/>
  <c r="AR41" i="33" a="1"/>
  <c r="AR41" i="33" s="1"/>
  <c r="AO95" i="45" a="1"/>
  <c r="AO95" i="45" s="1"/>
  <c r="AO93" i="45" s="1"/>
  <c r="AB62" i="44" a="1"/>
  <c r="AB62" i="44" s="1"/>
  <c r="AM20" i="44" a="1"/>
  <c r="AM20" i="44" s="1"/>
  <c r="AN82" i="44" a="1"/>
  <c r="AN82" i="44" s="1"/>
  <c r="AQ10" i="44" a="1"/>
  <c r="AQ10" i="44" s="1"/>
  <c r="P23" i="33" a="1"/>
  <c r="P23" i="33" s="1"/>
  <c r="AA91" i="33" a="1"/>
  <c r="AA91" i="33" s="1"/>
  <c r="AB94" i="45" a="1"/>
  <c r="AB94" i="45" s="1"/>
  <c r="K55" i="44" a="1"/>
  <c r="K55" i="44" s="1"/>
  <c r="AN77" i="46" a="1"/>
  <c r="AN77" i="46" s="1"/>
  <c r="AI53" i="44" a="1"/>
  <c r="AI53" i="44" s="1"/>
  <c r="I28" i="41" a="1"/>
  <c r="I28" i="41" s="1"/>
  <c r="U58" i="33" a="1"/>
  <c r="U58" i="33" s="1"/>
  <c r="AJ89" i="33" a="1"/>
  <c r="AJ89" i="33" s="1"/>
  <c r="Y47" i="33" a="1"/>
  <c r="Y47" i="33" s="1"/>
  <c r="P85" i="33" a="1"/>
  <c r="P85" i="33" s="1"/>
  <c r="E82" i="33" a="1"/>
  <c r="E82" i="33" s="1"/>
  <c r="E91" i="33" a="1"/>
  <c r="E91" i="33" s="1"/>
  <c r="AC52" i="44" a="1"/>
  <c r="AC52" i="44" s="1"/>
  <c r="AC51" i="44" s="1"/>
  <c r="AO29" i="43" a="1"/>
  <c r="AO29" i="43" s="1"/>
  <c r="C38" i="44" a="1"/>
  <c r="C38" i="44" s="1"/>
  <c r="I88" i="46" a="1"/>
  <c r="I88" i="46" s="1"/>
  <c r="AL52" i="45" a="1"/>
  <c r="AL52" i="45" s="1"/>
  <c r="C55" i="33" a="1"/>
  <c r="C55" i="33" s="1"/>
  <c r="A55" i="33" s="1"/>
  <c r="U97" i="33" a="1"/>
  <c r="U97" i="33" s="1"/>
  <c r="R20" i="33" a="1"/>
  <c r="R20" i="33" s="1"/>
  <c r="U86" i="44" a="1"/>
  <c r="U86" i="44" s="1"/>
  <c r="AE83" i="44" a="1"/>
  <c r="AE83" i="44" s="1"/>
  <c r="AT15" i="43"/>
  <c r="I16" i="33" a="1"/>
  <c r="I16" i="33" s="1"/>
  <c r="AP98" i="45" a="1"/>
  <c r="AP98" i="45" s="1"/>
  <c r="W59" i="45" a="1"/>
  <c r="W59" i="45" s="1"/>
  <c r="L43" i="33" a="1"/>
  <c r="L43" i="33" s="1"/>
  <c r="L42" i="33" s="1"/>
  <c r="AH91" i="33" a="1"/>
  <c r="AH91" i="33" s="1"/>
  <c r="L59" i="44" a="1"/>
  <c r="L59" i="44" s="1"/>
  <c r="X27" i="47"/>
  <c r="G17" i="44" a="1"/>
  <c r="G17" i="44" s="1"/>
  <c r="K50" i="33" a="1"/>
  <c r="K50" i="33" s="1"/>
  <c r="AO97" i="44" a="1"/>
  <c r="AO97" i="44" s="1"/>
  <c r="W55" i="44" a="1"/>
  <c r="W55" i="44" s="1"/>
  <c r="I44" i="47" a="1"/>
  <c r="I44" i="47" s="1"/>
  <c r="AB46" i="33" a="1"/>
  <c r="AB46" i="33" s="1"/>
  <c r="AB45" i="33" s="1"/>
  <c r="K43" i="44" a="1"/>
  <c r="K43" i="44" s="1"/>
  <c r="K42" i="44" s="1"/>
  <c r="AH38" i="45" a="1"/>
  <c r="AH38" i="45" s="1"/>
  <c r="E85" i="44" a="1"/>
  <c r="E85" i="44" s="1"/>
  <c r="E84" i="44" s="1"/>
  <c r="AJ82" i="44" a="1"/>
  <c r="AJ82" i="44" s="1"/>
  <c r="T16" i="44" a="1"/>
  <c r="T16" i="44" s="1"/>
  <c r="AD74" i="45" a="1"/>
  <c r="AD74" i="45" s="1"/>
  <c r="F55" i="44" a="1"/>
  <c r="F55" i="44" s="1"/>
  <c r="F54" i="44" s="1"/>
  <c r="AP57" i="46"/>
  <c r="U97" i="44" a="1"/>
  <c r="U97" i="44" s="1"/>
  <c r="O76" i="33" a="1"/>
  <c r="O76" i="33" s="1"/>
  <c r="O75" i="33" s="1"/>
  <c r="AK88" i="33" a="1"/>
  <c r="AK88" i="33" s="1"/>
  <c r="O102" i="43"/>
  <c r="Z104" i="33" a="1"/>
  <c r="Z104" i="33" s="1"/>
  <c r="AD34" i="33" a="1"/>
  <c r="AD34" i="33" s="1"/>
  <c r="AD33" i="33" s="1"/>
  <c r="G52" i="44" a="1"/>
  <c r="G52" i="44" s="1"/>
  <c r="G51" i="44" s="1"/>
  <c r="AL77" i="44" a="1"/>
  <c r="AL77" i="44" s="1"/>
  <c r="F58" i="33" a="1"/>
  <c r="F58" i="33" s="1"/>
  <c r="AU41" i="47" a="1"/>
  <c r="AU41" i="47" s="1"/>
  <c r="I80" i="44" a="1"/>
  <c r="I80" i="44" s="1"/>
  <c r="I78" i="44" s="1"/>
  <c r="AU34" i="43" a="1"/>
  <c r="AU34" i="43" s="1"/>
  <c r="I25" i="43" a="1"/>
  <c r="I25" i="43" s="1"/>
  <c r="I24" i="43" s="1"/>
  <c r="AN65" i="45" a="1"/>
  <c r="AN65" i="45" s="1"/>
  <c r="X68" i="33" a="1"/>
  <c r="X68" i="33" s="1"/>
  <c r="G20" i="33" a="1"/>
  <c r="G20" i="33" s="1"/>
  <c r="G18" i="33" s="1"/>
  <c r="AU44" i="41" a="1"/>
  <c r="AU44" i="41" s="1"/>
  <c r="AU42" i="41" s="1"/>
  <c r="T92" i="45" a="1"/>
  <c r="T92" i="45" s="1"/>
  <c r="AN47" i="46" a="1"/>
  <c r="AN47" i="46" s="1"/>
  <c r="AB41" i="45" a="1"/>
  <c r="AB41" i="45" s="1"/>
  <c r="AN95" i="47" a="1"/>
  <c r="AN95" i="47" s="1"/>
  <c r="C46" i="47" a="1"/>
  <c r="C46" i="47" s="1"/>
  <c r="A46" i="47" s="1"/>
  <c r="C103" i="45" a="1"/>
  <c r="C103" i="45" s="1"/>
  <c r="A103" i="45" s="1"/>
  <c r="AL53" i="44" a="1"/>
  <c r="AL53" i="44" s="1"/>
  <c r="AI100" i="33" a="1"/>
  <c r="AI100" i="33" s="1"/>
  <c r="T97" i="33" a="1"/>
  <c r="T97" i="33" s="1"/>
  <c r="Y65" i="44" a="1"/>
  <c r="Y65" i="44" s="1"/>
  <c r="AN11" i="46" a="1"/>
  <c r="AN11" i="46" s="1"/>
  <c r="H47" i="44" a="1"/>
  <c r="H47" i="44" s="1"/>
  <c r="V51" i="43"/>
  <c r="E31" i="33" a="1"/>
  <c r="E31" i="33" s="1"/>
  <c r="C100" i="44" a="1"/>
  <c r="C100" i="44" s="1"/>
  <c r="A100" i="44" s="1"/>
  <c r="AQ88" i="44" a="1"/>
  <c r="AQ88" i="44" s="1"/>
  <c r="AD92" i="45" a="1"/>
  <c r="AD92" i="45" s="1"/>
  <c r="AO40" i="43" a="1"/>
  <c r="AO40" i="43" s="1"/>
  <c r="M34" i="44" a="1"/>
  <c r="M34" i="44" s="1"/>
  <c r="M33" i="44" s="1"/>
  <c r="AF93" i="43"/>
  <c r="N51" i="43"/>
  <c r="Y46" i="33" a="1"/>
  <c r="Y46" i="33" s="1"/>
  <c r="AA52" i="45" a="1"/>
  <c r="AA52" i="45" s="1"/>
  <c r="L30" i="41"/>
  <c r="I22" i="43" a="1"/>
  <c r="I22" i="43" s="1"/>
  <c r="I21" i="43" s="1"/>
  <c r="AH104" i="33" a="1"/>
  <c r="AH104" i="33" s="1"/>
  <c r="AI80" i="33" a="1"/>
  <c r="AI80" i="33" s="1"/>
  <c r="AN52" i="44" a="1"/>
  <c r="AN52" i="44" s="1"/>
  <c r="L82" i="45" a="1"/>
  <c r="L82" i="45" s="1"/>
  <c r="W53" i="44" a="1"/>
  <c r="W53" i="44" s="1"/>
  <c r="AG82" i="44" a="1"/>
  <c r="AG82" i="44" s="1"/>
  <c r="K90" i="41"/>
  <c r="AI76" i="44" a="1"/>
  <c r="AI76" i="44" s="1"/>
  <c r="L23" i="45" a="1"/>
  <c r="L23" i="45" s="1"/>
  <c r="AN82" i="43" a="1"/>
  <c r="AN82" i="43" s="1"/>
  <c r="AR47" i="44" a="1"/>
  <c r="AR47" i="44" s="1"/>
  <c r="F56" i="45" a="1"/>
  <c r="F56" i="45" s="1"/>
  <c r="AJ101" i="33" a="1"/>
  <c r="AJ101" i="33" s="1"/>
  <c r="J79" i="33" a="1"/>
  <c r="J79" i="33" s="1"/>
  <c r="V43" i="45" a="1"/>
  <c r="V43" i="45" s="1"/>
  <c r="AK24" i="47"/>
  <c r="K65" i="44" a="1"/>
  <c r="K65" i="44" s="1"/>
  <c r="AL103" i="45" a="1"/>
  <c r="AL103" i="45" s="1"/>
  <c r="P72" i="43"/>
  <c r="G67" i="44" a="1"/>
  <c r="G67" i="44" s="1"/>
  <c r="AH51" i="46"/>
  <c r="Q62" i="33" a="1"/>
  <c r="Q62" i="33" s="1"/>
  <c r="Q73" i="45" a="1"/>
  <c r="Q73" i="45" s="1"/>
  <c r="AP93" i="46"/>
  <c r="L66" i="41"/>
  <c r="C85" i="42" a="1"/>
  <c r="C85" i="42" s="1"/>
  <c r="A85" i="42" s="1"/>
  <c r="AD52" i="45" a="1"/>
  <c r="AD52" i="45" s="1"/>
  <c r="Q86" i="33" a="1"/>
  <c r="Q86" i="33" s="1"/>
  <c r="AN23" i="47" a="1"/>
  <c r="AN23" i="47" s="1"/>
  <c r="AN21" i="47" s="1"/>
  <c r="E59" i="33" a="1"/>
  <c r="E59" i="33" s="1"/>
  <c r="U94" i="33" a="1"/>
  <c r="U94" i="33" s="1"/>
  <c r="AN31" i="46" a="1"/>
  <c r="AN31" i="46" s="1"/>
  <c r="U34" i="33" a="1"/>
  <c r="U34" i="33" s="1"/>
  <c r="G70" i="33" a="1"/>
  <c r="G70" i="33" s="1"/>
  <c r="R94" i="33" a="1"/>
  <c r="R94" i="33" s="1"/>
  <c r="AR11" i="33" a="1"/>
  <c r="AR11" i="33" s="1"/>
  <c r="AN52" i="46" a="1"/>
  <c r="AN52" i="46" s="1"/>
  <c r="AN51" i="46" s="1"/>
  <c r="AQ77" i="33" a="1"/>
  <c r="AQ77" i="33" s="1"/>
  <c r="G59" i="45" a="1"/>
  <c r="G59" i="45" s="1"/>
  <c r="G20" i="44" a="1"/>
  <c r="G20" i="44" s="1"/>
  <c r="J22" i="45" a="1"/>
  <c r="J22" i="45" s="1"/>
  <c r="AP15" i="41"/>
  <c r="AQ100" i="44" a="1"/>
  <c r="AQ100" i="44" s="1"/>
  <c r="Z84" i="47"/>
  <c r="U98" i="44" a="1"/>
  <c r="U98" i="44" s="1"/>
  <c r="AO44" i="43" a="1"/>
  <c r="AO44" i="43" s="1"/>
  <c r="R46" i="45" a="1"/>
  <c r="R46" i="45" s="1"/>
  <c r="R45" i="45" s="1"/>
  <c r="AP47" i="44" a="1"/>
  <c r="AP47" i="44" s="1"/>
  <c r="V40" i="33" a="1"/>
  <c r="V40" i="33" s="1"/>
  <c r="J56" i="44" a="1"/>
  <c r="J56" i="44" s="1"/>
  <c r="J31" i="33" a="1"/>
  <c r="J31" i="33" s="1"/>
  <c r="AE81" i="46"/>
  <c r="Y38" i="45" a="1"/>
  <c r="Y38" i="45" s="1"/>
  <c r="AU50" i="46" a="1"/>
  <c r="AU50" i="46" s="1"/>
  <c r="AV73" i="46" a="1"/>
  <c r="AV73" i="46" s="1"/>
  <c r="AN94" i="46" a="1"/>
  <c r="AN94" i="46" s="1"/>
  <c r="C50" i="46" a="1"/>
  <c r="C50" i="46" s="1"/>
  <c r="O56" i="45" a="1"/>
  <c r="O56" i="45" s="1"/>
  <c r="AF47" i="45" a="1"/>
  <c r="AF47" i="45" s="1"/>
  <c r="AE97" i="44" a="1"/>
  <c r="AE97" i="44" s="1"/>
  <c r="AE96" i="44" s="1"/>
  <c r="AO86" i="44" a="1"/>
  <c r="AO86" i="44" s="1"/>
  <c r="AC35" i="45" a="1"/>
  <c r="AC35" i="45" s="1"/>
  <c r="AA101" i="44" a="1"/>
  <c r="AA101" i="44" s="1"/>
  <c r="AC38" i="44" a="1"/>
  <c r="AC38" i="44" s="1"/>
  <c r="K64" i="45" a="1"/>
  <c r="K64" i="45" s="1"/>
  <c r="AP41" i="44" a="1"/>
  <c r="AP41" i="44" s="1"/>
  <c r="M30" i="46"/>
  <c r="Z91" i="44" a="1"/>
  <c r="Z91" i="44" s="1"/>
  <c r="M90" i="43"/>
  <c r="N43" i="44" a="1"/>
  <c r="N43" i="44" s="1"/>
  <c r="N42" i="44" s="1"/>
  <c r="F92" i="44" a="1"/>
  <c r="F92" i="44" s="1"/>
  <c r="C59" i="33" a="1"/>
  <c r="C59" i="33" s="1"/>
  <c r="I91" i="46" a="1"/>
  <c r="I91" i="46" s="1"/>
  <c r="F41" i="44" a="1"/>
  <c r="F41" i="44" s="1"/>
  <c r="AO55" i="45" a="1"/>
  <c r="AO55" i="45" s="1"/>
  <c r="C65" i="44" a="1"/>
  <c r="C65" i="44" s="1"/>
  <c r="M80" i="45" a="1"/>
  <c r="M80" i="45" s="1"/>
  <c r="R89" i="44" a="1"/>
  <c r="R89" i="44" s="1"/>
  <c r="AN43" i="45" a="1"/>
  <c r="AN43" i="45" s="1"/>
  <c r="AU32" i="46" a="1"/>
  <c r="AU32" i="46" s="1"/>
  <c r="AD85" i="45" a="1"/>
  <c r="AD85" i="45" s="1"/>
  <c r="AR45" i="46"/>
  <c r="K23" i="45" a="1"/>
  <c r="K23" i="45" s="1"/>
  <c r="K21" i="45" s="1"/>
  <c r="M65" i="45" a="1"/>
  <c r="M65" i="45" s="1"/>
  <c r="M63" i="45" s="1"/>
  <c r="AI64" i="44" a="1"/>
  <c r="AI64" i="44" s="1"/>
  <c r="X86" i="45" a="1"/>
  <c r="X86" i="45" s="1"/>
  <c r="AP49" i="44" a="1"/>
  <c r="AP49" i="44" s="1"/>
  <c r="Y95" i="45" a="1"/>
  <c r="Y95" i="45" s="1"/>
  <c r="C22" i="45" a="1"/>
  <c r="C22" i="45" s="1"/>
  <c r="A22" i="45" s="1"/>
  <c r="AK41" i="33" a="1"/>
  <c r="AK41" i="33" s="1"/>
  <c r="U20" i="44" a="1"/>
  <c r="U20" i="44" s="1"/>
  <c r="S38" i="45" a="1"/>
  <c r="S38" i="45" s="1"/>
  <c r="AR16" i="33" a="1"/>
  <c r="AR16" i="33" s="1"/>
  <c r="AN103" i="43" a="1"/>
  <c r="AN103" i="43" s="1"/>
  <c r="AN102" i="43" s="1"/>
  <c r="AD47" i="44" a="1"/>
  <c r="AD47" i="44" s="1"/>
  <c r="F61" i="45" a="1"/>
  <c r="F61" i="45" s="1"/>
  <c r="K47" i="44" a="1"/>
  <c r="K47" i="44" s="1"/>
  <c r="AV41" i="41" a="1"/>
  <c r="AV41" i="41" s="1"/>
  <c r="AP101" i="44" a="1"/>
  <c r="AP101" i="44" s="1"/>
  <c r="P92" i="45" a="1"/>
  <c r="P92" i="45" s="1"/>
  <c r="AN67" i="47" a="1"/>
  <c r="AN67" i="47" s="1"/>
  <c r="C101" i="47" a="1"/>
  <c r="C101" i="47" s="1"/>
  <c r="F62" i="33" a="1"/>
  <c r="F62" i="33" s="1"/>
  <c r="AC80" i="45" a="1"/>
  <c r="AC80" i="45" s="1"/>
  <c r="Y49" i="44" a="1"/>
  <c r="Y49" i="44" s="1"/>
  <c r="Y48" i="44" s="1"/>
  <c r="AI10" i="44" a="1"/>
  <c r="AI10" i="44" s="1"/>
  <c r="O73" i="45" a="1"/>
  <c r="O73" i="45" s="1"/>
  <c r="AQ73" i="44" a="1"/>
  <c r="AQ73" i="44" s="1"/>
  <c r="AC70" i="33" a="1"/>
  <c r="AC70" i="33" s="1"/>
  <c r="E22" i="44" a="1"/>
  <c r="E22" i="44" s="1"/>
  <c r="F31" i="45" a="1"/>
  <c r="F31" i="45" s="1"/>
  <c r="I80" i="41" a="1"/>
  <c r="I80" i="41" s="1"/>
  <c r="C101" i="46" a="1"/>
  <c r="C101" i="46" s="1"/>
  <c r="AV46" i="43" a="1"/>
  <c r="AV46" i="43" s="1"/>
  <c r="AU55" i="46" a="1"/>
  <c r="AU55" i="46" s="1"/>
  <c r="AN16" i="44" a="1"/>
  <c r="AN16" i="44" s="1"/>
  <c r="AK36" i="46"/>
  <c r="AR100" i="44" a="1"/>
  <c r="AR100" i="44" s="1"/>
  <c r="Q47" i="45" a="1"/>
  <c r="Q47" i="45" s="1"/>
  <c r="AO40" i="41" a="1"/>
  <c r="AO40" i="41" s="1"/>
  <c r="AT84" i="46"/>
  <c r="AK67" i="44" a="1"/>
  <c r="AK67" i="44" s="1"/>
  <c r="AK66" i="44" s="1"/>
  <c r="AB92" i="33" a="1"/>
  <c r="AB92" i="33" s="1"/>
  <c r="AA94" i="44" a="1"/>
  <c r="AA94" i="44" s="1"/>
  <c r="C67" i="42" a="1"/>
  <c r="C67" i="42" s="1"/>
  <c r="A67" i="42" s="1"/>
  <c r="T47" i="45" a="1"/>
  <c r="T47" i="45" s="1"/>
  <c r="J47" i="45" a="1"/>
  <c r="J47" i="45" s="1"/>
  <c r="T50" i="33" a="1"/>
  <c r="T50" i="33" s="1"/>
  <c r="T98" i="44" a="1"/>
  <c r="T98" i="44" s="1"/>
  <c r="AH36" i="43"/>
  <c r="AK44" i="33" a="1"/>
  <c r="AK44" i="33" s="1"/>
  <c r="K83" i="33" a="1"/>
  <c r="K83" i="33" s="1"/>
  <c r="AG42" i="47"/>
  <c r="U18" i="47"/>
  <c r="O37" i="45" a="1"/>
  <c r="O37" i="45" s="1"/>
  <c r="AV40" i="43" a="1"/>
  <c r="AV40" i="43" s="1"/>
  <c r="X31" i="33" a="1"/>
  <c r="X31" i="33" s="1"/>
  <c r="AA60" i="47"/>
  <c r="W31" i="45" a="1"/>
  <c r="W31" i="45" s="1"/>
  <c r="AK90" i="41"/>
  <c r="C85" i="33" a="1"/>
  <c r="C85" i="33" s="1"/>
  <c r="A85" i="33" s="1"/>
  <c r="AD65" i="44" a="1"/>
  <c r="AD65" i="44" s="1"/>
  <c r="H97" i="33" a="1"/>
  <c r="H97" i="33" s="1"/>
  <c r="AK85" i="44" a="1"/>
  <c r="AK85" i="44" s="1"/>
  <c r="AK84" i="44" s="1"/>
  <c r="AB80" i="44" a="1"/>
  <c r="AB80" i="44" s="1"/>
  <c r="J76" i="45" a="1"/>
  <c r="J76" i="45" s="1"/>
  <c r="AN68" i="46" a="1"/>
  <c r="AN68" i="46" s="1"/>
  <c r="C94" i="45" a="1"/>
  <c r="C94" i="45" s="1"/>
  <c r="A94" i="45" s="1"/>
  <c r="O47" i="44" a="1"/>
  <c r="O47" i="44" s="1"/>
  <c r="I56" i="41" a="1"/>
  <c r="I56" i="41" s="1"/>
  <c r="T78" i="41"/>
  <c r="AR94" i="45" a="1"/>
  <c r="AR94" i="45" s="1"/>
  <c r="Y92" i="45" a="1"/>
  <c r="Y92" i="45" s="1"/>
  <c r="AV28" i="47" a="1"/>
  <c r="AV28" i="47" s="1"/>
  <c r="AJ49" i="33" a="1"/>
  <c r="AJ49" i="33" s="1"/>
  <c r="N67" i="45" a="1"/>
  <c r="N67" i="45" s="1"/>
  <c r="AD37" i="33" a="1"/>
  <c r="AD37" i="33" s="1"/>
  <c r="AD36" i="33" s="1"/>
  <c r="AR98" i="45" a="1"/>
  <c r="AR98" i="45" s="1"/>
  <c r="AR96" i="45" s="1"/>
  <c r="G53" i="33" a="1"/>
  <c r="G53" i="33" s="1"/>
  <c r="W103" i="44" a="1"/>
  <c r="W103" i="44" s="1"/>
  <c r="F46" i="44" a="1"/>
  <c r="F46" i="44" s="1"/>
  <c r="F45" i="44" s="1"/>
  <c r="AV92" i="41" a="1"/>
  <c r="AV92" i="41" s="1"/>
  <c r="G89" i="33" a="1"/>
  <c r="G89" i="33" s="1"/>
  <c r="AL58" i="45" a="1"/>
  <c r="AL58" i="45" s="1"/>
  <c r="AL57" i="45" s="1"/>
  <c r="AN70" i="46" a="1"/>
  <c r="AN70" i="46" s="1"/>
  <c r="W35" i="44" a="1"/>
  <c r="W35" i="44" s="1"/>
  <c r="T39" i="47"/>
  <c r="AA76" i="33" a="1"/>
  <c r="AA76" i="33" s="1"/>
  <c r="V89" i="33" a="1"/>
  <c r="V89" i="33" s="1"/>
  <c r="AC88" i="45" a="1"/>
  <c r="AC88" i="45" s="1"/>
  <c r="I41" i="41" a="1"/>
  <c r="I41" i="41" s="1"/>
  <c r="J56" i="33" a="1"/>
  <c r="J56" i="33" s="1"/>
  <c r="AF62" i="45" a="1"/>
  <c r="AF62" i="45" s="1"/>
  <c r="AD40" i="33" a="1"/>
  <c r="AD40" i="33" s="1"/>
  <c r="AD39" i="33" s="1"/>
  <c r="K92" i="44" a="1"/>
  <c r="K92" i="44" s="1"/>
  <c r="R89" i="45" a="1"/>
  <c r="R89" i="45" s="1"/>
  <c r="AR73" i="45" a="1"/>
  <c r="AR73" i="45" s="1"/>
  <c r="AN64" i="44" a="1"/>
  <c r="AN64" i="44" s="1"/>
  <c r="Z47" i="33" a="1"/>
  <c r="Z47" i="33" s="1"/>
  <c r="AK91" i="45" a="1"/>
  <c r="AK91" i="45" s="1"/>
  <c r="W20" i="45" a="1"/>
  <c r="W20" i="45" s="1"/>
  <c r="I22" i="46" a="1"/>
  <c r="I22" i="46" s="1"/>
  <c r="F68" i="45" a="1"/>
  <c r="F68" i="45" s="1"/>
  <c r="V50" i="45" a="1"/>
  <c r="V50" i="45" s="1"/>
  <c r="AB95" i="33" a="1"/>
  <c r="AB95" i="33" s="1"/>
  <c r="AH70" i="45" a="1"/>
  <c r="AH70" i="45" s="1"/>
  <c r="AH69" i="45" s="1"/>
  <c r="P61" i="45" a="1"/>
  <c r="P61" i="45" s="1"/>
  <c r="C22" i="47" a="1"/>
  <c r="C22" i="47" s="1"/>
  <c r="A22" i="47" s="1"/>
  <c r="AI25" i="33" a="1"/>
  <c r="AI25" i="33" s="1"/>
  <c r="Z77" i="33" a="1"/>
  <c r="Z77" i="33" s="1"/>
  <c r="I22" i="45" a="1"/>
  <c r="I22" i="45" s="1"/>
  <c r="F26" i="44" a="1"/>
  <c r="F26" i="44" s="1"/>
  <c r="AG71" i="44" a="1"/>
  <c r="AG71" i="44" s="1"/>
  <c r="AI41" i="45" a="1"/>
  <c r="AI41" i="45" s="1"/>
  <c r="AI38" i="33" a="1"/>
  <c r="AI38" i="33" s="1"/>
  <c r="AV44" i="47" a="1"/>
  <c r="AV44" i="47" s="1"/>
  <c r="E47" i="44" a="1"/>
  <c r="E47" i="44" s="1"/>
  <c r="T56" i="45" a="1"/>
  <c r="T56" i="45" s="1"/>
  <c r="K83" i="45" a="1"/>
  <c r="K83" i="45" s="1"/>
  <c r="AD102" i="46"/>
  <c r="AH35" i="33" a="1"/>
  <c r="AH35" i="33" s="1"/>
  <c r="C50" i="45" a="1"/>
  <c r="C50" i="45" s="1"/>
  <c r="A49" i="45" s="1"/>
  <c r="AR29" i="44" a="1"/>
  <c r="AR29" i="44" s="1"/>
  <c r="X55" i="44" a="1"/>
  <c r="X55" i="44" s="1"/>
  <c r="G80" i="45" a="1"/>
  <c r="G80" i="45" s="1"/>
  <c r="AI65" i="33" a="1"/>
  <c r="AI65" i="33" s="1"/>
  <c r="AI63" i="33" s="1"/>
  <c r="AB89" i="44" a="1"/>
  <c r="AB89" i="44" s="1"/>
  <c r="AK58" i="33" a="1"/>
  <c r="AK58" i="33" s="1"/>
  <c r="Y68" i="44" a="1"/>
  <c r="Y68" i="44" s="1"/>
  <c r="AC86" i="44" a="1"/>
  <c r="AC86" i="44" s="1"/>
  <c r="E91" i="45" a="1"/>
  <c r="E91" i="45" s="1"/>
  <c r="V101" i="44" a="1"/>
  <c r="V101" i="44" s="1"/>
  <c r="AR10" i="33" a="1"/>
  <c r="AR10" i="33" s="1"/>
  <c r="AS1" i="33" s="1"/>
  <c r="AF16" i="44" a="1"/>
  <c r="AF16" i="44" s="1"/>
  <c r="AO25" i="44" a="1"/>
  <c r="AO25" i="44" s="1"/>
  <c r="U20" i="45" a="1"/>
  <c r="U20" i="45" s="1"/>
  <c r="AO62" i="47" a="1"/>
  <c r="AO62" i="47" s="1"/>
  <c r="T53" i="44" a="1"/>
  <c r="T53" i="44" s="1"/>
  <c r="AK38" i="44" a="1"/>
  <c r="AK38" i="44" s="1"/>
  <c r="AO55" i="46" a="1"/>
  <c r="AO55" i="46" s="1"/>
  <c r="AQ87" i="46"/>
  <c r="X78" i="43"/>
  <c r="AR104" i="44" a="1"/>
  <c r="AR104" i="44" s="1"/>
  <c r="Z50" i="45" a="1"/>
  <c r="Z50" i="45" s="1"/>
  <c r="J95" i="44" a="1"/>
  <c r="J95" i="44" s="1"/>
  <c r="AF46" i="33" a="1"/>
  <c r="AF46" i="33" s="1"/>
  <c r="AI30" i="41"/>
  <c r="AN32" i="41" a="1"/>
  <c r="AN32" i="41" s="1"/>
  <c r="AR87" i="47"/>
  <c r="M59" i="33" a="1"/>
  <c r="M59" i="33" s="1"/>
  <c r="M98" i="44" a="1"/>
  <c r="M98" i="44" s="1"/>
  <c r="AN44" i="46" a="1"/>
  <c r="AN44" i="46" s="1"/>
  <c r="S48" i="43"/>
  <c r="AC35" i="44" a="1"/>
  <c r="AC35" i="44" s="1"/>
  <c r="C83" i="41" a="1"/>
  <c r="C83" i="41" s="1"/>
  <c r="AF25" i="44" a="1"/>
  <c r="AF25" i="44" s="1"/>
  <c r="AF24" i="44" s="1"/>
  <c r="AN62" i="46" a="1"/>
  <c r="AN62" i="46" s="1"/>
  <c r="AD59" i="33" a="1"/>
  <c r="AD59" i="33" s="1"/>
  <c r="AN89" i="47" a="1"/>
  <c r="AN89" i="47" s="1"/>
  <c r="AG18" i="47"/>
  <c r="V49" i="44" a="1"/>
  <c r="V49" i="44" s="1"/>
  <c r="I82" i="41" a="1"/>
  <c r="I82" i="41" s="1"/>
  <c r="G16" i="44" a="1"/>
  <c r="G16" i="44" s="1"/>
  <c r="AB97" i="44" a="1"/>
  <c r="AB97" i="44" s="1"/>
  <c r="F85" i="44" a="1"/>
  <c r="F85" i="44" s="1"/>
  <c r="AO73" i="43" a="1"/>
  <c r="AO73" i="43" s="1"/>
  <c r="AO61" i="44" a="1"/>
  <c r="AO61" i="44" s="1"/>
  <c r="Q43" i="44" a="1"/>
  <c r="Q43" i="44" s="1"/>
  <c r="AC59" i="33" a="1"/>
  <c r="AC59" i="33" s="1"/>
  <c r="AG79" i="44" a="1"/>
  <c r="AG79" i="44" s="1"/>
  <c r="AH62" i="33" a="1"/>
  <c r="AH62" i="33" s="1"/>
  <c r="G101" i="44" a="1"/>
  <c r="G101" i="44" s="1"/>
  <c r="AM80" i="44" a="1"/>
  <c r="AM80" i="44" s="1"/>
  <c r="AT42" i="41"/>
  <c r="AA56" i="45" a="1"/>
  <c r="AA56" i="45" s="1"/>
  <c r="AE40" i="44" a="1"/>
  <c r="AE40" i="44" s="1"/>
  <c r="F100" i="33" a="1"/>
  <c r="F100" i="33" s="1"/>
  <c r="AN61" i="46" a="1"/>
  <c r="AN61" i="46" s="1"/>
  <c r="AC45" i="43"/>
  <c r="AA47" i="45" a="1"/>
  <c r="AA47" i="45" s="1"/>
  <c r="I29" i="41" a="1"/>
  <c r="I29" i="41" s="1"/>
  <c r="L50" i="45" a="1"/>
  <c r="L50" i="45" s="1"/>
  <c r="AR48" i="46"/>
  <c r="Q19" i="44" a="1"/>
  <c r="Q19" i="44" s="1"/>
  <c r="Q18" i="44" s="1"/>
  <c r="U43" i="44" a="1"/>
  <c r="U43" i="44" s="1"/>
  <c r="P65" i="44" a="1"/>
  <c r="P65" i="44" s="1"/>
  <c r="AC35" i="33" a="1"/>
  <c r="AC35" i="33" s="1"/>
  <c r="AP29" i="33" a="1"/>
  <c r="AP29" i="33" s="1"/>
  <c r="N58" i="44" a="1"/>
  <c r="N58" i="44" s="1"/>
  <c r="AL81" i="41"/>
  <c r="Z22" i="45" a="1"/>
  <c r="Z22" i="45" s="1"/>
  <c r="Z21" i="45" s="1"/>
  <c r="AB30" i="46"/>
  <c r="T55" i="44" a="1"/>
  <c r="T55" i="44" s="1"/>
  <c r="L61" i="33" a="1"/>
  <c r="L61" i="33" s="1"/>
  <c r="U95" i="45" a="1"/>
  <c r="U95" i="45" s="1"/>
  <c r="U10" i="45" a="1"/>
  <c r="U10" i="45" s="1"/>
  <c r="AK80" i="45" a="1"/>
  <c r="AK80" i="45" s="1"/>
  <c r="AE62" i="44" a="1"/>
  <c r="AE62" i="44" s="1"/>
  <c r="Q22" i="45" a="1"/>
  <c r="Q22" i="45" s="1"/>
  <c r="V37" i="45" a="1"/>
  <c r="V37" i="45" s="1"/>
  <c r="Q50" i="33" a="1"/>
  <c r="Q50" i="33" s="1"/>
  <c r="AG23" i="45" a="1"/>
  <c r="AG23" i="45" s="1"/>
  <c r="M79" i="44" a="1"/>
  <c r="M79" i="44" s="1"/>
  <c r="M78" i="44" s="1"/>
  <c r="T18" i="41"/>
  <c r="AU52" i="41" a="1"/>
  <c r="AU52" i="41" s="1"/>
  <c r="AU51" i="41" s="1"/>
  <c r="AA50" i="44" a="1"/>
  <c r="AA50" i="44" s="1"/>
  <c r="AM20" i="45" a="1"/>
  <c r="AM20" i="45" s="1"/>
  <c r="AD91" i="45" a="1"/>
  <c r="AD91" i="45" s="1"/>
  <c r="C50" i="42" a="1"/>
  <c r="C50" i="42" s="1"/>
  <c r="AD10" i="33" a="1"/>
  <c r="AD10" i="33" s="1"/>
  <c r="C41" i="47" a="1"/>
  <c r="C41" i="47" s="1"/>
  <c r="L34" i="44" a="1"/>
  <c r="L34" i="44" s="1"/>
  <c r="L33" i="44" s="1"/>
  <c r="S19" i="44" a="1"/>
  <c r="S19" i="44" s="1"/>
  <c r="AH59" i="44" a="1"/>
  <c r="AH59" i="44" s="1"/>
  <c r="K78" i="43"/>
  <c r="C89" i="47" a="1"/>
  <c r="C89" i="47" s="1"/>
  <c r="R32" i="44" a="1"/>
  <c r="R32" i="44" s="1"/>
  <c r="AK66" i="46"/>
  <c r="N84" i="47"/>
  <c r="AQ71" i="44" a="1"/>
  <c r="AQ71" i="44" s="1"/>
  <c r="AD99" i="41"/>
  <c r="T44" i="45" a="1"/>
  <c r="T44" i="45" s="1"/>
  <c r="AV70" i="41" a="1"/>
  <c r="AV70" i="41" s="1"/>
  <c r="O55" i="33" a="1"/>
  <c r="O55" i="33" s="1"/>
  <c r="AH86" i="45" a="1"/>
  <c r="AH86" i="45" s="1"/>
  <c r="AM22" i="45" a="1"/>
  <c r="AM22" i="45" s="1"/>
  <c r="AH103" i="33" a="1"/>
  <c r="AH103" i="33" s="1"/>
  <c r="C62" i="33" a="1"/>
  <c r="C62" i="33" s="1"/>
  <c r="AK27" i="43"/>
  <c r="C94" i="47" a="1"/>
  <c r="C94" i="47" s="1"/>
  <c r="Q59" i="45" a="1"/>
  <c r="Q59" i="45" s="1"/>
  <c r="AR100" i="33" a="1"/>
  <c r="AR100" i="33" s="1"/>
  <c r="AN38" i="41" a="1"/>
  <c r="AN38" i="41" s="1"/>
  <c r="K65" i="33" a="1"/>
  <c r="K65" i="33" s="1"/>
  <c r="AI11" i="33" a="1"/>
  <c r="AI11" i="33" s="1"/>
  <c r="AD87" i="46"/>
  <c r="R56" i="33" a="1"/>
  <c r="R56" i="33" s="1"/>
  <c r="AB100" i="33" a="1"/>
  <c r="AB100" i="33" s="1"/>
  <c r="F67" i="33" a="1"/>
  <c r="F67" i="33" s="1"/>
  <c r="AA16" i="33" a="1"/>
  <c r="AA16" i="33" s="1"/>
  <c r="AB59" i="45" a="1"/>
  <c r="AB59" i="45" s="1"/>
  <c r="U91" i="45" a="1"/>
  <c r="U91" i="45" s="1"/>
  <c r="X88" i="33" a="1"/>
  <c r="X88" i="33" s="1"/>
  <c r="V37" i="33" a="1"/>
  <c r="V37" i="33" s="1"/>
  <c r="AO58" i="46" a="1"/>
  <c r="AO58" i="46" s="1"/>
  <c r="AO22" i="43" a="1"/>
  <c r="AO22" i="43" s="1"/>
  <c r="AO21" i="43" s="1"/>
  <c r="AP26" i="33" a="1"/>
  <c r="AP26" i="33" s="1"/>
  <c r="AP24" i="33" s="1"/>
  <c r="Y30" i="41"/>
  <c r="AO38" i="44" a="1"/>
  <c r="AO38" i="44" s="1"/>
  <c r="AO36" i="44" s="1"/>
  <c r="R100" i="44" a="1"/>
  <c r="R100" i="44" s="1"/>
  <c r="AS18" i="41"/>
  <c r="AU74" i="43" a="1"/>
  <c r="AU74" i="43" s="1"/>
  <c r="AG60" i="47"/>
  <c r="AK104" i="33" a="1"/>
  <c r="AK104" i="33" s="1"/>
  <c r="I23" i="44" a="1"/>
  <c r="I23" i="44" s="1"/>
  <c r="AP26" i="45" a="1"/>
  <c r="AP26" i="45" s="1"/>
  <c r="G35" i="33" a="1"/>
  <c r="G35" i="33" s="1"/>
  <c r="AI46" i="33" a="1"/>
  <c r="AI46" i="33" s="1"/>
  <c r="U41" i="44" a="1"/>
  <c r="U41" i="44" s="1"/>
  <c r="G43" i="44" a="1"/>
  <c r="G43" i="44" s="1"/>
  <c r="AR38" i="45" a="1"/>
  <c r="AR38" i="45" s="1"/>
  <c r="C82" i="42" a="1"/>
  <c r="C82" i="42" s="1"/>
  <c r="AB27" i="46"/>
  <c r="I74" i="41" a="1"/>
  <c r="I74" i="41" s="1"/>
  <c r="AP45" i="47"/>
  <c r="AO65" i="33" a="1"/>
  <c r="AO65" i="33" s="1"/>
  <c r="X92" i="44" a="1"/>
  <c r="X92" i="44" s="1"/>
  <c r="AJ25" i="45" a="1"/>
  <c r="AJ25" i="45" s="1"/>
  <c r="AA26" i="45" a="1"/>
  <c r="AA26" i="45" s="1"/>
  <c r="AA24" i="45" s="1"/>
  <c r="J24" i="43"/>
  <c r="AN40" i="45" a="1"/>
  <c r="AN40" i="45" s="1"/>
  <c r="AA83" i="44" a="1"/>
  <c r="AA83" i="44" s="1"/>
  <c r="AN10" i="43" a="1"/>
  <c r="AN10" i="43" s="1"/>
  <c r="P96" i="43"/>
  <c r="F44" i="33" a="1"/>
  <c r="F44" i="33" s="1"/>
  <c r="AH16" i="45" a="1"/>
  <c r="AH16" i="45" s="1"/>
  <c r="I65" i="46" a="1"/>
  <c r="I65" i="46" s="1"/>
  <c r="H101" i="45" a="1"/>
  <c r="H101" i="45" s="1"/>
  <c r="AC104" i="44" a="1"/>
  <c r="AC104" i="44" s="1"/>
  <c r="Q41" i="44" a="1"/>
  <c r="Q41" i="44" s="1"/>
  <c r="AQ19" i="45" a="1"/>
  <c r="AQ19" i="45" s="1"/>
  <c r="AO41" i="45" a="1"/>
  <c r="AO41" i="45" s="1"/>
  <c r="E80" i="44" a="1"/>
  <c r="E80" i="44" s="1"/>
  <c r="AQ25" i="33" a="1"/>
  <c r="AQ25" i="33" s="1"/>
  <c r="N75" i="47"/>
  <c r="C55" i="43" a="1"/>
  <c r="C55" i="43" s="1"/>
  <c r="U46" i="44" a="1"/>
  <c r="U46" i="44" s="1"/>
  <c r="U45" i="44" s="1"/>
  <c r="AJ53" i="45" a="1"/>
  <c r="AJ53" i="45" s="1"/>
  <c r="AL79" i="45" a="1"/>
  <c r="AL79" i="45" s="1"/>
  <c r="AR104" i="33" a="1"/>
  <c r="AR104" i="33" s="1"/>
  <c r="W80" i="33" a="1"/>
  <c r="W80" i="33" s="1"/>
  <c r="W78" i="33" s="1"/>
  <c r="AQ102" i="47"/>
  <c r="L52" i="44" a="1"/>
  <c r="L52" i="44" s="1"/>
  <c r="L51" i="44" s="1"/>
  <c r="AF100" i="45" a="1"/>
  <c r="AF100" i="45" s="1"/>
  <c r="AK19" i="44" a="1"/>
  <c r="AK19" i="44" s="1"/>
  <c r="O82" i="45" a="1"/>
  <c r="O82" i="45" s="1"/>
  <c r="O81" i="45" s="1"/>
  <c r="T20" i="44" a="1"/>
  <c r="T20" i="44" s="1"/>
  <c r="T18" i="44" s="1"/>
  <c r="I65" i="33" a="1"/>
  <c r="I65" i="33" s="1"/>
  <c r="Y93" i="47"/>
  <c r="AQ84" i="41"/>
  <c r="AK33" i="41"/>
  <c r="AL83" i="33" a="1"/>
  <c r="AL83" i="33" s="1"/>
  <c r="P10" i="45" a="1"/>
  <c r="P10" i="45" s="1"/>
  <c r="L102" i="43"/>
  <c r="AV98" i="43" a="1"/>
  <c r="AV98" i="43" s="1"/>
  <c r="X28" i="44" a="1"/>
  <c r="X28" i="44" s="1"/>
  <c r="X27" i="44" s="1"/>
  <c r="AN100" i="43" a="1"/>
  <c r="AN100" i="43" s="1"/>
  <c r="AC74" i="33" a="1"/>
  <c r="AC74" i="33" s="1"/>
  <c r="AE71" i="45" a="1"/>
  <c r="AE71" i="45" s="1"/>
  <c r="X71" i="44" a="1"/>
  <c r="X71" i="44" s="1"/>
  <c r="X77" i="45" a="1"/>
  <c r="X77" i="45" s="1"/>
  <c r="AH17" i="45" a="1"/>
  <c r="AH17" i="45" s="1"/>
  <c r="I55" i="45" a="1"/>
  <c r="I55" i="45" s="1"/>
  <c r="AD66" i="46"/>
  <c r="I53" i="44" a="1"/>
  <c r="I53" i="44" s="1"/>
  <c r="AL96" i="46"/>
  <c r="H74" i="33" a="1"/>
  <c r="H74" i="33" s="1"/>
  <c r="P37" i="45" a="1"/>
  <c r="P37" i="45" s="1"/>
  <c r="C101" i="42" a="1"/>
  <c r="C101" i="42" s="1"/>
  <c r="L44" i="45" a="1"/>
  <c r="L44" i="45" s="1"/>
  <c r="L42" i="45" s="1"/>
  <c r="G68" i="44" a="1"/>
  <c r="G68" i="44" s="1"/>
  <c r="U77" i="33" a="1"/>
  <c r="U77" i="33" s="1"/>
  <c r="AF31" i="44" a="1"/>
  <c r="AF31" i="44" s="1"/>
  <c r="AJ100" i="45" a="1"/>
  <c r="AJ100" i="45" s="1"/>
  <c r="P97" i="33" a="1"/>
  <c r="P97" i="33" s="1"/>
  <c r="AF36" i="46"/>
  <c r="M46" i="33" a="1"/>
  <c r="M46" i="33" s="1"/>
  <c r="O31" i="44" a="1"/>
  <c r="O31" i="44" s="1"/>
  <c r="AD98" i="33" a="1"/>
  <c r="AD98" i="33" s="1"/>
  <c r="F67" i="45" a="1"/>
  <c r="F67" i="45" s="1"/>
  <c r="S96" i="41"/>
  <c r="AL29" i="33" a="1"/>
  <c r="AL29" i="33" s="1"/>
  <c r="AL27" i="33" s="1"/>
  <c r="AC39" i="46"/>
  <c r="X35" i="44" a="1"/>
  <c r="X35" i="44" s="1"/>
  <c r="I98" i="43" a="1"/>
  <c r="I98" i="43" s="1"/>
  <c r="W26" i="45" a="1"/>
  <c r="W26" i="45" s="1"/>
  <c r="AV70" i="46" a="1"/>
  <c r="AV70" i="46" s="1"/>
  <c r="V95" i="33" a="1"/>
  <c r="V95" i="33" s="1"/>
  <c r="AN55" i="46" a="1"/>
  <c r="AN55" i="46" s="1"/>
  <c r="V25" i="44" a="1"/>
  <c r="V25" i="44" s="1"/>
  <c r="J53" i="45" a="1"/>
  <c r="J53" i="45" s="1"/>
  <c r="AO10" i="46" a="1"/>
  <c r="AO10" i="46" s="1"/>
  <c r="AJ19" i="45" a="1"/>
  <c r="AJ19" i="45" s="1"/>
  <c r="N77" i="44" a="1"/>
  <c r="N77" i="44" s="1"/>
  <c r="AK64" i="45" a="1"/>
  <c r="AK64" i="45" s="1"/>
  <c r="Z46" i="45" a="1"/>
  <c r="Z46" i="45" s="1"/>
  <c r="Z45" i="45" s="1"/>
  <c r="N99" i="41"/>
  <c r="R28" i="33" a="1"/>
  <c r="R28" i="33" s="1"/>
  <c r="AC24" i="41"/>
  <c r="Z65" i="44" a="1"/>
  <c r="Z65" i="44" s="1"/>
  <c r="J41" i="44" a="1"/>
  <c r="J41" i="44" s="1"/>
  <c r="I28" i="45" a="1"/>
  <c r="I28" i="45" s="1"/>
  <c r="M11" i="45" a="1"/>
  <c r="M11" i="45" s="1"/>
  <c r="I50" i="46" a="1"/>
  <c r="I50" i="46" s="1"/>
  <c r="AP92" i="33" a="1"/>
  <c r="AP92" i="33" s="1"/>
  <c r="J58" i="45" a="1"/>
  <c r="J58" i="45" s="1"/>
  <c r="J39" i="41"/>
  <c r="AO29" i="44" a="1"/>
  <c r="AO29" i="44" s="1"/>
  <c r="AO11" i="46" a="1"/>
  <c r="AO11" i="46" s="1"/>
  <c r="C19" i="33" a="1"/>
  <c r="C19" i="33" s="1"/>
  <c r="M19" i="33" a="1"/>
  <c r="M19" i="33" s="1"/>
  <c r="Y27" i="46"/>
  <c r="AM94" i="44" a="1"/>
  <c r="AM94" i="44" s="1"/>
  <c r="AO52" i="43" a="1"/>
  <c r="AO52" i="43" s="1"/>
  <c r="P43" i="45" a="1"/>
  <c r="P43" i="45" s="1"/>
  <c r="P42" i="45" s="1"/>
  <c r="AG67" i="45" a="1"/>
  <c r="AG67" i="45" s="1"/>
  <c r="AT93" i="41"/>
  <c r="AJ34" i="45" a="1"/>
  <c r="AJ34" i="45" s="1"/>
  <c r="AV49" i="43" a="1"/>
  <c r="AV49" i="43" s="1"/>
  <c r="AV50" i="41" a="1"/>
  <c r="AV50" i="41" s="1"/>
  <c r="Z92" i="45" a="1"/>
  <c r="Z92" i="45" s="1"/>
  <c r="Q64" i="45" a="1"/>
  <c r="Q64" i="45" s="1"/>
  <c r="Q63" i="45" s="1"/>
  <c r="T15" i="47"/>
  <c r="L22" i="45" a="1"/>
  <c r="L22" i="45" s="1"/>
  <c r="X81" i="47"/>
  <c r="I103" i="33" a="1"/>
  <c r="I103" i="33" s="1"/>
  <c r="AD22" i="33" a="1"/>
  <c r="AD22" i="33" s="1"/>
  <c r="AD21" i="33" s="1"/>
  <c r="Z19" i="33" a="1"/>
  <c r="Z19" i="33" s="1"/>
  <c r="N10" i="45" a="1"/>
  <c r="N10" i="45" s="1"/>
  <c r="T37" i="45" a="1"/>
  <c r="T37" i="45" s="1"/>
  <c r="AD71" i="45" a="1"/>
  <c r="AD71" i="45" s="1"/>
  <c r="O43" i="45" a="1"/>
  <c r="O43" i="45" s="1"/>
  <c r="AD86" i="44" a="1"/>
  <c r="AD86" i="44" s="1"/>
  <c r="AJ72" i="46"/>
  <c r="AB49" i="44" a="1"/>
  <c r="AB49" i="44" s="1"/>
  <c r="AB48" i="44" s="1"/>
  <c r="AF77" i="45" a="1"/>
  <c r="AF77" i="45" s="1"/>
  <c r="O23" i="44" a="1"/>
  <c r="O23" i="44" s="1"/>
  <c r="AF77" i="33" a="1"/>
  <c r="AF77" i="33" s="1"/>
  <c r="T47" i="33" a="1"/>
  <c r="T47" i="33" s="1"/>
  <c r="AH16" i="44" a="1"/>
  <c r="AH16" i="44" s="1"/>
  <c r="AC53" i="33" a="1"/>
  <c r="AC53" i="33" s="1"/>
  <c r="H98" i="45" a="1"/>
  <c r="H98" i="45" s="1"/>
  <c r="AN89" i="46" a="1"/>
  <c r="AN89" i="46" s="1"/>
  <c r="E43" i="33" a="1"/>
  <c r="E43" i="33" s="1"/>
  <c r="AF66" i="41"/>
  <c r="P94" i="45" a="1"/>
  <c r="P94" i="45" s="1"/>
  <c r="P93" i="45" s="1"/>
  <c r="AM53" i="45" a="1"/>
  <c r="AM53" i="45" s="1"/>
  <c r="AN64" i="43" a="1"/>
  <c r="AN64" i="43" s="1"/>
  <c r="AN63" i="43" s="1"/>
  <c r="AJ22" i="45" a="1"/>
  <c r="AJ22" i="45" s="1"/>
  <c r="K73" i="44" a="1"/>
  <c r="K73" i="44" s="1"/>
  <c r="AR41" i="44" a="1"/>
  <c r="AR41" i="44" s="1"/>
  <c r="AO71" i="47" a="1"/>
  <c r="AO71" i="47" s="1"/>
  <c r="AI37" i="33" a="1"/>
  <c r="AI37" i="33" s="1"/>
  <c r="AG25" i="44" a="1"/>
  <c r="AG25" i="44" s="1"/>
  <c r="AJ76" i="45" a="1"/>
  <c r="AJ76" i="45" s="1"/>
  <c r="AJ75" i="45" s="1"/>
  <c r="AN89" i="43" a="1"/>
  <c r="AN89" i="43" s="1"/>
  <c r="AS96" i="41"/>
  <c r="P73" i="33" a="1"/>
  <c r="P73" i="33" s="1"/>
  <c r="S65" i="44" a="1"/>
  <c r="S65" i="44" s="1"/>
  <c r="O88" i="44" a="1"/>
  <c r="O88" i="44" s="1"/>
  <c r="E34" i="45" a="1"/>
  <c r="E34" i="45" s="1"/>
  <c r="E33" i="45" s="1"/>
  <c r="F37" i="44" a="1"/>
  <c r="F37" i="44" s="1"/>
  <c r="AO35" i="43" a="1"/>
  <c r="AO35" i="43" s="1"/>
  <c r="AO33" i="43" s="1"/>
  <c r="AH59" i="33" a="1"/>
  <c r="AH59" i="33" s="1"/>
  <c r="AC70" i="45" a="1"/>
  <c r="AC70" i="45" s="1"/>
  <c r="AC9" i="43"/>
  <c r="AH23" i="44" a="1"/>
  <c r="AH23" i="44" s="1"/>
  <c r="I80" i="47" a="1"/>
  <c r="I80" i="47" s="1"/>
  <c r="AQ104" i="33" a="1"/>
  <c r="AQ104" i="33" s="1"/>
  <c r="AV47" i="47" a="1"/>
  <c r="AV47" i="47" s="1"/>
  <c r="F19" i="44" a="1"/>
  <c r="F19" i="44" s="1"/>
  <c r="AR71" i="45" a="1"/>
  <c r="AR71" i="45" s="1"/>
  <c r="AL76" i="33" a="1"/>
  <c r="AL76" i="33" s="1"/>
  <c r="K30" i="41"/>
  <c r="V44" i="33" a="1"/>
  <c r="V44" i="33" s="1"/>
  <c r="Y75" i="46"/>
  <c r="X21" i="46"/>
  <c r="R43" i="44" a="1"/>
  <c r="R43" i="44" s="1"/>
  <c r="V67" i="33" a="1"/>
  <c r="V67" i="33" s="1"/>
  <c r="AC25" i="44" a="1"/>
  <c r="AC25" i="44" s="1"/>
  <c r="X39" i="47"/>
  <c r="P76" i="33" a="1"/>
  <c r="P76" i="33" s="1"/>
  <c r="R48" i="43"/>
  <c r="C86" i="45" a="1"/>
  <c r="C86" i="45" s="1"/>
  <c r="AN35" i="47" a="1"/>
  <c r="AN35" i="47" s="1"/>
  <c r="S11" i="45" a="1"/>
  <c r="S11" i="45" s="1"/>
  <c r="I94" i="33" a="1"/>
  <c r="I94" i="33" s="1"/>
  <c r="AO62" i="45" a="1"/>
  <c r="AO62" i="45" s="1"/>
  <c r="V71" i="44" a="1"/>
  <c r="V71" i="44" s="1"/>
  <c r="AC98" i="45" a="1"/>
  <c r="AC98" i="45" s="1"/>
  <c r="J19" i="44" a="1"/>
  <c r="J19" i="44" s="1"/>
  <c r="AN92" i="43" a="1"/>
  <c r="AN92" i="43" s="1"/>
  <c r="AN94" i="45" a="1"/>
  <c r="AN94" i="45" s="1"/>
  <c r="O64" i="33" a="1"/>
  <c r="O64" i="33" s="1"/>
  <c r="O63" i="33" s="1"/>
  <c r="S88" i="44" a="1"/>
  <c r="S88" i="44" s="1"/>
  <c r="H20" i="45" a="1"/>
  <c r="H20" i="45" s="1"/>
  <c r="M53" i="44" a="1"/>
  <c r="M53" i="44" s="1"/>
  <c r="AO32" i="45" a="1"/>
  <c r="AO32" i="45" s="1"/>
  <c r="Q52" i="44" a="1"/>
  <c r="Q52" i="44" s="1"/>
  <c r="Q51" i="44" s="1"/>
  <c r="AM89" i="45" a="1"/>
  <c r="AM89" i="45" s="1"/>
  <c r="L91" i="45" a="1"/>
  <c r="L91" i="45" s="1"/>
  <c r="L90" i="45" s="1"/>
  <c r="J28" i="45" a="1"/>
  <c r="J28" i="45" s="1"/>
  <c r="L89" i="45" a="1"/>
  <c r="L89" i="45" s="1"/>
  <c r="N79" i="45" a="1"/>
  <c r="N79" i="45" s="1"/>
  <c r="N78" i="45" s="1"/>
  <c r="Y91" i="45" a="1"/>
  <c r="Y91" i="45" s="1"/>
  <c r="X46" i="33" a="1"/>
  <c r="X46" i="33" s="1"/>
  <c r="I35" i="44" a="1"/>
  <c r="I35" i="44" s="1"/>
  <c r="Y73" i="33" a="1"/>
  <c r="Y73" i="33" s="1"/>
  <c r="Y72" i="33" s="1"/>
  <c r="R100" i="33" a="1"/>
  <c r="R100" i="33" s="1"/>
  <c r="AQ52" i="33" a="1"/>
  <c r="AQ52" i="33" s="1"/>
  <c r="AU50" i="43" a="1"/>
  <c r="AU50" i="43" s="1"/>
  <c r="X25" i="45" a="1"/>
  <c r="X25" i="45" s="1"/>
  <c r="N33" i="47"/>
  <c r="W29" i="45" a="1"/>
  <c r="W29" i="45" s="1"/>
  <c r="E31" i="45" a="1"/>
  <c r="E31" i="45" s="1"/>
  <c r="E30" i="45" s="1"/>
  <c r="AI74" i="33" a="1"/>
  <c r="AI74" i="33" s="1"/>
  <c r="AI72" i="33" s="1"/>
  <c r="C44" i="44" a="1"/>
  <c r="C44" i="44" s="1"/>
  <c r="AP48" i="43"/>
  <c r="AD22" i="44" a="1"/>
  <c r="AD22" i="44" s="1"/>
  <c r="AB53" i="45" a="1"/>
  <c r="AB53" i="45" s="1"/>
  <c r="C25" i="42" a="1"/>
  <c r="C25" i="42" s="1"/>
  <c r="R50" i="45" a="1"/>
  <c r="R50" i="45" s="1"/>
  <c r="AN85" i="47" a="1"/>
  <c r="AN85" i="47" s="1"/>
  <c r="AC76" i="45" a="1"/>
  <c r="AC76" i="45" s="1"/>
  <c r="AF101" i="33" a="1"/>
  <c r="AF101" i="33" s="1"/>
  <c r="S61" i="33" a="1"/>
  <c r="S61" i="33" s="1"/>
  <c r="P26" i="33" a="1"/>
  <c r="P26" i="33" s="1"/>
  <c r="Q101" i="33" a="1"/>
  <c r="Q101" i="33" s="1"/>
  <c r="U61" i="45" a="1"/>
  <c r="U61" i="45" s="1"/>
  <c r="U60" i="45" s="1"/>
  <c r="V26" i="44" a="1"/>
  <c r="V26" i="44" s="1"/>
  <c r="Q92" i="45" a="1"/>
  <c r="Q92" i="45" s="1"/>
  <c r="AQ91" i="44" a="1"/>
  <c r="AQ91" i="44" s="1"/>
  <c r="AN91" i="43" a="1"/>
  <c r="AN91" i="43" s="1"/>
  <c r="AI67" i="45" a="1"/>
  <c r="AI67" i="45" s="1"/>
  <c r="AI66" i="45" s="1"/>
  <c r="AN86" i="47" a="1"/>
  <c r="AN86" i="47" s="1"/>
  <c r="Y55" i="45" a="1"/>
  <c r="Y55" i="45" s="1"/>
  <c r="AE68" i="45" a="1"/>
  <c r="AE68" i="45" s="1"/>
  <c r="Q85" i="45" a="1"/>
  <c r="Q85" i="45" s="1"/>
  <c r="L88" i="33" a="1"/>
  <c r="L88" i="33"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C64" i="33" a="1"/>
  <c r="C64" i="33" s="1"/>
  <c r="A64" i="33" s="1"/>
  <c r="N67" i="44" a="1"/>
  <c r="N67" i="44" s="1"/>
  <c r="L94" i="45" a="1"/>
  <c r="L94" i="45" s="1"/>
  <c r="AG46" i="45" a="1"/>
  <c r="AG46" i="45" s="1"/>
  <c r="I29" i="33" a="1"/>
  <c r="I29" i="33" s="1"/>
  <c r="E94" i="45" a="1"/>
  <c r="E94" i="45" s="1"/>
  <c r="Y32" i="44" a="1"/>
  <c r="Y32" i="44" s="1"/>
  <c r="N104" i="44" a="1"/>
  <c r="N104" i="44" s="1"/>
  <c r="O59" i="44" a="1"/>
  <c r="O59" i="44" s="1"/>
  <c r="Q61" i="44" a="1"/>
  <c r="Q61" i="44" s="1"/>
  <c r="AA52" i="44" a="1"/>
  <c r="AA52" i="44" s="1"/>
  <c r="AM76" i="45" a="1"/>
  <c r="AM76" i="45" s="1"/>
  <c r="AU65" i="43" a="1"/>
  <c r="AU65" i="43" s="1"/>
  <c r="E71" i="44" a="1"/>
  <c r="E71" i="44" s="1"/>
  <c r="AP54" i="41"/>
  <c r="F11" i="44" a="1"/>
  <c r="F11" i="44" s="1"/>
  <c r="P50" i="33" a="1"/>
  <c r="P50" i="33" s="1"/>
  <c r="P48" i="33" s="1"/>
  <c r="R80" i="45" a="1"/>
  <c r="R80" i="45" s="1"/>
  <c r="AI16" i="44" a="1"/>
  <c r="AI16" i="44" s="1"/>
  <c r="M90" i="41"/>
  <c r="AJ80" i="33" a="1"/>
  <c r="AJ80" i="33" s="1"/>
  <c r="G82" i="33" a="1"/>
  <c r="G82" i="33" s="1"/>
  <c r="G81" i="33" s="1"/>
  <c r="AQ39" i="46"/>
  <c r="AU34" i="47" a="1"/>
  <c r="AU34" i="47" s="1"/>
  <c r="H49" i="45" a="1"/>
  <c r="H49" i="45" s="1"/>
  <c r="H48" i="45" s="1"/>
  <c r="AD78" i="46"/>
  <c r="AE92" i="45" a="1"/>
  <c r="AE92" i="45" s="1"/>
  <c r="Q68" i="33" a="1"/>
  <c r="Q68" i="33" s="1"/>
  <c r="Y36" i="47"/>
  <c r="AQ67" i="33" a="1"/>
  <c r="AQ67" i="33" s="1"/>
  <c r="I59" i="33" a="1"/>
  <c r="I59" i="33" s="1"/>
  <c r="U16" i="45" a="1"/>
  <c r="U16" i="45" s="1"/>
  <c r="N52" i="33" a="1"/>
  <c r="N52" i="33" s="1"/>
  <c r="R11" i="33" a="1"/>
  <c r="R11" i="33" s="1"/>
  <c r="AI67" i="44" a="1"/>
  <c r="AI67" i="44" s="1"/>
  <c r="AI66" i="44" s="1"/>
  <c r="AN25" i="45" a="1"/>
  <c r="AN25" i="45" s="1"/>
  <c r="F58" i="44" a="1"/>
  <c r="F58" i="44" s="1"/>
  <c r="K25" i="44" a="1"/>
  <c r="K25" i="44" s="1"/>
  <c r="AQ102" i="43"/>
  <c r="K20" i="44" a="1"/>
  <c r="K20" i="44" s="1"/>
  <c r="AN32" i="46" a="1"/>
  <c r="AN32" i="46" s="1"/>
  <c r="AC49" i="45" a="1"/>
  <c r="AC49" i="45" s="1"/>
  <c r="AB35" i="44" a="1"/>
  <c r="AB35" i="44" s="1"/>
  <c r="H35" i="33" a="1"/>
  <c r="H35" i="33" s="1"/>
  <c r="O98" i="45" a="1"/>
  <c r="O98" i="45" s="1"/>
  <c r="AF102" i="46"/>
  <c r="O35" i="45" a="1"/>
  <c r="O35" i="45" s="1"/>
  <c r="R38" i="44" a="1"/>
  <c r="R38" i="44" s="1"/>
  <c r="AN35" i="46" a="1"/>
  <c r="AN35" i="46" s="1"/>
  <c r="AB37" i="44" a="1"/>
  <c r="AB37" i="44" s="1"/>
  <c r="AE100" i="45" a="1"/>
  <c r="AE100" i="45" s="1"/>
  <c r="Y67" i="33" a="1"/>
  <c r="Y67" i="33" s="1"/>
  <c r="O103" i="33" a="1"/>
  <c r="O103" i="33" s="1"/>
  <c r="AQ93" i="46"/>
  <c r="AA33" i="43"/>
  <c r="W53" i="33" a="1"/>
  <c r="W53" i="33" s="1"/>
  <c r="G29" i="45" a="1"/>
  <c r="G29" i="45" s="1"/>
  <c r="S16" i="44" a="1"/>
  <c r="S16" i="44" s="1"/>
  <c r="S17" i="44" a="1"/>
  <c r="S17" i="44" s="1"/>
  <c r="U34" i="44" a="1"/>
  <c r="U34" i="44" s="1"/>
  <c r="I31" i="43" a="1"/>
  <c r="I31" i="43" s="1"/>
  <c r="I30" i="43" s="1"/>
  <c r="L62" i="45" a="1"/>
  <c r="L62" i="45" s="1"/>
  <c r="AG30" i="41"/>
  <c r="E34" i="44" a="1"/>
  <c r="E34" i="44" s="1"/>
  <c r="E33" i="44" s="1"/>
  <c r="L45" i="43"/>
  <c r="AK91" i="33" a="1"/>
  <c r="AK91" i="33" s="1"/>
  <c r="C98" i="41" a="1"/>
  <c r="C98" i="41" s="1"/>
  <c r="AJ53" i="33" a="1"/>
  <c r="AJ53" i="33" s="1"/>
  <c r="AK49" i="45" a="1"/>
  <c r="AK49" i="45" s="1"/>
  <c r="AU17" i="43" a="1"/>
  <c r="AU17" i="43" s="1"/>
  <c r="AD50" i="45" a="1"/>
  <c r="AD50" i="45" s="1"/>
  <c r="AN19" i="41" a="1"/>
  <c r="AN19" i="41" s="1"/>
  <c r="R58" i="44" a="1"/>
  <c r="R58" i="44" s="1"/>
  <c r="K55" i="33" a="1"/>
  <c r="K55" i="33" s="1"/>
  <c r="AQ28" i="44" a="1"/>
  <c r="AQ28" i="44" s="1"/>
  <c r="AF29" i="44" a="1"/>
  <c r="AF29" i="44" s="1"/>
  <c r="I29" i="44" a="1"/>
  <c r="I29" i="44" s="1"/>
  <c r="X34" i="45" a="1"/>
  <c r="X34" i="45" s="1"/>
  <c r="J71" i="33" a="1"/>
  <c r="J71" i="33" s="1"/>
  <c r="AJ33" i="41"/>
  <c r="AI15" i="47"/>
  <c r="AB92" i="44" a="1"/>
  <c r="AB92" i="44" s="1"/>
  <c r="AC40" i="33" a="1"/>
  <c r="AC40" i="33" s="1"/>
  <c r="AN46" i="47" a="1"/>
  <c r="AN46" i="47" s="1"/>
  <c r="M98" i="33" a="1"/>
  <c r="M98" i="33" s="1"/>
  <c r="AE32" i="45" a="1"/>
  <c r="AE32" i="45" s="1"/>
  <c r="AE54" i="46"/>
  <c r="G85" i="33" a="1"/>
  <c r="G85" i="33" s="1"/>
  <c r="AH79" i="45" a="1"/>
  <c r="AH79" i="45" s="1"/>
  <c r="G71" i="45" a="1"/>
  <c r="G71" i="45" s="1"/>
  <c r="AQ30" i="41"/>
  <c r="AQ91" i="45" a="1"/>
  <c r="AQ91" i="45" s="1"/>
  <c r="AQ90" i="45" s="1"/>
  <c r="AD47" i="33" a="1"/>
  <c r="AD47" i="33" s="1"/>
  <c r="P76" i="44" a="1"/>
  <c r="P76" i="44" s="1"/>
  <c r="C97" i="45" a="1"/>
  <c r="C97" i="45" s="1"/>
  <c r="C74" i="47" a="1"/>
  <c r="C74" i="47" s="1"/>
  <c r="A73" i="47" s="1"/>
  <c r="AV37" i="46" a="1"/>
  <c r="AV37" i="46" s="1"/>
  <c r="C68" i="33" a="1"/>
  <c r="C68" i="33" s="1"/>
  <c r="W35" i="45" a="1"/>
  <c r="W35" i="45" s="1"/>
  <c r="C20" i="45" a="1"/>
  <c r="C20" i="45" s="1"/>
  <c r="L64" i="33" a="1"/>
  <c r="L64" i="33" s="1"/>
  <c r="AJ60" i="47"/>
  <c r="AB29" i="33" a="1"/>
  <c r="AB29" i="33" s="1"/>
  <c r="AB27" i="33" s="1"/>
  <c r="C49" i="47" a="1"/>
  <c r="C49" i="47" s="1"/>
  <c r="AJ16" i="44" a="1"/>
  <c r="AJ16" i="44" s="1"/>
  <c r="AJ15" i="44" s="1"/>
  <c r="AR91" i="33" a="1"/>
  <c r="AR91" i="33" s="1"/>
  <c r="AR90" i="33" s="1"/>
  <c r="AE100" i="44" a="1"/>
  <c r="AE100" i="44" s="1"/>
  <c r="AE99" i="44" s="1"/>
  <c r="AR51" i="46"/>
  <c r="Z72" i="43"/>
  <c r="Y41" i="45" a="1"/>
  <c r="Y41" i="45" s="1"/>
  <c r="AN98" i="47" a="1"/>
  <c r="AN98" i="47" s="1"/>
  <c r="AT60" i="41"/>
  <c r="P95" i="33" a="1"/>
  <c r="P95" i="33" s="1"/>
  <c r="U52" i="45" a="1"/>
  <c r="U52" i="45" s="1"/>
  <c r="C67" i="33" a="1"/>
  <c r="C67" i="33" s="1"/>
  <c r="AH10" i="33" a="1"/>
  <c r="AH10" i="33" s="1"/>
  <c r="V46" i="33" a="1"/>
  <c r="V46" i="33" s="1"/>
  <c r="AO11" i="41" a="1"/>
  <c r="AO11" i="41" s="1"/>
  <c r="AB104" i="33" a="1"/>
  <c r="AB104" i="33" s="1"/>
  <c r="C59" i="41" a="1"/>
  <c r="C59" i="41" s="1"/>
  <c r="M54" i="46"/>
  <c r="T101" i="44" a="1"/>
  <c r="T101" i="44" s="1"/>
  <c r="AA32" i="45" a="1"/>
  <c r="AA32" i="45" s="1"/>
  <c r="H68" i="33" a="1"/>
  <c r="H68" i="33" s="1"/>
  <c r="M70" i="44" a="1"/>
  <c r="M70" i="44" s="1"/>
  <c r="K91" i="33" a="1"/>
  <c r="K91" i="33" s="1"/>
  <c r="K90" i="33" s="1"/>
  <c r="Q31" i="44" a="1"/>
  <c r="Q31" i="44" s="1"/>
  <c r="Q30" i="44" s="1"/>
  <c r="AR101" i="45" a="1"/>
  <c r="AR101" i="45" s="1"/>
  <c r="I82" i="43" a="1"/>
  <c r="I82" i="43" s="1"/>
  <c r="I81" i="43" s="1"/>
  <c r="AH37" i="33" a="1"/>
  <c r="AH37" i="33" s="1"/>
  <c r="AE18" i="47"/>
  <c r="AP27" i="46"/>
  <c r="J61" i="33" a="1"/>
  <c r="J61" i="33" s="1"/>
  <c r="J60" i="33" s="1"/>
  <c r="Q47" i="44" a="1"/>
  <c r="Q47" i="44" s="1"/>
  <c r="AC19" i="33" a="1"/>
  <c r="AC19" i="33" s="1"/>
  <c r="AR99" i="47"/>
  <c r="AO100" i="44" a="1"/>
  <c r="AO100" i="44" s="1"/>
  <c r="AO99" i="44" s="1"/>
  <c r="AO37" i="33" a="1"/>
  <c r="AO37" i="33" s="1"/>
  <c r="AE77" i="44" a="1"/>
  <c r="AE77" i="44" s="1"/>
  <c r="AE75" i="44" s="1"/>
  <c r="AU95" i="47" a="1"/>
  <c r="AU95" i="47" s="1"/>
  <c r="AN58" i="47" a="1"/>
  <c r="AN58" i="47" s="1"/>
  <c r="I97" i="41" a="1"/>
  <c r="I97" i="41" s="1"/>
  <c r="Z104" i="45" a="1"/>
  <c r="Z104" i="45" s="1"/>
  <c r="AV40" i="41" a="1"/>
  <c r="AV40" i="41" s="1"/>
  <c r="AV39" i="41" s="1"/>
  <c r="Z56" i="33" a="1"/>
  <c r="Z56" i="33" s="1"/>
  <c r="AH32" i="45" a="1"/>
  <c r="AH32" i="45" s="1"/>
  <c r="AH30" i="45" s="1"/>
  <c r="AK21" i="47"/>
  <c r="AP32" i="44" a="1"/>
  <c r="AP32" i="44" s="1"/>
  <c r="AF11" i="33" a="1"/>
  <c r="AF11" i="33" s="1"/>
  <c r="K60" i="43"/>
  <c r="C95" i="42" a="1"/>
  <c r="C95" i="42" s="1"/>
  <c r="AI98" i="33" a="1"/>
  <c r="AI98" i="33" s="1"/>
  <c r="Z16" i="44" a="1"/>
  <c r="Z16" i="44" s="1"/>
  <c r="Z15" i="44" s="1"/>
  <c r="AN100" i="45" a="1"/>
  <c r="AN100" i="45" s="1"/>
  <c r="R104" i="33" a="1"/>
  <c r="R104" i="33" s="1"/>
  <c r="AO85" i="33" a="1"/>
  <c r="AO85" i="33" s="1"/>
  <c r="O80" i="45" a="1"/>
  <c r="O80" i="45" s="1"/>
  <c r="R84" i="47"/>
  <c r="AP60" i="41"/>
  <c r="AU47" i="41" a="1"/>
  <c r="AU47" i="41" s="1"/>
  <c r="AU45" i="41" s="1"/>
  <c r="AP43" i="33" a="1"/>
  <c r="AP43" i="33" s="1"/>
  <c r="AP42" i="33" s="1"/>
  <c r="F64" i="33" a="1"/>
  <c r="F64" i="33" s="1"/>
  <c r="F63" i="33" s="1"/>
  <c r="E100" i="45" a="1"/>
  <c r="E100" i="45" s="1"/>
  <c r="S104" i="45" a="1"/>
  <c r="S104" i="45" s="1"/>
  <c r="I101" i="41" a="1"/>
  <c r="I101" i="41" s="1"/>
  <c r="AM29" i="33" a="1"/>
  <c r="AM29" i="33" s="1"/>
  <c r="AM27" i="33" s="1"/>
  <c r="AL102" i="41"/>
  <c r="AB82" i="33" a="1"/>
  <c r="AB82" i="33" s="1"/>
  <c r="R71" i="44" a="1"/>
  <c r="R71" i="44" s="1"/>
  <c r="K67" i="33" a="1"/>
  <c r="K67" i="33" s="1"/>
  <c r="I23" i="45" a="1"/>
  <c r="I23" i="45" s="1"/>
  <c r="N62" i="33" a="1"/>
  <c r="N62" i="33" s="1"/>
  <c r="N64" i="33" a="1"/>
  <c r="N64" i="33" s="1"/>
  <c r="R18" i="47"/>
  <c r="AH65" i="45" a="1"/>
  <c r="AH65" i="45" s="1"/>
  <c r="S20" i="33" a="1"/>
  <c r="S20" i="33" s="1"/>
  <c r="S18" i="33" s="1"/>
  <c r="T77" i="44" a="1"/>
  <c r="T77" i="44" s="1"/>
  <c r="X25" i="33" a="1"/>
  <c r="X25" i="33" s="1"/>
  <c r="AI16" i="45" a="1"/>
  <c r="AI16" i="45" s="1"/>
  <c r="AA92" i="33" a="1"/>
  <c r="AA92" i="33" s="1"/>
  <c r="P31" i="45" a="1"/>
  <c r="P31" i="45" s="1"/>
  <c r="AU29" i="41" a="1"/>
  <c r="AU29" i="41" s="1"/>
  <c r="H101" i="44" a="1"/>
  <c r="H101" i="44" s="1"/>
  <c r="AH77" i="44" a="1"/>
  <c r="AH77" i="44" s="1"/>
  <c r="Q11" i="45" a="1"/>
  <c r="Q11" i="45" s="1"/>
  <c r="AB73" i="33" a="1"/>
  <c r="AB73" i="33" s="1"/>
  <c r="AB72" i="33" s="1"/>
  <c r="AD65" i="45" a="1"/>
  <c r="AD65" i="45" s="1"/>
  <c r="AD63" i="45" s="1"/>
  <c r="AA26" i="33" a="1"/>
  <c r="AA26" i="33" s="1"/>
  <c r="AR63" i="43"/>
  <c r="AP39" i="47"/>
  <c r="W47" i="33" a="1"/>
  <c r="W47" i="33" s="1"/>
  <c r="AH40" i="44" a="1"/>
  <c r="AH40" i="44" s="1"/>
  <c r="AF17" i="33" a="1"/>
  <c r="AF17" i="33" s="1"/>
  <c r="C95" i="33" a="1"/>
  <c r="C95" i="33" s="1"/>
  <c r="AI23" i="45" a="1"/>
  <c r="AI23" i="45" s="1"/>
  <c r="Z60" i="41"/>
  <c r="W16" i="44" a="1"/>
  <c r="W16" i="44" s="1"/>
  <c r="AO35" i="41" a="1"/>
  <c r="AO35" i="41" s="1"/>
  <c r="AI104" i="44" a="1"/>
  <c r="AI104" i="44" s="1"/>
  <c r="AG40" i="33" a="1"/>
  <c r="AG40" i="33" s="1"/>
  <c r="X71" i="33" a="1"/>
  <c r="X71" i="33" s="1"/>
  <c r="X69" i="33" s="1"/>
  <c r="K44" i="33" a="1"/>
  <c r="K44" i="33" s="1"/>
  <c r="AG61" i="33" a="1"/>
  <c r="AG61" i="33" s="1"/>
  <c r="AM49" i="33" a="1"/>
  <c r="AM49" i="33" s="1"/>
  <c r="AC18" i="41"/>
  <c r="AE94" i="33" a="1"/>
  <c r="AE94" i="33" s="1"/>
  <c r="AE93" i="33" s="1"/>
  <c r="C97" i="43" a="1"/>
  <c r="C97" i="43" s="1"/>
  <c r="U69" i="46"/>
  <c r="W29" i="44" a="1"/>
  <c r="W29" i="44" s="1"/>
  <c r="S47" i="45" a="1"/>
  <c r="S47" i="45" s="1"/>
  <c r="AR78" i="43"/>
  <c r="AO65" i="47" a="1"/>
  <c r="AO65" i="47" s="1"/>
  <c r="C16" i="46" a="1"/>
  <c r="C16" i="46" s="1"/>
  <c r="AJ11" i="33" a="1"/>
  <c r="AJ11" i="33" s="1"/>
  <c r="AE94" i="45" a="1"/>
  <c r="AE94" i="45" s="1"/>
  <c r="AE93" i="45" s="1"/>
  <c r="AH103" i="45" a="1"/>
  <c r="AH103" i="45" s="1"/>
  <c r="AM103" i="45" a="1"/>
  <c r="AM103" i="45" s="1"/>
  <c r="F44" i="44" a="1"/>
  <c r="F44" i="44" s="1"/>
  <c r="S40" i="33" a="1"/>
  <c r="S40" i="33" s="1"/>
  <c r="S39" i="33" s="1"/>
  <c r="AJ94" i="33" a="1"/>
  <c r="AJ94" i="33" s="1"/>
  <c r="F83" i="33" a="1"/>
  <c r="F83" i="33" s="1"/>
  <c r="AJ92" i="33" a="1"/>
  <c r="AJ92" i="33" s="1"/>
  <c r="Y70" i="44" a="1"/>
  <c r="Y70" i="44" s="1"/>
  <c r="AJ41" i="33" a="1"/>
  <c r="AJ41" i="33" s="1"/>
  <c r="T10" i="45" a="1"/>
  <c r="T10" i="45" s="1"/>
  <c r="AV65" i="47" a="1"/>
  <c r="AV65" i="47" s="1"/>
  <c r="I76" i="33" a="1"/>
  <c r="I76" i="33" s="1"/>
  <c r="AU56" i="41" a="1"/>
  <c r="AU56" i="41" s="1"/>
  <c r="AM74" i="44" a="1"/>
  <c r="AM74" i="44" s="1"/>
  <c r="O44" i="45" a="1"/>
  <c r="O44" i="45" s="1"/>
  <c r="AO31" i="43" a="1"/>
  <c r="AO31" i="43" s="1"/>
  <c r="AF100" i="44" a="1"/>
  <c r="AF100" i="44" s="1"/>
  <c r="K81" i="46"/>
  <c r="AK52" i="44" a="1"/>
  <c r="AK52" i="44" s="1"/>
  <c r="N32" i="33" a="1"/>
  <c r="N32" i="33" s="1"/>
  <c r="AG67" i="33" a="1"/>
  <c r="AG67" i="33" s="1"/>
  <c r="X34" i="33" a="1"/>
  <c r="X34" i="33" s="1"/>
  <c r="AL25" i="44" a="1"/>
  <c r="AL25" i="44" s="1"/>
  <c r="AN98" i="41" a="1"/>
  <c r="AN98" i="41" s="1"/>
  <c r="AF26" i="45" a="1"/>
  <c r="AF26" i="45" s="1"/>
  <c r="AG54" i="46"/>
  <c r="AQ80" i="33" a="1"/>
  <c r="AQ80" i="33" s="1"/>
  <c r="AG80" i="45" a="1"/>
  <c r="AG80" i="45" s="1"/>
  <c r="I104" i="33" a="1"/>
  <c r="I104" i="33" s="1"/>
  <c r="AQ61" i="44" a="1"/>
  <c r="AQ61" i="44" s="1"/>
  <c r="Y53" i="45" a="1"/>
  <c r="Y53" i="45" s="1"/>
  <c r="AD75" i="47"/>
  <c r="AC44" i="44" a="1"/>
  <c r="AC44" i="44" s="1"/>
  <c r="H11" i="45" a="1"/>
  <c r="H11" i="45" s="1"/>
  <c r="AU20" i="43" a="1"/>
  <c r="AU20" i="43" s="1"/>
  <c r="AQ26" i="44" a="1"/>
  <c r="AQ26" i="44" s="1"/>
  <c r="AB35" i="33" a="1"/>
  <c r="AB35" i="33" s="1"/>
  <c r="AO31" i="41" a="1"/>
  <c r="AO31" i="41" s="1"/>
  <c r="AO30" i="41" s="1"/>
  <c r="AQ24" i="43"/>
  <c r="P92" i="44" a="1"/>
  <c r="P92" i="44" s="1"/>
  <c r="S54" i="47"/>
  <c r="C28" i="44" a="1"/>
  <c r="C28" i="44" s="1"/>
  <c r="C28" i="41" a="1"/>
  <c r="C28" i="41" s="1"/>
  <c r="AO62" i="44" a="1"/>
  <c r="AO62" i="44" s="1"/>
  <c r="Y101" i="33" a="1"/>
  <c r="Y101" i="33" s="1"/>
  <c r="V39" i="43"/>
  <c r="X91" i="45" a="1"/>
  <c r="X91" i="45" s="1"/>
  <c r="U29" i="33" a="1"/>
  <c r="U29" i="33" s="1"/>
  <c r="AJ28" i="45" a="1"/>
  <c r="AJ28" i="45" s="1"/>
  <c r="AU92" i="43" a="1"/>
  <c r="AU92" i="43" s="1"/>
  <c r="AB83" i="44" a="1"/>
  <c r="AB83" i="44" s="1"/>
  <c r="AJ10" i="45" a="1"/>
  <c r="AJ10" i="45" s="1"/>
  <c r="C31" i="44" a="1"/>
  <c r="C31" i="44" s="1"/>
  <c r="A31" i="44" s="1"/>
  <c r="K46" i="33" a="1"/>
  <c r="K46" i="33" s="1"/>
  <c r="K45" i="33" s="1"/>
  <c r="R37" i="33" a="1"/>
  <c r="R37" i="33" s="1"/>
  <c r="O28" i="45" a="1"/>
  <c r="O28" i="45" s="1"/>
  <c r="H40" i="44" a="1"/>
  <c r="H40" i="44" s="1"/>
  <c r="AV89" i="43" a="1"/>
  <c r="AV89" i="43" s="1"/>
  <c r="AO10" i="44" a="1"/>
  <c r="AO10" i="44" s="1"/>
  <c r="U64" i="33" a="1"/>
  <c r="U64" i="33" s="1"/>
  <c r="U63" i="33" s="1"/>
  <c r="AD46" i="33" a="1"/>
  <c r="AD46" i="33" s="1"/>
  <c r="AA71" i="44" a="1"/>
  <c r="AA71" i="44" s="1"/>
  <c r="J20" i="44" a="1"/>
  <c r="J20" i="44" s="1"/>
  <c r="P89" i="33" a="1"/>
  <c r="P89" i="33" s="1"/>
  <c r="AC71" i="44" a="1"/>
  <c r="AC71" i="44" s="1"/>
  <c r="Z31" i="33" a="1"/>
  <c r="Z31" i="33" s="1"/>
  <c r="AN29" i="43" a="1"/>
  <c r="AN29" i="43" s="1"/>
  <c r="T11" i="45" a="1"/>
  <c r="T11" i="45" s="1"/>
  <c r="H56" i="44" a="1"/>
  <c r="H56" i="44" s="1"/>
  <c r="V29" i="44" a="1"/>
  <c r="V29" i="44" s="1"/>
  <c r="AM62" i="33" a="1"/>
  <c r="AM62" i="33" s="1"/>
  <c r="AI102" i="41"/>
  <c r="V55" i="45" a="1"/>
  <c r="V55" i="45" s="1"/>
  <c r="M93" i="46"/>
  <c r="AH88" i="45" a="1"/>
  <c r="AH88" i="45" s="1"/>
  <c r="AH87" i="45" s="1"/>
  <c r="J30" i="43"/>
  <c r="Q53" i="45" a="1"/>
  <c r="Q53" i="45" s="1"/>
  <c r="M91" i="44" a="1"/>
  <c r="M91" i="44" s="1"/>
  <c r="M90" i="44" s="1"/>
  <c r="R38" i="33" a="1"/>
  <c r="R38" i="33" s="1"/>
  <c r="L15" i="46"/>
  <c r="AO41" i="44" a="1"/>
  <c r="AO41" i="44" s="1"/>
  <c r="F11" i="33" a="1"/>
  <c r="F11" i="33" s="1"/>
  <c r="AM62" i="45" a="1"/>
  <c r="AM62" i="45" s="1"/>
  <c r="AI28" i="44" a="1"/>
  <c r="AI28" i="44" s="1"/>
  <c r="M41" i="33" a="1"/>
  <c r="M41" i="33" s="1"/>
  <c r="J19" i="33" a="1"/>
  <c r="J19" i="33" s="1"/>
  <c r="AN98" i="45" a="1"/>
  <c r="AN98" i="45" s="1"/>
  <c r="Y25" i="33" a="1"/>
  <c r="Y25" i="33" s="1"/>
  <c r="AL98" i="33" a="1"/>
  <c r="AL98" i="33" s="1"/>
  <c r="AA41" i="45" a="1"/>
  <c r="AA41" i="45" s="1"/>
  <c r="AO38" i="33" a="1"/>
  <c r="AO38" i="33" s="1"/>
  <c r="AR104" i="45" a="1"/>
  <c r="AR104" i="45" s="1"/>
  <c r="AK48" i="43"/>
  <c r="AI61" i="33" a="1"/>
  <c r="AI61" i="33" s="1"/>
  <c r="V26" i="45" a="1"/>
  <c r="V26" i="45" s="1"/>
  <c r="Z98" i="45" a="1"/>
  <c r="Z98" i="45" s="1"/>
  <c r="J55" i="33" a="1"/>
  <c r="J55" i="33" s="1"/>
  <c r="AL80" i="45" a="1"/>
  <c r="AL80" i="45" s="1"/>
  <c r="AN64" i="46" a="1"/>
  <c r="AN64" i="46" s="1"/>
  <c r="T89" i="33" a="1"/>
  <c r="T89" i="33" s="1"/>
  <c r="AR10" i="45" a="1"/>
  <c r="AR10" i="45" s="1"/>
  <c r="AS1" i="45" s="1"/>
  <c r="H31" i="44" a="1"/>
  <c r="H31" i="44" s="1"/>
  <c r="O69" i="43"/>
  <c r="AB76" i="44" a="1"/>
  <c r="AB76" i="44" s="1"/>
  <c r="H29" i="44" a="1"/>
  <c r="H29" i="44" s="1"/>
  <c r="P17" i="44" a="1"/>
  <c r="P17" i="44" s="1"/>
  <c r="AC94" i="33" a="1"/>
  <c r="AC94" i="33" s="1"/>
  <c r="AU40" i="47" a="1"/>
  <c r="AU40" i="47" s="1"/>
  <c r="X61" i="33" a="1"/>
  <c r="X61" i="33" s="1"/>
  <c r="Y26" i="33" a="1"/>
  <c r="Y26" i="33" s="1"/>
  <c r="O76" i="44" a="1"/>
  <c r="O76" i="44" s="1"/>
  <c r="O75" i="44" s="1"/>
  <c r="F95" i="45" a="1"/>
  <c r="F95" i="45" s="1"/>
  <c r="AG34" i="45" a="1"/>
  <c r="AG34" i="45" s="1"/>
  <c r="AG33" i="45" s="1"/>
  <c r="AJ75" i="46"/>
  <c r="AD89" i="33" a="1"/>
  <c r="AD89" i="33" s="1"/>
  <c r="N16" i="44" a="1"/>
  <c r="N16" i="44" s="1"/>
  <c r="AO44" i="44" a="1"/>
  <c r="AO44" i="44" s="1"/>
  <c r="J55" i="45" a="1"/>
  <c r="J55" i="45" s="1"/>
  <c r="AN91" i="41" a="1"/>
  <c r="AN91" i="41" s="1"/>
  <c r="N61" i="45" a="1"/>
  <c r="N61" i="45" s="1"/>
  <c r="AH23" i="33" a="1"/>
  <c r="AH23" i="33" s="1"/>
  <c r="AK80" i="44" a="1"/>
  <c r="AK80" i="44" s="1"/>
  <c r="AJ65" i="45" a="1"/>
  <c r="AJ65" i="45" s="1"/>
  <c r="AA76" i="44" a="1"/>
  <c r="AA76" i="44" s="1"/>
  <c r="AG95" i="44" a="1"/>
  <c r="AG95" i="44" s="1"/>
  <c r="AJ25" i="33" a="1"/>
  <c r="AJ25" i="33" s="1"/>
  <c r="AD40" i="44" a="1"/>
  <c r="AD40" i="44" s="1"/>
  <c r="AD39" i="44" s="1"/>
  <c r="AU55" i="47" a="1"/>
  <c r="AU55" i="47" s="1"/>
  <c r="AU54" i="47" s="1"/>
  <c r="AP74" i="44" a="1"/>
  <c r="AP74" i="44" s="1"/>
  <c r="J58" i="44" a="1"/>
  <c r="J58" i="44" s="1"/>
  <c r="X63" i="45"/>
  <c r="K9" i="33"/>
  <c r="R36" i="47"/>
  <c r="J48" i="46"/>
  <c r="AV66" i="46"/>
  <c r="W99" i="43"/>
  <c r="O84" i="41"/>
  <c r="AO33" i="44"/>
  <c r="AB18" i="46"/>
  <c r="C68" i="41" a="1"/>
  <c r="C68" i="41" s="1"/>
  <c r="L53" i="33" a="1"/>
  <c r="L53" i="33" s="1"/>
  <c r="C35" i="47" a="1"/>
  <c r="C35" i="47" s="1"/>
  <c r="AN44" i="41" a="1"/>
  <c r="AN44" i="41" s="1"/>
  <c r="M75" i="46"/>
  <c r="AU49" i="46" a="1"/>
  <c r="AU49" i="46" s="1"/>
  <c r="AA88" i="45" a="1"/>
  <c r="AA88" i="45" s="1"/>
  <c r="Z34" i="45" a="1"/>
  <c r="Z34" i="45" s="1"/>
  <c r="Y59" i="45" a="1"/>
  <c r="Y59" i="45" s="1"/>
  <c r="AR79" i="45" a="1"/>
  <c r="AR79" i="45" s="1"/>
  <c r="AG81" i="41"/>
  <c r="W46" i="45" a="1"/>
  <c r="W46" i="45" s="1"/>
  <c r="Z53" i="33" a="1"/>
  <c r="Z53" i="33" s="1"/>
  <c r="F79" i="33" a="1"/>
  <c r="F79" i="33" s="1"/>
  <c r="F78" i="33" s="1"/>
  <c r="AC90" i="46"/>
  <c r="AK103" i="33" a="1"/>
  <c r="AK103" i="33" s="1"/>
  <c r="I43" i="47" a="1"/>
  <c r="I43" i="47" s="1"/>
  <c r="J50" i="44" a="1"/>
  <c r="J50" i="44" s="1"/>
  <c r="AO34" i="47" a="1"/>
  <c r="AO34" i="47" s="1"/>
  <c r="T58" i="33" a="1"/>
  <c r="T58" i="33" s="1"/>
  <c r="Y77" i="44" a="1"/>
  <c r="Y77" i="44" s="1"/>
  <c r="S84" i="46"/>
  <c r="AK38" i="45" a="1"/>
  <c r="AK38" i="45" s="1"/>
  <c r="Q38" i="44" a="1"/>
  <c r="Q38" i="44" s="1"/>
  <c r="AG90" i="41"/>
  <c r="AP87" i="47"/>
  <c r="Z31" i="45" a="1"/>
  <c r="Z31" i="45" s="1"/>
  <c r="Z30" i="45" s="1"/>
  <c r="AE45" i="46"/>
  <c r="AF62" i="44" a="1"/>
  <c r="AF62" i="44" s="1"/>
  <c r="T78" i="46"/>
  <c r="AV89" i="41" a="1"/>
  <c r="AV89" i="41" s="1"/>
  <c r="AB98" i="33" a="1"/>
  <c r="AB98" i="33" s="1"/>
  <c r="O50" i="44" a="1"/>
  <c r="O50" i="44" s="1"/>
  <c r="AU76" i="41" a="1"/>
  <c r="AU76" i="41" s="1"/>
  <c r="T53" i="33" a="1"/>
  <c r="T53" i="33" s="1"/>
  <c r="AA22" i="33" a="1"/>
  <c r="AA22" i="33" s="1"/>
  <c r="E64" i="44" a="1"/>
  <c r="E64" i="44" s="1"/>
  <c r="K76" i="33" a="1"/>
  <c r="K76" i="33" s="1"/>
  <c r="K75" i="33" s="1"/>
  <c r="AV58" i="46" a="1"/>
  <c r="AV58" i="46" s="1"/>
  <c r="AV57" i="46" s="1"/>
  <c r="AB82" i="44" a="1"/>
  <c r="AB82" i="44" s="1"/>
  <c r="AG21" i="46"/>
  <c r="N70" i="44" a="1"/>
  <c r="N70" i="44" s="1"/>
  <c r="AQ58" i="33" a="1"/>
  <c r="AQ58" i="33" s="1"/>
  <c r="AQ57" i="33" s="1"/>
  <c r="AE63" i="43"/>
  <c r="AP19" i="33" a="1"/>
  <c r="AP19" i="33" s="1"/>
  <c r="AP18" i="33" s="1"/>
  <c r="J70" i="33" a="1"/>
  <c r="J70" i="33" s="1"/>
  <c r="O35" i="44" a="1"/>
  <c r="O35" i="44" s="1"/>
  <c r="AC31" i="45" a="1"/>
  <c r="AC31" i="45" s="1"/>
  <c r="AC30" i="45" s="1"/>
  <c r="Q48" i="43"/>
  <c r="AU22" i="46" a="1"/>
  <c r="AU22" i="46" s="1"/>
  <c r="AC53" i="45" a="1"/>
  <c r="AC53" i="45" s="1"/>
  <c r="AD16" i="45" a="1"/>
  <c r="AD16" i="45" s="1"/>
  <c r="AD15" i="45" s="1"/>
  <c r="AN34" i="33" a="1"/>
  <c r="AN34" i="33" s="1"/>
  <c r="M10" i="45" a="1"/>
  <c r="M10" i="45" s="1"/>
  <c r="AN52" i="43" a="1"/>
  <c r="AN52" i="43" s="1"/>
  <c r="T90" i="47"/>
  <c r="AP80" i="44" a="1"/>
  <c r="AP80" i="44" s="1"/>
  <c r="I70" i="47" a="1"/>
  <c r="I70" i="47" s="1"/>
  <c r="AJ36" i="47"/>
  <c r="N59" i="44" a="1"/>
  <c r="N59" i="44" s="1"/>
  <c r="R20" i="45" a="1"/>
  <c r="R20" i="45" s="1"/>
  <c r="AN86" i="41" a="1"/>
  <c r="AN86" i="41" s="1"/>
  <c r="AP48" i="47"/>
  <c r="C89" i="42" a="1"/>
  <c r="C89" i="42" s="1"/>
  <c r="AQ81" i="47"/>
  <c r="AA62" i="45" a="1"/>
  <c r="AA62" i="45" s="1"/>
  <c r="M31" i="44" a="1"/>
  <c r="M31" i="44" s="1"/>
  <c r="K101" i="33" a="1"/>
  <c r="K101" i="33" s="1"/>
  <c r="C104" i="41" a="1"/>
  <c r="C104" i="41" s="1"/>
  <c r="AJ17" i="33" a="1"/>
  <c r="AJ17" i="33" s="1"/>
  <c r="V70" i="44" a="1"/>
  <c r="V70" i="44" s="1"/>
  <c r="S71" i="45" a="1"/>
  <c r="S71" i="45" s="1"/>
  <c r="AP39" i="43"/>
  <c r="AV11" i="43" a="1"/>
  <c r="AV11" i="43" s="1"/>
  <c r="I88" i="47" a="1"/>
  <c r="I88" i="47" s="1"/>
  <c r="I87" i="47" s="1"/>
  <c r="C56" i="47" a="1"/>
  <c r="C56" i="47" s="1"/>
  <c r="T88" i="45" a="1"/>
  <c r="T88" i="45" s="1"/>
  <c r="W42" i="43"/>
  <c r="O23" i="45" a="1"/>
  <c r="O23" i="45" s="1"/>
  <c r="AR17" i="45" a="1"/>
  <c r="AR17" i="45" s="1"/>
  <c r="AO101" i="45" a="1"/>
  <c r="AO101" i="45" s="1"/>
  <c r="AK71" i="45" a="1"/>
  <c r="AK71" i="45" s="1"/>
  <c r="AV20" i="41" a="1"/>
  <c r="AV20" i="41" s="1"/>
  <c r="AV18" i="41" s="1"/>
  <c r="AI23" i="33" a="1"/>
  <c r="AI23" i="33" s="1"/>
  <c r="AA68" i="33" a="1"/>
  <c r="AA68" i="33" s="1"/>
  <c r="I95" i="47" a="1"/>
  <c r="I95" i="47" s="1"/>
  <c r="O71" i="44" a="1"/>
  <c r="O71" i="44" s="1"/>
  <c r="AJ88" i="44" a="1"/>
  <c r="AJ88" i="44" s="1"/>
  <c r="AD56" i="45" a="1"/>
  <c r="AD56" i="45" s="1"/>
  <c r="I68" i="41" a="1"/>
  <c r="I68" i="41" s="1"/>
  <c r="AR102" i="47"/>
  <c r="AR64" i="45" a="1"/>
  <c r="AR64" i="45" s="1"/>
  <c r="AR63" i="45" s="1"/>
  <c r="AA26" i="44" a="1"/>
  <c r="AA26" i="44" s="1"/>
  <c r="W33" i="43"/>
  <c r="T94" i="45" a="1"/>
  <c r="T94" i="45" s="1"/>
  <c r="AQ95" i="44" a="1"/>
  <c r="AQ95" i="44" s="1"/>
  <c r="F46" i="45" a="1"/>
  <c r="F46" i="45" s="1"/>
  <c r="F45" i="45" s="1"/>
  <c r="AK68" i="45" a="1"/>
  <c r="AK68" i="45" s="1"/>
  <c r="I83" i="45" a="1"/>
  <c r="I83" i="45" s="1"/>
  <c r="J46" i="44" a="1"/>
  <c r="J46" i="44" s="1"/>
  <c r="S25" i="33" a="1"/>
  <c r="S25" i="33" s="1"/>
  <c r="F79" i="44" a="1"/>
  <c r="F79" i="44" s="1"/>
  <c r="AH35" i="44" a="1"/>
  <c r="AH35" i="44" s="1"/>
  <c r="AM25" i="44" a="1"/>
  <c r="AM25" i="44" s="1"/>
  <c r="AM24" i="44" s="1"/>
  <c r="N66" i="41"/>
  <c r="AA95" i="44" a="1"/>
  <c r="AA95" i="44" s="1"/>
  <c r="AU16" i="41" a="1"/>
  <c r="AU16" i="41" s="1"/>
  <c r="AN58" i="33" a="1"/>
  <c r="AN58" i="33" s="1"/>
  <c r="AC91" i="45" a="1"/>
  <c r="AC91" i="45" s="1"/>
  <c r="AN71" i="46" a="1"/>
  <c r="AN71" i="46" s="1"/>
  <c r="AU73" i="41" a="1"/>
  <c r="AU73" i="41" s="1"/>
  <c r="AU72" i="41" s="1"/>
  <c r="W102" i="47"/>
  <c r="K56" i="33" a="1"/>
  <c r="K56" i="33" s="1"/>
  <c r="AN35" i="43" a="1"/>
  <c r="AN35" i="43" s="1"/>
  <c r="P76" i="45" a="1"/>
  <c r="P76" i="45" s="1"/>
  <c r="O86" i="45" a="1"/>
  <c r="O86" i="45" s="1"/>
  <c r="L37" i="45" a="1"/>
  <c r="L37" i="45" s="1"/>
  <c r="AJ27" i="46"/>
  <c r="AF48" i="41"/>
  <c r="AF83" i="44" a="1"/>
  <c r="AF83" i="44" s="1"/>
  <c r="AH43" i="45" a="1"/>
  <c r="AH43" i="45" s="1"/>
  <c r="AH42" i="45" s="1"/>
  <c r="N11" i="33" a="1"/>
  <c r="N11" i="33" s="1"/>
  <c r="T49" i="33" a="1"/>
  <c r="T49" i="33" s="1"/>
  <c r="AD58" i="44" a="1"/>
  <c r="AD58" i="44" s="1"/>
  <c r="AG76" i="45" a="1"/>
  <c r="AG76" i="45" s="1"/>
  <c r="AO95" i="46" a="1"/>
  <c r="AO95" i="46" s="1"/>
  <c r="I52" i="44" a="1"/>
  <c r="I52" i="44" s="1"/>
  <c r="O48" i="46"/>
  <c r="S86" i="44" a="1"/>
  <c r="S86" i="44" s="1"/>
  <c r="F71" i="44" a="1"/>
  <c r="F71" i="44" s="1"/>
  <c r="K69" i="47"/>
  <c r="AM31" i="33" a="1"/>
  <c r="AM31" i="33" s="1"/>
  <c r="AM30" i="33" s="1"/>
  <c r="AD71" i="33" a="1"/>
  <c r="AD71" i="33" s="1"/>
  <c r="O40" i="45" a="1"/>
  <c r="O40" i="45" s="1"/>
  <c r="AK65" i="45" a="1"/>
  <c r="AK65" i="45" s="1"/>
  <c r="L25" i="33" a="1"/>
  <c r="L25" i="33" s="1"/>
  <c r="U47" i="33" a="1"/>
  <c r="U47" i="33" s="1"/>
  <c r="U45" i="33" s="1"/>
  <c r="Y90" i="43"/>
  <c r="L65" i="45" a="1"/>
  <c r="L65" i="45" s="1"/>
  <c r="AN22" i="41" a="1"/>
  <c r="AN22" i="41" s="1"/>
  <c r="AF23" i="33" a="1"/>
  <c r="AF23" i="33" s="1"/>
  <c r="F67" i="44" a="1"/>
  <c r="F67" i="44" s="1"/>
  <c r="F66" i="44" s="1"/>
  <c r="K46" i="44" a="1"/>
  <c r="K46" i="44" s="1"/>
  <c r="K16" i="44" a="1"/>
  <c r="K16" i="44" s="1"/>
  <c r="AQ18" i="43"/>
  <c r="T41" i="33" a="1"/>
  <c r="T41" i="33" s="1"/>
  <c r="U53" i="45" a="1"/>
  <c r="U53" i="45" s="1"/>
  <c r="AR89" i="45" a="1"/>
  <c r="AR89" i="45" s="1"/>
  <c r="AC97" i="33" a="1"/>
  <c r="AC97" i="33" s="1"/>
  <c r="AC96" i="33" s="1"/>
  <c r="AO86" i="33" a="1"/>
  <c r="AO86" i="33" s="1"/>
  <c r="AB54" i="41"/>
  <c r="Y55" i="44" a="1"/>
  <c r="Y55" i="44" s="1"/>
  <c r="AJ50" i="44" a="1"/>
  <c r="AJ50" i="44" s="1"/>
  <c r="M18" i="43"/>
  <c r="AT39" i="47"/>
  <c r="V93" i="46"/>
  <c r="K79" i="44" a="1"/>
  <c r="K79" i="44" s="1"/>
  <c r="Z28" i="44" a="1"/>
  <c r="Z28" i="44" s="1"/>
  <c r="AE85" i="45" a="1"/>
  <c r="AE85" i="45" s="1"/>
  <c r="AE84" i="45" s="1"/>
  <c r="AL91" i="33" a="1"/>
  <c r="AL91" i="33" s="1"/>
  <c r="AU38" i="41" a="1"/>
  <c r="AU38" i="41" s="1"/>
  <c r="AR75" i="41"/>
  <c r="T85" i="33" a="1"/>
  <c r="T85" i="33" s="1"/>
  <c r="AE60" i="47"/>
  <c r="AQ64" i="44" a="1"/>
  <c r="AQ64" i="44" s="1"/>
  <c r="AL51" i="47"/>
  <c r="AE42" i="47"/>
  <c r="I95" i="33" a="1"/>
  <c r="I95" i="33" s="1"/>
  <c r="X49" i="33" a="1"/>
  <c r="X49" i="33" s="1"/>
  <c r="O41" i="33" a="1"/>
  <c r="O41" i="33" s="1"/>
  <c r="AD70" i="44" a="1"/>
  <c r="AD70" i="44" s="1"/>
  <c r="AD69" i="44" s="1"/>
  <c r="N26" i="33" a="1"/>
  <c r="N26" i="33" s="1"/>
  <c r="N24" i="33" s="1"/>
  <c r="L38" i="33" a="1"/>
  <c r="L38" i="33" s="1"/>
  <c r="R86" i="44" a="1"/>
  <c r="R86" i="44" s="1"/>
  <c r="J15" i="43"/>
  <c r="AU61" i="47" a="1"/>
  <c r="AU61" i="47" s="1"/>
  <c r="U43" i="33" a="1"/>
  <c r="U43" i="33" s="1"/>
  <c r="U42" i="33" s="1"/>
  <c r="AE31" i="45" a="1"/>
  <c r="AE31" i="45" s="1"/>
  <c r="I59" i="43" a="1"/>
  <c r="I59" i="43" s="1"/>
  <c r="AB97" i="45" a="1"/>
  <c r="AB97" i="45" s="1"/>
  <c r="AK52" i="33" a="1"/>
  <c r="AK52" i="33" s="1"/>
  <c r="AK51" i="33" s="1"/>
  <c r="AU77" i="41" a="1"/>
  <c r="AU77" i="41" s="1"/>
  <c r="I38" i="43" a="1"/>
  <c r="I38" i="43" s="1"/>
  <c r="AN10" i="33" a="1"/>
  <c r="AN10" i="33" s="1"/>
  <c r="AN9" i="33" s="1"/>
  <c r="T23" i="44" a="1"/>
  <c r="T23" i="44" s="1"/>
  <c r="AB28" i="44" a="1"/>
  <c r="AB28" i="44" s="1"/>
  <c r="AB27" i="44" s="1"/>
  <c r="AK32" i="44" a="1"/>
  <c r="AK32" i="44" s="1"/>
  <c r="L47" i="33" a="1"/>
  <c r="L47" i="33" s="1"/>
  <c r="AF46" i="44" a="1"/>
  <c r="AF46" i="44" s="1"/>
  <c r="AA92" i="45" a="1"/>
  <c r="AA92" i="45" s="1"/>
  <c r="AO74" i="46" a="1"/>
  <c r="AO74" i="46" s="1"/>
  <c r="H25" i="33" a="1"/>
  <c r="H25" i="33" s="1"/>
  <c r="AF17" i="45" a="1"/>
  <c r="AF17" i="45" s="1"/>
  <c r="W84" i="46"/>
  <c r="T55" i="33" a="1"/>
  <c r="T55" i="33" s="1"/>
  <c r="AU49" i="41" a="1"/>
  <c r="AU49" i="41" s="1"/>
  <c r="AU48" i="41" s="1"/>
  <c r="AN49" i="41" a="1"/>
  <c r="AN49" i="41" s="1"/>
  <c r="AL71" i="45" a="1"/>
  <c r="AL71" i="45" s="1"/>
  <c r="AN47" i="47" a="1"/>
  <c r="AN47" i="47" s="1"/>
  <c r="J23" i="33" a="1"/>
  <c r="J23" i="33" s="1"/>
  <c r="AS48" i="46"/>
  <c r="S23" i="45" a="1"/>
  <c r="S23" i="45" s="1"/>
  <c r="AV16" i="46" a="1"/>
  <c r="AV16" i="46" s="1"/>
  <c r="T88" i="44" a="1"/>
  <c r="T88" i="44" s="1"/>
  <c r="AK65" i="33" a="1"/>
  <c r="AK65" i="33" s="1"/>
  <c r="C74" i="33" a="1"/>
  <c r="C74" i="33" s="1"/>
  <c r="AF86" i="33" a="1"/>
  <c r="AF86" i="33" s="1"/>
  <c r="AV37" i="41" a="1"/>
  <c r="AV37" i="41" s="1"/>
  <c r="AV36" i="41" s="1"/>
  <c r="J75" i="47"/>
  <c r="AT63" i="41"/>
  <c r="T100" i="44" a="1"/>
  <c r="T100" i="44" s="1"/>
  <c r="R98" i="33" a="1"/>
  <c r="R98" i="33" s="1"/>
  <c r="N49" i="44" a="1"/>
  <c r="N49" i="44" s="1"/>
  <c r="AF10" i="45" a="1"/>
  <c r="AF10" i="45" s="1"/>
  <c r="AH68" i="45" a="1"/>
  <c r="AH68" i="45" s="1"/>
  <c r="AN26" i="43" a="1"/>
  <c r="AN26" i="43" s="1"/>
  <c r="H53" i="33" a="1"/>
  <c r="H53" i="33" s="1"/>
  <c r="AO46" i="41" a="1"/>
  <c r="AO46" i="41" s="1"/>
  <c r="M61" i="33" a="1"/>
  <c r="M61" i="33" s="1"/>
  <c r="M60" i="33" s="1"/>
  <c r="AN10" i="41" a="1"/>
  <c r="AN10" i="41" s="1"/>
  <c r="AN9" i="41" s="1"/>
  <c r="X43" i="45" a="1"/>
  <c r="X43" i="45" s="1"/>
  <c r="T60" i="43"/>
  <c r="AP83" i="44" a="1"/>
  <c r="AP83" i="44" s="1"/>
  <c r="AD28" i="33" a="1"/>
  <c r="AD28" i="33" s="1"/>
  <c r="W40" i="45" a="1"/>
  <c r="W40" i="45" s="1"/>
  <c r="AJ43" i="45" a="1"/>
  <c r="AJ43" i="45" s="1"/>
  <c r="E94" i="33" a="1"/>
  <c r="E94" i="33" s="1"/>
  <c r="E93" i="33" s="1"/>
  <c r="S56" i="45" a="1"/>
  <c r="S56" i="45" s="1"/>
  <c r="W46" i="44" a="1"/>
  <c r="W46" i="44" s="1"/>
  <c r="H25" i="44" a="1"/>
  <c r="H25" i="44" s="1"/>
  <c r="H24" i="44" s="1"/>
  <c r="C68" i="47" a="1"/>
  <c r="C68" i="47" s="1"/>
  <c r="Y97" i="44" a="1"/>
  <c r="Y97" i="44" s="1"/>
  <c r="T28" i="45" a="1"/>
  <c r="T28" i="45" s="1"/>
  <c r="AN104" i="46" a="1"/>
  <c r="AN104" i="46" s="1"/>
  <c r="AN102" i="46" s="1"/>
  <c r="AJ15" i="41"/>
  <c r="AH101" i="44" a="1"/>
  <c r="AH101" i="44" s="1"/>
  <c r="G94" i="45" a="1"/>
  <c r="G94" i="45" s="1"/>
  <c r="H10" i="33" a="1"/>
  <c r="H10" i="33" s="1"/>
  <c r="Y34" i="44" a="1"/>
  <c r="Y34" i="44" s="1"/>
  <c r="AT99" i="47"/>
  <c r="AV32" i="41" a="1"/>
  <c r="AV32" i="41" s="1"/>
  <c r="P51" i="46"/>
  <c r="AJ28" i="33" a="1"/>
  <c r="AJ28" i="33" s="1"/>
  <c r="AJ27" i="33" s="1"/>
  <c r="M20" i="44" a="1"/>
  <c r="M20" i="44" s="1"/>
  <c r="M18" i="44" s="1"/>
  <c r="W24" i="41"/>
  <c r="AJ19" i="44" a="1"/>
  <c r="AJ19" i="44" s="1"/>
  <c r="AO94" i="43" a="1"/>
  <c r="AO94" i="43" s="1"/>
  <c r="AL11" i="45" a="1"/>
  <c r="AL11" i="45" s="1"/>
  <c r="AB101" i="44" a="1"/>
  <c r="AB101" i="44" s="1"/>
  <c r="C22" i="33" a="1"/>
  <c r="C22" i="33" s="1"/>
  <c r="A22" i="33" s="1"/>
  <c r="I28" i="43" a="1"/>
  <c r="I28" i="43" s="1"/>
  <c r="Z70" i="33" a="1"/>
  <c r="Z70" i="33" s="1"/>
  <c r="AK66" i="41"/>
  <c r="AL30" i="47"/>
  <c r="U11" i="44" a="1"/>
  <c r="U11" i="44" s="1"/>
  <c r="AR20" i="33" a="1"/>
  <c r="AR20" i="33" s="1"/>
  <c r="V59" i="33" a="1"/>
  <c r="V59" i="33" s="1"/>
  <c r="R79" i="44" a="1"/>
  <c r="R79" i="44" s="1"/>
  <c r="L58" i="45" a="1"/>
  <c r="L58" i="45" s="1"/>
  <c r="AO52" i="47" a="1"/>
  <c r="AO52" i="47" s="1"/>
  <c r="AO51" i="47" s="1"/>
  <c r="Z50" i="44" a="1"/>
  <c r="Z50" i="44" s="1"/>
  <c r="C55" i="42" a="1"/>
  <c r="C55" i="42" s="1"/>
  <c r="AC99" i="41"/>
  <c r="AV64" i="47" a="1"/>
  <c r="AV64" i="47" s="1"/>
  <c r="AA58" i="44" a="1"/>
  <c r="AA58" i="44" s="1"/>
  <c r="AA57" i="44" s="1"/>
  <c r="U85" i="33" a="1"/>
  <c r="U85" i="33" s="1"/>
  <c r="U84" i="33" s="1"/>
  <c r="V38" i="33" a="1"/>
  <c r="V38" i="33" s="1"/>
  <c r="AO16" i="33" a="1"/>
  <c r="AO16" i="33" s="1"/>
  <c r="W91" i="45" a="1"/>
  <c r="W91" i="45" s="1"/>
  <c r="L80" i="44" a="1"/>
  <c r="L80" i="44" s="1"/>
  <c r="AA100" i="44" a="1"/>
  <c r="AA100" i="44" s="1"/>
  <c r="AR67" i="45" a="1"/>
  <c r="AR67" i="45" s="1"/>
  <c r="U16" i="44" a="1"/>
  <c r="U16" i="44" s="1"/>
  <c r="F59" i="44" a="1"/>
  <c r="F59" i="44" s="1"/>
  <c r="S35" i="33" a="1"/>
  <c r="S35" i="33" s="1"/>
  <c r="AQ30" i="46"/>
  <c r="P26" i="44" a="1"/>
  <c r="P26" i="44" s="1"/>
  <c r="AC77" i="44" a="1"/>
  <c r="AC77" i="44" s="1"/>
  <c r="N19" i="45" a="1"/>
  <c r="N19" i="45" s="1"/>
  <c r="Q33" i="43"/>
  <c r="H95" i="44" a="1"/>
  <c r="H95" i="44" s="1"/>
  <c r="V98" i="45" a="1"/>
  <c r="V98" i="45" s="1"/>
  <c r="T97" i="44" a="1"/>
  <c r="T97" i="44" s="1"/>
  <c r="X59" i="44" a="1"/>
  <c r="X59" i="44" s="1"/>
  <c r="AV100" i="46" a="1"/>
  <c r="AV100" i="46" s="1"/>
  <c r="AV99" i="46" s="1"/>
  <c r="J97" i="45" a="1"/>
  <c r="J97" i="45" s="1"/>
  <c r="J96" i="45" s="1"/>
  <c r="AR23" i="33" a="1"/>
  <c r="AR23" i="33" s="1"/>
  <c r="S88" i="33" a="1"/>
  <c r="S88" i="33" s="1"/>
  <c r="C80" i="45" a="1"/>
  <c r="C80" i="45" s="1"/>
  <c r="A79" i="45" s="1"/>
  <c r="AV82" i="46" a="1"/>
  <c r="AV82" i="46" s="1"/>
  <c r="S46" i="44" a="1"/>
  <c r="S46" i="44" s="1"/>
  <c r="S45" i="44" s="1"/>
  <c r="AO22" i="41" a="1"/>
  <c r="AO22" i="41" s="1"/>
  <c r="AO21" i="41" s="1"/>
  <c r="AP42" i="46"/>
  <c r="P34" i="44" a="1"/>
  <c r="P34" i="44" s="1"/>
  <c r="C77" i="41" a="1"/>
  <c r="C77" i="41" s="1"/>
  <c r="AE25" i="44" a="1"/>
  <c r="AE25" i="44" s="1"/>
  <c r="AO80" i="46" a="1"/>
  <c r="AO80" i="46" s="1"/>
  <c r="Q91" i="33" a="1"/>
  <c r="Q91" i="33" s="1"/>
  <c r="X97" i="33" a="1"/>
  <c r="X97" i="33" s="1"/>
  <c r="H88" i="45" a="1"/>
  <c r="H88" i="45" s="1"/>
  <c r="H87" i="45" s="1"/>
  <c r="AO92" i="43" a="1"/>
  <c r="AO92" i="43" s="1"/>
  <c r="AO90" i="43" s="1"/>
  <c r="Q89" i="45" a="1"/>
  <c r="Q89" i="45" s="1"/>
  <c r="Q87" i="45" s="1"/>
  <c r="J32" i="44" a="1"/>
  <c r="J32" i="44" s="1"/>
  <c r="J30" i="44" s="1"/>
  <c r="O70" i="44" a="1"/>
  <c r="O70" i="44" s="1"/>
  <c r="F47" i="33" a="1"/>
  <c r="F47" i="33" s="1"/>
  <c r="AO61" i="33" a="1"/>
  <c r="AO61" i="33" s="1"/>
  <c r="AF59" i="44" a="1"/>
  <c r="AF59" i="44" s="1"/>
  <c r="G86" i="44" a="1"/>
  <c r="G86" i="44" s="1"/>
  <c r="AE43" i="45" a="1"/>
  <c r="AE43" i="45" s="1"/>
  <c r="AF103" i="44" a="1"/>
  <c r="AF103" i="44" s="1"/>
  <c r="AF102" i="44" s="1"/>
  <c r="G65" i="33" a="1"/>
  <c r="G65" i="33" s="1"/>
  <c r="M97" i="33" a="1"/>
  <c r="M97" i="33" s="1"/>
  <c r="AN62" i="45" a="1"/>
  <c r="AN62" i="45" s="1"/>
  <c r="AI46" i="45" a="1"/>
  <c r="AI46" i="45" s="1"/>
  <c r="AC22" i="33" a="1"/>
  <c r="AC22" i="33" s="1"/>
  <c r="M49" i="44" a="1"/>
  <c r="M49" i="44" s="1"/>
  <c r="AP67" i="44" a="1"/>
  <c r="AP67" i="44" s="1"/>
  <c r="AP66" i="44" s="1"/>
  <c r="H70" i="45" a="1"/>
  <c r="H70" i="45" s="1"/>
  <c r="H69" i="45" s="1"/>
  <c r="AJ83" i="44" a="1"/>
  <c r="AJ83" i="44" s="1"/>
  <c r="AN38" i="33" a="1"/>
  <c r="AN38" i="33" s="1"/>
  <c r="AH49" i="45" a="1"/>
  <c r="AH49" i="45" s="1"/>
  <c r="U75" i="43"/>
  <c r="G11" i="45" a="1"/>
  <c r="G11" i="45" s="1"/>
  <c r="G56" i="33" a="1"/>
  <c r="G56" i="33" s="1"/>
  <c r="AV98" i="46" a="1"/>
  <c r="AV98" i="46" s="1"/>
  <c r="AV96" i="46" s="1"/>
  <c r="AV104" i="47" a="1"/>
  <c r="AV104" i="47" s="1"/>
  <c r="K33" i="47"/>
  <c r="AO41" i="33" a="1"/>
  <c r="AO41" i="33" s="1"/>
  <c r="AO39" i="33" s="1"/>
  <c r="Y79" i="33" a="1"/>
  <c r="Y79" i="33" s="1"/>
  <c r="AN92" i="44" a="1"/>
  <c r="AN92" i="44" s="1"/>
  <c r="V62" i="45" a="1"/>
  <c r="V62" i="45" s="1"/>
  <c r="AI72" i="46"/>
  <c r="AC89" i="45" a="1"/>
  <c r="AC89" i="45" s="1"/>
  <c r="Z32" i="33" a="1"/>
  <c r="Z32" i="33" s="1"/>
  <c r="J24" i="41"/>
  <c r="AD101" i="45" a="1"/>
  <c r="AD101" i="45" s="1"/>
  <c r="Y67" i="44" a="1"/>
  <c r="Y67" i="44" s="1"/>
  <c r="AG29" i="45" a="1"/>
  <c r="AG29" i="45" s="1"/>
  <c r="M9" i="43"/>
  <c r="W52" i="33" a="1"/>
  <c r="W52" i="33" s="1"/>
  <c r="AO79" i="43" a="1"/>
  <c r="AO79" i="43" s="1"/>
  <c r="AF38" i="33" a="1"/>
  <c r="AF38" i="33" s="1"/>
  <c r="AD103" i="44" a="1"/>
  <c r="AD103" i="44" s="1"/>
  <c r="AM68" i="44" a="1"/>
  <c r="AM68" i="44" s="1"/>
  <c r="AC91" i="33" a="1"/>
  <c r="AC91" i="33" s="1"/>
  <c r="AU37" i="46" a="1"/>
  <c r="AU37" i="46" s="1"/>
  <c r="AU36" i="46" s="1"/>
  <c r="U104" i="45" a="1"/>
  <c r="U104" i="45" s="1"/>
  <c r="U102" i="45" s="1"/>
  <c r="K43" i="33" a="1"/>
  <c r="K43" i="33" s="1"/>
  <c r="U88" i="33" a="1"/>
  <c r="U88" i="33" s="1"/>
  <c r="AF23" i="45" a="1"/>
  <c r="AF23" i="45" s="1"/>
  <c r="AR49" i="33" a="1"/>
  <c r="AR49" i="33" s="1"/>
  <c r="AR48" i="33" s="1"/>
  <c r="AO50" i="47" a="1"/>
  <c r="AO50" i="47" s="1"/>
  <c r="Y20" i="33" a="1"/>
  <c r="Y20" i="33" s="1"/>
  <c r="AL34" i="44" a="1"/>
  <c r="AL34" i="44" s="1"/>
  <c r="AL33" i="44" s="1"/>
  <c r="C52" i="33" a="1"/>
  <c r="C52" i="33" s="1"/>
  <c r="A52" i="33" s="1"/>
  <c r="S67" i="44" a="1"/>
  <c r="S67" i="44" s="1"/>
  <c r="AC95" i="33" a="1"/>
  <c r="AC95" i="33" s="1"/>
  <c r="M64" i="44" a="1"/>
  <c r="M64" i="44" s="1"/>
  <c r="AV65" i="46" a="1"/>
  <c r="AV65" i="46" s="1"/>
  <c r="X29" i="33" a="1"/>
  <c r="X29" i="33" s="1"/>
  <c r="X27" i="33" s="1"/>
  <c r="AN56" i="44" a="1"/>
  <c r="AN56" i="44" s="1"/>
  <c r="AU101" i="43" a="1"/>
  <c r="AU101" i="43" s="1"/>
  <c r="AM17" i="33" a="1"/>
  <c r="AM17" i="33" s="1"/>
  <c r="AU79" i="41" a="1"/>
  <c r="AU79" i="41" s="1"/>
  <c r="AU78" i="41" s="1"/>
  <c r="AP17" i="33" a="1"/>
  <c r="AP17" i="33" s="1"/>
  <c r="K104" i="44" a="1"/>
  <c r="K104" i="44" s="1"/>
  <c r="K20" i="33" a="1"/>
  <c r="K20" i="33" s="1"/>
  <c r="C47" i="43" a="1"/>
  <c r="C47" i="43" s="1"/>
  <c r="X64" i="33" a="1"/>
  <c r="X64" i="33" s="1"/>
  <c r="H10" i="45" a="1"/>
  <c r="H10" i="45" s="1"/>
  <c r="AO16" i="47" a="1"/>
  <c r="AO16" i="47" s="1"/>
  <c r="AO71" i="41" a="1"/>
  <c r="AO71" i="41" s="1"/>
  <c r="AN19" i="47" a="1"/>
  <c r="AN19" i="47" s="1"/>
  <c r="AN18" i="47" s="1"/>
  <c r="AQ29" i="44" a="1"/>
  <c r="AQ29" i="44" s="1"/>
  <c r="AG31" i="45" a="1"/>
  <c r="AG31" i="45" s="1"/>
  <c r="AG30" i="45" s="1"/>
  <c r="R54" i="43"/>
  <c r="C64" i="43" a="1"/>
  <c r="C64" i="43" s="1"/>
  <c r="A64" i="43" s="1"/>
  <c r="U54" i="43"/>
  <c r="S44" i="45" a="1"/>
  <c r="S44" i="45" s="1"/>
  <c r="E91" i="44" a="1"/>
  <c r="E91" i="44" s="1"/>
  <c r="E90" i="44" s="1"/>
  <c r="V41" i="44" a="1"/>
  <c r="V41" i="44" s="1"/>
  <c r="AQ43" i="44" a="1"/>
  <c r="AQ43" i="44" s="1"/>
  <c r="AQ42" i="44" s="1"/>
  <c r="P23" i="44" a="1"/>
  <c r="P23" i="44" s="1"/>
  <c r="O11" i="33" a="1"/>
  <c r="O11" i="33" s="1"/>
  <c r="AE101" i="33" a="1"/>
  <c r="AE101" i="33" s="1"/>
  <c r="N91" i="45" a="1"/>
  <c r="N91" i="45" s="1"/>
  <c r="AG97" i="45" a="1"/>
  <c r="AG97" i="45" s="1"/>
  <c r="AA52" i="33" a="1"/>
  <c r="AA52" i="33" s="1"/>
  <c r="AQ67" i="44" a="1"/>
  <c r="AQ67" i="44" s="1"/>
  <c r="AQ66" i="44" s="1"/>
  <c r="AT69" i="41"/>
  <c r="Z77" i="45" a="1"/>
  <c r="Z77" i="45" s="1"/>
  <c r="Y38" i="33" a="1"/>
  <c r="Y38" i="33" s="1"/>
  <c r="P35" i="45" a="1"/>
  <c r="P35" i="45" s="1"/>
  <c r="AF73" i="44" a="1"/>
  <c r="AF73" i="44" s="1"/>
  <c r="AF33" i="46"/>
  <c r="AE41" i="45" a="1"/>
  <c r="AE41" i="45" s="1"/>
  <c r="I31" i="44" a="1"/>
  <c r="I31" i="44" s="1"/>
  <c r="AP89" i="33" a="1"/>
  <c r="AP89" i="33" s="1"/>
  <c r="T37" i="44" a="1"/>
  <c r="T37" i="44" s="1"/>
  <c r="AR78" i="47"/>
  <c r="W38" i="45" a="1"/>
  <c r="W38" i="45" s="1"/>
  <c r="AP10" i="33" a="1"/>
  <c r="AP10" i="33" s="1"/>
  <c r="AH29" i="45" a="1"/>
  <c r="AH29" i="45" s="1"/>
  <c r="N89" i="45" a="1"/>
  <c r="N89" i="45" s="1"/>
  <c r="AU101" i="46" a="1"/>
  <c r="AU101" i="46" s="1"/>
  <c r="AJ29" i="45" a="1"/>
  <c r="AJ29" i="45" s="1"/>
  <c r="AO38" i="47" a="1"/>
  <c r="AO38" i="47" s="1"/>
  <c r="P37" i="44" a="1"/>
  <c r="P37" i="44" s="1"/>
  <c r="P36" i="44" s="1"/>
  <c r="N60" i="41"/>
  <c r="AB84" i="41"/>
  <c r="AL86" i="45" a="1"/>
  <c r="AL86" i="45" s="1"/>
  <c r="AC67" i="33" a="1"/>
  <c r="AC67" i="33" s="1"/>
  <c r="AC66" i="33" s="1"/>
  <c r="E62" i="33" a="1"/>
  <c r="E62" i="33" s="1"/>
  <c r="AI83" i="45" a="1"/>
  <c r="AI83" i="45" s="1"/>
  <c r="AI81" i="45" s="1"/>
  <c r="J67" i="45" a="1"/>
  <c r="J67" i="45" s="1"/>
  <c r="H61" i="33" a="1"/>
  <c r="H61" i="33" s="1"/>
  <c r="V29" i="45" a="1"/>
  <c r="V29" i="45" s="1"/>
  <c r="R94" i="45" a="1"/>
  <c r="R94" i="45" s="1"/>
  <c r="P68" i="33" a="1"/>
  <c r="P68" i="33" s="1"/>
  <c r="AE35" i="44" a="1"/>
  <c r="AE35" i="44" s="1"/>
  <c r="AE33" i="44" s="1"/>
  <c r="AD43" i="44" a="1"/>
  <c r="AD43" i="44" s="1"/>
  <c r="K17" i="44" a="1"/>
  <c r="K17" i="44" s="1"/>
  <c r="AN23" i="43" a="1"/>
  <c r="AN23" i="43" s="1"/>
  <c r="AF82" i="45" a="1"/>
  <c r="AF82" i="45" s="1"/>
  <c r="L41" i="44" a="1"/>
  <c r="L41" i="44" s="1"/>
  <c r="G29" i="33" a="1"/>
  <c r="G29" i="33" s="1"/>
  <c r="AN76" i="47" a="1"/>
  <c r="AN76" i="47" s="1"/>
  <c r="AN75" i="47" s="1"/>
  <c r="AC15" i="43"/>
  <c r="AI51" i="43"/>
  <c r="S65" i="45" a="1"/>
  <c r="S65" i="45" s="1"/>
  <c r="AM46" i="33" a="1"/>
  <c r="AM46" i="33" s="1"/>
  <c r="AM45" i="33" s="1"/>
  <c r="T35" i="45" a="1"/>
  <c r="T35" i="45" s="1"/>
  <c r="T33" i="45" s="1"/>
  <c r="Y32" i="33" a="1"/>
  <c r="Y32" i="33" s="1"/>
  <c r="V20" i="33" a="1"/>
  <c r="V20" i="33" s="1"/>
  <c r="AA82" i="44" a="1"/>
  <c r="AA82" i="44" s="1"/>
  <c r="I76" i="45" a="1"/>
  <c r="I76" i="45" s="1"/>
  <c r="I75" i="45" s="1"/>
  <c r="K100" i="33" a="1"/>
  <c r="K100" i="33" s="1"/>
  <c r="I83" i="41" a="1"/>
  <c r="I83" i="41" s="1"/>
  <c r="AR58" i="45" a="1"/>
  <c r="AR58" i="45" s="1"/>
  <c r="AR57" i="45" s="1"/>
  <c r="W90" i="47"/>
  <c r="C91" i="44" a="1"/>
  <c r="C91" i="44" s="1"/>
  <c r="A91" i="44" s="1"/>
  <c r="AI50" i="44" a="1"/>
  <c r="AI50" i="44" s="1"/>
  <c r="AD83" i="44" a="1"/>
  <c r="AD83" i="44" s="1"/>
  <c r="AD81" i="44" s="1"/>
  <c r="AB62" i="33" a="1"/>
  <c r="AB62" i="33" s="1"/>
  <c r="AP52" i="33" a="1"/>
  <c r="AP52" i="33" s="1"/>
  <c r="AP51" i="33" s="1"/>
  <c r="AI101" i="33" a="1"/>
  <c r="AI101" i="33" s="1"/>
  <c r="Q15" i="41"/>
  <c r="M59" i="45" a="1"/>
  <c r="M59" i="45" s="1"/>
  <c r="AN95" i="46" a="1"/>
  <c r="AN95" i="46" s="1"/>
  <c r="N20" i="33" a="1"/>
  <c r="N20" i="33" s="1"/>
  <c r="AD97" i="44" a="1"/>
  <c r="AD97" i="44" s="1"/>
  <c r="AU70" i="47" a="1"/>
  <c r="AU70" i="47" s="1"/>
  <c r="AU69" i="47" s="1"/>
  <c r="F73" i="33" a="1"/>
  <c r="F73" i="33" s="1"/>
  <c r="F72" i="33" s="1"/>
  <c r="X39" i="41"/>
  <c r="AG73" i="33" a="1"/>
  <c r="AG73" i="33" s="1"/>
  <c r="C41" i="46" a="1"/>
  <c r="C41" i="46" s="1"/>
  <c r="A40" i="46" s="1"/>
  <c r="I101" i="46" a="1"/>
  <c r="I101" i="46" s="1"/>
  <c r="AV31" i="46" a="1"/>
  <c r="AV31" i="46" s="1"/>
  <c r="AO40" i="45" a="1"/>
  <c r="AO40" i="45" s="1"/>
  <c r="N85" i="33" a="1"/>
  <c r="N85" i="33" s="1"/>
  <c r="R67" i="33" a="1"/>
  <c r="R67" i="33" s="1"/>
  <c r="Z43" i="44" a="1"/>
  <c r="Z43" i="44" s="1"/>
  <c r="AO50" i="33" a="1"/>
  <c r="AO50" i="33" s="1"/>
  <c r="P53" i="44" a="1"/>
  <c r="P53" i="44" s="1"/>
  <c r="N58" i="33" a="1"/>
  <c r="N58" i="33" s="1"/>
  <c r="Z58" i="33" a="1"/>
  <c r="Z58" i="33" s="1"/>
  <c r="AQ48" i="41"/>
  <c r="AV65" i="41" a="1"/>
  <c r="AV65" i="41" s="1"/>
  <c r="AG91" i="45" a="1"/>
  <c r="AG91" i="45" s="1"/>
  <c r="AG90" i="45" s="1"/>
  <c r="AC51" i="43"/>
  <c r="R92" i="45" a="1"/>
  <c r="R92" i="45" s="1"/>
  <c r="Q52" i="45" a="1"/>
  <c r="Q52" i="45" s="1"/>
  <c r="G98" i="33" a="1"/>
  <c r="G98" i="33" s="1"/>
  <c r="I55" i="41" a="1"/>
  <c r="I55" i="41" s="1"/>
  <c r="AH88" i="33" a="1"/>
  <c r="AH88" i="33" s="1"/>
  <c r="AA95" i="33" a="1"/>
  <c r="AA95" i="33" s="1"/>
  <c r="E58" i="44" a="1"/>
  <c r="E58" i="44" s="1"/>
  <c r="Y81" i="41"/>
  <c r="Y96" i="47"/>
  <c r="AQ68" i="45" a="1"/>
  <c r="AQ68" i="45" s="1"/>
  <c r="Y56" i="44" a="1"/>
  <c r="Y56" i="44" s="1"/>
  <c r="AM67" i="44" a="1"/>
  <c r="AM67" i="44" s="1"/>
  <c r="AM94" i="33" a="1"/>
  <c r="AM94" i="33" s="1"/>
  <c r="AM98" i="33" a="1"/>
  <c r="AM98" i="33" s="1"/>
  <c r="AJ44" i="45" a="1"/>
  <c r="AJ44" i="45" s="1"/>
  <c r="C89" i="41" a="1"/>
  <c r="C89" i="41" s="1"/>
  <c r="O46" i="44" a="1"/>
  <c r="O46" i="44" s="1"/>
  <c r="Q35" i="44" a="1"/>
  <c r="Q35" i="44" s="1"/>
  <c r="M31" i="45" a="1"/>
  <c r="M31" i="45" s="1"/>
  <c r="M30" i="45" s="1"/>
  <c r="AJ86" i="44" a="1"/>
  <c r="AJ86" i="44" s="1"/>
  <c r="I85" i="44" a="1"/>
  <c r="I85" i="44" s="1"/>
  <c r="I84" i="44" s="1"/>
  <c r="J64" i="33" a="1"/>
  <c r="J64" i="33" s="1"/>
  <c r="AN80" i="46" a="1"/>
  <c r="AN80" i="46" s="1"/>
  <c r="I16" i="43" a="1"/>
  <c r="I16" i="43" s="1"/>
  <c r="AH17" i="44" a="1"/>
  <c r="AH17" i="44" s="1"/>
  <c r="AR49" i="44" a="1"/>
  <c r="AR49" i="44" s="1"/>
  <c r="AM82" i="45" a="1"/>
  <c r="AM82" i="45" s="1"/>
  <c r="N76" i="44" a="1"/>
  <c r="N76" i="44" s="1"/>
  <c r="AA36" i="41"/>
  <c r="E32" i="44" a="1"/>
  <c r="E32" i="44" s="1"/>
  <c r="E30" i="44" s="1"/>
  <c r="AR61" i="33" a="1"/>
  <c r="AR61" i="33" s="1"/>
  <c r="Y56" i="33" a="1"/>
  <c r="Y56" i="33" s="1"/>
  <c r="Y54" i="33" s="1"/>
  <c r="E89" i="45" a="1"/>
  <c r="E89" i="45" s="1"/>
  <c r="F22" i="44" a="1"/>
  <c r="F22" i="44" s="1"/>
  <c r="X10" i="45" a="1"/>
  <c r="X10" i="45" s="1"/>
  <c r="X9" i="45" s="1"/>
  <c r="C83" i="46" a="1"/>
  <c r="C83" i="46" s="1"/>
  <c r="AE34" i="33" a="1"/>
  <c r="AE34" i="33" s="1"/>
  <c r="AP36" i="43"/>
  <c r="AA88" i="44" a="1"/>
  <c r="AA88" i="44" s="1"/>
  <c r="AA87" i="44" s="1"/>
  <c r="P88" i="33" a="1"/>
  <c r="P88" i="33" s="1"/>
  <c r="M88" i="33" a="1"/>
  <c r="M88" i="33" s="1"/>
  <c r="M87" i="33" s="1"/>
  <c r="E53" i="44" a="1"/>
  <c r="E53" i="44" s="1"/>
  <c r="K61" i="45" a="1"/>
  <c r="K61" i="45" s="1"/>
  <c r="J44" i="44" a="1"/>
  <c r="J44" i="44" s="1"/>
  <c r="AG88" i="45" a="1"/>
  <c r="AG88" i="45" s="1"/>
  <c r="P31" i="44" a="1"/>
  <c r="P31" i="44" s="1"/>
  <c r="N17" i="44" a="1"/>
  <c r="N17" i="44" s="1"/>
  <c r="AN53" i="44" a="1"/>
  <c r="AN53" i="44" s="1"/>
  <c r="N34" i="44" a="1"/>
  <c r="N34" i="44" s="1"/>
  <c r="O67" i="33" a="1"/>
  <c r="O67" i="33" s="1"/>
  <c r="O66" i="33" s="1"/>
  <c r="J45" i="43"/>
  <c r="AF28" i="45" a="1"/>
  <c r="AF28" i="45" s="1"/>
  <c r="AA9" i="47"/>
  <c r="AO22" i="47" a="1"/>
  <c r="AO22" i="47" s="1"/>
  <c r="AO21" i="47" s="1"/>
  <c r="E88" i="33" a="1"/>
  <c r="E88" i="33" s="1"/>
  <c r="E87" i="33" s="1"/>
  <c r="G31" i="45" a="1"/>
  <c r="G31" i="45" s="1"/>
  <c r="S46" i="45" a="1"/>
  <c r="S46" i="45" s="1"/>
  <c r="I76" i="43" a="1"/>
  <c r="I76" i="43" s="1"/>
  <c r="I75" i="43" s="1"/>
  <c r="AN82" i="46" a="1"/>
  <c r="AN82" i="46" s="1"/>
  <c r="AN81" i="46" s="1"/>
  <c r="Q54" i="43"/>
  <c r="AM79" i="45" a="1"/>
  <c r="AM79" i="45" s="1"/>
  <c r="O78" i="47"/>
  <c r="AJ37" i="44" a="1"/>
  <c r="AJ37" i="44" s="1"/>
  <c r="AD80" i="44" a="1"/>
  <c r="AD80" i="44" s="1"/>
  <c r="N22" i="33" a="1"/>
  <c r="N22" i="33" s="1"/>
  <c r="AB50" i="45" a="1"/>
  <c r="AB50" i="45" s="1"/>
  <c r="L28" i="33" a="1"/>
  <c r="L28" i="33" s="1"/>
  <c r="AD42" i="46"/>
  <c r="AJ64" i="33" a="1"/>
  <c r="AJ64" i="33" s="1"/>
  <c r="AM56" i="44" a="1"/>
  <c r="AM56" i="44" s="1"/>
  <c r="O10" i="33" a="1"/>
  <c r="O10" i="33" s="1"/>
  <c r="P29" i="44" a="1"/>
  <c r="P29" i="44" s="1"/>
  <c r="AE89" i="33" a="1"/>
  <c r="AE89" i="33" s="1"/>
  <c r="AB103" i="45" a="1"/>
  <c r="AB103" i="45" s="1"/>
  <c r="AR35" i="44" a="1"/>
  <c r="AR35" i="44" s="1"/>
  <c r="AO38" i="45" a="1"/>
  <c r="AO38" i="45" s="1"/>
  <c r="K74" i="33" a="1"/>
  <c r="K74" i="33" s="1"/>
  <c r="AR39" i="41"/>
  <c r="AN37" i="43" a="1"/>
  <c r="AN37" i="43" s="1"/>
  <c r="AN36" i="43" s="1"/>
  <c r="C71" i="47" a="1"/>
  <c r="C71" i="47" s="1"/>
  <c r="K66" i="43"/>
  <c r="AR31" i="33" a="1"/>
  <c r="AR31" i="33" s="1"/>
  <c r="AV95" i="41" a="1"/>
  <c r="AV95" i="41" s="1"/>
  <c r="C73" i="44" a="1"/>
  <c r="C73" i="44" s="1"/>
  <c r="A73" i="44" s="1"/>
  <c r="AP17" i="44" a="1"/>
  <c r="AP17" i="44" s="1"/>
  <c r="AB55" i="45" a="1"/>
  <c r="AB55" i="45" s="1"/>
  <c r="AV74" i="46" a="1"/>
  <c r="AV74" i="46" s="1"/>
  <c r="AS72" i="46"/>
  <c r="U79" i="33" a="1"/>
  <c r="U79" i="33" s="1"/>
  <c r="U78" i="33" s="1"/>
  <c r="Q83" i="44" a="1"/>
  <c r="Q83" i="44" s="1"/>
  <c r="H41" i="33" a="1"/>
  <c r="H41" i="33" s="1"/>
  <c r="AO47" i="33" a="1"/>
  <c r="AO47" i="33" s="1"/>
  <c r="AM86" i="33" a="1"/>
  <c r="AM86" i="33" s="1"/>
  <c r="M28" i="45" a="1"/>
  <c r="M28" i="45" s="1"/>
  <c r="AV47" i="41" a="1"/>
  <c r="AV47" i="41" s="1"/>
  <c r="AE80" i="45" a="1"/>
  <c r="AE80" i="45" s="1"/>
  <c r="Z62" i="45" a="1"/>
  <c r="Z62" i="45" s="1"/>
  <c r="F23" i="44" a="1"/>
  <c r="F23" i="44" s="1"/>
  <c r="AK59" i="33" a="1"/>
  <c r="AK59" i="33" s="1"/>
  <c r="AR88" i="33" a="1"/>
  <c r="AR88" i="33" s="1"/>
  <c r="AR87" i="33" s="1"/>
  <c r="S46" i="33" a="1"/>
  <c r="S46" i="33" s="1"/>
  <c r="X90" i="46"/>
  <c r="AH30" i="46"/>
  <c r="AN95" i="41" a="1"/>
  <c r="AN95" i="41" s="1"/>
  <c r="AG64" i="44" a="1"/>
  <c r="AG64" i="44" s="1"/>
  <c r="E89" i="44" a="1"/>
  <c r="E89" i="44" s="1"/>
  <c r="AU11" i="47" a="1"/>
  <c r="AU11" i="47" s="1"/>
  <c r="S30" i="47"/>
  <c r="AO83" i="44" a="1"/>
  <c r="AO83" i="44" s="1"/>
  <c r="AD82" i="33" a="1"/>
  <c r="AD82" i="33" s="1"/>
  <c r="AM36" i="47"/>
  <c r="AA32" i="33" a="1"/>
  <c r="AA32" i="33" s="1"/>
  <c r="P101" i="33" a="1"/>
  <c r="P101" i="33" s="1"/>
  <c r="E59" i="45" a="1"/>
  <c r="E59" i="45" s="1"/>
  <c r="AO83" i="41" a="1"/>
  <c r="AO83" i="41" s="1"/>
  <c r="C38" i="43" a="1"/>
  <c r="C38" i="43" s="1"/>
  <c r="A37" i="43" s="1"/>
  <c r="AO83" i="45" a="1"/>
  <c r="AO83" i="45" s="1"/>
  <c r="AB61" i="33" a="1"/>
  <c r="AB61" i="33" s="1"/>
  <c r="AE64" i="45" a="1"/>
  <c r="AE64" i="45" s="1"/>
  <c r="AV61" i="43" a="1"/>
  <c r="AV61" i="43" s="1"/>
  <c r="O93" i="46"/>
  <c r="K67" i="44" a="1"/>
  <c r="K67" i="44" s="1"/>
  <c r="N46" i="44" a="1"/>
  <c r="N46" i="44" s="1"/>
  <c r="N45" i="44" s="1"/>
  <c r="AL48" i="41"/>
  <c r="X17" i="44" a="1"/>
  <c r="X17" i="44" s="1"/>
  <c r="M99" i="43"/>
  <c r="AI82" i="33" a="1"/>
  <c r="AI82" i="33" s="1"/>
  <c r="AN16" i="33" a="1"/>
  <c r="AN16" i="33" s="1"/>
  <c r="AO77" i="44" a="1"/>
  <c r="AO77" i="44" s="1"/>
  <c r="F32" i="33" a="1"/>
  <c r="F32" i="33" s="1"/>
  <c r="Q90" i="47"/>
  <c r="AA50" i="33" a="1"/>
  <c r="AA50" i="33" s="1"/>
  <c r="Y40" i="45" a="1"/>
  <c r="Y40" i="45" s="1"/>
  <c r="H86" i="44" a="1"/>
  <c r="H86" i="44" s="1"/>
  <c r="I35" i="43" a="1"/>
  <c r="I35" i="43" s="1"/>
  <c r="I33" i="43" s="1"/>
  <c r="AD27" i="46"/>
  <c r="AM65" i="33" a="1"/>
  <c r="AM65" i="33" s="1"/>
  <c r="AJ88" i="45" a="1"/>
  <c r="AJ88" i="45" s="1"/>
  <c r="M77" i="44" a="1"/>
  <c r="M77" i="44" s="1"/>
  <c r="AH25" i="33" a="1"/>
  <c r="AH25" i="33" s="1"/>
  <c r="Q28" i="44" a="1"/>
  <c r="Q28" i="44" s="1"/>
  <c r="S40" i="45" a="1"/>
  <c r="S40" i="45" s="1"/>
  <c r="AU77" i="47" a="1"/>
  <c r="AU77" i="47" s="1"/>
  <c r="AQ33" i="43"/>
  <c r="AP71" i="44" a="1"/>
  <c r="AP71" i="44" s="1"/>
  <c r="AE36" i="43"/>
  <c r="AC29" i="33" a="1"/>
  <c r="AC29" i="33" s="1"/>
  <c r="AC27" i="33" s="1"/>
  <c r="L73" i="45" a="1"/>
  <c r="L73" i="45" s="1"/>
  <c r="AJ70" i="45" a="1"/>
  <c r="AJ70" i="45" s="1"/>
  <c r="P37" i="33" a="1"/>
  <c r="P37" i="33" s="1"/>
  <c r="AF102" i="47"/>
  <c r="K84" i="41"/>
  <c r="AO58" i="45" a="1"/>
  <c r="AO58" i="45" s="1"/>
  <c r="AV22" i="43" a="1"/>
  <c r="AV22" i="43" s="1"/>
  <c r="AV21" i="43" s="1"/>
  <c r="AC98" i="44" a="1"/>
  <c r="AC98" i="44" s="1"/>
  <c r="AP40" i="44" a="1"/>
  <c r="AP40" i="44" s="1"/>
  <c r="M94" i="33" a="1"/>
  <c r="M94" i="33" s="1"/>
  <c r="M100" i="44" a="1"/>
  <c r="M100" i="44" s="1"/>
  <c r="AA11" i="33" a="1"/>
  <c r="AA11" i="33" s="1"/>
  <c r="AB65" i="33" a="1"/>
  <c r="AB65" i="33" s="1"/>
  <c r="AQ86" i="33" a="1"/>
  <c r="AQ86" i="33" s="1"/>
  <c r="AE83" i="45" a="1"/>
  <c r="AE83" i="45" s="1"/>
  <c r="AE81" i="45" s="1"/>
  <c r="V52" i="44" a="1"/>
  <c r="V52" i="44" s="1"/>
  <c r="J21" i="41"/>
  <c r="AK40" i="33" a="1"/>
  <c r="AK40" i="33" s="1"/>
  <c r="AC79" i="44" a="1"/>
  <c r="AC79" i="44" s="1"/>
  <c r="AC78" i="44" s="1"/>
  <c r="Z35" i="45" a="1"/>
  <c r="Z35" i="45" s="1"/>
  <c r="M88" i="44" a="1"/>
  <c r="M88" i="44" s="1"/>
  <c r="AH11" i="44" a="1"/>
  <c r="AH11" i="44" s="1"/>
  <c r="G28" i="33" a="1"/>
  <c r="G28" i="33" s="1"/>
  <c r="Z100" i="44" a="1"/>
  <c r="Z100" i="44" s="1"/>
  <c r="Q96" i="41"/>
  <c r="AN46" i="41" a="1"/>
  <c r="AN46" i="41" s="1"/>
  <c r="AM95" i="44" a="1"/>
  <c r="AM95" i="44" s="1"/>
  <c r="M73" i="44" a="1"/>
  <c r="M73" i="44" s="1"/>
  <c r="AP58" i="44" a="1"/>
  <c r="AP58" i="44" s="1"/>
  <c r="AP57" i="44" s="1"/>
  <c r="AO74" i="43" a="1"/>
  <c r="AO74" i="43" s="1"/>
  <c r="AN50" i="41" a="1"/>
  <c r="AN50" i="41" s="1"/>
  <c r="AE55" i="45" a="1"/>
  <c r="AE55" i="45" s="1"/>
  <c r="AL38" i="33" a="1"/>
  <c r="AL38" i="33" s="1"/>
  <c r="P43" i="44" a="1"/>
  <c r="P43" i="44" s="1"/>
  <c r="P42" i="44" s="1"/>
  <c r="AF103" i="45" a="1"/>
  <c r="AF103" i="45" s="1"/>
  <c r="U91" i="33" a="1"/>
  <c r="U91" i="33" s="1"/>
  <c r="AB104" i="45" a="1"/>
  <c r="AB104" i="45" s="1"/>
  <c r="AJ57" i="41"/>
  <c r="AF52" i="45" a="1"/>
  <c r="AF52" i="45" s="1"/>
  <c r="C70" i="42" a="1"/>
  <c r="C70" i="42" s="1"/>
  <c r="O17" i="33" a="1"/>
  <c r="O17" i="33" s="1"/>
  <c r="Q89" i="44" a="1"/>
  <c r="Q89" i="44" s="1"/>
  <c r="F50" i="44" a="1"/>
  <c r="F50" i="44" s="1"/>
  <c r="N70" i="33" a="1"/>
  <c r="N70" i="33" s="1"/>
  <c r="N69" i="33" s="1"/>
  <c r="L64" i="45" a="1"/>
  <c r="L64" i="45" s="1"/>
  <c r="L56" i="45" a="1"/>
  <c r="L56" i="45" s="1"/>
  <c r="AH99" i="41"/>
  <c r="U51" i="46"/>
  <c r="AG85" i="45" a="1"/>
  <c r="AG85" i="45" s="1"/>
  <c r="N91" i="44" a="1"/>
  <c r="N91" i="44" s="1"/>
  <c r="O82" i="44" a="1"/>
  <c r="O82" i="44" s="1"/>
  <c r="AV52" i="43" a="1"/>
  <c r="AV52" i="43" s="1"/>
  <c r="P48" i="46"/>
  <c r="P58" i="45" a="1"/>
  <c r="P58" i="45" s="1"/>
  <c r="P57" i="45" s="1"/>
  <c r="AG48" i="43"/>
  <c r="Y47" i="45" a="1"/>
  <c r="Y47" i="45" s="1"/>
  <c r="V69" i="41"/>
  <c r="AC17" i="45" a="1"/>
  <c r="AC17" i="45" s="1"/>
  <c r="P55" i="33" a="1"/>
  <c r="P55" i="33" s="1"/>
  <c r="P54" i="33" s="1"/>
  <c r="AO16" i="46" a="1"/>
  <c r="AO16" i="46" s="1"/>
  <c r="AO15" i="46" s="1"/>
  <c r="K49" i="33" a="1"/>
  <c r="K49" i="33" s="1"/>
  <c r="AB11" i="45" a="1"/>
  <c r="AB11" i="45" s="1"/>
  <c r="W49" i="44" a="1"/>
  <c r="W49" i="44" s="1"/>
  <c r="AS21" i="41"/>
  <c r="Q97" i="33" a="1"/>
  <c r="Q97" i="33" s="1"/>
  <c r="Y74" i="45" a="1"/>
  <c r="Y74" i="45" s="1"/>
  <c r="Y72" i="45" s="1"/>
  <c r="AQ47" i="45" a="1"/>
  <c r="AQ47" i="45" s="1"/>
  <c r="AQ45" i="45" s="1"/>
  <c r="AU56" i="43" a="1"/>
  <c r="AU56" i="43" s="1"/>
  <c r="AF71" i="45" a="1"/>
  <c r="AF71" i="45" s="1"/>
  <c r="M68" i="45" a="1"/>
  <c r="M68" i="45" s="1"/>
  <c r="I55" i="44" a="1"/>
  <c r="I55" i="44" s="1"/>
  <c r="AJ27" i="43"/>
  <c r="AC64" i="44" a="1"/>
  <c r="AC64" i="44" s="1"/>
  <c r="AN41" i="41" a="1"/>
  <c r="AN41" i="41" s="1"/>
  <c r="M102" i="46"/>
  <c r="AT27" i="41"/>
  <c r="P24" i="47"/>
  <c r="AI60" i="43"/>
  <c r="AV92" i="46" a="1"/>
  <c r="AV92" i="46" s="1"/>
  <c r="K86" i="45" a="1"/>
  <c r="K86" i="45" s="1"/>
  <c r="L48" i="41"/>
  <c r="AM101" i="45" a="1"/>
  <c r="AM101" i="45" s="1"/>
  <c r="J77" i="44" a="1"/>
  <c r="J77" i="44" s="1"/>
  <c r="AM44" i="44" a="1"/>
  <c r="AM44" i="44" s="1"/>
  <c r="U25" i="44" a="1"/>
  <c r="U25" i="44" s="1"/>
  <c r="U24" i="44" s="1"/>
  <c r="AD51" i="46"/>
  <c r="W66" i="46"/>
  <c r="AJ55" i="45" a="1"/>
  <c r="AJ55" i="45" s="1"/>
  <c r="C43" i="42" a="1"/>
  <c r="C43" i="42" s="1"/>
  <c r="A43" i="42" s="1"/>
  <c r="E26" i="44" a="1"/>
  <c r="E26" i="44" s="1"/>
  <c r="E24" i="44" s="1"/>
  <c r="AB22" i="44" a="1"/>
  <c r="AB22" i="44" s="1"/>
  <c r="AB21" i="44" s="1"/>
  <c r="AC100" i="44" a="1"/>
  <c r="AC100" i="44" s="1"/>
  <c r="Z43" i="45" a="1"/>
  <c r="Z43" i="45" s="1"/>
  <c r="AB52" i="45" a="1"/>
  <c r="AB52" i="45" s="1"/>
  <c r="N75" i="43"/>
  <c r="I62" i="45" a="1"/>
  <c r="I62" i="45" s="1"/>
  <c r="W81" i="47"/>
  <c r="M101" i="44" a="1"/>
  <c r="M101" i="44" s="1"/>
  <c r="AE41" i="44" a="1"/>
  <c r="AE41" i="44" s="1"/>
  <c r="AQ32" i="44" a="1"/>
  <c r="AQ32" i="44" s="1"/>
  <c r="W32" i="44" a="1"/>
  <c r="W32" i="44" s="1"/>
  <c r="W47" i="44" a="1"/>
  <c r="W47" i="44" s="1"/>
  <c r="AN55" i="41" a="1"/>
  <c r="AN55" i="41" s="1"/>
  <c r="R33" i="43"/>
  <c r="AI55" i="33" a="1"/>
  <c r="AI55" i="33" s="1"/>
  <c r="AI54" i="33" s="1"/>
  <c r="AV16" i="41" a="1"/>
  <c r="AV16" i="41" s="1"/>
  <c r="N18" i="46"/>
  <c r="AO89" i="43" a="1"/>
  <c r="AO89" i="43" s="1"/>
  <c r="C59" i="46" a="1"/>
  <c r="C59" i="46" s="1"/>
  <c r="R73" i="33" a="1"/>
  <c r="R73" i="33" s="1"/>
  <c r="R72" i="33" s="1"/>
  <c r="AK93" i="43"/>
  <c r="AE26" i="44" a="1"/>
  <c r="AE26" i="44" s="1"/>
  <c r="AQ33" i="46"/>
  <c r="M86" i="45" a="1"/>
  <c r="M86" i="45" s="1"/>
  <c r="AT72" i="41"/>
  <c r="AB88" i="45" a="1"/>
  <c r="AB88" i="45" s="1"/>
  <c r="AB87" i="45" s="1"/>
  <c r="U104" i="44" a="1"/>
  <c r="U104" i="44" s="1"/>
  <c r="G101" i="33" a="1"/>
  <c r="G101" i="33" s="1"/>
  <c r="G99" i="33" s="1"/>
  <c r="Y88" i="45" a="1"/>
  <c r="Y88" i="45" s="1"/>
  <c r="Y87" i="45" s="1"/>
  <c r="AL40" i="44" a="1"/>
  <c r="AL40" i="44" s="1"/>
  <c r="AL39" i="44" s="1"/>
  <c r="AU47" i="46" a="1"/>
  <c r="AU47" i="46" s="1"/>
  <c r="AK60" i="47"/>
  <c r="AK43" i="45" a="1"/>
  <c r="AK43" i="45" s="1"/>
  <c r="K91" i="45" a="1"/>
  <c r="K91" i="45" s="1"/>
  <c r="Y103" i="44" a="1"/>
  <c r="Y103" i="44" s="1"/>
  <c r="P89" i="45" a="1"/>
  <c r="P89" i="45" s="1"/>
  <c r="AQ41" i="45" a="1"/>
  <c r="AQ41" i="45" s="1"/>
  <c r="AK19" i="45" a="1"/>
  <c r="AK19" i="45" s="1"/>
  <c r="AK18" i="45" s="1"/>
  <c r="AP96" i="41"/>
  <c r="AI101" i="45" a="1"/>
  <c r="AI101" i="45" s="1"/>
  <c r="AJ59" i="44" a="1"/>
  <c r="AJ59" i="44" s="1"/>
  <c r="Q98" i="33" a="1"/>
  <c r="Q98" i="33" s="1"/>
  <c r="U23" i="45" a="1"/>
  <c r="U23" i="45" s="1"/>
  <c r="AN88" i="47" a="1"/>
  <c r="AN88" i="47" s="1"/>
  <c r="C95" i="47" a="1"/>
  <c r="C95" i="47" s="1"/>
  <c r="K85" i="44" a="1"/>
  <c r="K85" i="44" s="1"/>
  <c r="K84" i="44" s="1"/>
  <c r="U17" i="45" a="1"/>
  <c r="U17" i="45" s="1"/>
  <c r="Z39" i="43"/>
  <c r="N76" i="33" a="1"/>
  <c r="N76" i="33" s="1"/>
  <c r="I49" i="46" a="1"/>
  <c r="I49" i="46" s="1"/>
  <c r="AM16" i="44" a="1"/>
  <c r="AM16" i="44" s="1"/>
  <c r="AN38" i="45" a="1"/>
  <c r="AN38" i="45" s="1"/>
  <c r="AE59" i="45" a="1"/>
  <c r="AE59" i="45" s="1"/>
  <c r="AM66" i="43"/>
  <c r="AV17" i="41" a="1"/>
  <c r="AV17" i="41" s="1"/>
  <c r="AE102" i="41"/>
  <c r="J91" i="44" a="1"/>
  <c r="J91" i="44" s="1"/>
  <c r="I77" i="46" a="1"/>
  <c r="I77" i="46" s="1"/>
  <c r="AJ73" i="44" a="1"/>
  <c r="AJ73" i="44" s="1"/>
  <c r="AJ72" i="44" s="1"/>
  <c r="U89" i="33" a="1"/>
  <c r="U89" i="33" s="1"/>
  <c r="Q86" i="45" a="1"/>
  <c r="Q86" i="45" s="1"/>
  <c r="F56" i="33" a="1"/>
  <c r="F56" i="33" s="1"/>
  <c r="AD41" i="45" a="1"/>
  <c r="AD41" i="45" s="1"/>
  <c r="AT36" i="47"/>
  <c r="K80" i="45" a="1"/>
  <c r="K80" i="45" s="1"/>
  <c r="K78" i="45" s="1"/>
  <c r="AQ71" i="45" a="1"/>
  <c r="AQ71" i="45" s="1"/>
  <c r="W33" i="41"/>
  <c r="C100" i="33" a="1"/>
  <c r="C100" i="33" s="1"/>
  <c r="Y21" i="43"/>
  <c r="L100" i="45" a="1"/>
  <c r="L100" i="45" s="1"/>
  <c r="AO64" i="46" a="1"/>
  <c r="AO64" i="46" s="1"/>
  <c r="AG76" i="33" a="1"/>
  <c r="AG76" i="33" s="1"/>
  <c r="AG75" i="33" s="1"/>
  <c r="G86" i="33" a="1"/>
  <c r="G86" i="33" s="1"/>
  <c r="H31" i="33" a="1"/>
  <c r="H31" i="33" s="1"/>
  <c r="H30" i="33" s="1"/>
  <c r="AR99" i="46"/>
  <c r="AV31" i="47" a="1"/>
  <c r="AV31" i="47" s="1"/>
  <c r="AG57" i="41"/>
  <c r="M54" i="43"/>
  <c r="I94" i="45" a="1"/>
  <c r="I94" i="45" s="1"/>
  <c r="I93" i="45" s="1"/>
  <c r="W11" i="33" a="1"/>
  <c r="W11" i="33" s="1"/>
  <c r="AV29" i="47" a="1"/>
  <c r="AV29" i="47" s="1"/>
  <c r="AF55" i="33" a="1"/>
  <c r="AF55" i="33" s="1"/>
  <c r="AF54" i="33" s="1"/>
  <c r="AO65" i="43" a="1"/>
  <c r="AO65" i="43" s="1"/>
  <c r="O34" i="33" a="1"/>
  <c r="O34" i="33" s="1"/>
  <c r="K36" i="47"/>
  <c r="AB65" i="44" a="1"/>
  <c r="AB65" i="44" s="1"/>
  <c r="AN92" i="41" a="1"/>
  <c r="AN92" i="41" s="1"/>
  <c r="AR49" i="45" a="1"/>
  <c r="AR49" i="45" s="1"/>
  <c r="L58" i="44" a="1"/>
  <c r="L58" i="44" s="1"/>
  <c r="AB90" i="41"/>
  <c r="H37" i="45" a="1"/>
  <c r="H37" i="45" s="1"/>
  <c r="H36" i="45" s="1"/>
  <c r="AD94" i="45" a="1"/>
  <c r="AD94" i="45" s="1"/>
  <c r="AQ45" i="41"/>
  <c r="N38" i="45" a="1"/>
  <c r="N38" i="45" s="1"/>
  <c r="AN29" i="47" a="1"/>
  <c r="AN29" i="47" s="1"/>
  <c r="AP22" i="45" a="1"/>
  <c r="AP22" i="45" s="1"/>
  <c r="AT57" i="41"/>
  <c r="I53" i="46" a="1"/>
  <c r="I53" i="46" s="1"/>
  <c r="N44" i="33" a="1"/>
  <c r="N44" i="33" s="1"/>
  <c r="R17" i="33" a="1"/>
  <c r="R17" i="33" s="1"/>
  <c r="AU80" i="43" a="1"/>
  <c r="AU80" i="43" s="1"/>
  <c r="Q61" i="33" a="1"/>
  <c r="Q61" i="33" s="1"/>
  <c r="Z45" i="47"/>
  <c r="AT15" i="47"/>
  <c r="AG24" i="46"/>
  <c r="K102" i="41"/>
  <c r="Y11" i="44" a="1"/>
  <c r="Y11" i="44" s="1"/>
  <c r="R102" i="43"/>
  <c r="S100" i="44" a="1"/>
  <c r="S100" i="44" s="1"/>
  <c r="N89" i="44" a="1"/>
  <c r="N89" i="44" s="1"/>
  <c r="AG59" i="44" a="1"/>
  <c r="AG59" i="44" s="1"/>
  <c r="Z73" i="44" a="1"/>
  <c r="Z73" i="44" s="1"/>
  <c r="AF15" i="46"/>
  <c r="P79" i="33" a="1"/>
  <c r="P79" i="33" s="1"/>
  <c r="AD78" i="41"/>
  <c r="AO29" i="41" a="1"/>
  <c r="AO29" i="41" s="1"/>
  <c r="P41" i="44" a="1"/>
  <c r="P41" i="44" s="1"/>
  <c r="P39" i="44" s="1"/>
  <c r="Z18" i="46"/>
  <c r="AJ40" i="44" a="1"/>
  <c r="AJ40" i="44" s="1"/>
  <c r="AR103" i="44" a="1"/>
  <c r="AR103" i="44" s="1"/>
  <c r="I20" i="33" a="1"/>
  <c r="I20" i="33" s="1"/>
  <c r="T17" i="44" a="1"/>
  <c r="T17" i="44" s="1"/>
  <c r="AD85" i="44" a="1"/>
  <c r="AD85" i="44" s="1"/>
  <c r="G89" i="45" a="1"/>
  <c r="G89" i="45" s="1"/>
  <c r="AG58" i="45" a="1"/>
  <c r="AG58" i="45" s="1"/>
  <c r="AA19" i="33" a="1"/>
  <c r="AA19" i="33" s="1"/>
  <c r="AV55" i="46" a="1"/>
  <c r="AV55" i="46" s="1"/>
  <c r="AL103" i="44" a="1"/>
  <c r="AL103" i="44" s="1"/>
  <c r="AL102" i="44" s="1"/>
  <c r="U35" i="44" a="1"/>
  <c r="U35" i="44" s="1"/>
  <c r="I103" i="47" a="1"/>
  <c r="I103" i="47" s="1"/>
  <c r="AE51" i="47"/>
  <c r="AA85" i="44" a="1"/>
  <c r="AA85" i="44" s="1"/>
  <c r="AA84" i="44" s="1"/>
  <c r="AU16" i="46" a="1"/>
  <c r="AU16" i="46" s="1"/>
  <c r="AU15" i="46" s="1"/>
  <c r="AP70" i="44" a="1"/>
  <c r="AP70" i="44" s="1"/>
  <c r="U20" i="33" a="1"/>
  <c r="U20" i="33" s="1"/>
  <c r="AB36" i="46"/>
  <c r="X95" i="45" a="1"/>
  <c r="X95" i="45" s="1"/>
  <c r="X93" i="45" s="1"/>
  <c r="C52" i="44" a="1"/>
  <c r="C52" i="44" s="1"/>
  <c r="A52" i="44" s="1"/>
  <c r="AH83" i="33" a="1"/>
  <c r="AH83" i="33" s="1"/>
  <c r="AN82" i="45" a="1"/>
  <c r="AN82" i="45" s="1"/>
  <c r="R55" i="33" a="1"/>
  <c r="R55" i="33" s="1"/>
  <c r="AE43" i="44" a="1"/>
  <c r="AE43" i="44" s="1"/>
  <c r="U42" i="46"/>
  <c r="AN83" i="44" a="1"/>
  <c r="AN83" i="44" s="1"/>
  <c r="U35" i="33" a="1"/>
  <c r="U35" i="33" s="1"/>
  <c r="AC85" i="33" a="1"/>
  <c r="AC85" i="33" s="1"/>
  <c r="L55" i="44" a="1"/>
  <c r="L55" i="44" s="1"/>
  <c r="AQ54" i="47"/>
  <c r="AD61" i="44" a="1"/>
  <c r="AD61" i="44" s="1"/>
  <c r="H49" i="44" a="1"/>
  <c r="H49" i="44" s="1"/>
  <c r="Q59" i="44" a="1"/>
  <c r="Q59" i="44" s="1"/>
  <c r="AU82" i="47" a="1"/>
  <c r="AU82" i="47" s="1"/>
  <c r="AU81" i="47" s="1"/>
  <c r="C65" i="45" a="1"/>
  <c r="C65" i="45" s="1"/>
  <c r="AO37" i="43" a="1"/>
  <c r="AO37" i="43" s="1"/>
  <c r="AR47" i="45" a="1"/>
  <c r="AR47" i="45" s="1"/>
  <c r="AU65" i="47" a="1"/>
  <c r="AU65" i="47" s="1"/>
  <c r="I61" i="45" a="1"/>
  <c r="I61" i="45" s="1"/>
  <c r="AE50" i="45" a="1"/>
  <c r="AE50" i="45" s="1"/>
  <c r="AM79" i="44" a="1"/>
  <c r="AM79" i="44" s="1"/>
  <c r="E59" i="44" a="1"/>
  <c r="E59" i="44" s="1"/>
  <c r="AR72" i="43"/>
  <c r="C58" i="45" a="1"/>
  <c r="C58" i="45" s="1"/>
  <c r="AN58" i="43" a="1"/>
  <c r="AN58" i="43" s="1"/>
  <c r="L65" i="44" a="1"/>
  <c r="L65" i="44" s="1"/>
  <c r="AN97" i="45" a="1"/>
  <c r="AN97" i="45" s="1"/>
  <c r="L77" i="45" a="1"/>
  <c r="L77" i="45" s="1"/>
  <c r="AF31" i="45" a="1"/>
  <c r="AF31" i="45" s="1"/>
  <c r="AF30" i="45" s="1"/>
  <c r="U103" i="44" a="1"/>
  <c r="U103" i="44" s="1"/>
  <c r="V49" i="45" a="1"/>
  <c r="V49" i="45" s="1"/>
  <c r="AO47" i="44" a="1"/>
  <c r="AO47" i="44" s="1"/>
  <c r="AA71" i="45" a="1"/>
  <c r="AA71" i="45" s="1"/>
  <c r="C38" i="46" a="1"/>
  <c r="C38" i="46" s="1"/>
  <c r="W79" i="45" a="1"/>
  <c r="W79" i="45" s="1"/>
  <c r="W78" i="45" s="1"/>
  <c r="AE75" i="41"/>
  <c r="I85" i="46" a="1"/>
  <c r="I85" i="46" s="1"/>
  <c r="AA42" i="46"/>
  <c r="AH67" i="45" a="1"/>
  <c r="AH67" i="45" s="1"/>
  <c r="I43" i="33" a="1"/>
  <c r="I43" i="33" s="1"/>
  <c r="N45" i="41"/>
  <c r="C104" i="47" a="1"/>
  <c r="C104" i="47" s="1"/>
  <c r="S103" i="33" a="1"/>
  <c r="S103" i="33" s="1"/>
  <c r="V71" i="45" a="1"/>
  <c r="V71" i="45" s="1"/>
  <c r="AE80" i="44" a="1"/>
  <c r="AE80" i="44" s="1"/>
  <c r="Y47" i="44" a="1"/>
  <c r="Y47" i="44" s="1"/>
  <c r="AA43" i="44" a="1"/>
  <c r="AA43" i="44" s="1"/>
  <c r="AI103" i="45" a="1"/>
  <c r="AI103" i="45" s="1"/>
  <c r="AM61" i="33" a="1"/>
  <c r="AM61" i="33" s="1"/>
  <c r="K73" i="33" a="1"/>
  <c r="K73" i="33" s="1"/>
  <c r="C16" i="44" a="1"/>
  <c r="C16" i="44" s="1"/>
  <c r="K28" i="33" a="1"/>
  <c r="K28" i="33" s="1"/>
  <c r="C59" i="45" a="1"/>
  <c r="C59" i="45" s="1"/>
  <c r="R87" i="41"/>
  <c r="F52" i="44" a="1"/>
  <c r="F52" i="44" s="1"/>
  <c r="F51" i="44" s="1"/>
  <c r="T51" i="43"/>
  <c r="I64" i="46" a="1"/>
  <c r="I64" i="46" s="1"/>
  <c r="C74" i="46" a="1"/>
  <c r="C74" i="46" s="1"/>
  <c r="N92" i="44" a="1"/>
  <c r="N92" i="44" s="1"/>
  <c r="R65" i="44" a="1"/>
  <c r="R65" i="44" s="1"/>
  <c r="AR28" i="44" a="1"/>
  <c r="AR28" i="44" s="1"/>
  <c r="L19" i="44" a="1"/>
  <c r="L19" i="44" s="1"/>
  <c r="AH54" i="47"/>
  <c r="AB26" i="45" a="1"/>
  <c r="AB26" i="45" s="1"/>
  <c r="AL20" i="44" a="1"/>
  <c r="AL20" i="44" s="1"/>
  <c r="L92" i="33" a="1"/>
  <c r="L92" i="33" s="1"/>
  <c r="Q51" i="46"/>
  <c r="U47" i="45" a="1"/>
  <c r="U47" i="45" s="1"/>
  <c r="U45" i="45" s="1"/>
  <c r="AC47" i="33" a="1"/>
  <c r="AC47" i="33" s="1"/>
  <c r="AE22" i="33" a="1"/>
  <c r="AE22" i="33" s="1"/>
  <c r="AE21" i="33" s="1"/>
  <c r="AB18" i="43"/>
  <c r="AO35" i="46" a="1"/>
  <c r="AO35" i="46" s="1"/>
  <c r="AE31" i="33" a="1"/>
  <c r="AE31" i="33" s="1"/>
  <c r="AG16" i="44" a="1"/>
  <c r="AG16" i="44" s="1"/>
  <c r="M47" i="44" a="1"/>
  <c r="M47" i="44" s="1"/>
  <c r="N92" i="45" a="1"/>
  <c r="N92" i="45" s="1"/>
  <c r="N100" i="45" a="1"/>
  <c r="N100" i="45" s="1"/>
  <c r="O53" i="45" a="1"/>
  <c r="O53" i="45" s="1"/>
  <c r="O51" i="45" s="1"/>
  <c r="AG77" i="44" a="1"/>
  <c r="AG77" i="44" s="1"/>
  <c r="AV103" i="46" a="1"/>
  <c r="AV103" i="46" s="1"/>
  <c r="AG53" i="45" a="1"/>
  <c r="AG53" i="45" s="1"/>
  <c r="X52" i="44" a="1"/>
  <c r="X52" i="44" s="1"/>
  <c r="X51" i="44" s="1"/>
  <c r="AO52" i="41" a="1"/>
  <c r="AO52" i="41" s="1"/>
  <c r="AI26" i="45" a="1"/>
  <c r="AI26" i="45" s="1"/>
  <c r="G58" i="33" a="1"/>
  <c r="G58" i="33" s="1"/>
  <c r="G57" i="33" s="1"/>
  <c r="AA72" i="41"/>
  <c r="X20" i="45" a="1"/>
  <c r="X20" i="45" s="1"/>
  <c r="N97" i="33" a="1"/>
  <c r="N97" i="33" s="1"/>
  <c r="Q77" i="33" a="1"/>
  <c r="Q77" i="33" s="1"/>
  <c r="AR61" i="45" a="1"/>
  <c r="AR61" i="45" s="1"/>
  <c r="AR60" i="45" s="1"/>
  <c r="E23" i="45" a="1"/>
  <c r="E23" i="45" s="1"/>
  <c r="C88" i="42" a="1"/>
  <c r="C88" i="42" s="1"/>
  <c r="AL69" i="46"/>
  <c r="AL70" i="33" a="1"/>
  <c r="AL70" i="33" s="1"/>
  <c r="AC16" i="33" a="1"/>
  <c r="AC16" i="33" s="1"/>
  <c r="AC15" i="33" s="1"/>
  <c r="I67" i="46" a="1"/>
  <c r="I67" i="46" s="1"/>
  <c r="I61" i="46" a="1"/>
  <c r="I61" i="46" s="1"/>
  <c r="L25" i="45" a="1"/>
  <c r="L25" i="45" s="1"/>
  <c r="L24" i="45" s="1"/>
  <c r="V55" i="44" a="1"/>
  <c r="V55" i="44" s="1"/>
  <c r="V54" i="44" s="1"/>
  <c r="J41" i="45" a="1"/>
  <c r="J41" i="45" s="1"/>
  <c r="AG97" i="44" a="1"/>
  <c r="AG97" i="44" s="1"/>
  <c r="AH27" i="41"/>
  <c r="AQ90" i="46"/>
  <c r="I88" i="43" a="1"/>
  <c r="I88" i="43" s="1"/>
  <c r="V27" i="41"/>
  <c r="C20" i="44" a="1"/>
  <c r="C20" i="44" s="1"/>
  <c r="F95" i="44" a="1"/>
  <c r="F95" i="44" s="1"/>
  <c r="Z92" i="33" a="1"/>
  <c r="Z92" i="33" s="1"/>
  <c r="H79" i="45" a="1"/>
  <c r="H79" i="45" s="1"/>
  <c r="H43" i="33" a="1"/>
  <c r="H43" i="33" s="1"/>
  <c r="H42" i="33" s="1"/>
  <c r="AF70" i="33" a="1"/>
  <c r="AF70" i="33" s="1"/>
  <c r="AJ63" i="41"/>
  <c r="AT39" i="46"/>
  <c r="E77" i="45" a="1"/>
  <c r="E77" i="45" s="1"/>
  <c r="E29" i="33" a="1"/>
  <c r="E29" i="33" s="1"/>
  <c r="M87" i="43"/>
  <c r="AD10" i="45" a="1"/>
  <c r="AD10" i="45" s="1"/>
  <c r="AD9" i="45" s="1"/>
  <c r="C22" i="42" a="1"/>
  <c r="C22" i="42" s="1"/>
  <c r="AO73" i="47" a="1"/>
  <c r="AO73" i="47" s="1"/>
  <c r="C38" i="33" a="1"/>
  <c r="C38" i="33" s="1"/>
  <c r="AP90" i="46"/>
  <c r="C34" i="47" a="1"/>
  <c r="C34" i="47" s="1"/>
  <c r="E101" i="44" a="1"/>
  <c r="E101" i="44" s="1"/>
  <c r="AJ23" i="33" a="1"/>
  <c r="AJ23" i="33" s="1"/>
  <c r="P32" i="45" a="1"/>
  <c r="P32" i="45" s="1"/>
  <c r="AE92" i="33" a="1"/>
  <c r="AE92" i="33" s="1"/>
  <c r="AE90" i="33" s="1"/>
  <c r="G23" i="44" a="1"/>
  <c r="G23" i="44" s="1"/>
  <c r="M10" i="33" a="1"/>
  <c r="M10" i="33" s="1"/>
  <c r="AP25" i="44" a="1"/>
  <c r="AP25" i="44" s="1"/>
  <c r="AP24" i="44" s="1"/>
  <c r="Q17" i="44" a="1"/>
  <c r="Q17" i="44" s="1"/>
  <c r="O40" i="33" a="1"/>
  <c r="O40" i="33" s="1"/>
  <c r="AO59" i="44" a="1"/>
  <c r="AO59" i="44" s="1"/>
  <c r="AA46" i="33" a="1"/>
  <c r="AA46" i="33" s="1"/>
  <c r="AO68" i="44" a="1"/>
  <c r="AO68" i="44" s="1"/>
  <c r="AL46" i="33" a="1"/>
  <c r="AL46" i="33" s="1"/>
  <c r="AL45" i="33" s="1"/>
  <c r="AH75" i="41"/>
  <c r="U23" i="33" a="1"/>
  <c r="U23" i="33" s="1"/>
  <c r="AR53" i="44" a="1"/>
  <c r="AR53" i="44" s="1"/>
  <c r="Z25" i="45" a="1"/>
  <c r="Z25" i="45" s="1"/>
  <c r="AS90" i="47"/>
  <c r="AM86" i="45" a="1"/>
  <c r="AM86" i="45" s="1"/>
  <c r="AD93" i="46"/>
  <c r="V28" i="45" a="1"/>
  <c r="V28" i="45" s="1"/>
  <c r="I17" i="33" a="1"/>
  <c r="I17" i="33" s="1"/>
  <c r="E10" i="44" a="1"/>
  <c r="E10" i="44" s="1"/>
  <c r="E9" i="44" s="1"/>
  <c r="Y39" i="47"/>
  <c r="AR38" i="44" a="1"/>
  <c r="AR38" i="44" s="1"/>
  <c r="J35" i="33" a="1"/>
  <c r="J35" i="33" s="1"/>
  <c r="R58" i="45" a="1"/>
  <c r="R58" i="45" s="1"/>
  <c r="R57" i="45" s="1"/>
  <c r="AQ65" i="45" a="1"/>
  <c r="AQ65" i="45" s="1"/>
  <c r="AK92" i="33" a="1"/>
  <c r="AK92" i="33" s="1"/>
  <c r="AP46" i="44" a="1"/>
  <c r="AP46" i="44" s="1"/>
  <c r="AN58" i="41" a="1"/>
  <c r="AN58" i="41" s="1"/>
  <c r="AB61" i="44" a="1"/>
  <c r="AB61" i="44" s="1"/>
  <c r="U103" i="33" a="1"/>
  <c r="U103" i="33" s="1"/>
  <c r="L16" i="33" a="1"/>
  <c r="L16" i="33" s="1"/>
  <c r="AT72" i="43"/>
  <c r="AN55" i="47" a="1"/>
  <c r="AN55" i="47" s="1"/>
  <c r="R97" i="44" a="1"/>
  <c r="R97" i="44" s="1"/>
  <c r="T54" i="43"/>
  <c r="AO77" i="33" a="1"/>
  <c r="AO77" i="33" s="1"/>
  <c r="G52" i="45" a="1"/>
  <c r="G52" i="45" s="1"/>
  <c r="G51" i="45" s="1"/>
  <c r="AO68" i="45" a="1"/>
  <c r="AO68" i="45" s="1"/>
  <c r="I52" i="33" a="1"/>
  <c r="I52" i="33" s="1"/>
  <c r="AQ72" i="46"/>
  <c r="L24" i="46"/>
  <c r="Z68" i="45" a="1"/>
  <c r="Z68" i="45" s="1"/>
  <c r="S76" i="33" a="1"/>
  <c r="S76" i="33" s="1"/>
  <c r="AQ70" i="44" a="1"/>
  <c r="AQ70" i="44" s="1"/>
  <c r="AE65" i="45" a="1"/>
  <c r="AE65" i="45" s="1"/>
  <c r="AO41" i="46" a="1"/>
  <c r="AO41" i="46" s="1"/>
  <c r="J65" i="44" a="1"/>
  <c r="J65" i="44" s="1"/>
  <c r="P61" i="44" a="1"/>
  <c r="P61" i="44" s="1"/>
  <c r="AH81" i="47"/>
  <c r="U100" i="45" a="1"/>
  <c r="U100" i="45" s="1"/>
  <c r="U99" i="45" s="1"/>
  <c r="AF43" i="44" a="1"/>
  <c r="AF43" i="44" s="1"/>
  <c r="E101" i="33" a="1"/>
  <c r="E101" i="33" s="1"/>
  <c r="C26" i="46" a="1"/>
  <c r="C26" i="46" s="1"/>
  <c r="C79" i="44" a="1"/>
  <c r="C79" i="44" s="1"/>
  <c r="AO10" i="43" a="1"/>
  <c r="AO10" i="43" s="1"/>
  <c r="Z78" i="41"/>
  <c r="X99" i="47"/>
  <c r="AN59" i="47" a="1"/>
  <c r="AN59" i="47" s="1"/>
  <c r="X84" i="41"/>
  <c r="AO37" i="45" a="1"/>
  <c r="AO37" i="45" s="1"/>
  <c r="AN91" i="45" a="1"/>
  <c r="AN91" i="45" s="1"/>
  <c r="AN90" i="45" s="1"/>
  <c r="AJ101" i="44" a="1"/>
  <c r="AJ101" i="44" s="1"/>
  <c r="AF71" i="44" a="1"/>
  <c r="AF71" i="44" s="1"/>
  <c r="O16" i="33" a="1"/>
  <c r="O16" i="33" s="1"/>
  <c r="C25" i="46" a="1"/>
  <c r="C25" i="46" s="1"/>
  <c r="R83" i="45" a="1"/>
  <c r="R83" i="45" s="1"/>
  <c r="AE90" i="41"/>
  <c r="U57" i="41"/>
  <c r="AH97" i="45" a="1"/>
  <c r="AH97" i="45" s="1"/>
  <c r="AH96" i="45" s="1"/>
  <c r="I64" i="43" a="1"/>
  <c r="I64" i="43" s="1"/>
  <c r="J45" i="47"/>
  <c r="V83" i="45" a="1"/>
  <c r="V83" i="45" s="1"/>
  <c r="Q93" i="46"/>
  <c r="H17" i="44" a="1"/>
  <c r="H17" i="44" s="1"/>
  <c r="S83" i="45" a="1"/>
  <c r="S83" i="45" s="1"/>
  <c r="AH52" i="33" a="1"/>
  <c r="AH52" i="33" s="1"/>
  <c r="G101" i="45" a="1"/>
  <c r="G101" i="45" s="1"/>
  <c r="AN62" i="44" a="1"/>
  <c r="AN62" i="44" s="1"/>
  <c r="G31" i="44" a="1"/>
  <c r="G31" i="44" s="1"/>
  <c r="W99" i="47"/>
  <c r="AG50" i="45" a="1"/>
  <c r="AG50" i="45" s="1"/>
  <c r="J80" i="44" a="1"/>
  <c r="J80" i="44" s="1"/>
  <c r="L82" i="33" a="1"/>
  <c r="L82" i="33" s="1"/>
  <c r="L81" i="33" s="1"/>
  <c r="AL100" i="45" a="1"/>
  <c r="AL100" i="45" s="1"/>
  <c r="AF25" i="33" a="1"/>
  <c r="AF25" i="33" s="1"/>
  <c r="AS78" i="41"/>
  <c r="AH22" i="33" a="1"/>
  <c r="AH22" i="33" s="1"/>
  <c r="J81" i="43"/>
  <c r="AB11" i="33" a="1"/>
  <c r="AB11" i="33" s="1"/>
  <c r="E40" i="44" a="1"/>
  <c r="E40" i="44" s="1"/>
  <c r="E39" i="44" s="1"/>
  <c r="N83" i="44" a="1"/>
  <c r="N83" i="44" s="1"/>
  <c r="N81" i="44" s="1"/>
  <c r="Y60" i="47"/>
  <c r="J82" i="44" a="1"/>
  <c r="J82" i="44" s="1"/>
  <c r="J81" i="44" s="1"/>
  <c r="AI60" i="47"/>
  <c r="Z94" i="33" a="1"/>
  <c r="Z94" i="33" s="1"/>
  <c r="AU103" i="47" a="1"/>
  <c r="AU103" i="47" s="1"/>
  <c r="AU102" i="47" s="1"/>
  <c r="T61" i="33" a="1"/>
  <c r="T61" i="33" s="1"/>
  <c r="AJ51" i="47"/>
  <c r="AJ35" i="44" a="1"/>
  <c r="AJ35" i="44" s="1"/>
  <c r="C49" i="43" a="1"/>
  <c r="C49" i="43" s="1"/>
  <c r="P80" i="44" a="1"/>
  <c r="P80" i="44" s="1"/>
  <c r="AP46" i="33" a="1"/>
  <c r="AP46" i="33" s="1"/>
  <c r="AP45" i="33" s="1"/>
  <c r="AP65" i="44" a="1"/>
  <c r="AP65" i="44" s="1"/>
  <c r="AU35" i="47" a="1"/>
  <c r="AU35" i="47" s="1"/>
  <c r="AE79" i="44" a="1"/>
  <c r="AE79" i="44" s="1"/>
  <c r="AE78" i="44" s="1"/>
  <c r="AM64" i="33" a="1"/>
  <c r="AM64" i="33" s="1"/>
  <c r="AG46" i="44" a="1"/>
  <c r="AG46" i="44" s="1"/>
  <c r="C100" i="41" a="1"/>
  <c r="C100" i="41" s="1"/>
  <c r="A100" i="41" s="1"/>
  <c r="Y33" i="46"/>
  <c r="AQ32" i="33" a="1"/>
  <c r="AQ32" i="33" s="1"/>
  <c r="M16" i="33" a="1"/>
  <c r="M16" i="33" s="1"/>
  <c r="AN41" i="45" a="1"/>
  <c r="AN41" i="45" s="1"/>
  <c r="AQ88" i="33" a="1"/>
  <c r="AQ88" i="33" s="1"/>
  <c r="Y74" i="44" a="1"/>
  <c r="Y74" i="44" s="1"/>
  <c r="AN103" i="45" a="1"/>
  <c r="AN103" i="45" s="1"/>
  <c r="AN102" i="45" s="1"/>
  <c r="AJ38" i="33" a="1"/>
  <c r="AJ38" i="33" s="1"/>
  <c r="K88" i="44" a="1"/>
  <c r="K88" i="44" s="1"/>
  <c r="K87" i="44" s="1"/>
  <c r="E38" i="33" a="1"/>
  <c r="E38" i="33" s="1"/>
  <c r="AO82" i="44" a="1"/>
  <c r="AO82" i="44" s="1"/>
  <c r="AK104" i="44" a="1"/>
  <c r="AK104" i="44" s="1"/>
  <c r="AM62" i="44" a="1"/>
  <c r="AM62" i="44" s="1"/>
  <c r="AJ52" i="33" a="1"/>
  <c r="AJ52" i="33" s="1"/>
  <c r="AA77" i="44" a="1"/>
  <c r="AA77" i="44" s="1"/>
  <c r="R89" i="33" a="1"/>
  <c r="R89" i="33" s="1"/>
  <c r="AU38" i="43" a="1"/>
  <c r="AU38" i="43" s="1"/>
  <c r="AK27" i="41"/>
  <c r="G80" i="33" a="1"/>
  <c r="G80" i="33" s="1"/>
  <c r="R41" i="44" a="1"/>
  <c r="R41" i="44" s="1"/>
  <c r="N62" i="45" a="1"/>
  <c r="N62" i="45" s="1"/>
  <c r="AK71" i="33" a="1"/>
  <c r="AK71" i="33" s="1"/>
  <c r="AP86" i="33" a="1"/>
  <c r="AP86" i="33" s="1"/>
  <c r="AP10" i="44" a="1"/>
  <c r="AP10" i="44" s="1"/>
  <c r="Y93" i="43"/>
  <c r="AF81" i="43"/>
  <c r="AM83" i="45" a="1"/>
  <c r="AM83" i="45" s="1"/>
  <c r="AG31" i="33" a="1"/>
  <c r="AG31" i="33" s="1"/>
  <c r="AN74" i="43" a="1"/>
  <c r="AN74" i="43" s="1"/>
  <c r="S23" i="44" a="1"/>
  <c r="S23" i="44" s="1"/>
  <c r="AR27" i="43"/>
  <c r="AN77" i="33" a="1"/>
  <c r="AN77" i="33" s="1"/>
  <c r="AO85" i="46" a="1"/>
  <c r="AO85" i="46" s="1"/>
  <c r="C44" i="33" a="1"/>
  <c r="C44" i="33" s="1"/>
  <c r="N84" i="46"/>
  <c r="V62" i="44" a="1"/>
  <c r="V62" i="44" s="1"/>
  <c r="AL93" i="46"/>
  <c r="AE46" i="45" a="1"/>
  <c r="AE46" i="45" s="1"/>
  <c r="AQ74" i="33" a="1"/>
  <c r="AQ74" i="33" s="1"/>
  <c r="C86" i="44" a="1"/>
  <c r="C86" i="44" s="1"/>
  <c r="AJ44" i="44" a="1"/>
  <c r="AJ44" i="44" s="1"/>
  <c r="J91" i="45" a="1"/>
  <c r="J91" i="45" s="1"/>
  <c r="J90" i="45" s="1"/>
  <c r="J103" i="45" a="1"/>
  <c r="J103" i="45" s="1"/>
  <c r="AM41" i="44" a="1"/>
  <c r="AM41" i="44" s="1"/>
  <c r="AN28" i="46" a="1"/>
  <c r="AN28" i="46" s="1"/>
  <c r="AM76" i="44" a="1"/>
  <c r="AM76" i="44" s="1"/>
  <c r="P50" i="45" a="1"/>
  <c r="P50" i="45" s="1"/>
  <c r="K39" i="43"/>
  <c r="S34" i="44" a="1"/>
  <c r="S34" i="44" s="1"/>
  <c r="S33" i="44" s="1"/>
  <c r="AO91" i="45" a="1"/>
  <c r="AO91" i="45" s="1"/>
  <c r="AD73" i="45" a="1"/>
  <c r="AD73" i="45" s="1"/>
  <c r="AO64" i="47" a="1"/>
  <c r="AO64" i="47" s="1"/>
  <c r="AV23" i="47" a="1"/>
  <c r="AV23" i="47" s="1"/>
  <c r="W89" i="45" a="1"/>
  <c r="W89" i="45" s="1"/>
  <c r="C20" i="47" a="1"/>
  <c r="C20" i="47" s="1"/>
  <c r="T21" i="41"/>
  <c r="AO44" i="45" a="1"/>
  <c r="AO44" i="45" s="1"/>
  <c r="AO95" i="44" a="1"/>
  <c r="AO95" i="44" s="1"/>
  <c r="C92" i="47" a="1"/>
  <c r="C92" i="47" s="1"/>
  <c r="R29" i="33" a="1"/>
  <c r="R29" i="33" s="1"/>
  <c r="AF83" i="33" a="1"/>
  <c r="AF83" i="33" s="1"/>
  <c r="S80" i="44" a="1"/>
  <c r="S80" i="44" s="1"/>
  <c r="S78" i="44" s="1"/>
  <c r="Z38" i="45" a="1"/>
  <c r="Z38" i="45" s="1"/>
  <c r="AA29" i="44" a="1"/>
  <c r="AA29" i="44" s="1"/>
  <c r="L74" i="45" a="1"/>
  <c r="L74" i="45" s="1"/>
  <c r="T85" i="44" a="1"/>
  <c r="T85" i="44" s="1"/>
  <c r="L33" i="46"/>
  <c r="AV56" i="41" a="1"/>
  <c r="AV56" i="41" s="1"/>
  <c r="AN53" i="41" a="1"/>
  <c r="AN53" i="41" s="1"/>
  <c r="AN51" i="41" s="1"/>
  <c r="AO67" i="33" a="1"/>
  <c r="AO67" i="33" s="1"/>
  <c r="AN20" i="43" a="1"/>
  <c r="AN20" i="43" s="1"/>
  <c r="G74" i="45" a="1"/>
  <c r="G74" i="45" s="1"/>
  <c r="C61" i="44" a="1"/>
  <c r="C61" i="44" s="1"/>
  <c r="A61" i="44" s="1"/>
  <c r="Q43" i="45" a="1"/>
  <c r="Q43" i="45" s="1"/>
  <c r="Q42" i="45" s="1"/>
  <c r="AO41" i="41" a="1"/>
  <c r="AO41" i="41" s="1"/>
  <c r="M61" i="44" a="1"/>
  <c r="M61" i="44" s="1"/>
  <c r="M60" i="44" s="1"/>
  <c r="AH27" i="47"/>
  <c r="AV22" i="41" a="1"/>
  <c r="AV22" i="41" s="1"/>
  <c r="F77" i="33" a="1"/>
  <c r="F77" i="33" s="1"/>
  <c r="S101" i="44" a="1"/>
  <c r="S101" i="44" s="1"/>
  <c r="S62" i="44" a="1"/>
  <c r="S62" i="44" s="1"/>
  <c r="M22" i="33" a="1"/>
  <c r="M22" i="33" s="1"/>
  <c r="AV89" i="47" a="1"/>
  <c r="AV89" i="47" s="1"/>
  <c r="AC65" i="44" a="1"/>
  <c r="AC65" i="44" s="1"/>
  <c r="S10" i="45" a="1"/>
  <c r="S10" i="45" s="1"/>
  <c r="AD31" i="33" a="1"/>
  <c r="AD31" i="33" s="1"/>
  <c r="AD30" i="33" s="1"/>
  <c r="N27" i="43"/>
  <c r="AQ63" i="43"/>
  <c r="AB70" i="33" a="1"/>
  <c r="AB70" i="33" s="1"/>
  <c r="J77" i="45" a="1"/>
  <c r="J77" i="45" s="1"/>
  <c r="C43" i="45" a="1"/>
  <c r="C43" i="45" s="1"/>
  <c r="A43" i="45" s="1"/>
  <c r="E101" i="45" a="1"/>
  <c r="E101" i="45" s="1"/>
  <c r="AD73" i="33" a="1"/>
  <c r="AD73" i="33" s="1"/>
  <c r="AD72" i="33" s="1"/>
  <c r="P11" i="45" a="1"/>
  <c r="P11" i="45" s="1"/>
  <c r="C10" i="46" a="1"/>
  <c r="C10" i="46" s="1"/>
  <c r="AK23" i="44" a="1"/>
  <c r="AK23" i="44" s="1"/>
  <c r="AK21" i="44" s="1"/>
  <c r="AV50" i="43" a="1"/>
  <c r="AV50" i="43" s="1"/>
  <c r="AF58" i="33" a="1"/>
  <c r="AF58" i="33" s="1"/>
  <c r="U48" i="47"/>
  <c r="U95" i="44" a="1"/>
  <c r="U95" i="44" s="1"/>
  <c r="AU86" i="46" a="1"/>
  <c r="AU86" i="46" s="1"/>
  <c r="R77" i="45" a="1"/>
  <c r="R77" i="45" s="1"/>
  <c r="Z55" i="45" a="1"/>
  <c r="Z55" i="45" s="1"/>
  <c r="I22" i="44" a="1"/>
  <c r="I22" i="44" s="1"/>
  <c r="Z91" i="33" a="1"/>
  <c r="Z91" i="33" s="1"/>
  <c r="Z55" i="33" a="1"/>
  <c r="Z55" i="33" s="1"/>
  <c r="S30" i="43"/>
  <c r="M25" i="44" a="1"/>
  <c r="M25" i="44" s="1"/>
  <c r="M24" i="44" s="1"/>
  <c r="X43" i="33" a="1"/>
  <c r="X43" i="33" s="1"/>
  <c r="X16" i="44" a="1"/>
  <c r="X16" i="44" s="1"/>
  <c r="C10" i="45" a="1"/>
  <c r="C10" i="45" s="1"/>
  <c r="C47" i="46" a="1"/>
  <c r="C47" i="46" s="1"/>
  <c r="AJ24" i="43"/>
  <c r="AE25" i="45" a="1"/>
  <c r="AE25" i="45" s="1"/>
  <c r="AC73" i="44" a="1"/>
  <c r="AC73" i="44" s="1"/>
  <c r="AC72" i="44" s="1"/>
  <c r="AS33" i="43"/>
  <c r="P15" i="46"/>
  <c r="AL59" i="33" a="1"/>
  <c r="AL59" i="33" s="1"/>
  <c r="T84" i="43"/>
  <c r="Z101" i="44" a="1"/>
  <c r="Z101" i="44" s="1"/>
  <c r="Y104" i="44" a="1"/>
  <c r="Y104" i="44" s="1"/>
  <c r="AF22" i="33" a="1"/>
  <c r="AF22" i="33" s="1"/>
  <c r="AQ66" i="43"/>
  <c r="AG41" i="45" a="1"/>
  <c r="AG41" i="45" s="1"/>
  <c r="AN52" i="33" a="1"/>
  <c r="AN52" i="33" s="1"/>
  <c r="AN51" i="33" s="1"/>
  <c r="R23" i="33" a="1"/>
  <c r="R23" i="33" s="1"/>
  <c r="L79" i="33" a="1"/>
  <c r="L79" i="33" s="1"/>
  <c r="AC69" i="47"/>
  <c r="AJ10" i="44" a="1"/>
  <c r="AJ10" i="44" s="1"/>
  <c r="F86" i="45" a="1"/>
  <c r="F86" i="45" s="1"/>
  <c r="S92" i="33" a="1"/>
  <c r="S92" i="33" s="1"/>
  <c r="V100" i="33" a="1"/>
  <c r="V100" i="33" s="1"/>
  <c r="AT51" i="47"/>
  <c r="AJ65" i="44" a="1"/>
  <c r="AJ65" i="44" s="1"/>
  <c r="AF74" i="33" a="1"/>
  <c r="AF74" i="33" s="1"/>
  <c r="AE73" i="33" a="1"/>
  <c r="AE73" i="33" s="1"/>
  <c r="M33" i="47"/>
  <c r="Q103" i="45" a="1"/>
  <c r="Q103" i="45" s="1"/>
  <c r="AF54" i="47"/>
  <c r="AN85" i="43" a="1"/>
  <c r="AN85" i="43" s="1"/>
  <c r="AR101" i="44" a="1"/>
  <c r="AR101" i="44" s="1"/>
  <c r="C95" i="43" a="1"/>
  <c r="C95" i="43" s="1"/>
  <c r="A94" i="43" s="1"/>
  <c r="H58" i="44" a="1"/>
  <c r="H58" i="44" s="1"/>
  <c r="H57" i="44" s="1"/>
  <c r="U63" i="41"/>
  <c r="AE62" i="45" a="1"/>
  <c r="AE62" i="45" s="1"/>
  <c r="AK22" i="45" a="1"/>
  <c r="AK22" i="45" s="1"/>
  <c r="M26" i="33" a="1"/>
  <c r="M26" i="33" s="1"/>
  <c r="AM33" i="43"/>
  <c r="AE103" i="33" a="1"/>
  <c r="AE103" i="33" s="1"/>
  <c r="AE102" i="33" s="1"/>
  <c r="O97" i="44" a="1"/>
  <c r="O97" i="44" s="1"/>
  <c r="O96" i="44" s="1"/>
  <c r="AQ54" i="41"/>
  <c r="E50" i="45" a="1"/>
  <c r="E50" i="45" s="1"/>
  <c r="I37" i="45" a="1"/>
  <c r="I37" i="45" s="1"/>
  <c r="I36" i="45" s="1"/>
  <c r="AJ69" i="47"/>
  <c r="AG41" i="33" a="1"/>
  <c r="AG41" i="33" s="1"/>
  <c r="F103" i="33" a="1"/>
  <c r="F103" i="33" s="1"/>
  <c r="M76" i="33" a="1"/>
  <c r="M76" i="33" s="1"/>
  <c r="Y45" i="46"/>
  <c r="M65" i="33" a="1"/>
  <c r="M65" i="33" s="1"/>
  <c r="G49" i="44" a="1"/>
  <c r="G49" i="44" s="1"/>
  <c r="P31" i="33" a="1"/>
  <c r="P31" i="33" s="1"/>
  <c r="AN76" i="33" a="1"/>
  <c r="AN76" i="33" s="1"/>
  <c r="AB34" i="44" a="1"/>
  <c r="AB34" i="44" s="1"/>
  <c r="AC89" i="44" a="1"/>
  <c r="AC89" i="44" s="1"/>
  <c r="AN20" i="41" a="1"/>
  <c r="AN20" i="41" s="1"/>
  <c r="S82" i="45" a="1"/>
  <c r="S82" i="45" s="1"/>
  <c r="AR91" i="45" a="1"/>
  <c r="AR91" i="45" s="1"/>
  <c r="AH19" i="33" a="1"/>
  <c r="AH19" i="33" s="1"/>
  <c r="H103" i="45" a="1"/>
  <c r="H103" i="45" s="1"/>
  <c r="AR45" i="43"/>
  <c r="AN88" i="44" a="1"/>
  <c r="AN88" i="44" s="1"/>
  <c r="AN87" i="44" s="1"/>
  <c r="AF90" i="46"/>
  <c r="O75" i="43"/>
  <c r="Y93" i="33"/>
  <c r="AM15" i="46"/>
  <c r="A61" i="45"/>
  <c r="AR27" i="46"/>
  <c r="AN42" i="47"/>
  <c r="AJ84" i="41"/>
  <c r="X24" i="44"/>
  <c r="J84" i="47"/>
  <c r="L15" i="45"/>
  <c r="R27" i="44"/>
  <c r="L51" i="47"/>
  <c r="T48" i="46"/>
  <c r="N24" i="45"/>
  <c r="AQ36" i="41"/>
  <c r="M63" i="43"/>
  <c r="AD30" i="41"/>
  <c r="X9" i="44"/>
  <c r="A16" i="33"/>
  <c r="AD57" i="47"/>
  <c r="S87" i="45"/>
  <c r="AA75" i="46"/>
  <c r="C61" i="43" a="1"/>
  <c r="C61" i="43" s="1"/>
  <c r="L36" i="47"/>
  <c r="X37" i="33" a="1"/>
  <c r="X37" i="33" s="1"/>
  <c r="S49" i="45" a="1"/>
  <c r="S49" i="45" s="1"/>
  <c r="AG101" i="45" a="1"/>
  <c r="AG101" i="45" s="1"/>
  <c r="O81" i="47"/>
  <c r="AV73" i="47" a="1"/>
  <c r="AV73" i="47" s="1"/>
  <c r="K93" i="41"/>
  <c r="AE35" i="45" a="1"/>
  <c r="AE35" i="45" s="1"/>
  <c r="AT57" i="46"/>
  <c r="AM85" i="45" a="1"/>
  <c r="AM85" i="45" s="1"/>
  <c r="I44" i="46" a="1"/>
  <c r="I44" i="46" s="1"/>
  <c r="V10" i="44" a="1"/>
  <c r="V10" i="44" s="1"/>
  <c r="AL72" i="43"/>
  <c r="AO71" i="44" a="1"/>
  <c r="AO71" i="44" s="1"/>
  <c r="X85" i="45" a="1"/>
  <c r="X85" i="45" s="1"/>
  <c r="C56" i="41" a="1"/>
  <c r="C56" i="41" s="1"/>
  <c r="AK80" i="33" a="1"/>
  <c r="AK80" i="33" s="1"/>
  <c r="AI66" i="46"/>
  <c r="AB101" i="33" a="1"/>
  <c r="AB101" i="33" s="1"/>
  <c r="I43" i="41" a="1"/>
  <c r="I43" i="41" s="1"/>
  <c r="I42" i="41" s="1"/>
  <c r="AG101" i="44" a="1"/>
  <c r="AG101" i="44" s="1"/>
  <c r="L49" i="45" a="1"/>
  <c r="L49" i="45" s="1"/>
  <c r="AK36" i="43"/>
  <c r="S49" i="44" a="1"/>
  <c r="S49" i="44" s="1"/>
  <c r="S48" i="44" s="1"/>
  <c r="G32" i="45" a="1"/>
  <c r="G32" i="45" s="1"/>
  <c r="J53" i="33" a="1"/>
  <c r="J53" i="33" s="1"/>
  <c r="AP90" i="47"/>
  <c r="AM54" i="46"/>
  <c r="AI56" i="44" a="1"/>
  <c r="AI56" i="44" s="1"/>
  <c r="AJ24" i="47"/>
  <c r="J52" i="44" a="1"/>
  <c r="J52" i="44" s="1"/>
  <c r="AK84" i="43"/>
  <c r="AK39" i="47"/>
  <c r="AN49" i="45" a="1"/>
  <c r="AN49" i="45" s="1"/>
  <c r="AN48" i="45" s="1"/>
  <c r="L57" i="46"/>
  <c r="V100" i="44" a="1"/>
  <c r="V100" i="44" s="1"/>
  <c r="AN62" i="41" a="1"/>
  <c r="AN62" i="41" s="1"/>
  <c r="L69" i="43"/>
  <c r="AB53" i="44" a="1"/>
  <c r="AB53" i="44" s="1"/>
  <c r="J97" i="44" a="1"/>
  <c r="J97" i="44" s="1"/>
  <c r="J96" i="44" s="1"/>
  <c r="AP74" i="33" a="1"/>
  <c r="AP74" i="33" s="1"/>
  <c r="I70" i="43" a="1"/>
  <c r="I70" i="43" s="1"/>
  <c r="I69" i="43" s="1"/>
  <c r="AG65" i="44" a="1"/>
  <c r="AG65" i="44" s="1"/>
  <c r="U73" i="33" a="1"/>
  <c r="U73" i="33" s="1"/>
  <c r="AI70" i="45" a="1"/>
  <c r="AI70" i="45" s="1"/>
  <c r="AI69" i="45" s="1"/>
  <c r="V41" i="33" a="1"/>
  <c r="V41" i="33" s="1"/>
  <c r="AA47" i="44" a="1"/>
  <c r="AA47" i="44" s="1"/>
  <c r="S89" i="44" a="1"/>
  <c r="S89" i="44" s="1"/>
  <c r="M98" i="45" a="1"/>
  <c r="M98" i="45" s="1"/>
  <c r="R86" i="45" a="1"/>
  <c r="R86" i="45" s="1"/>
  <c r="L72" i="47"/>
  <c r="C26" i="43" a="1"/>
  <c r="C26" i="43" s="1"/>
  <c r="AA38" i="45" a="1"/>
  <c r="AA38" i="45" s="1"/>
  <c r="AO89" i="47" a="1"/>
  <c r="AO89" i="47" s="1"/>
  <c r="Q29" i="44" a="1"/>
  <c r="Q29" i="44" s="1"/>
  <c r="M9" i="41"/>
  <c r="X63" i="47"/>
  <c r="AM68" i="45" a="1"/>
  <c r="AM68" i="45" s="1"/>
  <c r="AO85" i="43" a="1"/>
  <c r="AO85" i="43" s="1"/>
  <c r="AN70" i="41" a="1"/>
  <c r="AN70" i="41" s="1"/>
  <c r="AG80" i="33" a="1"/>
  <c r="AG80" i="33" s="1"/>
  <c r="K47" i="45" a="1"/>
  <c r="K47" i="45" s="1"/>
  <c r="AK92" i="45" a="1"/>
  <c r="AK92" i="45" s="1"/>
  <c r="AH34" i="45" a="1"/>
  <c r="AH34" i="45" s="1"/>
  <c r="AM65" i="44" a="1"/>
  <c r="AM65" i="44" s="1"/>
  <c r="P99" i="47"/>
  <c r="M11" i="44" a="1"/>
  <c r="M11" i="44" s="1"/>
  <c r="AB87" i="47"/>
  <c r="AN74" i="46" a="1"/>
  <c r="AN74" i="46" s="1"/>
  <c r="AQ18" i="46"/>
  <c r="AN38" i="46" a="1"/>
  <c r="AN38" i="46" s="1"/>
  <c r="G103" i="45" a="1"/>
  <c r="G103" i="45" s="1"/>
  <c r="AJ57" i="46"/>
  <c r="E95" i="45" a="1"/>
  <c r="E95" i="45" s="1"/>
  <c r="AI34" i="33" a="1"/>
  <c r="AI34" i="33" s="1"/>
  <c r="H85" i="44" a="1"/>
  <c r="H85" i="44" s="1"/>
  <c r="V87" i="46"/>
  <c r="AA44" i="45" a="1"/>
  <c r="AA44" i="45" s="1"/>
  <c r="E20" i="44" a="1"/>
  <c r="E20" i="44" s="1"/>
  <c r="P17" i="33" a="1"/>
  <c r="P17" i="33" s="1"/>
  <c r="F55" i="33" a="1"/>
  <c r="F55" i="33" s="1"/>
  <c r="AJ22" i="44" a="1"/>
  <c r="AJ22" i="44" s="1"/>
  <c r="AJ21" i="44" s="1"/>
  <c r="C85" i="45" a="1"/>
  <c r="C85" i="45" s="1"/>
  <c r="AE38" i="45" a="1"/>
  <c r="AE38" i="45" s="1"/>
  <c r="AN25" i="46" a="1"/>
  <c r="AN25" i="46" s="1"/>
  <c r="AP34" i="45" a="1"/>
  <c r="AP34" i="45" s="1"/>
  <c r="H98" i="33" a="1"/>
  <c r="H98" i="33" s="1"/>
  <c r="AO49" i="47" a="1"/>
  <c r="AO49" i="47" s="1"/>
  <c r="T95" i="45" a="1"/>
  <c r="T95" i="45" s="1"/>
  <c r="L22" i="44" a="1"/>
  <c r="L22" i="44" s="1"/>
  <c r="W26" i="33" a="1"/>
  <c r="W26" i="33" s="1"/>
  <c r="AF68" i="45" a="1"/>
  <c r="AF68" i="45" s="1"/>
  <c r="I94" i="47" a="1"/>
  <c r="I94" i="47" s="1"/>
  <c r="AR16" i="44" a="1"/>
  <c r="AR16" i="44" s="1"/>
  <c r="AB86" i="45" a="1"/>
  <c r="AB86" i="45" s="1"/>
  <c r="K24" i="41"/>
  <c r="AO89" i="41" a="1"/>
  <c r="AO89" i="41" s="1"/>
  <c r="AF18" i="41"/>
  <c r="L59" i="33" a="1"/>
  <c r="L59" i="33" s="1"/>
  <c r="AA43" i="33" a="1"/>
  <c r="AA43" i="33" s="1"/>
  <c r="AH46" i="44" a="1"/>
  <c r="AH46" i="44" s="1"/>
  <c r="V16" i="33" a="1"/>
  <c r="V16" i="33" s="1"/>
  <c r="V15" i="33" s="1"/>
  <c r="L78" i="41"/>
  <c r="AA27" i="43"/>
  <c r="AL101" i="44" a="1"/>
  <c r="AL101" i="44" s="1"/>
  <c r="AO53" i="43" a="1"/>
  <c r="AO53" i="43" s="1"/>
  <c r="AM35" i="33" a="1"/>
  <c r="AM35" i="33" s="1"/>
  <c r="L97" i="44" a="1"/>
  <c r="L97" i="44" s="1"/>
  <c r="AE66" i="46"/>
  <c r="S53" i="44" a="1"/>
  <c r="S53" i="44" s="1"/>
  <c r="C86" i="46" a="1"/>
  <c r="C86" i="46" s="1"/>
  <c r="K26" i="44" a="1"/>
  <c r="K26" i="44" s="1"/>
  <c r="AA59" i="45" a="1"/>
  <c r="AA59" i="45" s="1"/>
  <c r="M31" i="33" a="1"/>
  <c r="M31" i="33" s="1"/>
  <c r="X67" i="33" a="1"/>
  <c r="X67" i="33" s="1"/>
  <c r="AG47" i="44" a="1"/>
  <c r="AG47" i="44" s="1"/>
  <c r="AN62" i="47" a="1"/>
  <c r="AN62" i="47" s="1"/>
  <c r="P86" i="33" a="1"/>
  <c r="P86" i="33" s="1"/>
  <c r="AB40" i="33" a="1"/>
  <c r="AB40" i="33" s="1"/>
  <c r="AB39" i="33" s="1"/>
  <c r="AJ59" i="45" a="1"/>
  <c r="AJ59" i="45" s="1"/>
  <c r="AB37" i="45" a="1"/>
  <c r="AB37" i="45" s="1"/>
  <c r="G83" i="45" a="1"/>
  <c r="G83" i="45" s="1"/>
  <c r="AJ84" i="47"/>
  <c r="AN43" i="43" a="1"/>
  <c r="AN43" i="43" s="1"/>
  <c r="R16" i="45" a="1"/>
  <c r="R16" i="45" s="1"/>
  <c r="AN56" i="43" a="1"/>
  <c r="AN56" i="43" s="1"/>
  <c r="N17" i="33" a="1"/>
  <c r="N17" i="33" s="1"/>
  <c r="AR98" i="33" a="1"/>
  <c r="AR98" i="33" s="1"/>
  <c r="AK62" i="44" a="1"/>
  <c r="AK62" i="44" s="1"/>
  <c r="I64" i="33" a="1"/>
  <c r="I64" i="33" s="1"/>
  <c r="AU44" i="43" a="1"/>
  <c r="AU44" i="43" s="1"/>
  <c r="V52" i="33" a="1"/>
  <c r="V52" i="33" s="1"/>
  <c r="AA28" i="44" a="1"/>
  <c r="AA28" i="44" s="1"/>
  <c r="AU88" i="47" a="1"/>
  <c r="AU88" i="47" s="1"/>
  <c r="J60" i="43"/>
  <c r="AJ97" i="33" a="1"/>
  <c r="AJ97" i="33" s="1"/>
  <c r="AJ96" i="33" s="1"/>
  <c r="P34" i="33" a="1"/>
  <c r="P34" i="33" s="1"/>
  <c r="AV29" i="46" a="1"/>
  <c r="AV29" i="46" s="1"/>
  <c r="T70" i="45" a="1"/>
  <c r="T70" i="45" s="1"/>
  <c r="AP11" i="33" a="1"/>
  <c r="AP11" i="33" s="1"/>
  <c r="AD18" i="43"/>
  <c r="L29" i="33" a="1"/>
  <c r="L29" i="33" s="1"/>
  <c r="P45" i="41"/>
  <c r="AI79" i="45" a="1"/>
  <c r="AI79" i="45" s="1"/>
  <c r="AD16" i="33" a="1"/>
  <c r="AD16" i="33" s="1"/>
  <c r="Q36" i="46"/>
  <c r="AP85" i="45" a="1"/>
  <c r="AP85" i="45" s="1"/>
  <c r="E86" i="45" a="1"/>
  <c r="E86" i="45" s="1"/>
  <c r="AO56" i="33" a="1"/>
  <c r="AO56" i="33" s="1"/>
  <c r="AK23" i="45" a="1"/>
  <c r="AK23" i="45" s="1"/>
  <c r="R71" i="33" a="1"/>
  <c r="R71" i="33" s="1"/>
  <c r="P47" i="45" a="1"/>
  <c r="P47" i="45" s="1"/>
  <c r="P45" i="45" s="1"/>
  <c r="AR73" i="44" a="1"/>
  <c r="AR73" i="44" s="1"/>
  <c r="W55" i="33" a="1"/>
  <c r="W55" i="33" s="1"/>
  <c r="M53" i="45" a="1"/>
  <c r="M53" i="45" s="1"/>
  <c r="W86" i="44" a="1"/>
  <c r="W86" i="44" s="1"/>
  <c r="T62" i="33" a="1"/>
  <c r="T62" i="33" s="1"/>
  <c r="AF11" i="45" a="1"/>
  <c r="AF11" i="45" s="1"/>
  <c r="AN59" i="33" a="1"/>
  <c r="AN59" i="33" s="1"/>
  <c r="M36" i="43"/>
  <c r="AQ76" i="33" a="1"/>
  <c r="AQ76" i="33" s="1"/>
  <c r="E52" i="33" a="1"/>
  <c r="E52" i="33" s="1"/>
  <c r="AF50" i="44" a="1"/>
  <c r="AF50" i="44" s="1"/>
  <c r="G23" i="45" a="1"/>
  <c r="G23" i="45" s="1"/>
  <c r="Z26" i="33" a="1"/>
  <c r="Z26" i="33" s="1"/>
  <c r="AN80" i="43" a="1"/>
  <c r="AN80" i="43" s="1"/>
  <c r="AC46" i="44" a="1"/>
  <c r="AC46" i="44" s="1"/>
  <c r="AE88" i="44" a="1"/>
  <c r="AE88" i="44" s="1"/>
  <c r="AE87" i="44" s="1"/>
  <c r="AN37" i="45" a="1"/>
  <c r="AN37" i="45" s="1"/>
  <c r="C71" i="44" a="1"/>
  <c r="C71" i="44" s="1"/>
  <c r="Q78" i="46"/>
  <c r="AB20" i="45" a="1"/>
  <c r="AB20" i="45" s="1"/>
  <c r="Z24" i="47"/>
  <c r="AQ87" i="43"/>
  <c r="AL68" i="33" a="1"/>
  <c r="AL68" i="33" s="1"/>
  <c r="E46" i="44" a="1"/>
  <c r="E46" i="44" s="1"/>
  <c r="E45" i="44" s="1"/>
  <c r="AL51" i="46"/>
  <c r="O41" i="44" a="1"/>
  <c r="O41" i="44" s="1"/>
  <c r="AF19" i="44" a="1"/>
  <c r="AF19" i="44" s="1"/>
  <c r="AF18" i="44" s="1"/>
  <c r="G73" i="33" a="1"/>
  <c r="G73" i="33" s="1"/>
  <c r="G72" i="33" s="1"/>
  <c r="AO88" i="33" a="1"/>
  <c r="AO88" i="33" s="1"/>
  <c r="AO87" i="33" s="1"/>
  <c r="V89" i="45" a="1"/>
  <c r="V89" i="45" s="1"/>
  <c r="AN22" i="45" a="1"/>
  <c r="AN22" i="45" s="1"/>
  <c r="AN21" i="45" s="1"/>
  <c r="W58" i="44" a="1"/>
  <c r="W58" i="44" s="1"/>
  <c r="AU73" i="47" a="1"/>
  <c r="AU73" i="47" s="1"/>
  <c r="AU72" i="47" s="1"/>
  <c r="Y88" i="44" a="1"/>
  <c r="Y88" i="44" s="1"/>
  <c r="Z60" i="46"/>
  <c r="Y54" i="46"/>
  <c r="AD46" i="45" a="1"/>
  <c r="AD46" i="45" s="1"/>
  <c r="AJ40" i="45" a="1"/>
  <c r="AJ40" i="45" s="1"/>
  <c r="W93" i="41"/>
  <c r="W85" i="33" a="1"/>
  <c r="W85" i="33" s="1"/>
  <c r="W84" i="33" s="1"/>
  <c r="E55" i="44" a="1"/>
  <c r="E55" i="44" s="1"/>
  <c r="I55" i="46" a="1"/>
  <c r="I55" i="46" s="1"/>
  <c r="I54" i="46" s="1"/>
  <c r="R19" i="44" a="1"/>
  <c r="R19" i="44" s="1"/>
  <c r="K52" i="33" a="1"/>
  <c r="K52" i="33" s="1"/>
  <c r="K51" i="33" s="1"/>
  <c r="X65" i="33" a="1"/>
  <c r="X65" i="33" s="1"/>
  <c r="N31" i="44" a="1"/>
  <c r="N31" i="44" s="1"/>
  <c r="AM64" i="45" a="1"/>
  <c r="AM64" i="45" s="1"/>
  <c r="AM63" i="45" s="1"/>
  <c r="AG104" i="44" a="1"/>
  <c r="AG104" i="44" s="1"/>
  <c r="AG102" i="44" s="1"/>
  <c r="AJ21" i="47"/>
  <c r="Z15" i="43"/>
  <c r="S52" i="44" a="1"/>
  <c r="S52" i="44" s="1"/>
  <c r="AR76" i="45" a="1"/>
  <c r="AR76" i="45" s="1"/>
  <c r="AR75" i="45" s="1"/>
  <c r="AO32" i="46" a="1"/>
  <c r="AO32" i="46" s="1"/>
  <c r="AU73" i="46" a="1"/>
  <c r="AU73" i="46" s="1"/>
  <c r="AU72" i="46" s="1"/>
  <c r="W37" i="33" a="1"/>
  <c r="W37" i="33" s="1"/>
  <c r="W36" i="33" s="1"/>
  <c r="J65" i="45" a="1"/>
  <c r="J65" i="45" s="1"/>
  <c r="AC92" i="33" a="1"/>
  <c r="AC92" i="33" s="1"/>
  <c r="AE74" i="44" a="1"/>
  <c r="AE74" i="44" s="1"/>
  <c r="AE72" i="44" s="1"/>
  <c r="Y22" i="44" a="1"/>
  <c r="Y22" i="44" s="1"/>
  <c r="Y21" i="44" s="1"/>
  <c r="AG21" i="47"/>
  <c r="Q34" i="45" a="1"/>
  <c r="Q34" i="45" s="1"/>
  <c r="AN25" i="47" a="1"/>
  <c r="AN25" i="47" s="1"/>
  <c r="R53" i="45" a="1"/>
  <c r="R53" i="45" s="1"/>
  <c r="AS72" i="41"/>
  <c r="U92" i="33" a="1"/>
  <c r="U92" i="33" s="1"/>
  <c r="AN70" i="43" a="1"/>
  <c r="AN70" i="43" s="1"/>
  <c r="AC85" i="45" a="1"/>
  <c r="AC85" i="45" s="1"/>
  <c r="AC84" i="45" s="1"/>
  <c r="P82" i="45" a="1"/>
  <c r="P82" i="45" s="1"/>
  <c r="P81" i="45" s="1"/>
  <c r="Z83" i="45" a="1"/>
  <c r="Z83" i="45" s="1"/>
  <c r="AG86" i="44" a="1"/>
  <c r="AG86" i="44" s="1"/>
  <c r="Q91" i="44" a="1"/>
  <c r="Q91" i="44" s="1"/>
  <c r="Q90" i="44" s="1"/>
  <c r="AB56" i="44" a="1"/>
  <c r="AB56" i="44" s="1"/>
  <c r="J90" i="47"/>
  <c r="AF81" i="47"/>
  <c r="AP101" i="45" a="1"/>
  <c r="AP101" i="45" s="1"/>
  <c r="X48" i="43"/>
  <c r="H56" i="45" a="1"/>
  <c r="H56" i="45" s="1"/>
  <c r="O68" i="45" a="1"/>
  <c r="O68" i="45" s="1"/>
  <c r="AK104" i="45" a="1"/>
  <c r="AK104" i="45" s="1"/>
  <c r="I49" i="47" a="1"/>
  <c r="I49" i="47" s="1"/>
  <c r="I48" i="47" s="1"/>
  <c r="AB17" i="44" a="1"/>
  <c r="AB17" i="44" s="1"/>
  <c r="R86" i="33" a="1"/>
  <c r="R86" i="33" s="1"/>
  <c r="S103" i="45" a="1"/>
  <c r="S103" i="45" s="1"/>
  <c r="AM50" i="44" a="1"/>
  <c r="AM50" i="44" s="1"/>
  <c r="C32" i="47" a="1"/>
  <c r="C32" i="47" s="1"/>
  <c r="R49" i="33" a="1"/>
  <c r="R49" i="33" s="1"/>
  <c r="W31" i="44" a="1"/>
  <c r="W31" i="44" s="1"/>
  <c r="AM69" i="47"/>
  <c r="X41" i="45" a="1"/>
  <c r="X41" i="45" s="1"/>
  <c r="O38" i="45" a="1"/>
  <c r="O38" i="45" s="1"/>
  <c r="R49" i="44" a="1"/>
  <c r="R49" i="44" s="1"/>
  <c r="AN98" i="44" a="1"/>
  <c r="AN98" i="44" s="1"/>
  <c r="W67" i="45" a="1"/>
  <c r="W67" i="45" s="1"/>
  <c r="AC19" i="45" a="1"/>
  <c r="AC19" i="45" s="1"/>
  <c r="AN100" i="33" a="1"/>
  <c r="AN100" i="33" s="1"/>
  <c r="AN99" i="33" s="1"/>
  <c r="AR45" i="41"/>
  <c r="AC20" i="45" a="1"/>
  <c r="AC20" i="45" s="1"/>
  <c r="S84" i="41"/>
  <c r="AN65" i="47" a="1"/>
  <c r="AN65" i="47" s="1"/>
  <c r="U67" i="44" a="1"/>
  <c r="U67" i="44" s="1"/>
  <c r="E86" i="33" a="1"/>
  <c r="E86" i="33" s="1"/>
  <c r="AJ101" i="45" a="1"/>
  <c r="AJ101" i="45" s="1"/>
  <c r="AB98" i="44" a="1"/>
  <c r="AB98" i="44" s="1"/>
  <c r="W27" i="41"/>
  <c r="Z71" i="45" a="1"/>
  <c r="Z71" i="45" s="1"/>
  <c r="S94" i="44" a="1"/>
  <c r="S94" i="44" s="1"/>
  <c r="AR59" i="33" a="1"/>
  <c r="AR59" i="33" s="1"/>
  <c r="AR57" i="33" s="1"/>
  <c r="AU10" i="46" a="1"/>
  <c r="AU10" i="46" s="1"/>
  <c r="AM42" i="46"/>
  <c r="AG56" i="45" a="1"/>
  <c r="AG56" i="45" s="1"/>
  <c r="AK73" i="33" a="1"/>
  <c r="AK73" i="33" s="1"/>
  <c r="AL20" i="45" a="1"/>
  <c r="AL20" i="45" s="1"/>
  <c r="AN26" i="33" a="1"/>
  <c r="AN26" i="33" s="1"/>
  <c r="AJ84" i="43"/>
  <c r="AM25" i="45" a="1"/>
  <c r="AM25" i="45" s="1"/>
  <c r="AR22" i="44" a="1"/>
  <c r="AR22" i="44" s="1"/>
  <c r="AR21" i="44" s="1"/>
  <c r="S44" i="33" a="1"/>
  <c r="S44" i="33" s="1"/>
  <c r="AQ104" i="45" a="1"/>
  <c r="AQ104" i="45" s="1"/>
  <c r="AQ102" i="45" s="1"/>
  <c r="AV53" i="41" a="1"/>
  <c r="AV53" i="41" s="1"/>
  <c r="C94" i="33" a="1"/>
  <c r="C94" i="33" s="1"/>
  <c r="AP23" i="44" a="1"/>
  <c r="AP23" i="44" s="1"/>
  <c r="I94" i="44" a="1"/>
  <c r="I94" i="44" s="1"/>
  <c r="I93" i="44" s="1"/>
  <c r="AO20" i="43" a="1"/>
  <c r="AO20" i="43" s="1"/>
  <c r="AO88" i="47" a="1"/>
  <c r="AO88" i="47" s="1"/>
  <c r="H11" i="33" a="1"/>
  <c r="H11" i="33" s="1"/>
  <c r="AR50" i="45" a="1"/>
  <c r="AR50" i="45" s="1"/>
  <c r="X103" i="45" a="1"/>
  <c r="X103" i="45" s="1"/>
  <c r="X102" i="45" s="1"/>
  <c r="I97" i="46" a="1"/>
  <c r="I97" i="46" s="1"/>
  <c r="F50" i="33" a="1"/>
  <c r="F50" i="33" s="1"/>
  <c r="AR36" i="43"/>
  <c r="AJ85" i="45" a="1"/>
  <c r="AJ85" i="45" s="1"/>
  <c r="N96" i="43"/>
  <c r="H50" i="44" a="1"/>
  <c r="H50" i="44" s="1"/>
  <c r="F70" i="33" a="1"/>
  <c r="F70" i="33" s="1"/>
  <c r="AQ44" i="33" a="1"/>
  <c r="AQ44" i="33" s="1"/>
  <c r="AV83" i="47" a="1"/>
  <c r="AV83" i="47" s="1"/>
  <c r="N49" i="45" a="1"/>
  <c r="N49" i="45" s="1"/>
  <c r="AF72" i="46"/>
  <c r="AM103" i="44" a="1"/>
  <c r="AM103" i="44" s="1"/>
  <c r="AM102" i="44" s="1"/>
  <c r="F86" i="44" a="1"/>
  <c r="F86" i="44" s="1"/>
  <c r="E62" i="45" a="1"/>
  <c r="E62" i="45" s="1"/>
  <c r="AC44" i="45" a="1"/>
  <c r="AC44" i="45" s="1"/>
  <c r="L66" i="47"/>
  <c r="AC28" i="45" a="1"/>
  <c r="AC28" i="45" s="1"/>
  <c r="AC27" i="45" s="1"/>
  <c r="Y71" i="44" a="1"/>
  <c r="Y71" i="44" s="1"/>
  <c r="K27" i="41"/>
  <c r="I83" i="44" a="1"/>
  <c r="I83" i="44" s="1"/>
  <c r="I81" i="44" s="1"/>
  <c r="AG87" i="43"/>
  <c r="AD102" i="41"/>
  <c r="I71" i="45" a="1"/>
  <c r="I71" i="45" s="1"/>
  <c r="T25" i="33" a="1"/>
  <c r="T25" i="33" s="1"/>
  <c r="T24" i="33" s="1"/>
  <c r="F28" i="33" a="1"/>
  <c r="F28" i="33" s="1"/>
  <c r="AO97" i="46" a="1"/>
  <c r="AO97" i="46" s="1"/>
  <c r="AO96" i="46" s="1"/>
  <c r="AL88" i="33" a="1"/>
  <c r="AL88" i="33" s="1"/>
  <c r="AI60" i="46"/>
  <c r="AO49" i="46" a="1"/>
  <c r="AO49" i="46" s="1"/>
  <c r="AO48" i="46" s="1"/>
  <c r="AK32" i="45" a="1"/>
  <c r="AK32" i="45" s="1"/>
  <c r="AO77" i="43" a="1"/>
  <c r="AO77" i="43" s="1"/>
  <c r="AV56" i="46" a="1"/>
  <c r="AV56" i="46" s="1"/>
  <c r="AH85" i="45" a="1"/>
  <c r="AH85" i="45" s="1"/>
  <c r="I29" i="46" a="1"/>
  <c r="I29" i="46" s="1"/>
  <c r="AD62" i="44" a="1"/>
  <c r="AD62" i="44" s="1"/>
  <c r="Y20" i="44" a="1"/>
  <c r="Y20" i="44" s="1"/>
  <c r="AA39" i="43"/>
  <c r="E37" i="44" a="1"/>
  <c r="E37" i="44" s="1"/>
  <c r="AI44" i="45" a="1"/>
  <c r="AI44" i="45" s="1"/>
  <c r="Q64" i="33" a="1"/>
  <c r="Q64" i="33" s="1"/>
  <c r="AI44" i="33" a="1"/>
  <c r="AI44" i="33" s="1"/>
  <c r="AC95" i="45" a="1"/>
  <c r="AC95" i="45" s="1"/>
  <c r="AI77" i="44" a="1"/>
  <c r="AI77" i="44" s="1"/>
  <c r="AN104" i="47" a="1"/>
  <c r="AN104" i="47" s="1"/>
  <c r="W83" i="44" a="1"/>
  <c r="W83" i="44" s="1"/>
  <c r="AJ77" i="33" a="1"/>
  <c r="AJ77" i="33" s="1"/>
  <c r="AK96" i="43"/>
  <c r="AK29" i="45" a="1"/>
  <c r="AK29" i="45" s="1"/>
  <c r="AD62" i="33" a="1"/>
  <c r="AD62" i="33" s="1"/>
  <c r="O74" i="33" a="1"/>
  <c r="O74" i="33" s="1"/>
  <c r="AP103" i="44" a="1"/>
  <c r="AP103" i="44" s="1"/>
  <c r="H22" i="45" a="1"/>
  <c r="H22" i="45" s="1"/>
  <c r="AN88" i="45" a="1"/>
  <c r="AN88" i="45" s="1"/>
  <c r="H67" i="33" a="1"/>
  <c r="H67" i="33" s="1"/>
  <c r="AI24" i="43"/>
  <c r="N37" i="45" a="1"/>
  <c r="N37" i="45" s="1"/>
  <c r="AP102" i="47"/>
  <c r="AQ31" i="33" a="1"/>
  <c r="AQ31" i="33" s="1"/>
  <c r="X38" i="45" a="1"/>
  <c r="X38" i="45" s="1"/>
  <c r="AQ94" i="44" a="1"/>
  <c r="AQ94" i="44" s="1"/>
  <c r="W65" i="45" a="1"/>
  <c r="W65" i="45" s="1"/>
  <c r="Q35" i="33" a="1"/>
  <c r="Q35" i="33" s="1"/>
  <c r="AS45" i="46"/>
  <c r="AQ68" i="33" a="1"/>
  <c r="AQ68" i="33" s="1"/>
  <c r="M95" i="33" a="1"/>
  <c r="M95" i="33" s="1"/>
  <c r="AR36" i="46"/>
  <c r="K68" i="44" a="1"/>
  <c r="K68" i="44" s="1"/>
  <c r="AL87" i="43"/>
  <c r="T84" i="47"/>
  <c r="AI27" i="43"/>
  <c r="M76" i="45" a="1"/>
  <c r="M76" i="45" s="1"/>
  <c r="M75" i="45" s="1"/>
  <c r="X40" i="44" a="1"/>
  <c r="X40" i="44" s="1"/>
  <c r="X39" i="44" s="1"/>
  <c r="AN67" i="33" a="1"/>
  <c r="AN67" i="33" s="1"/>
  <c r="AN66" i="33" s="1"/>
  <c r="AV67" i="41" a="1"/>
  <c r="AV67" i="41" s="1"/>
  <c r="AV66" i="41" s="1"/>
  <c r="I11" i="45" a="1"/>
  <c r="I11" i="45" s="1"/>
  <c r="AV43" i="41" a="1"/>
  <c r="AV43" i="41" s="1"/>
  <c r="AV42" i="41" s="1"/>
  <c r="AP67" i="45" a="1"/>
  <c r="AP67" i="45" s="1"/>
  <c r="AP66" i="45" s="1"/>
  <c r="AU59" i="43" a="1"/>
  <c r="AU59" i="43" s="1"/>
  <c r="AP28" i="44" a="1"/>
  <c r="AP28" i="44" s="1"/>
  <c r="AP27" i="44" s="1"/>
  <c r="U60" i="41"/>
  <c r="C32" i="46" a="1"/>
  <c r="C32" i="46" s="1"/>
  <c r="C20" i="46" a="1"/>
  <c r="C20" i="46" s="1"/>
  <c r="H56" i="33" a="1"/>
  <c r="H56" i="33" s="1"/>
  <c r="X44" i="44" a="1"/>
  <c r="X44" i="44" s="1"/>
  <c r="AU79" i="47" a="1"/>
  <c r="AU79" i="47" s="1"/>
  <c r="AU78" i="47" s="1"/>
  <c r="AN59" i="44" a="1"/>
  <c r="AN59" i="44" s="1"/>
  <c r="AO28" i="47" a="1"/>
  <c r="AO28" i="47" s="1"/>
  <c r="AN40" i="44" a="1"/>
  <c r="AN40" i="44" s="1"/>
  <c r="AN39" i="44" s="1"/>
  <c r="C83" i="47" a="1"/>
  <c r="C83" i="47" s="1"/>
  <c r="AK10" i="45" a="1"/>
  <c r="AK10" i="45" s="1"/>
  <c r="AK9" i="45" s="1"/>
  <c r="U55" i="33" a="1"/>
  <c r="U55" i="33" s="1"/>
  <c r="U54" i="33" s="1"/>
  <c r="I62" i="33" a="1"/>
  <c r="I62" i="33" s="1"/>
  <c r="AL43" i="44" a="1"/>
  <c r="AL43" i="44" s="1"/>
  <c r="AV47" i="46" a="1"/>
  <c r="AV47" i="46" s="1"/>
  <c r="AL46" i="45" a="1"/>
  <c r="AL46" i="45" s="1"/>
  <c r="AO29" i="45" a="1"/>
  <c r="AO29" i="45" s="1"/>
  <c r="AO104" i="46" a="1"/>
  <c r="AO104" i="46" s="1"/>
  <c r="E71" i="45" a="1"/>
  <c r="E71" i="45" s="1"/>
  <c r="AP89" i="44" a="1"/>
  <c r="AP89" i="44" s="1"/>
  <c r="L26" i="44" a="1"/>
  <c r="L26" i="44" s="1"/>
  <c r="AG104" i="45" a="1"/>
  <c r="AG104" i="45" s="1"/>
  <c r="AD23" i="45" a="1"/>
  <c r="AD23" i="45" s="1"/>
  <c r="AU46" i="43" a="1"/>
  <c r="AU46" i="43" s="1"/>
  <c r="AP73" i="33" a="1"/>
  <c r="AP73" i="33" s="1"/>
  <c r="AV77" i="43" a="1"/>
  <c r="AV77" i="43" s="1"/>
  <c r="AN40" i="46" a="1"/>
  <c r="AN40" i="46" s="1"/>
  <c r="AN39" i="46" s="1"/>
  <c r="AV86" i="46" a="1"/>
  <c r="AV86" i="46" s="1"/>
  <c r="P101" i="44" a="1"/>
  <c r="P101" i="44" s="1"/>
  <c r="R48" i="41"/>
  <c r="K68" i="45" a="1"/>
  <c r="K68" i="45" s="1"/>
  <c r="AQ21" i="43"/>
  <c r="J90" i="41"/>
  <c r="AK55" i="44" a="1"/>
  <c r="AK55" i="44" s="1"/>
  <c r="AK54" i="44" s="1"/>
  <c r="AC85" i="44" a="1"/>
  <c r="AC85" i="44" s="1"/>
  <c r="AJ59" i="33" a="1"/>
  <c r="AJ59" i="33" s="1"/>
  <c r="Q38" i="45" a="1"/>
  <c r="Q38" i="45" s="1"/>
  <c r="N18" i="47"/>
  <c r="AN22" i="44" a="1"/>
  <c r="AN22" i="44" s="1"/>
  <c r="AN21" i="44" s="1"/>
  <c r="AU19" i="43" a="1"/>
  <c r="AU19" i="43" s="1"/>
  <c r="AN11" i="44" a="1"/>
  <c r="AN11" i="44" s="1"/>
  <c r="E61" i="44" a="1"/>
  <c r="E61" i="44" s="1"/>
  <c r="E60" i="44" s="1"/>
  <c r="I103" i="46" a="1"/>
  <c r="I103" i="46" s="1"/>
  <c r="I102" i="46" s="1"/>
  <c r="R16" i="33" a="1"/>
  <c r="R16" i="33" s="1"/>
  <c r="AA55" i="33" a="1"/>
  <c r="AA55" i="33" s="1"/>
  <c r="Q58" i="45" a="1"/>
  <c r="Q58" i="45" s="1"/>
  <c r="Q57" i="45" s="1"/>
  <c r="X50" i="33" a="1"/>
  <c r="X50" i="33" s="1"/>
  <c r="V61" i="33" a="1"/>
  <c r="V61" i="33" s="1"/>
  <c r="S31" i="44" a="1"/>
  <c r="S31" i="44" s="1"/>
  <c r="AV64" i="43" a="1"/>
  <c r="AV64" i="43" s="1"/>
  <c r="T44" i="33" a="1"/>
  <c r="T44" i="33" s="1"/>
  <c r="F85" i="45" a="1"/>
  <c r="F85" i="45" s="1"/>
  <c r="AO83" i="47" a="1"/>
  <c r="AO83" i="47" s="1"/>
  <c r="X21" i="43"/>
  <c r="G55" i="45" a="1"/>
  <c r="G55" i="45" s="1"/>
  <c r="AH68" i="44" a="1"/>
  <c r="AH68" i="44" s="1"/>
  <c r="AI54" i="47"/>
  <c r="H79" i="33" a="1"/>
  <c r="H79" i="33" s="1"/>
  <c r="H78" i="33" s="1"/>
  <c r="AP47" i="45" a="1"/>
  <c r="AP47" i="45" s="1"/>
  <c r="AP45" i="45" s="1"/>
  <c r="K80" i="33" a="1"/>
  <c r="K80" i="33" s="1"/>
  <c r="E70" i="44" a="1"/>
  <c r="E70" i="44" s="1"/>
  <c r="H55" i="44" a="1"/>
  <c r="H55" i="44" s="1"/>
  <c r="AL95" i="33" a="1"/>
  <c r="AL95" i="33" s="1"/>
  <c r="AC104" i="45" a="1"/>
  <c r="AC104" i="45" s="1"/>
  <c r="AQ16" i="45" a="1"/>
  <c r="AQ16" i="45" s="1"/>
  <c r="AC87" i="47"/>
  <c r="C32" i="43" a="1"/>
  <c r="C32" i="43" s="1"/>
  <c r="G88" i="44" a="1"/>
  <c r="G88" i="44" s="1"/>
  <c r="G87" i="44" s="1"/>
  <c r="O31" i="33" a="1"/>
  <c r="O31" i="33" s="1"/>
  <c r="O30" i="33" s="1"/>
  <c r="Q71" i="44" a="1"/>
  <c r="Q71" i="44" s="1"/>
  <c r="AA19" i="45" a="1"/>
  <c r="AA19" i="45" s="1"/>
  <c r="AA18" i="45" s="1"/>
  <c r="R95" i="45" a="1"/>
  <c r="R95" i="45" s="1"/>
  <c r="AK67" i="45" a="1"/>
  <c r="AK67" i="45" s="1"/>
  <c r="Y99" i="43"/>
  <c r="T56" i="33" a="1"/>
  <c r="T56" i="33" s="1"/>
  <c r="AS21" i="47"/>
  <c r="AF74" i="44" a="1"/>
  <c r="AF74" i="44" s="1"/>
  <c r="AP99" i="41"/>
  <c r="AN28" i="45" a="1"/>
  <c r="AN28" i="45" s="1"/>
  <c r="P42" i="43"/>
  <c r="AF17" i="44" a="1"/>
  <c r="AF17" i="44" s="1"/>
  <c r="AU71" i="41" a="1"/>
  <c r="AU71" i="41" s="1"/>
  <c r="Q71" i="33" a="1"/>
  <c r="Q71" i="33" s="1"/>
  <c r="AC102" i="46"/>
  <c r="L26" i="33" a="1"/>
  <c r="L26" i="33" s="1"/>
  <c r="L95" i="45" a="1"/>
  <c r="L95" i="45" s="1"/>
  <c r="E11" i="45" a="1"/>
  <c r="E11" i="45" s="1"/>
  <c r="AO91" i="44" a="1"/>
  <c r="AO91" i="44" s="1"/>
  <c r="AO90" i="44" s="1"/>
  <c r="G76" i="33" a="1"/>
  <c r="G76" i="33" s="1"/>
  <c r="L48" i="43"/>
  <c r="R65" i="33" a="1"/>
  <c r="R65" i="33" s="1"/>
  <c r="AA61" i="45" a="1"/>
  <c r="AA61" i="45" s="1"/>
  <c r="Q75" i="47"/>
  <c r="AC57" i="41"/>
  <c r="Z100" i="45" a="1"/>
  <c r="Z100" i="45" s="1"/>
  <c r="Z99" i="45" s="1"/>
  <c r="AU65" i="41" a="1"/>
  <c r="AU65" i="41" s="1"/>
  <c r="AU63" i="41" s="1"/>
  <c r="Y37" i="33" a="1"/>
  <c r="Y37" i="33" s="1"/>
  <c r="AP16" i="33" a="1"/>
  <c r="AP16" i="33" s="1"/>
  <c r="G11" i="33" a="1"/>
  <c r="G11" i="33" s="1"/>
  <c r="AH101" i="33" a="1"/>
  <c r="AH101" i="33" s="1"/>
  <c r="AV10" i="41" a="1"/>
  <c r="AV10" i="41" s="1"/>
  <c r="Z33" i="47"/>
  <c r="Y71" i="33" a="1"/>
  <c r="Y71" i="33" s="1"/>
  <c r="M82" i="44" a="1"/>
  <c r="M82" i="44" s="1"/>
  <c r="M81" i="44" s="1"/>
  <c r="T82" i="33" a="1"/>
  <c r="T82" i="33" s="1"/>
  <c r="AF53" i="44" a="1"/>
  <c r="AF53" i="44" s="1"/>
  <c r="AJ79" i="44" a="1"/>
  <c r="AJ79" i="44" s="1"/>
  <c r="AJ78" i="44" s="1"/>
  <c r="Q43" i="33" a="1"/>
  <c r="Q43" i="33" s="1"/>
  <c r="L86" i="33" a="1"/>
  <c r="L86" i="33" s="1"/>
  <c r="L84" i="33" s="1"/>
  <c r="AR55" i="33" a="1"/>
  <c r="AR55" i="33" s="1"/>
  <c r="AR54" i="33" s="1"/>
  <c r="P32" i="44" a="1"/>
  <c r="P32" i="44" s="1"/>
  <c r="AU89" i="47" a="1"/>
  <c r="AU89" i="47" s="1"/>
  <c r="AI52" i="33" a="1"/>
  <c r="AI52" i="33" s="1"/>
  <c r="AI51" i="33" s="1"/>
  <c r="V46" i="45" a="1"/>
  <c r="V46" i="45" s="1"/>
  <c r="V45" i="45" s="1"/>
  <c r="C19" i="45" a="1"/>
  <c r="C19" i="45" s="1"/>
  <c r="A19" i="45" s="1"/>
  <c r="AB25" i="44" a="1"/>
  <c r="AB25" i="44" s="1"/>
  <c r="Z38" i="44" a="1"/>
  <c r="Z38" i="44" s="1"/>
  <c r="AK48" i="46"/>
  <c r="S18" i="41"/>
  <c r="AV46" i="47" a="1"/>
  <c r="AV46" i="47" s="1"/>
  <c r="AK58" i="45" a="1"/>
  <c r="AK58" i="45" s="1"/>
  <c r="Q49" i="44" a="1"/>
  <c r="Q49" i="44" s="1"/>
  <c r="Q48" i="44" s="1"/>
  <c r="AF37" i="44" a="1"/>
  <c r="AF37" i="44" s="1"/>
  <c r="AF36" i="44" s="1"/>
  <c r="AP104" i="44" a="1"/>
  <c r="AP104" i="44" s="1"/>
  <c r="AA70" i="33" a="1"/>
  <c r="AA70" i="33" s="1"/>
  <c r="AA69" i="33" s="1"/>
  <c r="I56" i="33" a="1"/>
  <c r="I56" i="33" s="1"/>
  <c r="AR90" i="46"/>
  <c r="J93" i="41"/>
  <c r="AL101" i="33" a="1"/>
  <c r="AL101" i="33" s="1"/>
  <c r="AH47" i="33" a="1"/>
  <c r="AH47" i="33" s="1"/>
  <c r="P29" i="33" a="1"/>
  <c r="P29" i="33" s="1"/>
  <c r="Y33" i="41"/>
  <c r="W91" i="44" a="1"/>
  <c r="W91" i="44" s="1"/>
  <c r="Z86" i="33" a="1"/>
  <c r="Z86" i="33" s="1"/>
  <c r="I40" i="41" a="1"/>
  <c r="I40" i="41" s="1"/>
  <c r="J103" i="33" a="1"/>
  <c r="J103" i="33" s="1"/>
  <c r="AP52" i="45" a="1"/>
  <c r="AP52" i="45" s="1"/>
  <c r="AP51" i="45" s="1"/>
  <c r="AI37" i="44" a="1"/>
  <c r="AI37" i="44" s="1"/>
  <c r="AI36" i="44" s="1"/>
  <c r="AP94" i="44" a="1"/>
  <c r="AP94" i="44" s="1"/>
  <c r="AP93" i="44" s="1"/>
  <c r="AS57" i="47"/>
  <c r="AC10" i="44" a="1"/>
  <c r="AC10" i="44" s="1"/>
  <c r="AC9" i="44" s="1"/>
  <c r="J87" i="41"/>
  <c r="AP88" i="33" a="1"/>
  <c r="AP88" i="33" s="1"/>
  <c r="X87" i="46"/>
  <c r="AB91" i="45" a="1"/>
  <c r="AB91" i="45" s="1"/>
  <c r="AB90" i="45" s="1"/>
  <c r="M27" i="43"/>
  <c r="U76" i="44" a="1"/>
  <c r="U76" i="44" s="1"/>
  <c r="U75" i="44" s="1"/>
  <c r="AA46" i="44" a="1"/>
  <c r="AA46" i="44" s="1"/>
  <c r="AR35" i="33" a="1"/>
  <c r="AR35" i="33" s="1"/>
  <c r="N103" i="44" a="1"/>
  <c r="N103" i="44" s="1"/>
  <c r="AL52" i="33" a="1"/>
  <c r="AL52" i="33" s="1"/>
  <c r="C62" i="43" a="1"/>
  <c r="C62" i="43" s="1"/>
  <c r="V26" i="33" a="1"/>
  <c r="V26" i="33" s="1"/>
  <c r="J38" i="44" a="1"/>
  <c r="J38" i="44" s="1"/>
  <c r="AO59" i="33" a="1"/>
  <c r="AO59" i="33" s="1"/>
  <c r="AD37" i="45" a="1"/>
  <c r="AD37" i="45" s="1"/>
  <c r="N42" i="43"/>
  <c r="W99" i="46"/>
  <c r="AH31" i="44" a="1"/>
  <c r="AH31" i="44" s="1"/>
  <c r="R68" i="45" a="1"/>
  <c r="R68" i="45" s="1"/>
  <c r="H104" i="45" a="1"/>
  <c r="H104" i="45" s="1"/>
  <c r="AE33" i="43"/>
  <c r="AQ41" i="44" a="1"/>
  <c r="AQ41" i="44" s="1"/>
  <c r="M10" i="44" a="1"/>
  <c r="M10" i="44" s="1"/>
  <c r="AS54" i="46"/>
  <c r="AT42" i="47"/>
  <c r="AR85" i="33" a="1"/>
  <c r="AR85" i="33" s="1"/>
  <c r="AN97" i="46" a="1"/>
  <c r="AN97" i="46" s="1"/>
  <c r="M55" i="33" a="1"/>
  <c r="M55" i="33" s="1"/>
  <c r="I11" i="46" a="1"/>
  <c r="I11" i="46" s="1"/>
  <c r="W86" i="45" a="1"/>
  <c r="W86" i="45" s="1"/>
  <c r="AM38" i="33" a="1"/>
  <c r="AM38" i="33" s="1"/>
  <c r="C55" i="44" a="1"/>
  <c r="C55" i="44" s="1"/>
  <c r="A55" i="44" s="1"/>
  <c r="AU79" i="46" a="1"/>
  <c r="AU79" i="46" s="1"/>
  <c r="AU78" i="46" s="1"/>
  <c r="AU31" i="41" a="1"/>
  <c r="AU31" i="41" s="1"/>
  <c r="AU30" i="41" s="1"/>
  <c r="C94" i="42" a="1"/>
  <c r="C94" i="42" s="1"/>
  <c r="N19" i="33" a="1"/>
  <c r="N19" i="33" s="1"/>
  <c r="V74" i="44" a="1"/>
  <c r="V74" i="44" s="1"/>
  <c r="W28" i="45" a="1"/>
  <c r="W28" i="45" s="1"/>
  <c r="AL25" i="45" a="1"/>
  <c r="AL25" i="45" s="1"/>
  <c r="K62" i="45" a="1"/>
  <c r="K62" i="45" s="1"/>
  <c r="AL73" i="45" a="1"/>
  <c r="AL73" i="45" s="1"/>
  <c r="AH62" i="45" a="1"/>
  <c r="AH62" i="45" s="1"/>
  <c r="AN17" i="45" a="1"/>
  <c r="AN17" i="45" s="1"/>
  <c r="G29" i="44" a="1"/>
  <c r="G29" i="44" s="1"/>
  <c r="S81" i="47"/>
  <c r="I100" i="47" a="1"/>
  <c r="I100" i="47" s="1"/>
  <c r="I99" i="47" s="1"/>
  <c r="AT66" i="41"/>
  <c r="AB44" i="44" a="1"/>
  <c r="AB44" i="44" s="1"/>
  <c r="AB42" i="44" s="1"/>
  <c r="T82" i="45" a="1"/>
  <c r="T82" i="45" s="1"/>
  <c r="AC37" i="44" a="1"/>
  <c r="AC37" i="44" s="1"/>
  <c r="AC36" i="44" s="1"/>
  <c r="AJ88" i="33" a="1"/>
  <c r="AJ88" i="33" s="1"/>
  <c r="S65" i="33" a="1"/>
  <c r="S65" i="33" s="1"/>
  <c r="K29" i="33" a="1"/>
  <c r="K29" i="33" s="1"/>
  <c r="AN16" i="47" a="1"/>
  <c r="AN16" i="47" s="1"/>
  <c r="AN15" i="47" s="1"/>
  <c r="AC40" i="45" a="1"/>
  <c r="AC40" i="45" s="1"/>
  <c r="P85" i="44" a="1"/>
  <c r="P85" i="44" s="1"/>
  <c r="P84" i="44" s="1"/>
  <c r="N66" i="43"/>
  <c r="P72" i="41"/>
  <c r="AV95" i="43" a="1"/>
  <c r="AV95" i="43" s="1"/>
  <c r="AV93" i="43" s="1"/>
  <c r="AE37" i="44" a="1"/>
  <c r="AE37" i="44" s="1"/>
  <c r="F97" i="33" a="1"/>
  <c r="F97" i="33" s="1"/>
  <c r="F96" i="33" s="1"/>
  <c r="AQ40" i="45" a="1"/>
  <c r="AQ40" i="45" s="1"/>
  <c r="I55" i="43" a="1"/>
  <c r="I55" i="43" s="1"/>
  <c r="I54" i="43" s="1"/>
  <c r="N54" i="46"/>
  <c r="AJ10" i="33" a="1"/>
  <c r="AJ10" i="33" s="1"/>
  <c r="AL56" i="45" a="1"/>
  <c r="AL56" i="45" s="1"/>
  <c r="I47" i="47" a="1"/>
  <c r="I47" i="47" s="1"/>
  <c r="AD17" i="33" a="1"/>
  <c r="AD17" i="33" s="1"/>
  <c r="AD53" i="45" a="1"/>
  <c r="AD53" i="45" s="1"/>
  <c r="N103" i="33" a="1"/>
  <c r="N103" i="33" s="1"/>
  <c r="C101" i="43" a="1"/>
  <c r="C101" i="43" s="1"/>
  <c r="K30" i="46"/>
  <c r="R48" i="46"/>
  <c r="R64" i="44" a="1"/>
  <c r="R64" i="44" s="1"/>
  <c r="AC34" i="45" a="1"/>
  <c r="AC34" i="45" s="1"/>
  <c r="M20" i="45" a="1"/>
  <c r="M20" i="45" s="1"/>
  <c r="AB48" i="47"/>
  <c r="AD72" i="46"/>
  <c r="AD101" i="33" a="1"/>
  <c r="AD101" i="33" s="1"/>
  <c r="AD99" i="33" s="1"/>
  <c r="AG43" i="45" a="1"/>
  <c r="AG43" i="45" s="1"/>
  <c r="Y68" i="45" a="1"/>
  <c r="Y68" i="45" s="1"/>
  <c r="AH95" i="45" a="1"/>
  <c r="AH95" i="45" s="1"/>
  <c r="U64" i="44" a="1"/>
  <c r="U64" i="44" s="1"/>
  <c r="AK70" i="45" a="1"/>
  <c r="AK70" i="45" s="1"/>
  <c r="AG52" i="44" a="1"/>
  <c r="AG52" i="44" s="1"/>
  <c r="AD59" i="44" a="1"/>
  <c r="AD59" i="44" s="1"/>
  <c r="AD75" i="41"/>
  <c r="V81" i="46"/>
  <c r="AU29" i="47" a="1"/>
  <c r="AU29" i="47" s="1"/>
  <c r="AL66" i="46"/>
  <c r="AA22" i="44" a="1"/>
  <c r="AA22" i="44" s="1"/>
  <c r="C101" i="45" a="1"/>
  <c r="C101" i="45" s="1"/>
  <c r="AE61" i="45" a="1"/>
  <c r="AE61" i="45" s="1"/>
  <c r="AO17" i="45" a="1"/>
  <c r="AO17" i="45" s="1"/>
  <c r="N85" i="44" a="1"/>
  <c r="N85" i="44" s="1"/>
  <c r="N84" i="44" s="1"/>
  <c r="AJ16" i="33" a="1"/>
  <c r="AJ16" i="33" s="1"/>
  <c r="AQ98" i="33" a="1"/>
  <c r="AQ98" i="33" s="1"/>
  <c r="AQ78" i="43"/>
  <c r="AT33" i="41"/>
  <c r="AA44" i="33" a="1"/>
  <c r="AA44" i="33" s="1"/>
  <c r="L37" i="44" a="1"/>
  <c r="L37" i="44" s="1"/>
  <c r="L36" i="44" s="1"/>
  <c r="AA101" i="33" a="1"/>
  <c r="AA101" i="33" s="1"/>
  <c r="AN34" i="46" a="1"/>
  <c r="AN34" i="46" s="1"/>
  <c r="P60" i="47"/>
  <c r="T71" i="33" a="1"/>
  <c r="T71" i="33" s="1"/>
  <c r="T69" i="33" s="1"/>
  <c r="AO100" i="33" a="1"/>
  <c r="AO100" i="33" s="1"/>
  <c r="AO99" i="33" s="1"/>
  <c r="AR96" i="46"/>
  <c r="AR69" i="41"/>
  <c r="AN86" i="43" a="1"/>
  <c r="AN86" i="43" s="1"/>
  <c r="I68" i="46" a="1"/>
  <c r="I68" i="46" s="1"/>
  <c r="AI74" i="45" a="1"/>
  <c r="AI74" i="45" s="1"/>
  <c r="R30" i="46"/>
  <c r="C20" i="41" a="1"/>
  <c r="C20" i="41" s="1"/>
  <c r="A19" i="41" s="1"/>
  <c r="AM31" i="44" a="1"/>
  <c r="AM31" i="44" s="1"/>
  <c r="S28" i="45" a="1"/>
  <c r="S28" i="45" s="1"/>
  <c r="AH46" i="45" a="1"/>
  <c r="AH46" i="45" s="1"/>
  <c r="AH45" i="45" s="1"/>
  <c r="AE52" i="44" a="1"/>
  <c r="AE52" i="44" s="1"/>
  <c r="K31" i="45" a="1"/>
  <c r="K31" i="45" s="1"/>
  <c r="I71" i="47" a="1"/>
  <c r="I71" i="47" s="1"/>
  <c r="AR81" i="41"/>
  <c r="AG100" i="44" a="1"/>
  <c r="AG100" i="44" s="1"/>
  <c r="AV28" i="46" a="1"/>
  <c r="AV28" i="46" s="1"/>
  <c r="AL47" i="45" a="1"/>
  <c r="AL47" i="45" s="1"/>
  <c r="AV83" i="43" a="1"/>
  <c r="AV83" i="43" s="1"/>
  <c r="AU88" i="46" a="1"/>
  <c r="AU88" i="46" s="1"/>
  <c r="AU87" i="46" s="1"/>
  <c r="I79" i="43" a="1"/>
  <c r="I79" i="43" s="1"/>
  <c r="I78" i="43" s="1"/>
  <c r="AK77" i="45" a="1"/>
  <c r="AK77" i="45" s="1"/>
  <c r="AO64" i="41" a="1"/>
  <c r="AO64" i="41" s="1"/>
  <c r="AO63" i="41" s="1"/>
  <c r="Z83" i="33" a="1"/>
  <c r="Z83" i="33" s="1"/>
  <c r="C23" i="42" a="1"/>
  <c r="C23" i="42" s="1"/>
  <c r="AR43" i="45" a="1"/>
  <c r="AR43" i="45" s="1"/>
  <c r="AR42" i="45" s="1"/>
  <c r="W32" i="33" a="1"/>
  <c r="W32" i="33" s="1"/>
  <c r="E49" i="45" a="1"/>
  <c r="E49" i="45" s="1"/>
  <c r="AJ103" i="33" a="1"/>
  <c r="AJ103" i="33" s="1"/>
  <c r="AL26" i="44" a="1"/>
  <c r="AL26" i="44" s="1"/>
  <c r="AO32" i="33" a="1"/>
  <c r="AO32" i="33" s="1"/>
  <c r="I25" i="45" a="1"/>
  <c r="I25" i="45" s="1"/>
  <c r="AL98" i="44" a="1"/>
  <c r="AL98" i="44" s="1"/>
  <c r="AL61" i="45" a="1"/>
  <c r="AL61" i="45" s="1"/>
  <c r="O22" i="44" a="1"/>
  <c r="O22" i="44" s="1"/>
  <c r="AJ89" i="44" a="1"/>
  <c r="AJ89" i="44" s="1"/>
  <c r="Z35" i="44" a="1"/>
  <c r="Z35" i="44" s="1"/>
  <c r="AV41" i="43" a="1"/>
  <c r="AV41" i="43" s="1"/>
  <c r="J95" i="33" a="1"/>
  <c r="J95" i="33" s="1"/>
  <c r="AI22" i="45" a="1"/>
  <c r="AI22" i="45" s="1"/>
  <c r="Z74" i="45" a="1"/>
  <c r="Z74" i="45" s="1"/>
  <c r="AF93" i="47"/>
  <c r="C17" i="41" a="1"/>
  <c r="C17" i="41" s="1"/>
  <c r="AJ38" i="45" a="1"/>
  <c r="AJ38" i="45" s="1"/>
  <c r="I19" i="41" a="1"/>
  <c r="I19" i="41" s="1"/>
  <c r="I18" i="41" s="1"/>
  <c r="AO43" i="43" a="1"/>
  <c r="AO43" i="43" s="1"/>
  <c r="AO42" i="43" s="1"/>
  <c r="W59" i="44" a="1"/>
  <c r="W59" i="44" s="1"/>
  <c r="AE60" i="46"/>
  <c r="T22" i="45" a="1"/>
  <c r="T22" i="45" s="1"/>
  <c r="AN35" i="33" a="1"/>
  <c r="AN35" i="33" s="1"/>
  <c r="V40" i="44" a="1"/>
  <c r="V40" i="44" s="1"/>
  <c r="AC44" i="33" a="1"/>
  <c r="AC44" i="33" s="1"/>
  <c r="AG11" i="44" a="1"/>
  <c r="AG11" i="44" s="1"/>
  <c r="AR16" i="45" a="1"/>
  <c r="AR16" i="45" s="1"/>
  <c r="AI33" i="46"/>
  <c r="K40" i="45" a="1"/>
  <c r="K40" i="45" s="1"/>
  <c r="K39" i="45" s="1"/>
  <c r="AM10" i="33" a="1"/>
  <c r="AM10" i="33" s="1"/>
  <c r="AT66" i="46"/>
  <c r="AD32" i="45" a="1"/>
  <c r="AD32" i="45" s="1"/>
  <c r="J18" i="41"/>
  <c r="AC55" i="44" a="1"/>
  <c r="AC55" i="44" s="1"/>
  <c r="AF91" i="45" a="1"/>
  <c r="AF91" i="45" s="1"/>
  <c r="AF94" i="33" a="1"/>
  <c r="AF94" i="33" s="1"/>
  <c r="AF93" i="33" s="1"/>
  <c r="AN67" i="44" a="1"/>
  <c r="AN67" i="44" s="1"/>
  <c r="AN66" i="44" s="1"/>
  <c r="AC23" i="44" a="1"/>
  <c r="AC23" i="44" s="1"/>
  <c r="E73" i="44" a="1"/>
  <c r="E73" i="44" s="1"/>
  <c r="L22" i="33" a="1"/>
  <c r="L22" i="33" s="1"/>
  <c r="AI87" i="46"/>
  <c r="AN91" i="47" a="1"/>
  <c r="AN91" i="47" s="1"/>
  <c r="AN90" i="47" s="1"/>
  <c r="S15" i="47"/>
  <c r="AO95" i="33" a="1"/>
  <c r="AO95" i="33" s="1"/>
  <c r="AC59" i="45" a="1"/>
  <c r="AC59" i="45" s="1"/>
  <c r="AF95" i="45" a="1"/>
  <c r="AF95" i="45" s="1"/>
  <c r="R61" i="45" a="1"/>
  <c r="R61" i="45" s="1"/>
  <c r="R60" i="45" s="1"/>
  <c r="AA69" i="41"/>
  <c r="I97" i="43" a="1"/>
  <c r="I97" i="43" s="1"/>
  <c r="K90" i="47"/>
  <c r="P26" i="45" a="1"/>
  <c r="P26" i="45" s="1"/>
  <c r="V19" i="33" a="1"/>
  <c r="V19" i="33" s="1"/>
  <c r="AV34" i="46" a="1"/>
  <c r="AV34" i="46" s="1"/>
  <c r="AK49" i="44" a="1"/>
  <c r="AK49" i="44" s="1"/>
  <c r="AU97" i="47" a="1"/>
  <c r="AU97" i="47" s="1"/>
  <c r="Y15" i="43"/>
  <c r="AJ30" i="46"/>
  <c r="W104" i="33" a="1"/>
  <c r="W104" i="33" s="1"/>
  <c r="AN52" i="45" a="1"/>
  <c r="AN52" i="45" s="1"/>
  <c r="AT96" i="47"/>
  <c r="C92" i="42" a="1"/>
  <c r="C92" i="42" s="1"/>
  <c r="AB83" i="45" a="1"/>
  <c r="AB83" i="45" s="1"/>
  <c r="Z61" i="44" a="1"/>
  <c r="Z61" i="44" s="1"/>
  <c r="M42" i="43"/>
  <c r="E28" i="45" a="1"/>
  <c r="E28" i="45" s="1"/>
  <c r="W44" i="44" a="1"/>
  <c r="W44" i="44" s="1"/>
  <c r="C56" i="43" a="1"/>
  <c r="C56" i="43" s="1"/>
  <c r="I76" i="41" a="1"/>
  <c r="I76" i="41" s="1"/>
  <c r="I75" i="41" s="1"/>
  <c r="AH24" i="43"/>
  <c r="O91" i="45" a="1"/>
  <c r="O91" i="45" s="1"/>
  <c r="O90" i="45" s="1"/>
  <c r="U84" i="46"/>
  <c r="T76" i="44" a="1"/>
  <c r="T76" i="44" s="1"/>
  <c r="T102" i="46"/>
  <c r="AP102" i="46"/>
  <c r="AU56" i="46" a="1"/>
  <c r="AU56" i="46" s="1"/>
  <c r="V44" i="45" a="1"/>
  <c r="V44" i="45" s="1"/>
  <c r="AJ21" i="46"/>
  <c r="I19" i="44" a="1"/>
  <c r="I19" i="44" s="1"/>
  <c r="AA103" i="33" a="1"/>
  <c r="AA103" i="33" s="1"/>
  <c r="AA102" i="33" s="1"/>
  <c r="L41" i="33" a="1"/>
  <c r="L41" i="33" s="1"/>
  <c r="AI100" i="45" a="1"/>
  <c r="AI100" i="45" s="1"/>
  <c r="F77" i="44" a="1"/>
  <c r="F77" i="44" s="1"/>
  <c r="N39" i="43"/>
  <c r="I86" i="46" a="1"/>
  <c r="I86" i="46" s="1"/>
  <c r="S69" i="43"/>
  <c r="W82" i="44" a="1"/>
  <c r="W82" i="44" s="1"/>
  <c r="AA17" i="33" a="1"/>
  <c r="AA17" i="33" s="1"/>
  <c r="AI26" i="33" a="1"/>
  <c r="AI26" i="33" s="1"/>
  <c r="C43" i="44" a="1"/>
  <c r="C43" i="44" s="1"/>
  <c r="AV98" i="41" a="1"/>
  <c r="AV98" i="41" s="1"/>
  <c r="N45" i="46"/>
  <c r="L55" i="45" a="1"/>
  <c r="L55" i="45" s="1"/>
  <c r="J57" i="46"/>
  <c r="AR86" i="44" a="1"/>
  <c r="AR86" i="44" s="1"/>
  <c r="S50" i="33" a="1"/>
  <c r="S50" i="33" s="1"/>
  <c r="S40" i="44" a="1"/>
  <c r="S40" i="44" s="1"/>
  <c r="C41" i="45" a="1"/>
  <c r="C41" i="45" s="1"/>
  <c r="C74" i="45" a="1"/>
  <c r="C74" i="45" s="1"/>
  <c r="M81" i="47"/>
  <c r="O89" i="44" a="1"/>
  <c r="O89" i="44" s="1"/>
  <c r="AJ89" i="45" a="1"/>
  <c r="AJ89" i="45" s="1"/>
  <c r="Y54" i="43"/>
  <c r="Q31" i="45" a="1"/>
  <c r="Q31" i="45" s="1"/>
  <c r="Q30" i="45" s="1"/>
  <c r="Z24" i="43"/>
  <c r="S70" i="44" a="1"/>
  <c r="S70" i="44" s="1"/>
  <c r="AF92" i="33" a="1"/>
  <c r="AF92" i="33" s="1"/>
  <c r="P72" i="46"/>
  <c r="AJ58" i="44" a="1"/>
  <c r="AJ58" i="44" s="1"/>
  <c r="AC104" i="33" a="1"/>
  <c r="AC104" i="33" s="1"/>
  <c r="T38" i="45" a="1"/>
  <c r="T38" i="45" s="1"/>
  <c r="J74" i="33" a="1"/>
  <c r="J74" i="33" s="1"/>
  <c r="C76" i="43" a="1"/>
  <c r="C76" i="43" s="1"/>
  <c r="AH45" i="46"/>
  <c r="F104" i="33" a="1"/>
  <c r="F104" i="33" s="1"/>
  <c r="AV83" i="46" a="1"/>
  <c r="AV83" i="46" s="1"/>
  <c r="AL102" i="46"/>
  <c r="W51" i="41"/>
  <c r="O54" i="41"/>
  <c r="S72" i="47"/>
  <c r="K97" i="44" a="1"/>
  <c r="K97" i="44" s="1"/>
  <c r="K96" i="44" s="1"/>
  <c r="AP50" i="33" a="1"/>
  <c r="AP50" i="33" s="1"/>
  <c r="AH73" i="45" a="1"/>
  <c r="AH73" i="45" s="1"/>
  <c r="AO35" i="47" a="1"/>
  <c r="AO35" i="47" s="1"/>
  <c r="W94" i="44" a="1"/>
  <c r="W94" i="44" s="1"/>
  <c r="W93" i="44" s="1"/>
  <c r="AA57" i="47"/>
  <c r="I56" i="45" a="1"/>
  <c r="I56" i="45" s="1"/>
  <c r="AT48" i="46"/>
  <c r="C55" i="41" a="1"/>
  <c r="C55" i="41" s="1"/>
  <c r="AN29" i="44" a="1"/>
  <c r="AN29" i="44" s="1"/>
  <c r="O50" i="45" a="1"/>
  <c r="O50" i="45" s="1"/>
  <c r="X29" i="45" a="1"/>
  <c r="X29" i="45" s="1"/>
  <c r="J18" i="43"/>
  <c r="Q29" i="33" a="1"/>
  <c r="Q29" i="33" s="1"/>
  <c r="I17" i="41" a="1"/>
  <c r="I17" i="41" s="1"/>
  <c r="AK37" i="45" a="1"/>
  <c r="AK37" i="45" s="1"/>
  <c r="AR71" i="44" a="1"/>
  <c r="AR71" i="44" s="1"/>
  <c r="AH19" i="45" a="1"/>
  <c r="AH19" i="45" s="1"/>
  <c r="AC16" i="44" a="1"/>
  <c r="AC16" i="44" s="1"/>
  <c r="AC15" i="44" s="1"/>
  <c r="AF10" i="44" a="1"/>
  <c r="AF10" i="44" s="1"/>
  <c r="AD70" i="45" a="1"/>
  <c r="AD70" i="45" s="1"/>
  <c r="K55" i="45" a="1"/>
  <c r="K55" i="45" s="1"/>
  <c r="AO59" i="43" a="1"/>
  <c r="AO59" i="43" s="1"/>
  <c r="C38" i="47" a="1"/>
  <c r="C38" i="47" s="1"/>
  <c r="AS15" i="41"/>
  <c r="H23" i="44" a="1"/>
  <c r="H23" i="44" s="1"/>
  <c r="X103" i="44" a="1"/>
  <c r="X103" i="44" s="1"/>
  <c r="X102" i="44" s="1"/>
  <c r="AO91" i="47" a="1"/>
  <c r="AO91" i="47" s="1"/>
  <c r="AO90" i="47" s="1"/>
  <c r="AF55" i="45" a="1"/>
  <c r="AF55" i="45" s="1"/>
  <c r="AF54" i="45" s="1"/>
  <c r="AG90" i="47"/>
  <c r="N23" i="44" a="1"/>
  <c r="N23" i="44" s="1"/>
  <c r="W51" i="43"/>
  <c r="W97" i="45" a="1"/>
  <c r="W97" i="45" s="1"/>
  <c r="W96" i="45" s="1"/>
  <c r="V31" i="33" a="1"/>
  <c r="V31" i="33" s="1"/>
  <c r="L68" i="44" a="1"/>
  <c r="L68" i="44" s="1"/>
  <c r="AH95" i="44" a="1"/>
  <c r="AH95" i="44" s="1"/>
  <c r="W59" i="33" a="1"/>
  <c r="W59" i="33" s="1"/>
  <c r="AC77" i="33" a="1"/>
  <c r="AC77" i="33" s="1"/>
  <c r="W34" i="45" a="1"/>
  <c r="W34" i="45" s="1"/>
  <c r="AC21" i="43"/>
  <c r="AD88" i="45" a="1"/>
  <c r="AD88" i="45" s="1"/>
  <c r="AK63" i="47"/>
  <c r="AU46" i="47" a="1"/>
  <c r="AU46" i="47" s="1"/>
  <c r="P28" i="33" a="1"/>
  <c r="P28" i="33" s="1"/>
  <c r="V100" i="45" a="1"/>
  <c r="V100" i="45" s="1"/>
  <c r="V99" i="45" s="1"/>
  <c r="AC32" i="44" a="1"/>
  <c r="AC32" i="44" s="1"/>
  <c r="T52" i="44" a="1"/>
  <c r="T52" i="44" s="1"/>
  <c r="AR37" i="45" a="1"/>
  <c r="AR37" i="45" s="1"/>
  <c r="Y37" i="45" a="1"/>
  <c r="Y37" i="45" s="1"/>
  <c r="U98" i="45" a="1"/>
  <c r="U98" i="45" s="1"/>
  <c r="R51" i="46"/>
  <c r="P73" i="44" a="1"/>
  <c r="P73" i="44" s="1"/>
  <c r="AH55" i="33" a="1"/>
  <c r="AH55" i="33" s="1"/>
  <c r="AH54" i="33" s="1"/>
  <c r="AO61" i="45" a="1"/>
  <c r="AO61" i="45" s="1"/>
  <c r="AC63" i="47"/>
  <c r="AO82" i="33" a="1"/>
  <c r="AO82" i="33" s="1"/>
  <c r="S89" i="33" a="1"/>
  <c r="S89" i="33" s="1"/>
  <c r="AC42" i="46"/>
  <c r="AG70" i="45" a="1"/>
  <c r="AG70" i="45" s="1"/>
  <c r="AG69" i="45" s="1"/>
  <c r="AJ40" i="33" a="1"/>
  <c r="AJ40" i="33" s="1"/>
  <c r="M104" i="45" a="1"/>
  <c r="M104" i="45" s="1"/>
  <c r="I89" i="46" a="1"/>
  <c r="I89" i="46" s="1"/>
  <c r="AD55" i="33" a="1"/>
  <c r="AD55" i="33" s="1"/>
  <c r="AD54" i="33" s="1"/>
  <c r="AD68" i="45" a="1"/>
  <c r="AD68" i="45" s="1"/>
  <c r="U17" i="33" a="1"/>
  <c r="U17" i="33" s="1"/>
  <c r="AB60" i="43"/>
  <c r="O11" i="44" a="1"/>
  <c r="O11" i="44" s="1"/>
  <c r="L103" i="33" a="1"/>
  <c r="L103" i="33" s="1"/>
  <c r="L102" i="33" s="1"/>
  <c r="AB56" i="45" a="1"/>
  <c r="AB56" i="45" s="1"/>
  <c r="I20" i="46" a="1"/>
  <c r="I20" i="46" s="1"/>
  <c r="I18" i="46" s="1"/>
  <c r="X94" i="44" a="1"/>
  <c r="X94" i="44" s="1"/>
  <c r="AG102" i="43"/>
  <c r="AJ82" i="33" a="1"/>
  <c r="AJ82" i="33" s="1"/>
  <c r="AJ81" i="33" s="1"/>
  <c r="AU38" i="47" a="1"/>
  <c r="AU38" i="47" s="1"/>
  <c r="W65" i="33" a="1"/>
  <c r="W65" i="33" s="1"/>
  <c r="C62" i="47" a="1"/>
  <c r="C62" i="47" s="1"/>
  <c r="A61" i="47" s="1"/>
  <c r="AQ100" i="45" a="1"/>
  <c r="AQ100" i="45" s="1"/>
  <c r="AQ99" i="45" s="1"/>
  <c r="Y64" i="44" a="1"/>
  <c r="Y64" i="44" s="1"/>
  <c r="AE104" i="45" a="1"/>
  <c r="AE104" i="45" s="1"/>
  <c r="P66" i="47"/>
  <c r="AI45" i="43"/>
  <c r="E16" i="33" a="1"/>
  <c r="E16" i="33" s="1"/>
  <c r="AF94" i="44" a="1"/>
  <c r="AF94" i="44" s="1"/>
  <c r="AP42" i="43"/>
  <c r="R99" i="41"/>
  <c r="X57" i="43"/>
  <c r="R67" i="45" a="1"/>
  <c r="R67" i="45" s="1"/>
  <c r="AV50" i="46" a="1"/>
  <c r="AV50" i="46" s="1"/>
  <c r="Z20" i="44" a="1"/>
  <c r="Z20" i="44" s="1"/>
  <c r="I22" i="33" a="1"/>
  <c r="I22" i="33" s="1"/>
  <c r="C19" i="47" a="1"/>
  <c r="C19" i="47" s="1"/>
  <c r="T22" i="33" a="1"/>
  <c r="T22" i="33" s="1"/>
  <c r="J104" i="45" a="1"/>
  <c r="J104" i="45" s="1"/>
  <c r="AA49" i="33" a="1"/>
  <c r="AA49" i="33" s="1"/>
  <c r="AC23" i="33" a="1"/>
  <c r="AC23" i="33" s="1"/>
  <c r="R40" i="33" a="1"/>
  <c r="R40" i="33" s="1"/>
  <c r="AC28" i="44" a="1"/>
  <c r="AC28" i="44" s="1"/>
  <c r="Z36" i="47"/>
  <c r="AJ46" i="45" a="1"/>
  <c r="AJ46" i="45" s="1"/>
  <c r="Y92" i="44" a="1"/>
  <c r="Y92" i="44" s="1"/>
  <c r="W82" i="45" a="1"/>
  <c r="W82" i="45" s="1"/>
  <c r="G10" i="33" a="1"/>
  <c r="G10" i="33" s="1"/>
  <c r="AM18" i="47"/>
  <c r="V25" i="45" a="1"/>
  <c r="V25" i="45" s="1"/>
  <c r="AM64" i="44" a="1"/>
  <c r="AM64" i="44" s="1"/>
  <c r="AV73" i="43" a="1"/>
  <c r="AV73" i="43" s="1"/>
  <c r="AV72" i="43" s="1"/>
  <c r="G31" i="33" a="1"/>
  <c r="G31" i="33" s="1"/>
  <c r="AG89" i="45" a="1"/>
  <c r="AG89" i="45" s="1"/>
  <c r="AG92" i="33" a="1"/>
  <c r="AG92" i="33" s="1"/>
  <c r="I38" i="33" a="1"/>
  <c r="I38" i="33" s="1"/>
  <c r="AH32" i="33" a="1"/>
  <c r="AH32" i="33" s="1"/>
  <c r="C77" i="47" a="1"/>
  <c r="C77" i="47" s="1"/>
  <c r="A76" i="47" s="1"/>
  <c r="O60" i="46"/>
  <c r="AV97" i="41" a="1"/>
  <c r="AV97" i="41" s="1"/>
  <c r="I23" i="41" a="1"/>
  <c r="I23" i="41" s="1"/>
  <c r="P49" i="45" a="1"/>
  <c r="P49" i="45" s="1"/>
  <c r="AM73" i="33" a="1"/>
  <c r="AM73" i="33" s="1"/>
  <c r="AM72" i="33" s="1"/>
  <c r="G41" i="45" a="1"/>
  <c r="G41" i="45" s="1"/>
  <c r="C22" i="46" a="1"/>
  <c r="C22" i="46" s="1"/>
  <c r="X68" i="44" a="1"/>
  <c r="X68" i="44" s="1"/>
  <c r="T49" i="44" a="1"/>
  <c r="T49" i="44" s="1"/>
  <c r="T48" i="44" s="1"/>
  <c r="O76" i="45" a="1"/>
  <c r="O76" i="45" s="1"/>
  <c r="V96" i="47"/>
  <c r="AA36" i="43"/>
  <c r="AR29" i="45" a="1"/>
  <c r="AR29" i="45" s="1"/>
  <c r="R20" i="44" a="1"/>
  <c r="R20" i="44" s="1"/>
  <c r="AD38" i="45" a="1"/>
  <c r="AD38" i="45" s="1"/>
  <c r="AH73" i="33" a="1"/>
  <c r="AH73" i="33" s="1"/>
  <c r="AE79" i="45" a="1"/>
  <c r="AE79" i="45" s="1"/>
  <c r="J78" i="46"/>
  <c r="L35" i="45" a="1"/>
  <c r="L35" i="45" s="1"/>
  <c r="AV11" i="41" a="1"/>
  <c r="AV11" i="41" s="1"/>
  <c r="Q24" i="43"/>
  <c r="I19" i="43" a="1"/>
  <c r="I19" i="43" s="1"/>
  <c r="I18" i="43" s="1"/>
  <c r="AO98" i="41" a="1"/>
  <c r="AO98" i="41" s="1"/>
  <c r="AG9" i="41"/>
  <c r="E19" i="33" a="1"/>
  <c r="E19" i="33" s="1"/>
  <c r="O75" i="46"/>
  <c r="AN29" i="46" a="1"/>
  <c r="AN29" i="46" s="1"/>
  <c r="AI48" i="46"/>
  <c r="T59" i="33" a="1"/>
  <c r="T59" i="33" s="1"/>
  <c r="U69" i="43"/>
  <c r="AQ70" i="33" a="1"/>
  <c r="AQ70" i="33" s="1"/>
  <c r="AQ69" i="33" s="1"/>
  <c r="O39" i="43"/>
  <c r="AL39" i="47"/>
  <c r="P55" i="45" a="1"/>
  <c r="P55" i="45" s="1"/>
  <c r="P54" i="45" s="1"/>
  <c r="Q46" i="45" a="1"/>
  <c r="Q46" i="45" s="1"/>
  <c r="Z92" i="44" a="1"/>
  <c r="Z92" i="44" s="1"/>
  <c r="AJ16" i="45" a="1"/>
  <c r="AJ16" i="45" s="1"/>
  <c r="L102" i="41"/>
  <c r="X96" i="46"/>
  <c r="P49" i="44" a="1"/>
  <c r="P49" i="44" s="1"/>
  <c r="AR18" i="43"/>
  <c r="Y10" i="33" a="1"/>
  <c r="Y10" i="33" s="1"/>
  <c r="AF29" i="33" a="1"/>
  <c r="AF29" i="33" s="1"/>
  <c r="AF27" i="33" s="1"/>
  <c r="AK55" i="33" a="1"/>
  <c r="AK55" i="33" s="1"/>
  <c r="AK54" i="33" s="1"/>
  <c r="T29" i="45" a="1"/>
  <c r="T29" i="45" s="1"/>
  <c r="AD67" i="45" a="1"/>
  <c r="AD67" i="45" s="1"/>
  <c r="Z16" i="33" a="1"/>
  <c r="Z16" i="33" s="1"/>
  <c r="Z15" i="33" s="1"/>
  <c r="K57" i="47"/>
  <c r="AN100" i="44" a="1"/>
  <c r="AN100" i="44" s="1"/>
  <c r="K35" i="45" a="1"/>
  <c r="K35" i="45" s="1"/>
  <c r="G10" i="45" a="1"/>
  <c r="G10" i="45" s="1"/>
  <c r="AQ62" i="44" a="1"/>
  <c r="AQ62" i="44" s="1"/>
  <c r="AN79" i="44" a="1"/>
  <c r="AN79" i="44" s="1"/>
  <c r="AJ61" i="44" a="1"/>
  <c r="AJ61" i="44" s="1"/>
  <c r="AJ60" i="44" s="1"/>
  <c r="F41" i="33" a="1"/>
  <c r="F41" i="33" s="1"/>
  <c r="N82" i="33" a="1"/>
  <c r="N82" i="33" s="1"/>
  <c r="H40" i="45" a="1"/>
  <c r="H40" i="45" s="1"/>
  <c r="AO34" i="33" a="1"/>
  <c r="AO34" i="33" s="1"/>
  <c r="AO33" i="33" s="1"/>
  <c r="O16" i="44" a="1"/>
  <c r="O16" i="44" s="1"/>
  <c r="O15" i="44" s="1"/>
  <c r="Z62" i="33" a="1"/>
  <c r="Z62" i="33" s="1"/>
  <c r="AB41" i="44" a="1"/>
  <c r="AB41" i="44" s="1"/>
  <c r="H34" i="33" a="1"/>
  <c r="H34" i="33" s="1"/>
  <c r="AQ92" i="44" a="1"/>
  <c r="AQ92" i="44" s="1"/>
  <c r="W23" i="45" a="1"/>
  <c r="W23" i="45" s="1"/>
  <c r="AO17" i="41" a="1"/>
  <c r="AO17" i="41" s="1"/>
  <c r="AO37" i="46" a="1"/>
  <c r="AO37" i="46" s="1"/>
  <c r="Q101" i="45" a="1"/>
  <c r="Q101" i="45" s="1"/>
  <c r="AO73" i="33" a="1"/>
  <c r="AO73" i="33" s="1"/>
  <c r="AO72" i="33" s="1"/>
  <c r="AG59" i="33" a="1"/>
  <c r="AG59" i="33" s="1"/>
  <c r="Z21" i="41"/>
  <c r="C38" i="42" a="1"/>
  <c r="C38" i="42" s="1"/>
  <c r="U25" i="33" a="1"/>
  <c r="U25" i="33" s="1"/>
  <c r="AI43" i="45" a="1"/>
  <c r="AI43" i="45" s="1"/>
  <c r="AH32" i="44" a="1"/>
  <c r="AH32" i="44" s="1"/>
  <c r="AB101" i="45" a="1"/>
  <c r="AB101" i="45" s="1"/>
  <c r="AB99" i="45" s="1"/>
  <c r="AL17" i="45" a="1"/>
  <c r="AL17" i="45" s="1"/>
  <c r="O61" i="44" a="1"/>
  <c r="O61" i="44" s="1"/>
  <c r="S16" i="45" a="1"/>
  <c r="S16" i="45" s="1"/>
  <c r="S15" i="45" s="1"/>
  <c r="AU58" i="46" a="1"/>
  <c r="AU58" i="46" s="1"/>
  <c r="AN82" i="33" a="1"/>
  <c r="AN82" i="33" s="1"/>
  <c r="AN81" i="33" s="1"/>
  <c r="I34" i="33" a="1"/>
  <c r="I34" i="33" s="1"/>
  <c r="AG78" i="46"/>
  <c r="AV56" i="43" a="1"/>
  <c r="AV56" i="43" s="1"/>
  <c r="AK28" i="44" a="1"/>
  <c r="AK28" i="44" s="1"/>
  <c r="AK27" i="44" s="1"/>
  <c r="AE17" i="44" a="1"/>
  <c r="AE17" i="44" s="1"/>
  <c r="W70" i="44" a="1"/>
  <c r="W70" i="44" s="1"/>
  <c r="AT42" i="46"/>
  <c r="AO10" i="47" a="1"/>
  <c r="AO10" i="47" s="1"/>
  <c r="AH43" i="33" a="1"/>
  <c r="AH43" i="33" s="1"/>
  <c r="AM83" i="33" a="1"/>
  <c r="AM83" i="33" s="1"/>
  <c r="Y87" i="41"/>
  <c r="Y88" i="33" a="1"/>
  <c r="Y88" i="33" s="1"/>
  <c r="I49" i="41" a="1"/>
  <c r="I49" i="41" s="1"/>
  <c r="V88" i="33" a="1"/>
  <c r="V88" i="33" s="1"/>
  <c r="F25" i="44" a="1"/>
  <c r="F25" i="44" s="1"/>
  <c r="AE17" i="33" a="1"/>
  <c r="AE17" i="33" s="1"/>
  <c r="AC65" i="45" a="1"/>
  <c r="AC65" i="45" s="1"/>
  <c r="T28" i="44" a="1"/>
  <c r="T28" i="44" s="1"/>
  <c r="T27" i="44" s="1"/>
  <c r="M29" i="44" a="1"/>
  <c r="M29" i="44" s="1"/>
  <c r="M27" i="44" s="1"/>
  <c r="I53" i="45" a="1"/>
  <c r="I53" i="45" s="1"/>
  <c r="P35" i="33" a="1"/>
  <c r="P35" i="33" s="1"/>
  <c r="P27" i="46"/>
  <c r="AV101" i="47" a="1"/>
  <c r="AV101" i="47" s="1"/>
  <c r="AN77" i="45" a="1"/>
  <c r="AN77" i="45" s="1"/>
  <c r="K48" i="47"/>
  <c r="AF35" i="44" a="1"/>
  <c r="AF35" i="44" s="1"/>
  <c r="AV79" i="43" a="1"/>
  <c r="AV79" i="43" s="1"/>
  <c r="AV78" i="43" s="1"/>
  <c r="H83" i="44" a="1"/>
  <c r="H83" i="44" s="1"/>
  <c r="J96" i="46"/>
  <c r="AA48" i="41"/>
  <c r="I58" i="43" a="1"/>
  <c r="I58" i="43" s="1"/>
  <c r="C85" i="47" a="1"/>
  <c r="C85" i="47" s="1"/>
  <c r="A85" i="47" s="1"/>
  <c r="Y103" i="33" a="1"/>
  <c r="Y103" i="33" s="1"/>
  <c r="AM92" i="45" a="1"/>
  <c r="AM92" i="45" s="1"/>
  <c r="AB76" i="33" a="1"/>
  <c r="AB76" i="33" s="1"/>
  <c r="AB75" i="33" s="1"/>
  <c r="J25" i="33" a="1"/>
  <c r="J25" i="33" s="1"/>
  <c r="AF22" i="45" a="1"/>
  <c r="AF22" i="45" s="1"/>
  <c r="H46" i="44" a="1"/>
  <c r="H46" i="44" s="1"/>
  <c r="R74" i="44" a="1"/>
  <c r="R74" i="44" s="1"/>
  <c r="Y102" i="41"/>
  <c r="U93" i="43"/>
  <c r="G32" i="44" a="1"/>
  <c r="G32" i="44" s="1"/>
  <c r="M26" i="45" a="1"/>
  <c r="M26" i="45" s="1"/>
  <c r="O70" i="45" a="1"/>
  <c r="O70" i="45" s="1"/>
  <c r="O69" i="45" s="1"/>
  <c r="T30" i="41"/>
  <c r="J26" i="33" a="1"/>
  <c r="J26" i="33" s="1"/>
  <c r="AK83" i="44" a="1"/>
  <c r="AK83" i="44" s="1"/>
  <c r="AI84" i="43"/>
  <c r="AA34" i="45" a="1"/>
  <c r="AA34" i="45" s="1"/>
  <c r="V18" i="46"/>
  <c r="P68" i="44" a="1"/>
  <c r="P68" i="44" s="1"/>
  <c r="G44" i="44" a="1"/>
  <c r="G44" i="44" s="1"/>
  <c r="AN53" i="43" a="1"/>
  <c r="AN53" i="43" s="1"/>
  <c r="AH48" i="46"/>
  <c r="AM38" i="45" a="1"/>
  <c r="AM38" i="45" s="1"/>
  <c r="AQ97" i="33" a="1"/>
  <c r="AQ97" i="33" s="1"/>
  <c r="Z57" i="47"/>
  <c r="I73" i="43" a="1"/>
  <c r="I73" i="43" s="1"/>
  <c r="AG37" i="44" a="1"/>
  <c r="AG37" i="44" s="1"/>
  <c r="Y71" i="45" a="1"/>
  <c r="Y71" i="45" s="1"/>
  <c r="AS27" i="43"/>
  <c r="N59" i="33" a="1"/>
  <c r="N59" i="33" s="1"/>
  <c r="N11" i="44" a="1"/>
  <c r="N11" i="44" s="1"/>
  <c r="AK17" i="45" a="1"/>
  <c r="AK17" i="45" s="1"/>
  <c r="AK15" i="45" s="1"/>
  <c r="S11" i="44" a="1"/>
  <c r="S11" i="44" s="1"/>
  <c r="E82" i="45" a="1"/>
  <c r="E82" i="45" s="1"/>
  <c r="AK65" i="44" a="1"/>
  <c r="AK65" i="44" s="1"/>
  <c r="M37" i="45" a="1"/>
  <c r="M37" i="45" s="1"/>
  <c r="AK59" i="45" a="1"/>
  <c r="AK59" i="45" s="1"/>
  <c r="F20" i="44" a="1"/>
  <c r="F20" i="44" s="1"/>
  <c r="AN97" i="47" a="1"/>
  <c r="AN97" i="47" s="1"/>
  <c r="M50" i="44" a="1"/>
  <c r="M50" i="44" s="1"/>
  <c r="AF62" i="33" a="1"/>
  <c r="AF62" i="33" s="1"/>
  <c r="AD98" i="44" a="1"/>
  <c r="AD98" i="44" s="1"/>
  <c r="AB64" i="44" a="1"/>
  <c r="AB64" i="44" s="1"/>
  <c r="T79" i="33" a="1"/>
  <c r="T79" i="33" s="1"/>
  <c r="H46" i="33" a="1"/>
  <c r="H46" i="33" s="1"/>
  <c r="AR42" i="41"/>
  <c r="AQ16" i="33" a="1"/>
  <c r="AQ16" i="33" s="1"/>
  <c r="AH65" i="33" a="1"/>
  <c r="AH65" i="33" s="1"/>
  <c r="AR74" i="44" a="1"/>
  <c r="AR74" i="44" s="1"/>
  <c r="AD77" i="44" a="1"/>
  <c r="AD77" i="44" s="1"/>
  <c r="L57" i="47"/>
  <c r="AF53" i="33" a="1"/>
  <c r="AF53" i="33" s="1"/>
  <c r="N41" i="45" a="1"/>
  <c r="N41" i="45" s="1"/>
  <c r="X67" i="45" a="1"/>
  <c r="X67" i="45" s="1"/>
  <c r="X66" i="45" s="1"/>
  <c r="AJ44" i="33" a="1"/>
  <c r="AJ44" i="33" s="1"/>
  <c r="AJ32" i="33" a="1"/>
  <c r="AJ32" i="33" s="1"/>
  <c r="X92" i="33" a="1"/>
  <c r="X92" i="33" s="1"/>
  <c r="AI19" i="33" a="1"/>
  <c r="AI19" i="33" s="1"/>
  <c r="I65" i="47" a="1"/>
  <c r="I65" i="47" s="1"/>
  <c r="AH53" i="33" a="1"/>
  <c r="AH53" i="33" s="1"/>
  <c r="AD97" i="33" a="1"/>
  <c r="AD97" i="33" s="1"/>
  <c r="AG44" i="45" a="1"/>
  <c r="AG44" i="45" s="1"/>
  <c r="AN88" i="41" a="1"/>
  <c r="AN88" i="41" s="1"/>
  <c r="S26" i="33" a="1"/>
  <c r="S26" i="33" s="1"/>
  <c r="AQ36" i="46"/>
  <c r="C92" i="41" a="1"/>
  <c r="C92" i="41" s="1"/>
  <c r="AJ41" i="44" a="1"/>
  <c r="AJ41" i="44" s="1"/>
  <c r="AV34" i="43" a="1"/>
  <c r="AV34" i="43" s="1"/>
  <c r="AV33" i="43" s="1"/>
  <c r="C50" i="43" a="1"/>
  <c r="C50" i="43" s="1"/>
  <c r="AT78" i="43"/>
  <c r="V20" i="44" a="1"/>
  <c r="V20" i="44" s="1"/>
  <c r="AG74" i="44" a="1"/>
  <c r="AG74" i="44" s="1"/>
  <c r="AQ52" i="45" a="1"/>
  <c r="AQ52" i="45" s="1"/>
  <c r="AK25" i="45" a="1"/>
  <c r="AK25" i="45" s="1"/>
  <c r="AK24" i="45" s="1"/>
  <c r="AE48" i="47"/>
  <c r="AR70" i="45" a="1"/>
  <c r="AR70" i="45" s="1"/>
  <c r="AR69" i="45" s="1"/>
  <c r="J11" i="45" a="1"/>
  <c r="J11" i="45" s="1"/>
  <c r="Q29" i="45" a="1"/>
  <c r="Q29" i="45" s="1"/>
  <c r="AA82" i="33" a="1"/>
  <c r="AA82" i="33" s="1"/>
  <c r="AO100" i="43" a="1"/>
  <c r="AO100" i="43" s="1"/>
  <c r="AM11" i="44" a="1"/>
  <c r="AM11" i="44" s="1"/>
  <c r="AH15" i="41"/>
  <c r="C83" i="42" a="1"/>
  <c r="C83" i="42" s="1"/>
  <c r="AG51" i="43"/>
  <c r="AO29" i="46" a="1"/>
  <c r="AO29" i="46" s="1"/>
  <c r="AP100" i="33" a="1"/>
  <c r="AP100" i="33" s="1"/>
  <c r="AP99" i="33" s="1"/>
  <c r="AA80" i="33" a="1"/>
  <c r="AA80" i="33" s="1"/>
  <c r="I74" i="45" a="1"/>
  <c r="I74" i="45" s="1"/>
  <c r="I72" i="45" s="1"/>
  <c r="I26" i="33" a="1"/>
  <c r="I26" i="33" s="1"/>
  <c r="AJ32" i="45" a="1"/>
  <c r="AJ32" i="45" s="1"/>
  <c r="C104" i="43" a="1"/>
  <c r="C104" i="43" s="1"/>
  <c r="U74" i="33" a="1"/>
  <c r="U74" i="33" s="1"/>
  <c r="AH64" i="45" a="1"/>
  <c r="AH64" i="45" s="1"/>
  <c r="P22" i="45" a="1"/>
  <c r="P22" i="45" s="1"/>
  <c r="I10" i="45" a="1"/>
  <c r="I10" i="45" s="1"/>
  <c r="AG79" i="33" a="1"/>
  <c r="AG79" i="33" s="1"/>
  <c r="AB93" i="43"/>
  <c r="W68" i="45" a="1"/>
  <c r="W68" i="45" s="1"/>
  <c r="Z70" i="44" a="1"/>
  <c r="Z70" i="44" s="1"/>
  <c r="Z69" i="44" s="1"/>
  <c r="AD64" i="33" a="1"/>
  <c r="AD64" i="33" s="1"/>
  <c r="AB77" i="44" a="1"/>
  <c r="AB77" i="44" s="1"/>
  <c r="F65" i="44" a="1"/>
  <c r="F65" i="44" s="1"/>
  <c r="AP22" i="44" a="1"/>
  <c r="AP22" i="44" s="1"/>
  <c r="AG34" i="33" a="1"/>
  <c r="AG34" i="33" s="1"/>
  <c r="AE32" i="33" a="1"/>
  <c r="AE32" i="33" s="1"/>
  <c r="AD77" i="33" a="1"/>
  <c r="AD77" i="33" s="1"/>
  <c r="AP79" i="45" a="1"/>
  <c r="AP79" i="45" s="1"/>
  <c r="AA62" i="33" a="1"/>
  <c r="AA62" i="33" s="1"/>
  <c r="AT102" i="47"/>
  <c r="K41" i="44" a="1"/>
  <c r="K41" i="44" s="1"/>
  <c r="X75" i="43"/>
  <c r="J100" i="45" a="1"/>
  <c r="J100" i="45" s="1"/>
  <c r="J99" i="45" s="1"/>
  <c r="X50" i="45" a="1"/>
  <c r="X50" i="45" s="1"/>
  <c r="AM11" i="33" a="1"/>
  <c r="AM11" i="33" s="1"/>
  <c r="AV53" i="47" a="1"/>
  <c r="AV53" i="47" s="1"/>
  <c r="X104" i="33" a="1"/>
  <c r="X104" i="33" s="1"/>
  <c r="U65" i="44" a="1"/>
  <c r="U65" i="44" s="1"/>
  <c r="Q28" i="33" a="1"/>
  <c r="Q28" i="33" s="1"/>
  <c r="AE37" i="33" a="1"/>
  <c r="AE37" i="33" s="1"/>
  <c r="AE36" i="33" s="1"/>
  <c r="X26" i="45" a="1"/>
  <c r="X26" i="45" s="1"/>
  <c r="AU52" i="46" a="1"/>
  <c r="AU52" i="46" s="1"/>
  <c r="AU51" i="46" s="1"/>
  <c r="AA89" i="33" a="1"/>
  <c r="AA89" i="33" s="1"/>
  <c r="E74" i="44" a="1"/>
  <c r="E74" i="44" s="1"/>
  <c r="AT102" i="41"/>
  <c r="K58" i="44" a="1"/>
  <c r="K58" i="44" s="1"/>
  <c r="AJ48" i="41"/>
  <c r="L98" i="44" a="1"/>
  <c r="L98" i="44" s="1"/>
  <c r="H104" i="44" a="1"/>
  <c r="H104" i="44" s="1"/>
  <c r="S80" i="33" a="1"/>
  <c r="S80" i="33" s="1"/>
  <c r="T74" i="44" a="1"/>
  <c r="T74" i="44" s="1"/>
  <c r="H65" i="44" a="1"/>
  <c r="H65" i="44" s="1"/>
  <c r="AD81" i="47"/>
  <c r="R104" i="44" a="1"/>
  <c r="R104" i="44" s="1"/>
  <c r="F94" i="44" a="1"/>
  <c r="F94" i="44" s="1"/>
  <c r="AA32" i="44" a="1"/>
  <c r="AA32" i="44" s="1"/>
  <c r="AM19" i="33" a="1"/>
  <c r="AM19" i="33" s="1"/>
  <c r="Y89" i="33" a="1"/>
  <c r="Y89" i="33" s="1"/>
  <c r="L20" i="44" a="1"/>
  <c r="L20" i="44" s="1"/>
  <c r="AE70" i="33" a="1"/>
  <c r="AE70" i="33" s="1"/>
  <c r="AE69" i="33" s="1"/>
  <c r="AR81" i="43"/>
  <c r="AM32" i="44" a="1"/>
  <c r="AM32" i="44" s="1"/>
  <c r="AC22" i="45" a="1"/>
  <c r="AC22" i="45" s="1"/>
  <c r="AC21" i="45" s="1"/>
  <c r="N34" i="33" a="1"/>
  <c r="N34" i="33" s="1"/>
  <c r="AP74" i="45" a="1"/>
  <c r="AP74" i="45" s="1"/>
  <c r="V83" i="44" a="1"/>
  <c r="V83" i="44" s="1"/>
  <c r="U67" i="45" a="1"/>
  <c r="U67" i="45" s="1"/>
  <c r="U66" i="45" s="1"/>
  <c r="C53" i="43" a="1"/>
  <c r="C53" i="43" s="1"/>
  <c r="A52" i="43" s="1"/>
  <c r="M29" i="33" a="1"/>
  <c r="M29" i="33" s="1"/>
  <c r="S35" i="45" a="1"/>
  <c r="S35" i="45" s="1"/>
  <c r="AN77" i="44" a="1"/>
  <c r="AN77" i="44" s="1"/>
  <c r="AH63" i="43"/>
  <c r="Q104" i="33" a="1"/>
  <c r="Q104" i="33" s="1"/>
  <c r="Z22" i="33" a="1"/>
  <c r="Z22" i="33" s="1"/>
  <c r="Z21" i="33" s="1"/>
  <c r="AM104" i="45" a="1"/>
  <c r="AM104" i="45" s="1"/>
  <c r="L63" i="47"/>
  <c r="N46" i="45" a="1"/>
  <c r="N46" i="45" s="1"/>
  <c r="N45" i="45" s="1"/>
  <c r="J59" i="33" a="1"/>
  <c r="J59" i="33" s="1"/>
  <c r="Q68" i="45" a="1"/>
  <c r="Q68" i="45" s="1"/>
  <c r="AN89" i="45" a="1"/>
  <c r="AN89" i="45" s="1"/>
  <c r="AD26" i="45" a="1"/>
  <c r="AD26" i="45" s="1"/>
  <c r="AO11" i="47" a="1"/>
  <c r="AO11" i="47" s="1"/>
  <c r="AE26" i="45" a="1"/>
  <c r="AE26" i="45" s="1"/>
  <c r="AN73" i="45" a="1"/>
  <c r="AN73" i="45" s="1"/>
  <c r="C94" i="46" a="1"/>
  <c r="C94" i="46" s="1"/>
  <c r="A94" i="46" s="1"/>
  <c r="J79" i="45" a="1"/>
  <c r="J79" i="45" s="1"/>
  <c r="G91" i="45" a="1"/>
  <c r="G91" i="45" s="1"/>
  <c r="AV43" i="46" a="1"/>
  <c r="AV43" i="46" s="1"/>
  <c r="J100" i="33" a="1"/>
  <c r="J100" i="33" s="1"/>
  <c r="J99" i="33" s="1"/>
  <c r="Q76" i="45" a="1"/>
  <c r="Q76" i="45" s="1"/>
  <c r="Q75" i="45" s="1"/>
  <c r="AJ70" i="44" a="1"/>
  <c r="AJ70" i="44" s="1"/>
  <c r="AJ69" i="44" s="1"/>
  <c r="AO19" i="33" a="1"/>
  <c r="AO19" i="33" s="1"/>
  <c r="AG83" i="45" a="1"/>
  <c r="AG83" i="45" s="1"/>
  <c r="Z26" i="45" a="1"/>
  <c r="Z26" i="45" s="1"/>
  <c r="X101" i="45" a="1"/>
  <c r="X101" i="45" s="1"/>
  <c r="J45" i="41"/>
  <c r="M77" i="33" a="1"/>
  <c r="M77" i="33" s="1"/>
  <c r="AS75" i="43"/>
  <c r="AO97" i="47" a="1"/>
  <c r="AO97" i="47" s="1"/>
  <c r="AO96" i="47" s="1"/>
  <c r="E32" i="33" a="1"/>
  <c r="E32" i="33" s="1"/>
  <c r="AR63" i="41"/>
  <c r="W18" i="43"/>
  <c r="AV28" i="41" a="1"/>
  <c r="AV28" i="41" s="1"/>
  <c r="AV27" i="41" s="1"/>
  <c r="P91" i="33" a="1"/>
  <c r="P91" i="33" s="1"/>
  <c r="P90" i="33" s="1"/>
  <c r="E19" i="44" a="1"/>
  <c r="E19" i="44" s="1"/>
  <c r="AK46" i="45" a="1"/>
  <c r="AK46" i="45" s="1"/>
  <c r="AK45" i="45" s="1"/>
  <c r="AO38" i="41" a="1"/>
  <c r="AO38" i="41" s="1"/>
  <c r="AO36" i="41" s="1"/>
  <c r="AQ38" i="44" a="1"/>
  <c r="AQ38" i="44" s="1"/>
  <c r="AJ38" i="44" a="1"/>
  <c r="AJ38" i="44" s="1"/>
  <c r="AR81" i="47"/>
  <c r="AU97" i="43" a="1"/>
  <c r="AU97" i="43" s="1"/>
  <c r="AU96" i="43" s="1"/>
  <c r="AK35" i="45" a="1"/>
  <c r="AK35" i="45" s="1"/>
  <c r="Q96" i="47"/>
  <c r="L63" i="43"/>
  <c r="AK40" i="44" a="1"/>
  <c r="AK40" i="44" s="1"/>
  <c r="AK39" i="44" s="1"/>
  <c r="AP24" i="46"/>
  <c r="W16" i="45" a="1"/>
  <c r="W16" i="45" s="1"/>
  <c r="W15" i="45" s="1"/>
  <c r="AN104" i="33" a="1"/>
  <c r="AN104" i="33" s="1"/>
  <c r="AD87" i="41"/>
  <c r="AN20" i="33" a="1"/>
  <c r="AN20" i="33" s="1"/>
  <c r="AQ92" i="33" a="1"/>
  <c r="AQ92" i="33" s="1"/>
  <c r="M45" i="41"/>
  <c r="AR93" i="41"/>
  <c r="C37" i="33" a="1"/>
  <c r="C37" i="33" s="1"/>
  <c r="G44" i="45" a="1"/>
  <c r="G44" i="45" s="1"/>
  <c r="G42" i="45" s="1"/>
  <c r="AH40" i="45" a="1"/>
  <c r="AH40" i="45" s="1"/>
  <c r="AH39" i="45" s="1"/>
  <c r="J29" i="45" a="1"/>
  <c r="J29" i="45" s="1"/>
  <c r="S74" i="45" a="1"/>
  <c r="S74" i="45" s="1"/>
  <c r="AB86" i="44" a="1"/>
  <c r="AB86" i="44" s="1"/>
  <c r="AN53" i="45" a="1"/>
  <c r="AN53" i="45" s="1"/>
  <c r="L84" i="41"/>
  <c r="AG79" i="45" a="1"/>
  <c r="AG79" i="45" s="1"/>
  <c r="AG78" i="45" s="1"/>
  <c r="Y94" i="45" a="1"/>
  <c r="Y94" i="45" s="1"/>
  <c r="Y93" i="45" s="1"/>
  <c r="L38" i="45" a="1"/>
  <c r="L38" i="45" s="1"/>
  <c r="J23" i="45" a="1"/>
  <c r="J23" i="45" s="1"/>
  <c r="Z18" i="43"/>
  <c r="AN32" i="47" a="1"/>
  <c r="AN32" i="47" s="1"/>
  <c r="AL24" i="43"/>
  <c r="C49" i="33" a="1"/>
  <c r="C49" i="33" s="1"/>
  <c r="AH92" i="45" a="1"/>
  <c r="AH92" i="45" s="1"/>
  <c r="K76" i="45" a="1"/>
  <c r="K76" i="45" s="1"/>
  <c r="K75" i="45" s="1"/>
  <c r="H89" i="33" a="1"/>
  <c r="H89" i="33" s="1"/>
  <c r="AS39" i="41"/>
  <c r="C17" i="44" a="1"/>
  <c r="C17" i="44" s="1"/>
  <c r="I40" i="45" a="1"/>
  <c r="I40" i="45" s="1"/>
  <c r="I39" i="45" s="1"/>
  <c r="AC73" i="45" a="1"/>
  <c r="AC73" i="45" s="1"/>
  <c r="AC72" i="45" s="1"/>
  <c r="W93" i="46"/>
  <c r="I83" i="46" a="1"/>
  <c r="I83" i="46" s="1"/>
  <c r="H101" i="33" a="1"/>
  <c r="H101" i="33" s="1"/>
  <c r="H99" i="33" s="1"/>
  <c r="N76" i="45" a="1"/>
  <c r="N76" i="45" s="1"/>
  <c r="N75" i="45" s="1"/>
  <c r="AU28" i="43" a="1"/>
  <c r="AU28" i="43" s="1"/>
  <c r="AU27" i="43" s="1"/>
  <c r="AG62" i="44" a="1"/>
  <c r="AG62" i="44" s="1"/>
  <c r="AV40" i="46" a="1"/>
  <c r="AV40" i="46" s="1"/>
  <c r="AV39" i="46" s="1"/>
  <c r="AL92" i="33" a="1"/>
  <c r="AL92" i="33" s="1"/>
  <c r="AE39" i="46"/>
  <c r="K70" i="44" a="1"/>
  <c r="K70" i="44" s="1"/>
  <c r="K69" i="44" s="1"/>
  <c r="F85" i="33" a="1"/>
  <c r="F85" i="33" s="1"/>
  <c r="F84" i="33" s="1"/>
  <c r="AI98" i="45" a="1"/>
  <c r="AI98" i="45" s="1"/>
  <c r="J67" i="33" a="1"/>
  <c r="J67" i="33" s="1"/>
  <c r="AE68" i="33" a="1"/>
  <c r="AE68" i="33" s="1"/>
  <c r="AV62" i="47" a="1"/>
  <c r="AV62" i="47" s="1"/>
  <c r="V24" i="41"/>
  <c r="AN101" i="46" a="1"/>
  <c r="AN101" i="46" s="1"/>
  <c r="AM92" i="33" a="1"/>
  <c r="AM92" i="33" s="1"/>
  <c r="Z93" i="46"/>
  <c r="AM20" i="33" a="1"/>
  <c r="AM20" i="33" s="1"/>
  <c r="N40" i="44" a="1"/>
  <c r="N40" i="44" s="1"/>
  <c r="AU28" i="46" a="1"/>
  <c r="AU28" i="46" s="1"/>
  <c r="V78" i="43"/>
  <c r="AJ87" i="43"/>
  <c r="AF52" i="33" a="1"/>
  <c r="AF52" i="33" s="1"/>
  <c r="L76" i="44" a="1"/>
  <c r="L76" i="44" s="1"/>
  <c r="AP62" i="44" a="1"/>
  <c r="AP62" i="44" s="1"/>
  <c r="W22" i="33" a="1"/>
  <c r="W22" i="33" s="1"/>
  <c r="W21" i="33" s="1"/>
  <c r="P100" i="33" a="1"/>
  <c r="P100" i="33" s="1"/>
  <c r="O52" i="33" a="1"/>
  <c r="O52" i="33" s="1"/>
  <c r="AI17" i="45" a="1"/>
  <c r="AI17" i="45" s="1"/>
  <c r="C89" i="46" a="1"/>
  <c r="C89" i="46" s="1"/>
  <c r="M34" i="33" a="1"/>
  <c r="M34" i="33" s="1"/>
  <c r="AN70" i="33" a="1"/>
  <c r="AN70" i="33" s="1"/>
  <c r="AN69" i="33" s="1"/>
  <c r="AC56" i="44" a="1"/>
  <c r="AC56" i="44" s="1"/>
  <c r="Z80" i="45" a="1"/>
  <c r="Z80" i="45" s="1"/>
  <c r="AM17" i="44" a="1"/>
  <c r="AM17" i="44" s="1"/>
  <c r="U51" i="41"/>
  <c r="F41" i="45" a="1"/>
  <c r="F41" i="45" s="1"/>
  <c r="N39" i="41"/>
  <c r="Y83" i="33" a="1"/>
  <c r="Y83" i="33" s="1"/>
  <c r="O47" i="33" a="1"/>
  <c r="O47" i="33" s="1"/>
  <c r="AN71" i="47" a="1"/>
  <c r="AN71" i="47" s="1"/>
  <c r="F19" i="45" a="1"/>
  <c r="F19" i="45" s="1"/>
  <c r="F18" i="45" s="1"/>
  <c r="U59" i="45" a="1"/>
  <c r="U59" i="45" s="1"/>
  <c r="AN80" i="45" a="1"/>
  <c r="AN80" i="45" s="1"/>
  <c r="I11" i="43" a="1"/>
  <c r="I11" i="43" s="1"/>
  <c r="S60" i="47"/>
  <c r="Q25" i="33" a="1"/>
  <c r="Q25" i="33" s="1"/>
  <c r="Q24" i="33" s="1"/>
  <c r="AU92" i="46" a="1"/>
  <c r="AU92" i="46" s="1"/>
  <c r="AU90" i="46" s="1"/>
  <c r="H88" i="44" a="1"/>
  <c r="H88" i="44" s="1"/>
  <c r="H87" i="44" s="1"/>
  <c r="J73" i="44" a="1"/>
  <c r="J73" i="44" s="1"/>
  <c r="J72" i="44" s="1"/>
  <c r="W46" i="33" a="1"/>
  <c r="W46" i="33" s="1"/>
  <c r="W45" i="33" s="1"/>
  <c r="E23" i="33" a="1"/>
  <c r="E23" i="33" s="1"/>
  <c r="Y62" i="33" a="1"/>
  <c r="Y62" i="33" s="1"/>
  <c r="Y60" i="33" s="1"/>
  <c r="AB102" i="46"/>
  <c r="Z64" i="45" a="1"/>
  <c r="Z64" i="45" s="1"/>
  <c r="Z63" i="45" s="1"/>
  <c r="H55" i="33" a="1"/>
  <c r="H55" i="33" s="1"/>
  <c r="AA73" i="33" a="1"/>
  <c r="AA73" i="33" s="1"/>
  <c r="O17" i="45" a="1"/>
  <c r="O17" i="45" s="1"/>
  <c r="O15" i="45" s="1"/>
  <c r="V57" i="47"/>
  <c r="AV85" i="47" a="1"/>
  <c r="AV85" i="47" s="1"/>
  <c r="AE44" i="33" a="1"/>
  <c r="AE44" i="33" s="1"/>
  <c r="G94" i="33" a="1"/>
  <c r="G94" i="33" s="1"/>
  <c r="G93" i="33" s="1"/>
  <c r="F38" i="44" a="1"/>
  <c r="F38" i="44" s="1"/>
  <c r="R66" i="46"/>
  <c r="AB11" i="44" a="1"/>
  <c r="AB11" i="44" s="1"/>
  <c r="O95" i="33" a="1"/>
  <c r="O95" i="33" s="1"/>
  <c r="C44" i="43" a="1"/>
  <c r="C44" i="43" s="1"/>
  <c r="O29" i="44" a="1"/>
  <c r="O29" i="44" s="1"/>
  <c r="O43" i="44" a="1"/>
  <c r="O43" i="44" s="1"/>
  <c r="M74" i="33" a="1"/>
  <c r="M74" i="33" s="1"/>
  <c r="M72" i="33" s="1"/>
  <c r="Z86" i="44" a="1"/>
  <c r="Z86" i="44" s="1"/>
  <c r="AF97" i="33" a="1"/>
  <c r="AF97" i="33" s="1"/>
  <c r="AF96" i="33" s="1"/>
  <c r="AD100" i="45" a="1"/>
  <c r="AD100" i="45" s="1"/>
  <c r="AP98" i="33" a="1"/>
  <c r="AP98" i="33" s="1"/>
  <c r="U19" i="44" a="1"/>
  <c r="U19" i="44" s="1"/>
  <c r="AO89" i="45" a="1"/>
  <c r="AO89" i="45" s="1"/>
  <c r="AU31" i="46" a="1"/>
  <c r="AU31" i="46" s="1"/>
  <c r="AN92" i="46" a="1"/>
  <c r="AN92" i="46" s="1"/>
  <c r="AN44" i="43" a="1"/>
  <c r="AN44" i="43" s="1"/>
  <c r="J59" i="45" a="1"/>
  <c r="J59" i="45" s="1"/>
  <c r="C100" i="46" a="1"/>
  <c r="C100" i="46" s="1"/>
  <c r="E43" i="45" a="1"/>
  <c r="E43" i="45" s="1"/>
  <c r="E42" i="45" s="1"/>
  <c r="AP82" i="33" a="1"/>
  <c r="AP82" i="33" s="1"/>
  <c r="AP81" i="33" s="1"/>
  <c r="AG73" i="45" a="1"/>
  <c r="AG73" i="45" s="1"/>
  <c r="W19" i="44" a="1"/>
  <c r="W19" i="44" s="1"/>
  <c r="W18" i="44" s="1"/>
  <c r="T104" i="33" a="1"/>
  <c r="T104" i="33" s="1"/>
  <c r="AN79" i="47" a="1"/>
  <c r="AN79" i="47" s="1"/>
  <c r="AN50" i="44" a="1"/>
  <c r="AN50" i="44" s="1"/>
  <c r="AF59" i="33" a="1"/>
  <c r="AF59" i="33" s="1"/>
  <c r="AN43" i="46" a="1"/>
  <c r="AN43" i="46" s="1"/>
  <c r="L99" i="46"/>
  <c r="Y90" i="46"/>
  <c r="H16" i="45" a="1"/>
  <c r="H16" i="45" s="1"/>
  <c r="Q37" i="45" a="1"/>
  <c r="Q37" i="45" s="1"/>
  <c r="AA16" i="44" a="1"/>
  <c r="AA16" i="44" s="1"/>
  <c r="M29" i="45" a="1"/>
  <c r="M29" i="45" s="1"/>
  <c r="K89" i="33" a="1"/>
  <c r="K89" i="33" s="1"/>
  <c r="C40" i="43" a="1"/>
  <c r="C40" i="43" s="1"/>
  <c r="A40" i="43" s="1"/>
  <c r="P71" i="33" a="1"/>
  <c r="P71" i="33" s="1"/>
  <c r="N41" i="44" a="1"/>
  <c r="N41" i="44" s="1"/>
  <c r="AM99" i="47"/>
  <c r="J15" i="41"/>
  <c r="S83" i="33" a="1"/>
  <c r="S83" i="33" s="1"/>
  <c r="S39" i="41"/>
  <c r="X24" i="41"/>
  <c r="M37" i="44" a="1"/>
  <c r="M37" i="44" s="1"/>
  <c r="M36" i="44" s="1"/>
  <c r="C103" i="33" a="1"/>
  <c r="C103" i="33" s="1"/>
  <c r="AE47" i="45" a="1"/>
  <c r="AE47" i="45" s="1"/>
  <c r="G74" i="44" a="1"/>
  <c r="G74" i="44" s="1"/>
  <c r="AU23" i="47" a="1"/>
  <c r="AU23" i="47" s="1"/>
  <c r="AV43" i="43" a="1"/>
  <c r="AV43" i="43" s="1"/>
  <c r="AV42" i="43" s="1"/>
  <c r="I100" i="46" a="1"/>
  <c r="I100" i="46" s="1"/>
  <c r="AO67" i="47" a="1"/>
  <c r="AO67" i="47" s="1"/>
  <c r="AO66" i="47" s="1"/>
  <c r="AF34" i="44" a="1"/>
  <c r="AF34" i="44" s="1"/>
  <c r="AL19" i="45" a="1"/>
  <c r="AL19" i="45" s="1"/>
  <c r="L89" i="44" a="1"/>
  <c r="L89" i="44" s="1"/>
  <c r="AH47" i="44" a="1"/>
  <c r="AH47" i="44" s="1"/>
  <c r="AM23" i="45" a="1"/>
  <c r="AM23" i="45" s="1"/>
  <c r="R25" i="45" a="1"/>
  <c r="R25" i="45" s="1"/>
  <c r="U101" i="44" a="1"/>
  <c r="U101" i="44" s="1"/>
  <c r="N87" i="47"/>
  <c r="AB62" i="45" a="1"/>
  <c r="AB62" i="45" s="1"/>
  <c r="AA79" i="33" a="1"/>
  <c r="AA79" i="33" s="1"/>
  <c r="AT42" i="43"/>
  <c r="Y31" i="33" a="1"/>
  <c r="Y31" i="33" s="1"/>
  <c r="Z83" i="44" a="1"/>
  <c r="Z83" i="44" s="1"/>
  <c r="AN86" i="46" a="1"/>
  <c r="AN86" i="46" s="1"/>
  <c r="X53" i="45" a="1"/>
  <c r="X53" i="45" s="1"/>
  <c r="S78" i="46"/>
  <c r="AC43" i="45" a="1"/>
  <c r="AC43" i="45" s="1"/>
  <c r="E29" i="45" a="1"/>
  <c r="E29" i="45" s="1"/>
  <c r="AM103" i="33" a="1"/>
  <c r="AM103" i="33" s="1"/>
  <c r="AJ67" i="33" a="1"/>
  <c r="AJ67" i="33" s="1"/>
  <c r="P98" i="45" a="1"/>
  <c r="P98" i="45" s="1"/>
  <c r="AN77" i="41" a="1"/>
  <c r="AN77" i="41" s="1"/>
  <c r="M71" i="44" a="1"/>
  <c r="M71" i="44" s="1"/>
  <c r="T100" i="33" a="1"/>
  <c r="T100" i="33" s="1"/>
  <c r="T99" i="33" s="1"/>
  <c r="C35" i="43" a="1"/>
  <c r="C35" i="43" s="1"/>
  <c r="AR80" i="44" a="1"/>
  <c r="AR80" i="44" s="1"/>
  <c r="AA79" i="45" a="1"/>
  <c r="AA79" i="45" s="1"/>
  <c r="AA78" i="45" s="1"/>
  <c r="S98" i="33" a="1"/>
  <c r="S98" i="33" s="1"/>
  <c r="S82" i="33" a="1"/>
  <c r="S82" i="33" s="1"/>
  <c r="AJ27" i="47"/>
  <c r="L52" i="33" a="1"/>
  <c r="L52" i="33" s="1"/>
  <c r="AC66" i="46"/>
  <c r="Y65" i="33" a="1"/>
  <c r="Y65" i="33" s="1"/>
  <c r="AU35" i="46" a="1"/>
  <c r="AU35" i="46" s="1"/>
  <c r="AV62" i="46" a="1"/>
  <c r="AV62" i="46" s="1"/>
  <c r="C10" i="44" a="1"/>
  <c r="C10" i="44" s="1"/>
  <c r="P59" i="33" a="1"/>
  <c r="P59" i="33" s="1"/>
  <c r="AG25" i="33" a="1"/>
  <c r="AG25" i="33" s="1"/>
  <c r="AE101" i="45" a="1"/>
  <c r="AE101" i="45" s="1"/>
  <c r="AL75" i="46"/>
  <c r="W85" i="45" a="1"/>
  <c r="W85" i="45" s="1"/>
  <c r="E28" i="44" a="1"/>
  <c r="E28" i="44" s="1"/>
  <c r="F46" i="33" a="1"/>
  <c r="F46" i="33" s="1"/>
  <c r="AE18" i="43"/>
  <c r="T52" i="33" a="1"/>
  <c r="T52" i="33" s="1"/>
  <c r="AI89" i="44" a="1"/>
  <c r="AI89" i="44" s="1"/>
  <c r="AQ48" i="46"/>
  <c r="AB73" i="45" a="1"/>
  <c r="AB73" i="45" s="1"/>
  <c r="AB72" i="45" s="1"/>
  <c r="C28" i="46" a="1"/>
  <c r="C28" i="46" s="1"/>
  <c r="X60" i="47"/>
  <c r="O57" i="43"/>
  <c r="AV67" i="47" a="1"/>
  <c r="AV67" i="47" s="1"/>
  <c r="AV76" i="41" a="1"/>
  <c r="AV76" i="41" s="1"/>
  <c r="I70" i="44" a="1"/>
  <c r="I70" i="44" s="1"/>
  <c r="I69" i="44" s="1"/>
  <c r="K42" i="41"/>
  <c r="J73" i="45" a="1"/>
  <c r="J73" i="45" s="1"/>
  <c r="J72" i="45" s="1"/>
  <c r="C76" i="42" a="1"/>
  <c r="C76" i="42" s="1"/>
  <c r="A76" i="42" s="1"/>
  <c r="AB23" i="45" a="1"/>
  <c r="AB23" i="45" s="1"/>
  <c r="F44" i="45" a="1"/>
  <c r="F44" i="45"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C29" i="41" a="1"/>
  <c r="C29"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W1" i="43" l="1"/>
  <c r="AW1" i="41"/>
  <c r="N57" i="45"/>
  <c r="AB30" i="33"/>
  <c r="AH18" i="33"/>
  <c r="Z42" i="44"/>
  <c r="A55" i="42"/>
  <c r="Z27" i="44"/>
  <c r="U93" i="45"/>
  <c r="Q21" i="44"/>
  <c r="AJ93" i="44"/>
  <c r="AW1" i="46"/>
  <c r="Z9" i="33"/>
  <c r="A82" i="43"/>
  <c r="M93" i="45"/>
  <c r="W54" i="33"/>
  <c r="X36" i="33"/>
  <c r="Z54" i="45"/>
  <c r="AJ33" i="44"/>
  <c r="G93" i="45"/>
  <c r="AV45" i="43"/>
  <c r="F39" i="44"/>
  <c r="W90" i="33"/>
  <c r="AK36" i="33"/>
  <c r="E66" i="33"/>
  <c r="T33" i="44"/>
  <c r="AU69" i="43"/>
  <c r="L99" i="33"/>
  <c r="AO36" i="46"/>
  <c r="AH33" i="45"/>
  <c r="AP21" i="45"/>
  <c r="AJ63" i="33"/>
  <c r="I27" i="43"/>
  <c r="P75" i="45"/>
  <c r="AC18" i="33"/>
  <c r="P72" i="33"/>
  <c r="W102" i="44"/>
  <c r="F60" i="45"/>
  <c r="X45" i="44"/>
  <c r="AM33" i="44"/>
  <c r="AU21" i="41"/>
  <c r="AB102" i="44"/>
  <c r="Y84" i="44"/>
  <c r="AS1" i="44"/>
  <c r="A94" i="33"/>
  <c r="AV75" i="41"/>
  <c r="Y102" i="33"/>
  <c r="A55" i="41"/>
  <c r="A76" i="43"/>
  <c r="AQ42" i="33"/>
  <c r="P60" i="44"/>
  <c r="AO60" i="33"/>
  <c r="X33" i="45"/>
  <c r="G48" i="45"/>
  <c r="H15" i="45"/>
  <c r="AU45" i="43"/>
  <c r="I69" i="45"/>
  <c r="AN24" i="47"/>
  <c r="AV72" i="47"/>
  <c r="Y78" i="33"/>
  <c r="W39" i="45"/>
  <c r="X33" i="33"/>
  <c r="AI33" i="44"/>
  <c r="L90" i="44"/>
  <c r="AO75" i="41"/>
  <c r="AG30" i="44"/>
  <c r="AG66" i="44"/>
  <c r="H21" i="33"/>
  <c r="AV84" i="47"/>
  <c r="V18" i="44"/>
  <c r="AN87" i="41"/>
  <c r="A22" i="46"/>
  <c r="AC21" i="44"/>
  <c r="AL51" i="33"/>
  <c r="AN24" i="46"/>
  <c r="I63" i="43"/>
  <c r="A79" i="44"/>
  <c r="AN24" i="45"/>
  <c r="AH66" i="33"/>
  <c r="AM78" i="33"/>
  <c r="P102" i="45"/>
  <c r="AI18" i="33"/>
  <c r="A28" i="41"/>
  <c r="A103" i="33"/>
  <c r="A102" i="33" s="1"/>
  <c r="K54" i="45"/>
  <c r="AA51" i="44"/>
  <c r="AQ24" i="33"/>
  <c r="K39" i="33"/>
  <c r="AB48" i="33"/>
  <c r="A97" i="33"/>
  <c r="A98" i="33" s="1"/>
  <c r="R30" i="33"/>
  <c r="AN15" i="41"/>
  <c r="E54" i="33"/>
  <c r="Y42" i="44"/>
  <c r="AK33" i="44"/>
  <c r="I87" i="45"/>
  <c r="I45" i="41"/>
  <c r="U48" i="44"/>
  <c r="I18" i="45"/>
  <c r="N69" i="44"/>
  <c r="K48" i="45"/>
  <c r="AV75" i="46"/>
  <c r="AE81" i="33"/>
  <c r="Z51" i="44"/>
  <c r="AD87" i="44"/>
  <c r="AP66" i="33"/>
  <c r="G33" i="44"/>
  <c r="E39" i="33"/>
  <c r="X81" i="33"/>
  <c r="A34" i="33"/>
  <c r="AO66" i="46"/>
  <c r="AU51" i="43"/>
  <c r="K24" i="45"/>
  <c r="A70" i="42"/>
  <c r="A69" i="42" s="1"/>
  <c r="AJ18" i="45"/>
  <c r="A43" i="41"/>
  <c r="A42" i="41" s="1"/>
  <c r="S51" i="33"/>
  <c r="A64" i="41"/>
  <c r="Y63" i="44"/>
  <c r="A28" i="44"/>
  <c r="A85" i="45"/>
  <c r="E21" i="44"/>
  <c r="AA51" i="45"/>
  <c r="AP75" i="44"/>
  <c r="M78" i="33"/>
  <c r="K24" i="33"/>
  <c r="AO54" i="44"/>
  <c r="E51" i="33"/>
  <c r="AA96" i="44"/>
  <c r="O72" i="44"/>
  <c r="X18" i="33"/>
  <c r="AO72" i="41"/>
  <c r="AP57" i="45"/>
  <c r="AV84" i="43"/>
  <c r="AK93" i="33"/>
  <c r="I45" i="46"/>
  <c r="E48" i="45"/>
  <c r="AH84" i="45"/>
  <c r="AC99" i="44"/>
  <c r="AG102" i="33"/>
  <c r="K99" i="45"/>
  <c r="A91" i="33"/>
  <c r="U48" i="45"/>
  <c r="AD54" i="44"/>
  <c r="Z9" i="45"/>
  <c r="AU87" i="41"/>
  <c r="F33" i="44"/>
  <c r="A79" i="42"/>
  <c r="AV27" i="46"/>
  <c r="AC48" i="33"/>
  <c r="AV69" i="43"/>
  <c r="H54" i="44"/>
  <c r="U9" i="41"/>
  <c r="Z9" i="44"/>
  <c r="AL30" i="33"/>
  <c r="AG99" i="44"/>
  <c r="X24" i="47"/>
  <c r="Y27" i="47"/>
  <c r="X18" i="46"/>
  <c r="AO45" i="41"/>
  <c r="AF21" i="47"/>
  <c r="O18" i="33"/>
  <c r="R57" i="46"/>
  <c r="AJ39" i="45"/>
  <c r="M72" i="44"/>
  <c r="W81" i="46"/>
  <c r="J63" i="33"/>
  <c r="X84" i="46"/>
  <c r="AC90" i="45"/>
  <c r="AD9" i="33"/>
  <c r="G66" i="45"/>
  <c r="R36" i="45"/>
  <c r="H81" i="33"/>
  <c r="AD63" i="33"/>
  <c r="AD87" i="43"/>
  <c r="AL27" i="46"/>
  <c r="AC63" i="41"/>
  <c r="Q81" i="43"/>
  <c r="AA39" i="47"/>
  <c r="X63" i="44"/>
  <c r="AL21" i="44"/>
  <c r="I96" i="33"/>
  <c r="Q60" i="41"/>
  <c r="AB15" i="45"/>
  <c r="U36" i="45"/>
  <c r="H51" i="45"/>
  <c r="J33" i="43"/>
  <c r="S27" i="45"/>
  <c r="AC39" i="45"/>
  <c r="AA81" i="33"/>
  <c r="AL60" i="46"/>
  <c r="O93" i="47"/>
  <c r="AF9" i="44"/>
  <c r="AN27" i="45"/>
  <c r="V51" i="33"/>
  <c r="S9" i="47"/>
  <c r="Q96" i="46"/>
  <c r="N36" i="33"/>
  <c r="Q66" i="43"/>
  <c r="AM48" i="45"/>
  <c r="S63" i="47"/>
  <c r="AQ15" i="33"/>
  <c r="T78" i="33"/>
  <c r="K24" i="46"/>
  <c r="X60" i="43"/>
  <c r="AO84" i="46"/>
  <c r="I51" i="33"/>
  <c r="M63" i="47"/>
  <c r="AG15" i="44"/>
  <c r="AF51" i="45"/>
  <c r="H24" i="33"/>
  <c r="AM75" i="45"/>
  <c r="AH21" i="46"/>
  <c r="AF87" i="44"/>
  <c r="N102" i="47"/>
  <c r="P78" i="45"/>
  <c r="AP48" i="45"/>
  <c r="K57" i="45"/>
  <c r="Z27" i="43"/>
  <c r="AA72" i="33"/>
  <c r="K96" i="41"/>
  <c r="U24" i="33"/>
  <c r="AL87" i="33"/>
  <c r="AF24" i="33"/>
  <c r="L54" i="44"/>
  <c r="AA9" i="43"/>
  <c r="AV66" i="47"/>
  <c r="AL96" i="47"/>
  <c r="AN78" i="44"/>
  <c r="AQ63" i="47"/>
  <c r="AM99" i="43"/>
  <c r="S69" i="44"/>
  <c r="R48" i="44"/>
  <c r="G102" i="45"/>
  <c r="AV21" i="41"/>
  <c r="M15" i="33"/>
  <c r="AI102" i="45"/>
  <c r="S60" i="33"/>
  <c r="Z96" i="47"/>
  <c r="AB54" i="46"/>
  <c r="S9" i="46"/>
  <c r="AA18" i="41"/>
  <c r="AG33" i="33"/>
  <c r="J51" i="43"/>
  <c r="X27" i="46"/>
  <c r="AQ15" i="45"/>
  <c r="Y87" i="44"/>
  <c r="AE42" i="44"/>
  <c r="S42" i="43"/>
  <c r="I21" i="33"/>
  <c r="AG60" i="41"/>
  <c r="N57" i="41"/>
  <c r="Q42" i="33"/>
  <c r="AE93" i="47"/>
  <c r="Q93" i="47"/>
  <c r="AV69" i="46"/>
  <c r="AD99" i="47"/>
  <c r="Q21" i="45"/>
  <c r="AM48" i="46"/>
  <c r="AG93" i="33"/>
  <c r="X93" i="46"/>
  <c r="T66" i="44"/>
  <c r="AS75" i="47"/>
  <c r="X36" i="41"/>
  <c r="Q78" i="41"/>
  <c r="AM69" i="46"/>
  <c r="O66" i="41"/>
  <c r="V99" i="43"/>
  <c r="M9" i="44"/>
  <c r="AG69" i="46"/>
  <c r="AQ60" i="47"/>
  <c r="AM48" i="47"/>
  <c r="AP45" i="44"/>
  <c r="P33" i="47"/>
  <c r="AC48" i="47"/>
  <c r="L57" i="44"/>
  <c r="L96" i="46"/>
  <c r="AH102" i="47"/>
  <c r="Z42" i="47"/>
  <c r="O42" i="47"/>
  <c r="AD42" i="43"/>
  <c r="AO51" i="41"/>
  <c r="AB66" i="41"/>
  <c r="Q51" i="43"/>
  <c r="R66" i="33"/>
  <c r="AN15" i="44"/>
  <c r="AC84" i="41"/>
  <c r="AH63" i="45"/>
  <c r="T27" i="47"/>
  <c r="N30" i="44"/>
  <c r="X96" i="47"/>
  <c r="AN57" i="43"/>
  <c r="K78" i="44"/>
  <c r="AO96" i="44"/>
  <c r="AS69" i="47"/>
  <c r="N27" i="41"/>
  <c r="AO99" i="43"/>
  <c r="Y36" i="45"/>
  <c r="AD69" i="45"/>
  <c r="AA21" i="44"/>
  <c r="L81" i="45"/>
  <c r="AI42" i="43"/>
  <c r="K102" i="45"/>
  <c r="H27" i="45"/>
  <c r="P99" i="46"/>
  <c r="AO93" i="41"/>
  <c r="AP93" i="47"/>
  <c r="N84" i="41"/>
  <c r="AG27" i="47"/>
  <c r="W81" i="41"/>
  <c r="L30" i="43"/>
  <c r="AR90" i="45"/>
  <c r="AI63" i="45"/>
  <c r="Z66" i="33"/>
  <c r="S81" i="33"/>
  <c r="AM99" i="46"/>
  <c r="L51" i="46"/>
  <c r="AD69" i="41"/>
  <c r="AM30" i="43"/>
  <c r="AD60" i="41"/>
  <c r="AH81" i="41"/>
  <c r="Z30" i="46"/>
  <c r="W33" i="47"/>
  <c r="AK84" i="33"/>
  <c r="AL72" i="47"/>
  <c r="AL21" i="47"/>
  <c r="AF48" i="46"/>
  <c r="AC48" i="44"/>
  <c r="V69" i="33"/>
  <c r="M93" i="44"/>
  <c r="O30" i="47"/>
  <c r="J42" i="43"/>
  <c r="AE30" i="46"/>
  <c r="AJ75" i="44"/>
  <c r="AD51" i="47"/>
  <c r="W81" i="45"/>
  <c r="AR15" i="44"/>
  <c r="T87" i="45"/>
  <c r="AI27" i="44"/>
  <c r="R30" i="47"/>
  <c r="AH99" i="43"/>
  <c r="AV69" i="41"/>
  <c r="AQ9" i="46"/>
  <c r="N30" i="47"/>
  <c r="AN78" i="47"/>
  <c r="U72" i="47"/>
  <c r="H45" i="33"/>
  <c r="L81" i="41"/>
  <c r="AG36" i="44"/>
  <c r="S39" i="44"/>
  <c r="AC33" i="45"/>
  <c r="AE36" i="44"/>
  <c r="Z63" i="46"/>
  <c r="I39" i="41"/>
  <c r="AK66" i="45"/>
  <c r="M78" i="41"/>
  <c r="L21" i="44"/>
  <c r="S48" i="45"/>
  <c r="R96" i="44"/>
  <c r="AF69" i="33"/>
  <c r="S87" i="47"/>
  <c r="N99" i="45"/>
  <c r="O81" i="44"/>
  <c r="J102" i="41"/>
  <c r="AF66" i="47"/>
  <c r="Y72" i="41"/>
  <c r="J57" i="44"/>
  <c r="AN63" i="46"/>
  <c r="N36" i="47"/>
  <c r="I75" i="33"/>
  <c r="P75" i="46"/>
  <c r="AC24" i="44"/>
  <c r="S24" i="41"/>
  <c r="Y90" i="41"/>
  <c r="R27" i="43"/>
  <c r="AN99" i="43"/>
  <c r="AQ99" i="44"/>
  <c r="R33" i="46"/>
  <c r="AM78" i="47"/>
  <c r="T81" i="41"/>
  <c r="N63" i="44"/>
  <c r="K69" i="43"/>
  <c r="H60" i="45"/>
  <c r="T15" i="45"/>
  <c r="K51" i="45"/>
  <c r="N93" i="47"/>
  <c r="Y30" i="46"/>
  <c r="I72" i="47"/>
  <c r="AA42" i="43"/>
  <c r="AB84" i="33"/>
  <c r="AA57" i="46"/>
  <c r="Q54" i="47"/>
  <c r="R51" i="33"/>
  <c r="M42" i="47"/>
  <c r="AR63" i="33"/>
  <c r="M102" i="43"/>
  <c r="AU9" i="43"/>
  <c r="AK102" i="47"/>
  <c r="AL42" i="44"/>
  <c r="AM24" i="45"/>
  <c r="L72" i="43"/>
  <c r="N99" i="47"/>
  <c r="S69" i="47"/>
  <c r="W36" i="43"/>
  <c r="T51" i="44"/>
  <c r="R48" i="33"/>
  <c r="Z81" i="47"/>
  <c r="K81" i="47"/>
  <c r="J51" i="44"/>
  <c r="L72" i="41"/>
  <c r="N15" i="41"/>
  <c r="AM39" i="47"/>
  <c r="I60" i="46"/>
  <c r="AN54" i="41"/>
  <c r="W45" i="43"/>
  <c r="K45" i="44"/>
  <c r="AA87" i="45"/>
  <c r="AK33" i="46"/>
  <c r="X27" i="41"/>
  <c r="G15" i="44"/>
  <c r="AP75" i="47"/>
  <c r="AG96" i="33"/>
  <c r="J93" i="45"/>
  <c r="AH102" i="44"/>
  <c r="X21" i="44"/>
  <c r="AJ69" i="33"/>
  <c r="AC93" i="46"/>
  <c r="N54" i="47"/>
  <c r="J81" i="41"/>
  <c r="AD24" i="33"/>
  <c r="AL9" i="47"/>
  <c r="AN45" i="43"/>
  <c r="W63" i="43"/>
  <c r="K69" i="45"/>
  <c r="T72" i="47"/>
  <c r="AR60" i="44"/>
  <c r="K27" i="44"/>
  <c r="AK54" i="47"/>
  <c r="AN45" i="41"/>
  <c r="M36" i="41"/>
  <c r="S66" i="44"/>
  <c r="T9" i="41"/>
  <c r="U18" i="44"/>
  <c r="AE42" i="43"/>
  <c r="AK96" i="47"/>
  <c r="AB75" i="41"/>
  <c r="M36" i="47"/>
  <c r="R39" i="33"/>
  <c r="AO81" i="33"/>
  <c r="O48" i="43"/>
  <c r="V27" i="43"/>
  <c r="AK69" i="45"/>
  <c r="AM42" i="43"/>
  <c r="H21" i="45"/>
  <c r="M45" i="46"/>
  <c r="L87" i="46"/>
  <c r="P66" i="41"/>
  <c r="AI24" i="46"/>
  <c r="AC81" i="43"/>
  <c r="L27" i="47"/>
  <c r="R75" i="46"/>
  <c r="W78" i="47"/>
  <c r="O27" i="43"/>
  <c r="AR30" i="33"/>
  <c r="Z57" i="33"/>
  <c r="J66" i="45"/>
  <c r="U84" i="41"/>
  <c r="X96" i="33"/>
  <c r="U15" i="44"/>
  <c r="AJ66" i="41"/>
  <c r="AF60" i="43"/>
  <c r="AM84" i="41"/>
  <c r="AQ51" i="33"/>
  <c r="AJ33" i="45"/>
  <c r="AF30" i="44"/>
  <c r="P36" i="45"/>
  <c r="AD66" i="47"/>
  <c r="AI39" i="33"/>
  <c r="U57" i="47"/>
  <c r="J27" i="41"/>
  <c r="N93" i="46"/>
  <c r="L36" i="46"/>
  <c r="X72" i="45"/>
  <c r="R9" i="44"/>
  <c r="U84" i="43"/>
  <c r="AS63" i="47"/>
  <c r="AA90" i="44"/>
  <c r="AC93" i="41"/>
  <c r="T21" i="33"/>
  <c r="J75" i="41"/>
  <c r="AL24" i="45"/>
  <c r="AK69" i="46"/>
  <c r="G30" i="33"/>
  <c r="AU45" i="47"/>
  <c r="AV33" i="46"/>
  <c r="O30" i="43"/>
  <c r="AO27" i="47"/>
  <c r="AO9" i="43"/>
  <c r="AG72" i="33"/>
  <c r="AD9" i="41"/>
  <c r="V63" i="46"/>
  <c r="AR87" i="44"/>
  <c r="P39" i="46"/>
  <c r="AO45" i="45"/>
  <c r="AM18" i="43"/>
  <c r="U36" i="43"/>
  <c r="J18" i="45"/>
  <c r="N69" i="46"/>
  <c r="M78" i="43"/>
  <c r="AQ33" i="44"/>
  <c r="AO30" i="44"/>
  <c r="AE96" i="43"/>
  <c r="AI60" i="41"/>
  <c r="I90" i="47"/>
  <c r="Y9" i="33"/>
  <c r="V30" i="33"/>
  <c r="M30" i="33"/>
  <c r="O30" i="44"/>
  <c r="AK18" i="44"/>
  <c r="AJ99" i="47"/>
  <c r="X30" i="33"/>
  <c r="F45" i="33"/>
  <c r="AJ66" i="33"/>
  <c r="M21" i="41"/>
  <c r="AG72" i="45"/>
  <c r="N33" i="33"/>
  <c r="AK75" i="47"/>
  <c r="I33" i="33"/>
  <c r="K102" i="43"/>
  <c r="P48" i="44"/>
  <c r="Q81" i="47"/>
  <c r="AV81" i="43"/>
  <c r="AJ87" i="33"/>
  <c r="R84" i="41"/>
  <c r="AD36" i="47"/>
  <c r="U33" i="46"/>
  <c r="O75" i="47"/>
  <c r="R48" i="47"/>
  <c r="Z54" i="47"/>
  <c r="AJ69" i="45"/>
  <c r="AH24" i="33"/>
  <c r="N21" i="33"/>
  <c r="AF27" i="45"/>
  <c r="Q90" i="33"/>
  <c r="V81" i="43"/>
  <c r="AK51" i="44"/>
  <c r="AN99" i="45"/>
  <c r="J81" i="46"/>
  <c r="K33" i="44"/>
  <c r="AB27" i="45"/>
  <c r="V33" i="46"/>
  <c r="K78" i="46"/>
  <c r="AN84" i="33"/>
  <c r="M42" i="33"/>
  <c r="AJ66" i="46"/>
  <c r="AB39" i="41"/>
  <c r="W18" i="46"/>
  <c r="G90" i="45"/>
  <c r="X93" i="44"/>
  <c r="T21" i="45"/>
  <c r="Q33" i="45"/>
  <c r="AL99" i="43"/>
  <c r="P78" i="33"/>
  <c r="AH21" i="41"/>
  <c r="U42" i="41"/>
  <c r="AD69" i="47"/>
  <c r="AN42" i="46"/>
  <c r="J78" i="45"/>
  <c r="N60" i="46"/>
  <c r="T69" i="45"/>
  <c r="R15" i="45"/>
  <c r="P63" i="43"/>
  <c r="Q42" i="46"/>
  <c r="T45" i="47"/>
  <c r="Z72" i="44"/>
  <c r="I54" i="44"/>
  <c r="AO81" i="41"/>
  <c r="AF27" i="43"/>
  <c r="AJ54" i="47"/>
  <c r="L57" i="45"/>
  <c r="L21" i="43"/>
  <c r="AD9" i="46"/>
  <c r="M93" i="41"/>
  <c r="J18" i="33"/>
  <c r="H39" i="44"/>
  <c r="AA51" i="46"/>
  <c r="R69" i="47"/>
  <c r="N99" i="43"/>
  <c r="AD96" i="46"/>
  <c r="AH63" i="41"/>
  <c r="U81" i="47"/>
  <c r="AQ84" i="45"/>
  <c r="M78" i="47"/>
  <c r="AH48" i="33"/>
  <c r="AU60" i="43"/>
  <c r="AQ87" i="45"/>
  <c r="Z36" i="33"/>
  <c r="Z39" i="33"/>
  <c r="S93" i="45"/>
  <c r="M51" i="47"/>
  <c r="T81" i="44"/>
  <c r="Y51" i="46"/>
  <c r="AL45" i="41"/>
  <c r="AF48" i="47"/>
  <c r="AB51" i="33"/>
  <c r="AL39" i="33"/>
  <c r="AC36" i="46"/>
  <c r="X15" i="44"/>
  <c r="R39" i="47"/>
  <c r="M9" i="45"/>
  <c r="F72" i="44"/>
  <c r="R99" i="45"/>
  <c r="AF42" i="45"/>
  <c r="AH63" i="47"/>
  <c r="P27" i="33"/>
  <c r="T75" i="46"/>
  <c r="AC18" i="46"/>
  <c r="AH33" i="46"/>
  <c r="AM63" i="43"/>
  <c r="V87" i="44"/>
  <c r="AS9" i="47"/>
  <c r="X69" i="45"/>
  <c r="N27" i="47"/>
  <c r="S51" i="47"/>
  <c r="AO66" i="41"/>
  <c r="AM27" i="47"/>
  <c r="S9" i="45"/>
  <c r="I42" i="47"/>
  <c r="P96" i="33"/>
  <c r="O30" i="41"/>
  <c r="K63" i="45"/>
  <c r="AE66" i="44"/>
  <c r="U78" i="41"/>
  <c r="X87" i="47"/>
  <c r="F51" i="33"/>
  <c r="T99" i="45"/>
  <c r="AB36" i="41"/>
  <c r="AN63" i="41"/>
  <c r="Q18" i="33"/>
  <c r="U69" i="47"/>
  <c r="AH78" i="43"/>
  <c r="AC54" i="33"/>
  <c r="AG30" i="47"/>
  <c r="U72" i="46"/>
  <c r="AA54" i="46"/>
  <c r="X66" i="46"/>
  <c r="AE60" i="33"/>
  <c r="AT75" i="47"/>
  <c r="Z87" i="45"/>
  <c r="AQ24" i="45"/>
  <c r="AA18" i="44"/>
  <c r="I93" i="46"/>
  <c r="AH63" i="46"/>
  <c r="T39" i="44"/>
  <c r="J102" i="46"/>
  <c r="H84" i="33"/>
  <c r="O18" i="44"/>
  <c r="W90" i="46"/>
  <c r="T72" i="43"/>
  <c r="AP9" i="46"/>
  <c r="Y66" i="47"/>
  <c r="AK42" i="43"/>
  <c r="X72" i="33"/>
  <c r="L21" i="46"/>
  <c r="AK18" i="33"/>
  <c r="AH39" i="33"/>
  <c r="X36" i="46"/>
  <c r="L30" i="45"/>
  <c r="AU42" i="46"/>
  <c r="O99" i="44"/>
  <c r="AU18" i="41"/>
  <c r="M21" i="33"/>
  <c r="AO90" i="45"/>
  <c r="AL102" i="43"/>
  <c r="Z81" i="43"/>
  <c r="Q39" i="43"/>
  <c r="O33" i="33"/>
  <c r="AH60" i="47"/>
  <c r="AG102" i="46"/>
  <c r="AA51" i="33"/>
  <c r="AA84" i="46"/>
  <c r="O63" i="46"/>
  <c r="N18" i="45"/>
  <c r="P33" i="43"/>
  <c r="V42" i="41"/>
  <c r="P96" i="41"/>
  <c r="L102" i="46"/>
  <c r="AJ24" i="33"/>
  <c r="O27" i="45"/>
  <c r="AK18" i="41"/>
  <c r="AL45" i="47"/>
  <c r="U24" i="41"/>
  <c r="T66" i="43"/>
  <c r="T30" i="46"/>
  <c r="AD18" i="46"/>
  <c r="AM54" i="41"/>
  <c r="R60" i="46"/>
  <c r="AK45" i="41"/>
  <c r="W42" i="47"/>
  <c r="R93" i="33"/>
  <c r="U93" i="33"/>
  <c r="Q72" i="45"/>
  <c r="O15" i="41"/>
  <c r="AQ21" i="33"/>
  <c r="F33" i="33"/>
  <c r="AR57" i="47"/>
  <c r="AA66" i="43"/>
  <c r="AM63" i="46"/>
  <c r="AR93" i="47"/>
  <c r="AR81" i="44"/>
  <c r="AF87" i="43"/>
  <c r="U54" i="41"/>
  <c r="AS99" i="47"/>
  <c r="Z18" i="41"/>
  <c r="N45" i="33"/>
  <c r="AP9" i="47"/>
  <c r="L99" i="43"/>
  <c r="AP75" i="33"/>
  <c r="Z81" i="41"/>
  <c r="AA42" i="41"/>
  <c r="AA27" i="47"/>
  <c r="F48" i="45"/>
  <c r="AJ72" i="47"/>
  <c r="AG42" i="33"/>
  <c r="AI39" i="41"/>
  <c r="AM33" i="47"/>
  <c r="V39" i="41"/>
  <c r="P102" i="44"/>
  <c r="AJ51" i="46"/>
  <c r="AR69" i="47"/>
  <c r="AC39" i="44"/>
  <c r="S21" i="33"/>
  <c r="G60" i="44"/>
  <c r="K102" i="46"/>
  <c r="AI69" i="44"/>
  <c r="AI18" i="45"/>
  <c r="T21" i="46"/>
  <c r="Z63" i="47"/>
  <c r="N87" i="41"/>
  <c r="R69" i="41"/>
  <c r="L60" i="33"/>
  <c r="W30" i="45"/>
  <c r="I90" i="46"/>
  <c r="AI18" i="47"/>
  <c r="X39" i="33"/>
  <c r="U54" i="44"/>
  <c r="AG81" i="46"/>
  <c r="R87" i="46"/>
  <c r="P60" i="33"/>
  <c r="AV96" i="47"/>
  <c r="AH93" i="41"/>
  <c r="AA30" i="47"/>
  <c r="Q21" i="47"/>
  <c r="U81" i="45"/>
  <c r="AJ81" i="43"/>
  <c r="AR54" i="47"/>
  <c r="Z57" i="41"/>
  <c r="AF84" i="44"/>
  <c r="AM24" i="33"/>
  <c r="AG87" i="44"/>
  <c r="AF36" i="43"/>
  <c r="X99" i="43"/>
  <c r="V57" i="46"/>
  <c r="AN30" i="33"/>
  <c r="AU93" i="43"/>
  <c r="AM96" i="45"/>
  <c r="AM21" i="44"/>
  <c r="J63" i="43"/>
  <c r="AL57" i="43"/>
  <c r="T33" i="33"/>
  <c r="T102" i="44"/>
  <c r="AG30" i="33"/>
  <c r="AK15" i="47"/>
  <c r="AA78" i="41"/>
  <c r="AC39" i="41"/>
  <c r="AL81" i="43"/>
  <c r="AI57" i="41"/>
  <c r="AD84" i="44"/>
  <c r="AK42" i="45"/>
  <c r="AA15" i="43"/>
  <c r="N33" i="44"/>
  <c r="Z72" i="47"/>
  <c r="AC102" i="41"/>
  <c r="AI45" i="45"/>
  <c r="AE42" i="45"/>
  <c r="AR66" i="45"/>
  <c r="T87" i="44"/>
  <c r="AB96" i="45"/>
  <c r="S48" i="41"/>
  <c r="Q24" i="46"/>
  <c r="Z42" i="41"/>
  <c r="AG60" i="33"/>
  <c r="AI15" i="44"/>
  <c r="AL102" i="47"/>
  <c r="I27" i="45"/>
  <c r="AN54" i="46"/>
  <c r="AC69" i="33"/>
  <c r="X99" i="41"/>
  <c r="S102" i="47"/>
  <c r="Q48" i="47"/>
  <c r="AB63" i="47"/>
  <c r="AG48" i="33"/>
  <c r="AR72" i="33"/>
  <c r="R63" i="43"/>
  <c r="U30" i="45"/>
  <c r="AL54" i="46"/>
  <c r="AM96" i="43"/>
  <c r="AG90" i="44"/>
  <c r="AE9" i="45"/>
  <c r="AJ96" i="45"/>
  <c r="U39" i="33"/>
  <c r="J39" i="47"/>
  <c r="AA27" i="46"/>
  <c r="AM27" i="44"/>
  <c r="K33" i="33"/>
  <c r="AU75" i="46"/>
  <c r="I48" i="33"/>
  <c r="M39" i="46"/>
  <c r="I15" i="46"/>
  <c r="H93" i="45"/>
  <c r="AE63" i="46"/>
  <c r="AR30" i="44"/>
  <c r="AC72" i="47"/>
  <c r="AG39" i="46"/>
  <c r="AQ9" i="44"/>
  <c r="AF63" i="44"/>
  <c r="AR57" i="44"/>
  <c r="H57" i="33"/>
  <c r="AV102" i="41"/>
  <c r="Q60" i="45"/>
  <c r="L57" i="41"/>
  <c r="P84" i="41"/>
  <c r="R42" i="47"/>
  <c r="X72" i="43"/>
  <c r="V90" i="45"/>
  <c r="AU66" i="43"/>
  <c r="AG54" i="41"/>
  <c r="AE27" i="44"/>
  <c r="J9" i="33"/>
  <c r="W93" i="43"/>
  <c r="U66" i="33"/>
  <c r="S102" i="44"/>
  <c r="X63" i="41"/>
  <c r="K96" i="46"/>
  <c r="O57" i="45"/>
  <c r="L24" i="47"/>
  <c r="S18" i="47"/>
  <c r="AD81" i="43"/>
  <c r="Y48" i="33"/>
  <c r="N54" i="43"/>
  <c r="I84" i="47"/>
  <c r="P81" i="44"/>
  <c r="AR96" i="44"/>
  <c r="M21" i="46"/>
  <c r="AL66" i="45"/>
  <c r="AD51" i="43"/>
  <c r="AV78" i="46"/>
  <c r="R72" i="46"/>
  <c r="R27" i="45"/>
  <c r="AD87" i="47"/>
  <c r="AD27" i="45"/>
  <c r="W21" i="41"/>
  <c r="Z42" i="45"/>
  <c r="AD75" i="46"/>
  <c r="AE33" i="33"/>
  <c r="AR60" i="33"/>
  <c r="L39" i="44"/>
  <c r="T36" i="44"/>
  <c r="AO15" i="47"/>
  <c r="AN90" i="44"/>
  <c r="Y72" i="47"/>
  <c r="AL75" i="41"/>
  <c r="H30" i="44"/>
  <c r="AL24" i="47"/>
  <c r="AO9" i="44"/>
  <c r="AH102" i="45"/>
  <c r="AH36" i="33"/>
  <c r="AD21" i="44"/>
  <c r="AI99" i="46"/>
  <c r="AI69" i="43"/>
  <c r="AA75" i="33"/>
  <c r="W96" i="41"/>
  <c r="AL102" i="45"/>
  <c r="J78" i="33"/>
  <c r="R60" i="47"/>
  <c r="AB87" i="41"/>
  <c r="Q66" i="44"/>
  <c r="S18" i="43"/>
  <c r="W48" i="46"/>
  <c r="M33" i="45"/>
  <c r="L39" i="43"/>
  <c r="AE102" i="46"/>
  <c r="T24" i="43"/>
  <c r="Q36" i="33"/>
  <c r="Y99" i="47"/>
  <c r="AO78" i="33"/>
  <c r="Y75" i="41"/>
  <c r="N93" i="41"/>
  <c r="V63" i="41"/>
  <c r="AH93" i="47"/>
  <c r="AJ15" i="43"/>
  <c r="X102" i="43"/>
  <c r="AI90" i="41"/>
  <c r="AF54" i="44"/>
  <c r="I78" i="45"/>
  <c r="AM36" i="43"/>
  <c r="AJ33" i="47"/>
  <c r="AP30" i="45"/>
  <c r="K102" i="47"/>
  <c r="AJ24" i="41"/>
  <c r="AL72" i="33"/>
  <c r="AJ39" i="47"/>
  <c r="AH33" i="41"/>
  <c r="AK24" i="41"/>
  <c r="V30" i="47"/>
  <c r="U18" i="43"/>
  <c r="T87" i="41"/>
  <c r="AI24" i="41"/>
  <c r="L30" i="44"/>
  <c r="AC42" i="47"/>
  <c r="AC24" i="43"/>
  <c r="AA36" i="33"/>
  <c r="AJ66" i="43"/>
  <c r="AE42" i="33"/>
  <c r="M33" i="33"/>
  <c r="AE51" i="46"/>
  <c r="AB99" i="47"/>
  <c r="S60" i="43"/>
  <c r="AB57" i="47"/>
  <c r="K87" i="43"/>
  <c r="AK9" i="41"/>
  <c r="J72" i="43"/>
  <c r="I102" i="47"/>
  <c r="AV60" i="43"/>
  <c r="N84" i="33"/>
  <c r="AF81" i="45"/>
  <c r="AJ18" i="44"/>
  <c r="X42" i="45"/>
  <c r="V63" i="47"/>
  <c r="AI102" i="47"/>
  <c r="R57" i="44"/>
  <c r="AD96" i="47"/>
  <c r="AJ21" i="45"/>
  <c r="Z18" i="33"/>
  <c r="AG66" i="45"/>
  <c r="AK39" i="43"/>
  <c r="U9" i="45"/>
  <c r="N51" i="41"/>
  <c r="R54" i="44"/>
  <c r="AB93" i="44"/>
  <c r="L60" i="47"/>
  <c r="AA81" i="45"/>
  <c r="W21" i="43"/>
  <c r="AM39" i="41"/>
  <c r="AQ63" i="33"/>
  <c r="J48" i="45"/>
  <c r="K18" i="41"/>
  <c r="U9" i="33"/>
  <c r="AD48" i="43"/>
  <c r="AC69" i="46"/>
  <c r="L84" i="45"/>
  <c r="AM90" i="44"/>
  <c r="AR18" i="45"/>
  <c r="R24" i="45"/>
  <c r="AA15" i="44"/>
  <c r="L81" i="43"/>
  <c r="AE15" i="44"/>
  <c r="V27" i="46"/>
  <c r="K96" i="47"/>
  <c r="AJ84" i="45"/>
  <c r="R72" i="41"/>
  <c r="AK60" i="44"/>
  <c r="AH51" i="47"/>
  <c r="AJ9" i="44"/>
  <c r="AE66" i="41"/>
  <c r="AO36" i="43"/>
  <c r="O33" i="41"/>
  <c r="K21" i="43"/>
  <c r="P33" i="44"/>
  <c r="AU21" i="46"/>
  <c r="AJ93" i="33"/>
  <c r="AI15" i="46"/>
  <c r="AH78" i="45"/>
  <c r="S78" i="43"/>
  <c r="Y15" i="46"/>
  <c r="P75" i="33"/>
  <c r="K87" i="41"/>
  <c r="AI45" i="33"/>
  <c r="Q48" i="33"/>
  <c r="AN63" i="44"/>
  <c r="N57" i="46"/>
  <c r="T69" i="46"/>
  <c r="O87" i="45"/>
  <c r="AQ81" i="45"/>
  <c r="Q54" i="44"/>
  <c r="AO72" i="44"/>
  <c r="I78" i="46"/>
  <c r="AQ9" i="45"/>
  <c r="Z93" i="41"/>
  <c r="AH9" i="45"/>
  <c r="AU81" i="43"/>
  <c r="X42" i="43"/>
  <c r="AJ36" i="43"/>
  <c r="Q96" i="45"/>
  <c r="AS54" i="47"/>
  <c r="AI15" i="33"/>
  <c r="K57" i="33"/>
  <c r="T63" i="47"/>
  <c r="L81" i="44"/>
  <c r="AJ75" i="41"/>
  <c r="R57" i="43"/>
  <c r="W60" i="46"/>
  <c r="U27" i="46"/>
  <c r="H45" i="44"/>
  <c r="AI99" i="41"/>
  <c r="V87" i="33"/>
  <c r="W30" i="47"/>
  <c r="K54" i="47"/>
  <c r="I18" i="44"/>
  <c r="AA42" i="47"/>
  <c r="AN33" i="46"/>
  <c r="N102" i="33"/>
  <c r="AV63" i="43"/>
  <c r="AJ81" i="46"/>
  <c r="I96" i="46"/>
  <c r="S93" i="44"/>
  <c r="K48" i="41"/>
  <c r="N72" i="47"/>
  <c r="S75" i="33"/>
  <c r="AR27" i="44"/>
  <c r="N75" i="33"/>
  <c r="AR72" i="47"/>
  <c r="AO78" i="43"/>
  <c r="W90" i="45"/>
  <c r="T60" i="47"/>
  <c r="AA21" i="33"/>
  <c r="AM48" i="33"/>
  <c r="Q60" i="44"/>
  <c r="AB39" i="43"/>
  <c r="F66" i="33"/>
  <c r="L54" i="47"/>
  <c r="AI9" i="44"/>
  <c r="J30" i="33"/>
  <c r="T96" i="33"/>
  <c r="AM102" i="41"/>
  <c r="R93" i="44"/>
  <c r="H36" i="33"/>
  <c r="AL96" i="41"/>
  <c r="P78" i="43"/>
  <c r="AF72" i="45"/>
  <c r="J30" i="46"/>
  <c r="AP102" i="33"/>
  <c r="Z30" i="43"/>
  <c r="AB78" i="41"/>
  <c r="Y99" i="46"/>
  <c r="G39" i="33"/>
  <c r="N93" i="43"/>
  <c r="R45" i="33"/>
  <c r="AB33" i="43"/>
  <c r="AC27" i="47"/>
  <c r="L9" i="45"/>
  <c r="AI27" i="33"/>
  <c r="M60" i="41"/>
  <c r="U102" i="43"/>
  <c r="H75" i="45"/>
  <c r="Q15" i="33"/>
  <c r="J42" i="45"/>
  <c r="AM102" i="33"/>
  <c r="L36" i="41"/>
  <c r="M96" i="46"/>
  <c r="AQ96" i="33"/>
  <c r="P72" i="44"/>
  <c r="AN96" i="46"/>
  <c r="J102" i="33"/>
  <c r="AA69" i="47"/>
  <c r="W36" i="41"/>
  <c r="U30" i="47"/>
  <c r="AF60" i="41"/>
  <c r="M90" i="47"/>
  <c r="Y75" i="47"/>
  <c r="AE54" i="43"/>
  <c r="AK87" i="41"/>
  <c r="AE54" i="45"/>
  <c r="V81" i="41"/>
  <c r="AH87" i="33"/>
  <c r="S39" i="47"/>
  <c r="AF42" i="43"/>
  <c r="O96" i="43"/>
  <c r="AI99" i="43"/>
  <c r="M60" i="43"/>
  <c r="AG45" i="45"/>
  <c r="I21" i="46"/>
  <c r="AN96" i="33"/>
  <c r="X99" i="33"/>
  <c r="I102" i="41"/>
  <c r="K99" i="44"/>
  <c r="Q78" i="44"/>
  <c r="V21" i="41"/>
  <c r="N48" i="33"/>
  <c r="AE87" i="47"/>
  <c r="U99" i="43"/>
  <c r="AE42" i="41"/>
  <c r="F51" i="45"/>
  <c r="AN33" i="41"/>
  <c r="AB75" i="47"/>
  <c r="R21" i="44"/>
  <c r="O93" i="44"/>
  <c r="G48" i="33"/>
  <c r="X72" i="44"/>
  <c r="J36" i="45"/>
  <c r="AE45" i="41"/>
  <c r="AU93" i="46"/>
  <c r="T75" i="47"/>
  <c r="AJ63" i="46"/>
  <c r="G102" i="33"/>
  <c r="AK69" i="41"/>
  <c r="H78" i="45"/>
  <c r="O57" i="47"/>
  <c r="R54" i="41"/>
  <c r="AJ102" i="44"/>
  <c r="K63" i="47"/>
  <c r="T75" i="45"/>
  <c r="AK33" i="33"/>
  <c r="AN9" i="45"/>
  <c r="AU66" i="41"/>
  <c r="AM66" i="33"/>
  <c r="AC66" i="43"/>
  <c r="AO69" i="46"/>
  <c r="AB15" i="41"/>
  <c r="U75" i="45"/>
  <c r="AG69" i="47"/>
  <c r="X99" i="44"/>
  <c r="X51" i="41"/>
  <c r="Q54" i="45"/>
  <c r="AR33" i="45"/>
  <c r="AM27" i="45"/>
  <c r="W36" i="47"/>
  <c r="AJ33" i="33"/>
  <c r="I42" i="45"/>
  <c r="N24" i="44"/>
  <c r="AC84" i="43"/>
  <c r="J21" i="47"/>
  <c r="I48" i="41"/>
  <c r="I96" i="43"/>
  <c r="AR84" i="33"/>
  <c r="AG48" i="46"/>
  <c r="AU9" i="46"/>
  <c r="N15" i="33"/>
  <c r="AM51" i="41"/>
  <c r="AB96" i="41"/>
  <c r="T81" i="47"/>
  <c r="AS72" i="47"/>
  <c r="T102" i="33"/>
  <c r="S54" i="41"/>
  <c r="V93" i="47"/>
  <c r="AD30" i="47"/>
  <c r="N63" i="46"/>
  <c r="U45" i="46"/>
  <c r="AH66" i="43"/>
  <c r="AC27" i="44"/>
  <c r="AD63" i="41"/>
  <c r="AL60" i="45"/>
  <c r="T81" i="33"/>
  <c r="AN9" i="44"/>
  <c r="U66" i="44"/>
  <c r="AG36" i="43"/>
  <c r="AN69" i="41"/>
  <c r="AG81" i="47"/>
  <c r="P30" i="33"/>
  <c r="AJ78" i="46"/>
  <c r="AO39" i="46"/>
  <c r="AN57" i="41"/>
  <c r="U78" i="43"/>
  <c r="AV30" i="47"/>
  <c r="W24" i="43"/>
  <c r="AI81" i="33"/>
  <c r="AR9" i="46"/>
  <c r="Y96" i="44"/>
  <c r="N81" i="47"/>
  <c r="AK60" i="43"/>
  <c r="AI60" i="33"/>
  <c r="AG66" i="33"/>
  <c r="N63" i="33"/>
  <c r="O102" i="33"/>
  <c r="L87" i="33"/>
  <c r="AB51" i="46"/>
  <c r="L99" i="41"/>
  <c r="G69" i="33"/>
  <c r="AG81" i="44"/>
  <c r="AP93" i="33"/>
  <c r="G60" i="45"/>
  <c r="AC30" i="41"/>
  <c r="X42" i="46"/>
  <c r="AA15" i="46"/>
  <c r="Q24" i="41"/>
  <c r="AK18" i="43"/>
  <c r="J87" i="33"/>
  <c r="W81" i="43"/>
  <c r="AA96" i="45"/>
  <c r="P18" i="44"/>
  <c r="AB18" i="33"/>
  <c r="AV93" i="47"/>
  <c r="K87" i="47"/>
  <c r="AH78" i="44"/>
  <c r="V54" i="47"/>
  <c r="AH24" i="44"/>
  <c r="AL69" i="44"/>
  <c r="AK75" i="33"/>
  <c r="M36" i="45"/>
  <c r="U90" i="46"/>
  <c r="U24" i="43"/>
  <c r="AN15" i="33"/>
  <c r="AM60" i="47"/>
  <c r="Y21" i="41"/>
  <c r="N66" i="47"/>
  <c r="AR96" i="47"/>
  <c r="Z60" i="44"/>
  <c r="AJ15" i="33"/>
  <c r="AC84" i="44"/>
  <c r="AA42" i="45"/>
  <c r="AE72" i="33"/>
  <c r="AG39" i="47"/>
  <c r="L99" i="45"/>
  <c r="AF51" i="43"/>
  <c r="I54" i="41"/>
  <c r="AG27" i="45"/>
  <c r="AA90" i="46"/>
  <c r="W15" i="44"/>
  <c r="AV36" i="46"/>
  <c r="AC48" i="45"/>
  <c r="AD30" i="43"/>
  <c r="AK87" i="33"/>
  <c r="X30" i="44"/>
  <c r="AD84" i="47"/>
  <c r="AN42" i="44"/>
  <c r="T69" i="44"/>
  <c r="Y27" i="43"/>
  <c r="J99" i="46"/>
  <c r="T84" i="46"/>
  <c r="AK9" i="47"/>
  <c r="Z93" i="47"/>
  <c r="AK84" i="47"/>
  <c r="AK18" i="47"/>
  <c r="AE18" i="44"/>
  <c r="O57" i="46"/>
  <c r="Z48" i="43"/>
  <c r="AG39" i="41"/>
  <c r="AR69" i="33"/>
  <c r="AA36" i="44"/>
  <c r="AB21" i="47"/>
  <c r="J66" i="44"/>
  <c r="P42" i="46"/>
  <c r="P27" i="45"/>
  <c r="Z63" i="43"/>
  <c r="AG39" i="44"/>
  <c r="O57" i="33"/>
  <c r="AM30" i="46"/>
  <c r="J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AK96" i="41"/>
  <c r="AD9" i="44"/>
  <c r="AM102" i="46"/>
  <c r="AC93" i="44"/>
  <c r="AF90" i="45"/>
  <c r="AK75" i="41"/>
  <c r="AR15" i="43"/>
  <c r="AO66" i="33"/>
  <c r="M75" i="43"/>
  <c r="AI15" i="43"/>
  <c r="AB45" i="46"/>
  <c r="AK51" i="43"/>
  <c r="U102" i="41"/>
  <c r="S60" i="46"/>
  <c r="T51" i="33"/>
  <c r="AH72" i="33"/>
  <c r="AD87" i="45"/>
  <c r="AE69" i="41"/>
  <c r="M15" i="43"/>
  <c r="AH9" i="33"/>
  <c r="K36" i="46"/>
  <c r="Z66" i="43"/>
  <c r="AJ24" i="45"/>
  <c r="R99" i="44"/>
  <c r="AR99" i="33"/>
  <c r="AI96" i="43"/>
  <c r="U36" i="47"/>
  <c r="AG24" i="47"/>
  <c r="R45" i="47"/>
  <c r="AH18" i="45"/>
  <c r="Q102" i="44"/>
  <c r="AE9" i="41"/>
  <c r="Y81" i="45"/>
  <c r="O90" i="44"/>
  <c r="I36" i="46"/>
  <c r="X57" i="46"/>
  <c r="AJ99" i="41"/>
  <c r="AN72" i="45"/>
  <c r="K93" i="47"/>
  <c r="E18" i="33"/>
  <c r="W90" i="44"/>
  <c r="AA54" i="33"/>
  <c r="AM78" i="43"/>
  <c r="G48" i="44"/>
  <c r="Z93" i="33"/>
  <c r="AF39" i="46"/>
  <c r="I42" i="33"/>
  <c r="V48" i="45"/>
  <c r="AG84" i="45"/>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A17" i="46" s="1"/>
  <c r="X51" i="47"/>
  <c r="AF99" i="45"/>
  <c r="F30" i="45"/>
  <c r="AN42" i="45"/>
  <c r="V48" i="47"/>
  <c r="AC81" i="44"/>
  <c r="AQ21" i="46"/>
  <c r="AJ54" i="33"/>
  <c r="AF33" i="41"/>
  <c r="AG66" i="43"/>
  <c r="AG63" i="45"/>
  <c r="W87" i="46"/>
  <c r="AP99" i="43"/>
  <c r="X18" i="47"/>
  <c r="S69" i="46"/>
  <c r="X45" i="45"/>
  <c r="AR60" i="47"/>
  <c r="Q9" i="43"/>
  <c r="S75" i="45"/>
  <c r="Y24" i="45"/>
  <c r="U48" i="46"/>
  <c r="AD99" i="43"/>
  <c r="AD45" i="47"/>
  <c r="AG24" i="33"/>
  <c r="AF99" i="41"/>
  <c r="K39" i="41"/>
  <c r="AI42" i="45"/>
  <c r="AN99" i="44"/>
  <c r="E15" i="33"/>
  <c r="AR72" i="46"/>
  <c r="W33" i="45"/>
  <c r="AR84" i="46"/>
  <c r="O18" i="46"/>
  <c r="AJ102" i="33"/>
  <c r="AM21" i="46"/>
  <c r="N102" i="46"/>
  <c r="AA60" i="45"/>
  <c r="S30" i="44"/>
  <c r="AK33" i="43"/>
  <c r="AI21" i="46"/>
  <c r="AH69" i="43"/>
  <c r="L15" i="33"/>
  <c r="L81" i="46"/>
  <c r="N96" i="33"/>
  <c r="AH9" i="47"/>
  <c r="AN81" i="45"/>
  <c r="R27" i="41"/>
  <c r="AD102" i="44"/>
  <c r="AR24" i="43"/>
  <c r="O42" i="41"/>
  <c r="AD102" i="43"/>
  <c r="O39" i="45"/>
  <c r="AK75" i="43"/>
  <c r="AU21" i="43"/>
  <c r="Z87" i="44"/>
  <c r="AN93" i="44"/>
  <c r="AC30" i="47"/>
  <c r="AI36" i="41"/>
  <c r="A73" i="43"/>
  <c r="Q99" i="44"/>
  <c r="W63" i="44"/>
  <c r="AD54" i="46"/>
  <c r="J60" i="47"/>
  <c r="Q75" i="43"/>
  <c r="Z30" i="44"/>
  <c r="Y36" i="43"/>
  <c r="A97" i="46"/>
  <c r="P102" i="41"/>
  <c r="AU90" i="47"/>
  <c r="E27" i="44"/>
  <c r="L75" i="44"/>
  <c r="AK99" i="46"/>
  <c r="AQ51" i="45"/>
  <c r="AT75" i="43"/>
  <c r="AH42" i="33"/>
  <c r="O60" i="44"/>
  <c r="AJ15" i="45"/>
  <c r="AD75" i="43"/>
  <c r="Q36" i="43"/>
  <c r="V18" i="33"/>
  <c r="AR15" i="45"/>
  <c r="AF75" i="41"/>
  <c r="AE51" i="44"/>
  <c r="AL72" i="45"/>
  <c r="R96" i="43"/>
  <c r="I63" i="33"/>
  <c r="AO48" i="47"/>
  <c r="AF72" i="47"/>
  <c r="I21" i="44"/>
  <c r="AQ87" i="33"/>
  <c r="U102" i="33"/>
  <c r="M9" i="33"/>
  <c r="P93" i="47"/>
  <c r="T36" i="46"/>
  <c r="AK81" i="47"/>
  <c r="AI9" i="43"/>
  <c r="AF102" i="45"/>
  <c r="S45" i="33"/>
  <c r="S63" i="46"/>
  <c r="AV30" i="46"/>
  <c r="I30" i="44"/>
  <c r="AF21" i="43"/>
  <c r="AT66" i="47"/>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P93" i="43"/>
  <c r="Y15" i="47"/>
  <c r="AH54" i="44"/>
  <c r="AH81" i="44"/>
  <c r="X30" i="46"/>
  <c r="AU15" i="47"/>
  <c r="U45" i="47"/>
  <c r="Z102" i="46"/>
  <c r="AB75" i="46"/>
  <c r="W78" i="43"/>
  <c r="Z69" i="47"/>
  <c r="AQ90" i="47"/>
  <c r="AJ54" i="43"/>
  <c r="AD99" i="45"/>
  <c r="U63" i="47"/>
  <c r="T42" i="41"/>
  <c r="M39" i="47"/>
  <c r="I72" i="43"/>
  <c r="P27" i="47"/>
  <c r="T99" i="46"/>
  <c r="H39" i="45"/>
  <c r="AE30" i="41"/>
  <c r="J69" i="43"/>
  <c r="V27" i="47"/>
  <c r="G75" i="33"/>
  <c r="F69" i="33"/>
  <c r="T18" i="46"/>
  <c r="AF42" i="44"/>
  <c r="M24" i="46"/>
  <c r="AG96" i="45"/>
  <c r="J75" i="43"/>
  <c r="K60" i="41"/>
  <c r="N9" i="47"/>
  <c r="AP33" i="41"/>
  <c r="AB81" i="33"/>
  <c r="L63" i="33"/>
  <c r="Z57" i="43"/>
  <c r="AT81" i="41"/>
  <c r="T24" i="47"/>
  <c r="N63" i="45"/>
  <c r="AE69" i="44"/>
  <c r="P96" i="46"/>
  <c r="AI57" i="46"/>
  <c r="AE9" i="47"/>
  <c r="AL60" i="41"/>
  <c r="K39" i="46"/>
  <c r="T30" i="44"/>
  <c r="AJ72" i="43"/>
  <c r="AG57" i="46"/>
  <c r="AD93" i="33"/>
  <c r="U60" i="46"/>
  <c r="AQ102" i="44"/>
  <c r="K42" i="45"/>
  <c r="AD96" i="45"/>
  <c r="P42" i="47"/>
  <c r="AG33" i="47"/>
  <c r="O9" i="41"/>
  <c r="G96" i="45"/>
  <c r="G45" i="45"/>
  <c r="AJ45" i="46"/>
  <c r="AB63" i="45"/>
  <c r="AH39" i="41"/>
  <c r="W69" i="44"/>
  <c r="N81" i="33"/>
  <c r="AP24" i="43"/>
  <c r="AI99" i="45"/>
  <c r="P48" i="43"/>
  <c r="Z87" i="41"/>
  <c r="Q63" i="33"/>
  <c r="AI30" i="47"/>
  <c r="AC45" i="44"/>
  <c r="AE84" i="47"/>
  <c r="L78" i="33"/>
  <c r="AO72" i="47"/>
  <c r="Q78" i="47"/>
  <c r="AJ21" i="43"/>
  <c r="AO63" i="46"/>
  <c r="AA45" i="41"/>
  <c r="AJ87" i="47"/>
  <c r="T57" i="41"/>
  <c r="AA66" i="47"/>
  <c r="AH48" i="45"/>
  <c r="AR93" i="43"/>
  <c r="AD27" i="33"/>
  <c r="N48" i="44"/>
  <c r="L27" i="46"/>
  <c r="O15" i="43"/>
  <c r="AM60" i="43"/>
  <c r="AH39" i="44"/>
  <c r="AS9" i="46"/>
  <c r="M81" i="43"/>
  <c r="AE39" i="41"/>
  <c r="AC75" i="45"/>
  <c r="AN93" i="45"/>
  <c r="AN9" i="43"/>
  <c r="U90" i="45"/>
  <c r="S90" i="47"/>
  <c r="O54" i="33"/>
  <c r="AO54" i="46"/>
  <c r="AR15" i="33"/>
  <c r="AD84" i="45"/>
  <c r="O102" i="44"/>
  <c r="AC66" i="47"/>
  <c r="O78" i="44"/>
  <c r="AF18" i="46"/>
  <c r="Y102" i="43"/>
  <c r="AO63" i="45"/>
  <c r="Q78" i="43"/>
  <c r="AE9" i="43"/>
  <c r="AC60" i="44"/>
  <c r="AM15" i="43"/>
  <c r="Z99" i="46"/>
  <c r="AS96" i="43"/>
  <c r="AG33" i="43"/>
  <c r="P99" i="33"/>
  <c r="AP60" i="43"/>
  <c r="AK60" i="41"/>
  <c r="AA48" i="33"/>
  <c r="AJ39" i="33"/>
  <c r="V39" i="44"/>
  <c r="AL51" i="43"/>
  <c r="Q84" i="47"/>
  <c r="M57" i="46"/>
  <c r="AK24" i="43"/>
  <c r="R93" i="46"/>
  <c r="AM9" i="46"/>
  <c r="T30" i="43"/>
  <c r="X30" i="45"/>
  <c r="AM36" i="44"/>
  <c r="R96" i="46"/>
  <c r="O69" i="47"/>
  <c r="AH93" i="43"/>
  <c r="Z27" i="41"/>
  <c r="I66" i="44"/>
  <c r="O60" i="43"/>
  <c r="AL30" i="44"/>
  <c r="X72" i="41"/>
  <c r="I54" i="47"/>
  <c r="AI63" i="43"/>
  <c r="Y96" i="33"/>
  <c r="Q15" i="45"/>
  <c r="O48" i="47"/>
  <c r="J42" i="47"/>
  <c r="Q93" i="45"/>
  <c r="AI72" i="44"/>
  <c r="U54" i="46"/>
  <c r="AI27" i="45"/>
  <c r="AT9" i="43"/>
  <c r="W75" i="33"/>
  <c r="V63" i="45"/>
  <c r="I36" i="44"/>
  <c r="AI27" i="47"/>
  <c r="Y30" i="33"/>
  <c r="I99" i="46"/>
  <c r="AR51" i="41"/>
  <c r="T18" i="47"/>
  <c r="AP15" i="33"/>
  <c r="A34" i="47"/>
  <c r="A35" i="47" s="1"/>
  <c r="T54" i="46"/>
  <c r="W57" i="43"/>
  <c r="U21" i="46"/>
  <c r="AT15" i="41"/>
  <c r="P54" i="46"/>
  <c r="AA24" i="47"/>
  <c r="AH42" i="43"/>
  <c r="AQ45" i="33"/>
  <c r="I48" i="44"/>
  <c r="U33" i="41"/>
  <c r="W45" i="41"/>
  <c r="V45" i="44"/>
  <c r="R36" i="43"/>
  <c r="AI66" i="33"/>
  <c r="AR75" i="44"/>
  <c r="AB42" i="45"/>
  <c r="X69" i="43"/>
  <c r="AJ51" i="44"/>
  <c r="O96" i="47"/>
  <c r="W54" i="46"/>
  <c r="AP90" i="43"/>
  <c r="AT75" i="41"/>
  <c r="N93" i="45"/>
  <c r="V102" i="44"/>
  <c r="AU99" i="47"/>
  <c r="K9" i="44"/>
  <c r="L66" i="33"/>
  <c r="AM81" i="44"/>
  <c r="T57" i="43"/>
  <c r="J66" i="41"/>
  <c r="AQ96" i="44"/>
  <c r="AQ84" i="43"/>
  <c r="M48" i="41"/>
  <c r="AC27" i="41"/>
  <c r="AO99" i="47"/>
  <c r="L15" i="47"/>
  <c r="A37" i="33"/>
  <c r="AP45" i="43"/>
  <c r="Q33" i="47"/>
  <c r="AJ51" i="41"/>
  <c r="AR36" i="45"/>
  <c r="A97" i="45"/>
  <c r="A98" i="45" s="1"/>
  <c r="AJ48" i="33"/>
  <c r="V72" i="43"/>
  <c r="G63" i="45"/>
  <c r="AU9" i="41"/>
  <c r="V69" i="46"/>
  <c r="AH84" i="41"/>
  <c r="AM57" i="44"/>
  <c r="AB45" i="45"/>
  <c r="AH84" i="33"/>
  <c r="AE21" i="45"/>
  <c r="U99" i="46"/>
  <c r="K96" i="43"/>
  <c r="P30" i="46"/>
  <c r="AE21" i="41"/>
  <c r="H36" i="44"/>
  <c r="AN87" i="33"/>
  <c r="U57" i="44"/>
  <c r="A88" i="33"/>
  <c r="I24" i="47"/>
  <c r="N63" i="41"/>
  <c r="V30" i="41"/>
  <c r="AD15" i="43"/>
  <c r="Z66" i="46"/>
  <c r="W60" i="44"/>
  <c r="V66" i="41"/>
  <c r="AI21" i="44"/>
  <c r="W72" i="47"/>
  <c r="AI60" i="45"/>
  <c r="AG15" i="33"/>
  <c r="AQ36" i="45"/>
  <c r="T60" i="41"/>
  <c r="AL69" i="33"/>
  <c r="R99" i="33"/>
  <c r="L42" i="41"/>
  <c r="AE54" i="47"/>
  <c r="A22" i="44"/>
  <c r="A23" i="44" s="1"/>
  <c r="J66" i="33"/>
  <c r="AF57" i="46"/>
  <c r="AO84" i="43"/>
  <c r="AD72" i="45"/>
  <c r="R21" i="46"/>
  <c r="K72" i="33"/>
  <c r="M51" i="46"/>
  <c r="R99" i="46"/>
  <c r="AV51" i="43"/>
  <c r="AI21" i="43"/>
  <c r="AD42" i="44"/>
  <c r="Y66" i="44"/>
  <c r="AA99" i="44"/>
  <c r="T84" i="33"/>
  <c r="AG66" i="46"/>
  <c r="J87" i="43"/>
  <c r="K54" i="44"/>
  <c r="K21" i="47"/>
  <c r="I60" i="44"/>
  <c r="AC36" i="45"/>
  <c r="AA39" i="46"/>
  <c r="AC63" i="43"/>
  <c r="AR54" i="45"/>
  <c r="Q54" i="46"/>
  <c r="AP78" i="45"/>
  <c r="L51" i="33"/>
  <c r="P84" i="46"/>
  <c r="AK54" i="43"/>
  <c r="AE78" i="45"/>
  <c r="AI21" i="45"/>
  <c r="AI81" i="41"/>
  <c r="AM60" i="33"/>
  <c r="J90" i="44"/>
  <c r="S39" i="45"/>
  <c r="X84" i="43"/>
  <c r="AK33" i="47"/>
  <c r="Z69" i="33"/>
  <c r="AO93" i="43"/>
  <c r="AF45" i="44"/>
  <c r="AE30" i="45"/>
  <c r="M18" i="33"/>
  <c r="Z54" i="43"/>
  <c r="AQ81" i="41"/>
  <c r="AM51" i="44"/>
  <c r="K42" i="47"/>
  <c r="V78" i="46"/>
  <c r="AO18" i="46"/>
  <c r="AT27" i="43"/>
  <c r="AH57" i="47"/>
  <c r="AJ102" i="45"/>
  <c r="AK78" i="46"/>
  <c r="H42" i="45"/>
  <c r="AC90" i="44"/>
  <c r="Z54" i="41"/>
  <c r="Y18" i="43"/>
  <c r="AN96" i="47"/>
  <c r="AK72" i="33"/>
  <c r="AN69" i="43"/>
  <c r="X42" i="33"/>
  <c r="K90" i="45"/>
  <c r="AI87" i="47"/>
  <c r="AA72" i="43"/>
  <c r="AD81" i="33"/>
  <c r="T63" i="43"/>
  <c r="I15" i="43"/>
  <c r="AQ36" i="47"/>
  <c r="AS84" i="41"/>
  <c r="J60" i="46"/>
  <c r="M51" i="43"/>
  <c r="X87" i="33"/>
  <c r="Y42" i="43"/>
  <c r="O39" i="47"/>
  <c r="AH51" i="45"/>
  <c r="AK45" i="46"/>
  <c r="AJ66" i="44"/>
  <c r="AL87" i="44"/>
  <c r="AM96" i="46"/>
  <c r="AV78" i="41"/>
  <c r="AC90" i="47"/>
  <c r="AA78" i="46"/>
  <c r="Q9" i="46"/>
  <c r="AO78" i="44"/>
  <c r="AM42" i="41"/>
  <c r="L78" i="46"/>
  <c r="R81" i="41"/>
  <c r="AA33" i="45"/>
  <c r="X27" i="43"/>
  <c r="X60" i="41"/>
  <c r="S72" i="43"/>
  <c r="O21" i="44"/>
  <c r="AJ9" i="33"/>
  <c r="AI33" i="33"/>
  <c r="M96" i="43"/>
  <c r="AJ51" i="33"/>
  <c r="Q51" i="47"/>
  <c r="AL99" i="45"/>
  <c r="N75" i="44"/>
  <c r="AI45" i="41"/>
  <c r="AS57" i="43"/>
  <c r="AA45" i="43"/>
  <c r="M63" i="41"/>
  <c r="AK84" i="41"/>
  <c r="R42" i="44"/>
  <c r="AO54" i="45"/>
  <c r="AG27" i="43"/>
  <c r="P102" i="47"/>
  <c r="AR24" i="47"/>
  <c r="T9" i="43"/>
  <c r="N54" i="45"/>
  <c r="P66" i="46"/>
  <c r="J36" i="47"/>
  <c r="AV102" i="46"/>
  <c r="AM78" i="44"/>
  <c r="P36" i="33"/>
  <c r="AF99" i="44"/>
  <c r="AC87" i="43"/>
  <c r="AQ75" i="43"/>
  <c r="M33" i="41"/>
  <c r="AH72" i="45"/>
  <c r="AE99" i="41"/>
  <c r="AP87" i="33"/>
  <c r="AI75" i="43"/>
  <c r="N21" i="41"/>
  <c r="N57" i="47"/>
  <c r="AG96" i="44"/>
  <c r="M15" i="41"/>
  <c r="P93" i="41"/>
  <c r="J60" i="44"/>
  <c r="W18" i="33"/>
  <c r="T48" i="45"/>
  <c r="L24" i="41"/>
  <c r="L30" i="33"/>
  <c r="AL18" i="45"/>
  <c r="AG51" i="44"/>
  <c r="N48" i="45"/>
  <c r="AQ75" i="33"/>
  <c r="AL18" i="47"/>
  <c r="L54" i="41"/>
  <c r="M99" i="47"/>
  <c r="AL93" i="47"/>
  <c r="AT87" i="47"/>
  <c r="S84" i="33"/>
  <c r="AA39" i="44"/>
  <c r="AQ33" i="33"/>
  <c r="AQ21" i="41"/>
  <c r="AQ96" i="41"/>
  <c r="AF48" i="45"/>
  <c r="AQ18" i="44"/>
  <c r="AH9" i="43"/>
  <c r="AA90" i="47"/>
  <c r="AH54" i="45"/>
  <c r="AN48" i="47"/>
  <c r="AL63" i="43"/>
  <c r="J69" i="44"/>
  <c r="J48" i="47"/>
  <c r="G57" i="44"/>
  <c r="AF42" i="41"/>
  <c r="M15" i="47"/>
  <c r="Y63" i="45"/>
  <c r="A58" i="44"/>
  <c r="A57" i="44" s="1"/>
  <c r="I42" i="43"/>
  <c r="AB75" i="43"/>
  <c r="AR78" i="46"/>
  <c r="X18" i="44"/>
  <c r="U21" i="43"/>
  <c r="G63" i="44"/>
  <c r="S39" i="46"/>
  <c r="I66" i="33"/>
  <c r="AK45" i="44"/>
  <c r="I57" i="41"/>
  <c r="W48" i="41"/>
  <c r="X45" i="46"/>
  <c r="AH27" i="44"/>
  <c r="W54" i="43"/>
  <c r="M72" i="43"/>
  <c r="AE48" i="45"/>
  <c r="Q9" i="47"/>
  <c r="AT39" i="43"/>
  <c r="X36" i="43"/>
  <c r="W57" i="46"/>
  <c r="AA81" i="47"/>
  <c r="I48" i="46"/>
  <c r="AP39" i="44"/>
  <c r="AR48" i="44"/>
  <c r="AF54" i="43"/>
  <c r="AI78" i="43"/>
  <c r="AK36" i="45"/>
  <c r="AL21" i="43"/>
  <c r="AJ9" i="46"/>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99" i="46" s="1"/>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K30" i="45"/>
  <c r="AB24" i="44"/>
  <c r="AJ48" i="43"/>
  <c r="L21" i="33"/>
  <c r="V48" i="33"/>
  <c r="J18" i="47"/>
  <c r="AP42" i="44"/>
  <c r="F96" i="45"/>
  <c r="O51" i="46"/>
  <c r="U66" i="47"/>
  <c r="AP84" i="45"/>
  <c r="AE102" i="47"/>
  <c r="G21" i="44"/>
  <c r="S45" i="45"/>
  <c r="AU15" i="41"/>
  <c r="F78" i="44"/>
  <c r="Q63" i="43"/>
  <c r="M54" i="33"/>
  <c r="V24" i="33"/>
  <c r="V60" i="33"/>
  <c r="AB21" i="46"/>
  <c r="AI18" i="46"/>
  <c r="AK48" i="41"/>
  <c r="S90" i="33"/>
  <c r="AM72" i="46"/>
  <c r="K72" i="46"/>
  <c r="R18" i="43"/>
  <c r="AD48" i="44"/>
  <c r="AD57" i="41"/>
  <c r="AT90" i="47"/>
  <c r="AJ45" i="45"/>
  <c r="AF93" i="46"/>
  <c r="T84" i="44"/>
  <c r="AM39" i="44"/>
  <c r="AA42" i="44"/>
  <c r="U9" i="43"/>
  <c r="W48" i="44"/>
  <c r="J54" i="45"/>
  <c r="AM60" i="44"/>
  <c r="N87" i="43"/>
  <c r="AD93" i="45"/>
  <c r="W69" i="47"/>
  <c r="AG75" i="45"/>
  <c r="V54" i="45"/>
  <c r="M45" i="33"/>
  <c r="J36" i="46"/>
  <c r="M96" i="44"/>
  <c r="P45" i="47"/>
  <c r="AM93" i="46"/>
  <c r="A49" i="33"/>
  <c r="A50" i="33" s="1"/>
  <c r="AG33" i="41"/>
  <c r="AC51" i="41"/>
  <c r="AF99" i="47"/>
  <c r="Q78" i="33"/>
  <c r="N9" i="45"/>
  <c r="AB90" i="33"/>
  <c r="J69" i="47"/>
  <c r="X69" i="46"/>
  <c r="AJ30" i="41"/>
  <c r="AL78" i="33"/>
  <c r="AN66" i="41"/>
  <c r="AJ60" i="33"/>
  <c r="W15" i="33"/>
  <c r="S96" i="45"/>
  <c r="R75" i="41"/>
  <c r="AO51" i="44"/>
  <c r="AR45" i="33"/>
  <c r="A31" i="33"/>
  <c r="A32" i="33" s="1"/>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W36" i="45"/>
  <c r="AB93" i="47"/>
  <c r="AA81" i="41"/>
  <c r="Y33" i="44"/>
  <c r="V9" i="46"/>
  <c r="AQ63" i="44"/>
  <c r="J45" i="44"/>
  <c r="AJ9" i="45"/>
  <c r="AD18" i="41"/>
  <c r="A97" i="43"/>
  <c r="AH45" i="47"/>
  <c r="AC39" i="33"/>
  <c r="AG93" i="41"/>
  <c r="V66" i="33"/>
  <c r="AF60" i="46"/>
  <c r="E90" i="45"/>
  <c r="X54" i="44"/>
  <c r="AQ72" i="44"/>
  <c r="AH90" i="33"/>
  <c r="P21" i="46"/>
  <c r="J45" i="33"/>
  <c r="P45" i="43"/>
  <c r="AI78" i="45"/>
  <c r="V9" i="44"/>
  <c r="S84" i="43"/>
  <c r="AG27" i="46"/>
  <c r="AG75" i="44"/>
  <c r="A100" i="33"/>
  <c r="AN87" i="47"/>
  <c r="Y78" i="47"/>
  <c r="AN21" i="41"/>
  <c r="AL24" i="41"/>
  <c r="Y24" i="33"/>
  <c r="AS42" i="43"/>
  <c r="N60" i="33"/>
  <c r="T39" i="46"/>
  <c r="V45" i="33"/>
  <c r="P75" i="44"/>
  <c r="M42" i="41"/>
  <c r="Q24" i="44"/>
  <c r="AQ18" i="45"/>
  <c r="AG78" i="44"/>
  <c r="AC33" i="44"/>
  <c r="O72" i="45"/>
  <c r="AN66" i="47"/>
  <c r="AI63" i="44"/>
  <c r="AA63" i="47"/>
  <c r="V90" i="41"/>
  <c r="AH42" i="46"/>
  <c r="AQ42" i="43"/>
  <c r="J78" i="41"/>
  <c r="AT69" i="46"/>
  <c r="AA72" i="47"/>
  <c r="AB57" i="33"/>
  <c r="AA66" i="46"/>
  <c r="AS87" i="43"/>
  <c r="AO42" i="33"/>
  <c r="K81" i="41"/>
  <c r="M21" i="43"/>
  <c r="AI84" i="46"/>
  <c r="K30" i="33"/>
  <c r="W99" i="45"/>
  <c r="V15" i="43"/>
  <c r="Q36" i="45"/>
  <c r="AU27" i="46"/>
  <c r="L39" i="41"/>
  <c r="K51" i="47"/>
  <c r="AO18" i="33"/>
  <c r="AV42" i="46"/>
  <c r="P24" i="41"/>
  <c r="L27" i="41"/>
  <c r="K63" i="43"/>
  <c r="E81" i="45"/>
  <c r="I57" i="43"/>
  <c r="H33" i="33"/>
  <c r="F39" i="33"/>
  <c r="AL78" i="41"/>
  <c r="AQ39" i="45"/>
  <c r="N18" i="33"/>
  <c r="AJ57" i="43"/>
  <c r="AG99" i="46"/>
  <c r="AM75" i="47"/>
  <c r="E54" i="44"/>
  <c r="AL99" i="44"/>
  <c r="AB33" i="44"/>
  <c r="V99" i="33"/>
  <c r="X30" i="43"/>
  <c r="AO63" i="47"/>
  <c r="AP9" i="44"/>
  <c r="AA45" i="33"/>
  <c r="W9" i="43"/>
  <c r="Y78" i="41"/>
  <c r="M87" i="44"/>
  <c r="AE72" i="43"/>
  <c r="H60" i="33"/>
  <c r="AS39" i="46"/>
  <c r="AB21" i="43"/>
  <c r="O63" i="41"/>
  <c r="AQ60" i="41"/>
  <c r="AD87" i="33"/>
  <c r="AU39" i="47"/>
  <c r="AN27" i="43"/>
  <c r="AH69" i="47"/>
  <c r="R24" i="47"/>
  <c r="Q102" i="47"/>
  <c r="K75" i="47"/>
  <c r="AN84" i="47"/>
  <c r="Y90" i="45"/>
  <c r="AL75" i="33"/>
  <c r="AF78" i="41"/>
  <c r="AG24" i="44"/>
  <c r="AK81" i="46"/>
  <c r="V36" i="45"/>
  <c r="T45" i="45"/>
  <c r="J72" i="41"/>
  <c r="AH45" i="43"/>
  <c r="U96" i="33"/>
  <c r="E90" i="33"/>
  <c r="AP69" i="46"/>
  <c r="AM39" i="45"/>
  <c r="J48" i="33"/>
  <c r="X15" i="45"/>
  <c r="AB36" i="45"/>
  <c r="A85" i="46"/>
  <c r="A84" i="46" s="1"/>
  <c r="AP18" i="46"/>
  <c r="U72" i="41"/>
  <c r="V99" i="44"/>
  <c r="T45" i="46"/>
  <c r="AF21" i="33"/>
  <c r="AJ78" i="47"/>
  <c r="AH21" i="33"/>
  <c r="AB60" i="44"/>
  <c r="E21" i="45"/>
  <c r="R24" i="46"/>
  <c r="W87" i="41"/>
  <c r="AU75" i="47"/>
  <c r="O93" i="43"/>
  <c r="L27" i="43"/>
  <c r="R78" i="46"/>
  <c r="I51" i="44"/>
  <c r="X24" i="33"/>
  <c r="AK57" i="47"/>
  <c r="U42" i="44"/>
  <c r="Q42" i="44"/>
  <c r="K18" i="45"/>
  <c r="AH66" i="46"/>
  <c r="U75" i="41"/>
  <c r="AB36" i="47"/>
  <c r="AH51" i="41"/>
  <c r="AP21" i="33"/>
  <c r="AP63" i="43"/>
  <c r="T57" i="44"/>
  <c r="AM42" i="33"/>
  <c r="AM24" i="47"/>
  <c r="AQ84" i="44"/>
  <c r="I84" i="33"/>
  <c r="AO69" i="45"/>
  <c r="Q30" i="43"/>
  <c r="S39" i="43"/>
  <c r="O45" i="45"/>
  <c r="AR21" i="45"/>
  <c r="I87" i="44"/>
  <c r="S75" i="44"/>
  <c r="T93" i="44"/>
  <c r="I78" i="33"/>
  <c r="F21" i="33"/>
  <c r="S84" i="47"/>
  <c r="J84" i="44"/>
  <c r="AR21" i="47"/>
  <c r="L54" i="43"/>
  <c r="X54" i="45"/>
  <c r="AU60" i="41"/>
  <c r="AT78" i="41"/>
  <c r="AL63" i="33"/>
  <c r="AK48" i="33"/>
  <c r="E66" i="45"/>
  <c r="M39" i="43"/>
  <c r="I99" i="45"/>
  <c r="AM96" i="44"/>
  <c r="W15" i="41"/>
  <c r="AP36" i="33"/>
  <c r="T30" i="47"/>
  <c r="N99" i="33"/>
  <c r="L33" i="41"/>
  <c r="X81" i="41"/>
  <c r="AI72" i="47"/>
  <c r="P87" i="41"/>
  <c r="AR33" i="41"/>
  <c r="AP99" i="47"/>
  <c r="AD54" i="41"/>
  <c r="AB66" i="33"/>
  <c r="F9" i="45"/>
  <c r="A34" i="42"/>
  <c r="AE9" i="44"/>
  <c r="V102" i="33"/>
  <c r="Z51" i="41"/>
  <c r="P9" i="46"/>
  <c r="AB66" i="45"/>
  <c r="Q51" i="41"/>
  <c r="V90" i="33"/>
  <c r="AG48" i="41"/>
  <c r="AD66" i="43"/>
  <c r="AK72" i="44"/>
  <c r="AT96" i="41"/>
  <c r="AI90" i="45"/>
  <c r="I18" i="47"/>
  <c r="Q39" i="47"/>
  <c r="U39" i="43"/>
  <c r="X93" i="47"/>
  <c r="AC96" i="41"/>
  <c r="F18" i="33"/>
  <c r="T93" i="43"/>
  <c r="AA96" i="33"/>
  <c r="K36" i="41"/>
  <c r="AO45" i="43"/>
  <c r="AN51" i="47"/>
  <c r="X78" i="33"/>
  <c r="AE75" i="45"/>
  <c r="AB45" i="47"/>
  <c r="R39" i="45"/>
  <c r="P21" i="43"/>
  <c r="AF78" i="33"/>
  <c r="AL60" i="43"/>
  <c r="AD45" i="41"/>
  <c r="V24" i="46"/>
  <c r="AP90" i="44"/>
  <c r="K69" i="46"/>
  <c r="AJ30" i="44"/>
  <c r="Q99" i="41"/>
  <c r="T81" i="43"/>
  <c r="AD90" i="47"/>
  <c r="AE81" i="43"/>
  <c r="AA9" i="41"/>
  <c r="AF24" i="41"/>
  <c r="M54" i="45"/>
  <c r="AE39" i="43"/>
  <c r="AO48" i="41"/>
  <c r="M72" i="41"/>
  <c r="AS42" i="47"/>
  <c r="P87" i="44"/>
  <c r="W42" i="41"/>
  <c r="J36" i="33"/>
  <c r="AL63" i="47"/>
  <c r="T9" i="33"/>
  <c r="V93" i="45"/>
  <c r="S21" i="47"/>
  <c r="AC24" i="33"/>
  <c r="AC36" i="41"/>
  <c r="AE57" i="33"/>
  <c r="AJ45" i="43"/>
  <c r="AF63" i="33"/>
  <c r="AU39" i="43"/>
  <c r="AK87" i="47"/>
  <c r="AD15" i="41"/>
  <c r="AE57" i="43"/>
  <c r="H90" i="33"/>
  <c r="AS84" i="43"/>
  <c r="V54" i="33"/>
  <c r="AS93" i="41"/>
  <c r="U51" i="43"/>
  <c r="Q30" i="41"/>
  <c r="N24" i="47"/>
  <c r="AT33" i="47"/>
  <c r="S36" i="44"/>
  <c r="AO75" i="46"/>
  <c r="X66" i="41"/>
  <c r="AP9" i="43"/>
  <c r="S99" i="46"/>
  <c r="AE63" i="47"/>
  <c r="AE75" i="46"/>
  <c r="V57" i="44"/>
  <c r="AN54" i="33"/>
  <c r="AQ27" i="46"/>
  <c r="AQ30" i="47"/>
  <c r="AB90" i="43"/>
  <c r="AI18" i="44"/>
  <c r="V45" i="43"/>
  <c r="AR27" i="47"/>
  <c r="AC9" i="47"/>
  <c r="AR18" i="44"/>
  <c r="AV69" i="47"/>
  <c r="H45" i="45"/>
  <c r="A64" i="42"/>
  <c r="AR42" i="44"/>
  <c r="O72" i="41"/>
  <c r="AQ72" i="45"/>
  <c r="M42" i="45"/>
  <c r="AE33" i="41"/>
  <c r="T78" i="45"/>
  <c r="F27" i="45"/>
  <c r="AD42" i="47"/>
  <c r="F27" i="44"/>
  <c r="R66" i="44"/>
  <c r="AR93" i="44"/>
  <c r="T96" i="41"/>
  <c r="AN33" i="45"/>
  <c r="AH48" i="43"/>
  <c r="AP30" i="41"/>
  <c r="AO42" i="41"/>
  <c r="O102" i="41"/>
  <c r="Y99" i="41"/>
  <c r="N30" i="43"/>
  <c r="AG69" i="33"/>
  <c r="I33" i="45"/>
  <c r="AP36" i="46"/>
  <c r="R33" i="33"/>
  <c r="Y99" i="45"/>
  <c r="S27" i="41"/>
  <c r="AE78" i="46"/>
  <c r="AN57" i="46"/>
  <c r="E48" i="33"/>
  <c r="I102" i="45"/>
  <c r="Z69" i="43"/>
  <c r="U15" i="46"/>
  <c r="AQ54" i="45"/>
  <c r="AU66" i="46"/>
  <c r="AQ36" i="33"/>
  <c r="AG90" i="46"/>
  <c r="S57" i="45"/>
  <c r="AM51" i="46"/>
  <c r="AP66" i="43"/>
  <c r="AJ81" i="45"/>
  <c r="L75" i="41"/>
  <c r="Z48" i="33"/>
  <c r="E96" i="44"/>
  <c r="AN96" i="43"/>
  <c r="K75" i="46"/>
  <c r="E102" i="45"/>
  <c r="AH24" i="45"/>
  <c r="O99" i="33"/>
  <c r="AI78" i="41"/>
  <c r="AR75" i="47"/>
  <c r="AS63" i="41"/>
  <c r="AH48" i="44"/>
  <c r="AH81" i="46"/>
  <c r="P39" i="45"/>
  <c r="AB30" i="44"/>
  <c r="AR57" i="41"/>
  <c r="E72" i="33"/>
  <c r="AO60" i="46"/>
  <c r="AQ54" i="46"/>
  <c r="AH96" i="44"/>
  <c r="O9" i="46"/>
  <c r="U36" i="44"/>
  <c r="N78" i="44"/>
  <c r="O21" i="46"/>
  <c r="S30" i="33"/>
  <c r="X75" i="41"/>
  <c r="U30" i="46"/>
  <c r="M102" i="44"/>
  <c r="L30" i="46"/>
  <c r="AT72" i="47"/>
  <c r="X87" i="45"/>
  <c r="L24" i="43"/>
  <c r="F30" i="44"/>
  <c r="Q21" i="43"/>
  <c r="U69" i="44"/>
  <c r="AQ90" i="43"/>
  <c r="AS99" i="41"/>
  <c r="AK87" i="43"/>
  <c r="K66" i="46"/>
  <c r="Q27" i="43"/>
  <c r="AT87" i="41"/>
  <c r="X42" i="47"/>
  <c r="J87" i="45"/>
  <c r="AO102" i="47"/>
  <c r="T102" i="47"/>
  <c r="AF30" i="46"/>
  <c r="K36" i="43"/>
  <c r="R75" i="43"/>
  <c r="AF84" i="43"/>
  <c r="AP102" i="43"/>
  <c r="P39" i="47"/>
  <c r="AB57" i="44"/>
  <c r="V84" i="33"/>
  <c r="Y57" i="44"/>
  <c r="AQ75" i="47"/>
  <c r="AK54" i="41"/>
  <c r="AU30" i="47"/>
  <c r="M57" i="44"/>
  <c r="S93" i="33"/>
  <c r="V21" i="46"/>
  <c r="AG63" i="43"/>
  <c r="M39" i="41"/>
  <c r="S54" i="33"/>
  <c r="AK63" i="43"/>
  <c r="AO72" i="45"/>
  <c r="Y60" i="43"/>
  <c r="X48" i="47"/>
  <c r="Q45" i="33"/>
  <c r="K45" i="47"/>
  <c r="AN30" i="45"/>
  <c r="AF90" i="44"/>
  <c r="O54" i="47"/>
  <c r="U90" i="43"/>
  <c r="AL54" i="33"/>
  <c r="K45" i="43"/>
  <c r="N99" i="46"/>
  <c r="AE27" i="45"/>
  <c r="V30" i="45"/>
  <c r="W9" i="44"/>
  <c r="V48" i="46"/>
  <c r="N18" i="44"/>
  <c r="Y84" i="41"/>
  <c r="U54" i="45"/>
  <c r="AL27" i="45"/>
  <c r="AV9" i="47"/>
  <c r="Q96" i="44"/>
  <c r="K9" i="46"/>
  <c r="AE84" i="44"/>
  <c r="Z84" i="45"/>
  <c r="H66" i="45"/>
  <c r="AJ72" i="45"/>
  <c r="S75" i="46"/>
  <c r="AQ96" i="43"/>
  <c r="S18" i="46"/>
  <c r="N27" i="33"/>
  <c r="AD33" i="46"/>
  <c r="AL21" i="33"/>
  <c r="F81" i="44"/>
  <c r="AG51" i="33"/>
  <c r="AH66" i="41"/>
  <c r="T96" i="46"/>
  <c r="K30" i="44"/>
  <c r="AT21" i="47"/>
  <c r="T15" i="43"/>
  <c r="AF21" i="44"/>
  <c r="N24" i="43"/>
  <c r="AM63" i="47"/>
  <c r="AB78" i="47"/>
  <c r="Q30" i="33"/>
  <c r="AJ45" i="41"/>
  <c r="AP78" i="41"/>
  <c r="AK81" i="45"/>
  <c r="M93" i="47"/>
  <c r="A61" i="46"/>
  <c r="AK27" i="46"/>
  <c r="AQ96" i="45"/>
  <c r="P30" i="47"/>
  <c r="Y45" i="43"/>
  <c r="T90" i="41"/>
  <c r="AD60" i="47"/>
  <c r="K30" i="43"/>
  <c r="T60" i="45"/>
  <c r="AE75" i="47"/>
  <c r="G66" i="33"/>
  <c r="H33" i="44"/>
  <c r="J33" i="46"/>
  <c r="F60" i="44"/>
  <c r="AQ33" i="41"/>
  <c r="M27" i="46"/>
  <c r="U27" i="45"/>
  <c r="AB57" i="46"/>
  <c r="F33" i="45"/>
  <c r="AM81" i="46"/>
  <c r="AM45" i="44"/>
  <c r="T36" i="47"/>
  <c r="X33" i="47"/>
  <c r="AI51" i="46"/>
  <c r="AK69" i="44"/>
  <c r="AE69" i="46"/>
  <c r="N27" i="44"/>
  <c r="AB78" i="33"/>
  <c r="Z27" i="47"/>
  <c r="AA84" i="33"/>
  <c r="AL96" i="45"/>
  <c r="AK24" i="44"/>
  <c r="Q57" i="46"/>
  <c r="AJ102" i="47"/>
  <c r="AD33" i="45"/>
  <c r="AM78" i="46"/>
  <c r="T15" i="46"/>
  <c r="AO39" i="43"/>
  <c r="E81" i="33"/>
  <c r="AN54" i="45"/>
  <c r="AA39" i="33"/>
  <c r="U69" i="33"/>
  <c r="T90" i="44"/>
  <c r="AL48" i="44"/>
  <c r="E24" i="45"/>
  <c r="AI33" i="41"/>
  <c r="N24" i="41"/>
  <c r="S102" i="45"/>
  <c r="AK39" i="33"/>
  <c r="AM78" i="45"/>
  <c r="U78" i="47"/>
  <c r="AV15" i="46"/>
  <c r="AA33" i="47"/>
  <c r="AF18" i="47"/>
  <c r="J54" i="33"/>
  <c r="AT81" i="46"/>
  <c r="AO30" i="43"/>
  <c r="AE69" i="43"/>
  <c r="V48" i="44"/>
  <c r="AR9" i="33"/>
  <c r="AN72" i="47"/>
  <c r="AB30" i="43"/>
  <c r="R42" i="45"/>
  <c r="AD90" i="33"/>
  <c r="G36" i="45"/>
  <c r="Z42" i="46"/>
  <c r="Q87" i="33"/>
  <c r="U36" i="33"/>
  <c r="AM57" i="41"/>
  <c r="R15" i="44"/>
  <c r="AO99" i="41"/>
  <c r="O27" i="33"/>
  <c r="Z99" i="47"/>
  <c r="F54" i="33"/>
  <c r="AK102" i="43"/>
  <c r="P78" i="41"/>
  <c r="AK66" i="43"/>
  <c r="AL33" i="46"/>
  <c r="U9" i="47"/>
  <c r="AN96" i="45"/>
  <c r="AQ45" i="46"/>
  <c r="AD21" i="41"/>
  <c r="O48" i="41"/>
  <c r="T15" i="41"/>
  <c r="K66" i="33"/>
  <c r="AL90" i="44"/>
  <c r="AA93" i="47"/>
  <c r="AF33" i="43"/>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J63" i="41"/>
  <c r="Z72" i="46"/>
  <c r="V51" i="44"/>
  <c r="AK42" i="47"/>
  <c r="Z33" i="41"/>
  <c r="X60" i="33"/>
  <c r="AG9" i="46"/>
  <c r="V72" i="41"/>
  <c r="AH102" i="33"/>
  <c r="O54" i="44"/>
  <c r="AA48" i="47"/>
  <c r="U48" i="41"/>
  <c r="T63" i="45"/>
  <c r="AB63" i="41"/>
  <c r="AN90" i="43"/>
  <c r="S36" i="41"/>
  <c r="AO24" i="44"/>
  <c r="P99" i="45"/>
  <c r="AA21" i="46"/>
  <c r="AG99" i="33"/>
  <c r="R51" i="44"/>
  <c r="I84" i="41"/>
  <c r="N51" i="44"/>
  <c r="AA84" i="41"/>
  <c r="AD45" i="33"/>
  <c r="AO57" i="46"/>
  <c r="R96" i="41"/>
  <c r="AU24" i="41"/>
  <c r="AO51" i="45"/>
  <c r="AI48" i="45"/>
  <c r="AH21" i="45"/>
  <c r="AG21" i="41"/>
  <c r="AB66" i="43"/>
  <c r="AG75" i="41"/>
  <c r="Z102" i="43"/>
  <c r="AA21" i="47"/>
  <c r="V57" i="45"/>
  <c r="Y30" i="47"/>
  <c r="N15" i="46"/>
  <c r="AT36" i="41"/>
  <c r="X48" i="41"/>
  <c r="L51" i="43"/>
  <c r="J93" i="44"/>
  <c r="U69" i="45"/>
  <c r="P60" i="46"/>
  <c r="L57" i="43"/>
  <c r="W75" i="43"/>
  <c r="E81" i="44"/>
  <c r="AH99" i="47"/>
  <c r="Q72" i="33"/>
  <c r="K54" i="43"/>
  <c r="Y96" i="46"/>
  <c r="L15" i="44"/>
  <c r="L93" i="46"/>
  <c r="S36" i="47"/>
  <c r="H42" i="44"/>
  <c r="A61" i="41"/>
  <c r="A60" i="41" s="1"/>
  <c r="M36" i="33"/>
  <c r="AI42" i="46"/>
  <c r="Y78" i="46"/>
  <c r="P18" i="41"/>
  <c r="L96" i="41"/>
  <c r="J15" i="45"/>
  <c r="L9" i="41"/>
  <c r="Q27" i="47"/>
  <c r="AG102" i="41"/>
  <c r="S87" i="43"/>
  <c r="O45" i="47"/>
  <c r="W84" i="45"/>
  <c r="AL63" i="46"/>
  <c r="P87" i="33"/>
  <c r="AP81" i="47"/>
  <c r="AC15" i="46"/>
  <c r="AF36" i="45"/>
  <c r="P84" i="43"/>
  <c r="AD39" i="47"/>
  <c r="R33" i="41"/>
  <c r="K72" i="47"/>
  <c r="AD36" i="46"/>
  <c r="AH78" i="47"/>
  <c r="M57" i="41"/>
  <c r="AK102" i="33"/>
  <c r="A28" i="46"/>
  <c r="A29" i="46" s="1"/>
  <c r="X9" i="41"/>
  <c r="AP21" i="44"/>
  <c r="N69" i="43"/>
  <c r="P48" i="45"/>
  <c r="AG42" i="46"/>
  <c r="AT54" i="41"/>
  <c r="AH75" i="43"/>
  <c r="AD51" i="41"/>
  <c r="AH96" i="43"/>
  <c r="AR30" i="43"/>
  <c r="AL45" i="45"/>
  <c r="N45" i="47"/>
  <c r="AC18" i="45"/>
  <c r="AF24" i="46"/>
  <c r="X84" i="45"/>
  <c r="AH66" i="45"/>
  <c r="R54" i="33"/>
  <c r="AR102" i="44"/>
  <c r="AM18" i="41"/>
  <c r="AO57" i="45"/>
  <c r="O9" i="33"/>
  <c r="K42" i="33"/>
  <c r="AK102" i="46"/>
  <c r="Y54" i="44"/>
  <c r="AU75" i="41"/>
  <c r="M33" i="46"/>
  <c r="AA24" i="46"/>
  <c r="AP30" i="43"/>
  <c r="AC69" i="45"/>
  <c r="F66" i="45"/>
  <c r="AL51" i="45"/>
  <c r="R15" i="46"/>
  <c r="AE24" i="33"/>
  <c r="AM87" i="43"/>
  <c r="AH36" i="41"/>
  <c r="AE99" i="43"/>
  <c r="AI9" i="47"/>
  <c r="P99" i="41"/>
  <c r="AQ9" i="33"/>
  <c r="G75" i="44"/>
  <c r="J30" i="47"/>
  <c r="A88" i="43"/>
  <c r="AQ57" i="41"/>
  <c r="AF18" i="45"/>
  <c r="M102" i="47"/>
  <c r="AE63" i="44"/>
  <c r="AP33" i="46"/>
  <c r="AV18" i="47"/>
  <c r="O36" i="46"/>
  <c r="AG36" i="46"/>
  <c r="AH78" i="46"/>
  <c r="A73" i="42"/>
  <c r="P69" i="47"/>
  <c r="AQ57" i="47"/>
  <c r="AR48" i="41"/>
  <c r="O36" i="33"/>
  <c r="T39" i="43"/>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F9" i="47"/>
  <c r="AF96" i="41"/>
  <c r="I63" i="46"/>
  <c r="AP57" i="41"/>
  <c r="P15" i="47"/>
  <c r="AM81" i="43"/>
  <c r="T99" i="43"/>
  <c r="N66" i="45"/>
  <c r="W54" i="44"/>
  <c r="I45" i="33"/>
  <c r="AT18" i="46"/>
  <c r="AK60" i="33"/>
  <c r="T45" i="44"/>
  <c r="AE21" i="47"/>
  <c r="AH30" i="43"/>
  <c r="AG72" i="46"/>
  <c r="M66" i="33"/>
  <c r="U21" i="44"/>
  <c r="AR15" i="46"/>
  <c r="AR66" i="47"/>
  <c r="AC51" i="47"/>
  <c r="Q45" i="46"/>
  <c r="F24" i="44"/>
  <c r="AG84" i="43"/>
  <c r="AO60" i="45"/>
  <c r="Q60" i="43"/>
  <c r="AV45" i="47"/>
  <c r="AU87" i="47"/>
  <c r="AQ30" i="33"/>
  <c r="H84" i="44"/>
  <c r="L48" i="45"/>
  <c r="U27" i="41"/>
  <c r="AS81" i="47"/>
  <c r="W66" i="47"/>
  <c r="AR63" i="46"/>
  <c r="Z30" i="33"/>
  <c r="Q9" i="41"/>
  <c r="A49" i="47"/>
  <c r="A48" i="47" s="1"/>
  <c r="N51" i="33"/>
  <c r="Z27" i="46"/>
  <c r="W81" i="33"/>
  <c r="F87" i="45"/>
  <c r="AD42" i="45"/>
  <c r="AG84" i="33"/>
  <c r="AR90" i="44"/>
  <c r="I63" i="44"/>
  <c r="K93" i="43"/>
  <c r="AJ63" i="47"/>
  <c r="X21" i="47"/>
  <c r="P15" i="45"/>
  <c r="AA51" i="41"/>
  <c r="AC48" i="41"/>
  <c r="AL60" i="44"/>
  <c r="K66" i="47"/>
  <c r="Z24" i="44"/>
  <c r="Z21" i="44"/>
  <c r="S57" i="43"/>
  <c r="AL54" i="41"/>
  <c r="AE51" i="41"/>
  <c r="AH96" i="41"/>
  <c r="AR51" i="33"/>
  <c r="AD27" i="43"/>
  <c r="AH51" i="44"/>
  <c r="Z48" i="41"/>
  <c r="AO87" i="47"/>
  <c r="S90" i="43"/>
  <c r="Q51" i="45"/>
  <c r="AD57" i="46"/>
  <c r="M57" i="47"/>
  <c r="J69" i="33"/>
  <c r="P63" i="45"/>
  <c r="AH69" i="33"/>
  <c r="W87" i="44"/>
  <c r="A40" i="41"/>
  <c r="AF33" i="44"/>
  <c r="N39" i="44"/>
  <c r="AM18" i="33"/>
  <c r="Q27" i="33"/>
  <c r="AJ51" i="43"/>
  <c r="G9" i="45"/>
  <c r="AA30" i="43"/>
  <c r="L18" i="43"/>
  <c r="V36" i="41"/>
  <c r="A94" i="42"/>
  <c r="A95" i="42" s="1"/>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P54" i="47"/>
  <c r="L72" i="45"/>
  <c r="Y81" i="43"/>
  <c r="AE63" i="45"/>
  <c r="AF27" i="47"/>
  <c r="M27" i="45"/>
  <c r="AA72" i="46"/>
  <c r="E57" i="44"/>
  <c r="AR18" i="46"/>
  <c r="AA90" i="43"/>
  <c r="P57" i="41"/>
  <c r="AO84" i="33"/>
  <c r="K54" i="33"/>
  <c r="N15" i="44"/>
  <c r="R90" i="41"/>
  <c r="AP72" i="33"/>
  <c r="W66" i="45"/>
  <c r="I93" i="47"/>
  <c r="A88" i="42"/>
  <c r="A89" i="42" s="1"/>
  <c r="AQ69" i="46"/>
  <c r="Z99" i="44"/>
  <c r="R36" i="33"/>
  <c r="AB27" i="47"/>
  <c r="AT84" i="47"/>
  <c r="AC69" i="41"/>
  <c r="AS21" i="46"/>
  <c r="AM9" i="41"/>
  <c r="S45" i="46"/>
  <c r="J24" i="33"/>
  <c r="AD66" i="45"/>
  <c r="AN27" i="46"/>
  <c r="AJ57" i="44"/>
  <c r="AD84" i="46"/>
  <c r="P54" i="43"/>
  <c r="AG45" i="46"/>
  <c r="AB81" i="43"/>
  <c r="AP9" i="33"/>
  <c r="S93" i="41"/>
  <c r="P60" i="45"/>
  <c r="AJ48" i="46"/>
  <c r="AC42" i="45"/>
  <c r="V15" i="46"/>
  <c r="AG78" i="33"/>
  <c r="P18" i="47"/>
  <c r="AM63" i="44"/>
  <c r="L54" i="45"/>
  <c r="AM9" i="47"/>
  <c r="AQ93" i="44"/>
  <c r="N36" i="45"/>
  <c r="AP102" i="44"/>
  <c r="AA42" i="33"/>
  <c r="AJ24" i="46"/>
  <c r="Z90" i="33"/>
  <c r="AL84" i="43"/>
  <c r="O45" i="44"/>
  <c r="AA81" i="44"/>
  <c r="T48" i="33"/>
  <c r="AU48" i="46"/>
  <c r="M84" i="46"/>
  <c r="I9" i="45"/>
  <c r="AB63" i="44"/>
  <c r="AC45" i="46"/>
  <c r="AT99" i="46"/>
  <c r="AF75" i="43"/>
  <c r="R84" i="43"/>
  <c r="R60" i="41"/>
  <c r="AK21" i="45"/>
  <c r="V48" i="43"/>
  <c r="AC93" i="33"/>
  <c r="AR63" i="47"/>
  <c r="AL54" i="43"/>
  <c r="S15" i="44"/>
  <c r="X78" i="46"/>
  <c r="Y57" i="47"/>
  <c r="AN60" i="46"/>
  <c r="U96" i="44"/>
  <c r="U57" i="33"/>
  <c r="AK21" i="46"/>
  <c r="AN39" i="47"/>
  <c r="U18" i="45"/>
  <c r="A85" i="41"/>
  <c r="A86" i="41" s="1"/>
  <c r="Y78" i="44"/>
  <c r="AQ39" i="43"/>
  <c r="V99" i="46"/>
  <c r="AP54" i="45"/>
  <c r="AA18" i="46"/>
  <c r="AA45" i="47"/>
  <c r="AK51" i="47"/>
  <c r="Z30" i="47"/>
  <c r="AD39" i="43"/>
  <c r="F90" i="33"/>
  <c r="J99" i="44"/>
  <c r="J69" i="41"/>
  <c r="O48" i="33"/>
  <c r="AJ45" i="33"/>
  <c r="AP27" i="45"/>
  <c r="U18" i="41"/>
  <c r="P81" i="41"/>
  <c r="Z42" i="43"/>
  <c r="AB72" i="46"/>
  <c r="AP54" i="43"/>
  <c r="L96" i="47"/>
  <c r="AC54" i="45"/>
  <c r="H75" i="33"/>
  <c r="AF69" i="46"/>
  <c r="V24" i="44"/>
  <c r="F57" i="33"/>
  <c r="AR51" i="45"/>
  <c r="Y39" i="44"/>
  <c r="AH36" i="45"/>
  <c r="AN33" i="44"/>
  <c r="O24" i="41"/>
  <c r="AD48" i="41"/>
  <c r="AA60" i="46"/>
  <c r="X84" i="33"/>
  <c r="X33" i="41"/>
  <c r="V78" i="33"/>
  <c r="AI84" i="33"/>
  <c r="N102" i="43"/>
  <c r="H63" i="45"/>
  <c r="O87" i="33"/>
  <c r="AC60" i="43"/>
  <c r="J30" i="41"/>
  <c r="M72" i="46"/>
  <c r="AI9" i="46"/>
  <c r="AD27" i="41"/>
  <c r="AI78" i="44"/>
  <c r="AL18" i="33"/>
  <c r="AA60" i="41"/>
  <c r="X18" i="41"/>
  <c r="AB45" i="41"/>
  <c r="AN21" i="46"/>
  <c r="A103" i="42"/>
  <c r="AO84" i="45"/>
  <c r="AT81" i="47"/>
  <c r="S15" i="41"/>
  <c r="AP33" i="33"/>
  <c r="Y84" i="45"/>
  <c r="AF57" i="47"/>
  <c r="X48" i="44"/>
  <c r="K75" i="44"/>
  <c r="R33" i="47"/>
  <c r="O45" i="41"/>
  <c r="AQ51" i="47"/>
  <c r="Z18" i="45"/>
  <c r="AC51" i="33"/>
  <c r="J102" i="44"/>
  <c r="AE54" i="33"/>
  <c r="Y9" i="46"/>
  <c r="J99" i="43"/>
  <c r="S72" i="41"/>
  <c r="M99" i="33"/>
  <c r="AS81" i="43"/>
  <c r="AD90" i="45"/>
  <c r="H18" i="33"/>
  <c r="AO24" i="33"/>
  <c r="P90" i="47"/>
  <c r="AB78" i="44"/>
  <c r="N69" i="45"/>
  <c r="P66" i="43"/>
  <c r="AT54" i="43"/>
  <c r="AD18" i="33"/>
  <c r="AM72" i="45"/>
  <c r="AC48" i="46"/>
  <c r="A52" i="47"/>
  <c r="A53" i="47" s="1"/>
  <c r="AI54" i="41"/>
  <c r="P102" i="46"/>
  <c r="X78" i="45"/>
  <c r="AH39" i="43"/>
  <c r="AL36" i="44"/>
  <c r="AH48" i="47"/>
  <c r="G84" i="45"/>
  <c r="AV24" i="43"/>
  <c r="Y81" i="46"/>
  <c r="AL102" i="33"/>
  <c r="AS27" i="41"/>
  <c r="AL42" i="45"/>
  <c r="AT69" i="43"/>
  <c r="AK30" i="41"/>
  <c r="AP63" i="33"/>
  <c r="AL33" i="41"/>
  <c r="AO18" i="47"/>
  <c r="AE90" i="47"/>
  <c r="I96" i="45"/>
  <c r="W21" i="46"/>
  <c r="AA63" i="43"/>
  <c r="R24" i="44"/>
  <c r="AH57" i="45"/>
  <c r="K69" i="33"/>
  <c r="AC24" i="45"/>
  <c r="AL39" i="46"/>
  <c r="AN36" i="44"/>
  <c r="AI30" i="44"/>
  <c r="L96" i="33"/>
  <c r="N78" i="41"/>
  <c r="Z33" i="43"/>
  <c r="AM99" i="41"/>
  <c r="AD51" i="33"/>
  <c r="U30" i="44"/>
  <c r="N33" i="45"/>
  <c r="AL33" i="33"/>
  <c r="S21" i="43"/>
  <c r="AH36" i="44"/>
  <c r="X42" i="41"/>
  <c r="P78" i="47"/>
  <c r="I33" i="46"/>
  <c r="AN30" i="44"/>
  <c r="Q60" i="47"/>
  <c r="Y99" i="44"/>
  <c r="A76" i="46"/>
  <c r="A75" i="46" s="1"/>
  <c r="N78" i="47"/>
  <c r="AN39" i="43"/>
  <c r="P81" i="46"/>
  <c r="AG45" i="47"/>
  <c r="AL93" i="44"/>
  <c r="AC54" i="46"/>
  <c r="AE72" i="46"/>
  <c r="AC96" i="46"/>
  <c r="G102" i="44"/>
  <c r="AT51" i="43"/>
  <c r="AO96" i="43"/>
  <c r="W9" i="41"/>
  <c r="AI87" i="45"/>
  <c r="W72" i="44"/>
  <c r="AV24" i="46"/>
  <c r="AJ78" i="43"/>
  <c r="Y90" i="33"/>
  <c r="Z18" i="47"/>
  <c r="V15" i="47"/>
  <c r="L69" i="41"/>
  <c r="Z27" i="33"/>
  <c r="Z33" i="33"/>
  <c r="K81" i="33"/>
  <c r="I72" i="46"/>
  <c r="AA24" i="41"/>
  <c r="E39" i="45"/>
  <c r="Q75" i="44"/>
  <c r="AA48" i="45"/>
  <c r="AQ48" i="33"/>
  <c r="A67" i="45"/>
  <c r="A68" i="45" s="1"/>
  <c r="AI21" i="47"/>
  <c r="AE18" i="45"/>
  <c r="AM84" i="44"/>
  <c r="U27" i="47"/>
  <c r="V90" i="44"/>
  <c r="Z87" i="46"/>
  <c r="AG18" i="44"/>
  <c r="K45" i="46"/>
  <c r="AO87" i="44"/>
  <c r="R63" i="47"/>
  <c r="AI36" i="47"/>
  <c r="AG51" i="47"/>
  <c r="F63" i="45"/>
  <c r="O24" i="45"/>
  <c r="AA21" i="45"/>
  <c r="U33" i="47"/>
  <c r="AF69" i="43"/>
  <c r="AN48" i="43"/>
  <c r="O36" i="44"/>
  <c r="L48" i="33"/>
  <c r="AR84" i="47"/>
  <c r="AL63" i="45"/>
  <c r="AH99" i="45"/>
  <c r="L96" i="43"/>
  <c r="T63" i="44"/>
  <c r="F24" i="45"/>
  <c r="F57" i="45"/>
  <c r="AB75" i="45"/>
  <c r="AR36" i="33"/>
  <c r="AA75" i="45"/>
  <c r="M18" i="47"/>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O75" i="41"/>
  <c r="AA27" i="44"/>
  <c r="AD21" i="46"/>
  <c r="AQ93" i="43"/>
  <c r="G30" i="44"/>
  <c r="AC99" i="46"/>
  <c r="U102" i="46"/>
  <c r="V90" i="46"/>
  <c r="A99" i="33"/>
  <c r="A101" i="33"/>
  <c r="O21" i="43"/>
  <c r="Z48" i="46"/>
  <c r="U90" i="33"/>
  <c r="M93" i="33"/>
  <c r="K66" i="44"/>
  <c r="AA18" i="43"/>
  <c r="AM81" i="45"/>
  <c r="AM66" i="44"/>
  <c r="S81" i="43"/>
  <c r="AF72" i="44"/>
  <c r="U69" i="41"/>
  <c r="AT27" i="47"/>
  <c r="T27" i="45"/>
  <c r="AF9" i="45"/>
  <c r="X48" i="33"/>
  <c r="AN51" i="43"/>
  <c r="AA96" i="43"/>
  <c r="AA75" i="44"/>
  <c r="U51" i="47"/>
  <c r="AG36" i="47"/>
  <c r="S81" i="46"/>
  <c r="O42" i="43"/>
  <c r="Y69" i="44"/>
  <c r="W39" i="43"/>
  <c r="U33" i="44"/>
  <c r="AI36" i="33"/>
  <c r="T36" i="45"/>
  <c r="L21" i="45"/>
  <c r="AO51" i="43"/>
  <c r="AK63" i="45"/>
  <c r="AO9" i="46"/>
  <c r="AL78" i="45"/>
  <c r="AH9" i="46"/>
  <c r="Y57" i="46"/>
  <c r="A82" i="42"/>
  <c r="AE45" i="47"/>
  <c r="AJ18" i="46"/>
  <c r="I81" i="41"/>
  <c r="AK57" i="33"/>
  <c r="AK90" i="45"/>
  <c r="A68" i="42"/>
  <c r="A66" i="42"/>
  <c r="M33" i="43"/>
  <c r="AC81" i="41"/>
  <c r="AI36" i="43"/>
  <c r="AA57" i="41"/>
  <c r="W72" i="43"/>
  <c r="I15" i="33"/>
  <c r="O27" i="44"/>
  <c r="W63" i="45"/>
  <c r="P57" i="43"/>
  <c r="AI81" i="43"/>
  <c r="R75" i="45"/>
  <c r="M90" i="46"/>
  <c r="AO42" i="44"/>
  <c r="L36" i="43"/>
  <c r="A25" i="44"/>
  <c r="AS54" i="43"/>
  <c r="AN93" i="47"/>
  <c r="AH42" i="44"/>
  <c r="L87" i="43"/>
  <c r="AE33" i="45"/>
  <c r="AN27" i="44"/>
  <c r="AE48" i="43"/>
  <c r="AR66" i="41"/>
  <c r="AB9" i="33"/>
  <c r="J54" i="47"/>
  <c r="T42" i="33"/>
  <c r="AS63" i="43"/>
  <c r="AK96" i="46"/>
  <c r="AO9" i="41"/>
  <c r="AR60" i="41"/>
  <c r="E78" i="44"/>
  <c r="N96" i="45"/>
  <c r="AC87" i="41"/>
  <c r="AK9" i="46"/>
  <c r="Z60" i="45"/>
  <c r="A19" i="44"/>
  <c r="X87" i="44"/>
  <c r="V42" i="47"/>
  <c r="AA54" i="43"/>
  <c r="AN78" i="43"/>
  <c r="AB18" i="41"/>
  <c r="AO57" i="43"/>
  <c r="K24" i="47"/>
  <c r="AK72" i="43"/>
  <c r="V30" i="43"/>
  <c r="AV63" i="46"/>
  <c r="T84" i="41"/>
  <c r="AC69" i="44"/>
  <c r="AH75" i="47"/>
  <c r="Y66" i="45"/>
  <c r="X87" i="43"/>
  <c r="AO24" i="47"/>
  <c r="AB84" i="44"/>
  <c r="O24" i="46"/>
  <c r="AI48" i="41"/>
  <c r="AE27" i="46"/>
  <c r="AA27" i="45"/>
  <c r="AP84" i="47"/>
  <c r="AF30" i="47"/>
  <c r="AP42" i="47"/>
  <c r="R87" i="45"/>
  <c r="AR102" i="45"/>
  <c r="P51" i="44"/>
  <c r="S27" i="46"/>
  <c r="AR102" i="33"/>
  <c r="Y42" i="45"/>
  <c r="Y66" i="41"/>
  <c r="AO75" i="44"/>
  <c r="Q69" i="47"/>
  <c r="V78" i="45"/>
  <c r="S93" i="47"/>
  <c r="AR21" i="33"/>
  <c r="L87" i="44"/>
  <c r="AL84" i="46"/>
  <c r="AP99" i="45"/>
  <c r="R84" i="46"/>
  <c r="G51" i="33"/>
  <c r="U75" i="33"/>
  <c r="AV57" i="41"/>
  <c r="M9" i="46"/>
  <c r="V69" i="47"/>
  <c r="J90" i="43"/>
  <c r="AK72" i="47"/>
  <c r="Z15" i="46"/>
  <c r="J36" i="44"/>
  <c r="AH102" i="41"/>
  <c r="AN87" i="46"/>
  <c r="Y24" i="46"/>
  <c r="Y33" i="43"/>
  <c r="AH84" i="47"/>
  <c r="Q9" i="45"/>
  <c r="W75" i="41"/>
  <c r="A90" i="33"/>
  <c r="A92" i="33"/>
  <c r="E36" i="45"/>
  <c r="Z15" i="47"/>
  <c r="I69" i="33"/>
  <c r="AK78" i="33"/>
  <c r="Z69" i="45"/>
  <c r="AA39" i="41"/>
  <c r="AH93" i="44"/>
  <c r="W57" i="41"/>
  <c r="G99" i="44"/>
  <c r="K66" i="45"/>
  <c r="AU90" i="43"/>
  <c r="U72" i="44"/>
  <c r="A100" i="47"/>
  <c r="A55" i="46"/>
  <c r="L57" i="33"/>
  <c r="AV45" i="46"/>
  <c r="T45" i="33"/>
  <c r="AM72" i="47"/>
  <c r="O24" i="43"/>
  <c r="S36" i="43"/>
  <c r="I30" i="33"/>
  <c r="AD54" i="47"/>
  <c r="AQ102" i="46"/>
  <c r="AA51" i="47"/>
  <c r="AJ72" i="41"/>
  <c r="Z33" i="46"/>
  <c r="J78" i="44"/>
  <c r="AL18" i="43"/>
  <c r="L90" i="41"/>
  <c r="AK93" i="46"/>
  <c r="A51" i="42"/>
  <c r="A53" i="42"/>
  <c r="AB9" i="47"/>
  <c r="AO75" i="45"/>
  <c r="O99" i="41"/>
  <c r="AI9" i="41"/>
  <c r="O39" i="44"/>
  <c r="V75" i="46"/>
  <c r="AD24" i="41"/>
  <c r="AL57" i="33"/>
  <c r="AM21" i="47"/>
  <c r="AD99" i="46"/>
  <c r="K57" i="46"/>
  <c r="J54" i="43"/>
  <c r="AH60" i="45"/>
  <c r="AK33" i="45"/>
  <c r="R69" i="44"/>
  <c r="M27" i="41"/>
  <c r="X90" i="33"/>
  <c r="I27" i="46"/>
  <c r="L33" i="43"/>
  <c r="AG84" i="47"/>
  <c r="A67" i="43"/>
  <c r="AL87" i="47"/>
  <c r="W27" i="46"/>
  <c r="AT75" i="46"/>
  <c r="S42" i="47"/>
  <c r="I15" i="41"/>
  <c r="S9" i="44"/>
  <c r="G33" i="33"/>
  <c r="V81" i="45"/>
  <c r="R21" i="45"/>
  <c r="AS87" i="46"/>
  <c r="AM87" i="41"/>
  <c r="M21" i="47"/>
  <c r="AG81" i="45"/>
  <c r="Q84" i="33"/>
  <c r="AP90" i="33"/>
  <c r="AM69" i="43"/>
  <c r="V75" i="43"/>
  <c r="K15" i="43"/>
  <c r="H66" i="44"/>
  <c r="AE81" i="44"/>
  <c r="AO33" i="41"/>
  <c r="S54" i="45"/>
  <c r="AO21" i="45"/>
  <c r="S27" i="43"/>
  <c r="Q15" i="44"/>
  <c r="W96" i="47"/>
  <c r="AR42" i="33"/>
  <c r="AF63" i="41"/>
  <c r="AI102" i="44"/>
  <c r="R66" i="43"/>
  <c r="X9" i="46"/>
  <c r="AM90" i="43"/>
  <c r="AU51" i="47"/>
  <c r="AJ42" i="47"/>
  <c r="T39" i="45"/>
  <c r="H75" i="44"/>
  <c r="AE27" i="33"/>
  <c r="AJ30" i="45"/>
  <c r="J57" i="47"/>
  <c r="AI63" i="46"/>
  <c r="AF24" i="43"/>
  <c r="S63" i="45"/>
  <c r="AF69" i="47"/>
  <c r="Y87" i="46"/>
  <c r="AM87" i="33"/>
  <c r="AU36" i="41"/>
  <c r="Z72" i="41"/>
  <c r="AH60" i="33"/>
  <c r="AM51" i="43"/>
  <c r="AS33" i="41"/>
  <c r="Q42" i="41"/>
  <c r="AP84" i="33"/>
  <c r="F48" i="44"/>
  <c r="S78" i="41"/>
  <c r="AQ84" i="47"/>
  <c r="V72" i="45"/>
  <c r="Z90" i="43"/>
  <c r="AB99" i="44"/>
  <c r="A67" i="41"/>
  <c r="J27" i="47"/>
  <c r="I45" i="45"/>
  <c r="L69" i="33"/>
  <c r="AS75" i="46"/>
  <c r="I27" i="47"/>
  <c r="U78" i="46"/>
  <c r="AR36" i="44"/>
  <c r="U48" i="43"/>
  <c r="N72" i="46"/>
  <c r="T60" i="46"/>
  <c r="N45" i="43"/>
  <c r="AF9" i="33"/>
  <c r="A31" i="41"/>
  <c r="AQ96" i="47"/>
  <c r="U72" i="45"/>
  <c r="AF9" i="43"/>
  <c r="AU63" i="47"/>
  <c r="Y63" i="33"/>
  <c r="AH75" i="45"/>
  <c r="K27" i="43"/>
  <c r="AU27" i="47"/>
  <c r="AI48" i="33"/>
  <c r="Q33" i="33"/>
  <c r="M45" i="44"/>
  <c r="AM87" i="47"/>
  <c r="AB18" i="44"/>
  <c r="A40" i="47"/>
  <c r="A19" i="46"/>
  <c r="Q57" i="44"/>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58" i="41"/>
  <c r="W75" i="47"/>
  <c r="Z81" i="46"/>
  <c r="J84" i="43"/>
  <c r="AT66" i="43"/>
  <c r="AB72" i="43"/>
  <c r="AE36" i="45"/>
  <c r="AA78" i="47"/>
  <c r="AD18" i="45"/>
  <c r="U75" i="47"/>
  <c r="AG36" i="33"/>
  <c r="AP24" i="41"/>
  <c r="X51" i="45"/>
  <c r="AF42" i="46"/>
  <c r="W60" i="43"/>
  <c r="AM27" i="41"/>
  <c r="AQ75" i="45"/>
  <c r="W63" i="41"/>
  <c r="AO33" i="46"/>
  <c r="J66" i="46"/>
  <c r="K84" i="46"/>
  <c r="Q63" i="46"/>
  <c r="AR36" i="47"/>
  <c r="AI63" i="47"/>
  <c r="AK90" i="44"/>
  <c r="AM30" i="47"/>
  <c r="AI75" i="47"/>
  <c r="H93" i="33"/>
  <c r="AO78" i="41"/>
  <c r="A62" i="41"/>
  <c r="AL33" i="43"/>
  <c r="AL84" i="33"/>
  <c r="Z96" i="44"/>
  <c r="AR45" i="45"/>
  <c r="H21" i="44"/>
  <c r="J63" i="45"/>
  <c r="V39" i="45"/>
  <c r="K93" i="45"/>
  <c r="Y48" i="47"/>
  <c r="AV33" i="41"/>
  <c r="AD93" i="44"/>
  <c r="AM84" i="33"/>
  <c r="N72" i="45"/>
  <c r="AR18" i="47"/>
  <c r="AE51" i="33"/>
  <c r="K102" i="33"/>
  <c r="AK57" i="46"/>
  <c r="AI30" i="46"/>
  <c r="O84" i="46"/>
  <c r="V18" i="43"/>
  <c r="F99" i="45"/>
  <c r="J60" i="41"/>
  <c r="AS60" i="43"/>
  <c r="L27" i="44"/>
  <c r="AK90" i="47"/>
  <c r="P96" i="47"/>
  <c r="AB33" i="33"/>
  <c r="K51" i="44"/>
  <c r="AI90" i="47"/>
  <c r="N87" i="46"/>
  <c r="AB45" i="43"/>
  <c r="I24" i="44"/>
  <c r="AC18" i="47"/>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93" i="33"/>
  <c r="AV99" i="43"/>
  <c r="Y18" i="44"/>
  <c r="AC96" i="45"/>
  <c r="I81" i="47"/>
  <c r="AG84" i="44"/>
  <c r="A103" i="46"/>
  <c r="AK24" i="46"/>
  <c r="AO69" i="33"/>
  <c r="V33" i="43"/>
  <c r="AL96" i="43"/>
  <c r="G39" i="44"/>
  <c r="AM99" i="33"/>
  <c r="Q21" i="46"/>
  <c r="K75" i="43"/>
  <c r="AD54" i="43"/>
  <c r="AR60" i="43"/>
  <c r="V87" i="43"/>
  <c r="L102" i="45"/>
  <c r="AT9" i="46"/>
  <c r="AU102" i="41"/>
  <c r="Q18" i="41"/>
  <c r="J60" i="45"/>
  <c r="AA63" i="46"/>
  <c r="AF51" i="44"/>
  <c r="P99" i="43"/>
  <c r="K72" i="43"/>
  <c r="L45" i="33"/>
  <c r="Y75" i="33"/>
  <c r="AK84" i="46"/>
  <c r="AV87" i="43"/>
  <c r="AD63" i="43"/>
  <c r="I51" i="45"/>
  <c r="AG51" i="41"/>
  <c r="A58" i="43"/>
  <c r="Q81" i="44"/>
  <c r="AP54" i="44"/>
  <c r="AI75" i="45"/>
  <c r="AN57" i="44"/>
  <c r="AR48" i="47"/>
  <c r="O30" i="46"/>
  <c r="H84" i="45"/>
  <c r="AA72" i="44"/>
  <c r="AG21" i="45"/>
  <c r="J15" i="47"/>
  <c r="L66" i="44"/>
  <c r="Y15" i="45"/>
  <c r="P24" i="43"/>
  <c r="Y24" i="47"/>
  <c r="P63" i="46"/>
  <c r="T39" i="33"/>
  <c r="AO69" i="44"/>
  <c r="R81" i="47"/>
  <c r="Y57" i="33"/>
  <c r="R84" i="44"/>
  <c r="Y9" i="43"/>
  <c r="J48" i="43"/>
  <c r="AK39" i="46"/>
  <c r="AM36" i="41"/>
  <c r="V69" i="43"/>
  <c r="AC60" i="45"/>
  <c r="AJ87" i="46"/>
  <c r="AN75" i="41"/>
  <c r="L54" i="33"/>
  <c r="Y18" i="46"/>
  <c r="AU81" i="41"/>
  <c r="I90" i="41"/>
  <c r="Z84" i="33"/>
  <c r="AC45" i="33"/>
  <c r="I81" i="46"/>
  <c r="H90" i="45"/>
  <c r="AH15" i="47"/>
  <c r="A18" i="47"/>
  <c r="A20" i="47"/>
  <c r="W24" i="47"/>
  <c r="AM30" i="44"/>
  <c r="A93" i="42"/>
  <c r="R18" i="46"/>
  <c r="AV9" i="41"/>
  <c r="N78" i="43"/>
  <c r="S87" i="41"/>
  <c r="K54" i="41"/>
  <c r="J9" i="47"/>
  <c r="AJ81" i="41"/>
  <c r="A49" i="43"/>
  <c r="A25" i="46"/>
  <c r="V27" i="45"/>
  <c r="A16" i="44"/>
  <c r="H48" i="44"/>
  <c r="AP69" i="44"/>
  <c r="AR48" i="45"/>
  <c r="AC15" i="47"/>
  <c r="AB54" i="45"/>
  <c r="L27" i="33"/>
  <c r="AE48" i="46"/>
  <c r="AH15" i="43"/>
  <c r="N57" i="33"/>
  <c r="Q57" i="47"/>
  <c r="H9" i="45"/>
  <c r="M96" i="33"/>
  <c r="H9" i="33"/>
  <c r="R42" i="43"/>
  <c r="AN57" i="33"/>
  <c r="AJ87" i="44"/>
  <c r="Z33" i="45"/>
  <c r="AB75" i="44"/>
  <c r="AJ75" i="43"/>
  <c r="A15" i="46"/>
  <c r="A67" i="33"/>
  <c r="E93" i="45"/>
  <c r="AG30" i="46"/>
  <c r="J18" i="44"/>
  <c r="F18" i="44"/>
  <c r="O42" i="45"/>
  <c r="AV48" i="43"/>
  <c r="W30" i="43"/>
  <c r="V60" i="43"/>
  <c r="AT54" i="46"/>
  <c r="AG39" i="43"/>
  <c r="U39" i="41"/>
  <c r="AM84" i="43"/>
  <c r="AH15" i="45"/>
  <c r="AJ60" i="41"/>
  <c r="AP69" i="41"/>
  <c r="AB99" i="33"/>
  <c r="A94" i="47"/>
  <c r="N57" i="44"/>
  <c r="AD45" i="46"/>
  <c r="AO60" i="44"/>
  <c r="AC48" i="43"/>
  <c r="AC87" i="45"/>
  <c r="AV27" i="47"/>
  <c r="L30" i="47"/>
  <c r="AA93" i="44"/>
  <c r="T57" i="46"/>
  <c r="AD57" i="43"/>
  <c r="Z90" i="44"/>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V18" i="47"/>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V9" i="46"/>
  <c r="U57" i="45"/>
  <c r="P21" i="33"/>
  <c r="AO57" i="33"/>
  <c r="AG24" i="45"/>
  <c r="G78" i="44"/>
  <c r="AE87" i="45"/>
  <c r="Y60" i="45"/>
  <c r="V90" i="47"/>
  <c r="AN78" i="46"/>
  <c r="AQ84" i="33"/>
  <c r="AE30" i="43"/>
  <c r="S51" i="43"/>
  <c r="AF48" i="43"/>
  <c r="T90" i="45"/>
  <c r="AJ21" i="41"/>
  <c r="AB54" i="44"/>
  <c r="Q42" i="43"/>
  <c r="G39" i="45"/>
  <c r="N48" i="47"/>
  <c r="L87" i="41"/>
  <c r="AF75" i="46"/>
  <c r="AH90" i="44"/>
  <c r="AP27" i="43"/>
  <c r="AV57" i="47"/>
  <c r="X81" i="43"/>
  <c r="AG96" i="47"/>
  <c r="W63" i="47"/>
  <c r="AD72" i="44"/>
  <c r="W75" i="46"/>
  <c r="AN72" i="43"/>
  <c r="W18" i="41"/>
  <c r="AO60" i="47"/>
  <c r="P75" i="41"/>
  <c r="AF60" i="44"/>
  <c r="AT78" i="47"/>
  <c r="Y81" i="44"/>
  <c r="Z66" i="45"/>
  <c r="AC15" i="45"/>
  <c r="AK30" i="44"/>
  <c r="A57" i="47"/>
  <c r="A59" i="47"/>
  <c r="AF30" i="43"/>
  <c r="AM72" i="43"/>
  <c r="O84" i="45"/>
  <c r="AH42" i="41"/>
  <c r="AG99" i="43"/>
  <c r="A73" i="33"/>
  <c r="E9" i="45"/>
  <c r="AH90" i="41"/>
  <c r="AR27" i="41"/>
  <c r="N96" i="46"/>
  <c r="A44" i="41"/>
  <c r="AK36" i="44"/>
  <c r="H93" i="44"/>
  <c r="Q81" i="45"/>
  <c r="AE9" i="46"/>
  <c r="AH18" i="47"/>
  <c r="T9" i="44"/>
  <c r="Q45" i="41"/>
  <c r="AM66" i="45"/>
  <c r="T75" i="43"/>
  <c r="F54" i="45"/>
  <c r="AJ15" i="47"/>
  <c r="A69" i="43"/>
  <c r="A71" i="43"/>
  <c r="Z102" i="41"/>
  <c r="R90" i="46"/>
  <c r="Q18" i="43"/>
  <c r="AS24" i="46"/>
  <c r="AC96" i="47"/>
  <c r="AN93" i="41"/>
  <c r="AN36" i="46"/>
  <c r="M81" i="41"/>
  <c r="AQ15" i="46"/>
  <c r="A97" i="44"/>
  <c r="W48" i="33"/>
  <c r="I96" i="44"/>
  <c r="AM57" i="45"/>
  <c r="AF15" i="45"/>
  <c r="AE84" i="33"/>
  <c r="AF45" i="43"/>
  <c r="AT15" i="46"/>
  <c r="I36" i="47"/>
  <c r="L60" i="45"/>
  <c r="AL42" i="33"/>
  <c r="AG87" i="46"/>
  <c r="V9" i="41"/>
  <c r="I36" i="33"/>
  <c r="AN9" i="46"/>
  <c r="K21" i="46"/>
  <c r="AL30" i="46"/>
  <c r="AA15" i="47"/>
  <c r="R72" i="45"/>
  <c r="Z54" i="46"/>
  <c r="AR99" i="41"/>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O60" i="33"/>
  <c r="A96" i="47"/>
  <c r="A98" i="47"/>
  <c r="AG9" i="44"/>
  <c r="A88" i="46"/>
  <c r="AK102" i="41"/>
  <c r="G27" i="44"/>
  <c r="K51" i="46"/>
  <c r="AD27" i="47"/>
  <c r="M51" i="41"/>
  <c r="AB48" i="46"/>
  <c r="Q69" i="43"/>
  <c r="V60" i="45"/>
  <c r="K18" i="33"/>
  <c r="AS45" i="43"/>
  <c r="V102" i="45"/>
  <c r="AK15" i="44"/>
  <c r="S99" i="43"/>
  <c r="U54" i="47"/>
  <c r="AL72" i="44"/>
  <c r="F42" i="33"/>
  <c r="S27" i="33"/>
  <c r="I9" i="43"/>
  <c r="L72" i="33"/>
  <c r="AB51" i="44"/>
  <c r="V84" i="43"/>
  <c r="U63" i="43"/>
  <c r="AD48" i="47"/>
  <c r="I9" i="41"/>
  <c r="Q93" i="33"/>
  <c r="U96" i="41"/>
  <c r="AM75" i="43"/>
  <c r="J15" i="33"/>
  <c r="N21" i="45"/>
  <c r="N51" i="45"/>
  <c r="AD75" i="45"/>
  <c r="AO24" i="43"/>
  <c r="AH69" i="41"/>
  <c r="M78" i="45"/>
  <c r="M54" i="44"/>
  <c r="AE90" i="46"/>
  <c r="A58" i="42"/>
  <c r="Y69" i="46"/>
  <c r="AB87" i="43"/>
  <c r="AM21" i="33"/>
  <c r="W24" i="45"/>
  <c r="AH78" i="33"/>
  <c r="H81" i="44"/>
  <c r="S81" i="44"/>
  <c r="AN72" i="41"/>
  <c r="T48" i="41"/>
  <c r="O45" i="46"/>
  <c r="L60" i="44"/>
  <c r="O102" i="45"/>
  <c r="A25" i="45"/>
  <c r="AG72" i="41"/>
  <c r="AA9" i="45"/>
  <c r="AS78" i="43"/>
  <c r="R102" i="41"/>
  <c r="AF96" i="44"/>
  <c r="AB90" i="46"/>
  <c r="AO69" i="43"/>
  <c r="AE87" i="43"/>
  <c r="N51" i="46"/>
  <c r="W30" i="46"/>
  <c r="AA72" i="45"/>
  <c r="AB57" i="41"/>
  <c r="G93" i="44"/>
  <c r="AQ9" i="43"/>
  <c r="A31" i="45"/>
  <c r="O84" i="33"/>
  <c r="R75" i="44"/>
  <c r="AL36" i="43"/>
  <c r="I57" i="47"/>
  <c r="AA24" i="44"/>
  <c r="M48" i="47"/>
  <c r="AR84" i="43"/>
  <c r="Y24" i="44"/>
  <c r="F15" i="45"/>
  <c r="W45" i="46"/>
  <c r="AQ81" i="43"/>
  <c r="N102" i="41"/>
  <c r="N72" i="44"/>
  <c r="AL96" i="44"/>
  <c r="V33" i="41"/>
  <c r="I60" i="47"/>
  <c r="AS42" i="41"/>
  <c r="AA48" i="44"/>
  <c r="T21" i="47"/>
  <c r="AR39" i="46"/>
  <c r="AK60" i="46"/>
  <c r="AC42" i="33"/>
  <c r="Y69" i="41"/>
  <c r="T96" i="47"/>
  <c r="AA90" i="41"/>
  <c r="L60" i="41"/>
  <c r="X87" i="41"/>
  <c r="Y30" i="43"/>
  <c r="R81" i="43"/>
  <c r="Q18" i="46"/>
  <c r="P18" i="43"/>
  <c r="AH69" i="44"/>
  <c r="AL81" i="47"/>
  <c r="P36" i="43"/>
  <c r="E69" i="33"/>
  <c r="R51" i="45"/>
  <c r="AI75" i="41"/>
  <c r="N33" i="41"/>
  <c r="AM51" i="33"/>
  <c r="AE66" i="45"/>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AO39" i="47"/>
  <c r="F30" i="33"/>
  <c r="AQ21" i="47"/>
  <c r="AI96" i="44"/>
  <c r="A46" i="42"/>
  <c r="W93" i="33"/>
  <c r="K81" i="45"/>
  <c r="AQ81" i="33"/>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Z99" i="33"/>
  <c r="W39" i="46"/>
  <c r="AS102" i="41"/>
  <c r="AQ57" i="45"/>
  <c r="AP96" i="43"/>
  <c r="AO75" i="47"/>
  <c r="AK48" i="47"/>
  <c r="AE27" i="47"/>
  <c r="O30" i="45"/>
  <c r="M60" i="45"/>
  <c r="L18" i="46"/>
  <c r="AN21" i="33"/>
  <c r="N42" i="46"/>
  <c r="AC102" i="43"/>
  <c r="V39" i="46"/>
  <c r="AB93" i="41"/>
  <c r="AG27" i="33"/>
  <c r="AO45" i="47"/>
  <c r="U102" i="47"/>
  <c r="F21" i="45"/>
  <c r="E78" i="33"/>
  <c r="AV36" i="43"/>
  <c r="Y18" i="45"/>
  <c r="AD93" i="43"/>
  <c r="K9" i="43"/>
  <c r="K39" i="44"/>
  <c r="L99" i="44"/>
  <c r="I69" i="41"/>
  <c r="U42" i="47"/>
  <c r="M15" i="45"/>
  <c r="AV48" i="47"/>
  <c r="AS99" i="43"/>
  <c r="AC18" i="44"/>
  <c r="P93" i="46"/>
  <c r="X15" i="41"/>
  <c r="AP81" i="44"/>
  <c r="Z39" i="41"/>
  <c r="A41" i="43"/>
  <c r="A39" i="43"/>
  <c r="A36" i="33"/>
  <c r="A38" i="33"/>
  <c r="A54" i="41"/>
  <c r="A56" i="41"/>
  <c r="A20" i="45"/>
  <c r="A18" i="45"/>
  <c r="AS18" i="46"/>
  <c r="AN87" i="45"/>
  <c r="AR72" i="44"/>
  <c r="P33" i="33"/>
  <c r="A86" i="45"/>
  <c r="A84" i="45"/>
  <c r="A61" i="43"/>
  <c r="A59" i="44"/>
  <c r="H102" i="45"/>
  <c r="A60" i="44"/>
  <c r="A62" i="44"/>
  <c r="Z24" i="45"/>
  <c r="S30" i="41"/>
  <c r="P15" i="43"/>
  <c r="W78" i="46"/>
  <c r="I84" i="46"/>
  <c r="I60" i="45"/>
  <c r="AD60" i="44"/>
  <c r="A51" i="44"/>
  <c r="A53" i="44"/>
  <c r="AV54" i="46"/>
  <c r="S99" i="44"/>
  <c r="Y81" i="47"/>
  <c r="AG63" i="44"/>
  <c r="AJ60" i="46"/>
  <c r="A74" i="44"/>
  <c r="A72" i="44"/>
  <c r="AJ36" i="44"/>
  <c r="K60" i="45"/>
  <c r="AK27" i="47"/>
  <c r="X63" i="33"/>
  <c r="M48" i="44"/>
  <c r="O69" i="44"/>
  <c r="AJ42" i="45"/>
  <c r="T54" i="33"/>
  <c r="AB42" i="46"/>
  <c r="K15" i="44"/>
  <c r="Q102" i="41"/>
  <c r="AQ42" i="41"/>
  <c r="AB81" i="44"/>
  <c r="T57" i="33"/>
  <c r="T72" i="46"/>
  <c r="J66" i="43"/>
  <c r="M87" i="46"/>
  <c r="AM102" i="45"/>
  <c r="Q36" i="47"/>
  <c r="AE99" i="45"/>
  <c r="AD72" i="43"/>
  <c r="F36" i="44"/>
  <c r="AM93" i="44"/>
  <c r="R69" i="43"/>
  <c r="O72" i="47"/>
  <c r="S96" i="43"/>
  <c r="AO72" i="43"/>
  <c r="K63" i="41"/>
  <c r="AG99" i="47"/>
  <c r="AC9" i="46"/>
  <c r="J75" i="45"/>
  <c r="H96" i="33"/>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V69" i="45"/>
  <c r="AE57" i="45"/>
  <c r="AO39" i="44"/>
  <c r="AK21" i="43"/>
  <c r="U57" i="43"/>
  <c r="V81" i="44"/>
  <c r="AK63" i="33"/>
  <c r="AP96" i="33"/>
  <c r="AI93" i="41"/>
  <c r="AH72" i="46"/>
  <c r="Q66" i="45"/>
  <c r="AV87" i="41"/>
  <c r="AM87" i="46"/>
  <c r="R51" i="43"/>
  <c r="AN60" i="44"/>
  <c r="AJ42" i="44"/>
  <c r="AA81" i="46"/>
  <c r="AC27" i="43"/>
  <c r="AD15" i="46"/>
  <c r="Y96" i="45"/>
  <c r="AQ27" i="33"/>
  <c r="O33" i="43"/>
  <c r="AS45" i="41"/>
  <c r="Q72" i="47"/>
  <c r="AU63" i="43"/>
  <c r="Z24" i="46"/>
  <c r="AE66" i="47"/>
  <c r="AB54" i="33"/>
  <c r="AK51" i="41"/>
  <c r="S48" i="33"/>
  <c r="A73" i="45"/>
  <c r="Z18" i="44"/>
  <c r="G54" i="44"/>
  <c r="K60" i="33"/>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Q81" i="41"/>
  <c r="AO15" i="45"/>
  <c r="R78" i="33"/>
  <c r="Q81" i="46"/>
  <c r="AQ90" i="41"/>
  <c r="AO75" i="43"/>
  <c r="AQ69" i="45"/>
  <c r="AF102" i="43"/>
  <c r="AU36" i="47"/>
  <c r="AV99" i="47"/>
  <c r="Y75" i="43"/>
  <c r="H69" i="33"/>
  <c r="Z48" i="44"/>
  <c r="W48" i="47"/>
  <c r="AD33" i="43"/>
  <c r="AB60" i="47"/>
  <c r="V51" i="45"/>
  <c r="AA33" i="41"/>
  <c r="I60" i="41"/>
  <c r="AQ66" i="41"/>
  <c r="Q102" i="33"/>
  <c r="K45" i="45"/>
  <c r="AK57" i="41"/>
  <c r="AA57" i="45"/>
  <c r="AJ99" i="33"/>
  <c r="AP45" i="41"/>
  <c r="AP51" i="41"/>
  <c r="AG30" i="43"/>
  <c r="K75" i="41"/>
  <c r="AE90" i="43"/>
  <c r="AM42" i="47"/>
  <c r="AE24" i="47"/>
  <c r="V96" i="33"/>
  <c r="Q36" i="41"/>
  <c r="AR93" i="46"/>
  <c r="R21" i="33"/>
  <c r="U18" i="46"/>
  <c r="F93" i="45"/>
  <c r="AB24" i="41"/>
  <c r="Y45" i="45"/>
  <c r="A34" i="43"/>
  <c r="V96" i="46"/>
  <c r="W90" i="43"/>
  <c r="AB39" i="44"/>
  <c r="W39" i="41"/>
  <c r="E51" i="45"/>
  <c r="Z102" i="33"/>
  <c r="AD15" i="44"/>
  <c r="AV60" i="47"/>
  <c r="A52" i="46"/>
  <c r="AE33" i="47"/>
  <c r="AO87" i="45"/>
  <c r="AK39" i="41"/>
  <c r="AC78" i="46"/>
  <c r="T42" i="44"/>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Q93" i="41"/>
  <c r="AT87" i="46"/>
  <c r="AN93" i="43"/>
  <c r="W84" i="47"/>
  <c r="I51" i="41"/>
  <c r="X69" i="44"/>
  <c r="G33" i="45"/>
  <c r="AV60" i="46"/>
  <c r="O57" i="41"/>
  <c r="AE15" i="41"/>
  <c r="AO45" i="33"/>
  <c r="AL57" i="46"/>
  <c r="W102" i="41"/>
  <c r="AC102" i="44"/>
  <c r="AL54" i="44"/>
  <c r="AC30" i="44"/>
  <c r="Y36" i="44"/>
  <c r="R48" i="45"/>
  <c r="G36" i="33"/>
  <c r="N36" i="44"/>
  <c r="Q96" i="43"/>
  <c r="N39" i="45"/>
  <c r="R60" i="44"/>
  <c r="L93" i="44"/>
  <c r="AF9" i="46"/>
  <c r="K60" i="47"/>
  <c r="AD60" i="46"/>
  <c r="M69" i="47"/>
  <c r="AM87" i="45"/>
  <c r="R15" i="47"/>
  <c r="J72" i="33"/>
  <c r="W60" i="33"/>
  <c r="AV90" i="43"/>
  <c r="AT102" i="46"/>
  <c r="AU33" i="46"/>
  <c r="AL21" i="41"/>
  <c r="AO57" i="41"/>
  <c r="AA27" i="33"/>
  <c r="AJ48" i="45"/>
  <c r="AC42" i="43"/>
  <c r="AH84" i="46"/>
  <c r="AG9" i="45"/>
  <c r="F48" i="33"/>
  <c r="AI87" i="33"/>
  <c r="AE60" i="41"/>
  <c r="I15" i="44"/>
  <c r="AH9" i="44"/>
  <c r="N90" i="46"/>
  <c r="AR33" i="46"/>
  <c r="Q99" i="47"/>
  <c r="AO27" i="41"/>
  <c r="I75" i="44"/>
  <c r="AG18" i="46"/>
  <c r="A81" i="44"/>
  <c r="A83" i="44"/>
  <c r="G24" i="44"/>
  <c r="A43" i="47"/>
  <c r="T87" i="46"/>
  <c r="J21" i="33"/>
  <c r="Z78" i="45"/>
  <c r="K18" i="43"/>
  <c r="AJ18" i="33"/>
  <c r="E93" i="44"/>
  <c r="R15" i="43"/>
  <c r="AE39" i="47"/>
  <c r="O84" i="47"/>
  <c r="AG18" i="45"/>
  <c r="A40" i="45"/>
  <c r="AH57" i="46"/>
  <c r="AG96" i="43"/>
  <c r="O45" i="33"/>
  <c r="A64" i="46"/>
  <c r="G27" i="45"/>
  <c r="AC78" i="41"/>
  <c r="AK57" i="43"/>
  <c r="AQ90" i="33"/>
  <c r="AQ99" i="33"/>
  <c r="AP42" i="45"/>
  <c r="AS18" i="47"/>
  <c r="X75" i="46"/>
  <c r="U87" i="44"/>
  <c r="AR9" i="41"/>
  <c r="AR45" i="44"/>
  <c r="AK36" i="41"/>
  <c r="W18" i="45"/>
  <c r="AE96" i="47"/>
  <c r="S42" i="33"/>
  <c r="A46" i="43"/>
  <c r="AG78" i="47"/>
  <c r="U33" i="43"/>
  <c r="R42" i="33"/>
  <c r="G96" i="44"/>
  <c r="K87" i="33"/>
  <c r="AH54" i="46"/>
  <c r="W78" i="41"/>
  <c r="AV15" i="47"/>
  <c r="K48" i="44"/>
  <c r="T51" i="45"/>
  <c r="I39" i="44"/>
  <c r="F90" i="44"/>
  <c r="R90" i="47"/>
  <c r="I90" i="43"/>
  <c r="M48" i="45"/>
  <c r="AO48" i="33"/>
  <c r="AC45" i="45"/>
  <c r="AS15" i="43"/>
  <c r="AO102" i="44"/>
  <c r="M18" i="45"/>
  <c r="AO90" i="41"/>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L39" i="47"/>
  <c r="A25" i="41"/>
  <c r="AA102" i="47"/>
  <c r="Y51" i="45"/>
  <c r="P96" i="44"/>
  <c r="AL57" i="47"/>
  <c r="AH21" i="44"/>
  <c r="M39" i="45"/>
  <c r="AI84" i="47"/>
  <c r="Z45" i="43"/>
  <c r="N30" i="45"/>
  <c r="AS9" i="41"/>
  <c r="K36" i="44"/>
  <c r="L18" i="45"/>
  <c r="Z39" i="47"/>
  <c r="T69" i="41"/>
  <c r="AF78" i="45"/>
  <c r="AR18" i="33"/>
  <c r="AO87" i="41"/>
  <c r="J45" i="46"/>
  <c r="AL15" i="47"/>
  <c r="W42" i="46"/>
  <c r="AN60" i="47"/>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AA102" i="45"/>
  <c r="W96" i="44"/>
  <c r="AL54" i="47"/>
  <c r="K84" i="43"/>
  <c r="AP87" i="44"/>
  <c r="AN93" i="33"/>
  <c r="AI42" i="47"/>
  <c r="AN69" i="47"/>
  <c r="AF60" i="45"/>
  <c r="AR84" i="45"/>
  <c r="AP33" i="44"/>
  <c r="W57" i="33"/>
  <c r="AM18" i="46"/>
  <c r="AL36" i="33"/>
  <c r="Y27" i="33"/>
  <c r="AK72" i="46"/>
  <c r="Q42" i="47"/>
  <c r="AM48" i="44"/>
  <c r="AG18" i="41"/>
  <c r="Z102" i="45"/>
  <c r="T45" i="43"/>
  <c r="W84" i="43"/>
  <c r="A16" i="47"/>
  <c r="T33" i="46"/>
  <c r="V33" i="33"/>
  <c r="U96" i="45"/>
  <c r="AF69" i="41"/>
  <c r="AH45" i="41"/>
  <c r="Y57" i="41"/>
  <c r="AJ84" i="33"/>
  <c r="A101" i="46"/>
  <c r="P36" i="47"/>
  <c r="P69" i="41"/>
  <c r="R18" i="44"/>
  <c r="AE24" i="45"/>
  <c r="AE45" i="45"/>
  <c r="A101" i="41"/>
  <c r="A99" i="41"/>
  <c r="A59" i="45"/>
  <c r="A57" i="45"/>
  <c r="R9" i="46"/>
  <c r="AM15" i="44"/>
  <c r="Y102" i="44"/>
  <c r="J33" i="47"/>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AI54" i="46"/>
  <c r="Z51" i="46"/>
  <c r="AJ99" i="45"/>
  <c r="AN39" i="45"/>
  <c r="G42" i="44"/>
  <c r="Q57" i="43"/>
  <c r="F84" i="44"/>
  <c r="O27" i="41"/>
  <c r="J75" i="46"/>
  <c r="AU54" i="46"/>
  <c r="AS36" i="43"/>
  <c r="W51" i="46"/>
  <c r="AT69" i="47"/>
  <c r="A86" i="42"/>
  <c r="A84" i="42"/>
  <c r="AI75" i="44"/>
  <c r="AG96" i="41"/>
  <c r="AD24" i="45"/>
  <c r="A103" i="41"/>
  <c r="AM54" i="44"/>
  <c r="AJ36" i="46"/>
  <c r="AP51" i="47"/>
  <c r="AG54" i="45"/>
  <c r="AK81" i="43"/>
  <c r="Z63" i="44"/>
  <c r="AG57" i="44"/>
  <c r="A66" i="44"/>
  <c r="A68" i="44"/>
  <c r="J81" i="47"/>
  <c r="X90" i="44"/>
  <c r="AI39" i="45"/>
  <c r="Y24" i="43"/>
  <c r="AE36" i="41"/>
  <c r="U9" i="46"/>
  <c r="X84" i="47"/>
  <c r="AE78" i="47"/>
  <c r="AB81" i="46"/>
  <c r="AC99" i="43"/>
  <c r="Q27" i="41"/>
  <c r="N96" i="47"/>
  <c r="Y15" i="44"/>
  <c r="AG21" i="44"/>
  <c r="AD33" i="41"/>
  <c r="O54" i="45"/>
  <c r="AB96" i="33"/>
  <c r="T33" i="43"/>
  <c r="AB84" i="46"/>
  <c r="A100" i="43"/>
  <c r="AB36" i="43"/>
  <c r="AT87" i="43"/>
  <c r="AB60" i="45"/>
  <c r="J87" i="46"/>
  <c r="AD21" i="45"/>
  <c r="AH84" i="43"/>
  <c r="AS90" i="46"/>
  <c r="AF51" i="46"/>
  <c r="F9" i="33"/>
  <c r="AF84" i="47"/>
  <c r="J21" i="46"/>
  <c r="A51" i="47"/>
  <c r="L75" i="33"/>
  <c r="AI96" i="45"/>
  <c r="AH63" i="33"/>
  <c r="K27" i="47"/>
  <c r="L54" i="46"/>
  <c r="AG90" i="43"/>
  <c r="AD45" i="44"/>
  <c r="AG93" i="47"/>
  <c r="AO69" i="47"/>
  <c r="AP81" i="41"/>
  <c r="O51" i="41"/>
  <c r="AE36" i="47"/>
  <c r="AE99" i="33"/>
  <c r="AH90" i="47"/>
  <c r="AD48" i="33"/>
  <c r="AC60" i="47"/>
  <c r="AB81" i="45"/>
  <c r="T48" i="47"/>
  <c r="AO27" i="43"/>
  <c r="AC57" i="45"/>
  <c r="AM84" i="46"/>
  <c r="F69" i="44"/>
  <c r="U27" i="33"/>
  <c r="AM78" i="41"/>
  <c r="R18" i="33"/>
  <c r="AC30" i="43"/>
  <c r="W87" i="45"/>
  <c r="AN96" i="44"/>
  <c r="R75" i="33"/>
  <c r="W51" i="44"/>
  <c r="AH57" i="43"/>
  <c r="S48" i="47"/>
  <c r="AO45" i="44"/>
  <c r="W90" i="41"/>
  <c r="AL69" i="41"/>
  <c r="AM99" i="45"/>
  <c r="T69" i="43"/>
  <c r="E96" i="33"/>
  <c r="Y96" i="43"/>
  <c r="O21" i="33"/>
  <c r="AN45" i="46"/>
  <c r="K63" i="44"/>
  <c r="AR33" i="33"/>
  <c r="R60" i="43"/>
  <c r="Y39" i="46"/>
  <c r="P15" i="44"/>
  <c r="H99" i="45"/>
  <c r="P87" i="46"/>
  <c r="R84" i="33"/>
  <c r="T84" i="45"/>
  <c r="AN30" i="43"/>
  <c r="A63" i="42"/>
  <c r="A65" i="42"/>
  <c r="AO36" i="47"/>
  <c r="AN75" i="46"/>
  <c r="W66" i="43"/>
  <c r="AQ102" i="41"/>
  <c r="AM21" i="43"/>
  <c r="AK81" i="33"/>
  <c r="AS60" i="47"/>
  <c r="K33" i="45"/>
  <c r="I99" i="44"/>
  <c r="I63" i="47"/>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AI90" i="43"/>
  <c r="AF18" i="33"/>
  <c r="E45" i="45"/>
  <c r="AL78" i="43"/>
  <c r="AC45" i="41"/>
  <c r="AF54" i="41"/>
  <c r="AL69" i="45"/>
  <c r="M63" i="33"/>
  <c r="E84" i="45"/>
  <c r="Z87" i="33"/>
  <c r="U99" i="44"/>
  <c r="AM21" i="41"/>
  <c r="AO48" i="45"/>
  <c r="H90" i="44"/>
  <c r="T69" i="47"/>
  <c r="M72" i="45"/>
  <c r="L9" i="47"/>
  <c r="AE99" i="46"/>
  <c r="AE45" i="44"/>
  <c r="AF81" i="33"/>
  <c r="R36" i="46"/>
  <c r="AJ63" i="43"/>
  <c r="AR39" i="45"/>
  <c r="Q15" i="43"/>
  <c r="U15" i="33"/>
  <c r="AD93" i="41"/>
  <c r="AB27" i="43"/>
  <c r="AK102" i="44"/>
  <c r="AJ102" i="41"/>
  <c r="AN18" i="44"/>
  <c r="AD21" i="43"/>
  <c r="M66" i="43"/>
  <c r="AG54" i="33"/>
  <c r="AL9" i="44"/>
  <c r="V42" i="33"/>
  <c r="V60" i="46"/>
  <c r="U84" i="44"/>
  <c r="AB9" i="45"/>
  <c r="V27" i="33"/>
  <c r="F75" i="45"/>
  <c r="AP39" i="45"/>
  <c r="AO21" i="33"/>
  <c r="Y90" i="44"/>
  <c r="AG15" i="47"/>
  <c r="A82" i="46"/>
  <c r="G81" i="45"/>
  <c r="AA99" i="33"/>
  <c r="AL78" i="47"/>
  <c r="AI54" i="45"/>
  <c r="AH87" i="47"/>
  <c r="AL90" i="43"/>
  <c r="P36" i="41"/>
  <c r="N87" i="45"/>
  <c r="W9" i="47"/>
  <c r="W69" i="41"/>
  <c r="Z75" i="33"/>
  <c r="AP72" i="44"/>
  <c r="W24" i="46"/>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V81" i="41"/>
  <c r="W102" i="33"/>
  <c r="AO9" i="45"/>
  <c r="G42" i="33"/>
  <c r="P102" i="33"/>
  <c r="U9" i="44"/>
  <c r="AB39" i="45"/>
  <c r="AF87" i="45"/>
  <c r="AQ39" i="44"/>
  <c r="I78" i="47"/>
  <c r="Q39" i="46"/>
  <c r="AK9" i="33"/>
  <c r="AF57" i="44"/>
  <c r="R30" i="41"/>
  <c r="AE51" i="43"/>
  <c r="AO9" i="33"/>
  <c r="AU54" i="43"/>
  <c r="U81" i="41"/>
  <c r="U87" i="43"/>
  <c r="AM30" i="45"/>
  <c r="AH81" i="45"/>
  <c r="AD81" i="41"/>
  <c r="U27" i="44"/>
  <c r="AJ87" i="41"/>
  <c r="AQ72" i="33"/>
  <c r="AO75" i="33"/>
  <c r="O63" i="43"/>
  <c r="AO30" i="45"/>
  <c r="N87" i="44"/>
  <c r="AQ69" i="41"/>
  <c r="AP18" i="47"/>
  <c r="AD90" i="41"/>
  <c r="N18" i="43"/>
  <c r="AO54" i="33"/>
  <c r="AN57" i="45"/>
  <c r="AQ93" i="45"/>
  <c r="AT48" i="47"/>
  <c r="AP84" i="43"/>
  <c r="Y69" i="33"/>
  <c r="O48" i="44"/>
  <c r="L90" i="47"/>
  <c r="N39" i="33"/>
  <c r="AG60" i="43"/>
  <c r="AA84" i="43"/>
  <c r="A51" i="41"/>
  <c r="A53" i="41"/>
  <c r="R45" i="44"/>
  <c r="N69" i="47"/>
  <c r="T72" i="33"/>
  <c r="AQ93" i="33"/>
  <c r="AO54" i="47"/>
  <c r="P90" i="45"/>
  <c r="AU24" i="43"/>
  <c r="A48" i="44"/>
  <c r="A50" i="44"/>
  <c r="I66" i="43"/>
  <c r="A46" i="33"/>
  <c r="T102" i="43"/>
  <c r="AV36" i="47"/>
  <c r="AL21" i="45"/>
  <c r="AA69" i="45"/>
  <c r="AJ18" i="47"/>
  <c r="AA87" i="33"/>
  <c r="AK30" i="47"/>
  <c r="N93" i="33"/>
  <c r="AQ63" i="46"/>
  <c r="AB9" i="41"/>
  <c r="AK30" i="43"/>
  <c r="Y51" i="33"/>
  <c r="AM75" i="33"/>
  <c r="AP27" i="41"/>
  <c r="AN42" i="33"/>
  <c r="K90" i="44"/>
  <c r="AI93" i="47"/>
  <c r="P51" i="43"/>
  <c r="J39" i="43"/>
  <c r="O15" i="46"/>
  <c r="A88" i="45"/>
  <c r="V15" i="44"/>
  <c r="AA36" i="45"/>
  <c r="I42" i="44"/>
  <c r="M54" i="47"/>
  <c r="R81" i="33"/>
  <c r="M21" i="44"/>
  <c r="AO93" i="47"/>
  <c r="Q63" i="44"/>
  <c r="AN45" i="33"/>
  <c r="AS54" i="41"/>
  <c r="O81" i="33"/>
  <c r="AU84" i="47"/>
  <c r="AN36" i="47"/>
  <c r="AL99" i="47"/>
  <c r="A76" i="41"/>
  <c r="M30" i="41"/>
  <c r="AJ75" i="47"/>
  <c r="G15" i="45"/>
  <c r="V9" i="43"/>
  <c r="S102" i="46"/>
  <c r="O84" i="44"/>
  <c r="AC30" i="33"/>
  <c r="AH72" i="44"/>
  <c r="U96" i="47"/>
  <c r="AB18" i="45"/>
  <c r="G18" i="44"/>
  <c r="AQ30" i="44"/>
  <c r="AN102" i="44"/>
  <c r="AD102" i="33"/>
  <c r="Z9" i="47"/>
  <c r="AN66" i="46"/>
  <c r="AC72" i="46"/>
  <c r="AJ93" i="47"/>
  <c r="U30" i="33"/>
  <c r="L24" i="44"/>
  <c r="AP54" i="46"/>
  <c r="AM60" i="46"/>
  <c r="R57" i="47"/>
  <c r="AP57" i="43"/>
  <c r="AD69" i="46"/>
  <c r="V63" i="33"/>
  <c r="AC51" i="45"/>
  <c r="AK78" i="44"/>
  <c r="Q84" i="43"/>
  <c r="A76" i="45"/>
  <c r="AI57" i="43"/>
  <c r="AA99" i="41"/>
  <c r="R78" i="45"/>
  <c r="A82" i="33"/>
  <c r="AN39" i="33"/>
  <c r="P87" i="43"/>
  <c r="P69" i="44"/>
  <c r="X57" i="47"/>
  <c r="AQ30" i="45"/>
  <c r="AC96" i="43"/>
  <c r="Y15" i="33"/>
  <c r="AQ39" i="47"/>
  <c r="A73" i="46"/>
  <c r="K96" i="45"/>
  <c r="A34" i="41"/>
  <c r="A37" i="41"/>
  <c r="AM93" i="47"/>
  <c r="S66" i="33"/>
  <c r="AE54" i="44"/>
  <c r="AR99" i="43"/>
  <c r="S60" i="44"/>
  <c r="P9" i="41"/>
  <c r="T87" i="43"/>
  <c r="J81" i="45"/>
  <c r="R21" i="47"/>
  <c r="A91" i="46"/>
  <c r="A82" i="41"/>
  <c r="AM45" i="45"/>
  <c r="AF57" i="45"/>
  <c r="AL30" i="41"/>
  <c r="Z69" i="46"/>
  <c r="AT96" i="43"/>
  <c r="AO18" i="43"/>
  <c r="H15" i="44"/>
  <c r="Q99" i="43"/>
  <c r="W39" i="33"/>
  <c r="AC57" i="44"/>
  <c r="AK21" i="33"/>
  <c r="AD75" i="44"/>
  <c r="A58" i="46"/>
  <c r="AC75" i="47"/>
  <c r="AI57" i="45"/>
  <c r="R9" i="33"/>
  <c r="I87" i="41"/>
  <c r="AB84" i="45"/>
  <c r="AB21" i="41"/>
  <c r="AQ99" i="43"/>
  <c r="AI51" i="47"/>
  <c r="AA9" i="33"/>
  <c r="A42" i="44"/>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AB102" i="45"/>
  <c r="K99" i="33"/>
  <c r="AQ99" i="41"/>
  <c r="X18" i="43"/>
  <c r="A53" i="33"/>
  <c r="A51" i="33"/>
  <c r="AC90" i="33"/>
  <c r="W51" i="33"/>
  <c r="AL66" i="47"/>
  <c r="AV63" i="47"/>
  <c r="L24" i="33"/>
  <c r="S24" i="33"/>
  <c r="L66" i="43"/>
  <c r="I69" i="47"/>
  <c r="W45" i="45"/>
  <c r="AH18" i="43"/>
  <c r="AQ45" i="43"/>
  <c r="A32" i="44"/>
  <c r="A30" i="44"/>
  <c r="AL93" i="43"/>
  <c r="AQ60" i="44"/>
  <c r="T9" i="45"/>
  <c r="P30" i="45"/>
  <c r="AB60" i="46"/>
  <c r="V102" i="43"/>
  <c r="M69" i="44"/>
  <c r="AS96" i="46"/>
  <c r="A96" i="45"/>
  <c r="AN45" i="47"/>
  <c r="AQ27" i="44"/>
  <c r="AK90" i="33"/>
  <c r="P51" i="47"/>
  <c r="A25" i="42"/>
  <c r="AG15" i="43"/>
  <c r="J27" i="45"/>
  <c r="AL90" i="41"/>
  <c r="AP90" i="41"/>
  <c r="O87" i="44"/>
  <c r="P9" i="45"/>
  <c r="V36" i="33"/>
  <c r="AA15" i="33"/>
  <c r="R45" i="41"/>
  <c r="AB96" i="44"/>
  <c r="AI24" i="33"/>
  <c r="Q15" i="46"/>
  <c r="AP48" i="44"/>
  <c r="AT60" i="47"/>
  <c r="AR78" i="41"/>
  <c r="AP78" i="47"/>
  <c r="Y21" i="47"/>
  <c r="R54" i="46"/>
  <c r="I27" i="41"/>
  <c r="AN81" i="44"/>
  <c r="AJ21" i="33"/>
  <c r="Z63" i="41"/>
  <c r="W21" i="45"/>
  <c r="Z51" i="43"/>
  <c r="AG63" i="33"/>
  <c r="AC42" i="41"/>
  <c r="AP72" i="45"/>
  <c r="P66" i="33"/>
  <c r="AD39" i="46"/>
  <c r="AL96" i="33"/>
  <c r="AU45" i="46"/>
  <c r="W15" i="46"/>
  <c r="R81" i="46"/>
  <c r="AT84" i="43"/>
  <c r="AF15" i="41"/>
  <c r="AO48" i="43"/>
  <c r="AR33" i="44"/>
  <c r="K84" i="45"/>
  <c r="AV9" i="43"/>
  <c r="AJ36" i="41"/>
  <c r="F60" i="33"/>
  <c r="P33" i="46"/>
  <c r="AH57" i="44"/>
  <c r="Z21" i="47"/>
  <c r="U39" i="44"/>
  <c r="AO30" i="47"/>
  <c r="N63" i="47"/>
  <c r="AH48" i="41"/>
  <c r="A70" i="47"/>
  <c r="AC33" i="47"/>
  <c r="R81" i="45"/>
  <c r="AA87" i="47"/>
  <c r="AF60" i="33"/>
  <c r="J72" i="47"/>
  <c r="AG66" i="41"/>
  <c r="H63" i="44"/>
  <c r="S84" i="44"/>
  <c r="AB102" i="43"/>
  <c r="AH90" i="45"/>
  <c r="AJ93" i="41"/>
  <c r="AB87" i="46"/>
  <c r="AN24" i="41"/>
  <c r="P33" i="45"/>
  <c r="AJ81" i="47"/>
  <c r="J51" i="46"/>
  <c r="S78" i="45"/>
  <c r="I99" i="43"/>
  <c r="AL66" i="33"/>
  <c r="Y102" i="45"/>
  <c r="A15" i="43"/>
  <c r="A17" i="43"/>
  <c r="O54" i="46"/>
  <c r="AG99" i="45"/>
  <c r="I15" i="47"/>
  <c r="W66" i="41"/>
  <c r="AL99" i="33"/>
  <c r="A103" i="47"/>
  <c r="J81" i="33"/>
  <c r="A66" i="46"/>
  <c r="A68" i="46"/>
  <c r="V60" i="44"/>
  <c r="AP30" i="44"/>
  <c r="AC87" i="46"/>
  <c r="U21" i="41"/>
  <c r="AS63" i="46"/>
  <c r="M99" i="46"/>
  <c r="AD48" i="46"/>
  <c r="AG102" i="45"/>
  <c r="Q54" i="33"/>
  <c r="AV87" i="47"/>
  <c r="AB93" i="33"/>
  <c r="AA87" i="43"/>
  <c r="J57" i="33"/>
  <c r="J36" i="41"/>
  <c r="AE48" i="41"/>
  <c r="M96" i="45"/>
  <c r="AM18" i="45"/>
  <c r="AL42" i="47"/>
  <c r="AJ15" i="46"/>
  <c r="O48" i="45"/>
  <c r="AG45" i="41"/>
  <c r="AC90" i="43"/>
  <c r="A31" i="47"/>
  <c r="K48" i="46"/>
  <c r="Z36" i="45"/>
  <c r="AR21" i="46"/>
  <c r="M24" i="43"/>
  <c r="AM66" i="46"/>
  <c r="AK96" i="33"/>
  <c r="S96" i="33"/>
  <c r="W87" i="43"/>
  <c r="AB57" i="43"/>
  <c r="I84" i="45"/>
  <c r="R81" i="44"/>
  <c r="AI9" i="33"/>
  <c r="N42" i="45"/>
  <c r="M78" i="46"/>
  <c r="W33" i="46"/>
  <c r="M45" i="45"/>
  <c r="AL51" i="44"/>
  <c r="AU36" i="43"/>
  <c r="AH99" i="46"/>
  <c r="AR39" i="44"/>
  <c r="AS39" i="47"/>
  <c r="AM9" i="44"/>
  <c r="AH90" i="46"/>
  <c r="T63" i="41"/>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L87" i="41"/>
  <c r="AF45" i="45"/>
  <c r="I75" i="46"/>
  <c r="J87" i="44"/>
  <c r="T72" i="41"/>
  <c r="G78" i="45"/>
  <c r="T33" i="47"/>
  <c r="A46" i="46"/>
  <c r="AA24" i="33"/>
  <c r="AC27" i="46"/>
  <c r="AB63" i="33"/>
  <c r="AS33" i="46"/>
  <c r="W57" i="45"/>
  <c r="Y51" i="41"/>
  <c r="AB36" i="33"/>
  <c r="V72" i="47"/>
  <c r="AG78" i="41"/>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J51" i="41"/>
  <c r="F36" i="33"/>
  <c r="AC81" i="47"/>
  <c r="AB66" i="47"/>
  <c r="L42" i="47"/>
  <c r="AM51" i="45"/>
  <c r="A88" i="41"/>
  <c r="AQ48" i="45"/>
  <c r="K99" i="43"/>
  <c r="S42" i="44"/>
  <c r="O72" i="33"/>
  <c r="J96" i="33"/>
  <c r="AI84" i="45"/>
  <c r="AS51" i="41"/>
  <c r="AQ36" i="44"/>
  <c r="Y81" i="33"/>
  <c r="Z96" i="33"/>
  <c r="AN90" i="33"/>
  <c r="AL48" i="45"/>
  <c r="Z15" i="41"/>
  <c r="AI48" i="43"/>
  <c r="AO24" i="46"/>
  <c r="Q69" i="44"/>
  <c r="AO81" i="45"/>
  <c r="P69" i="43"/>
  <c r="AR102" i="41"/>
  <c r="Y72" i="43"/>
  <c r="P9" i="44"/>
  <c r="AR75" i="33"/>
  <c r="T24" i="41"/>
  <c r="AU96" i="47"/>
  <c r="R42" i="41"/>
  <c r="AH75" i="33"/>
  <c r="AM90" i="45"/>
  <c r="L48" i="46"/>
  <c r="I51" i="47"/>
  <c r="AR57" i="43"/>
  <c r="AD57" i="45"/>
  <c r="M99" i="41"/>
  <c r="AV21" i="47"/>
  <c r="T21" i="44"/>
  <c r="L87" i="47"/>
  <c r="E24" i="33"/>
  <c r="O99" i="43"/>
  <c r="AO93" i="33"/>
  <c r="S72" i="44"/>
  <c r="AJ33" i="43"/>
  <c r="M60" i="47"/>
  <c r="Q48" i="41"/>
  <c r="Z78" i="33"/>
  <c r="P75" i="43"/>
  <c r="AS75" i="41"/>
  <c r="E99" i="33"/>
  <c r="U87" i="45"/>
  <c r="O15" i="47"/>
  <c r="AA33" i="46"/>
  <c r="X39" i="46"/>
  <c r="V15" i="45"/>
  <c r="AH60" i="43"/>
  <c r="AF99" i="43"/>
  <c r="AA39" i="45"/>
  <c r="V87" i="47"/>
  <c r="M30" i="47"/>
  <c r="AN48" i="33"/>
  <c r="P57" i="33"/>
  <c r="AF66" i="44"/>
  <c r="AP60" i="33"/>
  <c r="AC24" i="46"/>
  <c r="AF39" i="45"/>
  <c r="AU66" i="47"/>
  <c r="W102" i="43"/>
  <c r="G90" i="44"/>
  <c r="AI90" i="33"/>
  <c r="N81" i="41"/>
  <c r="K93" i="33"/>
  <c r="W75" i="45"/>
  <c r="A103" i="44"/>
  <c r="AJ96" i="41"/>
  <c r="AE48" i="33"/>
  <c r="X15" i="46"/>
  <c r="T30" i="45"/>
  <c r="F102" i="45"/>
  <c r="AG57" i="47"/>
  <c r="N75" i="46"/>
  <c r="AH57" i="41"/>
  <c r="AI102" i="46"/>
  <c r="Y57" i="45"/>
  <c r="T45" i="41"/>
  <c r="S102" i="43"/>
  <c r="T99" i="47"/>
  <c r="Z81" i="45"/>
  <c r="A67" i="47"/>
  <c r="R9" i="47"/>
  <c r="AF81" i="44"/>
  <c r="O102" i="47"/>
  <c r="Y21" i="45"/>
  <c r="W9" i="46"/>
  <c r="R78" i="47"/>
  <c r="AI33" i="47"/>
  <c r="AL18" i="46"/>
  <c r="T90" i="46"/>
  <c r="AE27" i="41"/>
  <c r="Q99" i="46"/>
  <c r="AD51" i="44"/>
  <c r="AJ63" i="45"/>
  <c r="AU87" i="43"/>
  <c r="AV75" i="43"/>
  <c r="AD84" i="33"/>
  <c r="Y9" i="41"/>
  <c r="AB9" i="44"/>
  <c r="O99" i="45"/>
  <c r="R60" i="33"/>
  <c r="AR21" i="41"/>
  <c r="E69" i="45"/>
  <c r="AV30" i="41"/>
  <c r="L15" i="43"/>
  <c r="AF36" i="33"/>
  <c r="AQ21" i="44"/>
  <c r="L63" i="44"/>
  <c r="AV21" i="46"/>
  <c r="AL75" i="43"/>
  <c r="AJ90" i="47"/>
  <c r="AH84" i="44"/>
  <c r="O21" i="47"/>
  <c r="P18" i="46"/>
  <c r="AH57" i="33"/>
  <c r="T66" i="41"/>
  <c r="P69" i="33"/>
  <c r="AE18" i="46"/>
  <c r="AH93" i="46"/>
  <c r="L9" i="33"/>
  <c r="AI30" i="45"/>
  <c r="AM90" i="47"/>
  <c r="E18" i="45"/>
  <c r="AN54" i="43"/>
  <c r="AC81" i="45"/>
  <c r="W39" i="44"/>
  <c r="A16" i="41"/>
  <c r="AN78" i="45"/>
  <c r="T54" i="45"/>
  <c r="Y9" i="44"/>
  <c r="AR48" i="43"/>
  <c r="I24" i="46"/>
  <c r="AF24" i="45"/>
  <c r="AE96" i="33"/>
  <c r="AC99" i="45"/>
  <c r="Q87" i="41"/>
  <c r="AQ78" i="33"/>
  <c r="AH60" i="46"/>
  <c r="AL84" i="47"/>
  <c r="AR87" i="43"/>
  <c r="X102" i="46"/>
  <c r="AK63" i="44"/>
  <c r="AJ90" i="43"/>
  <c r="AP54" i="33"/>
  <c r="AB72" i="47"/>
  <c r="AT81" i="43"/>
  <c r="AB81" i="47"/>
  <c r="AP72" i="47"/>
  <c r="AU102" i="46"/>
  <c r="AN60" i="41"/>
  <c r="AR66" i="43"/>
  <c r="X57" i="45"/>
  <c r="I66" i="41"/>
  <c r="K60" i="44"/>
  <c r="J42" i="33"/>
  <c r="AO99" i="46"/>
  <c r="AB87" i="44"/>
  <c r="AU63" i="46"/>
  <c r="AQ78" i="44"/>
  <c r="V21" i="43"/>
  <c r="R33" i="45"/>
  <c r="AE57" i="46"/>
  <c r="Q87" i="46"/>
  <c r="AP72" i="46"/>
  <c r="AO99" i="45"/>
  <c r="AM69" i="33"/>
  <c r="AI48" i="47"/>
  <c r="AB66" i="44"/>
  <c r="X27" i="45"/>
  <c r="AQ66" i="45"/>
  <c r="AK96" i="44"/>
  <c r="AK18" i="46"/>
  <c r="Q72" i="44"/>
  <c r="V84" i="41"/>
  <c r="R42" i="46"/>
  <c r="Q93" i="44"/>
  <c r="P36" i="46"/>
  <c r="AJ60" i="45"/>
  <c r="AC102" i="47"/>
  <c r="P66" i="44"/>
  <c r="AI72" i="45"/>
  <c r="AG72" i="44"/>
  <c r="Y21" i="33"/>
  <c r="P69" i="46"/>
  <c r="S99" i="47"/>
  <c r="I63" i="41"/>
  <c r="S57" i="41"/>
  <c r="AL48" i="47"/>
  <c r="AN60" i="43"/>
  <c r="Y33" i="33"/>
  <c r="W24" i="44"/>
  <c r="J45" i="45"/>
  <c r="Y54" i="41"/>
  <c r="V66" i="44"/>
  <c r="AC57" i="46"/>
  <c r="AN21" i="43"/>
  <c r="H72" i="33"/>
  <c r="AM54" i="43"/>
  <c r="AH39" i="46"/>
  <c r="AB48" i="43"/>
  <c r="A86" i="47"/>
  <c r="A84" i="47"/>
  <c r="AO9" i="47"/>
  <c r="AM66" i="41"/>
  <c r="AV96" i="41"/>
  <c r="AQ93" i="47"/>
  <c r="AG42" i="45"/>
  <c r="AR57" i="46"/>
  <c r="A95" i="33"/>
  <c r="A93" i="33"/>
  <c r="S51" i="44"/>
  <c r="AG45" i="43"/>
  <c r="W57" i="44"/>
  <c r="L96" i="44"/>
  <c r="AH45" i="44"/>
  <c r="AN84" i="43"/>
  <c r="AF57" i="33"/>
  <c r="X99" i="46"/>
  <c r="AG45" i="44"/>
  <c r="AR42" i="43"/>
  <c r="A80" i="44"/>
  <c r="A78" i="44"/>
  <c r="A33" i="47"/>
  <c r="A22" i="42"/>
  <c r="K27" i="33"/>
  <c r="AA27" i="41"/>
  <c r="AL27" i="43"/>
  <c r="N90" i="44"/>
  <c r="AI96" i="47"/>
  <c r="G30" i="45"/>
  <c r="P30" i="44"/>
  <c r="F21" i="44"/>
  <c r="A92" i="44"/>
  <c r="A90" i="44"/>
  <c r="N90" i="45"/>
  <c r="S87" i="33"/>
  <c r="W45" i="44"/>
  <c r="M87" i="47"/>
  <c r="U39" i="47"/>
  <c r="Z90" i="47"/>
  <c r="O78" i="41"/>
  <c r="J93" i="46"/>
  <c r="N60" i="45"/>
  <c r="AL24" i="44"/>
  <c r="A98" i="43"/>
  <c r="A96" i="43"/>
  <c r="AH87" i="43"/>
  <c r="AC63" i="46"/>
  <c r="E99" i="45"/>
  <c r="AC36" i="47"/>
  <c r="AF39" i="47"/>
  <c r="X24" i="45"/>
  <c r="AA93" i="46"/>
  <c r="I102" i="33"/>
  <c r="AM45" i="41"/>
  <c r="AL63" i="41"/>
  <c r="I54" i="45"/>
  <c r="AE39" i="44"/>
  <c r="M27" i="47"/>
  <c r="AV39" i="43"/>
  <c r="AF78" i="46"/>
  <c r="T27" i="43"/>
  <c r="A23" i="45"/>
  <c r="A21" i="45"/>
  <c r="AN93" i="46"/>
  <c r="U33" i="33"/>
  <c r="AN81" i="43"/>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R63" i="33"/>
  <c r="AQ99" i="47"/>
  <c r="A103" i="43"/>
  <c r="AN96" i="41"/>
  <c r="Z24" i="33"/>
  <c r="V78" i="47"/>
  <c r="R30" i="44"/>
  <c r="E99" i="44"/>
  <c r="K63" i="33"/>
  <c r="AR42" i="47"/>
  <c r="O66" i="46"/>
  <c r="S78" i="33"/>
  <c r="E57" i="33"/>
  <c r="AE102" i="44"/>
  <c r="AH33" i="33"/>
  <c r="AD48" i="45"/>
  <c r="AJ51" i="45"/>
  <c r="AA87" i="46"/>
  <c r="AB57" i="45"/>
  <c r="AJ75" i="33"/>
  <c r="AA75" i="41"/>
  <c r="S51" i="46"/>
  <c r="A77" i="33"/>
  <c r="A75" i="33"/>
  <c r="V57" i="41"/>
  <c r="A96" i="33"/>
  <c r="AE93" i="41"/>
  <c r="K15" i="47"/>
  <c r="P21" i="41"/>
  <c r="AP63" i="46"/>
  <c r="J75" i="44"/>
  <c r="M60" i="46"/>
  <c r="N54" i="41"/>
  <c r="K90" i="43"/>
  <c r="Y30" i="44"/>
  <c r="J15" i="44"/>
  <c r="AJ63" i="44"/>
  <c r="Z75" i="44"/>
  <c r="AP90" i="45"/>
  <c r="K33" i="41"/>
  <c r="Z51" i="47"/>
  <c r="L33" i="45"/>
  <c r="AF51" i="47"/>
  <c r="J57" i="43"/>
  <c r="Z36" i="44"/>
  <c r="AJ54" i="46"/>
  <c r="P42" i="33"/>
  <c r="AS69" i="43"/>
  <c r="AR27" i="45"/>
  <c r="AN39" i="41"/>
  <c r="AO57" i="44"/>
  <c r="Q21" i="41"/>
  <c r="AT18" i="41"/>
  <c r="J51" i="33"/>
  <c r="M102" i="41"/>
  <c r="AM90" i="41"/>
  <c r="AO66" i="45"/>
  <c r="AP39" i="46"/>
  <c r="AA30" i="46"/>
  <c r="AA93" i="41"/>
  <c r="AR87" i="45"/>
  <c r="AM93" i="41"/>
  <c r="AC90" i="41"/>
  <c r="J39" i="44"/>
  <c r="F42" i="44"/>
  <c r="X78" i="47"/>
  <c r="AJ48" i="44"/>
  <c r="AM57" i="47"/>
  <c r="AE96" i="41"/>
  <c r="L75" i="45"/>
  <c r="K78" i="33"/>
  <c r="AP66" i="41"/>
  <c r="S33" i="46"/>
  <c r="A90" i="45"/>
  <c r="A92" i="45"/>
  <c r="O90" i="47"/>
  <c r="AP96" i="44"/>
  <c r="AJ39" i="43"/>
  <c r="AD78" i="45"/>
  <c r="A43" i="43"/>
  <c r="N90" i="47"/>
  <c r="Y48" i="46"/>
  <c r="L81" i="47"/>
  <c r="AC78" i="45"/>
  <c r="X102" i="47"/>
  <c r="AG90" i="33"/>
  <c r="R90" i="33"/>
  <c r="AU54" i="41"/>
  <c r="AM72" i="44"/>
  <c r="AF72" i="43"/>
  <c r="AH42" i="47"/>
  <c r="AC72" i="41"/>
  <c r="AP30" i="33"/>
  <c r="AD60" i="33"/>
  <c r="J54" i="41"/>
  <c r="P99" i="44"/>
  <c r="Y102" i="47"/>
  <c r="S21" i="44"/>
  <c r="AI42" i="33"/>
  <c r="AH36" i="46"/>
  <c r="Z72" i="45"/>
  <c r="S15" i="43"/>
  <c r="I60" i="33"/>
  <c r="AU84" i="43"/>
  <c r="AA75" i="43"/>
  <c r="AG72" i="43"/>
  <c r="E102" i="33"/>
  <c r="AQ57" i="44"/>
  <c r="AM33" i="46"/>
  <c r="AN63" i="45"/>
  <c r="AP99" i="46"/>
  <c r="AP57" i="47"/>
  <c r="X60" i="46"/>
  <c r="AG60" i="44"/>
  <c r="AU42" i="47"/>
  <c r="R21" i="41"/>
  <c r="AF69" i="45"/>
  <c r="Q69" i="33"/>
  <c r="AK9" i="43"/>
  <c r="AL75" i="44"/>
  <c r="L48" i="47"/>
  <c r="AK96" i="45"/>
  <c r="I45" i="43"/>
  <c r="M57" i="43"/>
  <c r="A96" i="46"/>
  <c r="A98" i="46"/>
  <c r="M48" i="46"/>
  <c r="AD72" i="41"/>
  <c r="E84" i="33"/>
  <c r="L36" i="33"/>
  <c r="Z66" i="47"/>
  <c r="AD42" i="33"/>
  <c r="AF93" i="45"/>
  <c r="AG36" i="41"/>
  <c r="O24" i="47"/>
  <c r="W30" i="41"/>
  <c r="O42" i="46"/>
  <c r="AO30" i="33"/>
  <c r="I21" i="41"/>
  <c r="O9" i="43"/>
  <c r="AM15" i="41"/>
  <c r="AN72" i="46"/>
  <c r="Y18" i="47"/>
  <c r="T9" i="46"/>
  <c r="AF63" i="47"/>
  <c r="AG60" i="46"/>
  <c r="F78" i="45"/>
  <c r="AI57" i="47"/>
  <c r="AQ60" i="45"/>
  <c r="AQ27" i="43"/>
  <c r="O72" i="46"/>
  <c r="AA99" i="46"/>
  <c r="AQ27" i="47"/>
  <c r="AC66" i="45"/>
  <c r="AV102" i="47"/>
  <c r="AT99" i="43"/>
  <c r="AM57" i="43"/>
  <c r="F87" i="33"/>
  <c r="P69" i="45"/>
  <c r="V21" i="33"/>
  <c r="W45" i="47"/>
  <c r="AL54" i="45"/>
  <c r="AG81" i="43"/>
  <c r="L51" i="41"/>
  <c r="A64" i="47"/>
  <c r="AP15" i="44"/>
  <c r="AO27" i="44"/>
  <c r="M48" i="33"/>
  <c r="AU57" i="41"/>
  <c r="S33" i="43"/>
  <c r="AD30" i="46"/>
  <c r="V24" i="43"/>
  <c r="F90" i="45"/>
  <c r="AB102" i="33"/>
  <c r="X102" i="41"/>
  <c r="AL15" i="45"/>
  <c r="Y75" i="44"/>
  <c r="AF15" i="47"/>
  <c r="F72" i="45"/>
  <c r="AF51" i="41"/>
  <c r="U72" i="43"/>
  <c r="AA30" i="45"/>
  <c r="AH102" i="43"/>
  <c r="O78" i="46"/>
  <c r="AS21" i="43"/>
  <c r="AI42" i="41"/>
  <c r="S21" i="46"/>
  <c r="Q21" i="33"/>
  <c r="N48" i="43"/>
  <c r="AE9" i="33"/>
  <c r="AH69" i="46"/>
  <c r="AP60" i="45"/>
  <c r="A104" i="42"/>
  <c r="A102" i="42"/>
  <c r="AD93" i="47"/>
  <c r="I78" i="41"/>
  <c r="Z36" i="43"/>
  <c r="X66" i="44"/>
  <c r="F63" i="44"/>
  <c r="AH102" i="46"/>
  <c r="AT36" i="46"/>
  <c r="S75" i="47"/>
  <c r="AJ30" i="47"/>
  <c r="R36" i="44"/>
  <c r="V75" i="44"/>
  <c r="AE36" i="46"/>
  <c r="AI69" i="47"/>
  <c r="S9" i="43"/>
  <c r="R39" i="44"/>
  <c r="A76" i="44"/>
  <c r="AV90" i="46"/>
  <c r="A63" i="41"/>
  <c r="A65" i="41"/>
  <c r="AA57" i="33"/>
  <c r="V75" i="45"/>
  <c r="W72" i="46"/>
  <c r="U99" i="47"/>
  <c r="AQ45" i="44"/>
  <c r="Y39" i="41"/>
  <c r="N15" i="45"/>
  <c r="AN60" i="33"/>
  <c r="AL30" i="43"/>
  <c r="AG24" i="43"/>
  <c r="AP81" i="45"/>
  <c r="I39" i="46"/>
  <c r="AP30" i="47"/>
  <c r="AH45" i="33"/>
  <c r="AV84" i="46"/>
  <c r="AN36" i="33"/>
  <c r="AG66" i="47"/>
  <c r="Q87" i="43"/>
  <c r="E102" i="44"/>
  <c r="Z69" i="41"/>
  <c r="AT60" i="46"/>
  <c r="R45" i="43"/>
  <c r="N84" i="45"/>
  <c r="W60" i="47"/>
  <c r="A97" i="42"/>
  <c r="W69" i="33"/>
  <c r="O99" i="47"/>
  <c r="Z60" i="33"/>
  <c r="O90" i="33"/>
  <c r="J48" i="44"/>
  <c r="H9" i="44"/>
  <c r="AN84" i="45"/>
  <c r="AL90" i="45"/>
  <c r="AP9" i="45"/>
  <c r="Z102" i="47"/>
  <c r="A37" i="42"/>
  <c r="AG69" i="43"/>
  <c r="J24" i="45"/>
  <c r="AN66" i="45"/>
  <c r="AQ36" i="43"/>
  <c r="J66" i="47"/>
  <c r="V9" i="47"/>
  <c r="T78" i="43"/>
  <c r="L45" i="45"/>
  <c r="AN45" i="45"/>
  <c r="AJ84" i="44"/>
  <c r="Y57" i="43"/>
  <c r="AQ78" i="41"/>
  <c r="AS87" i="47"/>
  <c r="V93" i="41"/>
  <c r="L39" i="33"/>
  <c r="AO96" i="41"/>
  <c r="O27" i="46"/>
  <c r="AQ48" i="44"/>
  <c r="AA87" i="41"/>
  <c r="P9" i="33"/>
  <c r="O18" i="41"/>
  <c r="T51" i="46"/>
  <c r="M66" i="44"/>
  <c r="AQ42" i="47"/>
  <c r="AA21" i="41"/>
  <c r="AJ90" i="45"/>
  <c r="AN36" i="41"/>
  <c r="N93" i="44"/>
  <c r="Z96" i="43"/>
  <c r="AQ24" i="44"/>
  <c r="AO102" i="43"/>
  <c r="W72" i="41"/>
  <c r="W33" i="44"/>
  <c r="A19" i="43"/>
  <c r="I36" i="41"/>
  <c r="AO90" i="46"/>
  <c r="A91" i="42"/>
  <c r="AH21" i="43"/>
  <c r="AI84" i="41"/>
  <c r="O51" i="47"/>
  <c r="X75" i="47"/>
  <c r="AC75" i="33"/>
  <c r="AL9" i="45"/>
  <c r="U51" i="44"/>
  <c r="AI18" i="41"/>
  <c r="V45" i="41"/>
  <c r="A79" i="43"/>
  <c r="Q33" i="46"/>
  <c r="K84" i="47"/>
  <c r="AQ75" i="41"/>
  <c r="Z81" i="44"/>
  <c r="AF42" i="47"/>
  <c r="AJ69" i="41"/>
  <c r="N72" i="43"/>
  <c r="X78" i="44"/>
  <c r="J27" i="46"/>
  <c r="U81" i="46"/>
  <c r="G21" i="33"/>
  <c r="Q102" i="43"/>
  <c r="AI24" i="44"/>
  <c r="AA54" i="47"/>
  <c r="I75" i="47"/>
  <c r="M45" i="47"/>
  <c r="R87" i="47"/>
  <c r="J30" i="45"/>
  <c r="AF45" i="46"/>
  <c r="AN90" i="46"/>
  <c r="AK51" i="45"/>
  <c r="Q15" i="47"/>
  <c r="Z45" i="33"/>
  <c r="AK66" i="33"/>
  <c r="J96" i="47"/>
  <c r="AA66" i="33"/>
  <c r="V66" i="45"/>
  <c r="AU75" i="43"/>
  <c r="AS27" i="47"/>
  <c r="G84" i="44"/>
  <c r="X51" i="46"/>
  <c r="AT21" i="41"/>
  <c r="U87" i="41"/>
  <c r="AF39" i="43"/>
  <c r="AL15" i="33"/>
  <c r="AQ99" i="46"/>
  <c r="A43" i="46"/>
  <c r="Q39" i="45"/>
  <c r="AQ15" i="47"/>
  <c r="L69" i="45"/>
  <c r="AB42" i="33"/>
  <c r="AA33" i="44"/>
  <c r="AB51" i="47"/>
  <c r="H27" i="44"/>
  <c r="V54" i="46"/>
  <c r="AI51" i="41"/>
  <c r="L18" i="47"/>
  <c r="AC33" i="41"/>
  <c r="AN42" i="41"/>
  <c r="AS93" i="43"/>
  <c r="T42" i="46"/>
  <c r="AB51" i="41"/>
  <c r="AI87" i="41"/>
  <c r="H39" i="33"/>
  <c r="S54" i="44"/>
  <c r="AE93" i="43"/>
  <c r="H102" i="33"/>
  <c r="AA45" i="45"/>
  <c r="AM54" i="45"/>
  <c r="AD78" i="44"/>
  <c r="X57" i="44"/>
  <c r="AE78" i="33"/>
  <c r="P27" i="43"/>
  <c r="AL84" i="45"/>
  <c r="Z81" i="33"/>
  <c r="F36" i="45"/>
  <c r="N81" i="45"/>
  <c r="O33" i="44"/>
  <c r="A61" i="33"/>
  <c r="S66" i="47"/>
  <c r="L15" i="41"/>
  <c r="AR66" i="46"/>
  <c r="M66" i="46"/>
  <c r="V9" i="45"/>
  <c r="AQ93" i="41"/>
  <c r="Y36" i="41"/>
  <c r="X48" i="46"/>
  <c r="A85" i="43"/>
  <c r="AK63" i="46"/>
  <c r="A21" i="46"/>
  <c r="A23" i="46"/>
  <c r="R66" i="45"/>
  <c r="AN51" i="45"/>
  <c r="AL36" i="47"/>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L36" i="45"/>
  <c r="AI99" i="47"/>
  <c r="AN90" i="41"/>
  <c r="AL66" i="43"/>
  <c r="AA84" i="47"/>
  <c r="L84" i="46"/>
  <c r="F57" i="44"/>
  <c r="Y36" i="46"/>
  <c r="A65" i="33"/>
  <c r="A63" i="33"/>
  <c r="Q84" i="45"/>
  <c r="AP33" i="47"/>
  <c r="I93" i="33"/>
  <c r="Q18" i="47"/>
  <c r="T36" i="43"/>
  <c r="A20" i="33"/>
  <c r="A18" i="33"/>
  <c r="J57" i="45"/>
  <c r="AL45" i="46"/>
  <c r="AS87" i="41"/>
  <c r="P63" i="41"/>
  <c r="N60" i="47"/>
  <c r="A21" i="47"/>
  <c r="A23" i="47"/>
  <c r="AN69" i="46"/>
  <c r="X54" i="47"/>
  <c r="A93" i="45"/>
  <c r="A95" i="45"/>
  <c r="A86" i="33"/>
  <c r="A84" i="33"/>
  <c r="AV72" i="46"/>
  <c r="J21" i="45"/>
  <c r="V42" i="45"/>
  <c r="E30" i="33"/>
  <c r="T87" i="47"/>
  <c r="AT18" i="47"/>
  <c r="AP60" i="47"/>
  <c r="Q60" i="46"/>
  <c r="O90" i="43"/>
  <c r="AN84" i="41"/>
  <c r="AH21" i="47"/>
  <c r="AO15" i="41"/>
  <c r="L75" i="43"/>
  <c r="AT63" i="46"/>
  <c r="AI54" i="44"/>
  <c r="W63" i="46"/>
  <c r="AN18" i="43"/>
  <c r="J42" i="46"/>
  <c r="AH30" i="47"/>
  <c r="AP63" i="41"/>
  <c r="A21" i="43"/>
  <c r="A23" i="43"/>
  <c r="AM15" i="33"/>
  <c r="AB15" i="46"/>
  <c r="Q99" i="45"/>
  <c r="AK27" i="45"/>
  <c r="Z96" i="45"/>
  <c r="N9" i="43"/>
  <c r="K102" i="44"/>
  <c r="P78" i="46"/>
  <c r="AF69" i="44"/>
  <c r="P78" i="44"/>
  <c r="O93" i="33"/>
  <c r="AL24" i="46"/>
  <c r="V21" i="44"/>
  <c r="AM51" i="47"/>
  <c r="O21" i="45"/>
  <c r="U93" i="41"/>
  <c r="I99" i="41"/>
  <c r="AR24" i="45"/>
  <c r="AV45" i="41"/>
  <c r="AE69" i="47"/>
  <c r="V90" i="43"/>
  <c r="AH27" i="43"/>
  <c r="Q66" i="46"/>
  <c r="M45" i="43"/>
  <c r="I84" i="43"/>
  <c r="S66" i="41"/>
  <c r="AK78" i="45"/>
  <c r="I36" i="43"/>
  <c r="AM93" i="43"/>
  <c r="AN75" i="45"/>
  <c r="AM72" i="41"/>
  <c r="AE66" i="33"/>
  <c r="AN27" i="47"/>
  <c r="E36" i="33"/>
  <c r="AN99" i="46"/>
  <c r="AN102" i="41"/>
  <c r="Q66" i="47"/>
  <c r="Q75" i="33"/>
  <c r="AH27" i="45"/>
  <c r="X93" i="41"/>
  <c r="U99" i="41"/>
  <c r="N66" i="33"/>
  <c r="V81" i="47"/>
  <c r="AJ84" i="46"/>
  <c r="AD30" i="45"/>
  <c r="P15" i="33"/>
  <c r="AC84" i="47"/>
  <c r="Q99" i="33"/>
  <c r="AC87" i="44"/>
  <c r="AE87" i="33"/>
  <c r="AL57" i="41"/>
  <c r="AI45" i="47"/>
  <c r="J21" i="43"/>
  <c r="AI78" i="46"/>
  <c r="J93" i="47"/>
  <c r="AP87" i="45"/>
  <c r="H96" i="44"/>
  <c r="P24" i="44"/>
  <c r="N90" i="43"/>
  <c r="AB45" i="44"/>
  <c r="W36" i="46"/>
  <c r="Y45" i="47"/>
  <c r="M96" i="47"/>
  <c r="J33" i="33"/>
  <c r="AL69" i="43"/>
  <c r="X39" i="45"/>
  <c r="A64" i="44"/>
  <c r="K45" i="41"/>
  <c r="AQ66" i="47"/>
  <c r="M24" i="45"/>
  <c r="AP93" i="41"/>
  <c r="T63" i="46"/>
  <c r="AP75" i="41"/>
  <c r="S54" i="46"/>
  <c r="K63" i="46"/>
  <c r="AK69" i="33"/>
  <c r="V27" i="44"/>
  <c r="O81" i="43"/>
  <c r="R39" i="43"/>
  <c r="AE93" i="44"/>
  <c r="AD9" i="47"/>
  <c r="AN24" i="43"/>
  <c r="AI69" i="41"/>
  <c r="V30" i="46"/>
  <c r="AI24" i="45"/>
  <c r="AB42" i="41"/>
  <c r="AJ96" i="47"/>
  <c r="AK102" i="45"/>
  <c r="N30" i="41"/>
  <c r="E60" i="45"/>
  <c r="AL39" i="45"/>
  <c r="A47" i="41"/>
  <c r="A45" i="41"/>
  <c r="AU42" i="43"/>
  <c r="AA84" i="45"/>
  <c r="AM24" i="43"/>
  <c r="AF15" i="43"/>
  <c r="V51" i="47"/>
  <c r="AU99" i="43"/>
  <c r="R51" i="41"/>
  <c r="AK72" i="45"/>
  <c r="AF15" i="33"/>
  <c r="T60" i="44"/>
  <c r="W54" i="45"/>
  <c r="W51" i="47"/>
  <c r="AQ72" i="47"/>
  <c r="G21" i="45"/>
  <c r="V9" i="33"/>
  <c r="AR75" i="43"/>
  <c r="AD81" i="46"/>
  <c r="P39" i="41"/>
  <c r="G99" i="45"/>
  <c r="AF99" i="33"/>
  <c r="AF45" i="41"/>
  <c r="V72" i="44"/>
  <c r="J39" i="45"/>
  <c r="AC42" i="44"/>
  <c r="O66" i="43"/>
  <c r="A79" i="47"/>
  <c r="X75" i="45"/>
  <c r="S36" i="45"/>
  <c r="AF33" i="33"/>
  <c r="AJ54" i="44"/>
  <c r="N21" i="46"/>
  <c r="AB90" i="47"/>
  <c r="AG96" i="46"/>
  <c r="AG48" i="45"/>
  <c r="L84" i="43"/>
  <c r="AB48" i="41"/>
  <c r="AP48" i="33"/>
  <c r="AP93" i="45"/>
  <c r="U93" i="44"/>
  <c r="L90" i="33"/>
  <c r="AV42" i="47"/>
  <c r="AD66" i="33"/>
  <c r="AT54" i="47"/>
  <c r="I66" i="47"/>
  <c r="H30" i="45"/>
  <c r="H96" i="45"/>
  <c r="AI69" i="33"/>
  <c r="M84" i="43"/>
  <c r="AQ51" i="44"/>
  <c r="AC63" i="33"/>
  <c r="AR51" i="44"/>
  <c r="S63" i="33"/>
  <c r="T72" i="45"/>
  <c r="AB24" i="45"/>
  <c r="AF45" i="47"/>
  <c r="E15" i="45"/>
  <c r="AI48" i="44"/>
  <c r="AV51" i="41"/>
  <c r="AC78" i="47"/>
  <c r="AQ39" i="33"/>
  <c r="R63" i="46"/>
  <c r="T21" i="43"/>
  <c r="P87" i="47"/>
  <c r="AK81" i="44"/>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T24" i="44"/>
  <c r="U87" i="47"/>
  <c r="L99" i="47"/>
  <c r="AI39" i="47"/>
  <c r="AK90" i="46"/>
  <c r="S24" i="44"/>
  <c r="AN81" i="41"/>
  <c r="AP63" i="45"/>
  <c r="A35" i="42"/>
  <c r="A33" i="42"/>
  <c r="AN63" i="33"/>
  <c r="L78" i="44"/>
  <c r="AS51" i="47"/>
  <c r="AL33" i="45"/>
  <c r="AN60" i="45"/>
  <c r="AE69" i="45"/>
  <c r="AR9" i="43"/>
  <c r="X15" i="33"/>
  <c r="A41" i="41"/>
  <c r="A39" i="41"/>
  <c r="AD15" i="47"/>
  <c r="AE57" i="44"/>
  <c r="K42" i="46"/>
  <c r="AN15" i="43"/>
  <c r="S33" i="45"/>
  <c r="N33" i="43"/>
  <c r="X66" i="43"/>
  <c r="O66" i="44"/>
  <c r="AJ69" i="46"/>
  <c r="M51" i="44"/>
  <c r="AU69" i="46"/>
  <c r="AS48" i="41"/>
  <c r="AC96" i="44"/>
  <c r="AA15" i="41"/>
  <c r="AR66" i="33"/>
  <c r="Q72" i="41"/>
  <c r="M39" i="33"/>
  <c r="AM84" i="47"/>
  <c r="N27" i="46"/>
  <c r="F102" i="44"/>
  <c r="T93" i="47"/>
  <c r="AS45" i="47"/>
  <c r="Z84" i="44"/>
  <c r="AR18" i="41"/>
  <c r="AL57" i="44"/>
  <c r="Z48" i="45"/>
  <c r="AR30" i="46"/>
  <c r="P81" i="33"/>
  <c r="AT18" i="43"/>
  <c r="R18" i="41"/>
  <c r="S27" i="44"/>
  <c r="AP96" i="45"/>
  <c r="AU84" i="46"/>
  <c r="AI60" i="44"/>
  <c r="AQ69" i="43"/>
  <c r="AO87" i="43"/>
  <c r="G24" i="33"/>
  <c r="N9" i="44"/>
  <c r="AL27" i="47"/>
  <c r="AR30" i="47"/>
  <c r="W30" i="33"/>
  <c r="U39" i="46"/>
  <c r="AO21" i="46"/>
  <c r="Q30" i="46"/>
  <c r="A30" i="33"/>
  <c r="AD33" i="47"/>
  <c r="AL9" i="46"/>
  <c r="P90" i="44"/>
  <c r="AF102" i="33"/>
  <c r="L18" i="41"/>
  <c r="N90" i="41"/>
  <c r="Z60" i="43"/>
  <c r="AR93" i="33"/>
  <c r="AJ36" i="33"/>
  <c r="S33" i="33"/>
  <c r="Y18" i="41"/>
  <c r="AD24" i="43"/>
  <c r="AM39" i="46"/>
  <c r="AO84" i="44"/>
  <c r="AB69" i="47"/>
  <c r="AP81" i="43"/>
  <c r="AD102" i="45"/>
  <c r="R102" i="44"/>
  <c r="AJ96" i="46"/>
  <c r="AE21" i="46"/>
  <c r="V57" i="43"/>
  <c r="AH87" i="44"/>
  <c r="V57" i="33"/>
  <c r="S75" i="43"/>
  <c r="AR66" i="44"/>
  <c r="K21" i="41"/>
  <c r="V36" i="47"/>
  <c r="S69" i="41"/>
  <c r="AO18" i="45"/>
  <c r="E27" i="33"/>
  <c r="AH99" i="33"/>
  <c r="A79" i="41"/>
  <c r="AK39" i="45"/>
  <c r="A49" i="41"/>
  <c r="R51" i="47"/>
  <c r="AO87" i="46"/>
  <c r="AF84" i="33"/>
  <c r="Q102" i="46"/>
  <c r="AG36" i="45"/>
  <c r="AO33" i="45"/>
  <c r="A94" i="41"/>
  <c r="AF27" i="44"/>
  <c r="N42" i="33"/>
  <c r="AD96" i="41"/>
  <c r="AU27" i="41"/>
  <c r="K84" i="33"/>
  <c r="AO21" i="44"/>
  <c r="Y84" i="33"/>
  <c r="V96" i="44"/>
  <c r="P63" i="33"/>
  <c r="R33" i="44"/>
  <c r="N78" i="33"/>
  <c r="R63" i="41"/>
  <c r="G60" i="33"/>
  <c r="P24" i="45"/>
  <c r="A88" i="44"/>
  <c r="AI75" i="46"/>
  <c r="U63" i="46"/>
  <c r="J51" i="45"/>
  <c r="AV81" i="47"/>
  <c r="AV33" i="47"/>
  <c r="S33" i="47"/>
  <c r="O60" i="45"/>
  <c r="N36" i="41"/>
  <c r="J27" i="44"/>
  <c r="AC81" i="46"/>
  <c r="W99" i="33"/>
  <c r="AB99" i="46"/>
  <c r="I39" i="43"/>
  <c r="AD9" i="43"/>
  <c r="AC69" i="43"/>
  <c r="AO27" i="33"/>
  <c r="J63" i="47"/>
  <c r="I96" i="47"/>
  <c r="K99" i="41"/>
  <c r="AE99" i="47"/>
  <c r="AD66" i="44"/>
  <c r="AP18" i="43"/>
  <c r="AR81" i="45"/>
  <c r="AI96" i="33"/>
  <c r="AL69" i="47"/>
  <c r="AG54" i="43"/>
  <c r="E33" i="33"/>
  <c r="AN24" i="33"/>
  <c r="T18" i="33"/>
  <c r="AB30" i="47"/>
  <c r="W102" i="45"/>
  <c r="AB72" i="41"/>
  <c r="AH66" i="47"/>
  <c r="E57" i="45"/>
  <c r="W75" i="44"/>
  <c r="AH87" i="41"/>
  <c r="AP78" i="33"/>
  <c r="AE15" i="47"/>
  <c r="AC33" i="33"/>
  <c r="O39" i="46"/>
  <c r="AQ87" i="47"/>
  <c r="U21" i="33"/>
  <c r="AE42" i="46"/>
  <c r="P93" i="43"/>
  <c r="A77" i="42"/>
  <c r="A75" i="42"/>
  <c r="AA78" i="33"/>
  <c r="AK69" i="43"/>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P90" i="41"/>
  <c r="AI15" i="41"/>
  <c r="AD57" i="44"/>
  <c r="T93" i="45"/>
  <c r="L21" i="41"/>
  <c r="AQ57" i="43"/>
  <c r="V66" i="43"/>
  <c r="O81" i="41"/>
  <c r="AG39" i="33"/>
  <c r="AN57" i="47"/>
  <c r="G84" i="33"/>
  <c r="AN18" i="41"/>
  <c r="AQ66" i="33"/>
  <c r="L93" i="45"/>
  <c r="AQ90" i="44"/>
  <c r="AM15" i="47"/>
  <c r="AH15" i="44"/>
  <c r="R27" i="33"/>
  <c r="P51" i="41"/>
  <c r="A55" i="43"/>
  <c r="AM21" i="45"/>
  <c r="AT57" i="43"/>
  <c r="AF15" i="44"/>
  <c r="AT24" i="43"/>
  <c r="I21" i="45"/>
  <c r="O36" i="45"/>
  <c r="AO39" i="41"/>
  <c r="AR99" i="44"/>
  <c r="AN30" i="46"/>
  <c r="AG42" i="41"/>
  <c r="AS99" i="46"/>
  <c r="X33" i="43"/>
  <c r="O51" i="43"/>
  <c r="N24" i="46"/>
  <c r="I87" i="46"/>
  <c r="AA90" i="33"/>
  <c r="R36" i="41"/>
  <c r="O9" i="44"/>
  <c r="AO42" i="45"/>
  <c r="AN75" i="44"/>
  <c r="X78" i="41"/>
  <c r="G96" i="33"/>
  <c r="P24" i="33"/>
  <c r="AO81" i="47"/>
  <c r="AR84" i="44"/>
  <c r="A35" i="46"/>
  <c r="A33" i="46"/>
  <c r="A35" i="45"/>
  <c r="A33" i="45"/>
  <c r="M24" i="33"/>
  <c r="AJ18" i="43"/>
  <c r="R96" i="33"/>
  <c r="AK45" i="43"/>
  <c r="AO27" i="45"/>
  <c r="O78" i="33"/>
  <c r="AD36" i="41"/>
  <c r="A78" i="33"/>
  <c r="A80" i="33"/>
  <c r="J90" i="33"/>
  <c r="AA102" i="43"/>
  <c r="A79" i="46"/>
  <c r="AS57" i="41"/>
  <c r="AT45" i="47"/>
  <c r="AN33" i="47"/>
  <c r="V93" i="33"/>
  <c r="AP84" i="46"/>
  <c r="R72" i="47"/>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A47" i="44"/>
  <c r="A45" i="44"/>
  <c r="J42" i="44"/>
  <c r="AO66" i="44"/>
  <c r="AE87" i="41"/>
  <c r="AP78" i="44"/>
  <c r="AR9" i="47"/>
  <c r="AB48" i="45"/>
  <c r="AB18" i="47"/>
  <c r="J84" i="41"/>
  <c r="A89" i="43"/>
  <c r="A87" i="43"/>
  <c r="AF48" i="44"/>
  <c r="S63" i="44"/>
  <c r="AC102" i="45"/>
  <c r="AL48" i="46"/>
  <c r="H99" i="44"/>
  <c r="AE78" i="41"/>
  <c r="AC66" i="41"/>
  <c r="E87" i="44"/>
  <c r="AR87" i="46"/>
  <c r="A24" i="33"/>
  <c r="A26" i="33"/>
  <c r="Y84" i="43"/>
  <c r="U18" i="33"/>
  <c r="AM36" i="45"/>
  <c r="K96" i="33"/>
  <c r="M57" i="45"/>
  <c r="N33" i="46"/>
  <c r="W99" i="41"/>
  <c r="AL45" i="43"/>
  <c r="AR45" i="47"/>
  <c r="AA60" i="33"/>
  <c r="G18" i="45"/>
  <c r="M102" i="45"/>
  <c r="AI75" i="33"/>
  <c r="AP87" i="46"/>
  <c r="AR81" i="46"/>
  <c r="Z9" i="43"/>
  <c r="H102" i="44"/>
  <c r="W42" i="33"/>
  <c r="K18" i="44"/>
  <c r="A88" i="47"/>
  <c r="Z51" i="33"/>
  <c r="W69" i="46"/>
  <c r="AT51" i="46"/>
  <c r="AN99" i="47"/>
  <c r="O99" i="46"/>
  <c r="S9" i="33"/>
  <c r="T81" i="46"/>
  <c r="AL81" i="46"/>
  <c r="AF9" i="41"/>
  <c r="AM36" i="33"/>
  <c r="AV27" i="43"/>
  <c r="AM81" i="33"/>
  <c r="AJ42" i="33"/>
  <c r="AQ9" i="41"/>
  <c r="Q72" i="43"/>
  <c r="AI90" i="46"/>
  <c r="AC54" i="41"/>
  <c r="M69" i="33"/>
  <c r="O57" i="44"/>
  <c r="AV54" i="43"/>
  <c r="AO63" i="33"/>
  <c r="AG63" i="41"/>
  <c r="A58" i="33"/>
  <c r="N30" i="33"/>
  <c r="AB33" i="47"/>
  <c r="Q54" i="41"/>
  <c r="AC75" i="44"/>
  <c r="AU93" i="47"/>
  <c r="AF72" i="41"/>
  <c r="AR69" i="43"/>
  <c r="K15" i="46"/>
  <c r="AN30" i="41"/>
  <c r="A72" i="42"/>
  <c r="A74" i="42"/>
  <c r="AE90" i="44"/>
  <c r="I102" i="44"/>
  <c r="AA48" i="43"/>
  <c r="AN24" i="44"/>
  <c r="AQ63" i="45"/>
  <c r="U81" i="43"/>
  <c r="AA93" i="45"/>
  <c r="L63" i="46"/>
  <c r="Q33" i="41"/>
  <c r="AC54" i="47"/>
  <c r="AM57" i="33"/>
  <c r="AB24" i="47"/>
  <c r="AF39" i="41"/>
  <c r="P87" i="45"/>
  <c r="Y78" i="45"/>
  <c r="T30" i="33"/>
  <c r="AM69" i="41"/>
  <c r="U30" i="41"/>
  <c r="W63" i="33"/>
  <c r="S24" i="46"/>
  <c r="AO30" i="46"/>
  <c r="R72" i="44"/>
  <c r="E21" i="33"/>
  <c r="AK72" i="41"/>
  <c r="Y84" i="47"/>
  <c r="Z45" i="46"/>
  <c r="AU96" i="41"/>
  <c r="Q63" i="47"/>
  <c r="AH15" i="33"/>
  <c r="AP99" i="44"/>
  <c r="AP102" i="41"/>
  <c r="AU24" i="47"/>
  <c r="K66" i="41"/>
  <c r="AS84" i="47"/>
  <c r="AO93" i="44"/>
  <c r="J102" i="47"/>
  <c r="AU78" i="43"/>
  <c r="L33" i="47"/>
  <c r="AM90" i="46"/>
  <c r="U24" i="47"/>
  <c r="S96" i="47"/>
  <c r="Y66" i="46"/>
  <c r="I54" i="33"/>
  <c r="S63" i="43"/>
  <c r="AT90" i="46"/>
  <c r="AN33" i="43"/>
  <c r="U90" i="41"/>
  <c r="A47" i="45"/>
  <c r="A45" i="45"/>
  <c r="AB72" i="44"/>
  <c r="A64" i="45"/>
  <c r="AI90" i="44"/>
  <c r="K36" i="33"/>
  <c r="AH33" i="44"/>
  <c r="Z36" i="41"/>
  <c r="AJ90" i="46"/>
  <c r="AT93" i="46"/>
  <c r="AE24" i="43"/>
  <c r="AF75" i="45"/>
  <c r="AO93" i="46"/>
  <c r="AQ66" i="46"/>
  <c r="M24" i="41"/>
  <c r="S24" i="45"/>
  <c r="AB99" i="41"/>
  <c r="S45" i="47"/>
  <c r="AP51" i="46"/>
  <c r="S99" i="41"/>
  <c r="AC72" i="43"/>
  <c r="A25" i="47"/>
  <c r="A37" i="46"/>
  <c r="Q66" i="41"/>
  <c r="AJ66" i="47"/>
  <c r="AF78" i="47"/>
  <c r="Y87" i="43"/>
  <c r="AC78" i="43"/>
  <c r="AG39" i="45"/>
  <c r="I57" i="45"/>
  <c r="AU9" i="47"/>
  <c r="R69" i="33"/>
  <c r="AU21" i="47"/>
  <c r="E51" i="44"/>
  <c r="I27" i="33"/>
  <c r="A52" i="45"/>
  <c r="L18" i="33"/>
  <c r="AC21" i="46"/>
  <c r="AG69" i="44"/>
  <c r="W54" i="47"/>
  <c r="M81" i="46"/>
  <c r="V48" i="41"/>
  <c r="Z24" i="41"/>
  <c r="AU57" i="43"/>
  <c r="AG27" i="44"/>
  <c r="L27" i="45"/>
  <c r="AO45" i="46"/>
  <c r="X60" i="45"/>
  <c r="I81" i="45"/>
  <c r="I66" i="45"/>
  <c r="AV51" i="47"/>
  <c r="A25" i="43"/>
  <c r="F93" i="33"/>
  <c r="AB69" i="45"/>
  <c r="AG99" i="41"/>
  <c r="AQ78" i="46"/>
  <c r="E15" i="44"/>
  <c r="A97" i="41"/>
  <c r="Q87" i="44"/>
  <c r="AI33" i="43"/>
  <c r="V96" i="43"/>
  <c r="X36" i="45"/>
  <c r="Z39" i="45"/>
  <c r="Y93" i="41"/>
  <c r="AT93" i="47"/>
  <c r="Y93" i="44"/>
  <c r="L66" i="45"/>
  <c r="AO69" i="41"/>
  <c r="AH96" i="33"/>
  <c r="AM15" i="45"/>
  <c r="Z66" i="41"/>
  <c r="Z39" i="46"/>
  <c r="AA69" i="44"/>
  <c r="Z57" i="44"/>
  <c r="AR9" i="44"/>
  <c r="R84" i="45"/>
  <c r="S15" i="33"/>
  <c r="AK9" i="44"/>
  <c r="L45" i="47"/>
  <c r="AK54" i="45"/>
  <c r="AH30" i="33"/>
  <c r="AT57" i="47"/>
  <c r="K54" i="46"/>
  <c r="H18" i="45"/>
  <c r="J9" i="46"/>
  <c r="AI45" i="44"/>
  <c r="N54" i="44"/>
  <c r="AA63" i="41"/>
  <c r="F15" i="44"/>
  <c r="Q18" i="45"/>
  <c r="AR21" i="43"/>
  <c r="P75" i="47"/>
  <c r="AU72" i="43"/>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N21" i="44"/>
  <c r="V75" i="41"/>
  <c r="AQ96" i="46"/>
  <c r="AS27" i="46"/>
  <c r="AE60" i="44"/>
  <c r="AA45" i="46"/>
  <c r="K57" i="41"/>
  <c r="J33" i="44"/>
  <c r="R90" i="43"/>
  <c r="Y42" i="41"/>
  <c r="N66" i="46"/>
  <c r="AO42" i="47"/>
  <c r="H78" i="44"/>
  <c r="AI30" i="33"/>
  <c r="X18" i="45"/>
  <c r="L9" i="46"/>
  <c r="AF57" i="43"/>
  <c r="AM75" i="41"/>
  <c r="U90" i="44"/>
  <c r="Z9" i="41"/>
  <c r="U60" i="44"/>
  <c r="S102" i="41"/>
  <c r="AC51" i="46"/>
  <c r="AR27" i="33"/>
  <c r="AD57" i="33"/>
  <c r="AK15" i="33"/>
  <c r="AP69" i="47"/>
  <c r="AM90" i="33"/>
  <c r="N96" i="41"/>
  <c r="S21" i="45"/>
  <c r="Q27" i="45"/>
  <c r="M81" i="45"/>
  <c r="O33" i="46"/>
  <c r="R57" i="33"/>
  <c r="U36" i="46"/>
  <c r="AJ78" i="33"/>
  <c r="G90" i="33"/>
  <c r="AQ57" i="46"/>
  <c r="L9" i="44"/>
  <c r="T66" i="45"/>
  <c r="N81" i="46"/>
  <c r="H63" i="33"/>
  <c r="AD60" i="43"/>
  <c r="R93" i="41"/>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Y90" i="47"/>
  <c r="O66" i="45"/>
  <c r="K18" i="47"/>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1"/>
  <c r="A27" i="41"/>
  <c r="A27" i="44"/>
  <c r="A29" i="44"/>
  <c r="A29" i="47"/>
  <c r="A27" i="47"/>
  <c r="A27" i="42"/>
  <c r="A29" i="42"/>
  <c r="A27" i="45"/>
  <c r="A29" i="45"/>
  <c r="A27" i="33"/>
  <c r="A29" i="33"/>
  <c r="A71" i="42" l="1"/>
  <c r="A104" i="33"/>
  <c r="A87" i="42"/>
  <c r="A71" i="41"/>
  <c r="A27" i="46"/>
  <c r="A50" i="47"/>
  <c r="A84" i="41"/>
  <c r="A78" i="42"/>
  <c r="A80" i="42"/>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Tahoma"/>
            <family val="2"/>
          </rPr>
          <t>Nº de ids diferentes</t>
        </r>
      </text>
    </comment>
    <comment ref="D8" authorId="0" shapeId="0" xr:uid="{00000000-0006-0000-0600-000002000000}">
      <text>
        <r>
          <rPr>
            <b/>
            <sz val="9"/>
            <color indexed="81"/>
            <rFont val="Tahoma"/>
            <family val="2"/>
          </rPr>
          <t>nº de SC diferentes dentro del periodo de referencia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700-000001000000}">
      <text>
        <r>
          <rPr>
            <b/>
            <sz val="9"/>
            <color indexed="81"/>
            <rFont val="Tahoma"/>
            <family val="2"/>
          </rPr>
          <t>Nº de ids diferentes</t>
        </r>
      </text>
    </comment>
    <comment ref="D8" authorId="0" shapeId="0" xr:uid="{00000000-0006-0000-0700-000002000000}">
      <text>
        <r>
          <rPr>
            <b/>
            <sz val="9"/>
            <color indexed="81"/>
            <rFont val="Tahoma"/>
            <family val="2"/>
          </rPr>
          <t>nº de SC diferentes dentro del periodo de referencia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Tahoma"/>
            <family val="2"/>
          </rPr>
          <t>Nº de ids diferentes</t>
        </r>
      </text>
    </comment>
    <comment ref="D8" authorId="0" shapeId="0" xr:uid="{00000000-0006-0000-0800-000002000000}">
      <text>
        <r>
          <rPr>
            <b/>
            <sz val="9"/>
            <color indexed="81"/>
            <rFont val="Tahoma"/>
            <family val="2"/>
          </rPr>
          <t>nº de SC diferentes dentro del periodo de referencia de la Hoja DATOS</t>
        </r>
      </text>
    </comment>
    <comment ref="H8" authorId="0" shapeId="0" xr:uid="{00000000-0006-0000-0800-00000300000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Tahoma"/>
            <family val="2"/>
          </rPr>
          <t>Nº de ids diferentes</t>
        </r>
      </text>
    </comment>
    <comment ref="D8" authorId="0" shapeId="0" xr:uid="{00000000-0006-0000-0900-000002000000}">
      <text>
        <r>
          <rPr>
            <b/>
            <sz val="9"/>
            <color indexed="81"/>
            <rFont val="Tahoma"/>
            <family val="2"/>
          </rPr>
          <t>nº de SC diferentes dentro del periodo de referencia de la Hoja DATOS</t>
        </r>
      </text>
    </comment>
    <comment ref="H8" authorId="0" shapeId="0" xr:uid="{00000000-0006-0000-0900-00000300000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A00-000001000000}">
      <text>
        <r>
          <rPr>
            <b/>
            <sz val="9"/>
            <color indexed="81"/>
            <rFont val="Tahoma"/>
            <family val="2"/>
          </rPr>
          <t>Nº de ids diferentes</t>
        </r>
      </text>
    </comment>
    <comment ref="D8" authorId="0" shapeId="0" xr:uid="{00000000-0006-0000-0A00-000002000000}">
      <text>
        <r>
          <rPr>
            <b/>
            <sz val="9"/>
            <color indexed="81"/>
            <rFont val="Tahoma"/>
            <family val="2"/>
          </rPr>
          <t>nº de SC diferentes dentro del periodo de referencia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B00-000001000000}">
      <text>
        <r>
          <rPr>
            <b/>
            <sz val="9"/>
            <color indexed="81"/>
            <rFont val="Tahoma"/>
            <family val="2"/>
          </rPr>
          <t>Nº de ids diferentes</t>
        </r>
      </text>
    </comment>
    <comment ref="D8" authorId="0" shapeId="0" xr:uid="{00000000-0006-0000-0B00-000002000000}">
      <text>
        <r>
          <rPr>
            <b/>
            <sz val="9"/>
            <color indexed="81"/>
            <rFont val="Tahoma"/>
            <family val="2"/>
          </rPr>
          <t>nº de SC diferentes dentro del periodo de referencia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Tahoma"/>
            <family val="2"/>
          </rPr>
          <t>Nº de ids diferentes</t>
        </r>
      </text>
    </comment>
    <comment ref="D8" authorId="0" shapeId="0" xr:uid="{00000000-0006-0000-0C00-000002000000}">
      <text>
        <r>
          <rPr>
            <b/>
            <sz val="9"/>
            <color indexed="81"/>
            <rFont val="Tahoma"/>
            <family val="2"/>
          </rPr>
          <t>nº de SC diferentes dentro del periodo de referencia de la Hoja DATOS</t>
        </r>
      </text>
    </comment>
    <comment ref="H8" authorId="0" shapeId="0" xr:uid="{00000000-0006-0000-0C00-00000300000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Tahoma"/>
            <family val="2"/>
          </rPr>
          <t>Nº de ids diferentes</t>
        </r>
      </text>
    </comment>
    <comment ref="D8" authorId="0" shapeId="0" xr:uid="{00000000-0006-0000-0D00-000002000000}">
      <text>
        <r>
          <rPr>
            <b/>
            <sz val="9"/>
            <color indexed="81"/>
            <rFont val="Tahoma"/>
            <family val="2"/>
          </rPr>
          <t>nº de SC diferentes dentro del periodo de referencia de la Hoja DATOS</t>
        </r>
      </text>
    </comment>
    <comment ref="H8" authorId="0" shapeId="0" xr:uid="{00000000-0006-0000-0D00-00000300000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<sst xmlns="http://schemas.openxmlformats.org/spreadsheetml/2006/main" count="1673" uniqueCount="379">
  <si>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</si>
  <si>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</si>
  <si>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</si>
  <si>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</si>
  <si>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</si>
  <si>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</si>
  <si>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</si>
  <si>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</si>
  <si>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</si>
  <si>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</si>
  <si>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</si>
  <si>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</si>
  <si>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</si>
  <si>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</si>
  <si>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</si>
  <si>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</si>
  <si>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</si>
  <si>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</si>
  <si>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</si>
  <si>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</si>
  <si>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</si>
  <si>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</si>
  <si>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</si>
  <si>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</si>
  <si>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</si>
  <si>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</si>
  <si>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</si>
  <si>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</si>
  <si>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</si>
  <si>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</si>
  <si>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</si>
  <si>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</si>
  <si>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</si>
  <si>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</si>
  <si>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</si>
  <si>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</si>
  <si>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</si>
  <si>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</si>
  <si>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</si>
  <si>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</si>
  <si>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</si>
  <si>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</si>
  <si>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</si>
  <si>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</si>
  <si>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</si>
  <si>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</si>
  <si>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</si>
  <si>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</si>
  <si>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</si>
  <si>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</si>
  <si>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</si>
  <si>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</si>
  <si>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</si>
  <si>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</si>
  <si>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</si>
  <si>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</si>
  <si>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</si>
  <si>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</si>
  <si>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</si>
  <si>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</si>
  <si>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</si>
  <si>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</si>
  <si>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</si>
  <si>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</si>
  <si>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</si>
  <si>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</si>
  <si>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</si>
  <si>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</si>
  <si>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</si>
  <si>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</si>
  <si>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</si>
  <si>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</si>
  <si>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</si>
  <si>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</si>
  <si>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</si>
  <si>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</si>
  <si>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</si>
  <si>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</si>
  <si>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</si>
  <si>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</si>
  <si>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</si>
  <si>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</si>
  <si>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</si>
  <si>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</si>
  <si>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</si>
  <si>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</si>
  <si>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</si>
  <si>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</si>
  <si>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</si>
  <si>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</si>
  <si>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</si>
  <si>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</si>
  <si>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</si>
  <si>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</si>
  <si>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</si>
  <si>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</si>
  <si>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</si>
  <si>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</si>
  <si>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</si>
  <si>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</si>
  <si>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</si>
  <si>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</si>
  <si>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</si>
  <si>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</si>
  <si>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</si>
  <si>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</si>
  <si>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</si>
  <si>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</si>
  <si>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</si>
  <si>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</si>
  <si>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</si>
  <si>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</si>
  <si>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</si>
  <si>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</si>
  <si>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</si>
  <si>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</si>
  <si>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</si>
  <si>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</si>
  <si>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</si>
  <si>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</si>
  <si>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</si>
  <si>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</si>
  <si>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</si>
  <si>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</si>
  <si>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</si>
  <si>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</si>
  <si>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</si>
  <si>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</si>
  <si>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</si>
  <si>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</si>
  <si>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</si>
  <si>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</si>
  <si>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</si>
  <si>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</si>
  <si>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</si>
  <si>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</si>
  <si>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</si>
  <si>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</si>
  <si>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</si>
  <si>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</si>
  <si>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</si>
  <si>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</si>
  <si>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</si>
  <si>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</si>
  <si>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</si>
  <si>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</si>
  <si>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</si>
  <si>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</si>
  <si>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</si>
  <si>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</si>
  <si>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</si>
  <si>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</si>
  <si>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</si>
  <si>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</si>
  <si>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</si>
  <si>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</si>
  <si>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</si>
  <si>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</si>
  <si>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</si>
  <si>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</si>
  <si>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</si>
  <si>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</si>
  <si>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</si>
  <si>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</si>
  <si>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</si>
  <si>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</si>
  <si>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</si>
  <si>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</si>
  <si>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</si>
  <si>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</si>
  <si>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</si>
  <si>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</si>
  <si>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</si>
  <si>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</si>
  <si>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</si>
  <si>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</si>
  <si>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</si>
  <si>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</si>
  <si>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</si>
  <si>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</si>
  <si>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</si>
  <si>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</si>
  <si>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</si>
  <si>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</si>
  <si>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</si>
  <si>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</si>
  <si>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</si>
  <si>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</si>
  <si>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</si>
  <si>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</si>
  <si>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</si>
  <si>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</si>
  <si>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</si>
  <si>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</si>
  <si>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</si>
  <si>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</si>
  <si>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</si>
  <si>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</si>
  <si>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</si>
  <si>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</si>
  <si>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</si>
  <si>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</si>
  <si>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</si>
  <si>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</si>
  <si>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</si>
  <si>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</si>
  <si>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</si>
  <si>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</si>
  <si>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</si>
  <si>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</si>
  <si>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</si>
  <si>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</si>
  <si>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</si>
  <si>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</si>
  <si>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</si>
  <si>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</si>
  <si>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</si>
  <si>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</si>
  <si>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</si>
  <si>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</si>
  <si>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</si>
  <si>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</si>
  <si>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</si>
  <si>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</si>
  <si>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</si>
  <si>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</si>
  <si>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</si>
  <si>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</si>
  <si>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</si>
  <si>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</si>
  <si>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</si>
  <si>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</si>
  <si>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</si>
  <si>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</si>
  <si>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</si>
  <si>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</si>
  <si>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</si>
  <si>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</si>
  <si>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</si>
  <si>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</si>
  <si>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</si>
  <si>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</si>
  <si>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</si>
  <si>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</si>
  <si>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</si>
  <si>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</si>
  <si>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</si>
  <si>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</si>
  <si>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</si>
  <si>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</si>
  <si>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</si>
  <si>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</si>
  <si>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</si>
  <si>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</si>
  <si>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</si>
  <si>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</si>
  <si>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</si>
  <si>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</si>
  <si>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</si>
  <si>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</si>
  <si>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</si>
  <si>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</si>
  <si>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</si>
  <si>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</si>
  <si>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</si>
  <si>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</si>
  <si>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</si>
  <si>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</si>
  <si>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</si>
  <si>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</si>
  <si>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</si>
  <si>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</si>
  <si>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</si>
  <si>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</si>
  <si>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</si>
  <si>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</si>
  <si>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</si>
  <si>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</si>
  <si>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</si>
  <si>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</si>
  <si>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</si>
  <si>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</si>
  <si>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</si>
  <si>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</si>
  <si>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</si>
  <si>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</si>
  <si>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</si>
  <si>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</si>
  <si>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</si>
  <si>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</si>
  <si>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</si>
  <si>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</si>
  <si>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</si>
  <si>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</si>
  <si>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</si>
  <si>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</si>
  <si>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</si>
  <si>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</si>
  <si>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</si>
  <si>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</si>
  <si>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</si>
  <si>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</si>
  <si>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</si>
  <si>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</si>
  <si>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</si>
  <si>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</si>
  <si>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</si>
  <si>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</si>
  <si>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</si>
  <si>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</si>
  <si>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</si>
  <si>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</si>
  <si>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</si>
  <si>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</si>
  <si>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</si>
  <si>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</si>
  <si>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</si>
  <si>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</si>
  <si>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</si>
  <si>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(en blanco)</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</si>
  <si>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</si>
  <si>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</si>
  <si>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</si>
  <si>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</si>
  <si>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</si>
  <si>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</si>
  <si>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</si>
  <si>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</si>
  <si>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</si>
  <si>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</si>
  <si>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</si>
  <si>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</si>
  <si>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</si>
  <si>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</si>
  <si>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</si>
  <si>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</si>
  <si>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</si>
  <si>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</si>
  <si>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</si>
  <si>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</si>
  <si>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</si>
  <si>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</si>
  <si>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</si>
  <si>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</si>
  <si>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</si>
  <si>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</si>
  <si>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</si>
  <si>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</si>
  <si>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</si>
  <si>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</si>
  <si>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</si>
  <si>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</si>
  <si>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</si>
  <si>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</si>
  <si>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</si>
  <si>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</si>
  <si>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</si>
  <si>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</si>
  <si>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</si>
  <si>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</si>
  <si>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</si>
  <si>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</si>
  <si>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</si>
  <si>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</si>
  <si>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</si>
  <si>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</si>
  <si>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</si>
  <si>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</si>
  <si>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</si>
  <si>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</si>
  <si>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</si>
  <si>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</si>
  <si>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</si>
  <si>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</si>
  <si>
    <t>Fecha de fin de la Situación contractual. Se emplea exclusivamente en el caso de fin de Situación contractual con fecha anterior al fin del periodo de referencia. Si es posterior, puede dejarse en blanco. 1/1/1900 = 0.</t>
  </si>
  <si>
    <t>X</t>
  </si>
  <si>
    <t>ERTE</t>
  </si>
  <si>
    <t>ERTE tiempo parcial</t>
  </si>
  <si>
    <t>Recuerde: Cuando la media aritmética o la mediana de las retribuciones totales en la empresa de las personas trabajadoras de un sexo sea superior a las del otro en, al menos un 25%, se deberá incluir la justificación a la que se refiere el art. 28.3 del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</si>
</sst>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69"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
      <sz val="11"/>
      <color rgb="FF7030A0"/>
      <name val="Calibri"/>
      <family val="2"/>
      <scheme val="minor"/>
    </font>
    <font>
      <sz val="8"/>
      <color theme="1"/>
      <name val="Calibri"/>
      <family val="2"/>
      <scheme val="minor"/>
    </font>
    <font>
      <sz val="8"/>
      <color rgb="FF000000"/>
      <name val="Calibri"/>
      <family val="2"/>
      <scheme val="minor"/>
    </font>
    <font>
      <sz val="11"/>
      <color theme="0"/>
      <name val="Arial Narrow"/>
      <family val="2"/>
    </font>
  </fonts>
  <fills count="58">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rgb="FFFF0000"/>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338">
    <xf numFmtId="0" fontId="0" fillId="0" borderId="0" xfId="0"/>
    <xf numFmtId="0" fontId="0" fillId="0" borderId="0" xfId="0" pivotButton="1"/>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4" borderId="0" xfId="0" applyFill="1"/>
    <xf numFmtId="0" fontId="0" fillId="3" borderId="0" xfId="0" applyFill="1"/>
    <xf numFmtId="0" fontId="0" fillId="23" borderId="3" xfId="0" applyFill="1" applyBorder="1" applyAlignment="1">
      <alignment horizontal="right"/>
    </xf>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Alignment="1">
      <alignment horizontal="left" vertical="top"/>
    </xf>
    <xf numFmtId="165" fontId="0" fillId="0" borderId="3" xfId="0" applyNumberFormat="1" applyBorder="1"/>
    <xf numFmtId="0" fontId="0" fillId="0" borderId="0" xfId="0" applyAlignment="1">
      <alignment vertical="center"/>
    </xf>
    <xf numFmtId="0" fontId="2" fillId="0" borderId="0" xfId="0" applyFont="1"/>
    <xf numFmtId="0" fontId="13" fillId="0" borderId="0" xfId="0" applyFont="1" applyAlignment="1">
      <alignment horizontal="left"/>
    </xf>
    <xf numFmtId="0" fontId="14"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Alignment="1">
      <alignment horizontal="left" wrapText="1"/>
    </xf>
    <xf numFmtId="0" fontId="5" fillId="33" borderId="0" xfId="0" applyFont="1" applyFill="1"/>
    <xf numFmtId="0" fontId="15" fillId="0" borderId="0" xfId="3" applyFont="1" applyAlignment="1">
      <alignment horizontal="left"/>
    </xf>
    <xf numFmtId="0" fontId="16" fillId="34" borderId="0" xfId="2" applyFont="1" applyFill="1" applyAlignment="1">
      <alignment horizontal="center" vertical="center" wrapText="1"/>
    </xf>
    <xf numFmtId="0" fontId="16" fillId="34" borderId="0" xfId="2" quotePrefix="1" applyFont="1" applyFill="1" applyAlignment="1">
      <alignment horizontal="center" vertical="center" wrapText="1"/>
    </xf>
    <xf numFmtId="0" fontId="6" fillId="0" borderId="0" xfId="0" applyFont="1" applyAlignment="1">
      <alignment horizontal="left"/>
    </xf>
    <xf numFmtId="0" fontId="7" fillId="0" borderId="0" xfId="0" applyFont="1"/>
    <xf numFmtId="0" fontId="23" fillId="0" borderId="0" xfId="0" applyFont="1"/>
    <xf numFmtId="0" fontId="25" fillId="0" borderId="0" xfId="0" applyFont="1" applyAlignment="1">
      <alignment vertical="top"/>
    </xf>
    <xf numFmtId="0" fontId="27" fillId="38" borderId="0" xfId="0" applyFont="1" applyFill="1" applyAlignment="1">
      <alignment horizontal="center" vertical="center" wrapText="1"/>
    </xf>
    <xf numFmtId="0" fontId="28" fillId="13" borderId="0" xfId="0" applyFont="1" applyFill="1" applyAlignment="1">
      <alignment horizontal="center" vertical="center" wrapText="1"/>
    </xf>
    <xf numFmtId="0" fontId="27" fillId="8" borderId="0" xfId="0" applyFont="1" applyFill="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center" vertical="center" wrapText="1"/>
    </xf>
    <xf numFmtId="0" fontId="29" fillId="0" borderId="0" xfId="0" applyFont="1"/>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vertical="center" wrapText="1"/>
    </xf>
    <xf numFmtId="0" fontId="27" fillId="0" borderId="11" xfId="0" applyFont="1" applyBorder="1" applyAlignment="1">
      <alignment horizontal="right" vertical="center"/>
    </xf>
    <xf numFmtId="0" fontId="27" fillId="0" borderId="11" xfId="0" applyFont="1" applyBorder="1" applyAlignment="1">
      <alignment horizontal="center" vertical="center" wrapText="1"/>
    </xf>
    <xf numFmtId="0" fontId="32" fillId="0" borderId="0" xfId="0" applyFont="1"/>
    <xf numFmtId="0" fontId="33" fillId="38" borderId="0" xfId="0" applyFont="1" applyFill="1" applyAlignment="1">
      <alignment horizontal="center" vertical="center" wrapText="1"/>
    </xf>
    <xf numFmtId="0" fontId="34" fillId="13" borderId="0" xfId="0" applyFont="1" applyFill="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center" vertical="center" wrapText="1"/>
    </xf>
    <xf numFmtId="0" fontId="35" fillId="0" borderId="0" xfId="0" applyFont="1"/>
    <xf numFmtId="0" fontId="36" fillId="0" borderId="0" xfId="0" applyFont="1" applyAlignment="1">
      <alignment horizontal="center" vertical="center" wrapText="1"/>
    </xf>
    <xf numFmtId="0" fontId="36" fillId="0" borderId="0" xfId="0" applyFont="1" applyAlignment="1">
      <alignment vertical="center" wrapText="1"/>
    </xf>
    <xf numFmtId="0" fontId="33" fillId="0" borderId="11" xfId="0" applyFont="1" applyBorder="1" applyAlignment="1">
      <alignment horizontal="right" vertical="center"/>
    </xf>
    <xf numFmtId="0" fontId="33" fillId="0" borderId="11" xfId="0" applyFont="1" applyBorder="1" applyAlignment="1">
      <alignment horizontal="center" vertical="center" wrapText="1"/>
    </xf>
    <xf numFmtId="0" fontId="37" fillId="0" borderId="0" xfId="0" applyFont="1"/>
    <xf numFmtId="0" fontId="38" fillId="38" borderId="0" xfId="0" applyFont="1" applyFill="1" applyAlignment="1">
      <alignment horizontal="center" vertical="center" wrapText="1"/>
    </xf>
    <xf numFmtId="0" fontId="38" fillId="8" borderId="0" xfId="0" applyFont="1" applyFill="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right" vertical="center"/>
    </xf>
    <xf numFmtId="0" fontId="37"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vertical="center" wrapText="1"/>
    </xf>
    <xf numFmtId="0" fontId="38" fillId="0" borderId="11" xfId="0" applyFont="1" applyBorder="1" applyAlignment="1">
      <alignment horizontal="right" vertical="center"/>
    </xf>
    <xf numFmtId="0" fontId="38" fillId="0" borderId="11" xfId="0" applyFont="1" applyBorder="1" applyAlignment="1">
      <alignment horizontal="center" vertical="center" wrapText="1"/>
    </xf>
    <xf numFmtId="0" fontId="38" fillId="44" borderId="0" xfId="0" applyFont="1" applyFill="1" applyAlignment="1">
      <alignment horizontal="center" vertical="center" wrapText="1"/>
    </xf>
    <xf numFmtId="0" fontId="38" fillId="45" borderId="4" xfId="0" applyFont="1" applyFill="1" applyBorder="1" applyAlignment="1">
      <alignment horizontal="center" vertical="top" wrapText="1"/>
    </xf>
    <xf numFmtId="0" fontId="38" fillId="6" borderId="0" xfId="0" applyFont="1" applyFill="1" applyAlignment="1">
      <alignment horizontal="center" vertical="top" wrapText="1"/>
    </xf>
    <xf numFmtId="0" fontId="38" fillId="14" borderId="0" xfId="0" applyFont="1" applyFill="1" applyAlignment="1">
      <alignment horizontal="center" vertical="top" wrapText="1"/>
    </xf>
    <xf numFmtId="0" fontId="38" fillId="43" borderId="0" xfId="0" applyFont="1" applyFill="1" applyAlignment="1">
      <alignment horizontal="center" vertical="top" wrapText="1"/>
    </xf>
    <xf numFmtId="0" fontId="33" fillId="14" borderId="0" xfId="0" applyFont="1" applyFill="1" applyAlignment="1">
      <alignment horizontal="center" vertical="top" wrapText="1"/>
    </xf>
    <xf numFmtId="0" fontId="33" fillId="43" borderId="0" xfId="0" applyFont="1" applyFill="1" applyAlignment="1">
      <alignment horizontal="center" vertical="top" wrapText="1"/>
    </xf>
    <xf numFmtId="0" fontId="33" fillId="45" borderId="4" xfId="0" applyFont="1" applyFill="1" applyBorder="1" applyAlignment="1">
      <alignment horizontal="center" vertical="top" wrapText="1"/>
    </xf>
    <xf numFmtId="0" fontId="33" fillId="6" borderId="0" xfId="0" applyFont="1" applyFill="1" applyAlignment="1">
      <alignment horizontal="center" vertical="top" wrapText="1"/>
    </xf>
    <xf numFmtId="0" fontId="27" fillId="14" borderId="0" xfId="0" applyFont="1" applyFill="1" applyAlignment="1">
      <alignment horizontal="center" vertical="top" wrapText="1"/>
    </xf>
    <xf numFmtId="0" fontId="27" fillId="43" borderId="0" xfId="0" applyFont="1" applyFill="1" applyAlignment="1">
      <alignment horizontal="center" vertical="top" wrapText="1"/>
    </xf>
    <xf numFmtId="0" fontId="27" fillId="44" borderId="0" xfId="0" applyFont="1" applyFill="1" applyAlignment="1">
      <alignment horizontal="center" vertical="center" wrapText="1"/>
    </xf>
    <xf numFmtId="0" fontId="27" fillId="45" borderId="4" xfId="0" applyFont="1" applyFill="1" applyBorder="1" applyAlignment="1">
      <alignment horizontal="center" vertical="top" wrapText="1"/>
    </xf>
    <xf numFmtId="0" fontId="27" fillId="6" borderId="0" xfId="0" applyFont="1" applyFill="1" applyAlignment="1">
      <alignment horizontal="center" vertical="top" wrapText="1"/>
    </xf>
    <xf numFmtId="0" fontId="42" fillId="38" borderId="0" xfId="0" applyFont="1" applyFill="1" applyAlignment="1">
      <alignment horizontal="center" vertical="center" wrapText="1"/>
    </xf>
    <xf numFmtId="0" fontId="42" fillId="8" borderId="0" xfId="0" applyFont="1" applyFill="1" applyAlignment="1">
      <alignment horizontal="center" vertical="center" wrapText="1"/>
    </xf>
    <xf numFmtId="0" fontId="42" fillId="14" borderId="0" xfId="0" applyFont="1" applyFill="1" applyAlignment="1">
      <alignment horizontal="center" vertical="top" wrapText="1"/>
    </xf>
    <xf numFmtId="0" fontId="42" fillId="43" borderId="0" xfId="0" applyFont="1" applyFill="1" applyAlignment="1">
      <alignment horizontal="center" vertical="top" wrapText="1"/>
    </xf>
    <xf numFmtId="0" fontId="42" fillId="44" borderId="0" xfId="0" applyFont="1" applyFill="1" applyAlignment="1">
      <alignment horizontal="center" vertical="center" wrapText="1"/>
    </xf>
    <xf numFmtId="0" fontId="42" fillId="45" borderId="4" xfId="0" applyFont="1" applyFill="1" applyBorder="1" applyAlignment="1">
      <alignment horizontal="center" vertical="top" wrapText="1"/>
    </xf>
    <xf numFmtId="0" fontId="42" fillId="6" borderId="0" xfId="0" applyFont="1" applyFill="1" applyAlignment="1">
      <alignment horizontal="center" vertical="top" wrapText="1"/>
    </xf>
    <xf numFmtId="0" fontId="32" fillId="0" borderId="0" xfId="0" applyFont="1" applyAlignment="1">
      <alignment horizontal="center" vertical="center"/>
    </xf>
    <xf numFmtId="0" fontId="32" fillId="0" borderId="0" xfId="0" applyFont="1" applyAlignment="1">
      <alignment horizontal="right" vertical="center"/>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vertical="center" wrapText="1"/>
    </xf>
    <xf numFmtId="0" fontId="42" fillId="0" borderId="11" xfId="0" applyFont="1" applyBorder="1" applyAlignment="1">
      <alignment horizontal="right" vertical="center"/>
    </xf>
    <xf numFmtId="0" fontId="35" fillId="0" borderId="11" xfId="0" applyFont="1" applyBorder="1" applyAlignment="1">
      <alignment vertical="center"/>
    </xf>
    <xf numFmtId="3" fontId="35" fillId="39" borderId="0" xfId="0" applyNumberFormat="1" applyFont="1" applyFill="1" applyAlignment="1">
      <alignment horizontal="right" vertical="center"/>
    </xf>
    <xf numFmtId="3" fontId="36" fillId="35" borderId="0" xfId="0" applyNumberFormat="1" applyFont="1" applyFill="1" applyAlignment="1">
      <alignment horizontal="right" vertical="center"/>
    </xf>
    <xf numFmtId="3" fontId="35" fillId="36" borderId="0" xfId="0" applyNumberFormat="1" applyFont="1" applyFill="1" applyAlignment="1">
      <alignment horizontal="right" vertical="center"/>
    </xf>
    <xf numFmtId="3" fontId="35" fillId="41" borderId="0" xfId="0" applyNumberFormat="1" applyFont="1" applyFill="1" applyAlignment="1">
      <alignment horizontal="right" vertical="center" wrapText="1" indent="1"/>
    </xf>
    <xf numFmtId="3" fontId="33" fillId="40" borderId="0" xfId="0" applyNumberFormat="1" applyFont="1" applyFill="1" applyAlignment="1">
      <alignment horizontal="right" vertical="center"/>
    </xf>
    <xf numFmtId="3" fontId="35" fillId="12" borderId="0" xfId="0" applyNumberFormat="1" applyFont="1" applyFill="1" applyAlignment="1">
      <alignment horizontal="right" vertical="center"/>
    </xf>
    <xf numFmtId="3" fontId="33" fillId="5" borderId="0" xfId="0" applyNumberFormat="1" applyFont="1" applyFill="1" applyAlignment="1">
      <alignment horizontal="right" vertical="center"/>
    </xf>
    <xf numFmtId="0" fontId="37" fillId="0" borderId="11" xfId="0" applyFont="1" applyBorder="1" applyAlignment="1">
      <alignment vertical="center"/>
    </xf>
    <xf numFmtId="3" fontId="37" fillId="39" borderId="0" xfId="0" applyNumberFormat="1" applyFont="1" applyFill="1" applyAlignment="1">
      <alignment horizontal="right" vertical="center"/>
    </xf>
    <xf numFmtId="3" fontId="40" fillId="35" borderId="0" xfId="0" applyNumberFormat="1" applyFont="1" applyFill="1" applyAlignment="1">
      <alignment horizontal="right" vertical="center"/>
    </xf>
    <xf numFmtId="3" fontId="37" fillId="36" borderId="0" xfId="0" applyNumberFormat="1" applyFont="1" applyFill="1" applyAlignment="1">
      <alignment horizontal="right" vertical="center"/>
    </xf>
    <xf numFmtId="3" fontId="38" fillId="40" borderId="0" xfId="0" applyNumberFormat="1" applyFont="1" applyFill="1" applyAlignment="1">
      <alignment horizontal="right" vertical="center"/>
    </xf>
    <xf numFmtId="3" fontId="37" fillId="42" borderId="0" xfId="0" applyNumberFormat="1" applyFont="1" applyFill="1" applyAlignment="1">
      <alignment horizontal="right" vertical="center" wrapText="1"/>
    </xf>
    <xf numFmtId="3" fontId="37" fillId="12" borderId="0" xfId="0" applyNumberFormat="1" applyFont="1" applyFill="1" applyAlignment="1">
      <alignment horizontal="right" vertical="center"/>
    </xf>
    <xf numFmtId="3" fontId="38" fillId="5" borderId="0" xfId="0" applyNumberFormat="1" applyFont="1" applyFill="1" applyAlignment="1">
      <alignment horizontal="right" vertical="center"/>
    </xf>
    <xf numFmtId="3" fontId="37" fillId="41" borderId="0" xfId="0" applyNumberFormat="1" applyFont="1" applyFill="1" applyAlignment="1">
      <alignment horizontal="right" vertical="center" wrapText="1" indent="1"/>
    </xf>
    <xf numFmtId="3" fontId="40" fillId="35" borderId="0" xfId="0" quotePrefix="1" applyNumberFormat="1" applyFont="1" applyFill="1" applyAlignment="1">
      <alignment horizontal="right" vertical="center" wrapText="1"/>
    </xf>
    <xf numFmtId="0" fontId="29" fillId="0" borderId="11" xfId="0" applyFont="1" applyBorder="1" applyAlignment="1">
      <alignment vertical="center"/>
    </xf>
    <xf numFmtId="3" fontId="29" fillId="39" borderId="0" xfId="0" applyNumberFormat="1" applyFont="1" applyFill="1" applyAlignment="1">
      <alignment horizontal="right" vertical="center"/>
    </xf>
    <xf numFmtId="3" fontId="30" fillId="35" borderId="0" xfId="0" applyNumberFormat="1" applyFont="1" applyFill="1" applyAlignment="1">
      <alignment horizontal="right" vertical="center"/>
    </xf>
    <xf numFmtId="3" fontId="29" fillId="36" borderId="0" xfId="0" applyNumberFormat="1" applyFont="1" applyFill="1" applyAlignment="1">
      <alignment horizontal="right" vertical="center"/>
    </xf>
    <xf numFmtId="3" fontId="27" fillId="40" borderId="0" xfId="0" applyNumberFormat="1" applyFont="1" applyFill="1" applyAlignment="1">
      <alignment horizontal="right" vertical="center"/>
    </xf>
    <xf numFmtId="3" fontId="29" fillId="42" borderId="0" xfId="0" applyNumberFormat="1" applyFont="1" applyFill="1" applyAlignment="1">
      <alignment horizontal="right" vertical="center" wrapText="1"/>
    </xf>
    <xf numFmtId="3" fontId="29" fillId="12" borderId="0" xfId="0" applyNumberFormat="1" applyFont="1" applyFill="1" applyAlignment="1">
      <alignment horizontal="right" vertical="center"/>
    </xf>
    <xf numFmtId="3" fontId="27" fillId="5" borderId="0" xfId="0" applyNumberFormat="1" applyFont="1" applyFill="1" applyAlignment="1">
      <alignment horizontal="right" vertical="center"/>
    </xf>
    <xf numFmtId="3" fontId="29" fillId="41" borderId="0" xfId="0" applyNumberFormat="1" applyFont="1" applyFill="1" applyAlignment="1">
      <alignment horizontal="right" vertical="center" wrapText="1" indent="1"/>
    </xf>
    <xf numFmtId="0" fontId="37" fillId="0" borderId="0" xfId="0" applyFont="1" applyAlignment="1">
      <alignment vertical="top" wrapText="1"/>
    </xf>
    <xf numFmtId="9" fontId="27" fillId="39" borderId="11" xfId="0" applyNumberFormat="1" applyFont="1" applyFill="1" applyBorder="1" applyAlignment="1">
      <alignment vertical="center"/>
    </xf>
    <xf numFmtId="9" fontId="31" fillId="35" borderId="11" xfId="1" applyFont="1" applyFill="1" applyBorder="1" applyAlignment="1">
      <alignment horizontal="center"/>
    </xf>
    <xf numFmtId="9" fontId="31" fillId="35" borderId="11" xfId="0" applyNumberFormat="1" applyFont="1" applyFill="1" applyBorder="1"/>
    <xf numFmtId="9" fontId="31" fillId="35" borderId="11" xfId="0" applyNumberFormat="1" applyFont="1" applyFill="1" applyBorder="1" applyAlignment="1">
      <alignment horizontal="center" vertical="center" wrapText="1"/>
    </xf>
    <xf numFmtId="9" fontId="31" fillId="35" borderId="11" xfId="0" applyNumberFormat="1" applyFont="1" applyFill="1" applyBorder="1" applyAlignment="1">
      <alignment vertical="center" wrapText="1"/>
    </xf>
    <xf numFmtId="9" fontId="27" fillId="36" borderId="11" xfId="0" applyNumberFormat="1" applyFont="1" applyFill="1" applyBorder="1" applyAlignment="1">
      <alignment vertical="center"/>
    </xf>
    <xf numFmtId="9" fontId="31" fillId="42" borderId="11" xfId="0" applyNumberFormat="1" applyFont="1" applyFill="1" applyBorder="1" applyAlignment="1">
      <alignment vertical="center" wrapText="1"/>
    </xf>
    <xf numFmtId="9" fontId="27" fillId="12" borderId="11" xfId="0" applyNumberFormat="1" applyFont="1" applyFill="1" applyBorder="1"/>
    <xf numFmtId="9" fontId="28" fillId="5" borderId="11" xfId="0" applyNumberFormat="1" applyFont="1" applyFill="1" applyBorder="1" applyAlignment="1">
      <alignment vertical="center"/>
    </xf>
    <xf numFmtId="9" fontId="27" fillId="40" borderId="11" xfId="0" applyNumberFormat="1" applyFont="1" applyFill="1" applyBorder="1" applyAlignment="1">
      <alignment vertical="center"/>
    </xf>
    <xf numFmtId="9" fontId="38" fillId="39" borderId="11" xfId="0" applyNumberFormat="1" applyFont="1" applyFill="1" applyBorder="1" applyAlignment="1">
      <alignment vertical="center"/>
    </xf>
    <xf numFmtId="9" fontId="41" fillId="35" borderId="11" xfId="1" applyFont="1" applyFill="1" applyBorder="1" applyAlignment="1">
      <alignment horizontal="center"/>
    </xf>
    <xf numFmtId="9" fontId="41" fillId="35" borderId="11" xfId="0" applyNumberFormat="1" applyFont="1" applyFill="1" applyBorder="1"/>
    <xf numFmtId="9" fontId="41" fillId="35" borderId="11" xfId="0" applyNumberFormat="1" applyFont="1" applyFill="1" applyBorder="1" applyAlignment="1">
      <alignment horizontal="center" vertical="center" wrapText="1"/>
    </xf>
    <xf numFmtId="9" fontId="41" fillId="35" borderId="11" xfId="0" applyNumberFormat="1" applyFont="1" applyFill="1" applyBorder="1" applyAlignment="1">
      <alignment vertical="center" wrapText="1"/>
    </xf>
    <xf numFmtId="9" fontId="38" fillId="36" borderId="11" xfId="0" applyNumberFormat="1" applyFont="1" applyFill="1" applyBorder="1" applyAlignment="1">
      <alignment vertical="center"/>
    </xf>
    <xf numFmtId="9" fontId="41" fillId="42" borderId="11" xfId="0" applyNumberFormat="1" applyFont="1" applyFill="1" applyBorder="1" applyAlignment="1">
      <alignment vertical="center" wrapText="1"/>
    </xf>
    <xf numFmtId="9" fontId="38" fillId="12" borderId="11" xfId="0" applyNumberFormat="1" applyFont="1" applyFill="1" applyBorder="1"/>
    <xf numFmtId="9" fontId="39" fillId="5" borderId="11" xfId="0" applyNumberFormat="1" applyFont="1" applyFill="1" applyBorder="1" applyAlignment="1">
      <alignment vertical="center"/>
    </xf>
    <xf numFmtId="9" fontId="38" fillId="40" borderId="11" xfId="0" applyNumberFormat="1" applyFont="1" applyFill="1" applyBorder="1" applyAlignment="1">
      <alignment vertical="center"/>
    </xf>
    <xf numFmtId="9" fontId="33" fillId="39" borderId="11" xfId="0" applyNumberFormat="1" applyFont="1" applyFill="1" applyBorder="1" applyAlignment="1">
      <alignment vertical="center"/>
    </xf>
    <xf numFmtId="9" fontId="33" fillId="36" borderId="11" xfId="0" applyNumberFormat="1" applyFont="1" applyFill="1" applyBorder="1" applyAlignment="1">
      <alignment vertical="center"/>
    </xf>
    <xf numFmtId="9" fontId="33" fillId="12" borderId="11" xfId="0" applyNumberFormat="1" applyFont="1" applyFill="1" applyBorder="1"/>
    <xf numFmtId="9" fontId="34" fillId="5" borderId="11" xfId="0" applyNumberFormat="1" applyFont="1" applyFill="1" applyBorder="1" applyAlignment="1">
      <alignment vertical="center"/>
    </xf>
    <xf numFmtId="9" fontId="33" fillId="40" borderId="11" xfId="0" applyNumberFormat="1" applyFont="1" applyFill="1" applyBorder="1" applyAlignment="1">
      <alignment vertical="center"/>
    </xf>
    <xf numFmtId="0" fontId="39" fillId="13" borderId="0" xfId="0" applyFont="1" applyFill="1" applyAlignment="1">
      <alignment horizontal="center" vertical="center" wrapText="1"/>
    </xf>
    <xf numFmtId="0" fontId="43" fillId="13" borderId="0" xfId="0" applyFont="1" applyFill="1" applyAlignment="1">
      <alignment horizontal="center" vertical="center" wrapText="1"/>
    </xf>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12" borderId="0" xfId="0" applyFill="1" applyAlignment="1">
      <alignment vertical="center"/>
    </xf>
    <xf numFmtId="165" fontId="37" fillId="0" borderId="0" xfId="0" applyNumberFormat="1" applyFont="1"/>
    <xf numFmtId="165" fontId="0" fillId="0" borderId="0" xfId="0" applyNumberFormat="1"/>
    <xf numFmtId="0" fontId="38" fillId="0" borderId="0" xfId="0" applyFont="1"/>
    <xf numFmtId="0" fontId="46" fillId="0" borderId="0" xfId="0" applyFont="1" applyAlignment="1">
      <alignment horizontal="left"/>
    </xf>
    <xf numFmtId="0" fontId="47" fillId="0" borderId="0" xfId="0" applyFont="1"/>
    <xf numFmtId="165" fontId="35" fillId="0" borderId="0" xfId="0" applyNumberFormat="1" applyFont="1"/>
    <xf numFmtId="0" fontId="35" fillId="0" borderId="0" xfId="0" applyFont="1" applyAlignment="1">
      <alignment horizontal="left"/>
    </xf>
    <xf numFmtId="0" fontId="48" fillId="0" borderId="0" xfId="0" applyFont="1" applyAlignment="1">
      <alignment horizontal="left"/>
    </xf>
    <xf numFmtId="0" fontId="27" fillId="0" borderId="0" xfId="0" applyFont="1" applyAlignment="1">
      <alignment horizontal="left"/>
    </xf>
    <xf numFmtId="0" fontId="27" fillId="0" borderId="0" xfId="0" applyFont="1"/>
    <xf numFmtId="0" fontId="49" fillId="0" borderId="0" xfId="0" applyFont="1"/>
    <xf numFmtId="0" fontId="27" fillId="0" borderId="0" xfId="0" applyFont="1" applyAlignment="1">
      <alignment horizontal="left" vertical="top"/>
    </xf>
    <xf numFmtId="165" fontId="29" fillId="0" borderId="0" xfId="0" applyNumberFormat="1" applyFont="1"/>
    <xf numFmtId="0" fontId="29" fillId="0" borderId="0" xfId="0" applyFont="1" applyAlignment="1">
      <alignment horizontal="left"/>
    </xf>
    <xf numFmtId="0" fontId="38" fillId="0" borderId="0" xfId="0" applyFont="1" applyAlignment="1">
      <alignment horizontal="left"/>
    </xf>
    <xf numFmtId="0" fontId="50" fillId="0" borderId="0" xfId="0" applyFont="1"/>
    <xf numFmtId="0" fontId="38" fillId="0" borderId="0" xfId="0" applyFont="1" applyAlignment="1">
      <alignment horizontal="left" vertical="top"/>
    </xf>
    <xf numFmtId="0" fontId="37" fillId="0" borderId="0" xfId="0" applyFont="1" applyAlignment="1">
      <alignment horizontal="left"/>
    </xf>
    <xf numFmtId="0" fontId="42" fillId="0" borderId="0" xfId="0" applyFont="1" applyAlignment="1">
      <alignment horizontal="left"/>
    </xf>
    <xf numFmtId="0" fontId="42" fillId="0" borderId="0" xfId="0" applyFont="1"/>
    <xf numFmtId="0" fontId="51" fillId="0" borderId="0" xfId="0" applyFont="1"/>
    <xf numFmtId="0" fontId="42" fillId="0" borderId="0" xfId="0" applyFont="1" applyAlignment="1">
      <alignment horizontal="left" vertical="top"/>
    </xf>
    <xf numFmtId="165" fontId="32" fillId="0" borderId="0" xfId="0" applyNumberFormat="1" applyFont="1"/>
    <xf numFmtId="0" fontId="32" fillId="0" borderId="0" xfId="0" applyFont="1" applyAlignment="1">
      <alignment horizontal="left"/>
    </xf>
    <xf numFmtId="0" fontId="48" fillId="0" borderId="0" xfId="0" applyFont="1" applyAlignment="1">
      <alignment horizontal="left" vertical="top"/>
    </xf>
    <xf numFmtId="0" fontId="35" fillId="8" borderId="0" xfId="0" applyFont="1" applyFill="1" applyAlignment="1">
      <alignment horizontal="center" vertical="center" wrapText="1"/>
    </xf>
    <xf numFmtId="9" fontId="36" fillId="35" borderId="11" xfId="1" applyFont="1" applyFill="1" applyBorder="1" applyAlignment="1">
      <alignment horizontal="center"/>
    </xf>
    <xf numFmtId="9" fontId="36" fillId="35" borderId="11" xfId="0" applyNumberFormat="1" applyFont="1" applyFill="1" applyBorder="1"/>
    <xf numFmtId="9" fontId="36" fillId="35" borderId="11" xfId="0" applyNumberFormat="1" applyFont="1" applyFill="1" applyBorder="1" applyAlignment="1">
      <alignment horizontal="center" vertical="center" wrapText="1"/>
    </xf>
    <xf numFmtId="9" fontId="36" fillId="35" borderId="11" xfId="0" applyNumberFormat="1" applyFont="1" applyFill="1" applyBorder="1" applyAlignment="1">
      <alignment vertical="center" wrapText="1"/>
    </xf>
    <xf numFmtId="0" fontId="35" fillId="44" borderId="0" xfId="0" applyFont="1" applyFill="1" applyAlignment="1">
      <alignment horizontal="center" vertical="center" wrapText="1"/>
    </xf>
    <xf numFmtId="9" fontId="36" fillId="42" borderId="11" xfId="0" applyNumberFormat="1" applyFont="1" applyFill="1" applyBorder="1" applyAlignment="1">
      <alignment vertical="center" wrapText="1"/>
    </xf>
    <xf numFmtId="0" fontId="0" fillId="0" borderId="0" xfId="0" pivotButton="1" applyAlignment="1">
      <alignment wrapText="1"/>
    </xf>
    <xf numFmtId="0" fontId="55" fillId="4" borderId="0" xfId="0" applyFont="1" applyFill="1"/>
    <xf numFmtId="0" fontId="55" fillId="3" borderId="0" xfId="0" applyFont="1" applyFill="1"/>
    <xf numFmtId="0" fontId="8" fillId="0" borderId="17" xfId="4" applyBorder="1" applyAlignment="1">
      <alignment horizontal="center" vertical="center" wrapText="1"/>
    </xf>
    <xf numFmtId="0" fontId="56" fillId="48" borderId="16" xfId="0" applyFont="1" applyFill="1" applyBorder="1" applyAlignment="1">
      <alignment horizontal="center" vertical="center" wrapText="1"/>
    </xf>
    <xf numFmtId="0" fontId="56" fillId="48" borderId="17" xfId="0" applyFont="1" applyFill="1" applyBorder="1" applyAlignment="1">
      <alignment horizontal="center" vertical="center" wrapText="1"/>
    </xf>
    <xf numFmtId="0" fontId="56" fillId="26" borderId="15" xfId="0" applyFont="1" applyFill="1" applyBorder="1" applyAlignment="1">
      <alignment vertical="center" wrapText="1"/>
    </xf>
    <xf numFmtId="0" fontId="57" fillId="49" borderId="17" xfId="0" applyFont="1" applyFill="1" applyBorder="1" applyAlignment="1">
      <alignment horizontal="center" vertical="center" wrapText="1"/>
    </xf>
    <xf numFmtId="0" fontId="57" fillId="49" borderId="17" xfId="0" applyFont="1" applyFill="1" applyBorder="1" applyAlignment="1">
      <alignment vertical="center" wrapText="1"/>
    </xf>
    <xf numFmtId="0" fontId="14" fillId="49" borderId="17" xfId="0" applyFont="1" applyFill="1" applyBorder="1" applyAlignment="1">
      <alignment vertical="center" wrapText="1"/>
    </xf>
    <xf numFmtId="0" fontId="57" fillId="0" borderId="17" xfId="0" applyFont="1" applyBorder="1" applyAlignment="1">
      <alignment horizontal="center" vertical="center" wrapText="1"/>
    </xf>
    <xf numFmtId="0" fontId="57" fillId="0" borderId="17" xfId="0" applyFont="1" applyBorder="1" applyAlignment="1">
      <alignment vertical="center" wrapText="1"/>
    </xf>
    <xf numFmtId="0" fontId="14" fillId="0" borderId="17" xfId="0" applyFont="1" applyBorder="1" applyAlignment="1">
      <alignment vertical="center" wrapText="1"/>
    </xf>
    <xf numFmtId="0" fontId="56" fillId="27" borderId="15" xfId="0" applyFont="1" applyFill="1" applyBorder="1" applyAlignment="1">
      <alignment vertical="center" wrapText="1"/>
    </xf>
    <xf numFmtId="0" fontId="14" fillId="49" borderId="17" xfId="0" applyFont="1" applyFill="1" applyBorder="1" applyAlignment="1">
      <alignment horizontal="center" vertical="center" wrapText="1"/>
    </xf>
    <xf numFmtId="0" fontId="56" fillId="28" borderId="15" xfId="0" applyFont="1" applyFill="1" applyBorder="1" applyAlignment="1">
      <alignment vertical="center" wrapText="1"/>
    </xf>
    <xf numFmtId="0" fontId="56" fillId="29" borderId="15" xfId="0" applyFont="1" applyFill="1" applyBorder="1" applyAlignment="1">
      <alignment vertical="center" wrapText="1"/>
    </xf>
    <xf numFmtId="0" fontId="57" fillId="49" borderId="18" xfId="0" applyFont="1" applyFill="1" applyBorder="1" applyAlignment="1">
      <alignment horizontal="center" vertical="center" wrapText="1"/>
    </xf>
    <xf numFmtId="0" fontId="56" fillId="31" borderId="15" xfId="0" applyFont="1" applyFill="1" applyBorder="1" applyAlignment="1">
      <alignment vertical="center" wrapText="1"/>
    </xf>
    <xf numFmtId="0" fontId="60" fillId="31" borderId="15" xfId="0" applyFont="1" applyFill="1" applyBorder="1" applyAlignment="1">
      <alignment vertical="center" wrapText="1"/>
    </xf>
    <xf numFmtId="0" fontId="56" fillId="20" borderId="15" xfId="0" applyFont="1" applyFill="1" applyBorder="1" applyAlignment="1">
      <alignment vertical="center" wrapText="1"/>
    </xf>
    <xf numFmtId="0" fontId="61" fillId="0" borderId="17" xfId="4" applyFont="1" applyBorder="1" applyAlignment="1">
      <alignment horizontal="center" vertical="center" wrapText="1"/>
    </xf>
    <xf numFmtId="0" fontId="56" fillId="50" borderId="15" xfId="0" applyFont="1" applyFill="1" applyBorder="1" applyAlignment="1">
      <alignment vertical="center" wrapText="1"/>
    </xf>
    <xf numFmtId="0" fontId="56" fillId="51" borderId="15" xfId="0" applyFont="1" applyFill="1" applyBorder="1" applyAlignment="1">
      <alignment vertical="center" wrapText="1"/>
    </xf>
    <xf numFmtId="0" fontId="59" fillId="49" borderId="17" xfId="0" applyFont="1" applyFill="1" applyBorder="1" applyAlignment="1">
      <alignment horizontal="center" vertical="center" wrapText="1"/>
    </xf>
    <xf numFmtId="0" fontId="56" fillId="52" borderId="15" xfId="0" applyFont="1" applyFill="1" applyBorder="1" applyAlignment="1">
      <alignment vertical="center" wrapText="1"/>
    </xf>
    <xf numFmtId="0" fontId="56" fillId="16" borderId="15" xfId="0" applyFont="1" applyFill="1" applyBorder="1" applyAlignment="1">
      <alignment vertical="center"/>
    </xf>
    <xf numFmtId="0" fontId="14" fillId="0" borderId="17" xfId="0" applyFont="1" applyBorder="1" applyAlignment="1">
      <alignment horizontal="center" vertical="center" wrapText="1"/>
    </xf>
    <xf numFmtId="0" fontId="56" fillId="25" borderId="15" xfId="0" applyFont="1" applyFill="1" applyBorder="1" applyAlignment="1">
      <alignment vertical="center"/>
    </xf>
    <xf numFmtId="0" fontId="62" fillId="46" borderId="15" xfId="0" applyFont="1" applyFill="1" applyBorder="1" applyAlignment="1">
      <alignment vertical="center" wrapText="1"/>
    </xf>
    <xf numFmtId="0" fontId="57" fillId="53" borderId="17" xfId="0" applyFont="1" applyFill="1" applyBorder="1" applyAlignment="1">
      <alignment horizontal="center" vertical="center" wrapText="1"/>
    </xf>
    <xf numFmtId="0" fontId="57" fillId="53" borderId="17" xfId="0" applyFont="1" applyFill="1" applyBorder="1" applyAlignment="1">
      <alignment vertical="center" wrapText="1"/>
    </xf>
    <xf numFmtId="0" fontId="14" fillId="53" borderId="17" xfId="0" applyFont="1" applyFill="1" applyBorder="1" applyAlignment="1">
      <alignment vertical="center" wrapText="1"/>
    </xf>
    <xf numFmtId="0" fontId="56" fillId="54" borderId="15" xfId="0" applyFont="1" applyFill="1" applyBorder="1" applyAlignment="1">
      <alignment vertical="center" wrapText="1"/>
    </xf>
    <xf numFmtId="0" fontId="56" fillId="55" borderId="15" xfId="0" applyFont="1" applyFill="1" applyBorder="1" applyAlignment="1">
      <alignment vertical="center" wrapText="1"/>
    </xf>
    <xf numFmtId="0" fontId="56" fillId="56" borderId="15" xfId="0" applyFont="1" applyFill="1" applyBorder="1" applyAlignment="1">
      <alignment vertical="center" wrapText="1"/>
    </xf>
    <xf numFmtId="0" fontId="56" fillId="11" borderId="15" xfId="0" applyFont="1" applyFill="1" applyBorder="1" applyAlignment="1">
      <alignment vertical="center" wrapText="1"/>
    </xf>
    <xf numFmtId="0" fontId="60" fillId="50" borderId="15" xfId="0" applyFont="1" applyFill="1" applyBorder="1" applyAlignment="1">
      <alignment vertical="center" wrapText="1"/>
    </xf>
    <xf numFmtId="0" fontId="63" fillId="49" borderId="17" xfId="0" applyFont="1" applyFill="1" applyBorder="1" applyAlignment="1">
      <alignment horizontal="center" vertical="center" wrapText="1"/>
    </xf>
    <xf numFmtId="0" fontId="63" fillId="49" borderId="17" xfId="0" applyFont="1" applyFill="1" applyBorder="1" applyAlignment="1">
      <alignment vertical="center" wrapText="1"/>
    </xf>
    <xf numFmtId="0" fontId="60" fillId="54" borderId="15" xfId="0" applyFont="1" applyFill="1" applyBorder="1" applyAlignment="1">
      <alignment vertical="center" wrapText="1"/>
    </xf>
    <xf numFmtId="0" fontId="63" fillId="53" borderId="17" xfId="0" applyFont="1" applyFill="1" applyBorder="1" applyAlignment="1">
      <alignment horizontal="center" vertical="center" wrapText="1"/>
    </xf>
    <xf numFmtId="0" fontId="63" fillId="53" borderId="17" xfId="0" applyFont="1" applyFill="1" applyBorder="1" applyAlignment="1">
      <alignment vertical="center" wrapText="1"/>
    </xf>
    <xf numFmtId="0" fontId="60" fillId="55" borderId="15" xfId="0" applyFont="1" applyFill="1" applyBorder="1" applyAlignment="1">
      <alignment vertical="center" wrapText="1"/>
    </xf>
    <xf numFmtId="0" fontId="60" fillId="56" borderId="15" xfId="0" applyFont="1" applyFill="1" applyBorder="1" applyAlignment="1">
      <alignment vertical="center" wrapText="1"/>
    </xf>
    <xf numFmtId="0" fontId="60" fillId="11" borderId="15" xfId="0" applyFont="1" applyFill="1" applyBorder="1" applyAlignment="1">
      <alignment vertical="center" wrapText="1"/>
    </xf>
    <xf numFmtId="0" fontId="8" fillId="49" borderId="17" xfId="4" applyFill="1" applyBorder="1" applyAlignment="1">
      <alignment horizontal="center" vertical="center" wrapText="1"/>
    </xf>
    <xf numFmtId="0" fontId="56" fillId="30" borderId="14" xfId="0" applyFont="1" applyFill="1" applyBorder="1" applyAlignment="1">
      <alignment vertical="center" wrapText="1"/>
    </xf>
    <xf numFmtId="0" fontId="57" fillId="0" borderId="14" xfId="0" applyFont="1" applyBorder="1" applyAlignment="1">
      <alignment horizontal="center" vertical="center" wrapText="1"/>
    </xf>
    <xf numFmtId="0" fontId="57" fillId="0" borderId="14" xfId="0" applyFont="1" applyBorder="1" applyAlignment="1">
      <alignment vertical="center" wrapText="1"/>
    </xf>
    <xf numFmtId="0" fontId="57" fillId="49" borderId="14" xfId="0" applyFont="1" applyFill="1" applyBorder="1" applyAlignment="1">
      <alignment horizontal="center" vertical="center" wrapText="1"/>
    </xf>
    <xf numFmtId="0" fontId="57" fillId="49" borderId="14" xfId="0" applyFont="1" applyFill="1" applyBorder="1" applyAlignment="1">
      <alignment vertical="center" wrapText="1"/>
    </xf>
    <xf numFmtId="0" fontId="64" fillId="0" borderId="0" xfId="0" applyFont="1" applyAlignment="1">
      <alignment vertical="center"/>
    </xf>
    <xf numFmtId="0" fontId="0" fillId="0" borderId="0" xfId="0" applyAlignment="1">
      <alignment horizontal="left" vertical="center" wrapText="1"/>
    </xf>
    <xf numFmtId="0" fontId="1" fillId="0" borderId="0" xfId="0" applyFont="1"/>
    <xf numFmtId="0" fontId="0" fillId="0" borderId="0" xfId="0" applyAlignment="1">
      <alignment horizontal="center"/>
    </xf>
    <xf numFmtId="0" fontId="0" fillId="0" borderId="0" xfId="0" applyAlignment="1">
      <alignment wrapText="1"/>
    </xf>
    <xf numFmtId="0" fontId="0" fillId="23" borderId="3" xfId="0" applyFill="1" applyBorder="1" applyAlignment="1">
      <alignment horizontal="right" wrapText="1"/>
    </xf>
    <xf numFmtId="165" fontId="0" fillId="23" borderId="3" xfId="0" applyNumberFormat="1" applyFill="1" applyBorder="1" applyAlignment="1">
      <alignment wrapText="1"/>
    </xf>
    <xf numFmtId="166" fontId="0" fillId="0" borderId="0" xfId="6" applyNumberFormat="1" applyFont="1" applyAlignment="1" applyProtection="1">
      <alignment horizontal="left" wrapText="1"/>
    </xf>
    <xf numFmtId="0" fontId="4" fillId="0" borderId="0" xfId="0" applyFont="1" applyAlignment="1">
      <alignment horizontal="center" wrapText="1"/>
    </xf>
    <xf numFmtId="0" fontId="10" fillId="12" borderId="3" xfId="0" applyFont="1" applyFill="1" applyBorder="1" applyAlignment="1">
      <alignment horizontal="center" vertical="center" wrapText="1"/>
    </xf>
    <xf numFmtId="0" fontId="0" fillId="0" borderId="3" xfId="0"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wrapText="1"/>
    </xf>
    <xf numFmtId="0" fontId="0" fillId="0" borderId="0" xfId="0" applyAlignment="1">
      <alignment horizontal="center" wrapText="1"/>
    </xf>
    <xf numFmtId="165" fontId="0" fillId="23" borderId="3" xfId="0" applyNumberFormat="1" applyFill="1" applyBorder="1"/>
    <xf numFmtId="0" fontId="4" fillId="0" borderId="0" xfId="0" applyFont="1" applyAlignment="1">
      <alignment horizontal="center"/>
    </xf>
    <xf numFmtId="0" fontId="10" fillId="16" borderId="3" xfId="0" applyFont="1" applyFill="1" applyBorder="1" applyAlignment="1">
      <alignment horizontal="center" vertical="center"/>
    </xf>
    <xf numFmtId="0" fontId="0" fillId="0" borderId="0" xfId="0" applyAlignment="1">
      <alignment horizontal="right" vertical="top"/>
    </xf>
    <xf numFmtId="167" fontId="0" fillId="0" borderId="0" xfId="6" applyNumberFormat="1" applyFont="1" applyAlignment="1" applyProtection="1">
      <alignment horizontal="center" vertical="top"/>
    </xf>
    <xf numFmtId="0" fontId="10" fillId="25" borderId="3" xfId="0" applyFont="1" applyFill="1" applyBorder="1" applyAlignment="1">
      <alignment horizontal="center" vertical="center"/>
    </xf>
    <xf numFmtId="0" fontId="10" fillId="0" borderId="0" xfId="0" applyFont="1" applyAlignment="1">
      <alignment horizontal="center"/>
    </xf>
    <xf numFmtId="0" fontId="10" fillId="47" borderId="13" xfId="0" applyFont="1" applyFill="1" applyBorder="1" applyAlignment="1">
      <alignment vertical="center"/>
    </xf>
    <xf numFmtId="0" fontId="3" fillId="0" borderId="3" xfId="0" applyFont="1" applyBorder="1" applyAlignment="1">
      <alignment horizontal="center" vertical="center" wrapText="1"/>
    </xf>
    <xf numFmtId="0" fontId="3" fillId="0" borderId="0" xfId="0" applyFont="1" applyAlignment="1">
      <alignment horizontal="center"/>
    </xf>
    <xf numFmtId="0" fontId="4" fillId="0" borderId="0" xfId="0" applyFont="1"/>
    <xf numFmtId="0" fontId="4" fillId="0" borderId="0" xfId="0" applyFont="1" applyAlignment="1">
      <alignment vertical="top" wrapText="1"/>
    </xf>
    <xf numFmtId="0" fontId="4" fillId="8" borderId="0" xfId="0" applyFont="1" applyFill="1" applyAlignment="1">
      <alignment vertical="top" wrapText="1"/>
    </xf>
    <xf numFmtId="0" fontId="10" fillId="27" borderId="0" xfId="0" applyFont="1" applyFill="1" applyAlignment="1">
      <alignment vertical="top" wrapText="1"/>
    </xf>
    <xf numFmtId="0" fontId="4" fillId="9" borderId="0" xfId="0" applyFont="1" applyFill="1" applyAlignment="1">
      <alignment vertical="top" wrapText="1"/>
    </xf>
    <xf numFmtId="0" fontId="4" fillId="4" borderId="0" xfId="0" applyFont="1" applyFill="1" applyAlignment="1">
      <alignment vertical="top" wrapText="1"/>
    </xf>
    <xf numFmtId="0" fontId="10" fillId="2" borderId="0" xfId="0" applyFont="1" applyFill="1" applyAlignment="1">
      <alignment vertical="top" wrapText="1"/>
    </xf>
    <xf numFmtId="0" fontId="4" fillId="3" borderId="0" xfId="0" applyFont="1" applyFill="1" applyAlignment="1">
      <alignment vertical="top" wrapText="1"/>
    </xf>
    <xf numFmtId="0" fontId="17" fillId="3" borderId="0" xfId="0" applyFont="1" applyFill="1" applyAlignment="1">
      <alignment vertical="top" wrapText="1"/>
    </xf>
    <xf numFmtId="0" fontId="4" fillId="20" borderId="0" xfId="0" applyFont="1" applyFill="1" applyAlignment="1">
      <alignment vertical="top" wrapText="1"/>
    </xf>
    <xf numFmtId="0" fontId="4" fillId="13" borderId="0" xfId="0" applyFont="1" applyFill="1" applyAlignment="1">
      <alignment vertical="top" wrapText="1"/>
    </xf>
    <xf numFmtId="0" fontId="4" fillId="37" borderId="0" xfId="0" applyFont="1" applyFill="1" applyAlignment="1">
      <alignment vertical="top" wrapText="1"/>
    </xf>
    <xf numFmtId="0" fontId="4" fillId="37" borderId="12" xfId="0" applyFont="1" applyFill="1" applyBorder="1" applyAlignment="1">
      <alignment vertical="top" wrapText="1"/>
    </xf>
    <xf numFmtId="0" fontId="4" fillId="15" borderId="0" xfId="0" applyFont="1" applyFill="1" applyAlignment="1">
      <alignment vertical="top" wrapText="1"/>
    </xf>
    <xf numFmtId="0" fontId="10" fillId="16" borderId="3" xfId="0" applyFont="1" applyFill="1" applyBorder="1" applyAlignment="1">
      <alignment horizontal="center" vertical="top"/>
    </xf>
    <xf numFmtId="0" fontId="10" fillId="25" borderId="3" xfId="0" applyFont="1" applyFill="1" applyBorder="1" applyAlignment="1">
      <alignment horizontal="center" vertical="top"/>
    </xf>
    <xf numFmtId="0" fontId="24" fillId="46" borderId="0" xfId="0" applyFont="1" applyFill="1" applyAlignment="1">
      <alignment horizontal="center" vertical="top" wrapText="1"/>
    </xf>
    <xf numFmtId="0" fontId="54" fillId="46" borderId="0" xfId="0" applyFont="1" applyFill="1" applyAlignment="1">
      <alignment horizontal="center" vertical="top" wrapText="1"/>
    </xf>
    <xf numFmtId="0" fontId="18" fillId="13" borderId="0" xfId="0" applyFont="1" applyFill="1" applyAlignment="1">
      <alignment vertical="top" wrapText="1"/>
    </xf>
    <xf numFmtId="0" fontId="4" fillId="14" borderId="0" xfId="0" applyFont="1" applyFill="1" applyAlignment="1">
      <alignment horizontal="center" vertical="top" wrapText="1"/>
    </xf>
    <xf numFmtId="0" fontId="4" fillId="7" borderId="0" xfId="0" applyFont="1" applyFill="1" applyAlignment="1">
      <alignment horizontal="center" vertical="top" wrapText="1"/>
    </xf>
    <xf numFmtId="0" fontId="4" fillId="10" borderId="0" xfId="0" applyFont="1" applyFill="1" applyAlignment="1">
      <alignment horizontal="center" vertical="top" wrapText="1"/>
    </xf>
    <xf numFmtId="0" fontId="4" fillId="11" borderId="10" xfId="0" applyFont="1" applyFill="1" applyBorder="1" applyAlignment="1">
      <alignment horizontal="center" vertical="top" wrapText="1"/>
    </xf>
    <xf numFmtId="0" fontId="22" fillId="13" borderId="1" xfId="0" applyFont="1" applyFill="1" applyBorder="1" applyAlignment="1">
      <alignment vertical="top" wrapText="1"/>
    </xf>
    <xf numFmtId="0" fontId="17" fillId="14" borderId="0" xfId="0" applyFont="1" applyFill="1" applyAlignment="1">
      <alignment horizontal="center" vertical="top" wrapText="1"/>
    </xf>
    <xf numFmtId="0" fontId="17" fillId="7" borderId="0" xfId="0" applyFont="1" applyFill="1" applyAlignment="1">
      <alignment horizontal="center" vertical="top" wrapText="1"/>
    </xf>
    <xf numFmtId="0" fontId="17" fillId="10" borderId="0" xfId="0" applyFont="1" applyFill="1" applyAlignment="1">
      <alignment horizontal="center" vertical="top" wrapText="1"/>
    </xf>
    <xf numFmtId="0" fontId="17" fillId="11" borderId="10" xfId="0" applyFont="1" applyFill="1" applyBorder="1" applyAlignment="1">
      <alignment horizontal="center" vertical="top" wrapText="1"/>
    </xf>
    <xf numFmtId="0" fontId="4" fillId="19" borderId="0" xfId="0" applyFont="1" applyFill="1" applyAlignment="1">
      <alignment horizontal="center" vertical="center" wrapText="1"/>
    </xf>
    <xf numFmtId="0" fontId="0" fillId="0" borderId="0" xfId="0" applyAlignment="1">
      <alignment vertical="top" wrapText="1"/>
    </xf>
    <xf numFmtId="165" fontId="0" fillId="18" borderId="0" xfId="0" applyNumberFormat="1" applyFill="1"/>
    <xf numFmtId="9" fontId="0" fillId="18" borderId="0" xfId="1" applyFont="1" applyFill="1" applyAlignment="1" applyProtection="1">
      <alignment horizontal="center"/>
    </xf>
    <xf numFmtId="9" fontId="0" fillId="18" borderId="0" xfId="1" applyFont="1" applyFill="1" applyBorder="1" applyAlignment="1" applyProtection="1">
      <alignment horizontal="center"/>
    </xf>
    <xf numFmtId="3" fontId="0" fillId="18" borderId="0" xfId="0" applyNumberFormat="1" applyFill="1"/>
    <xf numFmtId="3" fontId="1" fillId="18" borderId="0" xfId="0" applyNumberFormat="1" applyFont="1" applyFill="1"/>
    <xf numFmtId="0" fontId="1" fillId="0" borderId="0" xfId="0" applyFont="1" applyProtection="1">
      <protection locked="0"/>
    </xf>
    <xf numFmtId="0" fontId="0" fillId="0" borderId="0" xfId="0" applyAlignment="1" applyProtection="1">
      <alignment horizontal="center"/>
      <protection locked="0"/>
    </xf>
    <xf numFmtId="165" fontId="19" fillId="0" borderId="0" xfId="0" applyNumberFormat="1" applyFont="1" applyProtection="1">
      <protection locked="0"/>
    </xf>
    <xf numFmtId="0" fontId="19" fillId="0" borderId="0" xfId="0" applyFont="1" applyProtection="1">
      <protection locked="0"/>
    </xf>
    <xf numFmtId="165" fontId="0" fillId="0" borderId="0" xfId="0" applyNumberFormat="1" applyProtection="1">
      <protection locked="0"/>
    </xf>
    <xf numFmtId="165" fontId="53" fillId="0" borderId="0" xfId="0" applyNumberFormat="1" applyFont="1" applyProtection="1">
      <protection locked="0"/>
    </xf>
    <xf numFmtId="165" fontId="52" fillId="0" borderId="0" xfId="0" applyNumberFormat="1" applyFont="1" applyProtection="1">
      <protection locked="0"/>
    </xf>
    <xf numFmtId="9" fontId="0" fillId="0" borderId="0" xfId="1" applyFont="1" applyProtection="1">
      <protection locked="0"/>
    </xf>
    <xf numFmtId="9" fontId="20" fillId="0" borderId="0" xfId="1" applyFont="1" applyProtection="1">
      <protection locked="0"/>
    </xf>
    <xf numFmtId="3" fontId="0" fillId="0" borderId="0" xfId="0" applyNumberFormat="1" applyProtection="1">
      <protection locked="0"/>
    </xf>
    <xf numFmtId="3" fontId="0" fillId="0" borderId="12" xfId="0" applyNumberFormat="1" applyBorder="1" applyProtection="1">
      <protection locked="0"/>
    </xf>
    <xf numFmtId="3" fontId="0" fillId="18" borderId="0" xfId="0" applyNumberFormat="1" applyFill="1" applyAlignment="1" applyProtection="1">
      <alignment horizontal="center"/>
      <protection locked="0"/>
    </xf>
    <xf numFmtId="3" fontId="0" fillId="18" borderId="0" xfId="0" applyNumberFormat="1" applyFill="1" applyProtection="1">
      <protection locked="0"/>
    </xf>
    <xf numFmtId="0" fontId="37" fillId="0" borderId="0" xfId="0" applyFont="1" applyProtection="1">
      <protection locked="0"/>
    </xf>
    <xf numFmtId="0" fontId="64" fillId="0" borderId="0" xfId="0" applyFont="1" applyAlignment="1" applyProtection="1">
      <alignment vertical="center"/>
      <protection locked="0"/>
    </xf>
    <xf numFmtId="0" fontId="37" fillId="0" borderId="0" xfId="0" applyFont="1" applyAlignment="1" applyProtection="1">
      <alignment vertical="top" wrapText="1"/>
      <protection locked="0"/>
    </xf>
    <xf numFmtId="0" fontId="35" fillId="0" borderId="0" xfId="0" applyFont="1" applyAlignment="1" applyProtection="1">
      <alignment horizontal="center" vertical="center"/>
      <protection locked="0"/>
    </xf>
    <xf numFmtId="0" fontId="35" fillId="0" borderId="0" xfId="0" applyFont="1" applyProtection="1">
      <protection locked="0"/>
    </xf>
    <xf numFmtId="9" fontId="36" fillId="35" borderId="11" xfId="1" applyFont="1" applyFill="1" applyBorder="1" applyAlignment="1" applyProtection="1">
      <alignment horizontal="center"/>
    </xf>
    <xf numFmtId="0" fontId="0" fillId="16" borderId="0" xfId="0" applyFill="1" applyAlignment="1" applyProtection="1">
      <alignment vertical="center" wrapText="1"/>
      <protection locked="0"/>
    </xf>
    <xf numFmtId="0" fontId="0" fillId="57" borderId="0" xfId="0" applyFill="1" applyAlignment="1" applyProtection="1">
      <alignment vertical="center" wrapText="1"/>
      <protection locked="0"/>
    </xf>
    <xf numFmtId="0" fontId="65" fillId="0" borderId="0" xfId="0" applyFont="1" applyAlignment="1" applyProtection="1">
      <alignment horizontal="center"/>
      <protection locked="0"/>
    </xf>
    <xf numFmtId="0" fontId="65" fillId="0" borderId="0" xfId="0" applyFont="1" applyProtection="1">
      <protection locked="0"/>
    </xf>
    <xf numFmtId="0" fontId="65" fillId="0" borderId="0" xfId="0" applyFont="1" applyAlignment="1" applyProtection="1">
      <alignment vertical="center"/>
      <protection locked="0"/>
    </xf>
    <xf numFmtId="0" fontId="23" fillId="0" borderId="0" xfId="0" applyFont="1" applyAlignment="1" applyProtection="1">
      <alignment horizontal="center"/>
      <protection locked="0"/>
    </xf>
    <xf numFmtId="0" fontId="65" fillId="0" borderId="3" xfId="0" applyFont="1" applyBorder="1" applyAlignment="1">
      <alignment horizontal="center" vertical="center"/>
    </xf>
    <xf numFmtId="0" fontId="23" fillId="0" borderId="3" xfId="0" applyFont="1" applyBorder="1" applyAlignment="1">
      <alignment horizontal="center" vertical="center"/>
    </xf>
    <xf numFmtId="0" fontId="66" fillId="49" borderId="17" xfId="0" applyFont="1" applyFill="1" applyBorder="1" applyAlignment="1">
      <alignment horizontal="center" vertical="center" wrapText="1"/>
    </xf>
    <xf numFmtId="0" fontId="67" fillId="49" borderId="17" xfId="0" applyFont="1" applyFill="1" applyBorder="1" applyAlignment="1">
      <alignment horizontal="center" vertical="center" wrapText="1"/>
    </xf>
    <xf numFmtId="0" fontId="68" fillId="0" borderId="0" xfId="0" applyFont="1" applyProtection="1">
      <protection locked="0"/>
    </xf>
    <xf numFmtId="0" fontId="0" fillId="0" borderId="0" xfId="0" applyAlignment="1">
      <alignment textRotation="90"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6" fillId="48" borderId="14" xfId="0" applyFont="1" applyFill="1" applyBorder="1" applyAlignment="1">
      <alignment horizontal="center" vertical="center" wrapText="1"/>
    </xf>
    <xf numFmtId="0" fontId="56"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xf numFmtId="0" fontId="62" fillId="0" borderId="0" xfId="0" applyFont="1" applyAlignment="1">
      <alignment horizontal="left" wrapText="1"/>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39">
    <dxf>
      <font>
        <color rgb="FF9C0006"/>
      </font>
      <fill>
        <patternFill>
          <bgColor rgb="FFFFC7CE"/>
        </patternFill>
      </fill>
    </dxf>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1"/>
    </dxf>
    <dxf>
      <alignment wrapText="1"/>
    </dxf>
    <dxf>
      <alignment wrapText="0"/>
    </dxf>
    <dxf>
      <alignment wrapText="0"/>
    </dxf>
    <dxf>
      <alignment wrapText="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7" tint="0.79998168889431442"/>
        </patternFill>
      </fill>
      <protection locked="0" hidden="0"/>
    </dxf>
    <dxf>
      <numFmt numFmtId="3" formatCode="#,##0"/>
      <fill>
        <patternFill patternType="solid">
          <fgColor indexed="64"/>
          <bgColor theme="7" tint="0.79998168889431442"/>
        </patternFill>
      </fill>
      <alignment horizontal="center" textRotation="0" indent="0" justifyLastLine="0" shrinkToFit="0" readingOrder="0"/>
      <protection locked="0"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numFmt numFmtId="165" formatCode="dd\-mm\-yy;@"/>
      <fill>
        <patternFill patternType="solid">
          <fgColor indexed="64"/>
          <bgColor theme="7" tint="0.79998168889431442"/>
        </patternFill>
      </fill>
      <protection locked="1" hidden="0"/>
    </dxf>
    <dxf>
      <numFmt numFmtId="165" formatCode="dd\-mm\-yy;@"/>
      <fill>
        <patternFill patternType="solid">
          <fgColor indexed="64"/>
          <bgColor theme="7" tint="0.79998168889431442"/>
        </patternFill>
      </fill>
      <protection locked="1" hidden="0"/>
    </dxf>
    <dxf>
      <numFmt numFmtId="3" formatCode="#,##0"/>
      <border diagonalUp="0" diagonalDown="0">
        <left/>
        <right style="double">
          <color auto="1"/>
        </right>
        <top/>
        <bottom/>
        <vertical/>
        <horizontal/>
      </border>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font>
        <strike val="0"/>
        <outline val="0"/>
        <shadow val="0"/>
        <u val="none"/>
        <vertAlign val="baseline"/>
        <sz val="11"/>
        <color theme="0" tint="-0.499984740745262"/>
        <name val="Calibri"/>
        <scheme val="minor"/>
      </font>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font>
        <i/>
      </font>
      <protection locked="0" hidden="0"/>
    </dxf>
    <dxf>
      <protection locked="0" hidden="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tint="-0.499984740745262"/>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strike val="0"/>
        <outline val="0"/>
        <shadow val="0"/>
        <u val="none"/>
        <vertAlign val="baseline"/>
        <sz val="11"/>
        <color theme="0" tint="-0.499984740745262"/>
        <name val="Calibri"/>
        <scheme val="minor"/>
      </font>
      <numFmt numFmtId="165" formatCode="dd\-mm\-yy;@"/>
      <protection locked="0" hidden="0"/>
    </dxf>
    <dxf>
      <font>
        <b/>
        <strike val="0"/>
        <outline val="0"/>
        <shadow val="0"/>
        <u val="none"/>
        <vertAlign val="baseline"/>
        <sz val="11"/>
        <color auto="1"/>
        <name val="Calibri"/>
        <scheme val="minor"/>
      </font>
      <numFmt numFmtId="165" formatCode="dd\-mm\-yy;@"/>
      <protection locked="0" hidden="0"/>
    </dxf>
    <dxf>
      <numFmt numFmtId="165" formatCode="dd\-mm\-yy;@"/>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numFmt numFmtId="165" formatCode="dd\-mm\-yy;@"/>
      <protection locked="0" hidden="0"/>
    </dxf>
    <dxf>
      <protection locked="0" hidden="0"/>
    </dxf>
    <dxf>
      <protection locked="0" hidden="0"/>
    </dxf>
    <dxf>
      <protection locked="0" hidden="0"/>
    </dxf>
    <dxf>
      <font>
        <b val="0"/>
        <i val="0"/>
        <strike val="0"/>
        <outline val="0"/>
        <shadow val="0"/>
        <u val="none"/>
        <vertAlign val="baseline"/>
        <sz val="11"/>
        <color theme="0"/>
        <name val="Calibri"/>
        <scheme val="minor"/>
      </font>
      <alignment horizontal="general" vertical="top" textRotation="0" wrapText="1"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rgb="FFFF0000"/>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7030A0"/>
        <name val="Calibri"/>
        <scheme val="minor"/>
      </font>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38"/>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twoCellAnchor>
    <xdr:from>
      <xdr:col>1</xdr:col>
      <xdr:colOff>3810</xdr:colOff>
      <xdr:row>1</xdr:row>
      <xdr:rowOff>601980</xdr:rowOff>
    </xdr:from>
    <xdr:to>
      <xdr:col>13</xdr:col>
      <xdr:colOff>22860</xdr:colOff>
      <xdr:row>4</xdr:row>
      <xdr:rowOff>60960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65810" y="1734397"/>
          <a:ext cx="11068050" cy="517313"/>
          <a:chOff x="765810" y="1734397"/>
          <a:chExt cx="11068050" cy="517313"/>
        </a:xfrm>
      </xdr:grpSpPr>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65810" y="1734397"/>
            <a:ext cx="11068050" cy="51731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9884833" y="1847428"/>
            <a:ext cx="1709847" cy="311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600" b="1">
                <a:solidFill>
                  <a:schemeClr val="accent5">
                    <a:lumMod val="50000"/>
                  </a:schemeClr>
                </a:solidFill>
                <a:effectLst/>
                <a:latin typeface="+mn-lt"/>
                <a:ea typeface="+mn-ea"/>
                <a:cs typeface="+mn-cs"/>
              </a:rPr>
              <a:t>Noviembre 2025</a:t>
            </a:r>
            <a:endParaRPr lang="es-ES" sz="1600">
              <a:solidFill>
                <a:schemeClr val="accent5">
                  <a:lumMod val="50000"/>
                </a:schemeClr>
              </a:solidFill>
              <a:effectLst/>
            </a:endParaRPr>
          </a:p>
          <a:p>
            <a:endParaRPr lang="es-E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19</xdr:col>
      <xdr:colOff>333963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19</xdr:col>
      <xdr:colOff>372063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21</xdr:col>
      <xdr:colOff>356823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21</xdr:col>
      <xdr:colOff>372063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290.779972453704" createdVersion="6" refreshedVersion="6" minRefreshableVersion="3" recordCount="1" xr:uid="{00000000-000A-0000-FFFF-FFFF00000000}">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21">
      <pivotArea field="6" type="button" dataOnly="0" labelOnly="1" outline="0"/>
    </format>
    <format dxfId="20">
      <pivotArea field="9" type="button" dataOnly="0" labelOnly="1" outline="0"/>
    </format>
    <format dxfId="19">
      <pivotArea field="8" type="button" dataOnly="0" labelOnly="1" outline="0"/>
    </format>
    <format dxfId="18">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22">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37" dataDxfId="136">
  <autoFilter ref="B11:H47" xr:uid="{00000000-0009-0000-0100-000004000000}"/>
  <tableColumns count="7">
    <tableColumn id="1" xr3:uid="{00000000-0010-0000-0000-000001000000}" name="Valor" dataDxfId="135"/>
    <tableColumn id="2" xr3:uid="{00000000-0010-0000-0000-000002000000}" name="Nombre Corto" dataDxfId="134"/>
    <tableColumn id="3" xr3:uid="{00000000-0010-0000-0000-000003000000}" name="Descripción" dataDxfId="133"/>
    <tableColumn id="6" xr3:uid="{00000000-0010-0000-0000-000006000000}" name="Retrib" dataDxfId="132"/>
    <tableColumn id="4" xr3:uid="{00000000-0010-0000-0000-000004000000}" name="Tipo" dataDxfId="131"/>
    <tableColumn id="9" xr3:uid="{00000000-0010-0000-0000-000009000000}" name="Normalizable" dataDxfId="130"/>
    <tableColumn id="7" xr3:uid="{00000000-0010-0000-0000-000007000000}" name="Anualizable" dataDxfId="129"/>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28" dataDxfId="127">
  <autoFilter ref="E6:E8" xr:uid="{00000000-0009-0000-0100-000005000000}">
    <filterColumn colId="0" hiddenButton="1"/>
  </autoFilter>
  <tableColumns count="1">
    <tableColumn id="1" xr3:uid="{00000000-0010-0000-0100-000001000000}" name="Retrib" dataDxfId="12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25" dataDxfId="124">
  <autoFilter ref="G6:G9" xr:uid="{00000000-0009-0000-0100-000003000000}">
    <filterColumn colId="0" hiddenButton="1"/>
  </autoFilter>
  <tableColumns count="1">
    <tableColumn id="2" xr3:uid="{00000000-0010-0000-0200-000002000000}" name="Nombre" dataDxfId="123"/>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22" dataDxfId="121">
  <autoFilter ref="J11:J41" xr:uid="{00000000-0009-0000-0100-000006000000}"/>
  <tableColumns count="1">
    <tableColumn id="1" xr3:uid="{00000000-0010-0000-0300-000001000000}" name="AGRUP. CLAS. PROF. " dataDxfId="120"/>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19" dataDxfId="118">
  <autoFilter ref="L11:L41" xr:uid="{00000000-0009-0000-0100-000007000000}"/>
  <tableColumns count="1">
    <tableColumn id="1" xr3:uid="{00000000-0010-0000-0400-000001000000}" name="AGRUP. VALOR. PTO" dataDxfId="117"/>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9" totalsRowShown="0" headerRowDxfId="116" dataDxfId="115">
  <autoFilter ref="B8:CO9" xr:uid="{00000000-0009-0000-0100-000002000000}"/>
  <sortState xmlns:xlrd2="http://schemas.microsoft.com/office/spreadsheetml/2017/richdata2" ref="B9:CO9">
    <sortCondition ref="B8:B9"/>
  </sortState>
  <tableColumns count="92">
    <tableColumn id="1" xr3:uid="{00000000-0010-0000-0500-000001000000}" name="id" dataDxfId="114"/>
    <tableColumn id="2" xr3:uid="{00000000-0010-0000-0500-000002000000}" name="Sexo" dataDxfId="113"/>
    <tableColumn id="3" xr3:uid="{00000000-0010-0000-0500-000003000000}" name="Fecha Nacimiento" dataDxfId="112"/>
    <tableColumn id="4" xr3:uid="{00000000-0010-0000-0500-000004000000}" name="Nivel de Estudios" dataDxfId="111"/>
    <tableColumn id="5" xr3:uid="{00000000-0010-0000-0500-000005000000}" name="Situación Familiar" dataDxfId="110"/>
    <tableColumn id="6" xr3:uid="{00000000-0010-0000-0500-000006000000}" name="Hijos/as" dataDxfId="109"/>
    <tableColumn id="7" xr3:uid="{00000000-0010-0000-0500-000007000000}" name="Fecha de Contratación" dataDxfId="108"/>
    <tableColumn id="8" xr3:uid="{00000000-0010-0000-0500-000008000000}" name="Fecha Fin Contrato" dataDxfId="107"/>
    <tableColumn id="34" xr3:uid="{00000000-0010-0000-0500-000022000000}" name="Fecha de Antigüedad" dataDxfId="106"/>
    <tableColumn id="255" xr3:uid="{00000000-0010-0000-0500-0000FF000000}" name="Fecha Inicio Sit. Contract." dataDxfId="105"/>
    <tableColumn id="256" xr3:uid="{00000000-0010-0000-0500-000000010000}" name="Fecha Fin Sit. Contract." dataDxfId="104"/>
    <tableColumn id="10" xr3:uid="{00000000-0010-0000-0500-00000A000000}" name="% de jornada" dataDxfId="103" dataCellStyle="Porcentaje"/>
    <tableColumn id="45" xr3:uid="{00000000-0010-0000-0500-00002D000000}" name="% jornada reducida" dataDxfId="102" dataCellStyle="Porcentaje"/>
    <tableColumn id="46" xr3:uid="{00000000-0010-0000-0500-00002E000000}" name="motivo reducción" dataDxfId="101" dataCellStyle="Porcentaje"/>
    <tableColumn id="9" xr3:uid="{00000000-0010-0000-0500-000009000000}" name="Clave de Contrato" dataDxfId="100"/>
    <tableColumn id="41" xr3:uid="{00000000-0010-0000-0500-000029000000}" name="Area-empresa" dataDxfId="99"/>
    <tableColumn id="14" xr3:uid="{00000000-0010-0000-0500-00000E000000}" name="Dpto-empresa" dataDxfId="98"/>
    <tableColumn id="13" xr3:uid="{00000000-0010-0000-0500-00000D000000}" name="Puesto-empresa" dataDxfId="97"/>
    <tableColumn id="47" xr3:uid="{00000000-0010-0000-0500-00002F000000}" name="Horario (continuo/partido)" dataDxfId="96"/>
    <tableColumn id="48" xr3:uid="{00000000-0010-0000-0500-000030000000}" name="Trabajo a turnos" dataDxfId="95"/>
    <tableColumn id="23" xr3:uid="{00000000-0010-0000-0500-000017000000}" name="Escala-empresa" dataDxfId="94"/>
    <tableColumn id="25" xr3:uid="{00000000-0010-0000-0500-000019000000}" name="AGRUP. CLAS. PROF." dataDxfId="93"/>
    <tableColumn id="32" xr3:uid="{00000000-0010-0000-0500-000020000000}" name="AGRUP. VALOR. PTO." dataDxfId="92"/>
    <tableColumn id="20" xr3:uid="{00000000-0010-0000-0500-000014000000}" name="Convenio/Área" dataDxfId="91"/>
    <tableColumn id="18" xr3:uid="{00000000-0010-0000-0500-000012000000}" name="Categoría profesional" dataDxfId="90"/>
    <tableColumn id="19" xr3:uid="{00000000-0010-0000-0500-000013000000}" name="Grupo profesional" dataDxfId="89"/>
    <tableColumn id="40" xr3:uid="{00000000-0010-0000-0500-000028000000}" name="Nivel" dataDxfId="88"/>
    <tableColumn id="24" xr3:uid="{00000000-0010-0000-0500-000018000000}" name="Grupo de Cotización Seg.Social." dataDxfId="87"/>
    <tableColumn id="26" xr3:uid="{00000000-0010-0000-0500-00001A000000}" name="S.BASE" dataDxfId="86"/>
    <tableColumn id="12" xr3:uid="{00000000-0010-0000-0500-00000C000000}" name="Conc.Sal.01" dataDxfId="85"/>
    <tableColumn id="15" xr3:uid="{00000000-0010-0000-0500-00000F000000}" name="Conc.Sal.02" dataDxfId="84"/>
    <tableColumn id="16" xr3:uid="{00000000-0010-0000-0500-000010000000}" name="Conc.Sal.03" dataDxfId="83"/>
    <tableColumn id="17" xr3:uid="{00000000-0010-0000-0500-000011000000}" name="Conc.Sal.04" dataDxfId="82"/>
    <tableColumn id="21" xr3:uid="{00000000-0010-0000-0500-000015000000}" name="Conc.Sal.05" dataDxfId="81"/>
    <tableColumn id="22" xr3:uid="{00000000-0010-0000-0500-000016000000}" name="Conc.Sal.06" dataDxfId="80"/>
    <tableColumn id="35" xr3:uid="{00000000-0010-0000-0500-000023000000}" name="Conc.Sal.07" dataDxfId="79"/>
    <tableColumn id="36" xr3:uid="{00000000-0010-0000-0500-000024000000}" name="Conc.Sal.08" dataDxfId="78"/>
    <tableColumn id="37" xr3:uid="{00000000-0010-0000-0500-000025000000}" name="Conc.Sal.09" dataDxfId="77"/>
    <tableColumn id="55" xr3:uid="{00000000-0010-0000-0500-000037000000}" name="Conc.Sal.10" dataDxfId="76"/>
    <tableColumn id="56" xr3:uid="{00000000-0010-0000-0500-000038000000}" name="Conc.Sal.11" dataDxfId="75"/>
    <tableColumn id="57" xr3:uid="{00000000-0010-0000-0500-000039000000}" name="Conc.Sal.12" dataDxfId="74"/>
    <tableColumn id="58" xr3:uid="{00000000-0010-0000-0500-00003A000000}" name="Conc.Sal.13" dataDxfId="73"/>
    <tableColumn id="59" xr3:uid="{00000000-0010-0000-0500-00003B000000}" name="Conc.Sal.14" dataDxfId="72"/>
    <tableColumn id="60" xr3:uid="{00000000-0010-0000-0500-00003C000000}" name="Conc.Sal.15" dataDxfId="71"/>
    <tableColumn id="61" xr3:uid="{00000000-0010-0000-0500-00003D000000}" name="Conc.Sal.16" dataDxfId="70"/>
    <tableColumn id="62" xr3:uid="{00000000-0010-0000-0500-00003E000000}" name="Conc.Sal.17" dataDxfId="69"/>
    <tableColumn id="63" xr3:uid="{00000000-0010-0000-0500-00003F000000}" name="Conc.Sal.18" dataDxfId="68"/>
    <tableColumn id="64" xr3:uid="{00000000-0010-0000-0500-000040000000}" name="Conc.Sal.19" dataDxfId="67"/>
    <tableColumn id="65" xr3:uid="{00000000-0010-0000-0500-000041000000}" name="Conc.Sal.20" dataDxfId="66"/>
    <tableColumn id="66" xr3:uid="{00000000-0010-0000-0500-000042000000}" name="Conc.Sal.21" dataDxfId="65"/>
    <tableColumn id="67" xr3:uid="{00000000-0010-0000-0500-000043000000}" name="Conc.Sal.22" dataDxfId="64"/>
    <tableColumn id="68" xr3:uid="{00000000-0010-0000-0500-000044000000}" name="Conc.Sal.23" dataDxfId="63"/>
    <tableColumn id="69" xr3:uid="{00000000-0010-0000-0500-000045000000}" name="Conc.Sal.24" dataDxfId="62"/>
    <tableColumn id="70" xr3:uid="{00000000-0010-0000-0500-000046000000}" name="Conc.Sal.25" dataDxfId="61"/>
    <tableColumn id="71" xr3:uid="{00000000-0010-0000-0500-000047000000}" name="Conc.Sal.26" dataDxfId="60"/>
    <tableColumn id="72" xr3:uid="{00000000-0010-0000-0500-000048000000}" name="Conc.Sal.27" dataDxfId="59"/>
    <tableColumn id="73" xr3:uid="{00000000-0010-0000-0500-000049000000}" name="Conc.Sal.28" dataDxfId="58"/>
    <tableColumn id="74" xr3:uid="{00000000-0010-0000-0500-00004A000000}" name="Conc.Sal.29" dataDxfId="57"/>
    <tableColumn id="75" xr3:uid="{00000000-0010-0000-0500-00004B000000}" name="Conc.Sal.30" dataDxfId="56"/>
    <tableColumn id="76" xr3:uid="{00000000-0010-0000-0500-00004C000000}" name="C.Extra.01" dataDxfId="55"/>
    <tableColumn id="77" xr3:uid="{00000000-0010-0000-0500-00004D000000}" name="C.Extra.02" dataDxfId="54"/>
    <tableColumn id="78" xr3:uid="{00000000-0010-0000-0500-00004E000000}" name="C.Extra.03" dataDxfId="53"/>
    <tableColumn id="79" xr3:uid="{00000000-0010-0000-0500-00004F000000}" name="C.Extra.04" dataDxfId="52"/>
    <tableColumn id="80" xr3:uid="{00000000-0010-0000-0500-000050000000}" name="C.Extra.05" dataDxfId="51"/>
    <tableColumn id="257" xr3:uid="{00000000-0010-0000-0500-000001010000}" name="F.ini.cal" dataDxfId="50">
      <calculatedColumnFormula>+MAX($D$3,DATOS_[[#This Row],[Fecha Inicio Sit. Contract.]])</calculatedColumnFormula>
    </tableColumn>
    <tableColumn id="258" xr3:uid="{00000000-0010-0000-0500-000002010000}" name="F.fin.cal" dataDxfId="49">
      <calculatedColumnFormula>+MIN($D$4,DATOS_[[#This Row],[Fecha Fin Sit. Contract.]])</calculatedColumnFormula>
    </tableColumn>
    <tableColumn id="259" xr3:uid="{00000000-0010-0000-0500-000003010000}" name="% normaliz" dataDxfId="48" dataCellStyle="Porcentaje">
      <calculatedColumnFormula>+DATOS_[[#This Row],[% de jornada]]*IF(DATOS_[[#This Row],[% jornada reducida]]="",1,DATOS_[[#This Row],[% jornada reducida]])</calculatedColumnFormula>
    </tableColumn>
    <tableColumn id="260" xr3:uid="{00000000-0010-0000-0500-000004010000}" name="% anualiz" dataDxfId="47" dataCellStyle="Porcentaje">
      <calculatedColumnFormula>+(DATOS_[[#This Row],[F.fin.cal]]-DATOS_[[#This Row],[F.ini.cal]]+1)/($D$4-$D$3+1)</calculatedColumnFormula>
    </tableColumn>
    <tableColumn id="28" xr3:uid="{00000000-0010-0000-0500-00001C000000}" name="Check Periodo Ref." dataDxfId="46"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45" dataCellStyle="Porcentaje">
      <calculatedColumnFormula array="1">IF(MAX(IF(DATOS_[id]=DATOS_[[#This Row],[id]],DATOS_[F.fin.cal]))=DATOS_[[#This Row],[F.fin.cal]],"Sí","NO")</calculatedColumnFormula>
    </tableColumn>
    <tableColumn id="81" xr3:uid="{00000000-0010-0000-0500-000051000000}" name="Check Nº SC Norm" dataDxfId="44" dataCellStyle="Porcentaje">
      <calculatedColumnFormula>IF(AND(DATOS_[[#This Row],[% normaliz]]&lt;&gt;1,DATOS_[[#This Row],[% anualiz]]=1),"Sí","NO")</calculatedColumnFormula>
    </tableColumn>
    <tableColumn id="44" xr3:uid="{00000000-0010-0000-0500-00002C000000}" name="Check Nº SC Anualiz" dataDxfId="43" dataCellStyle="Porcentaje">
      <calculatedColumnFormula>IF(AND(DATOS_[[#This Row],[% normaliz]]=1,DATOS_[[#This Row],[% anualiz]]&lt;&gt;1),"Sí","NO")</calculatedColumnFormula>
    </tableColumn>
    <tableColumn id="38" xr3:uid="{00000000-0010-0000-0500-000026000000}" name="Check Nº SC Norm y Anualiz" dataDxfId="42" dataCellStyle="Porcentaje">
      <calculatedColumnFormula>IF(AND(DATOS_[[#This Row],[% normaliz]]&lt;&gt;1,DATOS_[[#This Row],[% anualiz]]&lt;&gt;1),"Sí","NO")</calculatedColumnFormula>
    </tableColumn>
    <tableColumn id="29" xr3:uid="{00000000-0010-0000-0500-00001D000000}" name="Check Equiparación" dataDxfId="41" dataCellStyle="Porcentaje">
      <calculatedColumnFormula>+IF(DATOS_[[#This Row],[% normaliz]]*DATOS_[[#This Row],[% anualiz]]=1,"NO","Sí")</calculatedColumnFormula>
    </tableColumn>
    <tableColumn id="39" xr3:uid="{00000000-0010-0000-0500-000027000000}" name="SALARIO BASE Eq" dataDxfId="40">
      <calculatedColumnFormula>(DATOS_[[#This Row],[S.BASE]]*(1/DATOS_[[#This Row],[% normaliz]])*(1/DATOS_[[#This Row],[% anualiz]]))*IF(DATOS_[[#This Row],[Check Equiparado]]="Sí",1,0)</calculatedColumnFormula>
    </tableColumn>
    <tableColumn id="33" xr3:uid="{00000000-0010-0000-0500-000021000000}" name="Tot COMPL.SAL Eq" dataDxfId="39">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8">
      <calculatedColumnFormula>+DATOS_[[#This Row],[SALARIO BASE Eq]]+DATOS_[[#This Row],[Tot COMPL.SAL Eq]]</calculatedColumnFormula>
    </tableColumn>
    <tableColumn id="30" xr3:uid="{00000000-0010-0000-0500-00001E000000}" name="Tot Extrasalarial Eq" dataDxfId="37">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6">
      <calculatedColumnFormula>+DATOS_[[#This Row],[TOTAL SALARIO Eq]]+DATOS_[[#This Row],[Tot Extrasalarial Eq]]</calculatedColumnFormula>
    </tableColumn>
    <tableColumn id="246" xr3:uid="{00000000-0010-0000-0500-0000F6000000}" name="SALARIO BASE Ef" dataDxfId="35">
      <calculatedColumnFormula>DATOS_[[#This Row],[S.BASE]]</calculatedColumnFormula>
    </tableColumn>
    <tableColumn id="248" xr3:uid="{00000000-0010-0000-0500-0000F8000000}" name="Tot COMPL.SAL Ef" dataDxfId="34">
      <calculatedColumnFormula>+SUM(DATOS_[[#This Row],[Conc.Sal.01]:[Conc.Sal.30]])</calculatedColumnFormula>
    </tableColumn>
    <tableColumn id="249" xr3:uid="{00000000-0010-0000-0500-0000F9000000}" name="TOTAL SALARIO Ef" dataDxfId="33">
      <calculatedColumnFormula>+DATOS_[[#This Row],[SALARIO BASE Ef]]+DATOS_[[#This Row],[Tot COMPL.SAL Ef]]</calculatedColumnFormula>
    </tableColumn>
    <tableColumn id="250" xr3:uid="{00000000-0010-0000-0500-0000FA000000}" name="Tot Extrasalarial Ef" dataDxfId="32">
      <calculatedColumnFormula>+SUM(DATOS_[[#This Row],[C.Extra.01]:[C.Extra.05]])</calculatedColumnFormula>
    </tableColumn>
    <tableColumn id="251" xr3:uid="{00000000-0010-0000-0500-0000FB000000}" name="TOTAL Retrib Ef" dataDxfId="31">
      <calculatedColumnFormula>+DATOS_[[#This Row],[TOTAL SALARIO Ef]]+DATOS_[[#This Row],[Tot Extrasalarial Ef]]</calculatedColumnFormula>
    </tableColumn>
    <tableColumn id="42" xr3:uid="{00000000-0010-0000-0500-00002A000000}" name="DIAS TRABAJ. EN EL AÑO" dataDxfId="30">
      <calculatedColumnFormula>MIN(IF(DATOS_[[#This Row],[Fecha Fin Contrato]]="",$D$4,DATOS_[[#This Row],[Fecha Fin Contrato]]),$D$4)-MAX(DATOS_[[#This Row],[Fecha de Contratación]],$D$3)+1</calculatedColumnFormula>
    </tableColumn>
    <tableColumn id="43" xr3:uid="{00000000-0010-0000-0500-00002B000000}" name="REPET." dataDxfId="29">
      <calculatedColumnFormula>IF(COUNTIFS(DATOS_[id],DATOS_[[#This Row],[id]])&gt;1,DATOS_[[#This Row],[id]],"")</calculatedColumnFormula>
    </tableColumn>
    <tableColumn id="49" xr3:uid="{00000000-0010-0000-0500-000031000000}" name="Edad" dataDxfId="28">
      <calculatedColumnFormula>(Inicio!$G$10-DATOS_[[#This Row],[Fecha Nacimiento]])/365.25</calculatedColumnFormula>
    </tableColumn>
    <tableColumn id="50" xr3:uid="{00000000-0010-0000-0500-000032000000}" name="Antigüedad" dataDxfId="27">
      <calculatedColumnFormula>(Inicio!$G$10-DATOS_[[#This Row],[Fecha de Antigüedad]])/365.25</calculatedColumnFormula>
    </tableColumn>
    <tableColumn id="51" xr3:uid="{00000000-0010-0000-0500-000033000000}" name="Jornada" dataDxfId="26">
      <calculatedColumnFormula>+VLOOKUP(DATOS_[[#This Row],[Clave de Contrato]],TblTiposContrato13[],3,FALSE)</calculatedColumnFormula>
    </tableColumn>
    <tableColumn id="52" xr3:uid="{00000000-0010-0000-0500-000034000000}" name="Contrato" dataDxfId="25">
      <calculatedColumnFormula>+VLOOKUP(DATOS_[[#This Row],[Clave de Contrato]],TblTiposContrato13[],4,FALSE)</calculatedColumnFormula>
    </tableColumn>
    <tableColumn id="53" xr3:uid="{00000000-0010-0000-0500-000035000000}" name="Intervalo Edad" dataDxfId="24">
      <calculatedColumnFormula>VLOOKUP(DATOS_[[#This Row],[Edad]],CONTRATOS!TblRngEdad,2,TRUE)</calculatedColumnFormula>
    </tableColumn>
    <tableColumn id="54" xr3:uid="{00000000-0010-0000-0500-000036000000}" name="Intervalo Antigüedad" dataDxfId="23">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7" dataDxfId="16" tableBorderDxfId="15">
  <autoFilter ref="D4:G47" xr:uid="{00000000-0009-0000-0100-00000C000000}"/>
  <sortState xmlns:xlrd2="http://schemas.microsoft.com/office/spreadsheetml/2017/richdata2" ref="D5:G47">
    <sortCondition ref="D4:D47"/>
  </sortState>
  <tableColumns count="4">
    <tableColumn id="1" xr3:uid="{00000000-0010-0000-0600-000001000000}" name="Valor" dataDxfId="14"/>
    <tableColumn id="2" xr3:uid="{00000000-0010-0000-0600-000002000000}" name="Descripción" dataDxfId="13"/>
    <tableColumn id="3" xr3:uid="{00000000-0010-0000-0600-000003000000}" name="Jornada" dataDxfId="12"/>
    <tableColumn id="4" xr3:uid="{00000000-0010-0000-0600-000004000000}" name="Contrato" dataDxfId="11"/>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10" dataDxfId="9">
  <autoFilter ref="J4:K10" xr:uid="{00000000-0009-0000-0100-00000D000000}"/>
  <sortState xmlns:xlrd2="http://schemas.microsoft.com/office/spreadsheetml/2017/richdata2" ref="J5:K9">
    <sortCondition ref="J3:J8"/>
  </sortState>
  <tableColumns count="2">
    <tableColumn id="3" xr3:uid="{00000000-0010-0000-0700-000003000000}" name="límite inferior" dataDxfId="8"/>
    <tableColumn id="1" xr3:uid="{00000000-0010-0000-0700-000001000000}" name="Nombre Rango" dataDxfId="7"/>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6"/>
    <tableColumn id="2" xr3:uid="{00000000-0010-0000-0800-000002000000}" name="Nombre Rango" dataDxfId="5"/>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10" totalsRowShown="0" headerRowDxfId="4" dataDxfId="3" headerRowCellStyle="Énfasis5">
  <autoFilter ref="P4:Q10" xr:uid="{00000000-0009-0000-0100-00000F000000}"/>
  <tableColumns count="2">
    <tableColumn id="1" xr3:uid="{00000000-0010-0000-0900-000001000000}" name="Valor" dataDxfId="2"/>
    <tableColumn id="2" xr3:uid="{00000000-0010-0000-0900-000002000000}" name="Descripción"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J22"/>
  <sheetViews>
    <sheetView showGridLines="0" tabSelected="1" zoomScale="90" zoomScaleNormal="90" workbookViewId="0">
      <selection activeCell="N12" sqref="N12"/>
    </sheetView>
  </sheetViews>
  <sheetFormatPr baseColWidth="10" defaultRowHeight="15" x14ac:dyDescent="0.25"/>
  <cols>
    <col min="2" max="13" width="13.85546875" customWidth="1"/>
  </cols>
  <sheetData>
    <row r="1" spans="2:10" ht="89.25" customHeight="1" x14ac:dyDescent="0.25"/>
    <row r="2" spans="2:10" ht="53.45" customHeight="1" x14ac:dyDescent="0.25"/>
    <row r="6" spans="2:10" x14ac:dyDescent="0.25">
      <c r="B6" s="2" t="s">
        <v>101</v>
      </c>
      <c r="C6" s="327"/>
      <c r="D6" s="328"/>
      <c r="E6" s="328"/>
      <c r="F6" s="328"/>
      <c r="G6" s="328"/>
      <c r="H6" s="329"/>
    </row>
    <row r="7" spans="2:10" ht="5.45" customHeight="1" x14ac:dyDescent="0.25">
      <c r="B7" s="2"/>
      <c r="C7" s="12"/>
      <c r="D7" s="12"/>
      <c r="E7" s="13"/>
      <c r="F7" s="13"/>
      <c r="G7" s="13"/>
      <c r="H7" s="13"/>
    </row>
    <row r="8" spans="2:10" x14ac:dyDescent="0.25">
      <c r="B8" s="11" t="s">
        <v>102</v>
      </c>
      <c r="C8" s="330"/>
      <c r="D8" s="331"/>
      <c r="J8" s="28"/>
    </row>
    <row r="9" spans="2:10" ht="5.45" customHeight="1" x14ac:dyDescent="0.25"/>
    <row r="10" spans="2:10" x14ac:dyDescent="0.25">
      <c r="B10" s="3" t="s">
        <v>97</v>
      </c>
      <c r="D10" s="10" t="s">
        <v>93</v>
      </c>
      <c r="E10" s="14"/>
      <c r="F10" s="10" t="s">
        <v>94</v>
      </c>
      <c r="G10" s="14"/>
      <c r="J10" s="28"/>
    </row>
    <row r="11" spans="2:10" ht="8.4499999999999993" customHeight="1" x14ac:dyDescent="0.25"/>
    <row r="16" spans="2:10" ht="25.9" customHeight="1" x14ac:dyDescent="0.25">
      <c r="B16" s="29" t="s">
        <v>248</v>
      </c>
    </row>
    <row r="22" spans="2:2" ht="21" x14ac:dyDescent="0.25">
      <c r="B22" s="29" t="s">
        <v>368</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workbookViewId="0">
      <selection activeCell="B36" sqref="B36"/>
    </sheetView>
  </sheetViews>
  <sheetFormatPr baseColWidth="10" defaultColWidth="11.5703125" defaultRowHeight="15" x14ac:dyDescent="0.25"/>
  <cols>
    <col min="1" max="1" width="8.7109375" style="16" customWidth="1"/>
    <col min="2" max="3" width="3.7109375" style="16" customWidth="1"/>
    <col min="4" max="4" width="16.140625" style="16" customWidth="1"/>
    <col min="5" max="5" width="19.42578125" style="16" customWidth="1"/>
    <col min="6" max="6" width="4.7109375" style="16" bestFit="1" customWidth="1"/>
    <col min="7" max="7" width="109.140625" style="16" customWidth="1"/>
    <col min="8" max="8" width="16.7109375" style="16" customWidth="1"/>
    <col min="9" max="9" width="16.85546875" style="16" customWidth="1"/>
    <col min="10" max="16384" width="11.5703125" style="16"/>
  </cols>
  <sheetData>
    <row r="2" spans="4:9" ht="15.75" thickBot="1" x14ac:dyDescent="0.3"/>
    <row r="3" spans="4:9" x14ac:dyDescent="0.25">
      <c r="D3" s="332" t="s">
        <v>78</v>
      </c>
      <c r="E3" s="332" t="s">
        <v>14</v>
      </c>
      <c r="F3" s="189" t="s">
        <v>320</v>
      </c>
      <c r="G3" s="332" t="s">
        <v>13</v>
      </c>
      <c r="H3" s="332" t="s">
        <v>79</v>
      </c>
      <c r="I3" s="332" t="s">
        <v>80</v>
      </c>
    </row>
    <row r="4" spans="4:9" ht="15.75" thickBot="1" x14ac:dyDescent="0.3">
      <c r="D4" s="333"/>
      <c r="E4" s="333"/>
      <c r="F4" s="190" t="s">
        <v>321</v>
      </c>
      <c r="G4" s="333"/>
      <c r="H4" s="333"/>
      <c r="I4" s="333"/>
    </row>
    <row r="5" spans="4:9" ht="15.75" thickBot="1" x14ac:dyDescent="0.3">
      <c r="D5" s="191" t="s">
        <v>0</v>
      </c>
      <c r="E5" s="192" t="s">
        <v>81</v>
      </c>
      <c r="F5" s="192" t="s">
        <v>82</v>
      </c>
      <c r="G5" s="193" t="s">
        <v>83</v>
      </c>
      <c r="H5" s="192" t="s">
        <v>84</v>
      </c>
      <c r="I5" s="194"/>
    </row>
    <row r="6" spans="4:9" ht="15.75" thickBot="1" x14ac:dyDescent="0.3">
      <c r="D6" s="191" t="s">
        <v>1</v>
      </c>
      <c r="E6" s="195" t="s">
        <v>81</v>
      </c>
      <c r="F6" s="195" t="s">
        <v>82</v>
      </c>
      <c r="G6" s="196" t="s">
        <v>85</v>
      </c>
      <c r="H6" s="195" t="s">
        <v>86</v>
      </c>
      <c r="I6" s="195" t="s">
        <v>103</v>
      </c>
    </row>
    <row r="7" spans="4:9" ht="15.75" thickBot="1" x14ac:dyDescent="0.3">
      <c r="D7" s="191" t="s">
        <v>2</v>
      </c>
      <c r="E7" s="192" t="s">
        <v>81</v>
      </c>
      <c r="F7" s="194"/>
      <c r="G7" s="193" t="s">
        <v>87</v>
      </c>
      <c r="H7" s="192" t="s">
        <v>88</v>
      </c>
      <c r="I7" s="192" t="s">
        <v>104</v>
      </c>
    </row>
    <row r="8" spans="4:9" ht="15.75" thickBot="1" x14ac:dyDescent="0.3">
      <c r="D8" s="191" t="s">
        <v>3</v>
      </c>
      <c r="E8" s="195" t="s">
        <v>81</v>
      </c>
      <c r="F8" s="197"/>
      <c r="G8" s="196" t="s">
        <v>89</v>
      </c>
      <c r="H8" s="195" t="s">
        <v>86</v>
      </c>
      <c r="I8" s="197"/>
    </row>
    <row r="9" spans="4:9" ht="26.25" thickBot="1" x14ac:dyDescent="0.3">
      <c r="D9" s="191" t="s">
        <v>4</v>
      </c>
      <c r="E9" s="192" t="s">
        <v>81</v>
      </c>
      <c r="F9" s="194"/>
      <c r="G9" s="193" t="s">
        <v>90</v>
      </c>
      <c r="H9" s="192" t="s">
        <v>84</v>
      </c>
      <c r="I9" s="192" t="s">
        <v>105</v>
      </c>
    </row>
    <row r="10" spans="4:9" ht="15.75" thickBot="1" x14ac:dyDescent="0.3">
      <c r="D10" s="191" t="s">
        <v>5</v>
      </c>
      <c r="E10" s="195" t="s">
        <v>81</v>
      </c>
      <c r="F10" s="197"/>
      <c r="G10" s="196" t="s">
        <v>158</v>
      </c>
      <c r="H10" s="195" t="s">
        <v>84</v>
      </c>
      <c r="I10" s="197"/>
    </row>
    <row r="11" spans="4:9" ht="26.25" thickBot="1" x14ac:dyDescent="0.3">
      <c r="D11" s="198" t="s">
        <v>6</v>
      </c>
      <c r="E11" s="192" t="s">
        <v>252</v>
      </c>
      <c r="F11" s="192" t="s">
        <v>82</v>
      </c>
      <c r="G11" s="193" t="s">
        <v>322</v>
      </c>
      <c r="H11" s="192" t="s">
        <v>88</v>
      </c>
      <c r="I11" s="192" t="s">
        <v>104</v>
      </c>
    </row>
    <row r="12" spans="4:9" ht="26.25" thickBot="1" x14ac:dyDescent="0.3">
      <c r="D12" s="198" t="s">
        <v>7</v>
      </c>
      <c r="E12" s="195" t="s">
        <v>252</v>
      </c>
      <c r="F12" s="195" t="s">
        <v>82</v>
      </c>
      <c r="G12" s="196" t="s">
        <v>323</v>
      </c>
      <c r="H12" s="195" t="s">
        <v>88</v>
      </c>
      <c r="I12" s="195" t="s">
        <v>104</v>
      </c>
    </row>
    <row r="13" spans="4:9" ht="26.25" thickBot="1" x14ac:dyDescent="0.3">
      <c r="D13" s="198" t="s">
        <v>77</v>
      </c>
      <c r="E13" s="192" t="s">
        <v>252</v>
      </c>
      <c r="F13" s="194"/>
      <c r="G13" s="193" t="s">
        <v>159</v>
      </c>
      <c r="H13" s="192" t="s">
        <v>88</v>
      </c>
      <c r="I13" s="192" t="s">
        <v>104</v>
      </c>
    </row>
    <row r="14" spans="4:9" ht="26.25" thickBot="1" x14ac:dyDescent="0.3">
      <c r="D14" s="198" t="s">
        <v>166</v>
      </c>
      <c r="E14" s="195" t="s">
        <v>252</v>
      </c>
      <c r="F14" s="195" t="s">
        <v>82</v>
      </c>
      <c r="G14" s="196" t="s">
        <v>324</v>
      </c>
      <c r="H14" s="195" t="s">
        <v>88</v>
      </c>
      <c r="I14" s="195" t="s">
        <v>104</v>
      </c>
    </row>
    <row r="15" spans="4:9" ht="26.25" thickBot="1" x14ac:dyDescent="0.3">
      <c r="D15" s="198" t="s">
        <v>165</v>
      </c>
      <c r="E15" s="192" t="s">
        <v>252</v>
      </c>
      <c r="F15" s="192" t="s">
        <v>82</v>
      </c>
      <c r="G15" s="193" t="s">
        <v>374</v>
      </c>
      <c r="H15" s="192" t="s">
        <v>88</v>
      </c>
      <c r="I15" s="192" t="s">
        <v>104</v>
      </c>
    </row>
    <row r="16" spans="4:9" ht="51.75" thickBot="1" x14ac:dyDescent="0.3">
      <c r="D16" s="198" t="s">
        <v>9</v>
      </c>
      <c r="E16" s="195" t="s">
        <v>252</v>
      </c>
      <c r="F16" s="195" t="s">
        <v>82</v>
      </c>
      <c r="G16" s="196" t="s">
        <v>359</v>
      </c>
      <c r="H16" s="195" t="s">
        <v>91</v>
      </c>
      <c r="I16" s="195" t="s">
        <v>106</v>
      </c>
    </row>
    <row r="17" spans="4:9" ht="39" thickBot="1" x14ac:dyDescent="0.3">
      <c r="D17" s="198" t="s">
        <v>119</v>
      </c>
      <c r="E17" s="192" t="s">
        <v>252</v>
      </c>
      <c r="F17" s="199" t="s">
        <v>82</v>
      </c>
      <c r="G17" s="194" t="s">
        <v>360</v>
      </c>
      <c r="H17" s="199" t="s">
        <v>91</v>
      </c>
      <c r="I17" s="199" t="s">
        <v>106</v>
      </c>
    </row>
    <row r="18" spans="4:9" ht="45.75" thickBot="1" x14ac:dyDescent="0.3">
      <c r="D18" s="198" t="s">
        <v>118</v>
      </c>
      <c r="E18" s="195" t="s">
        <v>252</v>
      </c>
      <c r="F18" s="197"/>
      <c r="G18" s="196" t="s">
        <v>325</v>
      </c>
      <c r="H18" s="195" t="s">
        <v>86</v>
      </c>
      <c r="I18" s="188" t="s">
        <v>265</v>
      </c>
    </row>
    <row r="19" spans="4:9" ht="30.75" thickBot="1" x14ac:dyDescent="0.3">
      <c r="D19" s="200" t="s">
        <v>8</v>
      </c>
      <c r="E19" s="192" t="s">
        <v>252</v>
      </c>
      <c r="F19" s="194"/>
      <c r="G19" s="193" t="s">
        <v>326</v>
      </c>
      <c r="H19" s="192" t="s">
        <v>84</v>
      </c>
      <c r="I19" s="231" t="s">
        <v>365</v>
      </c>
    </row>
    <row r="20" spans="4:9" ht="26.25" thickBot="1" x14ac:dyDescent="0.3">
      <c r="D20" s="201" t="s">
        <v>73</v>
      </c>
      <c r="E20" s="195" t="s">
        <v>92</v>
      </c>
      <c r="F20" s="197"/>
      <c r="G20" s="196" t="s">
        <v>327</v>
      </c>
      <c r="H20" s="195" t="s">
        <v>86</v>
      </c>
      <c r="I20" s="195" t="s">
        <v>107</v>
      </c>
    </row>
    <row r="21" spans="4:9" ht="15.75" thickBot="1" x14ac:dyDescent="0.3">
      <c r="D21" s="201" t="s">
        <v>74</v>
      </c>
      <c r="E21" s="192" t="s">
        <v>92</v>
      </c>
      <c r="F21" s="194"/>
      <c r="G21" s="193" t="s">
        <v>328</v>
      </c>
      <c r="H21" s="192" t="s">
        <v>86</v>
      </c>
      <c r="I21" s="192" t="s">
        <v>107</v>
      </c>
    </row>
    <row r="22" spans="4:9" ht="26.25" thickBot="1" x14ac:dyDescent="0.3">
      <c r="D22" s="201" t="s">
        <v>75</v>
      </c>
      <c r="E22" s="195" t="s">
        <v>92</v>
      </c>
      <c r="F22" s="195" t="s">
        <v>82</v>
      </c>
      <c r="G22" s="196" t="s">
        <v>329</v>
      </c>
      <c r="H22" s="195" t="s">
        <v>86</v>
      </c>
      <c r="I22" s="195" t="s">
        <v>107</v>
      </c>
    </row>
    <row r="23" spans="4:9" ht="26.25" thickBot="1" x14ac:dyDescent="0.3">
      <c r="D23" s="201" t="s">
        <v>160</v>
      </c>
      <c r="E23" s="192" t="s">
        <v>92</v>
      </c>
      <c r="F23" s="194"/>
      <c r="G23" s="193" t="s">
        <v>330</v>
      </c>
      <c r="H23" s="192" t="s">
        <v>86</v>
      </c>
      <c r="I23" s="192" t="s">
        <v>156</v>
      </c>
    </row>
    <row r="24" spans="4:9" ht="15.75" thickBot="1" x14ac:dyDescent="0.3">
      <c r="D24" s="201" t="s">
        <v>120</v>
      </c>
      <c r="E24" s="195" t="s">
        <v>92</v>
      </c>
      <c r="F24" s="197"/>
      <c r="G24" s="196" t="s">
        <v>331</v>
      </c>
      <c r="H24" s="195" t="s">
        <v>86</v>
      </c>
      <c r="I24" s="195" t="s">
        <v>157</v>
      </c>
    </row>
    <row r="25" spans="4:9" ht="15.75" thickBot="1" x14ac:dyDescent="0.3">
      <c r="D25" s="201" t="s">
        <v>76</v>
      </c>
      <c r="E25" s="192" t="s">
        <v>92</v>
      </c>
      <c r="F25" s="323" t="s">
        <v>375</v>
      </c>
      <c r="G25" s="193" t="s">
        <v>332</v>
      </c>
      <c r="H25" s="192" t="s">
        <v>86</v>
      </c>
      <c r="I25" s="192" t="s">
        <v>107</v>
      </c>
    </row>
    <row r="26" spans="4:9" ht="51.75" thickBot="1" x14ac:dyDescent="0.3">
      <c r="D26" s="232" t="s">
        <v>370</v>
      </c>
      <c r="E26" s="233" t="s">
        <v>92</v>
      </c>
      <c r="F26" s="233" t="s">
        <v>82</v>
      </c>
      <c r="G26" s="234" t="s">
        <v>369</v>
      </c>
      <c r="H26" s="233" t="s">
        <v>86</v>
      </c>
      <c r="I26" s="195" t="s">
        <v>366</v>
      </c>
    </row>
    <row r="27" spans="4:9" ht="51" x14ac:dyDescent="0.25">
      <c r="D27" s="232" t="s">
        <v>290</v>
      </c>
      <c r="E27" s="235" t="s">
        <v>92</v>
      </c>
      <c r="F27" s="235" t="s">
        <v>333</v>
      </c>
      <c r="G27" s="236" t="s">
        <v>361</v>
      </c>
      <c r="H27" s="235" t="s">
        <v>86</v>
      </c>
      <c r="I27" s="202" t="s">
        <v>367</v>
      </c>
    </row>
    <row r="28" spans="4:9" ht="26.25" thickBot="1" x14ac:dyDescent="0.3">
      <c r="D28" s="203" t="s">
        <v>12</v>
      </c>
      <c r="E28" s="195" t="s">
        <v>98</v>
      </c>
      <c r="F28" s="195" t="s">
        <v>82</v>
      </c>
      <c r="G28" s="196" t="s">
        <v>109</v>
      </c>
      <c r="H28" s="195" t="s">
        <v>86</v>
      </c>
      <c r="I28" s="195" t="s">
        <v>108</v>
      </c>
    </row>
    <row r="29" spans="4:9" ht="26.25" thickBot="1" x14ac:dyDescent="0.3">
      <c r="D29" s="204" t="s">
        <v>11</v>
      </c>
      <c r="E29" s="192" t="s">
        <v>98</v>
      </c>
      <c r="F29" s="235" t="s">
        <v>333</v>
      </c>
      <c r="G29" s="193" t="s">
        <v>334</v>
      </c>
      <c r="H29" s="192" t="s">
        <v>86</v>
      </c>
      <c r="I29" s="192" t="s">
        <v>108</v>
      </c>
    </row>
    <row r="30" spans="4:9" ht="26.25" thickBot="1" x14ac:dyDescent="0.3">
      <c r="D30" s="203" t="s">
        <v>10</v>
      </c>
      <c r="E30" s="195" t="s">
        <v>98</v>
      </c>
      <c r="F30" s="195" t="s">
        <v>82</v>
      </c>
      <c r="G30" s="196" t="s">
        <v>335</v>
      </c>
      <c r="H30" s="195" t="s">
        <v>86</v>
      </c>
      <c r="I30" s="195" t="s">
        <v>108</v>
      </c>
    </row>
    <row r="31" spans="4:9" ht="26.25" thickBot="1" x14ac:dyDescent="0.3">
      <c r="D31" s="203" t="s">
        <v>99</v>
      </c>
      <c r="E31" s="192" t="s">
        <v>98</v>
      </c>
      <c r="F31" s="324" t="s">
        <v>375</v>
      </c>
      <c r="G31" s="193" t="s">
        <v>336</v>
      </c>
      <c r="H31" s="192" t="s">
        <v>86</v>
      </c>
      <c r="I31" s="192" t="s">
        <v>108</v>
      </c>
    </row>
    <row r="32" spans="4:9" ht="39" thickBot="1" x14ac:dyDescent="0.3">
      <c r="D32" s="205" t="s">
        <v>20</v>
      </c>
      <c r="E32" s="195" t="s">
        <v>111</v>
      </c>
      <c r="F32" s="197"/>
      <c r="G32" s="196" t="s">
        <v>161</v>
      </c>
      <c r="H32" s="195" t="s">
        <v>84</v>
      </c>
      <c r="I32" s="206" t="s">
        <v>110</v>
      </c>
    </row>
    <row r="33" spans="4:9" ht="26.25" thickBot="1" x14ac:dyDescent="0.3">
      <c r="D33" s="207" t="s">
        <v>171</v>
      </c>
      <c r="E33" s="192" t="s">
        <v>113</v>
      </c>
      <c r="F33" s="192" t="s">
        <v>82</v>
      </c>
      <c r="G33" s="193" t="s">
        <v>337</v>
      </c>
      <c r="H33" s="192" t="s">
        <v>112</v>
      </c>
      <c r="I33" s="194"/>
    </row>
    <row r="34" spans="4:9" ht="26.25" thickBot="1" x14ac:dyDescent="0.3">
      <c r="D34" s="198" t="s">
        <v>176</v>
      </c>
      <c r="E34" s="195" t="s">
        <v>113</v>
      </c>
      <c r="F34" s="195" t="s">
        <v>82</v>
      </c>
      <c r="G34" s="196" t="s">
        <v>338</v>
      </c>
      <c r="H34" s="195" t="s">
        <v>112</v>
      </c>
      <c r="I34" s="197"/>
    </row>
    <row r="35" spans="4:9" ht="26.25" thickBot="1" x14ac:dyDescent="0.3">
      <c r="D35" s="198" t="s">
        <v>177</v>
      </c>
      <c r="E35" s="192" t="s">
        <v>113</v>
      </c>
      <c r="F35" s="192" t="s">
        <v>82</v>
      </c>
      <c r="G35" s="193" t="s">
        <v>339</v>
      </c>
      <c r="H35" s="192" t="s">
        <v>112</v>
      </c>
      <c r="I35" s="194"/>
    </row>
    <row r="36" spans="4:9" ht="26.25" thickBot="1" x14ac:dyDescent="0.3">
      <c r="D36" s="198" t="s">
        <v>178</v>
      </c>
      <c r="E36" s="195" t="s">
        <v>113</v>
      </c>
      <c r="F36" s="195" t="s">
        <v>82</v>
      </c>
      <c r="G36" s="196" t="s">
        <v>340</v>
      </c>
      <c r="H36" s="195" t="s">
        <v>112</v>
      </c>
      <c r="I36" s="197"/>
    </row>
    <row r="37" spans="4:9" ht="26.25" thickBot="1" x14ac:dyDescent="0.3">
      <c r="D37" s="198" t="s">
        <v>179</v>
      </c>
      <c r="E37" s="192" t="s">
        <v>113</v>
      </c>
      <c r="F37" s="192" t="s">
        <v>82</v>
      </c>
      <c r="G37" s="193" t="s">
        <v>341</v>
      </c>
      <c r="H37" s="192" t="s">
        <v>112</v>
      </c>
      <c r="I37" s="194"/>
    </row>
    <row r="38" spans="4:9" ht="26.25" thickBot="1" x14ac:dyDescent="0.3">
      <c r="D38" s="198" t="s">
        <v>180</v>
      </c>
      <c r="E38" s="195" t="s">
        <v>113</v>
      </c>
      <c r="F38" s="195" t="s">
        <v>82</v>
      </c>
      <c r="G38" s="196" t="s">
        <v>342</v>
      </c>
      <c r="H38" s="195" t="s">
        <v>112</v>
      </c>
      <c r="I38" s="197"/>
    </row>
    <row r="39" spans="4:9" ht="15.75" thickBot="1" x14ac:dyDescent="0.3">
      <c r="D39" s="198" t="s">
        <v>253</v>
      </c>
      <c r="E39" s="192" t="s">
        <v>253</v>
      </c>
      <c r="F39" s="192" t="s">
        <v>253</v>
      </c>
      <c r="G39" s="193" t="s">
        <v>253</v>
      </c>
      <c r="H39" s="194"/>
      <c r="I39" s="194"/>
    </row>
    <row r="40" spans="4:9" ht="26.25" thickBot="1" x14ac:dyDescent="0.3">
      <c r="D40" s="198" t="s">
        <v>205</v>
      </c>
      <c r="E40" s="195" t="s">
        <v>113</v>
      </c>
      <c r="F40" s="195" t="s">
        <v>82</v>
      </c>
      <c r="G40" s="196" t="s">
        <v>343</v>
      </c>
      <c r="H40" s="195" t="s">
        <v>112</v>
      </c>
      <c r="I40" s="197"/>
    </row>
    <row r="41" spans="4:9" ht="26.25" thickBot="1" x14ac:dyDescent="0.3">
      <c r="D41" s="208" t="s">
        <v>206</v>
      </c>
      <c r="E41" s="192" t="s">
        <v>113</v>
      </c>
      <c r="F41" s="192" t="s">
        <v>82</v>
      </c>
      <c r="G41" s="193" t="s">
        <v>344</v>
      </c>
      <c r="H41" s="192" t="s">
        <v>112</v>
      </c>
      <c r="I41" s="194"/>
    </row>
    <row r="42" spans="4:9" ht="15.75" thickBot="1" x14ac:dyDescent="0.3">
      <c r="D42" s="208" t="s">
        <v>253</v>
      </c>
      <c r="E42" s="195" t="s">
        <v>253</v>
      </c>
      <c r="F42" s="195" t="s">
        <v>253</v>
      </c>
      <c r="G42" s="196" t="s">
        <v>253</v>
      </c>
      <c r="H42" s="195" t="s">
        <v>112</v>
      </c>
      <c r="I42" s="197"/>
    </row>
    <row r="43" spans="4:9" ht="26.25" thickBot="1" x14ac:dyDescent="0.3">
      <c r="D43" s="208" t="s">
        <v>210</v>
      </c>
      <c r="E43" s="192" t="s">
        <v>113</v>
      </c>
      <c r="F43" s="192" t="s">
        <v>82</v>
      </c>
      <c r="G43" s="193" t="s">
        <v>345</v>
      </c>
      <c r="H43" s="192" t="s">
        <v>112</v>
      </c>
      <c r="I43" s="209"/>
    </row>
    <row r="44" spans="4:9" ht="15.75" thickBot="1" x14ac:dyDescent="0.3">
      <c r="D44" s="210" t="s">
        <v>174</v>
      </c>
      <c r="E44" s="195" t="s">
        <v>114</v>
      </c>
      <c r="F44" s="197"/>
      <c r="G44" s="196" t="s">
        <v>254</v>
      </c>
      <c r="H44" s="195" t="s">
        <v>88</v>
      </c>
      <c r="I44" s="195" t="s">
        <v>104</v>
      </c>
    </row>
    <row r="45" spans="4:9" ht="15.75" thickBot="1" x14ac:dyDescent="0.3">
      <c r="D45" s="210" t="s">
        <v>175</v>
      </c>
      <c r="E45" s="192" t="s">
        <v>114</v>
      </c>
      <c r="F45" s="194"/>
      <c r="G45" s="193" t="s">
        <v>255</v>
      </c>
      <c r="H45" s="192" t="s">
        <v>88</v>
      </c>
      <c r="I45" s="192" t="s">
        <v>104</v>
      </c>
    </row>
    <row r="46" spans="4:9" ht="26.25" thickBot="1" x14ac:dyDescent="0.3">
      <c r="D46" s="211" t="s">
        <v>215</v>
      </c>
      <c r="E46" s="195" t="s">
        <v>114</v>
      </c>
      <c r="F46" s="197"/>
      <c r="G46" s="196" t="s">
        <v>362</v>
      </c>
      <c r="H46" s="212" t="s">
        <v>91</v>
      </c>
      <c r="I46" s="212" t="s">
        <v>106</v>
      </c>
    </row>
    <row r="47" spans="4:9" ht="26.25" thickBot="1" x14ac:dyDescent="0.3">
      <c r="D47" s="213" t="s">
        <v>216</v>
      </c>
      <c r="E47" s="192" t="s">
        <v>114</v>
      </c>
      <c r="F47" s="194"/>
      <c r="G47" s="193" t="s">
        <v>363</v>
      </c>
      <c r="H47" s="199" t="s">
        <v>91</v>
      </c>
      <c r="I47" s="199" t="s">
        <v>106</v>
      </c>
    </row>
    <row r="48" spans="4:9" ht="26.45" customHeight="1" thickBot="1" x14ac:dyDescent="0.3">
      <c r="D48" s="214" t="s">
        <v>249</v>
      </c>
      <c r="E48" s="195" t="s">
        <v>114</v>
      </c>
      <c r="F48" s="197"/>
      <c r="G48" s="196" t="s">
        <v>364</v>
      </c>
      <c r="H48" s="195" t="s">
        <v>86</v>
      </c>
      <c r="I48" s="195" t="s">
        <v>263</v>
      </c>
    </row>
    <row r="49" spans="4:9" ht="26.45" customHeight="1" thickBot="1" x14ac:dyDescent="0.3">
      <c r="D49" s="214" t="s">
        <v>250</v>
      </c>
      <c r="E49" s="192" t="s">
        <v>114</v>
      </c>
      <c r="F49" s="194"/>
      <c r="G49" s="193" t="s">
        <v>346</v>
      </c>
      <c r="H49" s="192" t="s">
        <v>86</v>
      </c>
      <c r="I49" s="192" t="s">
        <v>264</v>
      </c>
    </row>
    <row r="50" spans="4:9" ht="26.45" customHeight="1" thickBot="1" x14ac:dyDescent="0.3">
      <c r="D50" s="214" t="s">
        <v>295</v>
      </c>
      <c r="E50" s="195" t="s">
        <v>114</v>
      </c>
      <c r="F50" s="195"/>
      <c r="G50" s="196" t="s">
        <v>347</v>
      </c>
      <c r="H50" s="195" t="s">
        <v>86</v>
      </c>
      <c r="I50" s="195" t="s">
        <v>264</v>
      </c>
    </row>
    <row r="51" spans="4:9" ht="26.45" customHeight="1" thickBot="1" x14ac:dyDescent="0.3">
      <c r="D51" s="214" t="s">
        <v>296</v>
      </c>
      <c r="E51" s="192" t="s">
        <v>114</v>
      </c>
      <c r="F51" s="192"/>
      <c r="G51" s="193" t="s">
        <v>348</v>
      </c>
      <c r="H51" s="192" t="s">
        <v>86</v>
      </c>
      <c r="I51" s="192" t="s">
        <v>264</v>
      </c>
    </row>
    <row r="52" spans="4:9" ht="26.45" customHeight="1" thickBot="1" x14ac:dyDescent="0.3">
      <c r="D52" s="214" t="s">
        <v>297</v>
      </c>
      <c r="E52" s="215" t="s">
        <v>114</v>
      </c>
      <c r="F52" s="215"/>
      <c r="G52" s="216" t="s">
        <v>349</v>
      </c>
      <c r="H52" s="215" t="s">
        <v>86</v>
      </c>
      <c r="I52" s="215" t="s">
        <v>264</v>
      </c>
    </row>
    <row r="53" spans="4:9" ht="26.45" customHeight="1" thickBot="1" x14ac:dyDescent="0.3">
      <c r="D53" s="214" t="s">
        <v>251</v>
      </c>
      <c r="E53" s="192" t="s">
        <v>114</v>
      </c>
      <c r="F53" s="194"/>
      <c r="G53" s="193" t="s">
        <v>256</v>
      </c>
      <c r="H53" s="192" t="s">
        <v>86</v>
      </c>
      <c r="I53" s="192" t="s">
        <v>264</v>
      </c>
    </row>
    <row r="54" spans="4:9" ht="26.25" thickBot="1" x14ac:dyDescent="0.3">
      <c r="D54" s="207" t="s">
        <v>350</v>
      </c>
      <c r="E54" s="215" t="s">
        <v>114</v>
      </c>
      <c r="F54" s="217"/>
      <c r="G54" s="216" t="s">
        <v>351</v>
      </c>
      <c r="H54" s="215" t="s">
        <v>112</v>
      </c>
      <c r="I54" s="217"/>
    </row>
    <row r="55" spans="4:9" ht="39" thickBot="1" x14ac:dyDescent="0.3">
      <c r="D55" s="218" t="s">
        <v>352</v>
      </c>
      <c r="E55" s="192" t="s">
        <v>114</v>
      </c>
      <c r="F55" s="194"/>
      <c r="G55" s="193" t="s">
        <v>353</v>
      </c>
      <c r="H55" s="192" t="s">
        <v>112</v>
      </c>
      <c r="I55" s="194"/>
    </row>
    <row r="56" spans="4:9" ht="15.75" thickBot="1" x14ac:dyDescent="0.3">
      <c r="D56" s="219" t="s">
        <v>354</v>
      </c>
      <c r="E56" s="215" t="s">
        <v>114</v>
      </c>
      <c r="F56" s="217"/>
      <c r="G56" s="216" t="s">
        <v>257</v>
      </c>
      <c r="H56" s="215" t="s">
        <v>112</v>
      </c>
      <c r="I56" s="217"/>
    </row>
    <row r="57" spans="4:9" ht="39" thickBot="1" x14ac:dyDescent="0.3">
      <c r="D57" s="220" t="s">
        <v>355</v>
      </c>
      <c r="E57" s="192" t="s">
        <v>114</v>
      </c>
      <c r="F57" s="194"/>
      <c r="G57" s="193" t="s">
        <v>356</v>
      </c>
      <c r="H57" s="192" t="s">
        <v>112</v>
      </c>
      <c r="I57" s="194"/>
    </row>
    <row r="58" spans="4:9" ht="15.75" thickBot="1" x14ac:dyDescent="0.3">
      <c r="D58" s="221" t="s">
        <v>357</v>
      </c>
      <c r="E58" s="215" t="s">
        <v>114</v>
      </c>
      <c r="F58" s="217"/>
      <c r="G58" s="216" t="s">
        <v>258</v>
      </c>
      <c r="H58" s="215" t="s">
        <v>112</v>
      </c>
      <c r="I58" s="217"/>
    </row>
    <row r="59" spans="4:9" ht="15.75" thickBot="1" x14ac:dyDescent="0.3">
      <c r="D59" s="222" t="s">
        <v>223</v>
      </c>
      <c r="E59" s="223" t="s">
        <v>114</v>
      </c>
      <c r="F59" s="194"/>
      <c r="G59" s="224" t="s">
        <v>259</v>
      </c>
      <c r="H59" s="223" t="s">
        <v>112</v>
      </c>
      <c r="I59" s="194"/>
    </row>
    <row r="60" spans="4:9" ht="15.75" thickBot="1" x14ac:dyDescent="0.3">
      <c r="D60" s="225" t="s">
        <v>221</v>
      </c>
      <c r="E60" s="226" t="s">
        <v>114</v>
      </c>
      <c r="F60" s="217"/>
      <c r="G60" s="227" t="s">
        <v>260</v>
      </c>
      <c r="H60" s="226" t="s">
        <v>112</v>
      </c>
      <c r="I60" s="217"/>
    </row>
    <row r="61" spans="4:9" ht="15.75" thickBot="1" x14ac:dyDescent="0.3">
      <c r="D61" s="228" t="s">
        <v>213</v>
      </c>
      <c r="E61" s="223" t="s">
        <v>114</v>
      </c>
      <c r="F61" s="194"/>
      <c r="G61" s="224" t="s">
        <v>358</v>
      </c>
      <c r="H61" s="223" t="s">
        <v>112</v>
      </c>
      <c r="I61" s="194"/>
    </row>
    <row r="62" spans="4:9" ht="15.75" thickBot="1" x14ac:dyDescent="0.3">
      <c r="D62" s="229" t="s">
        <v>222</v>
      </c>
      <c r="E62" s="226" t="s">
        <v>114</v>
      </c>
      <c r="F62" s="217"/>
      <c r="G62" s="227" t="s">
        <v>261</v>
      </c>
      <c r="H62" s="226" t="s">
        <v>112</v>
      </c>
      <c r="I62" s="217"/>
    </row>
    <row r="63" spans="4:9" ht="15.75" thickBot="1" x14ac:dyDescent="0.3">
      <c r="D63" s="230" t="s">
        <v>214</v>
      </c>
      <c r="E63" s="223" t="s">
        <v>114</v>
      </c>
      <c r="F63" s="194"/>
      <c r="G63" s="224" t="s">
        <v>262</v>
      </c>
      <c r="H63" s="223" t="s">
        <v>112</v>
      </c>
      <c r="I63" s="194"/>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L47"/>
  <sheetViews>
    <sheetView zoomScale="99" zoomScaleNormal="99" workbookViewId="0">
      <selection activeCell="D6" sqref="D6"/>
    </sheetView>
  </sheetViews>
  <sheetFormatPr baseColWidth="10" defaultColWidth="11.5703125" defaultRowHeight="15" x14ac:dyDescent="0.25"/>
  <cols>
    <col min="1" max="1" width="8.7109375" style="146" customWidth="1"/>
    <col min="2" max="2" width="13.42578125" style="146" customWidth="1"/>
    <col min="3" max="3" width="23.28515625" style="146" bestFit="1" customWidth="1"/>
    <col min="4" max="4" width="55.7109375" style="146" customWidth="1"/>
    <col min="5" max="5" width="11.85546875" style="146" bestFit="1" customWidth="1"/>
    <col min="6" max="6" width="14.28515625" style="146" customWidth="1"/>
    <col min="7" max="7" width="17.42578125" style="146" bestFit="1" customWidth="1"/>
    <col min="8" max="8" width="14.7109375" style="146" customWidth="1"/>
    <col min="9" max="9" width="12.85546875" style="146" bestFit="1" customWidth="1"/>
    <col min="10" max="10" width="20.28515625" style="146" hidden="1" customWidth="1"/>
    <col min="11" max="11" width="4.28515625" style="146" hidden="1" customWidth="1"/>
    <col min="12" max="12" width="21.42578125" style="146" hidden="1" customWidth="1"/>
    <col min="13" max="16384" width="11.5703125" style="146"/>
  </cols>
  <sheetData>
    <row r="2" spans="1:12" x14ac:dyDescent="0.25">
      <c r="B2" s="147" t="s">
        <v>170</v>
      </c>
      <c r="C2" s="147"/>
      <c r="D2" s="147"/>
      <c r="E2" s="147"/>
      <c r="F2" s="147"/>
      <c r="G2" s="147"/>
      <c r="H2" s="147"/>
    </row>
    <row r="4" spans="1:12" s="148" customFormat="1" x14ac:dyDescent="0.25">
      <c r="A4" s="146"/>
      <c r="E4" s="149" t="s">
        <v>116</v>
      </c>
      <c r="G4" s="150" t="s">
        <v>266</v>
      </c>
    </row>
    <row r="6" spans="1:12" x14ac:dyDescent="0.25">
      <c r="E6" s="148" t="s">
        <v>17</v>
      </c>
      <c r="G6" s="15" t="s">
        <v>16</v>
      </c>
    </row>
    <row r="7" spans="1:12" x14ac:dyDescent="0.25">
      <c r="E7" s="146" t="s">
        <v>18</v>
      </c>
      <c r="G7" t="s">
        <v>168</v>
      </c>
    </row>
    <row r="8" spans="1:12" x14ac:dyDescent="0.25">
      <c r="E8" s="146" t="s">
        <v>19</v>
      </c>
      <c r="G8" t="s">
        <v>167</v>
      </c>
    </row>
    <row r="9" spans="1:12" x14ac:dyDescent="0.25">
      <c r="G9" t="s">
        <v>169</v>
      </c>
    </row>
    <row r="11" spans="1:12" x14ac:dyDescent="0.25">
      <c r="B11" s="148" t="s">
        <v>15</v>
      </c>
      <c r="C11" s="148" t="s">
        <v>267</v>
      </c>
      <c r="D11" s="148" t="s">
        <v>13</v>
      </c>
      <c r="E11" s="151" t="s">
        <v>17</v>
      </c>
      <c r="F11" s="152" t="s">
        <v>14</v>
      </c>
      <c r="G11" s="315" t="s">
        <v>173</v>
      </c>
      <c r="H11" s="316" t="s">
        <v>172</v>
      </c>
      <c r="J11" s="146" t="s">
        <v>370</v>
      </c>
      <c r="L11" s="146" t="s">
        <v>268</v>
      </c>
    </row>
    <row r="12" spans="1:12" x14ac:dyDescent="0.25">
      <c r="B12" s="15" t="s">
        <v>171</v>
      </c>
      <c r="C12" s="148"/>
      <c r="D12" s="148"/>
      <c r="F12" t="s">
        <v>168</v>
      </c>
      <c r="G12" s="317"/>
      <c r="H12" s="320"/>
      <c r="J12" s="146" t="s">
        <v>298</v>
      </c>
      <c r="L12" s="146" t="s">
        <v>308</v>
      </c>
    </row>
    <row r="13" spans="1:12" x14ac:dyDescent="0.25">
      <c r="B13" t="s">
        <v>176</v>
      </c>
      <c r="F13" t="s">
        <v>167</v>
      </c>
      <c r="G13" s="317"/>
      <c r="H13" s="320"/>
      <c r="J13" s="146" t="s">
        <v>299</v>
      </c>
      <c r="L13" s="146" t="s">
        <v>304</v>
      </c>
    </row>
    <row r="14" spans="1:12" x14ac:dyDescent="0.25">
      <c r="B14" t="s">
        <v>177</v>
      </c>
      <c r="F14" t="s">
        <v>167</v>
      </c>
      <c r="G14" s="317"/>
      <c r="H14" s="320"/>
      <c r="J14" s="146" t="s">
        <v>300</v>
      </c>
      <c r="L14" s="146" t="s">
        <v>310</v>
      </c>
    </row>
    <row r="15" spans="1:12" x14ac:dyDescent="0.25">
      <c r="B15" t="s">
        <v>178</v>
      </c>
      <c r="F15" t="s">
        <v>167</v>
      </c>
      <c r="G15" s="317"/>
      <c r="H15" s="320"/>
      <c r="J15" s="146" t="s">
        <v>301</v>
      </c>
      <c r="L15" s="146" t="s">
        <v>309</v>
      </c>
    </row>
    <row r="16" spans="1:12" x14ac:dyDescent="0.25">
      <c r="B16" t="s">
        <v>179</v>
      </c>
      <c r="F16" t="s">
        <v>167</v>
      </c>
      <c r="G16" s="317"/>
      <c r="H16" s="320"/>
      <c r="J16" s="146" t="s">
        <v>311</v>
      </c>
      <c r="L16" s="146" t="s">
        <v>307</v>
      </c>
    </row>
    <row r="17" spans="1:12" x14ac:dyDescent="0.25">
      <c r="B17" t="s">
        <v>180</v>
      </c>
      <c r="F17" t="s">
        <v>167</v>
      </c>
      <c r="G17" s="317"/>
      <c r="H17" s="320"/>
      <c r="J17" s="146" t="s">
        <v>312</v>
      </c>
      <c r="L17" s="146" t="s">
        <v>303</v>
      </c>
    </row>
    <row r="18" spans="1:12" x14ac:dyDescent="0.25">
      <c r="B18" t="s">
        <v>181</v>
      </c>
      <c r="F18" t="s">
        <v>167</v>
      </c>
      <c r="G18" s="317"/>
      <c r="H18" s="320"/>
      <c r="J18" s="146" t="s">
        <v>313</v>
      </c>
      <c r="L18" s="146" t="s">
        <v>305</v>
      </c>
    </row>
    <row r="19" spans="1:12" x14ac:dyDescent="0.25">
      <c r="B19" t="s">
        <v>182</v>
      </c>
      <c r="F19" t="s">
        <v>167</v>
      </c>
      <c r="G19" s="317"/>
      <c r="H19" s="320"/>
      <c r="J19" s="146" t="s">
        <v>314</v>
      </c>
      <c r="L19" s="146" t="s">
        <v>302</v>
      </c>
    </row>
    <row r="20" spans="1:12" x14ac:dyDescent="0.25">
      <c r="B20" t="s">
        <v>183</v>
      </c>
      <c r="F20" t="s">
        <v>167</v>
      </c>
      <c r="G20" s="317"/>
      <c r="H20" s="320"/>
      <c r="J20" s="146" t="s">
        <v>315</v>
      </c>
      <c r="L20" s="146" t="s">
        <v>306</v>
      </c>
    </row>
    <row r="21" spans="1:12" x14ac:dyDescent="0.25">
      <c r="B21" t="s">
        <v>184</v>
      </c>
      <c r="F21" t="s">
        <v>167</v>
      </c>
      <c r="G21" s="317"/>
      <c r="H21" s="320"/>
      <c r="J21" s="146" t="s">
        <v>226</v>
      </c>
      <c r="L21" s="146" t="s">
        <v>269</v>
      </c>
    </row>
    <row r="22" spans="1:12" x14ac:dyDescent="0.25">
      <c r="A22" s="148"/>
      <c r="B22" t="s">
        <v>185</v>
      </c>
      <c r="F22" t="s">
        <v>167</v>
      </c>
      <c r="G22" s="318"/>
      <c r="H22" s="320"/>
      <c r="I22" s="148"/>
      <c r="J22" s="146" t="s">
        <v>227</v>
      </c>
      <c r="L22" s="146" t="s">
        <v>270</v>
      </c>
    </row>
    <row r="23" spans="1:12" x14ac:dyDescent="0.25">
      <c r="B23" t="s">
        <v>186</v>
      </c>
      <c r="F23" t="s">
        <v>167</v>
      </c>
      <c r="G23" s="318"/>
      <c r="H23" s="320"/>
      <c r="J23" s="146" t="s">
        <v>228</v>
      </c>
      <c r="L23" s="146" t="s">
        <v>271</v>
      </c>
    </row>
    <row r="24" spans="1:12" x14ac:dyDescent="0.25">
      <c r="B24" t="s">
        <v>187</v>
      </c>
      <c r="F24" t="s">
        <v>167</v>
      </c>
      <c r="G24" s="318"/>
      <c r="H24" s="320"/>
      <c r="J24" s="146" t="s">
        <v>229</v>
      </c>
      <c r="L24" s="146" t="s">
        <v>272</v>
      </c>
    </row>
    <row r="25" spans="1:12" x14ac:dyDescent="0.25">
      <c r="B25" t="s">
        <v>188</v>
      </c>
      <c r="F25" t="s">
        <v>167</v>
      </c>
      <c r="G25" s="318"/>
      <c r="H25" s="320"/>
      <c r="J25" s="146" t="s">
        <v>230</v>
      </c>
      <c r="L25" s="146" t="s">
        <v>273</v>
      </c>
    </row>
    <row r="26" spans="1:12" x14ac:dyDescent="0.25">
      <c r="B26" t="s">
        <v>189</v>
      </c>
      <c r="F26" t="s">
        <v>167</v>
      </c>
      <c r="G26" s="318"/>
      <c r="H26" s="320"/>
      <c r="J26" s="146" t="s">
        <v>231</v>
      </c>
      <c r="L26" s="146" t="s">
        <v>274</v>
      </c>
    </row>
    <row r="27" spans="1:12" x14ac:dyDescent="0.25">
      <c r="B27" t="s">
        <v>190</v>
      </c>
      <c r="F27" t="s">
        <v>167</v>
      </c>
      <c r="G27" s="318"/>
      <c r="H27" s="320"/>
      <c r="J27" s="146" t="s">
        <v>232</v>
      </c>
      <c r="L27" s="146" t="s">
        <v>275</v>
      </c>
    </row>
    <row r="28" spans="1:12" x14ac:dyDescent="0.25">
      <c r="B28" t="s">
        <v>191</v>
      </c>
      <c r="F28" t="s">
        <v>167</v>
      </c>
      <c r="G28" s="319"/>
      <c r="H28" s="320"/>
      <c r="J28" s="146" t="s">
        <v>233</v>
      </c>
      <c r="L28" s="146" t="s">
        <v>276</v>
      </c>
    </row>
    <row r="29" spans="1:12" x14ac:dyDescent="0.25">
      <c r="B29" t="s">
        <v>192</v>
      </c>
      <c r="F29" t="s">
        <v>167</v>
      </c>
      <c r="G29" s="318"/>
      <c r="H29" s="320"/>
      <c r="J29" s="146" t="s">
        <v>234</v>
      </c>
      <c r="L29" s="146" t="s">
        <v>277</v>
      </c>
    </row>
    <row r="30" spans="1:12" x14ac:dyDescent="0.25">
      <c r="B30" t="s">
        <v>193</v>
      </c>
      <c r="F30" t="s">
        <v>167</v>
      </c>
      <c r="G30" s="318"/>
      <c r="H30" s="320"/>
      <c r="J30" s="146" t="s">
        <v>235</v>
      </c>
      <c r="L30" s="146" t="s">
        <v>278</v>
      </c>
    </row>
    <row r="31" spans="1:12" x14ac:dyDescent="0.25">
      <c r="B31" t="s">
        <v>194</v>
      </c>
      <c r="F31" t="s">
        <v>167</v>
      </c>
      <c r="G31" s="318"/>
      <c r="H31" s="320"/>
      <c r="J31" s="146" t="s">
        <v>236</v>
      </c>
      <c r="L31" s="146" t="s">
        <v>279</v>
      </c>
    </row>
    <row r="32" spans="1:12" x14ac:dyDescent="0.25">
      <c r="B32" t="s">
        <v>195</v>
      </c>
      <c r="F32" t="s">
        <v>167</v>
      </c>
      <c r="G32" s="318"/>
      <c r="H32" s="320"/>
      <c r="J32" s="146" t="s">
        <v>237</v>
      </c>
      <c r="L32" s="146" t="s">
        <v>280</v>
      </c>
    </row>
    <row r="33" spans="2:12" x14ac:dyDescent="0.25">
      <c r="B33" t="s">
        <v>196</v>
      </c>
      <c r="F33" t="s">
        <v>167</v>
      </c>
      <c r="G33" s="318"/>
      <c r="H33" s="320"/>
      <c r="J33" s="146" t="s">
        <v>238</v>
      </c>
      <c r="L33" s="146" t="s">
        <v>281</v>
      </c>
    </row>
    <row r="34" spans="2:12" x14ac:dyDescent="0.25">
      <c r="B34" t="s">
        <v>197</v>
      </c>
      <c r="F34" t="s">
        <v>167</v>
      </c>
      <c r="G34" s="318"/>
      <c r="H34" s="320"/>
      <c r="J34" s="146" t="s">
        <v>239</v>
      </c>
      <c r="L34" s="146" t="s">
        <v>282</v>
      </c>
    </row>
    <row r="35" spans="2:12" x14ac:dyDescent="0.25">
      <c r="B35" t="s">
        <v>198</v>
      </c>
      <c r="F35" t="s">
        <v>167</v>
      </c>
      <c r="G35" s="318"/>
      <c r="H35" s="320"/>
      <c r="J35" s="146" t="s">
        <v>240</v>
      </c>
      <c r="L35" s="146" t="s">
        <v>283</v>
      </c>
    </row>
    <row r="36" spans="2:12" x14ac:dyDescent="0.25">
      <c r="B36" t="s">
        <v>199</v>
      </c>
      <c r="F36" t="s">
        <v>167</v>
      </c>
      <c r="G36" s="318"/>
      <c r="H36" s="320"/>
      <c r="J36" s="146" t="s">
        <v>241</v>
      </c>
      <c r="L36" s="146" t="s">
        <v>284</v>
      </c>
    </row>
    <row r="37" spans="2:12" x14ac:dyDescent="0.25">
      <c r="B37" t="s">
        <v>200</v>
      </c>
      <c r="F37" t="s">
        <v>167</v>
      </c>
      <c r="G37" s="318"/>
      <c r="H37" s="320"/>
      <c r="J37" s="146" t="s">
        <v>242</v>
      </c>
      <c r="L37" s="146" t="s">
        <v>285</v>
      </c>
    </row>
    <row r="38" spans="2:12" x14ac:dyDescent="0.25">
      <c r="B38" t="s">
        <v>201</v>
      </c>
      <c r="F38" t="s">
        <v>167</v>
      </c>
      <c r="G38" s="318"/>
      <c r="H38" s="320"/>
      <c r="J38" s="146" t="s">
        <v>243</v>
      </c>
      <c r="L38" s="146" t="s">
        <v>286</v>
      </c>
    </row>
    <row r="39" spans="2:12" x14ac:dyDescent="0.25">
      <c r="B39" t="s">
        <v>202</v>
      </c>
      <c r="F39" t="s">
        <v>167</v>
      </c>
      <c r="G39" s="318"/>
      <c r="H39" s="320"/>
      <c r="J39" s="146" t="s">
        <v>244</v>
      </c>
      <c r="L39" s="146" t="s">
        <v>287</v>
      </c>
    </row>
    <row r="40" spans="2:12" x14ac:dyDescent="0.25">
      <c r="B40" t="s">
        <v>203</v>
      </c>
      <c r="F40" t="s">
        <v>167</v>
      </c>
      <c r="G40" s="318"/>
      <c r="H40" s="320"/>
      <c r="J40" s="146" t="s">
        <v>245</v>
      </c>
      <c r="L40" s="146" t="s">
        <v>288</v>
      </c>
    </row>
    <row r="41" spans="2:12" x14ac:dyDescent="0.25">
      <c r="B41" t="s">
        <v>204</v>
      </c>
      <c r="F41" t="s">
        <v>167</v>
      </c>
      <c r="G41" s="318"/>
      <c r="H41" s="320"/>
      <c r="J41" s="146" t="s">
        <v>246</v>
      </c>
      <c r="L41" s="146" t="s">
        <v>289</v>
      </c>
    </row>
    <row r="42" spans="2:12" x14ac:dyDescent="0.25">
      <c r="B42" t="s">
        <v>205</v>
      </c>
      <c r="F42" t="s">
        <v>167</v>
      </c>
      <c r="G42" s="318"/>
      <c r="H42" s="320"/>
    </row>
    <row r="43" spans="2:12" x14ac:dyDescent="0.25">
      <c r="B43" t="s">
        <v>206</v>
      </c>
      <c r="F43" t="s">
        <v>169</v>
      </c>
      <c r="G43" s="317"/>
      <c r="H43" s="320"/>
    </row>
    <row r="44" spans="2:12" x14ac:dyDescent="0.25">
      <c r="B44" t="s">
        <v>207</v>
      </c>
      <c r="F44" t="s">
        <v>169</v>
      </c>
      <c r="G44" s="318"/>
      <c r="H44" s="320"/>
    </row>
    <row r="45" spans="2:12" x14ac:dyDescent="0.25">
      <c r="B45" t="s">
        <v>208</v>
      </c>
      <c r="F45" t="s">
        <v>169</v>
      </c>
      <c r="G45" s="318"/>
      <c r="H45" s="320"/>
    </row>
    <row r="46" spans="2:12" x14ac:dyDescent="0.25">
      <c r="B46" t="s">
        <v>209</v>
      </c>
      <c r="F46" t="s">
        <v>169</v>
      </c>
      <c r="G46" s="318"/>
      <c r="H46" s="320"/>
    </row>
    <row r="47" spans="2:12" x14ac:dyDescent="0.25">
      <c r="B47" t="s">
        <v>210</v>
      </c>
      <c r="F47" t="s">
        <v>169</v>
      </c>
      <c r="G47" s="318"/>
      <c r="H47" s="320"/>
    </row>
  </sheetData>
  <sheetProtection selectLockedCells="1"/>
  <phoneticPr fontId="21" type="noConversion"/>
  <dataValidations count="3">
    <dataValidation type="list" allowBlank="1" showInputMessage="1" showErrorMessage="1" sqref="F12:F47" xr:uid="{00000000-0002-0000-0200-000000000000}">
      <formula1>_TIPO</formula1>
    </dataValidation>
    <dataValidation type="list" allowBlank="1" showInputMessage="1" showErrorMessage="1" sqref="G12:H21 G23:H47"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9"/>
  <sheetViews>
    <sheetView topLeftCell="Y1" zoomScale="80" zoomScaleNormal="80" workbookViewId="0">
      <selection activeCell="AB4" sqref="AB4"/>
    </sheetView>
  </sheetViews>
  <sheetFormatPr baseColWidth="10" defaultColWidth="6.85546875" defaultRowHeight="15" outlineLevelCol="1" x14ac:dyDescent="0.25"/>
  <cols>
    <col min="1" max="1" width="3.7109375" style="146" customWidth="1"/>
    <col min="2" max="2" width="6.85546875" style="146"/>
    <col min="3" max="3" width="10.85546875" style="146" bestFit="1" customWidth="1"/>
    <col min="4" max="4" width="10.85546875" style="146" customWidth="1"/>
    <col min="5" max="5" width="9.42578125" style="146" customWidth="1"/>
    <col min="6" max="7" width="6.85546875" style="146" customWidth="1"/>
    <col min="8" max="9" width="11.28515625" style="146" customWidth="1"/>
    <col min="10" max="12" width="9.140625" style="146" customWidth="1"/>
    <col min="13" max="13" width="6.7109375" style="146" customWidth="1"/>
    <col min="14" max="14" width="9" style="146" customWidth="1"/>
    <col min="15" max="15" width="6.85546875" style="146" customWidth="1"/>
    <col min="16" max="16" width="10.42578125" style="146" customWidth="1"/>
    <col min="17" max="18" width="10.42578125" style="146" customWidth="1" outlineLevel="1"/>
    <col min="19" max="19" width="15.5703125" style="146" customWidth="1" outlineLevel="1"/>
    <col min="20" max="21" width="12" style="146" customWidth="1" outlineLevel="1"/>
    <col min="22" max="22" width="10.140625" style="146" customWidth="1" outlineLevel="1"/>
    <col min="23" max="28" width="10.140625" style="146" customWidth="1"/>
    <col min="29" max="29" width="12.85546875" style="146" bestFit="1" customWidth="1"/>
    <col min="30" max="30" width="10.140625" style="146" customWidth="1"/>
    <col min="31" max="65" width="10.140625" style="146" customWidth="1" outlineLevel="1"/>
    <col min="66" max="75" width="8.85546875" customWidth="1"/>
    <col min="76" max="80" width="10.140625" customWidth="1"/>
    <col min="81" max="85" width="10.140625" style="239" customWidth="1"/>
    <col min="86" max="86" width="9.5703125" style="297" hidden="1" customWidth="1"/>
    <col min="87" max="91" width="0" style="146" hidden="1" customWidth="1"/>
    <col min="92" max="92" width="11.28515625" style="146" hidden="1" customWidth="1"/>
    <col min="93" max="93" width="9.7109375" style="146" hidden="1" customWidth="1"/>
    <col min="94" max="16384" width="6.85546875" style="146"/>
  </cols>
  <sheetData>
    <row r="1" spans="2:93" customFormat="1" ht="28.9" customHeight="1" x14ac:dyDescent="0.25">
      <c r="BX1" s="238"/>
      <c r="CC1" s="239"/>
      <c r="CD1" s="239"/>
      <c r="CE1" s="239"/>
      <c r="CF1" s="239"/>
      <c r="CG1" s="239"/>
      <c r="CH1" s="240"/>
    </row>
    <row r="2" spans="2:93" customFormat="1" x14ac:dyDescent="0.25">
      <c r="C2" s="3" t="s">
        <v>97</v>
      </c>
      <c r="BX2" s="238"/>
      <c r="CC2" s="239"/>
      <c r="CD2" s="239"/>
      <c r="CE2" s="239"/>
      <c r="CF2" s="239"/>
      <c r="CG2" s="239"/>
      <c r="CH2" s="240"/>
    </row>
    <row r="3" spans="2:93" s="241" customFormat="1" ht="29.45" customHeight="1" x14ac:dyDescent="0.25">
      <c r="C3" s="242" t="s">
        <v>93</v>
      </c>
      <c r="D3" s="243">
        <f>+Inicio!E10</f>
        <v>0</v>
      </c>
      <c r="H3" s="244"/>
      <c r="AB3" s="245">
        <v>5</v>
      </c>
      <c r="AC3" s="246" t="s">
        <v>14</v>
      </c>
      <c r="AD3" s="247" t="str">
        <f>IFERROR(IF(VLOOKUP(AD$8,TblComplem[],$AB3,FALSE)=0,"",VLOOKUP(AD$8,TblComplem[],$AB3,FALSE)),"")</f>
        <v>Salario Base</v>
      </c>
      <c r="AE3" s="247" t="str">
        <f>IFERROR(IF(VLOOKUP(AE$8,TblComplem[],$AB3,FALSE)=0,"",VLOOKUP(AE$8,TblComplem[],$AB3,FALSE)),"")</f>
        <v>Comp. Salarial</v>
      </c>
      <c r="AF3" s="247" t="str">
        <f>IFERROR(IF(VLOOKUP(AF$8,TblComplem[],$AB3,FALSE)=0,"",VLOOKUP(AF$8,TblComplem[],$AB3,FALSE)),"")</f>
        <v>Comp. Salarial</v>
      </c>
      <c r="AG3" s="247" t="str">
        <f>IFERROR(IF(VLOOKUP(AG$8,TblComplem[],$AB3,FALSE)=0,"",VLOOKUP(AG$8,TblComplem[],$AB3,FALSE)),"")</f>
        <v>Comp. Salarial</v>
      </c>
      <c r="AH3" s="247" t="str">
        <f>IFERROR(IF(VLOOKUP(AH$8,TblComplem[],$AB3,FALSE)=0,"",VLOOKUP(AH$8,TblComplem[],$AB3,FALSE)),"")</f>
        <v>Comp. Salarial</v>
      </c>
      <c r="AI3" s="247" t="str">
        <f>IFERROR(IF(VLOOKUP(AI$8,TblComplem[],$AB3,FALSE)=0,"",VLOOKUP(AI$8,TblComplem[],$AB3,FALSE)),"")</f>
        <v>Comp. Salarial</v>
      </c>
      <c r="AJ3" s="247" t="str">
        <f>IFERROR(IF(VLOOKUP(AJ$8,TblComplem[],$AB3,FALSE)=0,"",VLOOKUP(AJ$8,TblComplem[],$AB3,FALSE)),"")</f>
        <v>Comp. Salarial</v>
      </c>
      <c r="AK3" s="247" t="str">
        <f>IFERROR(IF(VLOOKUP(AK$8,TblComplem[],$AB3,FALSE)=0,"",VLOOKUP(AK$8,TblComplem[],$AB3,FALSE)),"")</f>
        <v>Comp. Salarial</v>
      </c>
      <c r="AL3" s="247" t="str">
        <f>IFERROR(IF(VLOOKUP(AL$8,TblComplem[],$AB3,FALSE)=0,"",VLOOKUP(AL$8,TblComplem[],$AB3,FALSE)),"")</f>
        <v>Comp. Salarial</v>
      </c>
      <c r="AM3" s="247" t="str">
        <f>IFERROR(IF(VLOOKUP(AM$8,TblComplem[],$AB3,FALSE)=0,"",VLOOKUP(AM$8,TblComplem[],$AB3,FALSE)),"")</f>
        <v>Comp. Salarial</v>
      </c>
      <c r="AN3" s="247" t="str">
        <f>IFERROR(IF(VLOOKUP(AN$8,TblComplem[],$AB3,FALSE)=0,"",VLOOKUP(AN$8,TblComplem[],$AB3,FALSE)),"")</f>
        <v>Comp. Salarial</v>
      </c>
      <c r="AO3" s="247" t="str">
        <f>IFERROR(IF(VLOOKUP(AO$8,TblComplem[],$AB3,FALSE)=0,"",VLOOKUP(AO$8,TblComplem[],$AB3,FALSE)),"")</f>
        <v>Comp. Salarial</v>
      </c>
      <c r="AP3" s="247" t="str">
        <f>IFERROR(IF(VLOOKUP(AP$8,TblComplem[],$AB3,FALSE)=0,"",VLOOKUP(AP$8,TblComplem[],$AB3,FALSE)),"")</f>
        <v>Comp. Salarial</v>
      </c>
      <c r="AQ3" s="247" t="str">
        <f>IFERROR(IF(VLOOKUP(AQ$8,TblComplem[],$AB3,FALSE)=0,"",VLOOKUP(AQ$8,TblComplem[],$AB3,FALSE)),"")</f>
        <v>Comp. Salarial</v>
      </c>
      <c r="AR3" s="247" t="str">
        <f>IFERROR(IF(VLOOKUP(AR$8,TblComplem[],$AB3,FALSE)=0,"",VLOOKUP(AR$8,TblComplem[],$AB3,FALSE)),"")</f>
        <v>Comp. Salarial</v>
      </c>
      <c r="AS3" s="247" t="str">
        <f>IFERROR(IF(VLOOKUP(AS$8,TblComplem[],$AB3,FALSE)=0,"",VLOOKUP(AS$8,TblComplem[],$AB3,FALSE)),"")</f>
        <v>Comp. Salarial</v>
      </c>
      <c r="AT3" s="247" t="str">
        <f>IFERROR(IF(VLOOKUP(AT$8,TblComplem[],$AB3,FALSE)=0,"",VLOOKUP(AT$8,TblComplem[],$AB3,FALSE)),"")</f>
        <v>Comp. Salarial</v>
      </c>
      <c r="AU3" s="247" t="str">
        <f>IFERROR(IF(VLOOKUP(AU$8,TblComplem[],$AB3,FALSE)=0,"",VLOOKUP(AU$8,TblComplem[],$AB3,FALSE)),"")</f>
        <v>Comp. Salarial</v>
      </c>
      <c r="AV3" s="247" t="str">
        <f>IFERROR(IF(VLOOKUP(AV$8,TblComplem[],$AB3,FALSE)=0,"",VLOOKUP(AV$8,TblComplem[],$AB3,FALSE)),"")</f>
        <v>Comp. Salarial</v>
      </c>
      <c r="AW3" s="247" t="str">
        <f>IFERROR(IF(VLOOKUP(AW$8,TblComplem[],$AB3,FALSE)=0,"",VLOOKUP(AW$8,TblComplem[],$AB3,FALSE)),"")</f>
        <v>Comp. Salarial</v>
      </c>
      <c r="AX3" s="247" t="str">
        <f>IFERROR(IF(VLOOKUP(AX$8,TblComplem[],$AB3,FALSE)=0,"",VLOOKUP(AX$8,TblComplem[],$AB3,FALSE)),"")</f>
        <v>Comp. Salarial</v>
      </c>
      <c r="AY3" s="247" t="str">
        <f>IFERROR(IF(VLOOKUP(AY$8,TblComplem[],$AB3,FALSE)=0,"",VLOOKUP(AY$8,TblComplem[],$AB3,FALSE)),"")</f>
        <v>Comp. Salarial</v>
      </c>
      <c r="AZ3" s="247" t="str">
        <f>IFERROR(IF(VLOOKUP(AZ$8,TblComplem[],$AB3,FALSE)=0,"",VLOOKUP(AZ$8,TblComplem[],$AB3,FALSE)),"")</f>
        <v>Comp. Salarial</v>
      </c>
      <c r="BA3" s="247" t="str">
        <f>IFERROR(IF(VLOOKUP(BA$8,TblComplem[],$AB3,FALSE)=0,"",VLOOKUP(BA$8,TblComplem[],$AB3,FALSE)),"")</f>
        <v>Comp. Salarial</v>
      </c>
      <c r="BB3" s="247" t="str">
        <f>IFERROR(IF(VLOOKUP(BB$8,TblComplem[],$AB3,FALSE)=0,"",VLOOKUP(BB$8,TblComplem[],$AB3,FALSE)),"")</f>
        <v>Comp. Salarial</v>
      </c>
      <c r="BC3" s="247" t="str">
        <f>IFERROR(IF(VLOOKUP(BC$8,TblComplem[],$AB3,FALSE)=0,"",VLOOKUP(BC$8,TblComplem[],$AB3,FALSE)),"")</f>
        <v>Comp. Salarial</v>
      </c>
      <c r="BD3" s="247" t="str">
        <f>IFERROR(IF(VLOOKUP(BD$8,TblComplem[],$AB3,FALSE)=0,"",VLOOKUP(BD$8,TblComplem[],$AB3,FALSE)),"")</f>
        <v>Comp. Salarial</v>
      </c>
      <c r="BE3" s="247" t="str">
        <f>IFERROR(IF(VLOOKUP(BE$8,TblComplem[],$AB3,FALSE)=0,"",VLOOKUP(BE$8,TblComplem[],$AB3,FALSE)),"")</f>
        <v>Comp. Salarial</v>
      </c>
      <c r="BF3" s="247" t="str">
        <f>IFERROR(IF(VLOOKUP(BF$8,TblComplem[],$AB3,FALSE)=0,"",VLOOKUP(BF$8,TblComplem[],$AB3,FALSE)),"")</f>
        <v>Comp. Salarial</v>
      </c>
      <c r="BG3" s="247" t="str">
        <f>IFERROR(IF(VLOOKUP(BG$8,TblComplem[],$AB3,FALSE)=0,"",VLOOKUP(BG$8,TblComplem[],$AB3,FALSE)),"")</f>
        <v>Comp. Salarial</v>
      </c>
      <c r="BH3" s="247" t="str">
        <f>IFERROR(IF(VLOOKUP(BH$8,TblComplem[],$AB3,FALSE)=0,"",VLOOKUP(BH$8,TblComplem[],$AB3,FALSE)),"")</f>
        <v>Comp. Salarial</v>
      </c>
      <c r="BI3" s="247" t="str">
        <f>IFERROR(IF(VLOOKUP(BI$8,TblComplem[],$AB3,FALSE)=0,"",VLOOKUP(BI$8,TblComplem[],$AB3,FALSE)),"")</f>
        <v>Extrasalarial</v>
      </c>
      <c r="BJ3" s="247" t="str">
        <f>IFERROR(IF(VLOOKUP(BJ$8,TblComplem[],$AB3,FALSE)=0,"",VLOOKUP(BJ$8,TblComplem[],$AB3,FALSE)),"")</f>
        <v>Extrasalarial</v>
      </c>
      <c r="BK3" s="247" t="str">
        <f>IFERROR(IF(VLOOKUP(BK$8,TblComplem[],$AB3,FALSE)=0,"",VLOOKUP(BK$8,TblComplem[],$AB3,FALSE)),"")</f>
        <v>Extrasalarial</v>
      </c>
      <c r="BL3" s="247" t="str">
        <f>IFERROR(IF(VLOOKUP(BL$8,TblComplem[],$AB3,FALSE)=0,"",VLOOKUP(BL$8,TblComplem[],$AB3,FALSE)),"")</f>
        <v>Extrasalarial</v>
      </c>
      <c r="BM3" s="247" t="str">
        <f>IFERROR(IF(VLOOKUP(BM$8,TblComplem[],$AB3,FALSE)=0,"",VLOOKUP(BM$8,TblComplem[],$AB3,FALSE)),"")</f>
        <v>Extrasalarial</v>
      </c>
      <c r="BP3" t="s">
        <v>293</v>
      </c>
      <c r="BQ3" s="241" t="s">
        <v>294</v>
      </c>
      <c r="BX3" s="248"/>
      <c r="CC3" s="249"/>
      <c r="CD3" s="249"/>
      <c r="CE3" s="249"/>
      <c r="CF3" s="249"/>
      <c r="CG3" s="249"/>
      <c r="CH3" s="250"/>
    </row>
    <row r="4" spans="2:93" customFormat="1" x14ac:dyDescent="0.25">
      <c r="C4" s="10" t="s">
        <v>94</v>
      </c>
      <c r="D4" s="251">
        <f>+Inicio!G10</f>
        <v>0</v>
      </c>
      <c r="AB4" s="252">
        <v>6</v>
      </c>
      <c r="AC4" s="253" t="s">
        <v>173</v>
      </c>
      <c r="AD4" s="321" t="str">
        <f>IFERROR(IF(VLOOKUP(AD$8,TblComplem[],$AB4,FALSE)=0,"",VLOOKUP(AD$8,TblComplem[],$AB4,FALSE)),"")</f>
        <v/>
      </c>
      <c r="AE4" s="321" t="str">
        <f>IFERROR(IF(VLOOKUP(AE$8,TblComplem[],$AB4,FALSE)=0,"",VLOOKUP(AE$8,TblComplem[],$AB4,FALSE)),"")</f>
        <v/>
      </c>
      <c r="AF4" s="321" t="str">
        <f>IFERROR(IF(VLOOKUP(AF$8,TblComplem[],$AB4,FALSE)=0,"",VLOOKUP(AF$8,TblComplem[],$AB4,FALSE)),"")</f>
        <v/>
      </c>
      <c r="AG4" s="321" t="str">
        <f>IFERROR(IF(VLOOKUP(AG$8,TblComplem[],$AB4,FALSE)=0,"",VLOOKUP(AG$8,TblComplem[],$AB4,FALSE)),"")</f>
        <v/>
      </c>
      <c r="AH4" s="321" t="str">
        <f>IFERROR(IF(VLOOKUP(AH$8,TblComplem[],$AB4,FALSE)=0,"",VLOOKUP(AH$8,TblComplem[],$AB4,FALSE)),"")</f>
        <v/>
      </c>
      <c r="AI4" s="321" t="str">
        <f>IFERROR(IF(VLOOKUP(AI$8,TblComplem[],$AB4,FALSE)=0,"",VLOOKUP(AI$8,TblComplem[],$AB4,FALSE)),"")</f>
        <v/>
      </c>
      <c r="AJ4" s="321" t="str">
        <f>IFERROR(IF(VLOOKUP(AJ$8,TblComplem[],$AB4,FALSE)=0,"",VLOOKUP(AJ$8,TblComplem[],$AB4,FALSE)),"")</f>
        <v/>
      </c>
      <c r="AK4" s="321" t="str">
        <f>IFERROR(IF(VLOOKUP(AK$8,TblComplem[],$AB4,FALSE)=0,"",VLOOKUP(AK$8,TblComplem[],$AB4,FALSE)),"")</f>
        <v/>
      </c>
      <c r="AL4" s="321" t="str">
        <f>IFERROR(IF(VLOOKUP(AL$8,TblComplem[],$AB4,FALSE)=0,"",VLOOKUP(AL$8,TblComplem[],$AB4,FALSE)),"")</f>
        <v/>
      </c>
      <c r="AM4" s="321" t="str">
        <f>IFERROR(IF(VLOOKUP(AM$8,TblComplem[],$AB4,FALSE)=0,"",VLOOKUP(AM$8,TblComplem[],$AB4,FALSE)),"")</f>
        <v/>
      </c>
      <c r="AN4" s="321" t="str">
        <f>IFERROR(IF(VLOOKUP(AN$8,TblComplem[],$AB4,FALSE)=0,"",VLOOKUP(AN$8,TblComplem[],$AB4,FALSE)),"")</f>
        <v/>
      </c>
      <c r="AO4" s="321" t="str">
        <f>IFERROR(IF(VLOOKUP(AO$8,TblComplem[],$AB4,FALSE)=0,"",VLOOKUP(AO$8,TblComplem[],$AB4,FALSE)),"")</f>
        <v/>
      </c>
      <c r="AP4" s="321" t="str">
        <f>IFERROR(IF(VLOOKUP(AP$8,TblComplem[],$AB4,FALSE)=0,"",VLOOKUP(AP$8,TblComplem[],$AB4,FALSE)),"")</f>
        <v/>
      </c>
      <c r="AQ4" s="321" t="str">
        <f>IFERROR(IF(VLOOKUP(AQ$8,TblComplem[],$AB4,FALSE)=0,"",VLOOKUP(AQ$8,TblComplem[],$AB4,FALSE)),"")</f>
        <v/>
      </c>
      <c r="AR4" s="321" t="str">
        <f>IFERROR(IF(VLOOKUP(AR$8,TblComplem[],$AB4,FALSE)=0,"",VLOOKUP(AR$8,TblComplem[],$AB4,FALSE)),"")</f>
        <v/>
      </c>
      <c r="AS4" s="321" t="str">
        <f>IFERROR(IF(VLOOKUP(AS$8,TblComplem[],$AB4,FALSE)=0,"",VLOOKUP(AS$8,TblComplem[],$AB4,FALSE)),"")</f>
        <v/>
      </c>
      <c r="AT4" s="321" t="str">
        <f>IFERROR(IF(VLOOKUP(AT$8,TblComplem[],$AB4,FALSE)=0,"",VLOOKUP(AT$8,TblComplem[],$AB4,FALSE)),"")</f>
        <v/>
      </c>
      <c r="AU4" s="321" t="str">
        <f>IFERROR(IF(VLOOKUP(AU$8,TblComplem[],$AB4,FALSE)=0,"",VLOOKUP(AU$8,TblComplem[],$AB4,FALSE)),"")</f>
        <v/>
      </c>
      <c r="AV4" s="321" t="str">
        <f>IFERROR(IF(VLOOKUP(AV$8,TblComplem[],$AB4,FALSE)=0,"",VLOOKUP(AV$8,TblComplem[],$AB4,FALSE)),"")</f>
        <v/>
      </c>
      <c r="AW4" s="321" t="str">
        <f>IFERROR(IF(VLOOKUP(AW$8,TblComplem[],$AB4,FALSE)=0,"",VLOOKUP(AW$8,TblComplem[],$AB4,FALSE)),"")</f>
        <v/>
      </c>
      <c r="AX4" s="321" t="str">
        <f>IFERROR(IF(VLOOKUP(AX$8,TblComplem[],$AB4,FALSE)=0,"",VLOOKUP(AX$8,TblComplem[],$AB4,FALSE)),"")</f>
        <v/>
      </c>
      <c r="AY4" s="321" t="str">
        <f>IFERROR(IF(VLOOKUP(AY$8,TblComplem[],$AB4,FALSE)=0,"",VLOOKUP(AY$8,TblComplem[],$AB4,FALSE)),"")</f>
        <v/>
      </c>
      <c r="AZ4" s="321" t="str">
        <f>IFERROR(IF(VLOOKUP(AZ$8,TblComplem[],$AB4,FALSE)=0,"",VLOOKUP(AZ$8,TblComplem[],$AB4,FALSE)),"")</f>
        <v/>
      </c>
      <c r="BA4" s="321" t="str">
        <f>IFERROR(IF(VLOOKUP(BA$8,TblComplem[],$AB4,FALSE)=0,"",VLOOKUP(BA$8,TblComplem[],$AB4,FALSE)),"")</f>
        <v/>
      </c>
      <c r="BB4" s="321" t="str">
        <f>IFERROR(IF(VLOOKUP(BB$8,TblComplem[],$AB4,FALSE)=0,"",VLOOKUP(BB$8,TblComplem[],$AB4,FALSE)),"")</f>
        <v/>
      </c>
      <c r="BC4" s="321" t="str">
        <f>IFERROR(IF(VLOOKUP(BC$8,TblComplem[],$AB4,FALSE)=0,"",VLOOKUP(BC$8,TblComplem[],$AB4,FALSE)),"")</f>
        <v/>
      </c>
      <c r="BD4" s="321" t="str">
        <f>IFERROR(IF(VLOOKUP(BD$8,TblComplem[],$AB4,FALSE)=0,"",VLOOKUP(BD$8,TblComplem[],$AB4,FALSE)),"")</f>
        <v/>
      </c>
      <c r="BE4" s="321" t="str">
        <f>IFERROR(IF(VLOOKUP(BE$8,TblComplem[],$AB4,FALSE)=0,"",VLOOKUP(BE$8,TblComplem[],$AB4,FALSE)),"")</f>
        <v/>
      </c>
      <c r="BF4" s="321" t="str">
        <f>IFERROR(IF(VLOOKUP(BF$8,TblComplem[],$AB4,FALSE)=0,"",VLOOKUP(BF$8,TblComplem[],$AB4,FALSE)),"")</f>
        <v/>
      </c>
      <c r="BG4" s="321" t="str">
        <f>IFERROR(IF(VLOOKUP(BG$8,TblComplem[],$AB4,FALSE)=0,"",VLOOKUP(BG$8,TblComplem[],$AB4,FALSE)),"")</f>
        <v/>
      </c>
      <c r="BH4" s="321" t="str">
        <f>IFERROR(IF(VLOOKUP(BH$8,TblComplem[],$AB4,FALSE)=0,"",VLOOKUP(BH$8,TblComplem[],$AB4,FALSE)),"")</f>
        <v/>
      </c>
      <c r="BI4" s="321" t="str">
        <f>IFERROR(IF(VLOOKUP(BI$8,TblComplem[],$AB4,FALSE)=0,"",VLOOKUP(BI$8,TblComplem[],$AB4,FALSE)),"")</f>
        <v/>
      </c>
      <c r="BJ4" s="321" t="str">
        <f>IFERROR(IF(VLOOKUP(BJ$8,TblComplem[],$AB4,FALSE)=0,"",VLOOKUP(BJ$8,TblComplem[],$AB4,FALSE)),"")</f>
        <v/>
      </c>
      <c r="BK4" s="321" t="str">
        <f>IFERROR(IF(VLOOKUP(BK$8,TblComplem[],$AB4,FALSE)=0,"",VLOOKUP(BK$8,TblComplem[],$AB4,FALSE)),"")</f>
        <v/>
      </c>
      <c r="BL4" s="321" t="str">
        <f>IFERROR(IF(VLOOKUP(BL$8,TblComplem[],$AB4,FALSE)=0,"",VLOOKUP(BL$8,TblComplem[],$AB4,FALSE)),"")</f>
        <v/>
      </c>
      <c r="BM4" s="321" t="str">
        <f>IFERROR(IF(VLOOKUP(BM$8,TblComplem[],$AB4,FALSE)=0,"",VLOOKUP(BM$8,TblComplem[],$AB4,FALSE)),"")</f>
        <v/>
      </c>
      <c r="BP4" t="s">
        <v>291</v>
      </c>
      <c r="BX4" s="238"/>
      <c r="CC4" s="239"/>
      <c r="CD4" s="239"/>
      <c r="CE4" s="239"/>
      <c r="CF4" s="239"/>
      <c r="CG4" s="239"/>
      <c r="CH4" s="240"/>
    </row>
    <row r="5" spans="2:93" customFormat="1" x14ac:dyDescent="0.25">
      <c r="C5" s="254" t="s">
        <v>115</v>
      </c>
      <c r="D5" s="255">
        <f>D4-D3+1</f>
        <v>1</v>
      </c>
      <c r="AB5" s="252">
        <v>7</v>
      </c>
      <c r="AC5" s="256" t="s">
        <v>172</v>
      </c>
      <c r="AD5" s="322" t="str">
        <f>IFERROR(IF(VLOOKUP(AD$8,TblComplem[],$AB5,FALSE)=0,"",VLOOKUP(AD$8,TblComplem[],$AB5,FALSE)),"")</f>
        <v/>
      </c>
      <c r="AE5" s="322" t="str">
        <f>IFERROR(IF(VLOOKUP(AE$8,TblComplem[],$AB5,FALSE)=0,"",VLOOKUP(AE$8,TblComplem[],$AB5,FALSE)),"")</f>
        <v/>
      </c>
      <c r="AF5" s="322" t="str">
        <f>IFERROR(IF(VLOOKUP(AF$8,TblComplem[],$AB5,FALSE)=0,"",VLOOKUP(AF$8,TblComplem[],$AB5,FALSE)),"")</f>
        <v/>
      </c>
      <c r="AG5" s="322" t="str">
        <f>IFERROR(IF(VLOOKUP(AG$8,TblComplem[],$AB5,FALSE)=0,"",VLOOKUP(AG$8,TblComplem[],$AB5,FALSE)),"")</f>
        <v/>
      </c>
      <c r="AH5" s="322" t="str">
        <f>IFERROR(IF(VLOOKUP(AH$8,TblComplem[],$AB5,FALSE)=0,"",VLOOKUP(AH$8,TblComplem[],$AB5,FALSE)),"")</f>
        <v/>
      </c>
      <c r="AI5" s="322" t="str">
        <f>IFERROR(IF(VLOOKUP(AI$8,TblComplem[],$AB5,FALSE)=0,"",VLOOKUP(AI$8,TblComplem[],$AB5,FALSE)),"")</f>
        <v/>
      </c>
      <c r="AJ5" s="322" t="str">
        <f>IFERROR(IF(VLOOKUP(AJ$8,TblComplem[],$AB5,FALSE)=0,"",VLOOKUP(AJ$8,TblComplem[],$AB5,FALSE)),"")</f>
        <v/>
      </c>
      <c r="AK5" s="322" t="str">
        <f>IFERROR(IF(VLOOKUP(AK$8,TblComplem[],$AB5,FALSE)=0,"",VLOOKUP(AK$8,TblComplem[],$AB5,FALSE)),"")</f>
        <v/>
      </c>
      <c r="AL5" s="322" t="str">
        <f>IFERROR(IF(VLOOKUP(AL$8,TblComplem[],$AB5,FALSE)=0,"",VLOOKUP(AL$8,TblComplem[],$AB5,FALSE)),"")</f>
        <v/>
      </c>
      <c r="AM5" s="322" t="str">
        <f>IFERROR(IF(VLOOKUP(AM$8,TblComplem[],$AB5,FALSE)=0,"",VLOOKUP(AM$8,TblComplem[],$AB5,FALSE)),"")</f>
        <v/>
      </c>
      <c r="AN5" s="322" t="str">
        <f>IFERROR(IF(VLOOKUP(AN$8,TblComplem[],$AB5,FALSE)=0,"",VLOOKUP(AN$8,TblComplem[],$AB5,FALSE)),"")</f>
        <v/>
      </c>
      <c r="AO5" s="322" t="str">
        <f>IFERROR(IF(VLOOKUP(AO$8,TblComplem[],$AB5,FALSE)=0,"",VLOOKUP(AO$8,TblComplem[],$AB5,FALSE)),"")</f>
        <v/>
      </c>
      <c r="AP5" s="322" t="str">
        <f>IFERROR(IF(VLOOKUP(AP$8,TblComplem[],$AB5,FALSE)=0,"",VLOOKUP(AP$8,TblComplem[],$AB5,FALSE)),"")</f>
        <v/>
      </c>
      <c r="AQ5" s="322" t="str">
        <f>IFERROR(IF(VLOOKUP(AQ$8,TblComplem[],$AB5,FALSE)=0,"",VLOOKUP(AQ$8,TblComplem[],$AB5,FALSE)),"")</f>
        <v/>
      </c>
      <c r="AR5" s="322" t="str">
        <f>IFERROR(IF(VLOOKUP(AR$8,TblComplem[],$AB5,FALSE)=0,"",VLOOKUP(AR$8,TblComplem[],$AB5,FALSE)),"")</f>
        <v/>
      </c>
      <c r="AS5" s="322" t="str">
        <f>IFERROR(IF(VLOOKUP(AS$8,TblComplem[],$AB5,FALSE)=0,"",VLOOKUP(AS$8,TblComplem[],$AB5,FALSE)),"")</f>
        <v/>
      </c>
      <c r="AT5" s="322" t="str">
        <f>IFERROR(IF(VLOOKUP(AT$8,TblComplem[],$AB5,FALSE)=0,"",VLOOKUP(AT$8,TblComplem[],$AB5,FALSE)),"")</f>
        <v/>
      </c>
      <c r="AU5" s="322" t="str">
        <f>IFERROR(IF(VLOOKUP(AU$8,TblComplem[],$AB5,FALSE)=0,"",VLOOKUP(AU$8,TblComplem[],$AB5,FALSE)),"")</f>
        <v/>
      </c>
      <c r="AV5" s="322" t="str">
        <f>IFERROR(IF(VLOOKUP(AV$8,TblComplem[],$AB5,FALSE)=0,"",VLOOKUP(AV$8,TblComplem[],$AB5,FALSE)),"")</f>
        <v/>
      </c>
      <c r="AW5" s="322" t="str">
        <f>IFERROR(IF(VLOOKUP(AW$8,TblComplem[],$AB5,FALSE)=0,"",VLOOKUP(AW$8,TblComplem[],$AB5,FALSE)),"")</f>
        <v/>
      </c>
      <c r="AX5" s="322" t="str">
        <f>IFERROR(IF(VLOOKUP(AX$8,TblComplem[],$AB5,FALSE)=0,"",VLOOKUP(AX$8,TblComplem[],$AB5,FALSE)),"")</f>
        <v/>
      </c>
      <c r="AY5" s="322" t="str">
        <f>IFERROR(IF(VLOOKUP(AY$8,TblComplem[],$AB5,FALSE)=0,"",VLOOKUP(AY$8,TblComplem[],$AB5,FALSE)),"")</f>
        <v/>
      </c>
      <c r="AZ5" s="322" t="str">
        <f>IFERROR(IF(VLOOKUP(AZ$8,TblComplem[],$AB5,FALSE)=0,"",VLOOKUP(AZ$8,TblComplem[],$AB5,FALSE)),"")</f>
        <v/>
      </c>
      <c r="BA5" s="322" t="str">
        <f>IFERROR(IF(VLOOKUP(BA$8,TblComplem[],$AB5,FALSE)=0,"",VLOOKUP(BA$8,TblComplem[],$AB5,FALSE)),"")</f>
        <v/>
      </c>
      <c r="BB5" s="322" t="str">
        <f>IFERROR(IF(VLOOKUP(BB$8,TblComplem[],$AB5,FALSE)=0,"",VLOOKUP(BB$8,TblComplem[],$AB5,FALSE)),"")</f>
        <v/>
      </c>
      <c r="BC5" s="322" t="str">
        <f>IFERROR(IF(VLOOKUP(BC$8,TblComplem[],$AB5,FALSE)=0,"",VLOOKUP(BC$8,TblComplem[],$AB5,FALSE)),"")</f>
        <v/>
      </c>
      <c r="BD5" s="322" t="str">
        <f>IFERROR(IF(VLOOKUP(BD$8,TblComplem[],$AB5,FALSE)=0,"",VLOOKUP(BD$8,TblComplem[],$AB5,FALSE)),"")</f>
        <v/>
      </c>
      <c r="BE5" s="322" t="str">
        <f>IFERROR(IF(VLOOKUP(BE$8,TblComplem[],$AB5,FALSE)=0,"",VLOOKUP(BE$8,TblComplem[],$AB5,FALSE)),"")</f>
        <v/>
      </c>
      <c r="BF5" s="322" t="str">
        <f>IFERROR(IF(VLOOKUP(BF$8,TblComplem[],$AB5,FALSE)=0,"",VLOOKUP(BF$8,TblComplem[],$AB5,FALSE)),"")</f>
        <v/>
      </c>
      <c r="BG5" s="322" t="str">
        <f>IFERROR(IF(VLOOKUP(BG$8,TblComplem[],$AB5,FALSE)=0,"",VLOOKUP(BG$8,TblComplem[],$AB5,FALSE)),"")</f>
        <v/>
      </c>
      <c r="BH5" s="322" t="str">
        <f>IFERROR(IF(VLOOKUP(BH$8,TblComplem[],$AB5,FALSE)=0,"",VLOOKUP(BH$8,TblComplem[],$AB5,FALSE)),"")</f>
        <v/>
      </c>
      <c r="BI5" s="322" t="str">
        <f>IFERROR(IF(VLOOKUP(BI$8,TblComplem[],$AB5,FALSE)=0,"",VLOOKUP(BI$8,TblComplem[],$AB5,FALSE)),"")</f>
        <v/>
      </c>
      <c r="BJ5" s="322" t="str">
        <f>IFERROR(IF(VLOOKUP(BJ$8,TblComplem[],$AB5,FALSE)=0,"",VLOOKUP(BJ$8,TblComplem[],$AB5,FALSE)),"")</f>
        <v/>
      </c>
      <c r="BK5" s="322" t="str">
        <f>IFERROR(IF(VLOOKUP(BK$8,TblComplem[],$AB5,FALSE)=0,"",VLOOKUP(BK$8,TblComplem[],$AB5,FALSE)),"")</f>
        <v/>
      </c>
      <c r="BL5" s="322" t="str">
        <f>IFERROR(IF(VLOOKUP(BL$8,TblComplem[],$AB5,FALSE)=0,"",VLOOKUP(BL$8,TblComplem[],$AB5,FALSE)),"")</f>
        <v/>
      </c>
      <c r="BM5" s="322" t="str">
        <f>IFERROR(IF(VLOOKUP(BM$8,TblComplem[],$AB5,FALSE)=0,"",VLOOKUP(BM$8,TblComplem[],$AB5,FALSE)),"")</f>
        <v/>
      </c>
      <c r="BP5" t="s">
        <v>292</v>
      </c>
      <c r="BX5" s="238"/>
      <c r="CC5" s="239"/>
      <c r="CD5" s="239"/>
      <c r="CE5" s="239"/>
      <c r="CF5" s="239"/>
      <c r="CG5" s="239"/>
      <c r="CH5" s="240"/>
    </row>
    <row r="6" spans="2:93" s="2" customFormat="1" ht="28.9" customHeight="1" x14ac:dyDescent="0.25">
      <c r="AB6" s="257">
        <v>2</v>
      </c>
      <c r="AC6" s="258" t="s">
        <v>267</v>
      </c>
      <c r="AD6" s="259" t="str">
        <f>IFERROR(IF(VLOOKUP(AD$8,TblComplem[],$AB6,FALSE)=0,"",VLOOKUP(AD$8,TblComplem[],$AB6,FALSE)),"")</f>
        <v/>
      </c>
      <c r="AE6" s="259" t="str">
        <f>IFERROR(IF(VLOOKUP(AE$8,TblComplem[],$AB6,FALSE)=0,"",VLOOKUP(AE$8,TblComplem[],$AB6,FALSE)),"")</f>
        <v/>
      </c>
      <c r="AF6" s="259" t="str">
        <f>IFERROR(IF(VLOOKUP(AF$8,TblComplem[],$AB6,FALSE)=0,"",VLOOKUP(AF$8,TblComplem[],$AB6,FALSE)),"")</f>
        <v/>
      </c>
      <c r="AG6" s="259" t="str">
        <f>IFERROR(IF(VLOOKUP(AG$8,TblComplem[],$AB6,FALSE)=0,"",VLOOKUP(AG$8,TblComplem[],$AB6,FALSE)),"")</f>
        <v/>
      </c>
      <c r="AH6" s="259" t="str">
        <f>IFERROR(IF(VLOOKUP(AH$8,TblComplem[],$AB6,FALSE)=0,"",VLOOKUP(AH$8,TblComplem[],$AB6,FALSE)),"")</f>
        <v/>
      </c>
      <c r="AI6" s="259" t="str">
        <f>IFERROR(IF(VLOOKUP(AI$8,TblComplem[],$AB6,FALSE)=0,"",VLOOKUP(AI$8,TblComplem[],$AB6,FALSE)),"")</f>
        <v/>
      </c>
      <c r="AJ6" s="259" t="str">
        <f>IFERROR(IF(VLOOKUP(AJ$8,TblComplem[],$AB6,FALSE)=0,"",VLOOKUP(AJ$8,TblComplem[],$AB6,FALSE)),"")</f>
        <v/>
      </c>
      <c r="AK6" s="259" t="str">
        <f>IFERROR(IF(VLOOKUP(AK$8,TblComplem[],$AB6,FALSE)=0,"",VLOOKUP(AK$8,TblComplem[],$AB6,FALSE)),"")</f>
        <v/>
      </c>
      <c r="AL6" s="259" t="str">
        <f>IFERROR(IF(VLOOKUP(AL$8,TblComplem[],$AB6,FALSE)=0,"",VLOOKUP(AL$8,TblComplem[],$AB6,FALSE)),"")</f>
        <v/>
      </c>
      <c r="AM6" s="259" t="str">
        <f>IFERROR(IF(VLOOKUP(AM$8,TblComplem[],$AB6,FALSE)=0,"",VLOOKUP(AM$8,TblComplem[],$AB6,FALSE)),"")</f>
        <v/>
      </c>
      <c r="AN6" s="259" t="str">
        <f>IFERROR(IF(VLOOKUP(AN$8,TblComplem[],$AB6,FALSE)=0,"",VLOOKUP(AN$8,TblComplem[],$AB6,FALSE)),"")</f>
        <v/>
      </c>
      <c r="AO6" s="259" t="str">
        <f>IFERROR(IF(VLOOKUP(AO$8,TblComplem[],$AB6,FALSE)=0,"",VLOOKUP(AO$8,TblComplem[],$AB6,FALSE)),"")</f>
        <v/>
      </c>
      <c r="AP6" s="259" t="str">
        <f>IFERROR(IF(VLOOKUP(AP$8,TblComplem[],$AB6,FALSE)=0,"",VLOOKUP(AP$8,TblComplem[],$AB6,FALSE)),"")</f>
        <v/>
      </c>
      <c r="AQ6" s="259" t="str">
        <f>IFERROR(IF(VLOOKUP(AQ$8,TblComplem[],$AB6,FALSE)=0,"",VLOOKUP(AQ$8,TblComplem[],$AB6,FALSE)),"")</f>
        <v/>
      </c>
      <c r="AR6" s="259" t="str">
        <f>IFERROR(IF(VLOOKUP(AR$8,TblComplem[],$AB6,FALSE)=0,"",VLOOKUP(AR$8,TblComplem[],$AB6,FALSE)),"")</f>
        <v/>
      </c>
      <c r="AS6" s="259" t="str">
        <f>IFERROR(IF(VLOOKUP(AS$8,TblComplem[],$AB6,FALSE)=0,"",VLOOKUP(AS$8,TblComplem[],$AB6,FALSE)),"")</f>
        <v/>
      </c>
      <c r="AT6" s="259" t="str">
        <f>IFERROR(IF(VLOOKUP(AT$8,TblComplem[],$AB6,FALSE)=0,"",VLOOKUP(AT$8,TblComplem[],$AB6,FALSE)),"")</f>
        <v/>
      </c>
      <c r="AU6" s="259" t="str">
        <f>IFERROR(IF(VLOOKUP(AU$8,TblComplem[],$AB6,FALSE)=0,"",VLOOKUP(AU$8,TblComplem[],$AB6,FALSE)),"")</f>
        <v/>
      </c>
      <c r="AV6" s="259" t="str">
        <f>IFERROR(IF(VLOOKUP(AV$8,TblComplem[],$AB6,FALSE)=0,"",VLOOKUP(AV$8,TblComplem[],$AB6,FALSE)),"")</f>
        <v/>
      </c>
      <c r="AW6" s="259" t="str">
        <f>IFERROR(IF(VLOOKUP(AW$8,TblComplem[],$AB6,FALSE)=0,"",VLOOKUP(AW$8,TblComplem[],$AB6,FALSE)),"")</f>
        <v/>
      </c>
      <c r="AX6" s="259" t="str">
        <f>IFERROR(IF(VLOOKUP(AX$8,TblComplem[],$AB6,FALSE)=0,"",VLOOKUP(AX$8,TblComplem[],$AB6,FALSE)),"")</f>
        <v/>
      </c>
      <c r="AY6" s="259" t="str">
        <f>IFERROR(IF(VLOOKUP(AY$8,TblComplem[],$AB6,FALSE)=0,"",VLOOKUP(AY$8,TblComplem[],$AB6,FALSE)),"")</f>
        <v/>
      </c>
      <c r="AZ6" s="259" t="str">
        <f>IFERROR(IF(VLOOKUP(AZ$8,TblComplem[],$AB6,FALSE)=0,"",VLOOKUP(AZ$8,TblComplem[],$AB6,FALSE)),"")</f>
        <v/>
      </c>
      <c r="BA6" s="259" t="str">
        <f>IFERROR(IF(VLOOKUP(BA$8,TblComplem[],$AB6,FALSE)=0,"",VLOOKUP(BA$8,TblComplem[],$AB6,FALSE)),"")</f>
        <v/>
      </c>
      <c r="BB6" s="259" t="str">
        <f>IFERROR(IF(VLOOKUP(BB$8,TblComplem[],$AB6,FALSE)=0,"",VLOOKUP(BB$8,TblComplem[],$AB6,FALSE)),"")</f>
        <v/>
      </c>
      <c r="BC6" s="259" t="str">
        <f>IFERROR(IF(VLOOKUP(BC$8,TblComplem[],$AB6,FALSE)=0,"",VLOOKUP(BC$8,TblComplem[],$AB6,FALSE)),"")</f>
        <v/>
      </c>
      <c r="BD6" s="259" t="str">
        <f>IFERROR(IF(VLOOKUP(BD$8,TblComplem[],$AB6,FALSE)=0,"",VLOOKUP(BD$8,TblComplem[],$AB6,FALSE)),"")</f>
        <v/>
      </c>
      <c r="BE6" s="259" t="str">
        <f>IFERROR(IF(VLOOKUP(BE$8,TblComplem[],$AB6,FALSE)=0,"",VLOOKUP(BE$8,TblComplem[],$AB6,FALSE)),"")</f>
        <v/>
      </c>
      <c r="BF6" s="259" t="str">
        <f>IFERROR(IF(VLOOKUP(BF$8,TblComplem[],$AB6,FALSE)=0,"",VLOOKUP(BF$8,TblComplem[],$AB6,FALSE)),"")</f>
        <v/>
      </c>
      <c r="BG6" s="259" t="str">
        <f>IFERROR(IF(VLOOKUP(BG$8,TblComplem[],$AB6,FALSE)=0,"",VLOOKUP(BG$8,TblComplem[],$AB6,FALSE)),"")</f>
        <v/>
      </c>
      <c r="BH6" s="259" t="str">
        <f>IFERROR(IF(VLOOKUP(BH$8,TblComplem[],$AB6,FALSE)=0,"",VLOOKUP(BH$8,TblComplem[],$AB6,FALSE)),"")</f>
        <v/>
      </c>
      <c r="BI6" s="259" t="str">
        <f>IFERROR(IF(VLOOKUP(BI$8,TblComplem[],$AB6,FALSE)=0,"",VLOOKUP(BI$8,TblComplem[],$AB6,FALSE)),"")</f>
        <v/>
      </c>
      <c r="BJ6" s="259" t="str">
        <f>IFERROR(IF(VLOOKUP(BJ$8,TblComplem[],$AB6,FALSE)=0,"",VLOOKUP(BJ$8,TblComplem[],$AB6,FALSE)),"")</f>
        <v/>
      </c>
      <c r="BK6" s="259" t="str">
        <f>IFERROR(IF(VLOOKUP(BK$8,TblComplem[],$AB6,FALSE)=0,"",VLOOKUP(BK$8,TblComplem[],$AB6,FALSE)),"")</f>
        <v/>
      </c>
      <c r="BL6" s="259" t="str">
        <f>IFERROR(IF(VLOOKUP(BL$8,TblComplem[],$AB6,FALSE)=0,"",VLOOKUP(BL$8,TblComplem[],$AB6,FALSE)),"")</f>
        <v/>
      </c>
      <c r="BM6" s="259" t="str">
        <f>IFERROR(IF(VLOOKUP(BM$8,TblComplem[],$AB6,FALSE)=0,"",VLOOKUP(BM$8,TblComplem[],$AB6,FALSE)),"")</f>
        <v/>
      </c>
      <c r="BW6"/>
      <c r="CH6" s="260"/>
    </row>
    <row r="7" spans="2:93" customFormat="1" x14ac:dyDescent="0.25">
      <c r="BY7" s="261" t="s">
        <v>167</v>
      </c>
      <c r="BZ7" s="261"/>
      <c r="CA7" s="261" t="s">
        <v>169</v>
      </c>
      <c r="CC7" s="239"/>
      <c r="CD7" s="239"/>
      <c r="CE7" s="239"/>
      <c r="CF7" s="239"/>
      <c r="CG7" s="239"/>
      <c r="CH7" s="240"/>
    </row>
    <row r="8" spans="2:93" s="290" customFormat="1" ht="66" customHeight="1" x14ac:dyDescent="0.25">
      <c r="B8" s="262" t="s">
        <v>0</v>
      </c>
      <c r="C8" s="262" t="s">
        <v>1</v>
      </c>
      <c r="D8" s="262" t="s">
        <v>2</v>
      </c>
      <c r="E8" s="262" t="s">
        <v>3</v>
      </c>
      <c r="F8" s="262" t="s">
        <v>4</v>
      </c>
      <c r="G8" s="262" t="s">
        <v>5</v>
      </c>
      <c r="H8" s="263" t="s">
        <v>6</v>
      </c>
      <c r="I8" s="263" t="s">
        <v>164</v>
      </c>
      <c r="J8" s="263" t="s">
        <v>77</v>
      </c>
      <c r="K8" s="263" t="s">
        <v>166</v>
      </c>
      <c r="L8" s="263" t="s">
        <v>165</v>
      </c>
      <c r="M8" s="263" t="s">
        <v>9</v>
      </c>
      <c r="N8" s="264" t="s">
        <v>119</v>
      </c>
      <c r="O8" s="264" t="s">
        <v>118</v>
      </c>
      <c r="P8" s="265" t="s">
        <v>8</v>
      </c>
      <c r="Q8" s="266" t="s">
        <v>73</v>
      </c>
      <c r="R8" s="266" t="s">
        <v>74</v>
      </c>
      <c r="S8" s="266" t="s">
        <v>75</v>
      </c>
      <c r="T8" s="266" t="s">
        <v>121</v>
      </c>
      <c r="U8" s="266" t="s">
        <v>120</v>
      </c>
      <c r="V8" s="266" t="s">
        <v>76</v>
      </c>
      <c r="W8" s="267" t="s">
        <v>371</v>
      </c>
      <c r="X8" s="267" t="s">
        <v>290</v>
      </c>
      <c r="Y8" s="268" t="s">
        <v>12</v>
      </c>
      <c r="Z8" s="269" t="s">
        <v>11</v>
      </c>
      <c r="AA8" s="268" t="s">
        <v>10</v>
      </c>
      <c r="AB8" s="268" t="s">
        <v>99</v>
      </c>
      <c r="AC8" s="270" t="s">
        <v>20</v>
      </c>
      <c r="AD8" s="271" t="s">
        <v>171</v>
      </c>
      <c r="AE8" s="263" t="s">
        <v>176</v>
      </c>
      <c r="AF8" s="263" t="s">
        <v>177</v>
      </c>
      <c r="AG8" s="263" t="s">
        <v>178</v>
      </c>
      <c r="AH8" s="263" t="s">
        <v>179</v>
      </c>
      <c r="AI8" s="263" t="s">
        <v>180</v>
      </c>
      <c r="AJ8" s="263" t="s">
        <v>181</v>
      </c>
      <c r="AK8" s="263" t="s">
        <v>182</v>
      </c>
      <c r="AL8" s="263" t="s">
        <v>183</v>
      </c>
      <c r="AM8" s="263" t="s">
        <v>184</v>
      </c>
      <c r="AN8" s="263" t="s">
        <v>185</v>
      </c>
      <c r="AO8" s="263" t="s">
        <v>186</v>
      </c>
      <c r="AP8" s="263" t="s">
        <v>187</v>
      </c>
      <c r="AQ8" s="263" t="s">
        <v>188</v>
      </c>
      <c r="AR8" s="263" t="s">
        <v>189</v>
      </c>
      <c r="AS8" s="263" t="s">
        <v>190</v>
      </c>
      <c r="AT8" s="263" t="s">
        <v>191</v>
      </c>
      <c r="AU8" s="263" t="s">
        <v>192</v>
      </c>
      <c r="AV8" s="263" t="s">
        <v>193</v>
      </c>
      <c r="AW8" s="263" t="s">
        <v>194</v>
      </c>
      <c r="AX8" s="263" t="s">
        <v>195</v>
      </c>
      <c r="AY8" s="263" t="s">
        <v>196</v>
      </c>
      <c r="AZ8" s="263" t="s">
        <v>197</v>
      </c>
      <c r="BA8" s="263" t="s">
        <v>198</v>
      </c>
      <c r="BB8" s="263" t="s">
        <v>199</v>
      </c>
      <c r="BC8" s="263" t="s">
        <v>200</v>
      </c>
      <c r="BD8" s="263" t="s">
        <v>201</v>
      </c>
      <c r="BE8" s="263" t="s">
        <v>202</v>
      </c>
      <c r="BF8" s="263" t="s">
        <v>203</v>
      </c>
      <c r="BG8" s="263" t="s">
        <v>204</v>
      </c>
      <c r="BH8" s="263" t="s">
        <v>205</v>
      </c>
      <c r="BI8" s="272" t="s">
        <v>206</v>
      </c>
      <c r="BJ8" s="272" t="s">
        <v>207</v>
      </c>
      <c r="BK8" s="272" t="s">
        <v>208</v>
      </c>
      <c r="BL8" s="272" t="s">
        <v>209</v>
      </c>
      <c r="BM8" s="273" t="s">
        <v>210</v>
      </c>
      <c r="BN8" s="274" t="s">
        <v>174</v>
      </c>
      <c r="BO8" s="274" t="s">
        <v>175</v>
      </c>
      <c r="BP8" s="275" t="s">
        <v>215</v>
      </c>
      <c r="BQ8" s="276" t="s">
        <v>216</v>
      </c>
      <c r="BR8" s="277" t="s">
        <v>249</v>
      </c>
      <c r="BS8" s="277" t="s">
        <v>250</v>
      </c>
      <c r="BT8" s="278" t="s">
        <v>295</v>
      </c>
      <c r="BU8" s="278" t="s">
        <v>296</v>
      </c>
      <c r="BV8" s="278" t="s">
        <v>297</v>
      </c>
      <c r="BW8" s="277" t="s">
        <v>251</v>
      </c>
      <c r="BX8" s="279" t="s">
        <v>217</v>
      </c>
      <c r="BY8" s="280" t="s">
        <v>218</v>
      </c>
      <c r="BZ8" s="281" t="s">
        <v>211</v>
      </c>
      <c r="CA8" s="282" t="s">
        <v>219</v>
      </c>
      <c r="CB8" s="283" t="s">
        <v>212</v>
      </c>
      <c r="CC8" s="284" t="s">
        <v>223</v>
      </c>
      <c r="CD8" s="285" t="s">
        <v>221</v>
      </c>
      <c r="CE8" s="286" t="s">
        <v>213</v>
      </c>
      <c r="CF8" s="287" t="s">
        <v>222</v>
      </c>
      <c r="CG8" s="288" t="s">
        <v>214</v>
      </c>
      <c r="CH8" s="289" t="s">
        <v>96</v>
      </c>
      <c r="CI8" s="289" t="s">
        <v>95</v>
      </c>
      <c r="CJ8" s="262" t="s">
        <v>122</v>
      </c>
      <c r="CK8" s="262" t="s">
        <v>123</v>
      </c>
      <c r="CL8" s="262" t="s">
        <v>21</v>
      </c>
      <c r="CM8" s="262" t="s">
        <v>22</v>
      </c>
      <c r="CN8" s="262" t="s">
        <v>124</v>
      </c>
      <c r="CO8" s="262" t="s">
        <v>125</v>
      </c>
    </row>
    <row r="9" spans="2:93" x14ac:dyDescent="0.25">
      <c r="D9" s="298"/>
      <c r="E9" s="299"/>
      <c r="F9" s="299"/>
      <c r="G9" s="299"/>
      <c r="H9" s="300"/>
      <c r="I9" s="301"/>
      <c r="J9" s="298"/>
      <c r="K9" s="302"/>
      <c r="L9" s="302"/>
      <c r="M9" s="303"/>
      <c r="N9" s="304"/>
      <c r="O9" s="304"/>
      <c r="P9" s="299"/>
      <c r="Z9" s="296"/>
      <c r="AA9" s="297"/>
      <c r="AB9" s="297"/>
      <c r="AC9" s="299"/>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6"/>
      <c r="BN9" s="291">
        <f>+MAX($D$3,DATOS_[[#This Row],[Fecha Inicio Sit. Contract.]])</f>
        <v>0</v>
      </c>
      <c r="BO9" s="291">
        <f>+MIN($D$4,DATOS_[[#This Row],[Fecha Fin Sit. Contract.]])</f>
        <v>0</v>
      </c>
      <c r="BP9" s="292">
        <f>+DATOS_[[#This Row],[% de jornada]]*IF(DATOS_[[#This Row],[% jornada reducida]]="",1,DATOS_[[#This Row],[% jornada reducida]])</f>
        <v>0</v>
      </c>
      <c r="BQ9" s="292">
        <f>+(DATOS_[[#This Row],[F.fin.cal]]-DATOS_[[#This Row],[F.ini.cal]]+1)/($D$4-$D$3+1)</f>
        <v>1</v>
      </c>
      <c r="BR9" s="292" t="str">
        <f>IF(OR(AND(DATOS_[[#This Row],[Fecha Fin Contrato]]&lt;$D$3,DATOS_[[#This Row],[Fecha Fin Contrato]]&lt;&gt;""),DATOS_[[#This Row],[Fecha de Contratación]]&gt;$D$4),"Fuera","Dentro")</f>
        <v>Dentro</v>
      </c>
      <c r="BS9" s="292" t="str">
        <f t="array" ref="BS9">IF(MAX(IF(DATOS_[id]=DATOS_[[#This Row],[id]],DATOS_[F.fin.cal]))=DATOS_[[#This Row],[F.fin.cal]],"Sí","NO")</f>
        <v>Sí</v>
      </c>
      <c r="BT9" s="292" t="str">
        <f>IF(AND(DATOS_[[#This Row],[% normaliz]]&lt;&gt;1,DATOS_[[#This Row],[% anualiz]]=1),"Sí","NO")</f>
        <v>Sí</v>
      </c>
      <c r="BU9" s="292" t="str">
        <f>IF(AND(DATOS_[[#This Row],[% normaliz]]=1,DATOS_[[#This Row],[% anualiz]]&lt;&gt;1),"Sí","NO")</f>
        <v>NO</v>
      </c>
      <c r="BV9" s="292" t="str">
        <f>IF(AND(DATOS_[[#This Row],[% normaliz]]&lt;&gt;1,DATOS_[[#This Row],[% anualiz]]&lt;&gt;1),"Sí","NO")</f>
        <v>NO</v>
      </c>
      <c r="BW9" s="293" t="str">
        <f>+IF(DATOS_[[#This Row],[% normaliz]]*DATOS_[[#This Row],[% anualiz]]=1,"NO","Sí")</f>
        <v>Sí</v>
      </c>
      <c r="BX9" s="294" t="e">
        <f>(DATOS_[[#This Row],[S.BASE]]*(1/DATOS_[[#This Row],[% normaliz]])*(1/DATOS_[[#This Row],[% anualiz]]))*IF(DATOS_[[#This Row],[Check Equiparado]]="Sí",1,0)</f>
        <v>#DIV/0!</v>
      </c>
      <c r="BY9" s="294" t="e">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#DIV/0!</v>
      </c>
      <c r="BZ9" s="294" t="e">
        <f>+DATOS_[[#This Row],[SALARIO BASE Eq]]+DATOS_[[#This Row],[Tot COMPL.SAL Eq]]</f>
        <v>#DIV/0!</v>
      </c>
      <c r="CA9" s="294" t="e"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#DIV/0!</v>
      </c>
      <c r="CB9" s="294" t="e">
        <f>+DATOS_[[#This Row],[TOTAL SALARIO Eq]]+DATOS_[[#This Row],[Tot Extrasalarial Eq]]</f>
        <v>#DIV/0!</v>
      </c>
      <c r="CC9" s="295">
        <f>DATOS_[[#This Row],[S.BASE]]</f>
        <v>0</v>
      </c>
      <c r="CD9" s="295">
        <f>+SUM(DATOS_[[#This Row],[Conc.Sal.01]:[Conc.Sal.30]])</f>
        <v>0</v>
      </c>
      <c r="CE9" s="295">
        <f>+DATOS_[[#This Row],[SALARIO BASE Ef]]+DATOS_[[#This Row],[Tot COMPL.SAL Ef]]</f>
        <v>0</v>
      </c>
      <c r="CF9" s="295">
        <f>+SUM(DATOS_[[#This Row],[C.Extra.01]:[C.Extra.05]])</f>
        <v>0</v>
      </c>
      <c r="CG9" s="295">
        <f>+DATOS_[[#This Row],[TOTAL SALARIO Ef]]+DATOS_[[#This Row],[Tot Extrasalarial Ef]]</f>
        <v>0</v>
      </c>
      <c r="CH9" s="307">
        <f>MIN(IF(DATOS_[[#This Row],[Fecha Fin Contrato]]="",$D$4,DATOS_[[#This Row],[Fecha Fin Contrato]]),$D$4)-MAX(DATOS_[[#This Row],[Fecha de Contratación]],$D$3)+1</f>
        <v>1</v>
      </c>
      <c r="CI9" s="308" t="str">
        <f>IF(COUNTIFS(DATOS_[id],DATOS_[[#This Row],[id]])&gt;1,DATOS_[[#This Row],[id]],"")</f>
        <v/>
      </c>
      <c r="CJ9" s="308">
        <f>(Inicio!$G$10-DATOS_[[#This Row],[Fecha Nacimiento]])/365.25</f>
        <v>0</v>
      </c>
      <c r="CK9" s="308">
        <f>(Inicio!$G$10-DATOS_[[#This Row],[Fecha de Antigüedad]])/365.25</f>
        <v>0</v>
      </c>
      <c r="CL9" s="308" t="e">
        <f>+VLOOKUP(DATOS_[[#This Row],[Clave de Contrato]],TblTiposContrato13[],3,FALSE)</f>
        <v>#N/A</v>
      </c>
      <c r="CM9" s="308" t="e">
        <f>+VLOOKUP(DATOS_[[#This Row],[Clave de Contrato]],TblTiposContrato13[],4,FALSE)</f>
        <v>#N/A</v>
      </c>
      <c r="CN9" s="308" t="str">
        <f>VLOOKUP(DATOS_[[#This Row],[Edad]],CONTRATOS!TblRngEdad,2,TRUE)</f>
        <v>20  o menos</v>
      </c>
      <c r="CO9" s="308" t="str">
        <f>VLOOKUP(DATOS_[[#This Row],[Antigüedad]],TblRngAntg14[],2,TRUE)</f>
        <v>0 a 1 años</v>
      </c>
    </row>
  </sheetData>
  <phoneticPr fontId="21" type="noConversion"/>
  <conditionalFormatting sqref="B9">
    <cfRule type="duplicateValues" dxfId="0" priority="3"/>
  </conditionalFormatting>
  <dataValidations disablePrompts="1" count="3">
    <dataValidation type="list" allowBlank="1" showInputMessage="1" showErrorMessage="1" sqref="W9" xr:uid="{00000000-0002-0000-0300-000000000000}">
      <formula1>AGR_CL_EMP</formula1>
    </dataValidation>
    <dataValidation type="list" allowBlank="1" showInputMessage="1" showErrorMessage="1" sqref="C9" xr:uid="{00000000-0002-0000-0300-000001000000}">
      <formula1>"Mujer,Hombre"</formula1>
    </dataValidation>
    <dataValidation type="list" allowBlank="1" showInputMessage="1" showErrorMessage="1" sqref="X9" xr:uid="{00000000-0002-0000-0300-000002000000}">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2:L103"/>
  <sheetViews>
    <sheetView showGridLines="0" zoomScaleNormal="100" workbookViewId="0">
      <selection activeCell="H26" sqref="H26:H28"/>
    </sheetView>
  </sheetViews>
  <sheetFormatPr baseColWidth="10" defaultColWidth="9.28515625" defaultRowHeight="15" x14ac:dyDescent="0.25"/>
  <cols>
    <col min="4" max="4" width="16.28515625" customWidth="1"/>
    <col min="5" max="21" width="9.42578125" customWidth="1"/>
  </cols>
  <sheetData>
    <row r="2" spans="3:10" ht="21.6" customHeight="1" x14ac:dyDescent="0.25"/>
    <row r="8" spans="3:10" ht="18.75" x14ac:dyDescent="0.3">
      <c r="C8" s="186" t="s">
        <v>317</v>
      </c>
      <c r="D8" s="8"/>
      <c r="E8" s="8"/>
      <c r="F8" s="8"/>
      <c r="G8" s="8"/>
      <c r="H8" s="8"/>
      <c r="I8" s="8"/>
      <c r="J8" s="8"/>
    </row>
    <row r="10" spans="3:10" x14ac:dyDescent="0.25">
      <c r="C10" s="1" t="s">
        <v>318</v>
      </c>
      <c r="E10" s="1" t="s">
        <v>371</v>
      </c>
    </row>
    <row r="11" spans="3:10" ht="31.9" customHeight="1" x14ac:dyDescent="0.25">
      <c r="C11" s="1" t="s">
        <v>76</v>
      </c>
      <c r="D11" s="1" t="s">
        <v>75</v>
      </c>
      <c r="E11" t="s">
        <v>319</v>
      </c>
    </row>
    <row r="12" spans="3:10" x14ac:dyDescent="0.25">
      <c r="C12" t="s">
        <v>319</v>
      </c>
      <c r="D12" t="s">
        <v>319</v>
      </c>
    </row>
    <row r="99" spans="2:12" ht="18.75" x14ac:dyDescent="0.3">
      <c r="B99" s="187" t="s">
        <v>316</v>
      </c>
      <c r="C99" s="9"/>
      <c r="D99" s="9"/>
      <c r="E99" s="9"/>
      <c r="F99" s="9"/>
      <c r="G99" s="9"/>
      <c r="H99" s="9"/>
      <c r="I99" s="9"/>
      <c r="J99" s="9"/>
      <c r="K99" s="9"/>
      <c r="L99" s="9"/>
    </row>
    <row r="101" spans="2:12" ht="45" x14ac:dyDescent="0.25">
      <c r="C101" s="1" t="s">
        <v>100</v>
      </c>
      <c r="E101" s="185" t="s">
        <v>290</v>
      </c>
    </row>
    <row r="102" spans="2:12" x14ac:dyDescent="0.25">
      <c r="C102" s="1" t="s">
        <v>76</v>
      </c>
      <c r="D102" s="1" t="s">
        <v>75</v>
      </c>
      <c r="E102" t="s">
        <v>319</v>
      </c>
    </row>
    <row r="103" spans="2:12" x14ac:dyDescent="0.25">
      <c r="C103" t="s">
        <v>319</v>
      </c>
      <c r="D103" t="s">
        <v>319</v>
      </c>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zoomScale="110" zoomScaleNormal="110" workbookViewId="0">
      <selection activeCell="P10" sqref="P10:Q10"/>
    </sheetView>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6" t="s">
        <v>117</v>
      </c>
      <c r="E2" s="7"/>
      <c r="F2" s="7"/>
      <c r="G2" s="7"/>
      <c r="J2" s="334" t="s">
        <v>127</v>
      </c>
      <c r="K2" s="335"/>
      <c r="M2" s="334" t="s">
        <v>136</v>
      </c>
      <c r="N2" s="335"/>
      <c r="P2" s="336" t="s">
        <v>148</v>
      </c>
      <c r="Q2" s="336"/>
    </row>
    <row r="3" spans="1:17" x14ac:dyDescent="0.25">
      <c r="J3" s="16"/>
      <c r="K3" s="16"/>
      <c r="M3" s="16"/>
      <c r="N3" s="16"/>
      <c r="P3" s="23"/>
      <c r="Q3" s="23"/>
    </row>
    <row r="4" spans="1:17" s="15" customFormat="1" ht="24" x14ac:dyDescent="0.25">
      <c r="A4"/>
      <c r="B4"/>
      <c r="D4" s="4" t="s">
        <v>15</v>
      </c>
      <c r="E4" s="5" t="s">
        <v>13</v>
      </c>
      <c r="F4" s="5" t="s">
        <v>21</v>
      </c>
      <c r="G4" s="5" t="s">
        <v>22</v>
      </c>
      <c r="J4" s="19" t="s">
        <v>128</v>
      </c>
      <c r="K4" s="20" t="s">
        <v>129</v>
      </c>
      <c r="M4" s="21" t="s">
        <v>128</v>
      </c>
      <c r="N4" s="22" t="s">
        <v>129</v>
      </c>
      <c r="P4" s="24" t="s">
        <v>15</v>
      </c>
      <c r="Q4" s="25" t="s">
        <v>13</v>
      </c>
    </row>
    <row r="5" spans="1:17" x14ac:dyDescent="0.25">
      <c r="D5" s="26">
        <v>100</v>
      </c>
      <c r="E5" s="27" t="s">
        <v>23</v>
      </c>
      <c r="F5" s="27" t="s">
        <v>24</v>
      </c>
      <c r="G5" s="27" t="s">
        <v>25</v>
      </c>
      <c r="J5" s="17">
        <v>0</v>
      </c>
      <c r="K5" s="18" t="s">
        <v>130</v>
      </c>
      <c r="M5" s="17">
        <v>0</v>
      </c>
      <c r="N5" s="18" t="s">
        <v>137</v>
      </c>
      <c r="P5" s="18"/>
      <c r="Q5" s="18" t="s">
        <v>149</v>
      </c>
    </row>
    <row r="6" spans="1:17" x14ac:dyDescent="0.25">
      <c r="D6" s="26">
        <v>109</v>
      </c>
      <c r="E6" s="27" t="s">
        <v>26</v>
      </c>
      <c r="F6" s="27" t="s">
        <v>24</v>
      </c>
      <c r="G6" s="27" t="s">
        <v>25</v>
      </c>
      <c r="J6" s="17">
        <v>1</v>
      </c>
      <c r="K6" s="18" t="s">
        <v>131</v>
      </c>
      <c r="M6" s="17">
        <v>20</v>
      </c>
      <c r="N6" s="18" t="s">
        <v>138</v>
      </c>
      <c r="P6" s="18" t="s">
        <v>147</v>
      </c>
      <c r="Q6" s="18" t="s">
        <v>150</v>
      </c>
    </row>
    <row r="7" spans="1:17" x14ac:dyDescent="0.25">
      <c r="D7" s="26">
        <v>130</v>
      </c>
      <c r="E7" s="27" t="s">
        <v>27</v>
      </c>
      <c r="F7" s="27" t="s">
        <v>24</v>
      </c>
      <c r="G7" s="27" t="s">
        <v>25</v>
      </c>
      <c r="J7" s="17">
        <v>3</v>
      </c>
      <c r="K7" s="18" t="s">
        <v>132</v>
      </c>
      <c r="M7" s="17">
        <v>25</v>
      </c>
      <c r="N7" s="18" t="s">
        <v>139</v>
      </c>
      <c r="P7" s="18" t="s">
        <v>151</v>
      </c>
      <c r="Q7" s="18" t="s">
        <v>152</v>
      </c>
    </row>
    <row r="8" spans="1:17" x14ac:dyDescent="0.25">
      <c r="D8" s="26">
        <v>139</v>
      </c>
      <c r="E8" s="27" t="s">
        <v>28</v>
      </c>
      <c r="F8" s="27" t="s">
        <v>24</v>
      </c>
      <c r="G8" s="27" t="s">
        <v>25</v>
      </c>
      <c r="J8" s="17">
        <v>5</v>
      </c>
      <c r="K8" s="18" t="s">
        <v>133</v>
      </c>
      <c r="M8" s="17">
        <v>30</v>
      </c>
      <c r="N8" s="18" t="s">
        <v>140</v>
      </c>
      <c r="P8" s="18" t="s">
        <v>153</v>
      </c>
      <c r="Q8" s="18" t="s">
        <v>154</v>
      </c>
    </row>
    <row r="9" spans="1:17" x14ac:dyDescent="0.25">
      <c r="D9" s="26">
        <v>150</v>
      </c>
      <c r="E9" s="27" t="s">
        <v>29</v>
      </c>
      <c r="F9" s="27" t="s">
        <v>24</v>
      </c>
      <c r="G9" s="27" t="s">
        <v>25</v>
      </c>
      <c r="J9" s="17">
        <v>10</v>
      </c>
      <c r="K9" s="18" t="s">
        <v>134</v>
      </c>
      <c r="M9" s="17">
        <v>35</v>
      </c>
      <c r="N9" s="18" t="s">
        <v>141</v>
      </c>
      <c r="P9" s="18" t="s">
        <v>126</v>
      </c>
      <c r="Q9" s="18" t="s">
        <v>155</v>
      </c>
    </row>
    <row r="10" spans="1:17" x14ac:dyDescent="0.25">
      <c r="D10" s="26">
        <v>189</v>
      </c>
      <c r="E10" s="27" t="s">
        <v>30</v>
      </c>
      <c r="F10" s="27" t="s">
        <v>24</v>
      </c>
      <c r="G10" s="27" t="s">
        <v>25</v>
      </c>
      <c r="J10" s="17">
        <v>15</v>
      </c>
      <c r="K10" s="18" t="s">
        <v>135</v>
      </c>
      <c r="M10" s="17">
        <v>40</v>
      </c>
      <c r="N10" s="18" t="s">
        <v>142</v>
      </c>
      <c r="P10" s="18" t="s">
        <v>376</v>
      </c>
      <c r="Q10" s="18" t="s">
        <v>377</v>
      </c>
    </row>
    <row r="11" spans="1:17" x14ac:dyDescent="0.25">
      <c r="D11" s="26">
        <v>200</v>
      </c>
      <c r="E11" s="27" t="s">
        <v>31</v>
      </c>
      <c r="F11" s="27" t="s">
        <v>32</v>
      </c>
      <c r="G11" s="27" t="s">
        <v>25</v>
      </c>
      <c r="M11" s="17">
        <v>45</v>
      </c>
      <c r="N11" s="18" t="s">
        <v>143</v>
      </c>
    </row>
    <row r="12" spans="1:17" x14ac:dyDescent="0.25">
      <c r="D12" s="26">
        <v>209</v>
      </c>
      <c r="E12" s="27" t="s">
        <v>33</v>
      </c>
      <c r="F12" s="27" t="s">
        <v>32</v>
      </c>
      <c r="G12" s="27" t="s">
        <v>25</v>
      </c>
      <c r="M12" s="17">
        <v>50</v>
      </c>
      <c r="N12" s="18" t="s">
        <v>144</v>
      </c>
    </row>
    <row r="13" spans="1:17" x14ac:dyDescent="0.25">
      <c r="D13" s="26">
        <v>230</v>
      </c>
      <c r="E13" s="27" t="s">
        <v>34</v>
      </c>
      <c r="F13" s="27" t="s">
        <v>32</v>
      </c>
      <c r="G13" s="27" t="s">
        <v>25</v>
      </c>
      <c r="M13" s="17">
        <v>55</v>
      </c>
      <c r="N13" s="18" t="s">
        <v>145</v>
      </c>
    </row>
    <row r="14" spans="1:17" x14ac:dyDescent="0.25">
      <c r="D14" s="26">
        <v>239</v>
      </c>
      <c r="E14" s="27" t="s">
        <v>35</v>
      </c>
      <c r="F14" s="27" t="s">
        <v>32</v>
      </c>
      <c r="G14" s="27" t="s">
        <v>25</v>
      </c>
      <c r="M14" s="17">
        <v>60</v>
      </c>
      <c r="N14" s="18" t="s">
        <v>146</v>
      </c>
    </row>
    <row r="15" spans="1:17" x14ac:dyDescent="0.25">
      <c r="D15" s="26">
        <v>250</v>
      </c>
      <c r="E15" s="27" t="s">
        <v>36</v>
      </c>
      <c r="F15" s="27" t="s">
        <v>32</v>
      </c>
      <c r="G15" s="27" t="s">
        <v>25</v>
      </c>
    </row>
    <row r="16" spans="1:17" x14ac:dyDescent="0.25">
      <c r="D16" s="26">
        <v>289</v>
      </c>
      <c r="E16" s="27" t="s">
        <v>37</v>
      </c>
      <c r="F16" s="27" t="s">
        <v>32</v>
      </c>
      <c r="G16" s="27" t="s">
        <v>25</v>
      </c>
    </row>
    <row r="17" spans="1:7" x14ac:dyDescent="0.25">
      <c r="D17" s="26">
        <v>300</v>
      </c>
      <c r="E17" s="27" t="s">
        <v>38</v>
      </c>
      <c r="F17" s="27" t="s">
        <v>39</v>
      </c>
      <c r="G17" s="27" t="s">
        <v>40</v>
      </c>
    </row>
    <row r="18" spans="1:7" x14ac:dyDescent="0.25">
      <c r="D18" s="26">
        <v>309</v>
      </c>
      <c r="E18" s="27" t="s">
        <v>41</v>
      </c>
      <c r="F18" s="27" t="s">
        <v>39</v>
      </c>
      <c r="G18" s="27" t="s">
        <v>40</v>
      </c>
    </row>
    <row r="19" spans="1:7" x14ac:dyDescent="0.25">
      <c r="D19" s="26">
        <v>330</v>
      </c>
      <c r="E19" s="27" t="s">
        <v>42</v>
      </c>
      <c r="F19" s="27" t="s">
        <v>39</v>
      </c>
      <c r="G19" s="27" t="s">
        <v>40</v>
      </c>
    </row>
    <row r="20" spans="1:7" x14ac:dyDescent="0.25">
      <c r="D20" s="26">
        <v>339</v>
      </c>
      <c r="E20" s="27" t="s">
        <v>43</v>
      </c>
      <c r="F20" s="27" t="s">
        <v>39</v>
      </c>
      <c r="G20" s="27" t="s">
        <v>40</v>
      </c>
    </row>
    <row r="21" spans="1:7" x14ac:dyDescent="0.25">
      <c r="D21" s="26">
        <v>350</v>
      </c>
      <c r="E21" s="27" t="s">
        <v>44</v>
      </c>
      <c r="F21" s="27" t="s">
        <v>39</v>
      </c>
      <c r="G21" s="27" t="s">
        <v>40</v>
      </c>
    </row>
    <row r="22" spans="1:7" x14ac:dyDescent="0.25">
      <c r="D22" s="26">
        <v>389</v>
      </c>
      <c r="E22" s="27" t="s">
        <v>45</v>
      </c>
      <c r="F22" s="27" t="s">
        <v>39</v>
      </c>
      <c r="G22" s="27" t="s">
        <v>40</v>
      </c>
    </row>
    <row r="23" spans="1:7" x14ac:dyDescent="0.25">
      <c r="D23" s="26">
        <v>401</v>
      </c>
      <c r="E23" s="27" t="s">
        <v>46</v>
      </c>
      <c r="F23" s="27" t="s">
        <v>24</v>
      </c>
      <c r="G23" s="27" t="s">
        <v>47</v>
      </c>
    </row>
    <row r="24" spans="1:7" x14ac:dyDescent="0.25">
      <c r="D24" s="26">
        <v>402</v>
      </c>
      <c r="E24" s="27" t="s">
        <v>48</v>
      </c>
      <c r="F24" s="27" t="s">
        <v>24</v>
      </c>
      <c r="G24" s="27" t="s">
        <v>47</v>
      </c>
    </row>
    <row r="25" spans="1:7" x14ac:dyDescent="0.25">
      <c r="D25" s="26">
        <v>403</v>
      </c>
      <c r="E25" s="27" t="s">
        <v>49</v>
      </c>
      <c r="F25" s="27" t="s">
        <v>24</v>
      </c>
      <c r="G25" s="27" t="s">
        <v>47</v>
      </c>
    </row>
    <row r="26" spans="1:7" x14ac:dyDescent="0.25">
      <c r="A26" s="15"/>
      <c r="B26" s="15"/>
      <c r="D26" s="26">
        <v>408</v>
      </c>
      <c r="E26" s="27" t="s">
        <v>50</v>
      </c>
      <c r="F26" s="27" t="s">
        <v>24</v>
      </c>
      <c r="G26" s="27" t="s">
        <v>47</v>
      </c>
    </row>
    <row r="27" spans="1:7" x14ac:dyDescent="0.25">
      <c r="D27" s="26">
        <v>410</v>
      </c>
      <c r="E27" s="27" t="s">
        <v>51</v>
      </c>
      <c r="F27" s="27" t="s">
        <v>24</v>
      </c>
      <c r="G27" s="27" t="s">
        <v>47</v>
      </c>
    </row>
    <row r="28" spans="1:7" x14ac:dyDescent="0.25">
      <c r="D28" s="26">
        <v>418</v>
      </c>
      <c r="E28" s="27" t="s">
        <v>52</v>
      </c>
      <c r="F28" s="27" t="s">
        <v>24</v>
      </c>
      <c r="G28" s="27" t="s">
        <v>47</v>
      </c>
    </row>
    <row r="29" spans="1:7" x14ac:dyDescent="0.25">
      <c r="D29" s="26">
        <v>420</v>
      </c>
      <c r="E29" s="27" t="s">
        <v>53</v>
      </c>
      <c r="F29" s="27" t="s">
        <v>24</v>
      </c>
      <c r="G29" s="27" t="s">
        <v>47</v>
      </c>
    </row>
    <row r="30" spans="1:7" x14ac:dyDescent="0.25">
      <c r="D30" s="26">
        <v>421</v>
      </c>
      <c r="E30" s="27" t="s">
        <v>54</v>
      </c>
      <c r="F30" s="27" t="s">
        <v>24</v>
      </c>
      <c r="G30" s="27" t="s">
        <v>47</v>
      </c>
    </row>
    <row r="31" spans="1:7" x14ac:dyDescent="0.25">
      <c r="D31" s="26">
        <v>430</v>
      </c>
      <c r="E31" s="27" t="s">
        <v>55</v>
      </c>
      <c r="F31" s="27" t="s">
        <v>24</v>
      </c>
      <c r="G31" s="27" t="s">
        <v>47</v>
      </c>
    </row>
    <row r="32" spans="1:7" x14ac:dyDescent="0.25">
      <c r="D32" s="26">
        <v>441</v>
      </c>
      <c r="E32" s="27" t="s">
        <v>56</v>
      </c>
      <c r="F32" s="27" t="s">
        <v>24</v>
      </c>
      <c r="G32" s="27" t="s">
        <v>47</v>
      </c>
    </row>
    <row r="33" spans="4:7" x14ac:dyDescent="0.25">
      <c r="D33" s="26">
        <v>450</v>
      </c>
      <c r="E33" s="27" t="s">
        <v>57</v>
      </c>
      <c r="F33" s="27" t="s">
        <v>24</v>
      </c>
      <c r="G33" s="27" t="s">
        <v>47</v>
      </c>
    </row>
    <row r="34" spans="4:7" x14ac:dyDescent="0.25">
      <c r="D34" s="26">
        <v>452</v>
      </c>
      <c r="E34" s="27" t="s">
        <v>58</v>
      </c>
      <c r="F34" s="27" t="s">
        <v>24</v>
      </c>
      <c r="G34" s="27" t="s">
        <v>47</v>
      </c>
    </row>
    <row r="35" spans="4:7" x14ac:dyDescent="0.25">
      <c r="D35" s="26">
        <v>501</v>
      </c>
      <c r="E35" s="27" t="s">
        <v>59</v>
      </c>
      <c r="F35" s="27" t="s">
        <v>32</v>
      </c>
      <c r="G35" s="27" t="s">
        <v>47</v>
      </c>
    </row>
    <row r="36" spans="4:7" x14ac:dyDescent="0.25">
      <c r="D36" s="26">
        <v>502</v>
      </c>
      <c r="E36" s="27" t="s">
        <v>60</v>
      </c>
      <c r="F36" s="27" t="s">
        <v>32</v>
      </c>
      <c r="G36" s="27" t="s">
        <v>47</v>
      </c>
    </row>
    <row r="37" spans="4:7" x14ac:dyDescent="0.25">
      <c r="D37" s="26">
        <v>503</v>
      </c>
      <c r="E37" s="27" t="s">
        <v>61</v>
      </c>
      <c r="F37" s="27" t="s">
        <v>32</v>
      </c>
      <c r="G37" s="27" t="s">
        <v>47</v>
      </c>
    </row>
    <row r="38" spans="4:7" x14ac:dyDescent="0.25">
      <c r="D38" s="26">
        <v>508</v>
      </c>
      <c r="E38" s="27" t="s">
        <v>62</v>
      </c>
      <c r="F38" s="27" t="s">
        <v>32</v>
      </c>
      <c r="G38" s="27" t="s">
        <v>47</v>
      </c>
    </row>
    <row r="39" spans="4:7" x14ac:dyDescent="0.25">
      <c r="D39" s="26">
        <v>510</v>
      </c>
      <c r="E39" s="27" t="s">
        <v>63</v>
      </c>
      <c r="F39" s="27" t="s">
        <v>32</v>
      </c>
      <c r="G39" s="27" t="s">
        <v>47</v>
      </c>
    </row>
    <row r="40" spans="4:7" x14ac:dyDescent="0.25">
      <c r="D40" s="26">
        <v>518</v>
      </c>
      <c r="E40" s="27" t="s">
        <v>64</v>
      </c>
      <c r="F40" s="27" t="s">
        <v>32</v>
      </c>
      <c r="G40" s="27" t="s">
        <v>47</v>
      </c>
    </row>
    <row r="41" spans="4:7" x14ac:dyDescent="0.25">
      <c r="D41" s="26">
        <v>520</v>
      </c>
      <c r="E41" s="27" t="s">
        <v>65</v>
      </c>
      <c r="F41" s="27" t="s">
        <v>32</v>
      </c>
      <c r="G41" s="27" t="s">
        <v>47</v>
      </c>
    </row>
    <row r="42" spans="4:7" x14ac:dyDescent="0.25">
      <c r="D42" s="26">
        <v>530</v>
      </c>
      <c r="E42" s="27" t="s">
        <v>66</v>
      </c>
      <c r="F42" s="27" t="s">
        <v>32</v>
      </c>
      <c r="G42" s="27" t="s">
        <v>47</v>
      </c>
    </row>
    <row r="43" spans="4:7" x14ac:dyDescent="0.25">
      <c r="D43" s="26">
        <v>540</v>
      </c>
      <c r="E43" s="27" t="s">
        <v>67</v>
      </c>
      <c r="F43" s="27" t="s">
        <v>32</v>
      </c>
      <c r="G43" s="27" t="s">
        <v>47</v>
      </c>
    </row>
    <row r="44" spans="4:7" x14ac:dyDescent="0.25">
      <c r="D44" s="26">
        <v>541</v>
      </c>
      <c r="E44" s="27" t="s">
        <v>68</v>
      </c>
      <c r="F44" s="27" t="s">
        <v>32</v>
      </c>
      <c r="G44" s="27" t="s">
        <v>47</v>
      </c>
    </row>
    <row r="45" spans="4:7" x14ac:dyDescent="0.25">
      <c r="D45" s="26">
        <v>550</v>
      </c>
      <c r="E45" s="27" t="s">
        <v>69</v>
      </c>
      <c r="F45" s="27" t="s">
        <v>32</v>
      </c>
      <c r="G45" s="27" t="s">
        <v>47</v>
      </c>
    </row>
    <row r="46" spans="4:7" x14ac:dyDescent="0.25">
      <c r="D46" s="26">
        <v>552</v>
      </c>
      <c r="E46" s="27" t="s">
        <v>70</v>
      </c>
      <c r="F46" s="27" t="s">
        <v>32</v>
      </c>
      <c r="G46" s="27" t="s">
        <v>47</v>
      </c>
    </row>
    <row r="47" spans="4:7" x14ac:dyDescent="0.25">
      <c r="D47" s="26" t="s">
        <v>71</v>
      </c>
      <c r="E47" s="27" t="s">
        <v>72</v>
      </c>
      <c r="F47" s="27"/>
      <c r="G47" s="27"/>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U104"/>
  <sheetViews>
    <sheetView zoomScale="110" zoomScaleNormal="110" workbookViewId="0"/>
  </sheetViews>
  <sheetFormatPr baseColWidth="10" defaultColWidth="7.28515625" defaultRowHeight="16.5" outlineLevelCol="1" x14ac:dyDescent="0.3"/>
  <cols>
    <col min="1" max="2" width="8.85546875" style="309" customWidth="1"/>
    <col min="3" max="4" width="7.28515625" style="309" customWidth="1"/>
    <col min="5" max="5" width="10.42578125" style="309" customWidth="1"/>
    <col min="6" max="15" width="7.28515625" style="309" customWidth="1"/>
    <col min="16" max="35" width="7.28515625" style="309" customWidth="1" outlineLevel="1"/>
    <col min="36" max="37" width="8.85546875" style="309" customWidth="1"/>
    <col min="38" max="42" width="7.28515625" style="309" customWidth="1"/>
    <col min="43" max="44" width="8.85546875" style="309" customWidth="1"/>
    <col min="45" max="45" width="16.7109375" style="309" customWidth="1"/>
    <col min="46" max="16384" width="7.28515625" style="309"/>
  </cols>
  <sheetData>
    <row r="1" spans="1:47" ht="42.6" customHeight="1" x14ac:dyDescent="0.3">
      <c r="E1" s="310" t="s">
        <v>372</v>
      </c>
      <c r="AS1" s="337" t="str">
        <f>+IFERROR(IF(OR(((AR10-AR11)/AR11)&gt;=25%,((AR11-AR10)/AR10)&gt;=25%),AU1,""),"")</f>
        <v/>
      </c>
      <c r="AU1" s="325" t="s">
        <v>378</v>
      </c>
    </row>
    <row r="2" spans="1:47" ht="13.9" customHeight="1" x14ac:dyDescent="0.3">
      <c r="B2" s="53"/>
      <c r="C2" s="53"/>
      <c r="D2" s="53"/>
      <c r="E2" s="53"/>
      <c r="F2" s="53"/>
      <c r="G2" s="53" t="str">
        <f>+IF(G8="[ocultar]",G8,"")</f>
        <v>[ocultar]</v>
      </c>
      <c r="H2" s="53" t="str">
        <f t="shared" ref="H2:AP2" si="0">+IF(H8="[ocultar]",H8,"")</f>
        <v>[ocultar]</v>
      </c>
      <c r="I2" s="53" t="str">
        <f t="shared" si="0"/>
        <v>[ocultar]</v>
      </c>
      <c r="J2" s="53" t="str">
        <f t="shared" si="0"/>
        <v>[ocultar]</v>
      </c>
      <c r="K2" s="53" t="str">
        <f t="shared" si="0"/>
        <v>[ocultar]</v>
      </c>
      <c r="L2" s="53" t="str">
        <f t="shared" si="0"/>
        <v>[ocultar]</v>
      </c>
      <c r="M2" s="53" t="str">
        <f t="shared" si="0"/>
        <v>[ocultar]</v>
      </c>
      <c r="N2" s="53" t="str">
        <f t="shared" si="0"/>
        <v>[ocultar]</v>
      </c>
      <c r="O2" s="53" t="str">
        <f t="shared" si="0"/>
        <v>[ocultar]</v>
      </c>
      <c r="P2" s="53" t="str">
        <f t="shared" si="0"/>
        <v>[ocultar]</v>
      </c>
      <c r="Q2" s="53" t="str">
        <f t="shared" si="0"/>
        <v>[ocultar]</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
      </c>
      <c r="AK2" s="53" t="str">
        <f t="shared" si="0"/>
        <v/>
      </c>
      <c r="AL2" s="53" t="str">
        <f t="shared" si="0"/>
        <v>[ocultar]</v>
      </c>
      <c r="AM2" s="53" t="str">
        <f t="shared" si="0"/>
        <v>[ocultar]</v>
      </c>
      <c r="AN2" s="53" t="str">
        <f t="shared" si="0"/>
        <v>[ocultar]</v>
      </c>
      <c r="AO2" s="53" t="str">
        <f t="shared" si="0"/>
        <v>[ocultar]</v>
      </c>
      <c r="AP2" s="53" t="str">
        <f t="shared" si="0"/>
        <v>[ocultar]</v>
      </c>
      <c r="AQ2" s="53"/>
      <c r="AR2" s="53"/>
      <c r="AS2" s="337"/>
    </row>
    <row r="3" spans="1:47" ht="13.9" customHeight="1" x14ac:dyDescent="0.3">
      <c r="B3" s="53"/>
      <c r="C3" s="53"/>
      <c r="D3" s="53"/>
      <c r="E3" s="156" t="str">
        <f>+"Razón Social: "&amp;Inicio!C6&amp;"  -  NIF: "&amp;Inicio!C8</f>
        <v xml:space="preserve">Razón Social:   -  NIF: </v>
      </c>
      <c r="F3" s="48"/>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337"/>
    </row>
    <row r="4" spans="1:47" ht="13.9" customHeight="1" x14ac:dyDescent="0.3">
      <c r="B4" s="53"/>
      <c r="C4" s="53"/>
      <c r="D4" s="53"/>
      <c r="E4" s="157" t="s">
        <v>97</v>
      </c>
      <c r="F4" s="177"/>
      <c r="G4" s="13"/>
      <c r="H4" s="13"/>
      <c r="I4" s="13"/>
      <c r="J4" s="13"/>
      <c r="K4" s="1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337"/>
    </row>
    <row r="5" spans="1:47" ht="13.9" customHeight="1" x14ac:dyDescent="0.3">
      <c r="B5" s="53"/>
      <c r="C5" s="53"/>
      <c r="D5" s="53"/>
      <c r="E5" s="158">
        <f>+Inicio!E10</f>
        <v>0</v>
      </c>
      <c r="F5" s="159" t="str">
        <f>+Inicio!D10</f>
        <v>fecha inicio</v>
      </c>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337"/>
    </row>
    <row r="6" spans="1:47" ht="13.9" customHeight="1" x14ac:dyDescent="0.3">
      <c r="B6" s="53"/>
      <c r="C6" s="53"/>
      <c r="D6" s="53"/>
      <c r="E6" s="158">
        <f>+Inicio!G10</f>
        <v>0</v>
      </c>
      <c r="F6" s="160" t="s">
        <v>94</v>
      </c>
      <c r="G6" s="154"/>
      <c r="H6" s="154"/>
      <c r="I6" s="53"/>
      <c r="J6" s="53"/>
      <c r="K6" s="154"/>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337"/>
    </row>
    <row r="7" spans="1:47" s="311" customFormat="1" ht="13.9" customHeight="1" x14ac:dyDescent="0.25">
      <c r="B7" s="118"/>
      <c r="C7" s="118"/>
      <c r="D7" s="118"/>
      <c r="E7" s="118"/>
      <c r="F7" s="118"/>
      <c r="G7" s="118"/>
      <c r="H7" s="118"/>
      <c r="I7" s="118"/>
      <c r="J7" s="118"/>
      <c r="K7"/>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337"/>
    </row>
    <row r="8" spans="1:47" s="312" customFormat="1" ht="46.15" customHeight="1" x14ac:dyDescent="0.25">
      <c r="B8" s="43"/>
      <c r="C8" s="43" t="s">
        <v>225</v>
      </c>
      <c r="D8" s="43" t="s">
        <v>220</v>
      </c>
      <c r="E8" s="44" t="s">
        <v>223</v>
      </c>
      <c r="F8" s="178" t="str">
        <f>+IF(DATOS!AE6="","[ocultar]",DATOS!AE6)</f>
        <v>[ocultar]</v>
      </c>
      <c r="G8" s="178" t="str">
        <f>+IF(DATOS!AF6="","[ocultar]",DATOS!AF6)</f>
        <v>[ocultar]</v>
      </c>
      <c r="H8" s="178" t="str">
        <f>+IF(DATOS!AG6="","[ocultar]",DATOS!AG6)</f>
        <v>[ocultar]</v>
      </c>
      <c r="I8" s="178" t="str">
        <f>+IF(DATOS!AH6="","[ocultar]",DATOS!AH6)</f>
        <v>[ocultar]</v>
      </c>
      <c r="J8" s="178" t="str">
        <f>+IF(DATOS!AI6="","[ocultar]",DATOS!AI6)</f>
        <v>[ocultar]</v>
      </c>
      <c r="K8" s="178" t="str">
        <f>+IF(DATOS!AJ6="","[ocultar]",DATOS!AJ6)</f>
        <v>[ocultar]</v>
      </c>
      <c r="L8" s="178" t="str">
        <f>+IF(DATOS!AK6="","[ocultar]",DATOS!AK6)</f>
        <v>[ocultar]</v>
      </c>
      <c r="M8" s="178" t="str">
        <f>+IF(DATOS!AL6="","[ocultar]",DATOS!AL6)</f>
        <v>[ocultar]</v>
      </c>
      <c r="N8" s="178" t="str">
        <f>+IF(DATOS!AM6="","[ocultar]",DATOS!AM6)</f>
        <v>[ocultar]</v>
      </c>
      <c r="O8" s="178" t="str">
        <f>+IF(DATOS!AN6="","[ocultar]",DATOS!AN6)</f>
        <v>[ocultar]</v>
      </c>
      <c r="P8" s="178" t="str">
        <f>+IF(DATOS!AO6="","[ocultar]",DATOS!AO6)</f>
        <v>[ocultar]</v>
      </c>
      <c r="Q8" s="178" t="str">
        <f>+IF(DATOS!AP6="","[ocultar]",DATOS!AP6)</f>
        <v>[ocultar]</v>
      </c>
      <c r="R8" s="178" t="str">
        <f>+IF(DATOS!AQ6="","[ocultar]",DATOS!AQ6)</f>
        <v>[ocultar]</v>
      </c>
      <c r="S8" s="178" t="str">
        <f>+IF(DATOS!AR6="","[ocultar]",DATOS!AR6)</f>
        <v>[ocultar]</v>
      </c>
      <c r="T8" s="178" t="str">
        <f>+IF(DATOS!AS6="","[ocultar]",DATOS!AS6)</f>
        <v>[ocultar]</v>
      </c>
      <c r="U8" s="178" t="str">
        <f>+IF(DATOS!AT6="","[ocultar]",DATOS!AT6)</f>
        <v>[ocultar]</v>
      </c>
      <c r="V8" s="178" t="str">
        <f>+IF(DATOS!AU6="","[ocultar]",DATOS!AU6)</f>
        <v>[ocultar]</v>
      </c>
      <c r="W8" s="178" t="str">
        <f>+IF(DATOS!AV6="","[ocultar]",DATOS!AV6)</f>
        <v>[ocultar]</v>
      </c>
      <c r="X8" s="178" t="str">
        <f>+IF(DATOS!AW6="","[ocultar]",DATOS!AW6)</f>
        <v>[ocultar]</v>
      </c>
      <c r="Y8" s="178" t="str">
        <f>+IF(DATOS!AX6="","[ocultar]",DATOS!AX6)</f>
        <v>[ocultar]</v>
      </c>
      <c r="Z8" s="178" t="str">
        <f>+IF(DATOS!AY6="","[ocultar]",DATOS!AY6)</f>
        <v>[ocultar]</v>
      </c>
      <c r="AA8" s="178" t="str">
        <f>+IF(DATOS!AZ6="","[ocultar]",DATOS!AZ6)</f>
        <v>[ocultar]</v>
      </c>
      <c r="AB8" s="178" t="str">
        <f>+IF(DATOS!BA6="","[ocultar]",DATOS!BA6)</f>
        <v>[ocultar]</v>
      </c>
      <c r="AC8" s="178" t="str">
        <f>+IF(DATOS!BB6="","[ocultar]",DATOS!BB6)</f>
        <v>[ocultar]</v>
      </c>
      <c r="AD8" s="178" t="str">
        <f>+IF(DATOS!BC6="","[ocultar]",DATOS!BC6)</f>
        <v>[ocultar]</v>
      </c>
      <c r="AE8" s="178" t="str">
        <f>+IF(DATOS!BD6="","[ocultar]",DATOS!BD6)</f>
        <v>[ocultar]</v>
      </c>
      <c r="AF8" s="178" t="str">
        <f>+IF(DATOS!BE6="","[ocultar]",DATOS!BE6)</f>
        <v>[ocultar]</v>
      </c>
      <c r="AG8" s="178" t="str">
        <f>+IF(DATOS!BF6="","[ocultar]",DATOS!BF6)</f>
        <v>[ocultar]</v>
      </c>
      <c r="AH8" s="178" t="str">
        <f>+IF(DATOS!BG6="","[ocultar]",DATOS!BG6)</f>
        <v>[ocultar]</v>
      </c>
      <c r="AI8" s="178" t="str">
        <f>+IF(DATOS!BH6="","[ocultar]",DATOS!BH6)</f>
        <v>[ocultar]</v>
      </c>
      <c r="AJ8" s="69" t="s">
        <v>221</v>
      </c>
      <c r="AK8" s="70" t="s">
        <v>213</v>
      </c>
      <c r="AL8" s="183" t="str">
        <f>+IF(DATOS!BI6="","[ocultar]",DATOS!BI6)</f>
        <v>[ocultar]</v>
      </c>
      <c r="AM8" s="183" t="str">
        <f>+IF(DATOS!BJ6="","[ocultar]",DATOS!BJ6)</f>
        <v>[ocultar]</v>
      </c>
      <c r="AN8" s="183" t="str">
        <f>+IF(DATOS!BK6="","[ocultar]",DATOS!BK6)</f>
        <v>[ocultar]</v>
      </c>
      <c r="AO8" s="183" t="str">
        <f>+IF(DATOS!BL6="","[ocultar]",DATOS!BL6)</f>
        <v>[ocultar]</v>
      </c>
      <c r="AP8" s="183" t="str">
        <f>+IF(DATOS!BM6="","[ocultar]",DATOS!BM6)</f>
        <v>[ocultar]</v>
      </c>
      <c r="AQ8" s="71" t="s">
        <v>222</v>
      </c>
      <c r="AR8" s="72" t="s">
        <v>214</v>
      </c>
      <c r="AS8" s="337"/>
    </row>
    <row r="9" spans="1:47" s="313" customFormat="1" ht="17.25" thickBot="1" x14ac:dyDescent="0.35">
      <c r="B9" s="51" t="s">
        <v>247</v>
      </c>
      <c r="C9" s="91"/>
      <c r="D9" s="52"/>
      <c r="E9" s="139" t="str">
        <f t="shared" ref="E9" si="1">IFERROR((E10-E11)/E10,"")</f>
        <v/>
      </c>
      <c r="F9" s="314" t="str">
        <f>IFERROR((F10-F11)/F10,"")</f>
        <v/>
      </c>
      <c r="G9" s="180" t="str">
        <f t="shared" ref="G9:AR9" si="2">IFERROR((G10-G11)/G10,"")</f>
        <v/>
      </c>
      <c r="H9" s="180" t="str">
        <f t="shared" si="2"/>
        <v/>
      </c>
      <c r="I9" s="180" t="str">
        <f t="shared" si="2"/>
        <v/>
      </c>
      <c r="J9" s="181" t="str">
        <f t="shared" si="2"/>
        <v/>
      </c>
      <c r="K9" s="182" t="str">
        <f t="shared" si="2"/>
        <v/>
      </c>
      <c r="L9" s="182" t="str">
        <f t="shared" si="2"/>
        <v/>
      </c>
      <c r="M9" s="182" t="str">
        <f t="shared" si="2"/>
        <v/>
      </c>
      <c r="N9" s="182" t="str">
        <f t="shared" si="2"/>
        <v/>
      </c>
      <c r="O9" s="182" t="str">
        <f t="shared" si="2"/>
        <v/>
      </c>
      <c r="P9" s="182" t="str">
        <f t="shared" si="2"/>
        <v/>
      </c>
      <c r="Q9" s="182" t="str">
        <f t="shared" si="2"/>
        <v/>
      </c>
      <c r="R9" s="182" t="str">
        <f t="shared" si="2"/>
        <v/>
      </c>
      <c r="S9" s="182" t="str">
        <f t="shared" si="2"/>
        <v/>
      </c>
      <c r="T9" s="182" t="str">
        <f t="shared" si="2"/>
        <v/>
      </c>
      <c r="U9" s="182" t="str">
        <f t="shared" si="2"/>
        <v/>
      </c>
      <c r="V9" s="181" t="str">
        <f t="shared" si="2"/>
        <v/>
      </c>
      <c r="W9" s="181" t="str">
        <f t="shared" si="2"/>
        <v/>
      </c>
      <c r="X9" s="181" t="str">
        <f t="shared" si="2"/>
        <v/>
      </c>
      <c r="Y9" s="181" t="str">
        <f t="shared" si="2"/>
        <v/>
      </c>
      <c r="Z9" s="181" t="str">
        <f t="shared" si="2"/>
        <v/>
      </c>
      <c r="AA9" s="181" t="str">
        <f t="shared" si="2"/>
        <v/>
      </c>
      <c r="AB9" s="181" t="str">
        <f t="shared" si="2"/>
        <v/>
      </c>
      <c r="AC9" s="181" t="str">
        <f t="shared" si="2"/>
        <v/>
      </c>
      <c r="AD9" s="181" t="str">
        <f t="shared" si="2"/>
        <v/>
      </c>
      <c r="AE9" s="181" t="str">
        <f t="shared" si="2"/>
        <v/>
      </c>
      <c r="AF9" s="181" t="str">
        <f t="shared" si="2"/>
        <v/>
      </c>
      <c r="AG9" s="181" t="str">
        <f t="shared" si="2"/>
        <v/>
      </c>
      <c r="AH9" s="181" t="str">
        <f t="shared" si="2"/>
        <v/>
      </c>
      <c r="AI9" s="181" t="str">
        <f t="shared" si="2"/>
        <v/>
      </c>
      <c r="AJ9" s="140" t="str">
        <f t="shared" si="2"/>
        <v/>
      </c>
      <c r="AK9" s="143" t="str">
        <f t="shared" si="2"/>
        <v/>
      </c>
      <c r="AL9" s="184" t="str">
        <f t="shared" si="2"/>
        <v/>
      </c>
      <c r="AM9" s="184" t="str">
        <f t="shared" si="2"/>
        <v/>
      </c>
      <c r="AN9" s="184" t="str">
        <f t="shared" si="2"/>
        <v/>
      </c>
      <c r="AO9" s="184" t="str">
        <f t="shared" si="2"/>
        <v/>
      </c>
      <c r="AP9" s="184" t="str">
        <f t="shared" si="2"/>
        <v/>
      </c>
      <c r="AQ9" s="141" t="str">
        <f t="shared" si="2"/>
        <v/>
      </c>
      <c r="AR9" s="142" t="str">
        <f t="shared" si="2"/>
        <v/>
      </c>
      <c r="AS9" s="337"/>
    </row>
    <row r="10" spans="1:47" s="313" customFormat="1" x14ac:dyDescent="0.3">
      <c r="B10" s="46" t="s">
        <v>162</v>
      </c>
      <c r="C10" s="45">
        <f t="array" ref="C10">SUM(IF($B10=DATOS_[Sexo],
IF("Dentro"=DATOS_[Check Periodo Ref.],
1/(COUNTIFS(DATOS_[Sexo],$B10,DATOS_[Check Periodo Ref.],"Dentro",DATOS_[id],DATOS_[id])))))</f>
        <v>0</v>
      </c>
      <c r="D10" s="47">
        <f>COUNTIFS(DATOS_[AGRUP. CLAS. PROF.],"&lt;&gt;",DATOS_[Sexo],$B10,DATOS_[Check Periodo Ref.],"Dentro")</f>
        <v>0</v>
      </c>
      <c r="E10" s="92">
        <f t="array" ref="E10">IFERROR(
AVERAGE(IF(DATOS_[Sexo]=$B10,IF(DATOS_[Check Periodo Ref.]="Dentro",DATOS_[SALARIO BASE Ef],FALSE))),
0)</f>
        <v>0</v>
      </c>
      <c r="F10" s="93">
        <f t="array" ref="F10">IFERROR(
(AVERAGE((IF(DATOS_[[Sexo]:[Sexo]]=$B10,IF(DATOS_[[Check Periodo Ref.]:[Check Periodo Ref.]]="Dentro",DATOS_[Conc.Sal.01]))))),
0)</f>
        <v>0</v>
      </c>
      <c r="G10" s="93">
        <f t="array" ref="G10">IFERROR(
(AVERAGE((IF(DATOS_[[Sexo]:[Sexo]]=$B10,IF(DATOS_[[Check Periodo Ref.]:[Check Periodo Ref.]]="Dentro",DATOS_[Conc.Sal.02]))))),
0)</f>
        <v>0</v>
      </c>
      <c r="H10" s="93">
        <f t="array" ref="H10">IFERROR(
(AVERAGE((IF(DATOS_[[Sexo]:[Sexo]]=$B10,IF(DATOS_[[Check Periodo Ref.]:[Check Periodo Ref.]]="Dentro",DATOS_[Conc.Sal.03]))))),
0)</f>
        <v>0</v>
      </c>
      <c r="I10" s="93">
        <f t="array" ref="I10">IFERROR(
(AVERAGE((IF(DATOS_[[Sexo]:[Sexo]]=$B10,IF(DATOS_[[Check Periodo Ref.]:[Check Periodo Ref.]]="Dentro",DATOS_[Conc.Sal.04]))))),
0)</f>
        <v>0</v>
      </c>
      <c r="J10" s="93">
        <f t="array" ref="J10">IFERROR(
(AVERAGE((IF(DATOS_[[Sexo]:[Sexo]]=$B10,IF(DATOS_[[Check Periodo Ref.]:[Check Periodo Ref.]]="Dentro",DATOS_[Conc.Sal.05]))))),
0)</f>
        <v>0</v>
      </c>
      <c r="K10" s="93">
        <f t="array" ref="K10">IFERROR(
(AVERAGE((IF(DATOS_[[Sexo]:[Sexo]]=$B10,IF(DATOS_[[Check Periodo Ref.]:[Check Periodo Ref.]]="Dentro",DATOS_[Conc.Sal.06]))))),
0)</f>
        <v>0</v>
      </c>
      <c r="L10" s="93">
        <f t="array" ref="L10">IFERROR(
(AVERAGE((IF(DATOS_[[Sexo]:[Sexo]]=$B10,IF(DATOS_[[Check Periodo Ref.]:[Check Periodo Ref.]]="Dentro",DATOS_[Conc.Sal.07]))))),
0)</f>
        <v>0</v>
      </c>
      <c r="M10" s="93">
        <f t="array" ref="M10">IFERROR(
(AVERAGE((IF(DATOS_[[Sexo]:[Sexo]]=$B10,IF(DATOS_[[Check Periodo Ref.]:[Check Periodo Ref.]]="Dentro",DATOS_[Conc.Sal.08]))))),
0)</f>
        <v>0</v>
      </c>
      <c r="N10" s="93">
        <f t="array" ref="N10">IFERROR(
(AVERAGE((IF(DATOS_[[Sexo]:[Sexo]]=$B10,IF(DATOS_[[Check Periodo Ref.]:[Check Periodo Ref.]]="Dentro",DATOS_[Conc.Sal.09]))))),
0)</f>
        <v>0</v>
      </c>
      <c r="O10" s="93">
        <f t="array" ref="O10">IFERROR(
(AVERAGE((IF(DATOS_[[Sexo]:[Sexo]]=$B10,IF(DATOS_[[Check Periodo Ref.]:[Check Periodo Ref.]]="Dentro",DATOS_[Conc.Sal.10]))))),
0)</f>
        <v>0</v>
      </c>
      <c r="P10" s="93">
        <f t="array" ref="P10">IFERROR(
(AVERAGE((IF(DATOS_[[Sexo]:[Sexo]]=$B10,IF(DATOS_[[Check Periodo Ref.]:[Check Periodo Ref.]]="Dentro",DATOS_[Conc.Sal.11]))))),
0)</f>
        <v>0</v>
      </c>
      <c r="Q10" s="93">
        <f t="array" ref="Q10">IFERROR(
(AVERAGE((IF(DATOS_[[Sexo]:[Sexo]]=$B10,IF(DATOS_[[Check Periodo Ref.]:[Check Periodo Ref.]]="Dentro",DATOS_[Conc.Sal.12]))))),
0)</f>
        <v>0</v>
      </c>
      <c r="R10" s="93">
        <f t="array" ref="R10">IFERROR(
(AVERAGE((IF(DATOS_[[Sexo]:[Sexo]]=$B10,IF(DATOS_[[Check Periodo Ref.]:[Check Periodo Ref.]]="Dentro",DATOS_[Conc.Sal.13]))))),
0)</f>
        <v>0</v>
      </c>
      <c r="S10" s="93">
        <f t="array" ref="S10">IFERROR(
(AVERAGE((IF(DATOS_[[Sexo]:[Sexo]]=$B10,IF(DATOS_[[Check Periodo Ref.]:[Check Periodo Ref.]]="Dentro",DATOS_[Conc.Sal.14]))))),
0)</f>
        <v>0</v>
      </c>
      <c r="T10" s="93">
        <f t="array" ref="T10">IFERROR(
(AVERAGE((IF(DATOS_[[Sexo]:[Sexo]]=$B10,IF(DATOS_[[Check Periodo Ref.]:[Check Periodo Ref.]]="Dentro",DATOS_[Conc.Sal.15]))))),
0)</f>
        <v>0</v>
      </c>
      <c r="U10" s="93">
        <f t="array" ref="U10">IFERROR(
(AVERAGE((IF(DATOS_[[Sexo]:[Sexo]]=$B10,IF(DATOS_[[Check Periodo Ref.]:[Check Periodo Ref.]]="Dentro",DATOS_[Conc.Sal.16]))))),
0)</f>
        <v>0</v>
      </c>
      <c r="V10" s="93">
        <f t="array" ref="V10">IFERROR(
(AVERAGE((IF(DATOS_[[Sexo]:[Sexo]]=$B10,IF(DATOS_[[Check Periodo Ref.]:[Check Periodo Ref.]]="Dentro",DATOS_[Conc.Sal.17]))))),
0)</f>
        <v>0</v>
      </c>
      <c r="W10" s="93">
        <f t="array" ref="W10">IFERROR(
(AVERAGE((IF(DATOS_[[Sexo]:[Sexo]]=$B10,IF(DATOS_[[Check Periodo Ref.]:[Check Periodo Ref.]]="Dentro",DATOS_[Conc.Sal.18]))))),
0)</f>
        <v>0</v>
      </c>
      <c r="X10" s="93">
        <f t="array" ref="X10">IFERROR(
(AVERAGE((IF(DATOS_[[Sexo]:[Sexo]]=$B10,IF(DATOS_[[Check Periodo Ref.]:[Check Periodo Ref.]]="Dentro",DATOS_[Conc.Sal.19]))))),
0)</f>
        <v>0</v>
      </c>
      <c r="Y10" s="93">
        <f t="array" ref="Y10">IFERROR(
(AVERAGE((IF(DATOS_[[Sexo]:[Sexo]]=$B10,IF(DATOS_[[Check Periodo Ref.]:[Check Periodo Ref.]]="Dentro",DATOS_[Conc.Sal.20]))))),
0)</f>
        <v>0</v>
      </c>
      <c r="Z10" s="93">
        <f t="array" ref="Z10">IFERROR(
(AVERAGE((IF(DATOS_[[Sexo]:[Sexo]]=$B10,IF(DATOS_[[Check Periodo Ref.]:[Check Periodo Ref.]]="Dentro",DATOS_[Conc.Sal.21]))))),
0)</f>
        <v>0</v>
      </c>
      <c r="AA10" s="93">
        <f t="array" ref="AA10">IFERROR(
(AVERAGE((IF(DATOS_[[Sexo]:[Sexo]]=$B10,IF(DATOS_[[Check Periodo Ref.]:[Check Periodo Ref.]]="Dentro",DATOS_[Conc.Sal.22]))))),
0)</f>
        <v>0</v>
      </c>
      <c r="AB10" s="93">
        <f t="array" ref="AB10">IFERROR(
(AVERAGE((IF(DATOS_[[Sexo]:[Sexo]]=$B10,IF(DATOS_[[Check Periodo Ref.]:[Check Periodo Ref.]]="Dentro",DATOS_[Conc.Sal.23]))))),
0)</f>
        <v>0</v>
      </c>
      <c r="AC10" s="93">
        <f t="array" ref="AC10">IFERROR(
(AVERAGE((IF(DATOS_[[Sexo]:[Sexo]]=$B10,IF(DATOS_[[Check Periodo Ref.]:[Check Periodo Ref.]]="Dentro",DATOS_[Conc.Sal.24]))))),
0)</f>
        <v>0</v>
      </c>
      <c r="AD10" s="93">
        <f t="array" ref="AD10">IFERROR(
(AVERAGE((IF(DATOS_[[Sexo]:[Sexo]]=$B10,IF(DATOS_[[Check Periodo Ref.]:[Check Periodo Ref.]]="Dentro",DATOS_[Conc.Sal.25]))))),
0)</f>
        <v>0</v>
      </c>
      <c r="AE10" s="93">
        <f t="array" ref="AE10">IFERROR(
(AVERAGE((IF(DATOS_[[Sexo]:[Sexo]]=$B10,IF(DATOS_[[Check Periodo Ref.]:[Check Periodo Ref.]]="Dentro",DATOS_[Conc.Sal.26]))))),
0)</f>
        <v>0</v>
      </c>
      <c r="AF10" s="93">
        <f t="array" ref="AF10">IFERROR(
(AVERAGE((IF(DATOS_[[Sexo]:[Sexo]]=$B10,IF(DATOS_[[Check Periodo Ref.]:[Check Periodo Ref.]]="Dentro",DATOS_[Conc.Sal.27]))))),
0)</f>
        <v>0</v>
      </c>
      <c r="AG10" s="93">
        <f t="array" ref="AG10">IFERROR(
(AVERAGE((IF(DATOS_[[Sexo]:[Sexo]]=$B10,IF(DATOS_[[Check Periodo Ref.]:[Check Periodo Ref.]]="Dentro",DATOS_[Conc.Sal.28]))))),
0)</f>
        <v>0</v>
      </c>
      <c r="AH10" s="93">
        <f t="array" ref="AH10">IFERROR(
(AVERAGE((IF(DATOS_[[Sexo]:[Sexo]]=$B10,IF(DATOS_[[Check Periodo Ref.]:[Check Periodo Ref.]]="Dentro",DATOS_[Conc.Sal.29]))))),
0)</f>
        <v>0</v>
      </c>
      <c r="AI10" s="93">
        <f t="array" ref="AI10">IFERROR(
(AVERAGE((IF(DATOS_[[Sexo]:[Sexo]]=$B10,IF(DATOS_[[Check Periodo Ref.]:[Check Periodo Ref.]]="Dentro",DATOS_[Conc.Sal.30]))))),
0)</f>
        <v>0</v>
      </c>
      <c r="AJ10" s="94">
        <f t="array" ref="AJ10">IFERROR(
AVERAGE(IF(DATOS_[Sexo]=$B10,IF(DATOS_[Check Periodo Ref.]="Dentro",DATOS_[Tot COMPL.SAL Ef],FALSE))),
0)</f>
        <v>0</v>
      </c>
      <c r="AK10" s="96">
        <f t="array" ref="AK10">IFERROR(
AVERAGE(IF(DATOS_[Sexo]=$B10,IF(DATOS_[Check Periodo Ref.]="Dentro",DATOS_[TOTAL SALARIO Ef],FALSE))),
0)</f>
        <v>0</v>
      </c>
      <c r="AL10" s="95">
        <f t="array" ref="AL10">IFERROR(
(AVERAGE((IF(DATOS_[[Sexo]:[Sexo]]=$B10,IF(DATOS_[[Check Periodo Ref.]:[Check Periodo Ref.]]="Dentro",DATOS_[C.Extra.01]))))),
0)</f>
        <v>0</v>
      </c>
      <c r="AM10" s="95">
        <f t="array" ref="AM10">IFERROR(
(AVERAGE((IF(DATOS_[[Sexo]:[Sexo]]=$B10,IF(DATOS_[[Check Periodo Ref.]:[Check Periodo Ref.]]="Dentro",DATOS_[C.Extra.02]))))),
0)</f>
        <v>0</v>
      </c>
      <c r="AN10" s="95">
        <f t="array" ref="AN10">IFERROR(
(AVERAGE((IF(DATOS_[[Sexo]:[Sexo]]=$B10,IF(DATOS_[[Check Periodo Ref.]:[Check Periodo Ref.]]="Dentro",DATOS_[C.Extra.03]))))),
0)</f>
        <v>0</v>
      </c>
      <c r="AO10" s="95">
        <f t="array" ref="AO10">IFERROR(
(AVERAGE((IF(DATOS_[[Sexo]:[Sexo]]=$B10,IF(DATOS_[[Check Periodo Ref.]:[Check Periodo Ref.]]="Dentro",DATOS_[C.Extra.04]))))),
0)</f>
        <v>0</v>
      </c>
      <c r="AP10" s="95">
        <f t="array" ref="AP10">IFERROR(
(AVERAGE((IF(DATOS_[[Sexo]:[Sexo]]=$B10,IF(DATOS_[[Check Periodo Ref.]:[Check Periodo Ref.]]="Dentro",DATOS_[C.Extra.05]))))),
0)</f>
        <v>0</v>
      </c>
      <c r="AQ10" s="97">
        <f t="array" ref="AQ10">IFERROR(
AVERAGE(IF(DATOS_[Sexo]=$B10,IF(DATOS_[Check Periodo Ref.]="Dentro",DATOS_[Tot Extrasalarial Ef],FALSE))),
0)</f>
        <v>0</v>
      </c>
      <c r="AR10" s="98">
        <f t="array" ref="AR10">IFERROR(
AVERAGE(IF(DATOS_[Sexo]=$B10,IF(DATOS_[Check Periodo Ref.]="Dentro",DATOS_[TOTAL Retrib Ef],FALSE))),
0)</f>
        <v>0</v>
      </c>
      <c r="AS10" s="337"/>
    </row>
    <row r="11" spans="1:47" s="313" customFormat="1" x14ac:dyDescent="0.3">
      <c r="B11" s="46" t="s">
        <v>163</v>
      </c>
      <c r="C11" s="45">
        <f t="array" ref="C11">SUM(IF($B11=DATOS_[Sexo],
IF("Dentro"=DATOS_[Check Periodo Ref.],
1/(COUNTIFS(DATOS_[Sexo],$B11,DATOS_[Check Periodo Ref.],"Dentro",DATOS_[id],DATOS_[id])))))</f>
        <v>0</v>
      </c>
      <c r="D11" s="47">
        <f>COUNTIFS(DATOS_[AGRUP. CLAS. PROF.],"&lt;&gt;",DATOS_[Sexo],$B11,DATOS_[Check Periodo Ref.],"Dentro")</f>
        <v>0</v>
      </c>
      <c r="E11" s="92">
        <f t="array" ref="E11">IFERROR(
AVERAGE(IF(DATOS_[Sexo]=$B11,IF(DATOS_[Check Periodo Ref.]="Dentro",DATOS_[SALARIO BASE Ef],FALSE))),
0)</f>
        <v>0</v>
      </c>
      <c r="F11" s="93">
        <f t="array" ref="F11">IFERROR(
(AVERAGE((IF(DATOS_[[Sexo]:[Sexo]]=$B11,IF(DATOS_[[Check Periodo Ref.]:[Check Periodo Ref.]]="Dentro",DATOS_[Conc.Sal.01]))))),
0)</f>
        <v>0</v>
      </c>
      <c r="G11" s="93">
        <f t="array" ref="G11">IFERROR(
(AVERAGE((IF(DATOS_[[Sexo]:[Sexo]]=$B11,IF(DATOS_[[Check Periodo Ref.]:[Check Periodo Ref.]]="Dentro",DATOS_[Conc.Sal.02]))))),
0)</f>
        <v>0</v>
      </c>
      <c r="H11" s="93">
        <f t="array" ref="H11">IFERROR(
(AVERAGE((IF(DATOS_[[Sexo]:[Sexo]]=$B11,IF(DATOS_[[Check Periodo Ref.]:[Check Periodo Ref.]]="Dentro",DATOS_[Conc.Sal.03]))))),
0)</f>
        <v>0</v>
      </c>
      <c r="I11" s="93">
        <f t="array" ref="I11">IFERROR(
(AVERAGE((IF(DATOS_[[Sexo]:[Sexo]]=$B11,IF(DATOS_[[Check Periodo Ref.]:[Check Periodo Ref.]]="Dentro",DATOS_[Conc.Sal.04]))))),
0)</f>
        <v>0</v>
      </c>
      <c r="J11" s="93">
        <f t="array" ref="J11">IFERROR(
(AVERAGE((IF(DATOS_[[Sexo]:[Sexo]]=$B11,IF(DATOS_[[Check Periodo Ref.]:[Check Periodo Ref.]]="Dentro",DATOS_[Conc.Sal.05]))))),
0)</f>
        <v>0</v>
      </c>
      <c r="K11" s="93">
        <f t="array" ref="K11">IFERROR(
(AVERAGE((IF(DATOS_[[Sexo]:[Sexo]]=$B11,IF(DATOS_[[Check Periodo Ref.]:[Check Periodo Ref.]]="Dentro",DATOS_[Conc.Sal.06]))))),
0)</f>
        <v>0</v>
      </c>
      <c r="L11" s="93">
        <f t="array" ref="L11">IFERROR(
(AVERAGE((IF(DATOS_[[Sexo]:[Sexo]]=$B11,IF(DATOS_[[Check Periodo Ref.]:[Check Periodo Ref.]]="Dentro",DATOS_[Conc.Sal.07]))))),
0)</f>
        <v>0</v>
      </c>
      <c r="M11" s="93">
        <f t="array" ref="M11">IFERROR(
(AVERAGE((IF(DATOS_[[Sexo]:[Sexo]]=$B11,IF(DATOS_[[Check Periodo Ref.]:[Check Periodo Ref.]]="Dentro",DATOS_[Conc.Sal.08]))))),
0)</f>
        <v>0</v>
      </c>
      <c r="N11" s="93">
        <f t="array" ref="N11">IFERROR(
(AVERAGE((IF(DATOS_[[Sexo]:[Sexo]]=$B11,IF(DATOS_[[Check Periodo Ref.]:[Check Periodo Ref.]]="Dentro",DATOS_[Conc.Sal.09]))))),
0)</f>
        <v>0</v>
      </c>
      <c r="O11" s="93">
        <f t="array" ref="O11">IFERROR(
(AVERAGE((IF(DATOS_[[Sexo]:[Sexo]]=$B11,IF(DATOS_[[Check Periodo Ref.]:[Check Periodo Ref.]]="Dentro",DATOS_[Conc.Sal.10]))))),
0)</f>
        <v>0</v>
      </c>
      <c r="P11" s="93">
        <f t="array" ref="P11">IFERROR(
(AVERAGE((IF(DATOS_[[Sexo]:[Sexo]]=$B11,IF(DATOS_[[Check Periodo Ref.]:[Check Periodo Ref.]]="Dentro",DATOS_[Conc.Sal.11]))))),
0)</f>
        <v>0</v>
      </c>
      <c r="Q11" s="93">
        <f t="array" ref="Q11">IFERROR(
(AVERAGE((IF(DATOS_[[Sexo]:[Sexo]]=$B11,IF(DATOS_[[Check Periodo Ref.]:[Check Periodo Ref.]]="Dentro",DATOS_[Conc.Sal.12]))))),
0)</f>
        <v>0</v>
      </c>
      <c r="R11" s="93">
        <f t="array" ref="R11">IFERROR(
(AVERAGE((IF(DATOS_[[Sexo]:[Sexo]]=$B11,IF(DATOS_[[Check Periodo Ref.]:[Check Periodo Ref.]]="Dentro",DATOS_[Conc.Sal.13]))))),
0)</f>
        <v>0</v>
      </c>
      <c r="S11" s="93">
        <f t="array" ref="S11">IFERROR(
(AVERAGE((IF(DATOS_[[Sexo]:[Sexo]]=$B11,IF(DATOS_[[Check Periodo Ref.]:[Check Periodo Ref.]]="Dentro",DATOS_[Conc.Sal.14]))))),
0)</f>
        <v>0</v>
      </c>
      <c r="T11" s="93">
        <f t="array" ref="T11">IFERROR(
(AVERAGE((IF(DATOS_[[Sexo]:[Sexo]]=$B11,IF(DATOS_[[Check Periodo Ref.]:[Check Periodo Ref.]]="Dentro",DATOS_[Conc.Sal.15]))))),
0)</f>
        <v>0</v>
      </c>
      <c r="U11" s="93">
        <f t="array" ref="U11">IFERROR(
(AVERAGE((IF(DATOS_[[Sexo]:[Sexo]]=$B11,IF(DATOS_[[Check Periodo Ref.]:[Check Periodo Ref.]]="Dentro",DATOS_[Conc.Sal.16]))))),
0)</f>
        <v>0</v>
      </c>
      <c r="V11" s="93">
        <f t="array" ref="V11">IFERROR(
(AVERAGE((IF(DATOS_[[Sexo]:[Sexo]]=$B11,IF(DATOS_[[Check Periodo Ref.]:[Check Periodo Ref.]]="Dentro",DATOS_[Conc.Sal.17]))))),
0)</f>
        <v>0</v>
      </c>
      <c r="W11" s="93">
        <f t="array" ref="W11">IFERROR(
(AVERAGE((IF(DATOS_[[Sexo]:[Sexo]]=$B11,IF(DATOS_[[Check Periodo Ref.]:[Check Periodo Ref.]]="Dentro",DATOS_[Conc.Sal.18]))))),
0)</f>
        <v>0</v>
      </c>
      <c r="X11" s="93">
        <f t="array" ref="X11">IFERROR(
(AVERAGE((IF(DATOS_[[Sexo]:[Sexo]]=$B11,IF(DATOS_[[Check Periodo Ref.]:[Check Periodo Ref.]]="Dentro",DATOS_[Conc.Sal.19]))))),
0)</f>
        <v>0</v>
      </c>
      <c r="Y11" s="93">
        <f t="array" ref="Y11">IFERROR(
(AVERAGE((IF(DATOS_[[Sexo]:[Sexo]]=$B11,IF(DATOS_[[Check Periodo Ref.]:[Check Periodo Ref.]]="Dentro",DATOS_[Conc.Sal.20]))))),
0)</f>
        <v>0</v>
      </c>
      <c r="Z11" s="93">
        <f t="array" ref="Z11">IFERROR(
(AVERAGE((IF(DATOS_[[Sexo]:[Sexo]]=$B11,IF(DATOS_[[Check Periodo Ref.]:[Check Periodo Ref.]]="Dentro",DATOS_[Conc.Sal.21]))))),
0)</f>
        <v>0</v>
      </c>
      <c r="AA11" s="93">
        <f t="array" ref="AA11">IFERROR(
(AVERAGE((IF(DATOS_[[Sexo]:[Sexo]]=$B11,IF(DATOS_[[Check Periodo Ref.]:[Check Periodo Ref.]]="Dentro",DATOS_[Conc.Sal.22]))))),
0)</f>
        <v>0</v>
      </c>
      <c r="AB11" s="93">
        <f t="array" ref="AB11">IFERROR(
(AVERAGE((IF(DATOS_[[Sexo]:[Sexo]]=$B11,IF(DATOS_[[Check Periodo Ref.]:[Check Periodo Ref.]]="Dentro",DATOS_[Conc.Sal.23]))))),
0)</f>
        <v>0</v>
      </c>
      <c r="AC11" s="93">
        <f t="array" ref="AC11">IFERROR(
(AVERAGE((IF(DATOS_[[Sexo]:[Sexo]]=$B11,IF(DATOS_[[Check Periodo Ref.]:[Check Periodo Ref.]]="Dentro",DATOS_[Conc.Sal.24]))))),
0)</f>
        <v>0</v>
      </c>
      <c r="AD11" s="93">
        <f t="array" ref="AD11">IFERROR(
(AVERAGE((IF(DATOS_[[Sexo]:[Sexo]]=$B11,IF(DATOS_[[Check Periodo Ref.]:[Check Periodo Ref.]]="Dentro",DATOS_[Conc.Sal.25]))))),
0)</f>
        <v>0</v>
      </c>
      <c r="AE11" s="93">
        <f t="array" ref="AE11">IFERROR(
(AVERAGE((IF(DATOS_[[Sexo]:[Sexo]]=$B11,IF(DATOS_[[Check Periodo Ref.]:[Check Periodo Ref.]]="Dentro",DATOS_[Conc.Sal.26]))))),
0)</f>
        <v>0</v>
      </c>
      <c r="AF11" s="93">
        <f t="array" ref="AF11">IFERROR(
(AVERAGE((IF(DATOS_[[Sexo]:[Sexo]]=$B11,IF(DATOS_[[Check Periodo Ref.]:[Check Periodo Ref.]]="Dentro",DATOS_[Conc.Sal.27]))))),
0)</f>
        <v>0</v>
      </c>
      <c r="AG11" s="93">
        <f t="array" ref="AG11">IFERROR(
(AVERAGE((IF(DATOS_[[Sexo]:[Sexo]]=$B11,IF(DATOS_[[Check Periodo Ref.]:[Check Periodo Ref.]]="Dentro",DATOS_[Conc.Sal.28]))))),
0)</f>
        <v>0</v>
      </c>
      <c r="AH11" s="93">
        <f t="array" ref="AH11">IFERROR(
(AVERAGE((IF(DATOS_[[Sexo]:[Sexo]]=$B11,IF(DATOS_[[Check Periodo Ref.]:[Check Periodo Ref.]]="Dentro",DATOS_[Conc.Sal.29]))))),
0)</f>
        <v>0</v>
      </c>
      <c r="AI11" s="93">
        <f t="array" ref="AI11">IFERROR(
(AVERAGE((IF(DATOS_[[Sexo]:[Sexo]]=$B11,IF(DATOS_[[Check Periodo Ref.]:[Check Periodo Ref.]]="Dentro",DATOS_[Conc.Sal.30]))))),
0)</f>
        <v>0</v>
      </c>
      <c r="AJ11" s="94">
        <f t="array" ref="AJ11">IFERROR(
AVERAGE(IF(DATOS_[Sexo]=$B11,IF(DATOS_[Check Periodo Ref.]="Dentro",DATOS_[Tot COMPL.SAL Ef],FALSE))),
0)</f>
        <v>0</v>
      </c>
      <c r="AK11" s="96">
        <f t="array" ref="AK11">IFERROR(
AVERAGE(IF(DATOS_[Sexo]=$B11,IF(DATOS_[Check Periodo Ref.]="Dentro",DATOS_[TOTAL SALARIO Ef],FALSE))),
0)</f>
        <v>0</v>
      </c>
      <c r="AL11" s="95">
        <f t="array" ref="AL11">IFERROR(
(AVERAGE((IF(DATOS_[[Sexo]:[Sexo]]=$B11,IF(DATOS_[[Check Periodo Ref.]:[Check Periodo Ref.]]="Dentro",DATOS_[C.Extra.01]))))),
0)</f>
        <v>0</v>
      </c>
      <c r="AM11" s="95">
        <f t="array" ref="AM11">IFERROR(
(AVERAGE((IF(DATOS_[[Sexo]:[Sexo]]=$B11,IF(DATOS_[[Check Periodo Ref.]:[Check Periodo Ref.]]="Dentro",DATOS_[C.Extra.02]))))),
0)</f>
        <v>0</v>
      </c>
      <c r="AN11" s="95">
        <f t="array" ref="AN11">IFERROR(
(AVERAGE((IF(DATOS_[[Sexo]:[Sexo]]=$B11,IF(DATOS_[[Check Periodo Ref.]:[Check Periodo Ref.]]="Dentro",DATOS_[C.Extra.03]))))),
0)</f>
        <v>0</v>
      </c>
      <c r="AO11" s="95">
        <f t="array" ref="AO11">IFERROR(
(AVERAGE((IF(DATOS_[[Sexo]:[Sexo]]=$B11,IF(DATOS_[[Check Periodo Ref.]:[Check Periodo Ref.]]="Dentro",DATOS_[C.Extra.04]))))),
0)</f>
        <v>0</v>
      </c>
      <c r="AP11" s="95">
        <f t="array" ref="AP11">IFERROR(
(AVERAGE((IF(DATOS_[[Sexo]:[Sexo]]=$B11,IF(DATOS_[[Check Periodo Ref.]:[Check Periodo Ref.]]="Dentro",DATOS_[C.Extra.05]))))),
0)</f>
        <v>0</v>
      </c>
      <c r="AQ11" s="97">
        <f t="array" ref="AQ11">IFERROR(
AVERAGE(IF(DATOS_[Sexo]=$B11,IF(DATOS_[Check Periodo Ref.]="Dentro",DATOS_[Tot Extrasalarial Ef],FALSE))),
0)</f>
        <v>0</v>
      </c>
      <c r="AR11" s="98">
        <f t="array" ref="AR11">IFERROR(
AVERAGE(IF(DATOS_[Sexo]=$B11,IF(DATOS_[Check Periodo Ref.]="Dentro",DATOS_[TOTAL Retrib Ef],FALSE))),
0)</f>
        <v>0</v>
      </c>
      <c r="AS11" s="337"/>
    </row>
    <row r="12" spans="1:47" s="313" customFormat="1" x14ac:dyDescent="0.3">
      <c r="B12" s="48"/>
      <c r="C12" s="48"/>
      <c r="D12" s="49"/>
      <c r="E12" s="48"/>
      <c r="F12" s="48"/>
      <c r="G12" s="48"/>
      <c r="H12" s="48"/>
      <c r="I12" s="48"/>
      <c r="J12" s="49"/>
      <c r="K12" s="50"/>
      <c r="L12" s="50"/>
      <c r="M12" s="50"/>
      <c r="N12" s="50"/>
      <c r="O12" s="50"/>
      <c r="P12" s="50"/>
      <c r="Q12" s="50"/>
      <c r="R12" s="50"/>
      <c r="S12" s="50"/>
      <c r="T12" s="50"/>
      <c r="U12" s="50"/>
      <c r="V12" s="49"/>
      <c r="W12" s="49"/>
      <c r="X12" s="49"/>
      <c r="Y12" s="49"/>
      <c r="Z12" s="49"/>
      <c r="AA12" s="49"/>
      <c r="AB12" s="49"/>
      <c r="AC12" s="49"/>
      <c r="AD12" s="49"/>
      <c r="AE12" s="49"/>
      <c r="AF12" s="49"/>
      <c r="AG12" s="49"/>
      <c r="AH12" s="49"/>
      <c r="AI12" s="49"/>
      <c r="AJ12" s="48"/>
      <c r="AK12" s="48"/>
      <c r="AL12" s="50"/>
      <c r="AM12" s="50"/>
      <c r="AN12" s="50"/>
      <c r="AO12" s="50"/>
      <c r="AP12" s="50"/>
      <c r="AQ12" s="48"/>
      <c r="AR12" s="48"/>
    </row>
    <row r="13" spans="1:47" s="313" customFormat="1" x14ac:dyDescent="0.3">
      <c r="B13" s="48"/>
      <c r="C13" s="48"/>
      <c r="D13" s="49"/>
      <c r="E13" s="48"/>
      <c r="F13" s="48"/>
      <c r="G13" s="48"/>
      <c r="H13" s="48"/>
      <c r="I13" s="48"/>
      <c r="J13" s="49"/>
      <c r="K13" s="50"/>
      <c r="L13" s="50"/>
      <c r="M13" s="50"/>
      <c r="N13" s="50"/>
      <c r="O13" s="50"/>
      <c r="P13" s="50"/>
      <c r="Q13" s="50"/>
      <c r="R13" s="50"/>
      <c r="S13" s="50"/>
      <c r="T13" s="50"/>
      <c r="U13" s="50"/>
      <c r="V13" s="49"/>
      <c r="W13" s="49"/>
      <c r="X13" s="49"/>
      <c r="Y13" s="49"/>
      <c r="Z13" s="49"/>
      <c r="AA13" s="49"/>
      <c r="AB13" s="49"/>
      <c r="AC13" s="49"/>
      <c r="AD13" s="49"/>
      <c r="AE13" s="49"/>
      <c r="AF13" s="49"/>
      <c r="AG13" s="49"/>
      <c r="AH13" s="49"/>
      <c r="AI13" s="49"/>
      <c r="AJ13" s="48"/>
      <c r="AK13" s="48"/>
      <c r="AL13" s="50"/>
      <c r="AM13" s="50"/>
      <c r="AN13" s="50"/>
      <c r="AO13" s="50"/>
      <c r="AP13" s="50"/>
      <c r="AQ13" s="48"/>
      <c r="AR13" s="48"/>
    </row>
    <row r="14" spans="1:47" s="312" customFormat="1" ht="46.15" customHeight="1" x14ac:dyDescent="0.25">
      <c r="B14" s="43"/>
      <c r="C14" s="43" t="s">
        <v>225</v>
      </c>
      <c r="D14" s="43" t="s">
        <v>220</v>
      </c>
      <c r="E14" s="44" t="s">
        <v>223</v>
      </c>
      <c r="F14" s="178" t="str">
        <f>+F8</f>
        <v>[ocultar]</v>
      </c>
      <c r="G14" s="178" t="str">
        <f t="shared" ref="G14:AI14" si="3">+G8</f>
        <v>[ocultar]</v>
      </c>
      <c r="H14" s="178" t="str">
        <f t="shared" si="3"/>
        <v>[ocultar]</v>
      </c>
      <c r="I14" s="178" t="str">
        <f t="shared" si="3"/>
        <v>[ocultar]</v>
      </c>
      <c r="J14" s="178" t="str">
        <f t="shared" si="3"/>
        <v>[ocultar]</v>
      </c>
      <c r="K14" s="178" t="str">
        <f t="shared" si="3"/>
        <v>[ocultar]</v>
      </c>
      <c r="L14" s="178" t="str">
        <f t="shared" si="3"/>
        <v>[ocultar]</v>
      </c>
      <c r="M14" s="178" t="str">
        <f t="shared" si="3"/>
        <v>[ocultar]</v>
      </c>
      <c r="N14" s="178" t="str">
        <f t="shared" si="3"/>
        <v>[ocultar]</v>
      </c>
      <c r="O14" s="178" t="str">
        <f t="shared" si="3"/>
        <v>[ocultar]</v>
      </c>
      <c r="P14" s="178" t="str">
        <f t="shared" si="3"/>
        <v>[ocultar]</v>
      </c>
      <c r="Q14" s="178" t="str">
        <f t="shared" si="3"/>
        <v>[ocultar]</v>
      </c>
      <c r="R14" s="178" t="str">
        <f t="shared" si="3"/>
        <v>[ocultar]</v>
      </c>
      <c r="S14" s="178" t="str">
        <f t="shared" si="3"/>
        <v>[ocultar]</v>
      </c>
      <c r="T14" s="178" t="str">
        <f t="shared" si="3"/>
        <v>[ocultar]</v>
      </c>
      <c r="U14" s="178" t="str">
        <f t="shared" si="3"/>
        <v>[ocultar]</v>
      </c>
      <c r="V14" s="178" t="str">
        <f t="shared" si="3"/>
        <v>[ocultar]</v>
      </c>
      <c r="W14" s="178" t="str">
        <f t="shared" si="3"/>
        <v>[ocultar]</v>
      </c>
      <c r="X14" s="178" t="str">
        <f t="shared" si="3"/>
        <v>[ocultar]</v>
      </c>
      <c r="Y14" s="178" t="str">
        <f t="shared" si="3"/>
        <v>[ocultar]</v>
      </c>
      <c r="Z14" s="178" t="str">
        <f t="shared" si="3"/>
        <v>[ocultar]</v>
      </c>
      <c r="AA14" s="178" t="str">
        <f t="shared" si="3"/>
        <v>[ocultar]</v>
      </c>
      <c r="AB14" s="178" t="str">
        <f t="shared" si="3"/>
        <v>[ocultar]</v>
      </c>
      <c r="AC14" s="178" t="str">
        <f t="shared" si="3"/>
        <v>[ocultar]</v>
      </c>
      <c r="AD14" s="178" t="str">
        <f t="shared" si="3"/>
        <v>[ocultar]</v>
      </c>
      <c r="AE14" s="178" t="str">
        <f t="shared" si="3"/>
        <v>[ocultar]</v>
      </c>
      <c r="AF14" s="178" t="str">
        <f t="shared" si="3"/>
        <v>[ocultar]</v>
      </c>
      <c r="AG14" s="178" t="str">
        <f t="shared" si="3"/>
        <v>[ocultar]</v>
      </c>
      <c r="AH14" s="178" t="str">
        <f t="shared" si="3"/>
        <v>[ocultar]</v>
      </c>
      <c r="AI14" s="178" t="str">
        <f t="shared" si="3"/>
        <v>[ocultar]</v>
      </c>
      <c r="AJ14" s="69" t="s">
        <v>221</v>
      </c>
      <c r="AK14" s="70" t="s">
        <v>213</v>
      </c>
      <c r="AL14" s="183" t="str">
        <f>+AL8</f>
        <v>[ocultar]</v>
      </c>
      <c r="AM14" s="183" t="str">
        <f t="shared" ref="AM14:AP14" si="4">+AM8</f>
        <v>[ocultar]</v>
      </c>
      <c r="AN14" s="183" t="str">
        <f t="shared" si="4"/>
        <v>[ocultar]</v>
      </c>
      <c r="AO14" s="183" t="str">
        <f t="shared" si="4"/>
        <v>[ocultar]</v>
      </c>
      <c r="AP14" s="183" t="str">
        <f t="shared" si="4"/>
        <v>[ocultar]</v>
      </c>
      <c r="AQ14" s="71" t="s">
        <v>222</v>
      </c>
      <c r="AR14" s="72" t="s">
        <v>214</v>
      </c>
    </row>
    <row r="15" spans="1:47" s="313" customFormat="1" ht="17.25" thickBot="1" x14ac:dyDescent="0.35">
      <c r="A15" s="48" t="str">
        <f>+A16</f>
        <v>[ocultar]</v>
      </c>
      <c r="B15" s="51" t="s">
        <v>298</v>
      </c>
      <c r="C15" s="91"/>
      <c r="D15" s="52"/>
      <c r="E15" s="139" t="str">
        <f t="shared" ref="E15" si="5">IFERROR((E16-E17)/E16,"")</f>
        <v/>
      </c>
      <c r="F15" s="314" t="str">
        <f>IFERROR((F16-F17)/F16,"")</f>
        <v/>
      </c>
      <c r="G15" s="180" t="str">
        <f t="shared" ref="G15:AR15" si="6">IFERROR((G16-G17)/G16,"")</f>
        <v/>
      </c>
      <c r="H15" s="180" t="str">
        <f t="shared" si="6"/>
        <v/>
      </c>
      <c r="I15" s="180" t="str">
        <f t="shared" si="6"/>
        <v/>
      </c>
      <c r="J15" s="181" t="str">
        <f t="shared" si="6"/>
        <v/>
      </c>
      <c r="K15" s="182" t="str">
        <f t="shared" si="6"/>
        <v/>
      </c>
      <c r="L15" s="182" t="str">
        <f t="shared" si="6"/>
        <v/>
      </c>
      <c r="M15" s="182" t="str">
        <f t="shared" si="6"/>
        <v/>
      </c>
      <c r="N15" s="182" t="str">
        <f t="shared" si="6"/>
        <v/>
      </c>
      <c r="O15" s="182" t="str">
        <f t="shared" si="6"/>
        <v/>
      </c>
      <c r="P15" s="182" t="str">
        <f t="shared" si="6"/>
        <v/>
      </c>
      <c r="Q15" s="182" t="str">
        <f t="shared" si="6"/>
        <v/>
      </c>
      <c r="R15" s="182" t="str">
        <f t="shared" si="6"/>
        <v/>
      </c>
      <c r="S15" s="182" t="str">
        <f t="shared" si="6"/>
        <v/>
      </c>
      <c r="T15" s="182" t="str">
        <f t="shared" si="6"/>
        <v/>
      </c>
      <c r="U15" s="182" t="str">
        <f t="shared" si="6"/>
        <v/>
      </c>
      <c r="V15" s="181" t="str">
        <f t="shared" si="6"/>
        <v/>
      </c>
      <c r="W15" s="181" t="str">
        <f t="shared" si="6"/>
        <v/>
      </c>
      <c r="X15" s="181" t="str">
        <f t="shared" si="6"/>
        <v/>
      </c>
      <c r="Y15" s="181" t="str">
        <f t="shared" si="6"/>
        <v/>
      </c>
      <c r="Z15" s="181" t="str">
        <f t="shared" si="6"/>
        <v/>
      </c>
      <c r="AA15" s="181" t="str">
        <f t="shared" si="6"/>
        <v/>
      </c>
      <c r="AB15" s="181" t="str">
        <f t="shared" si="6"/>
        <v/>
      </c>
      <c r="AC15" s="181" t="str">
        <f t="shared" si="6"/>
        <v/>
      </c>
      <c r="AD15" s="181" t="str">
        <f t="shared" si="6"/>
        <v/>
      </c>
      <c r="AE15" s="181" t="str">
        <f t="shared" si="6"/>
        <v/>
      </c>
      <c r="AF15" s="181" t="str">
        <f t="shared" si="6"/>
        <v/>
      </c>
      <c r="AG15" s="181" t="str">
        <f t="shared" si="6"/>
        <v/>
      </c>
      <c r="AH15" s="181" t="str">
        <f t="shared" si="6"/>
        <v/>
      </c>
      <c r="AI15" s="181" t="str">
        <f t="shared" si="6"/>
        <v/>
      </c>
      <c r="AJ15" s="140" t="str">
        <f t="shared" si="6"/>
        <v/>
      </c>
      <c r="AK15" s="143" t="str">
        <f t="shared" si="6"/>
        <v/>
      </c>
      <c r="AL15" s="184" t="str">
        <f t="shared" si="6"/>
        <v/>
      </c>
      <c r="AM15" s="184" t="str">
        <f t="shared" si="6"/>
        <v/>
      </c>
      <c r="AN15" s="184" t="str">
        <f t="shared" si="6"/>
        <v/>
      </c>
      <c r="AO15" s="184" t="str">
        <f t="shared" si="6"/>
        <v/>
      </c>
      <c r="AP15" s="184" t="str">
        <f t="shared" si="6"/>
        <v/>
      </c>
      <c r="AQ15" s="141" t="str">
        <f t="shared" si="6"/>
        <v/>
      </c>
      <c r="AR15" s="142" t="str">
        <f t="shared" si="6"/>
        <v/>
      </c>
    </row>
    <row r="16" spans="1:47" s="313" customFormat="1" x14ac:dyDescent="0.3">
      <c r="A16" s="48" t="str">
        <f>+IF(C16+C17=0,"[ocultar]","")</f>
        <v>[ocultar]</v>
      </c>
      <c r="B16" s="46" t="s">
        <v>162</v>
      </c>
      <c r="C16" s="45">
        <f t="array" ref="C16">SUM(IF($B16=DATOS_[Sexo],
IF($B15=DATOS_[AGRUP. CLAS. PROF.],
IF("Dentro"=DATOS_[Check Periodo Ref.],
1/(COUNTIFS(DATOS_[Sexo],$B16,DATOS_[AGRUP. CLAS. PROF.],$B15,DATOS_[Check Periodo Ref.],"Dentro",DATOS_[id],DATOS_[id]))))))</f>
        <v>0</v>
      </c>
      <c r="D16" s="47">
        <f>COUNTIFS(DATOS_[AGRUP. CLAS. PROF.],$B15,DATOS_[Sexo],$B16,DATOS_[Check Periodo Ref.],"Dentro")</f>
        <v>0</v>
      </c>
      <c r="E16" s="92">
        <f t="array" ref="E16">IFERROR(
AVERAGE(IF(DATOS_[Sexo]=$B16,IF(DATOS_[AGRUP. CLAS. PROF.]=$B15,IF(DATOS_[Check Periodo Ref.]="Dentro",DATOS_[SALARIO BASE Ef],FALSE)))),
0)</f>
        <v>0</v>
      </c>
      <c r="F16" s="93">
        <f t="array" ref="F16">IFERROR(
AVERAGE((IF(DATOS_[[Sexo]:[Sexo]]=$B16,IF(DATOS_[[AGRUP. CLAS. PROF.]:[AGRUP. CLAS. PROF.]]=$B15,IF(DATOS_[[Check Periodo Ref.]:[Check Periodo Ref.]]="Dentro",DATOS_[Conc.Sal.01]))))),
0)</f>
        <v>0</v>
      </c>
      <c r="G16" s="93">
        <f t="array" ref="G16">IFERROR(
AVERAGE((IF(DATOS_[[Sexo]:[Sexo]]=$B16,IF(DATOS_[[AGRUP. CLAS. PROF.]:[AGRUP. CLAS. PROF.]]=$B15,IF(DATOS_[[Check Periodo Ref.]:[Check Periodo Ref.]]="Dentro",DATOS_[Conc.Sal.02]))))),
0)</f>
        <v>0</v>
      </c>
      <c r="H16" s="93">
        <f t="array" ref="H16">IFERROR(
AVERAGE((IF(DATOS_[[Sexo]:[Sexo]]=$B16,IF(DATOS_[[AGRUP. CLAS. PROF.]:[AGRUP. CLAS. PROF.]]=$B15,IF(DATOS_[[Check Periodo Ref.]:[Check Periodo Ref.]]="Dentro",DATOS_[Conc.Sal.03]))))),
0)</f>
        <v>0</v>
      </c>
      <c r="I16" s="93">
        <f t="array" ref="I16">IFERROR(
AVERAGE((IF(DATOS_[[Sexo]:[Sexo]]=$B16,IF(DATOS_[[AGRUP. CLAS. PROF.]:[AGRUP. CLAS. PROF.]]=$B15,IF(DATOS_[[Check Periodo Ref.]:[Check Periodo Ref.]]="Dentro",DATOS_[Conc.Sal.04]))))),
0)</f>
        <v>0</v>
      </c>
      <c r="J16" s="93">
        <f t="array" ref="J16">IFERROR(
AVERAGE((IF(DATOS_[[Sexo]:[Sexo]]=$B16,IF(DATOS_[[AGRUP. CLAS. PROF.]:[AGRUP. CLAS. PROF.]]=$B15,IF(DATOS_[[Check Periodo Ref.]:[Check Periodo Ref.]]="Dentro",DATOS_[Conc.Sal.05]))))),
0)</f>
        <v>0</v>
      </c>
      <c r="K16" s="93">
        <f t="array" ref="K16">IFERROR(
AVERAGE((IF(DATOS_[[Sexo]:[Sexo]]=$B16,IF(DATOS_[[AGRUP. CLAS. PROF.]:[AGRUP. CLAS. PROF.]]=$B15,IF(DATOS_[[Check Periodo Ref.]:[Check Periodo Ref.]]="Dentro",DATOS_[Conc.Sal.06]))))),
0)</f>
        <v>0</v>
      </c>
      <c r="L16" s="93">
        <f t="array" ref="L16">IFERROR(
AVERAGE((IF(DATOS_[[Sexo]:[Sexo]]=$B16,IF(DATOS_[[AGRUP. CLAS. PROF.]:[AGRUP. CLAS. PROF.]]=$B15,IF(DATOS_[[Check Periodo Ref.]:[Check Periodo Ref.]]="Dentro",DATOS_[Conc.Sal.07]))))),
0)</f>
        <v>0</v>
      </c>
      <c r="M16" s="93">
        <f t="array" ref="M16">IFERROR(
AVERAGE((IF(DATOS_[[Sexo]:[Sexo]]=$B16,IF(DATOS_[[AGRUP. CLAS. PROF.]:[AGRUP. CLAS. PROF.]]=$B15,IF(DATOS_[[Check Periodo Ref.]:[Check Periodo Ref.]]="Dentro",DATOS_[Conc.Sal.08]))))),
0)</f>
        <v>0</v>
      </c>
      <c r="N16" s="93">
        <f t="array" ref="N16">IFERROR(
AVERAGE((IF(DATOS_[[Sexo]:[Sexo]]=$B16,IF(DATOS_[[AGRUP. CLAS. PROF.]:[AGRUP. CLAS. PROF.]]=$B15,IF(DATOS_[[Check Periodo Ref.]:[Check Periodo Ref.]]="Dentro",DATOS_[Conc.Sal.09]))))),
0)</f>
        <v>0</v>
      </c>
      <c r="O16" s="93">
        <f t="array" ref="O16">IFERROR(
AVERAGE((IF(DATOS_[[Sexo]:[Sexo]]=$B16,IF(DATOS_[[AGRUP. CLAS. PROF.]:[AGRUP. CLAS. PROF.]]=$B15,IF(DATOS_[[Check Periodo Ref.]:[Check Periodo Ref.]]="Dentro",DATOS_[Conc.Sal.10]))))),
0)</f>
        <v>0</v>
      </c>
      <c r="P16" s="93">
        <f t="array" ref="P16">IFERROR(
AVERAGE((IF(DATOS_[[Sexo]:[Sexo]]=$B16,IF(DATOS_[[AGRUP. CLAS. PROF.]:[AGRUP. CLAS. PROF.]]=$B15,IF(DATOS_[[Check Periodo Ref.]:[Check Periodo Ref.]]="Dentro",DATOS_[Conc.Sal.11]))))),
0)</f>
        <v>0</v>
      </c>
      <c r="Q16" s="93">
        <f t="array" ref="Q16">IFERROR(
AVERAGE((IF(DATOS_[[Sexo]:[Sexo]]=$B16,IF(DATOS_[[AGRUP. CLAS. PROF.]:[AGRUP. CLAS. PROF.]]=$B15,IF(DATOS_[[Check Periodo Ref.]:[Check Periodo Ref.]]="Dentro",DATOS_[Conc.Sal.12]))))),
0)</f>
        <v>0</v>
      </c>
      <c r="R16" s="93">
        <f t="array" ref="R16">IFERROR(
AVERAGE((IF(DATOS_[[Sexo]:[Sexo]]=$B16,IF(DATOS_[[AGRUP. CLAS. PROF.]:[AGRUP. CLAS. PROF.]]=$B15,IF(DATOS_[[Check Periodo Ref.]:[Check Periodo Ref.]]="Dentro",DATOS_[Conc.Sal.13]))))),
0)</f>
        <v>0</v>
      </c>
      <c r="S16" s="93">
        <f t="array" ref="S16">IFERROR(
AVERAGE((IF(DATOS_[[Sexo]:[Sexo]]=$B16,IF(DATOS_[[AGRUP. CLAS. PROF.]:[AGRUP. CLAS. PROF.]]=$B15,IF(DATOS_[[Check Periodo Ref.]:[Check Periodo Ref.]]="Dentro",DATOS_[Conc.Sal.14]))))),
0)</f>
        <v>0</v>
      </c>
      <c r="T16" s="93">
        <f t="array" ref="T16">IFERROR(
AVERAGE((IF(DATOS_[[Sexo]:[Sexo]]=$B16,IF(DATOS_[[AGRUP. CLAS. PROF.]:[AGRUP. CLAS. PROF.]]=$B15,IF(DATOS_[[Check Periodo Ref.]:[Check Periodo Ref.]]="Dentro",DATOS_[Conc.Sal.15]))))),
0)</f>
        <v>0</v>
      </c>
      <c r="U16" s="93">
        <f t="array" ref="U16">IFERROR(
AVERAGE((IF(DATOS_[[Sexo]:[Sexo]]=$B16,IF(DATOS_[[AGRUP. CLAS. PROF.]:[AGRUP. CLAS. PROF.]]=$B15,IF(DATOS_[[Check Periodo Ref.]:[Check Periodo Ref.]]="Dentro",DATOS_[Conc.Sal.16]))))),
0)</f>
        <v>0</v>
      </c>
      <c r="V16" s="93">
        <f t="array" ref="V16">IFERROR(
AVERAGE((IF(DATOS_[[Sexo]:[Sexo]]=$B16,IF(DATOS_[[AGRUP. CLAS. PROF.]:[AGRUP. CLAS. PROF.]]=$B15,IF(DATOS_[[Check Periodo Ref.]:[Check Periodo Ref.]]="Dentro",DATOS_[Conc.Sal.17]))))),
0)</f>
        <v>0</v>
      </c>
      <c r="W16" s="93">
        <f t="array" ref="W16">IFERROR(
AVERAGE((IF(DATOS_[[Sexo]:[Sexo]]=$B16,IF(DATOS_[[AGRUP. CLAS. PROF.]:[AGRUP. CLAS. PROF.]]=$B15,IF(DATOS_[[Check Periodo Ref.]:[Check Periodo Ref.]]="Dentro",DATOS_[Conc.Sal.18]))))),
0)</f>
        <v>0</v>
      </c>
      <c r="X16" s="93">
        <f t="array" ref="X16">IFERROR(
AVERAGE((IF(DATOS_[[Sexo]:[Sexo]]=$B16,IF(DATOS_[[AGRUP. CLAS. PROF.]:[AGRUP. CLAS. PROF.]]=$B15,IF(DATOS_[[Check Periodo Ref.]:[Check Periodo Ref.]]="Dentro",DATOS_[Conc.Sal.19]))))),
0)</f>
        <v>0</v>
      </c>
      <c r="Y16" s="93">
        <f t="array" ref="Y16">IFERROR(
AVERAGE((IF(DATOS_[[Sexo]:[Sexo]]=$B16,IF(DATOS_[[AGRUP. CLAS. PROF.]:[AGRUP. CLAS. PROF.]]=$B15,IF(DATOS_[[Check Periodo Ref.]:[Check Periodo Ref.]]="Dentro",DATOS_[Conc.Sal.20]))))),
0)</f>
        <v>0</v>
      </c>
      <c r="Z16" s="93">
        <f t="array" ref="Z16">IFERROR(
AVERAGE((IF(DATOS_[[Sexo]:[Sexo]]=$B16,IF(DATOS_[[AGRUP. CLAS. PROF.]:[AGRUP. CLAS. PROF.]]=$B15,IF(DATOS_[[Check Periodo Ref.]:[Check Periodo Ref.]]="Dentro",DATOS_[Conc.Sal.21]))))),
0)</f>
        <v>0</v>
      </c>
      <c r="AA16" s="93">
        <f t="array" ref="AA16">IFERROR(
AVERAGE((IF(DATOS_[[Sexo]:[Sexo]]=$B16,IF(DATOS_[[AGRUP. CLAS. PROF.]:[AGRUP. CLAS. PROF.]]=$B15,IF(DATOS_[[Check Periodo Ref.]:[Check Periodo Ref.]]="Dentro",DATOS_[Conc.Sal.22]))))),
0)</f>
        <v>0</v>
      </c>
      <c r="AB16" s="93">
        <f t="array" ref="AB16">IFERROR(
AVERAGE((IF(DATOS_[[Sexo]:[Sexo]]=$B16,IF(DATOS_[[AGRUP. CLAS. PROF.]:[AGRUP. CLAS. PROF.]]=$B15,IF(DATOS_[[Check Periodo Ref.]:[Check Periodo Ref.]]="Dentro",DATOS_[Conc.Sal.23]))))),
0)</f>
        <v>0</v>
      </c>
      <c r="AC16" s="93">
        <f t="array" ref="AC16">IFERROR(
AVERAGE((IF(DATOS_[[Sexo]:[Sexo]]=$B16,IF(DATOS_[[AGRUP. CLAS. PROF.]:[AGRUP. CLAS. PROF.]]=$B15,IF(DATOS_[[Check Periodo Ref.]:[Check Periodo Ref.]]="Dentro",DATOS_[Conc.Sal.24]))))),
0)</f>
        <v>0</v>
      </c>
      <c r="AD16" s="93">
        <f t="array" ref="AD16">IFERROR(
AVERAGE((IF(DATOS_[[Sexo]:[Sexo]]=$B16,IF(DATOS_[[AGRUP. CLAS. PROF.]:[AGRUP. CLAS. PROF.]]=$B15,IF(DATOS_[[Check Periodo Ref.]:[Check Periodo Ref.]]="Dentro",DATOS_[Conc.Sal.25]))))),
0)</f>
        <v>0</v>
      </c>
      <c r="AE16" s="93">
        <f t="array" ref="AE16">IFERROR(
AVERAGE((IF(DATOS_[[Sexo]:[Sexo]]=$B16,IF(DATOS_[[AGRUP. CLAS. PROF.]:[AGRUP. CLAS. PROF.]]=$B15,IF(DATOS_[[Check Periodo Ref.]:[Check Periodo Ref.]]="Dentro",DATOS_[Conc.Sal.26]))))),
0)</f>
        <v>0</v>
      </c>
      <c r="AF16" s="93">
        <f t="array" ref="AF16">IFERROR(
AVERAGE((IF(DATOS_[[Sexo]:[Sexo]]=$B16,IF(DATOS_[[AGRUP. CLAS. PROF.]:[AGRUP. CLAS. PROF.]]=$B15,IF(DATOS_[[Check Periodo Ref.]:[Check Periodo Ref.]]="Dentro",DATOS_[Conc.Sal.27]))))),
0)</f>
        <v>0</v>
      </c>
      <c r="AG16" s="93">
        <f t="array" ref="AG16">IFERROR(
AVERAGE((IF(DATOS_[[Sexo]:[Sexo]]=$B16,IF(DATOS_[[AGRUP. CLAS. PROF.]:[AGRUP. CLAS. PROF.]]=$B15,IF(DATOS_[[Check Periodo Ref.]:[Check Periodo Ref.]]="Dentro",DATOS_[Conc.Sal.28]))))),
0)</f>
        <v>0</v>
      </c>
      <c r="AH16" s="93">
        <f t="array" ref="AH16">IFERROR(
AVERAGE((IF(DATOS_[[Sexo]:[Sexo]]=$B16,IF(DATOS_[[AGRUP. CLAS. PROF.]:[AGRUP. CLAS. PROF.]]=$B15,IF(DATOS_[[Check Periodo Ref.]:[Check Periodo Ref.]]="Dentro",DATOS_[Conc.Sal.29]))))),
0)</f>
        <v>0</v>
      </c>
      <c r="AI16" s="93">
        <f t="array" ref="AI16">IFERROR(
AVERAGE((IF(DATOS_[[Sexo]:[Sexo]]=$B16,IF(DATOS_[[AGRUP. CLAS. PROF.]:[AGRUP. CLAS. PROF.]]=$B15,IF(DATOS_[[Check Periodo Ref.]:[Check Periodo Ref.]]="Dentro",DATOS_[Conc.Sal.30]))))),
0)</f>
        <v>0</v>
      </c>
      <c r="AJ16" s="94">
        <f t="array" ref="AJ16">IFERROR(
AVERAGE(IF(DATOS_[Sexo]=$B16,IF(DATOS_[AGRUP. CLAS. PROF.]=$B15,IF(DATOS_[Check Periodo Ref.]="Dentro",DATOS_[Tot COMPL.SAL Ef],FALSE)))),
0)</f>
        <v>0</v>
      </c>
      <c r="AK16" s="96">
        <f t="array" ref="AK16">IFERROR(
AVERAGE(IF(DATOS_[Sexo]=$B16,IF(DATOS_[AGRUP. CLAS. PROF.]=$B15,IF(DATOS_[Check Periodo Ref.]="Dentro",DATOS_[TOTAL SALARIO Ef],FALSE)))),
0)</f>
        <v>0</v>
      </c>
      <c r="AL16" s="95">
        <f t="array" ref="AL16">IFERROR(
AVERAGE((IF(DATOS_[[Sexo]:[Sexo]]=$B16,IF(DATOS_[[AGRUP. CLAS. PROF.]:[AGRUP. CLAS. PROF.]]=$B15,IF(DATOS_[[Check Periodo Ref.]:[Check Periodo Ref.]]="Dentro",DATOS_[C.Extra.01]))))),
0)</f>
        <v>0</v>
      </c>
      <c r="AM16" s="95">
        <f t="array" ref="AM16">IFERROR(
AVERAGE((IF(DATOS_[[Sexo]:[Sexo]]=$B16,IF(DATOS_[[AGRUP. CLAS. PROF.]:[AGRUP. CLAS. PROF.]]=$B15,IF(DATOS_[[Check Periodo Ref.]:[Check Periodo Ref.]]="Dentro",DATOS_[C.Extra.02]))))),
0)</f>
        <v>0</v>
      </c>
      <c r="AN16" s="95">
        <f t="array" ref="AN16">IFERROR(
AVERAGE((IF(DATOS_[[Sexo]:[Sexo]]=$B16,IF(DATOS_[[AGRUP. CLAS. PROF.]:[AGRUP. CLAS. PROF.]]=$B15,IF(DATOS_[[Check Periodo Ref.]:[Check Periodo Ref.]]="Dentro",DATOS_[C.Extra.03]))))),
0)</f>
        <v>0</v>
      </c>
      <c r="AO16" s="95">
        <f t="array" ref="AO16">IFERROR(
AVERAGE((IF(DATOS_[[Sexo]:[Sexo]]=$B16,IF(DATOS_[[AGRUP. CLAS. PROF.]:[AGRUP. CLAS. PROF.]]=$B15,IF(DATOS_[[Check Periodo Ref.]:[Check Periodo Ref.]]="Dentro",DATOS_[C.Extra.04]))))),
0)</f>
        <v>0</v>
      </c>
      <c r="AP16" s="95">
        <f t="array" ref="AP16">IFERROR(
AVERAGE((IF(DATOS_[[Sexo]:[Sexo]]=$B16,IF(DATOS_[[AGRUP. CLAS. PROF.]:[AGRUP. CLAS. PROF.]]=$B15,IF(DATOS_[[Check Periodo Ref.]:[Check Periodo Ref.]]="Dentro",DATOS_[C.Extra.05]))))),
0)</f>
        <v>0</v>
      </c>
      <c r="AQ16" s="97">
        <f t="array" ref="AQ16">IFERROR(
AVERAGE(IF(DATOS_[Sexo]=$B16,IF(DATOS_[AGRUP. CLAS. PROF.]=$B15,IF(DATOS_[Check Periodo Ref.]="Dentro",DATOS_[Tot Extrasalarial Ef],FALSE)))),
0)</f>
        <v>0</v>
      </c>
      <c r="AR16" s="98">
        <f t="array" ref="AR16">IFERROR(
AVERAGE(IF(DATOS_[Sexo]=$B16,IF(DATOS_[AGRUP. CLAS. PROF.]=$B15,IF(DATOS_[Check Periodo Ref.]="Dentro",DATOS_[TOTAL Retrib Ef],FALSE)))),
0)</f>
        <v>0</v>
      </c>
    </row>
    <row r="17" spans="1:44" s="313" customFormat="1" x14ac:dyDescent="0.3">
      <c r="A17" s="48" t="str">
        <f>+A16</f>
        <v>[ocultar]</v>
      </c>
      <c r="B17" s="46" t="s">
        <v>163</v>
      </c>
      <c r="C17" s="45">
        <f t="array" ref="C17">SUM(IF($B17=DATOS_[Sexo],
IF($B15=DATOS_[AGRUP. CLAS. PROF.],
IF("Dentro"=DATOS_[Check Periodo Ref.],
1/(COUNTIFS(DATOS_[Sexo],$B17,DATOS_[AGRUP. CLAS. PROF.],$B15,DATOS_[Check Periodo Ref.],"Dentro",DATOS_[id],DATOS_[id]))))))</f>
        <v>0</v>
      </c>
      <c r="D17" s="47">
        <f>COUNTIFS(DATOS_[AGRUP. CLAS. PROF.],$B15,DATOS_[Sexo],$B17,DATOS_[Check Periodo Ref.],"Dentro")</f>
        <v>0</v>
      </c>
      <c r="E17" s="92">
        <f t="array" ref="E17">IFERROR(
AVERAGE(IF(DATOS_[Sexo]=$B17,IF(DATOS_[AGRUP. CLAS. PROF.]=$B15,IF(DATOS_[Check Periodo Ref.]="Dentro",DATOS_[SALARIO BASE Ef],FALSE)))),
0)</f>
        <v>0</v>
      </c>
      <c r="F17" s="93">
        <f t="array" ref="F17">IFERROR(
AVERAGE((IF(DATOS_[[Sexo]:[Sexo]]=$B17,IF(DATOS_[[AGRUP. CLAS. PROF.]:[AGRUP. CLAS. PROF.]]=$B15,IF(DATOS_[[Check Periodo Ref.]:[Check Periodo Ref.]]="Dentro",DATOS_[Conc.Sal.01]))))),
0)</f>
        <v>0</v>
      </c>
      <c r="G17" s="93">
        <f t="array" ref="G17">IFERROR(
AVERAGE((IF(DATOS_[[Sexo]:[Sexo]]=$B17,IF(DATOS_[[AGRUP. CLAS. PROF.]:[AGRUP. CLAS. PROF.]]=$B15,IF(DATOS_[[Check Periodo Ref.]:[Check Periodo Ref.]]="Dentro",DATOS_[Conc.Sal.02]))))),
0)</f>
        <v>0</v>
      </c>
      <c r="H17" s="93">
        <f t="array" ref="H17">IFERROR(
AVERAGE((IF(DATOS_[[Sexo]:[Sexo]]=$B17,IF(DATOS_[[AGRUP. CLAS. PROF.]:[AGRUP. CLAS. PROF.]]=$B15,IF(DATOS_[[Check Periodo Ref.]:[Check Periodo Ref.]]="Dentro",DATOS_[Conc.Sal.03]))))),
0)</f>
        <v>0</v>
      </c>
      <c r="I17" s="93">
        <f t="array" ref="I17">IFERROR(
AVERAGE((IF(DATOS_[[Sexo]:[Sexo]]=$B17,IF(DATOS_[[AGRUP. CLAS. PROF.]:[AGRUP. CLAS. PROF.]]=$B15,IF(DATOS_[[Check Periodo Ref.]:[Check Periodo Ref.]]="Dentro",DATOS_[Conc.Sal.04]))))),
0)</f>
        <v>0</v>
      </c>
      <c r="J17" s="93">
        <f t="array" ref="J17">IFERROR(
AVERAGE((IF(DATOS_[[Sexo]:[Sexo]]=$B17,IF(DATOS_[[AGRUP. CLAS. PROF.]:[AGRUP. CLAS. PROF.]]=$B15,IF(DATOS_[[Check Periodo Ref.]:[Check Periodo Ref.]]="Dentro",DATOS_[Conc.Sal.05]))))),
0)</f>
        <v>0</v>
      </c>
      <c r="K17" s="93">
        <f t="array" ref="K17">IFERROR(
AVERAGE((IF(DATOS_[[Sexo]:[Sexo]]=$B17,IF(DATOS_[[AGRUP. CLAS. PROF.]:[AGRUP. CLAS. PROF.]]=$B15,IF(DATOS_[[Check Periodo Ref.]:[Check Periodo Ref.]]="Dentro",DATOS_[Conc.Sal.06]))))),
0)</f>
        <v>0</v>
      </c>
      <c r="L17" s="93">
        <f t="array" ref="L17">IFERROR(
AVERAGE((IF(DATOS_[[Sexo]:[Sexo]]=$B17,IF(DATOS_[[AGRUP. CLAS. PROF.]:[AGRUP. CLAS. PROF.]]=$B15,IF(DATOS_[[Check Periodo Ref.]:[Check Periodo Ref.]]="Dentro",DATOS_[Conc.Sal.07]))))),
0)</f>
        <v>0</v>
      </c>
      <c r="M17" s="93">
        <f t="array" ref="M17">IFERROR(
AVERAGE((IF(DATOS_[[Sexo]:[Sexo]]=$B17,IF(DATOS_[[AGRUP. CLAS. PROF.]:[AGRUP. CLAS. PROF.]]=$B15,IF(DATOS_[[Check Periodo Ref.]:[Check Periodo Ref.]]="Dentro",DATOS_[Conc.Sal.08]))))),
0)</f>
        <v>0</v>
      </c>
      <c r="N17" s="93">
        <f t="array" ref="N17">IFERROR(
AVERAGE((IF(DATOS_[[Sexo]:[Sexo]]=$B17,IF(DATOS_[[AGRUP. CLAS. PROF.]:[AGRUP. CLAS. PROF.]]=$B15,IF(DATOS_[[Check Periodo Ref.]:[Check Periodo Ref.]]="Dentro",DATOS_[Conc.Sal.09]))))),
0)</f>
        <v>0</v>
      </c>
      <c r="O17" s="93">
        <f t="array" ref="O17">IFERROR(
AVERAGE((IF(DATOS_[[Sexo]:[Sexo]]=$B17,IF(DATOS_[[AGRUP. CLAS. PROF.]:[AGRUP. CLAS. PROF.]]=$B15,IF(DATOS_[[Check Periodo Ref.]:[Check Periodo Ref.]]="Dentro",DATOS_[Conc.Sal.10]))))),
0)</f>
        <v>0</v>
      </c>
      <c r="P17" s="93">
        <f t="array" ref="P17">IFERROR(
AVERAGE((IF(DATOS_[[Sexo]:[Sexo]]=$B17,IF(DATOS_[[AGRUP. CLAS. PROF.]:[AGRUP. CLAS. PROF.]]=$B15,IF(DATOS_[[Check Periodo Ref.]:[Check Periodo Ref.]]="Dentro",DATOS_[Conc.Sal.11]))))),
0)</f>
        <v>0</v>
      </c>
      <c r="Q17" s="93">
        <f t="array" ref="Q17">IFERROR(
AVERAGE((IF(DATOS_[[Sexo]:[Sexo]]=$B17,IF(DATOS_[[AGRUP. CLAS. PROF.]:[AGRUP. CLAS. PROF.]]=$B15,IF(DATOS_[[Check Periodo Ref.]:[Check Periodo Ref.]]="Dentro",DATOS_[Conc.Sal.12]))))),
0)</f>
        <v>0</v>
      </c>
      <c r="R17" s="93">
        <f t="array" ref="R17">IFERROR(
AVERAGE((IF(DATOS_[[Sexo]:[Sexo]]=$B17,IF(DATOS_[[AGRUP. CLAS. PROF.]:[AGRUP. CLAS. PROF.]]=$B15,IF(DATOS_[[Check Periodo Ref.]:[Check Periodo Ref.]]="Dentro",DATOS_[Conc.Sal.13]))))),
0)</f>
        <v>0</v>
      </c>
      <c r="S17" s="93">
        <f t="array" ref="S17">IFERROR(
AVERAGE((IF(DATOS_[[Sexo]:[Sexo]]=$B17,IF(DATOS_[[AGRUP. CLAS. PROF.]:[AGRUP. CLAS. PROF.]]=$B15,IF(DATOS_[[Check Periodo Ref.]:[Check Periodo Ref.]]="Dentro",DATOS_[Conc.Sal.14]))))),
0)</f>
        <v>0</v>
      </c>
      <c r="T17" s="93">
        <f t="array" ref="T17">IFERROR(
AVERAGE((IF(DATOS_[[Sexo]:[Sexo]]=$B17,IF(DATOS_[[AGRUP. CLAS. PROF.]:[AGRUP. CLAS. PROF.]]=$B15,IF(DATOS_[[Check Periodo Ref.]:[Check Periodo Ref.]]="Dentro",DATOS_[Conc.Sal.15]))))),
0)</f>
        <v>0</v>
      </c>
      <c r="U17" s="93">
        <f t="array" ref="U17">IFERROR(
AVERAGE((IF(DATOS_[[Sexo]:[Sexo]]=$B17,IF(DATOS_[[AGRUP. CLAS. PROF.]:[AGRUP. CLAS. PROF.]]=$B15,IF(DATOS_[[Check Periodo Ref.]:[Check Periodo Ref.]]="Dentro",DATOS_[Conc.Sal.16]))))),
0)</f>
        <v>0</v>
      </c>
      <c r="V17" s="93">
        <f t="array" ref="V17">IFERROR(
AVERAGE((IF(DATOS_[[Sexo]:[Sexo]]=$B17,IF(DATOS_[[AGRUP. CLAS. PROF.]:[AGRUP. CLAS. PROF.]]=$B15,IF(DATOS_[[Check Periodo Ref.]:[Check Periodo Ref.]]="Dentro",DATOS_[Conc.Sal.17]))))),
0)</f>
        <v>0</v>
      </c>
      <c r="W17" s="93">
        <f t="array" ref="W17">IFERROR(
AVERAGE((IF(DATOS_[[Sexo]:[Sexo]]=$B17,IF(DATOS_[[AGRUP. CLAS. PROF.]:[AGRUP. CLAS. PROF.]]=$B15,IF(DATOS_[[Check Periodo Ref.]:[Check Periodo Ref.]]="Dentro",DATOS_[Conc.Sal.18]))))),
0)</f>
        <v>0</v>
      </c>
      <c r="X17" s="93">
        <f t="array" ref="X17">IFERROR(
AVERAGE((IF(DATOS_[[Sexo]:[Sexo]]=$B17,IF(DATOS_[[AGRUP. CLAS. PROF.]:[AGRUP. CLAS. PROF.]]=$B15,IF(DATOS_[[Check Periodo Ref.]:[Check Periodo Ref.]]="Dentro",DATOS_[Conc.Sal.19]))))),
0)</f>
        <v>0</v>
      </c>
      <c r="Y17" s="93">
        <f t="array" ref="Y17">IFERROR(
AVERAGE((IF(DATOS_[[Sexo]:[Sexo]]=$B17,IF(DATOS_[[AGRUP. CLAS. PROF.]:[AGRUP. CLAS. PROF.]]=$B15,IF(DATOS_[[Check Periodo Ref.]:[Check Periodo Ref.]]="Dentro",DATOS_[Conc.Sal.20]))))),
0)</f>
        <v>0</v>
      </c>
      <c r="Z17" s="93">
        <f t="array" ref="Z17">IFERROR(
AVERAGE((IF(DATOS_[[Sexo]:[Sexo]]=$B17,IF(DATOS_[[AGRUP. CLAS. PROF.]:[AGRUP. CLAS. PROF.]]=$B15,IF(DATOS_[[Check Periodo Ref.]:[Check Periodo Ref.]]="Dentro",DATOS_[Conc.Sal.21]))))),
0)</f>
        <v>0</v>
      </c>
      <c r="AA17" s="93">
        <f t="array" ref="AA17">IFERROR(
AVERAGE((IF(DATOS_[[Sexo]:[Sexo]]=$B17,IF(DATOS_[[AGRUP. CLAS. PROF.]:[AGRUP. CLAS. PROF.]]=$B15,IF(DATOS_[[Check Periodo Ref.]:[Check Periodo Ref.]]="Dentro",DATOS_[Conc.Sal.22]))))),
0)</f>
        <v>0</v>
      </c>
      <c r="AB17" s="93">
        <f t="array" ref="AB17">IFERROR(
AVERAGE((IF(DATOS_[[Sexo]:[Sexo]]=$B17,IF(DATOS_[[AGRUP. CLAS. PROF.]:[AGRUP. CLAS. PROF.]]=$B15,IF(DATOS_[[Check Periodo Ref.]:[Check Periodo Ref.]]="Dentro",DATOS_[Conc.Sal.23]))))),
0)</f>
        <v>0</v>
      </c>
      <c r="AC17" s="93">
        <f t="array" ref="AC17">IFERROR(
AVERAGE((IF(DATOS_[[Sexo]:[Sexo]]=$B17,IF(DATOS_[[AGRUP. CLAS. PROF.]:[AGRUP. CLAS. PROF.]]=$B15,IF(DATOS_[[Check Periodo Ref.]:[Check Periodo Ref.]]="Dentro",DATOS_[Conc.Sal.24]))))),
0)</f>
        <v>0</v>
      </c>
      <c r="AD17" s="93">
        <f t="array" ref="AD17">IFERROR(
AVERAGE((IF(DATOS_[[Sexo]:[Sexo]]=$B17,IF(DATOS_[[AGRUP. CLAS. PROF.]:[AGRUP. CLAS. PROF.]]=$B15,IF(DATOS_[[Check Periodo Ref.]:[Check Periodo Ref.]]="Dentro",DATOS_[Conc.Sal.25]))))),
0)</f>
        <v>0</v>
      </c>
      <c r="AE17" s="93">
        <f t="array" ref="AE17">IFERROR(
AVERAGE((IF(DATOS_[[Sexo]:[Sexo]]=$B17,IF(DATOS_[[AGRUP. CLAS. PROF.]:[AGRUP. CLAS. PROF.]]=$B15,IF(DATOS_[[Check Periodo Ref.]:[Check Periodo Ref.]]="Dentro",DATOS_[Conc.Sal.26]))))),
0)</f>
        <v>0</v>
      </c>
      <c r="AF17" s="93">
        <f t="array" ref="AF17">IFERROR(
AVERAGE((IF(DATOS_[[Sexo]:[Sexo]]=$B17,IF(DATOS_[[AGRUP. CLAS. PROF.]:[AGRUP. CLAS. PROF.]]=$B15,IF(DATOS_[[Check Periodo Ref.]:[Check Periodo Ref.]]="Dentro",DATOS_[Conc.Sal.27]))))),
0)</f>
        <v>0</v>
      </c>
      <c r="AG17" s="93">
        <f t="array" ref="AG17">IFERROR(
AVERAGE((IF(DATOS_[[Sexo]:[Sexo]]=$B17,IF(DATOS_[[AGRUP. CLAS. PROF.]:[AGRUP. CLAS. PROF.]]=$B15,IF(DATOS_[[Check Periodo Ref.]:[Check Periodo Ref.]]="Dentro",DATOS_[Conc.Sal.28]))))),
0)</f>
        <v>0</v>
      </c>
      <c r="AH17" s="93">
        <f t="array" ref="AH17">IFERROR(
AVERAGE((IF(DATOS_[[Sexo]:[Sexo]]=$B17,IF(DATOS_[[AGRUP. CLAS. PROF.]:[AGRUP. CLAS. PROF.]]=$B15,IF(DATOS_[[Check Periodo Ref.]:[Check Periodo Ref.]]="Dentro",DATOS_[Conc.Sal.29]))))),
0)</f>
        <v>0</v>
      </c>
      <c r="AI17" s="93">
        <f t="array" ref="AI17">IFERROR(
AVERAGE((IF(DATOS_[[Sexo]:[Sexo]]=$B17,IF(DATOS_[[AGRUP. CLAS. PROF.]:[AGRUP. CLAS. PROF.]]=$B15,IF(DATOS_[[Check Periodo Ref.]:[Check Periodo Ref.]]="Dentro",DATOS_[Conc.Sal.30]))))),
0)</f>
        <v>0</v>
      </c>
      <c r="AJ17" s="94">
        <f t="array" ref="AJ17">IFERROR(
AVERAGE(IF(DATOS_[Sexo]=$B17,IF(DATOS_[AGRUP. CLAS. PROF.]=$B15,IF(DATOS_[Check Periodo Ref.]="Dentro",DATOS_[Tot COMPL.SAL Ef],FALSE)))),
0)</f>
        <v>0</v>
      </c>
      <c r="AK17" s="96">
        <f t="array" ref="AK17">IFERROR(
AVERAGE(IF(DATOS_[Sexo]=$B17,IF(DATOS_[AGRUP. CLAS. PROF.]=$B15,IF(DATOS_[Check Periodo Ref.]="Dentro",DATOS_[TOTAL SALARIO Ef],FALSE)))),
0)</f>
        <v>0</v>
      </c>
      <c r="AL17" s="95">
        <f>IFERROR(
AVERAGE((IF(DATOS_[[Sexo]:[Sexo]]=$B17,IF(DATOS_[[AGRUP. CLAS. PROF.]:[AGRUP. CLAS. PROF.]]=$B15,IF(DATOS_[[Check Periodo Ref.]:[Check Periodo Ref.]]="Dentro",DATOS_[C.Extra.01]))))),
0)</f>
        <v>0</v>
      </c>
      <c r="AM17" s="95">
        <f t="array" ref="AM17">IFERROR(
AVERAGE((IF(DATOS_[[Sexo]:[Sexo]]=$B17,IF(DATOS_[[AGRUP. CLAS. PROF.]:[AGRUP. CLAS. PROF.]]=$B15,IF(DATOS_[[Check Periodo Ref.]:[Check Periodo Ref.]]="Dentro",DATOS_[C.Extra.02]))))),
0)</f>
        <v>0</v>
      </c>
      <c r="AN17" s="95">
        <f t="array" ref="AN17">IFERROR(
AVERAGE((IF(DATOS_[[Sexo]:[Sexo]]=$B17,IF(DATOS_[[AGRUP. CLAS. PROF.]:[AGRUP. CLAS. PROF.]]=$B15,IF(DATOS_[[Check Periodo Ref.]:[Check Periodo Ref.]]="Dentro",DATOS_[C.Extra.03]))))),
0)</f>
        <v>0</v>
      </c>
      <c r="AO17" s="95">
        <f t="array" ref="AO17">IFERROR(
AVERAGE((IF(DATOS_[[Sexo]:[Sexo]]=$B17,IF(DATOS_[[AGRUP. CLAS. PROF.]:[AGRUP. CLAS. PROF.]]=$B15,IF(DATOS_[[Check Periodo Ref.]:[Check Periodo Ref.]]="Dentro",DATOS_[C.Extra.04]))))),
0)</f>
        <v>0</v>
      </c>
      <c r="AP17" s="95">
        <f t="array" ref="AP17">IFERROR(
AVERAGE((IF(DATOS_[[Sexo]:[Sexo]]=$B17,IF(DATOS_[[AGRUP. CLAS. PROF.]:[AGRUP. CLAS. PROF.]]=$B15,IF(DATOS_[[Check Periodo Ref.]:[Check Periodo Ref.]]="Dentro",DATOS_[C.Extra.05]))))),
0)</f>
        <v>0</v>
      </c>
      <c r="AQ17" s="97">
        <f t="array" ref="AQ17">IFERROR(
AVERAGE(IF(DATOS_[Sexo]=$B17,IF(DATOS_[AGRUP. CLAS. PROF.]=$B15,IF(DATOS_[Check Periodo Ref.]="Dentro",DATOS_[Tot Extrasalarial Ef],FALSE)))),
0)</f>
        <v>0</v>
      </c>
      <c r="AR17" s="98">
        <f t="array" ref="AR17">IFERROR(
AVERAGE(IF(DATOS_[Sexo]=$B17,IF(DATOS_[AGRUP. CLAS. PROF.]=$B15,IF(DATOS_[Check Periodo Ref.]="Dentro",DATOS_[TOTAL Retrib Ef],FALSE)))),
0)</f>
        <v>0</v>
      </c>
    </row>
    <row r="18" spans="1:44" s="313" customFormat="1" ht="17.25" thickBot="1" x14ac:dyDescent="0.35">
      <c r="A18" s="48" t="str">
        <f t="shared" ref="A18" si="7">+A19</f>
        <v>[ocultar]</v>
      </c>
      <c r="B18" s="51" t="s">
        <v>299</v>
      </c>
      <c r="C18" s="91"/>
      <c r="D18" s="52"/>
      <c r="E18" s="139" t="str">
        <f t="shared" ref="E18:AR18" si="8">IFERROR((E19-E20)/E19,"")</f>
        <v/>
      </c>
      <c r="F18" s="314" t="str">
        <f t="shared" si="8"/>
        <v/>
      </c>
      <c r="G18" s="180" t="str">
        <f t="shared" si="8"/>
        <v/>
      </c>
      <c r="H18" s="180" t="str">
        <f t="shared" si="8"/>
        <v/>
      </c>
      <c r="I18" s="180" t="str">
        <f t="shared" si="8"/>
        <v/>
      </c>
      <c r="J18" s="181" t="str">
        <f t="shared" si="8"/>
        <v/>
      </c>
      <c r="K18" s="182" t="str">
        <f t="shared" si="8"/>
        <v/>
      </c>
      <c r="L18" s="182" t="str">
        <f t="shared" si="8"/>
        <v/>
      </c>
      <c r="M18" s="182" t="str">
        <f t="shared" si="8"/>
        <v/>
      </c>
      <c r="N18" s="182" t="str">
        <f t="shared" si="8"/>
        <v/>
      </c>
      <c r="O18" s="182" t="str">
        <f t="shared" si="8"/>
        <v/>
      </c>
      <c r="P18" s="182" t="str">
        <f t="shared" si="8"/>
        <v/>
      </c>
      <c r="Q18" s="182" t="str">
        <f t="shared" si="8"/>
        <v/>
      </c>
      <c r="R18" s="182" t="str">
        <f t="shared" si="8"/>
        <v/>
      </c>
      <c r="S18" s="182" t="str">
        <f t="shared" si="8"/>
        <v/>
      </c>
      <c r="T18" s="182" t="str">
        <f t="shared" si="8"/>
        <v/>
      </c>
      <c r="U18" s="182" t="str">
        <f t="shared" si="8"/>
        <v/>
      </c>
      <c r="V18" s="181" t="str">
        <f t="shared" si="8"/>
        <v/>
      </c>
      <c r="W18" s="181" t="str">
        <f t="shared" si="8"/>
        <v/>
      </c>
      <c r="X18" s="181" t="str">
        <f t="shared" si="8"/>
        <v/>
      </c>
      <c r="Y18" s="181" t="str">
        <f t="shared" si="8"/>
        <v/>
      </c>
      <c r="Z18" s="181" t="str">
        <f t="shared" si="8"/>
        <v/>
      </c>
      <c r="AA18" s="181" t="str">
        <f t="shared" si="8"/>
        <v/>
      </c>
      <c r="AB18" s="181" t="str">
        <f t="shared" si="8"/>
        <v/>
      </c>
      <c r="AC18" s="181" t="str">
        <f t="shared" si="8"/>
        <v/>
      </c>
      <c r="AD18" s="181" t="str">
        <f t="shared" si="8"/>
        <v/>
      </c>
      <c r="AE18" s="181" t="str">
        <f t="shared" si="8"/>
        <v/>
      </c>
      <c r="AF18" s="181" t="str">
        <f t="shared" si="8"/>
        <v/>
      </c>
      <c r="AG18" s="181" t="str">
        <f t="shared" si="8"/>
        <v/>
      </c>
      <c r="AH18" s="181" t="str">
        <f t="shared" si="8"/>
        <v/>
      </c>
      <c r="AI18" s="181" t="str">
        <f t="shared" si="8"/>
        <v/>
      </c>
      <c r="AJ18" s="140" t="str">
        <f t="shared" si="8"/>
        <v/>
      </c>
      <c r="AK18" s="143" t="str">
        <f t="shared" si="8"/>
        <v/>
      </c>
      <c r="AL18" s="184" t="str">
        <f t="shared" si="8"/>
        <v/>
      </c>
      <c r="AM18" s="184" t="str">
        <f t="shared" si="8"/>
        <v/>
      </c>
      <c r="AN18" s="184" t="str">
        <f t="shared" si="8"/>
        <v/>
      </c>
      <c r="AO18" s="184" t="str">
        <f t="shared" si="8"/>
        <v/>
      </c>
      <c r="AP18" s="184" t="str">
        <f t="shared" si="8"/>
        <v/>
      </c>
      <c r="AQ18" s="141" t="str">
        <f t="shared" si="8"/>
        <v/>
      </c>
      <c r="AR18" s="142" t="str">
        <f t="shared" si="8"/>
        <v/>
      </c>
    </row>
    <row r="19" spans="1:44" s="313" customFormat="1" x14ac:dyDescent="0.3">
      <c r="A19" s="48" t="str">
        <f t="shared" ref="A19" si="9">+IF(C19+C20=0,"[ocultar]","")</f>
        <v>[ocultar]</v>
      </c>
      <c r="B19" s="46" t="s">
        <v>162</v>
      </c>
      <c r="C19" s="45">
        <f t="array" ref="C19">SUM(IF($B19=DATOS_[Sexo],
IF($B18=DATOS_[AGRUP. CLAS. PROF.],
IF("Dentro"=DATOS_[Check Periodo Ref.],
1/(COUNTIFS(DATOS_[Sexo],$B19,DATOS_[AGRUP. CLAS. PROF.],$B18,DATOS_[Check Periodo Ref.],"Dentro",DATOS_[id],DATOS_[id]))))))</f>
        <v>0</v>
      </c>
      <c r="D19" s="47">
        <f>COUNTIFS(DATOS_[AGRUP. CLAS. PROF.],$B18,DATOS_[Sexo],$B19,DATOS_[Check Periodo Ref.],"Dentro")</f>
        <v>0</v>
      </c>
      <c r="E19" s="92">
        <f t="array" ref="E19">IFERROR(
AVERAGE(IF(DATOS_[Sexo]=$B19,IF(DATOS_[AGRUP. CLAS. PROF.]=$B18,IF(DATOS_[Check Periodo Ref.]="Dentro",DATOS_[SALARIO BASE Ef],FALSE)))),
0)</f>
        <v>0</v>
      </c>
      <c r="F19" s="93">
        <f t="array" ref="F19">IFERROR(
AVERAGE((IF(DATOS_[[Sexo]:[Sexo]]=$B19,IF(DATOS_[[AGRUP. CLAS. PROF.]:[AGRUP. CLAS. PROF.]]=$B18,IF(DATOS_[[Check Periodo Ref.]:[Check Periodo Ref.]]="Dentro",DATOS_[Conc.Sal.01]))))),
0)</f>
        <v>0</v>
      </c>
      <c r="G19" s="93">
        <f t="array" ref="G19">IFERROR(
AVERAGE((IF(DATOS_[[Sexo]:[Sexo]]=$B19,IF(DATOS_[[AGRUP. CLAS. PROF.]:[AGRUP. CLAS. PROF.]]=$B18,IF(DATOS_[[Check Periodo Ref.]:[Check Periodo Ref.]]="Dentro",DATOS_[Conc.Sal.02]))))),
0)</f>
        <v>0</v>
      </c>
      <c r="H19" s="93">
        <f t="array" ref="H19">IFERROR(
AVERAGE((IF(DATOS_[[Sexo]:[Sexo]]=$B19,IF(DATOS_[[AGRUP. CLAS. PROF.]:[AGRUP. CLAS. PROF.]]=$B18,IF(DATOS_[[Check Periodo Ref.]:[Check Periodo Ref.]]="Dentro",DATOS_[Conc.Sal.03]))))),
0)</f>
        <v>0</v>
      </c>
      <c r="I19" s="93">
        <f t="array" ref="I19">IFERROR(
AVERAGE((IF(DATOS_[[Sexo]:[Sexo]]=$B19,IF(DATOS_[[AGRUP. CLAS. PROF.]:[AGRUP. CLAS. PROF.]]=$B18,IF(DATOS_[[Check Periodo Ref.]:[Check Periodo Ref.]]="Dentro",DATOS_[Conc.Sal.04]))))),
0)</f>
        <v>0</v>
      </c>
      <c r="J19" s="93">
        <f t="array" ref="J19">IFERROR(
AVERAGE((IF(DATOS_[[Sexo]:[Sexo]]=$B19,IF(DATOS_[[AGRUP. CLAS. PROF.]:[AGRUP. CLAS. PROF.]]=$B18,IF(DATOS_[[Check Periodo Ref.]:[Check Periodo Ref.]]="Dentro",DATOS_[Conc.Sal.05]))))),
0)</f>
        <v>0</v>
      </c>
      <c r="K19" s="93">
        <f t="array" ref="K19">IFERROR(
AVERAGE((IF(DATOS_[[Sexo]:[Sexo]]=$B19,IF(DATOS_[[AGRUP. CLAS. PROF.]:[AGRUP. CLAS. PROF.]]=$B18,IF(DATOS_[[Check Periodo Ref.]:[Check Periodo Ref.]]="Dentro",DATOS_[Conc.Sal.06]))))),
0)</f>
        <v>0</v>
      </c>
      <c r="L19" s="93">
        <f t="array" ref="L19">IFERROR(
AVERAGE((IF(DATOS_[[Sexo]:[Sexo]]=$B19,IF(DATOS_[[AGRUP. CLAS. PROF.]:[AGRUP. CLAS. PROF.]]=$B18,IF(DATOS_[[Check Periodo Ref.]:[Check Periodo Ref.]]="Dentro",DATOS_[Conc.Sal.07]))))),
0)</f>
        <v>0</v>
      </c>
      <c r="M19" s="93">
        <f t="array" ref="M19">IFERROR(
AVERAGE((IF(DATOS_[[Sexo]:[Sexo]]=$B19,IF(DATOS_[[AGRUP. CLAS. PROF.]:[AGRUP. CLAS. PROF.]]=$B18,IF(DATOS_[[Check Periodo Ref.]:[Check Periodo Ref.]]="Dentro",DATOS_[Conc.Sal.08]))))),
0)</f>
        <v>0</v>
      </c>
      <c r="N19" s="93">
        <f t="array" ref="N19">IFERROR(
AVERAGE((IF(DATOS_[[Sexo]:[Sexo]]=$B19,IF(DATOS_[[AGRUP. CLAS. PROF.]:[AGRUP. CLAS. PROF.]]=$B18,IF(DATOS_[[Check Periodo Ref.]:[Check Periodo Ref.]]="Dentro",DATOS_[Conc.Sal.09]))))),
0)</f>
        <v>0</v>
      </c>
      <c r="O19" s="93">
        <f t="array" ref="O19">IFERROR(
AVERAGE((IF(DATOS_[[Sexo]:[Sexo]]=$B19,IF(DATOS_[[AGRUP. CLAS. PROF.]:[AGRUP. CLAS. PROF.]]=$B18,IF(DATOS_[[Check Periodo Ref.]:[Check Periodo Ref.]]="Dentro",DATOS_[Conc.Sal.10]))))),
0)</f>
        <v>0</v>
      </c>
      <c r="P19" s="93">
        <f t="array" ref="P19">IFERROR(
AVERAGE((IF(DATOS_[[Sexo]:[Sexo]]=$B19,IF(DATOS_[[AGRUP. CLAS. PROF.]:[AGRUP. CLAS. PROF.]]=$B18,IF(DATOS_[[Check Periodo Ref.]:[Check Periodo Ref.]]="Dentro",DATOS_[Conc.Sal.11]))))),
0)</f>
        <v>0</v>
      </c>
      <c r="Q19" s="93">
        <f t="array" ref="Q19">IFERROR(
AVERAGE((IF(DATOS_[[Sexo]:[Sexo]]=$B19,IF(DATOS_[[AGRUP. CLAS. PROF.]:[AGRUP. CLAS. PROF.]]=$B18,IF(DATOS_[[Check Periodo Ref.]:[Check Periodo Ref.]]="Dentro",DATOS_[Conc.Sal.12]))))),
0)</f>
        <v>0</v>
      </c>
      <c r="R19" s="93">
        <f t="array" ref="R19">IFERROR(
AVERAGE((IF(DATOS_[[Sexo]:[Sexo]]=$B19,IF(DATOS_[[AGRUP. CLAS. PROF.]:[AGRUP. CLAS. PROF.]]=$B18,IF(DATOS_[[Check Periodo Ref.]:[Check Periodo Ref.]]="Dentro",DATOS_[Conc.Sal.13]))))),
0)</f>
        <v>0</v>
      </c>
      <c r="S19" s="93">
        <f t="array" ref="S19">IFERROR(
AVERAGE((IF(DATOS_[[Sexo]:[Sexo]]=$B19,IF(DATOS_[[AGRUP. CLAS. PROF.]:[AGRUP. CLAS. PROF.]]=$B18,IF(DATOS_[[Check Periodo Ref.]:[Check Periodo Ref.]]="Dentro",DATOS_[Conc.Sal.14]))))),
0)</f>
        <v>0</v>
      </c>
      <c r="T19" s="93">
        <f t="array" ref="T19">IFERROR(
AVERAGE((IF(DATOS_[[Sexo]:[Sexo]]=$B19,IF(DATOS_[[AGRUP. CLAS. PROF.]:[AGRUP. CLAS. PROF.]]=$B18,IF(DATOS_[[Check Periodo Ref.]:[Check Periodo Ref.]]="Dentro",DATOS_[Conc.Sal.15]))))),
0)</f>
        <v>0</v>
      </c>
      <c r="U19" s="93">
        <f t="array" ref="U19">IFERROR(
AVERAGE((IF(DATOS_[[Sexo]:[Sexo]]=$B19,IF(DATOS_[[AGRUP. CLAS. PROF.]:[AGRUP. CLAS. PROF.]]=$B18,IF(DATOS_[[Check Periodo Ref.]:[Check Periodo Ref.]]="Dentro",DATOS_[Conc.Sal.16]))))),
0)</f>
        <v>0</v>
      </c>
      <c r="V19" s="93">
        <f t="array" ref="V19">IFERROR(
AVERAGE((IF(DATOS_[[Sexo]:[Sexo]]=$B19,IF(DATOS_[[AGRUP. CLAS. PROF.]:[AGRUP. CLAS. PROF.]]=$B18,IF(DATOS_[[Check Periodo Ref.]:[Check Periodo Ref.]]="Dentro",DATOS_[Conc.Sal.17]))))),
0)</f>
        <v>0</v>
      </c>
      <c r="W19" s="93">
        <f t="array" ref="W19">IFERROR(
AVERAGE((IF(DATOS_[[Sexo]:[Sexo]]=$B19,IF(DATOS_[[AGRUP. CLAS. PROF.]:[AGRUP. CLAS. PROF.]]=$B18,IF(DATOS_[[Check Periodo Ref.]:[Check Periodo Ref.]]="Dentro",DATOS_[Conc.Sal.18]))))),
0)</f>
        <v>0</v>
      </c>
      <c r="X19" s="93">
        <f t="array" ref="X19">IFERROR(
AVERAGE((IF(DATOS_[[Sexo]:[Sexo]]=$B19,IF(DATOS_[[AGRUP. CLAS. PROF.]:[AGRUP. CLAS. PROF.]]=$B18,IF(DATOS_[[Check Periodo Ref.]:[Check Periodo Ref.]]="Dentro",DATOS_[Conc.Sal.19]))))),
0)</f>
        <v>0</v>
      </c>
      <c r="Y19" s="93">
        <f t="array" ref="Y19">IFERROR(
AVERAGE((IF(DATOS_[[Sexo]:[Sexo]]=$B19,IF(DATOS_[[AGRUP. CLAS. PROF.]:[AGRUP. CLAS. PROF.]]=$B18,IF(DATOS_[[Check Periodo Ref.]:[Check Periodo Ref.]]="Dentro",DATOS_[Conc.Sal.20]))))),
0)</f>
        <v>0</v>
      </c>
      <c r="Z19" s="93">
        <f t="array" ref="Z19">IFERROR(
AVERAGE((IF(DATOS_[[Sexo]:[Sexo]]=$B19,IF(DATOS_[[AGRUP. CLAS. PROF.]:[AGRUP. CLAS. PROF.]]=$B18,IF(DATOS_[[Check Periodo Ref.]:[Check Periodo Ref.]]="Dentro",DATOS_[Conc.Sal.21]))))),
0)</f>
        <v>0</v>
      </c>
      <c r="AA19" s="93">
        <f t="array" ref="AA19">IFERROR(
AVERAGE((IF(DATOS_[[Sexo]:[Sexo]]=$B19,IF(DATOS_[[AGRUP. CLAS. PROF.]:[AGRUP. CLAS. PROF.]]=$B18,IF(DATOS_[[Check Periodo Ref.]:[Check Periodo Ref.]]="Dentro",DATOS_[Conc.Sal.22]))))),
0)</f>
        <v>0</v>
      </c>
      <c r="AB19" s="93">
        <f t="array" ref="AB19">IFERROR(
AVERAGE((IF(DATOS_[[Sexo]:[Sexo]]=$B19,IF(DATOS_[[AGRUP. CLAS. PROF.]:[AGRUP. CLAS. PROF.]]=$B18,IF(DATOS_[[Check Periodo Ref.]:[Check Periodo Ref.]]="Dentro",DATOS_[Conc.Sal.23]))))),
0)</f>
        <v>0</v>
      </c>
      <c r="AC19" s="93">
        <f t="array" ref="AC19">IFERROR(
AVERAGE((IF(DATOS_[[Sexo]:[Sexo]]=$B19,IF(DATOS_[[AGRUP. CLAS. PROF.]:[AGRUP. CLAS. PROF.]]=$B18,IF(DATOS_[[Check Periodo Ref.]:[Check Periodo Ref.]]="Dentro",DATOS_[Conc.Sal.24]))))),
0)</f>
        <v>0</v>
      </c>
      <c r="AD19" s="93">
        <f t="array" ref="AD19">IFERROR(
AVERAGE((IF(DATOS_[[Sexo]:[Sexo]]=$B19,IF(DATOS_[[AGRUP. CLAS. PROF.]:[AGRUP. CLAS. PROF.]]=$B18,IF(DATOS_[[Check Periodo Ref.]:[Check Periodo Ref.]]="Dentro",DATOS_[Conc.Sal.25]))))),
0)</f>
        <v>0</v>
      </c>
      <c r="AE19" s="93">
        <f t="array" ref="AE19">IFERROR(
AVERAGE((IF(DATOS_[[Sexo]:[Sexo]]=$B19,IF(DATOS_[[AGRUP. CLAS. PROF.]:[AGRUP. CLAS. PROF.]]=$B18,IF(DATOS_[[Check Periodo Ref.]:[Check Periodo Ref.]]="Dentro",DATOS_[Conc.Sal.26]))))),
0)</f>
        <v>0</v>
      </c>
      <c r="AF19" s="93">
        <f t="array" ref="AF19">IFERROR(
AVERAGE((IF(DATOS_[[Sexo]:[Sexo]]=$B19,IF(DATOS_[[AGRUP. CLAS. PROF.]:[AGRUP. CLAS. PROF.]]=$B18,IF(DATOS_[[Check Periodo Ref.]:[Check Periodo Ref.]]="Dentro",DATOS_[Conc.Sal.27]))))),
0)</f>
        <v>0</v>
      </c>
      <c r="AG19" s="93">
        <f t="array" ref="AG19">IFERROR(
AVERAGE((IF(DATOS_[[Sexo]:[Sexo]]=$B19,IF(DATOS_[[AGRUP. CLAS. PROF.]:[AGRUP. CLAS. PROF.]]=$B18,IF(DATOS_[[Check Periodo Ref.]:[Check Periodo Ref.]]="Dentro",DATOS_[Conc.Sal.28]))))),
0)</f>
        <v>0</v>
      </c>
      <c r="AH19" s="93">
        <f t="array" ref="AH19">IFERROR(
AVERAGE((IF(DATOS_[[Sexo]:[Sexo]]=$B19,IF(DATOS_[[AGRUP. CLAS. PROF.]:[AGRUP. CLAS. PROF.]]=$B18,IF(DATOS_[[Check Periodo Ref.]:[Check Periodo Ref.]]="Dentro",DATOS_[Conc.Sal.29]))))),
0)</f>
        <v>0</v>
      </c>
      <c r="AI19" s="93">
        <f t="array" ref="AI19">IFERROR(
AVERAGE((IF(DATOS_[[Sexo]:[Sexo]]=$B19,IF(DATOS_[[AGRUP. CLAS. PROF.]:[AGRUP. CLAS. PROF.]]=$B18,IF(DATOS_[[Check Periodo Ref.]:[Check Periodo Ref.]]="Dentro",DATOS_[Conc.Sal.30]))))),
0)</f>
        <v>0</v>
      </c>
      <c r="AJ19" s="94">
        <f t="array" ref="AJ19">IFERROR(
AVERAGE(IF(DATOS_[Sexo]=$B19,IF(DATOS_[AGRUP. CLAS. PROF.]=$B18,IF(DATOS_[Check Periodo Ref.]="Dentro",DATOS_[Tot COMPL.SAL Ef],FALSE)))),
0)</f>
        <v>0</v>
      </c>
      <c r="AK19" s="96">
        <f t="array" ref="AK19">IFERROR(
AVERAGE(IF(DATOS_[Sexo]=$B19,IF(DATOS_[AGRUP. CLAS. PROF.]=$B18,IF(DATOS_[Check Periodo Ref.]="Dentro",DATOS_[TOTAL SALARIO Ef],FALSE)))),
0)</f>
        <v>0</v>
      </c>
      <c r="AL19" s="95">
        <f t="array" ref="AL19">IFERROR(
AVERAGE((IF(DATOS_[[Sexo]:[Sexo]]=$B19,IF(DATOS_[[AGRUP. CLAS. PROF.]:[AGRUP. CLAS. PROF.]]=$B18,IF(DATOS_[[Check Periodo Ref.]:[Check Periodo Ref.]]="Dentro",DATOS_[C.Extra.01]))))),
0)</f>
        <v>0</v>
      </c>
      <c r="AM19" s="95">
        <f t="array" ref="AM19">IFERROR(
AVERAGE((IF(DATOS_[[Sexo]:[Sexo]]=$B19,IF(DATOS_[[AGRUP. CLAS. PROF.]:[AGRUP. CLAS. PROF.]]=$B18,IF(DATOS_[[Check Periodo Ref.]:[Check Periodo Ref.]]="Dentro",DATOS_[C.Extra.02]))))),
0)</f>
        <v>0</v>
      </c>
      <c r="AN19" s="95">
        <f t="array" ref="AN19">IFERROR(
AVERAGE((IF(DATOS_[[Sexo]:[Sexo]]=$B19,IF(DATOS_[[AGRUP. CLAS. PROF.]:[AGRUP. CLAS. PROF.]]=$B18,IF(DATOS_[[Check Periodo Ref.]:[Check Periodo Ref.]]="Dentro",DATOS_[C.Extra.03]))))),
0)</f>
        <v>0</v>
      </c>
      <c r="AO19" s="95">
        <f t="array" ref="AO19">IFERROR(
AVERAGE((IF(DATOS_[[Sexo]:[Sexo]]=$B19,IF(DATOS_[[AGRUP. CLAS. PROF.]:[AGRUP. CLAS. PROF.]]=$B18,IF(DATOS_[[Check Periodo Ref.]:[Check Periodo Ref.]]="Dentro",DATOS_[C.Extra.04]))))),
0)</f>
        <v>0</v>
      </c>
      <c r="AP19" s="95">
        <f t="array" ref="AP19">IFERROR(
AVERAGE((IF(DATOS_[[Sexo]:[Sexo]]=$B19,IF(DATOS_[[AGRUP. CLAS. PROF.]:[AGRUP. CLAS. PROF.]]=$B18,IF(DATOS_[[Check Periodo Ref.]:[Check Periodo Ref.]]="Dentro",DATOS_[C.Extra.05]))))),
0)</f>
        <v>0</v>
      </c>
      <c r="AQ19" s="97">
        <f t="array" ref="AQ19">IFERROR(
AVERAGE(IF(DATOS_[Sexo]=$B19,IF(DATOS_[AGRUP. CLAS. PROF.]=$B18,IF(DATOS_[Check Periodo Ref.]="Dentro",DATOS_[Tot Extrasalarial Ef],FALSE)))),
0)</f>
        <v>0</v>
      </c>
      <c r="AR19" s="98">
        <f t="array" ref="AR19">IFERROR(
AVERAGE(IF(DATOS_[Sexo]=$B19,IF(DATOS_[AGRUP. CLAS. PROF.]=$B18,IF(DATOS_[Check Periodo Ref.]="Dentro",DATOS_[TOTAL Retrib Ef],FALSE)))),
0)</f>
        <v>0</v>
      </c>
    </row>
    <row r="20" spans="1:44" s="313" customFormat="1" x14ac:dyDescent="0.3">
      <c r="A20" s="48" t="str">
        <f t="shared" ref="A20" si="10">+A19</f>
        <v>[ocultar]</v>
      </c>
      <c r="B20" s="46" t="s">
        <v>163</v>
      </c>
      <c r="C20" s="45">
        <f t="array" ref="C20">SUM(IF($B20=DATOS_[Sexo],
IF($B18=DATOS_[AGRUP. CLAS. PROF.],
IF("Dentro"=DATOS_[Check Periodo Ref.],
1/(COUNTIFS(DATOS_[Sexo],$B20,DATOS_[AGRUP. CLAS. PROF.],$B18,DATOS_[Check Periodo Ref.],"Dentro",DATOS_[id],DATOS_[id]))))))</f>
        <v>0</v>
      </c>
      <c r="D20" s="47">
        <f>COUNTIFS(DATOS_[AGRUP. CLAS. PROF.],$B18,DATOS_[Sexo],$B20,DATOS_[Check Periodo Ref.],"Dentro")</f>
        <v>0</v>
      </c>
      <c r="E20" s="92">
        <f t="array" ref="E20">IFERROR(
AVERAGE(IF(DATOS_[Sexo]=$B20,IF(DATOS_[AGRUP. CLAS. PROF.]=$B18,IF(DATOS_[Check Periodo Ref.]="Dentro",DATOS_[SALARIO BASE Ef],FALSE)))),
0)</f>
        <v>0</v>
      </c>
      <c r="F20" s="93">
        <f t="array" ref="F20">IFERROR(
AVERAGE((IF(DATOS_[[Sexo]:[Sexo]]=$B20,IF(DATOS_[[AGRUP. CLAS. PROF.]:[AGRUP. CLAS. PROF.]]=$B18,IF(DATOS_[[Check Periodo Ref.]:[Check Periodo Ref.]]="Dentro",DATOS_[Conc.Sal.01]))))),
0)</f>
        <v>0</v>
      </c>
      <c r="G20" s="93">
        <f t="array" ref="G20">IFERROR(
AVERAGE((IF(DATOS_[[Sexo]:[Sexo]]=$B20,IF(DATOS_[[AGRUP. CLAS. PROF.]:[AGRUP. CLAS. PROF.]]=$B18,IF(DATOS_[[Check Periodo Ref.]:[Check Periodo Ref.]]="Dentro",DATOS_[Conc.Sal.02]))))),
0)</f>
        <v>0</v>
      </c>
      <c r="H20" s="93">
        <f t="array" ref="H20">IFERROR(
AVERAGE((IF(DATOS_[[Sexo]:[Sexo]]=$B20,IF(DATOS_[[AGRUP. CLAS. PROF.]:[AGRUP. CLAS. PROF.]]=$B18,IF(DATOS_[[Check Periodo Ref.]:[Check Periodo Ref.]]="Dentro",DATOS_[Conc.Sal.03]))))),
0)</f>
        <v>0</v>
      </c>
      <c r="I20" s="93">
        <f t="array" ref="I20">IFERROR(
AVERAGE((IF(DATOS_[[Sexo]:[Sexo]]=$B20,IF(DATOS_[[AGRUP. CLAS. PROF.]:[AGRUP. CLAS. PROF.]]=$B18,IF(DATOS_[[Check Periodo Ref.]:[Check Periodo Ref.]]="Dentro",DATOS_[Conc.Sal.04]))))),
0)</f>
        <v>0</v>
      </c>
      <c r="J20" s="93">
        <f t="array" ref="J20">IFERROR(
AVERAGE((IF(DATOS_[[Sexo]:[Sexo]]=$B20,IF(DATOS_[[AGRUP. CLAS. PROF.]:[AGRUP. CLAS. PROF.]]=$B18,IF(DATOS_[[Check Periodo Ref.]:[Check Periodo Ref.]]="Dentro",DATOS_[Conc.Sal.05]))))),
0)</f>
        <v>0</v>
      </c>
      <c r="K20" s="93">
        <f t="array" ref="K20">IFERROR(
AVERAGE((IF(DATOS_[[Sexo]:[Sexo]]=$B20,IF(DATOS_[[AGRUP. CLAS. PROF.]:[AGRUP. CLAS. PROF.]]=$B18,IF(DATOS_[[Check Periodo Ref.]:[Check Periodo Ref.]]="Dentro",DATOS_[Conc.Sal.06]))))),
0)</f>
        <v>0</v>
      </c>
      <c r="L20" s="93">
        <f t="array" ref="L20">IFERROR(
AVERAGE((IF(DATOS_[[Sexo]:[Sexo]]=$B20,IF(DATOS_[[AGRUP. CLAS. PROF.]:[AGRUP. CLAS. PROF.]]=$B18,IF(DATOS_[[Check Periodo Ref.]:[Check Periodo Ref.]]="Dentro",DATOS_[Conc.Sal.07]))))),
0)</f>
        <v>0</v>
      </c>
      <c r="M20" s="93">
        <f t="array" ref="M20">IFERROR(
AVERAGE((IF(DATOS_[[Sexo]:[Sexo]]=$B20,IF(DATOS_[[AGRUP. CLAS. PROF.]:[AGRUP. CLAS. PROF.]]=$B18,IF(DATOS_[[Check Periodo Ref.]:[Check Periodo Ref.]]="Dentro",DATOS_[Conc.Sal.08]))))),
0)</f>
        <v>0</v>
      </c>
      <c r="N20" s="93">
        <f t="array" ref="N20">IFERROR(
AVERAGE((IF(DATOS_[[Sexo]:[Sexo]]=$B20,IF(DATOS_[[AGRUP. CLAS. PROF.]:[AGRUP. CLAS. PROF.]]=$B18,IF(DATOS_[[Check Periodo Ref.]:[Check Periodo Ref.]]="Dentro",DATOS_[Conc.Sal.09]))))),
0)</f>
        <v>0</v>
      </c>
      <c r="O20" s="93">
        <f t="array" ref="O20">IFERROR(
AVERAGE((IF(DATOS_[[Sexo]:[Sexo]]=$B20,IF(DATOS_[[AGRUP. CLAS. PROF.]:[AGRUP. CLAS. PROF.]]=$B18,IF(DATOS_[[Check Periodo Ref.]:[Check Periodo Ref.]]="Dentro",DATOS_[Conc.Sal.10]))))),
0)</f>
        <v>0</v>
      </c>
      <c r="P20" s="93">
        <f t="array" ref="P20">IFERROR(
AVERAGE((IF(DATOS_[[Sexo]:[Sexo]]=$B20,IF(DATOS_[[AGRUP. CLAS. PROF.]:[AGRUP. CLAS. PROF.]]=$B18,IF(DATOS_[[Check Periodo Ref.]:[Check Periodo Ref.]]="Dentro",DATOS_[Conc.Sal.11]))))),
0)</f>
        <v>0</v>
      </c>
      <c r="Q20" s="93">
        <f t="array" ref="Q20">IFERROR(
AVERAGE((IF(DATOS_[[Sexo]:[Sexo]]=$B20,IF(DATOS_[[AGRUP. CLAS. PROF.]:[AGRUP. CLAS. PROF.]]=$B18,IF(DATOS_[[Check Periodo Ref.]:[Check Periodo Ref.]]="Dentro",DATOS_[Conc.Sal.12]))))),
0)</f>
        <v>0</v>
      </c>
      <c r="R20" s="93">
        <f t="array" ref="R20">IFERROR(
AVERAGE((IF(DATOS_[[Sexo]:[Sexo]]=$B20,IF(DATOS_[[AGRUP. CLAS. PROF.]:[AGRUP. CLAS. PROF.]]=$B18,IF(DATOS_[[Check Periodo Ref.]:[Check Periodo Ref.]]="Dentro",DATOS_[Conc.Sal.13]))))),
0)</f>
        <v>0</v>
      </c>
      <c r="S20" s="93">
        <f t="array" ref="S20">IFERROR(
AVERAGE((IF(DATOS_[[Sexo]:[Sexo]]=$B20,IF(DATOS_[[AGRUP. CLAS. PROF.]:[AGRUP. CLAS. PROF.]]=$B18,IF(DATOS_[[Check Periodo Ref.]:[Check Periodo Ref.]]="Dentro",DATOS_[Conc.Sal.14]))))),
0)</f>
        <v>0</v>
      </c>
      <c r="T20" s="93">
        <f t="array" ref="T20">IFERROR(
AVERAGE((IF(DATOS_[[Sexo]:[Sexo]]=$B20,IF(DATOS_[[AGRUP. CLAS. PROF.]:[AGRUP. CLAS. PROF.]]=$B18,IF(DATOS_[[Check Periodo Ref.]:[Check Periodo Ref.]]="Dentro",DATOS_[Conc.Sal.15]))))),
0)</f>
        <v>0</v>
      </c>
      <c r="U20" s="93">
        <f t="array" ref="U20">IFERROR(
AVERAGE((IF(DATOS_[[Sexo]:[Sexo]]=$B20,IF(DATOS_[[AGRUP. CLAS. PROF.]:[AGRUP. CLAS. PROF.]]=$B18,IF(DATOS_[[Check Periodo Ref.]:[Check Periodo Ref.]]="Dentro",DATOS_[Conc.Sal.16]))))),
0)</f>
        <v>0</v>
      </c>
      <c r="V20" s="93">
        <f t="array" ref="V20">IFERROR(
AVERAGE((IF(DATOS_[[Sexo]:[Sexo]]=$B20,IF(DATOS_[[AGRUP. CLAS. PROF.]:[AGRUP. CLAS. PROF.]]=$B18,IF(DATOS_[[Check Periodo Ref.]:[Check Periodo Ref.]]="Dentro",DATOS_[Conc.Sal.17]))))),
0)</f>
        <v>0</v>
      </c>
      <c r="W20" s="93">
        <f t="array" ref="W20">IFERROR(
AVERAGE((IF(DATOS_[[Sexo]:[Sexo]]=$B20,IF(DATOS_[[AGRUP. CLAS. PROF.]:[AGRUP. CLAS. PROF.]]=$B18,IF(DATOS_[[Check Periodo Ref.]:[Check Periodo Ref.]]="Dentro",DATOS_[Conc.Sal.18]))))),
0)</f>
        <v>0</v>
      </c>
      <c r="X20" s="93">
        <f t="array" ref="X20">IFERROR(
AVERAGE((IF(DATOS_[[Sexo]:[Sexo]]=$B20,IF(DATOS_[[AGRUP. CLAS. PROF.]:[AGRUP. CLAS. PROF.]]=$B18,IF(DATOS_[[Check Periodo Ref.]:[Check Periodo Ref.]]="Dentro",DATOS_[Conc.Sal.19]))))),
0)</f>
        <v>0</v>
      </c>
      <c r="Y20" s="93">
        <f t="array" ref="Y20">IFERROR(
AVERAGE((IF(DATOS_[[Sexo]:[Sexo]]=$B20,IF(DATOS_[[AGRUP. CLAS. PROF.]:[AGRUP. CLAS. PROF.]]=$B18,IF(DATOS_[[Check Periodo Ref.]:[Check Periodo Ref.]]="Dentro",DATOS_[Conc.Sal.20]))))),
0)</f>
        <v>0</v>
      </c>
      <c r="Z20" s="93">
        <f t="array" ref="Z20">IFERROR(
AVERAGE((IF(DATOS_[[Sexo]:[Sexo]]=$B20,IF(DATOS_[[AGRUP. CLAS. PROF.]:[AGRUP. CLAS. PROF.]]=$B18,IF(DATOS_[[Check Periodo Ref.]:[Check Periodo Ref.]]="Dentro",DATOS_[Conc.Sal.21]))))),
0)</f>
        <v>0</v>
      </c>
      <c r="AA20" s="93">
        <f t="array" ref="AA20">IFERROR(
AVERAGE((IF(DATOS_[[Sexo]:[Sexo]]=$B20,IF(DATOS_[[AGRUP. CLAS. PROF.]:[AGRUP. CLAS. PROF.]]=$B18,IF(DATOS_[[Check Periodo Ref.]:[Check Periodo Ref.]]="Dentro",DATOS_[Conc.Sal.22]))))),
0)</f>
        <v>0</v>
      </c>
      <c r="AB20" s="93">
        <f t="array" ref="AB20">IFERROR(
AVERAGE((IF(DATOS_[[Sexo]:[Sexo]]=$B20,IF(DATOS_[[AGRUP. CLAS. PROF.]:[AGRUP. CLAS. PROF.]]=$B18,IF(DATOS_[[Check Periodo Ref.]:[Check Periodo Ref.]]="Dentro",DATOS_[Conc.Sal.23]))))),
0)</f>
        <v>0</v>
      </c>
      <c r="AC20" s="93">
        <f t="array" ref="AC20">IFERROR(
AVERAGE((IF(DATOS_[[Sexo]:[Sexo]]=$B20,IF(DATOS_[[AGRUP. CLAS. PROF.]:[AGRUP. CLAS. PROF.]]=$B18,IF(DATOS_[[Check Periodo Ref.]:[Check Periodo Ref.]]="Dentro",DATOS_[Conc.Sal.24]))))),
0)</f>
        <v>0</v>
      </c>
      <c r="AD20" s="93">
        <f t="array" ref="AD20">IFERROR(
AVERAGE((IF(DATOS_[[Sexo]:[Sexo]]=$B20,IF(DATOS_[[AGRUP. CLAS. PROF.]:[AGRUP. CLAS. PROF.]]=$B18,IF(DATOS_[[Check Periodo Ref.]:[Check Periodo Ref.]]="Dentro",DATOS_[Conc.Sal.25]))))),
0)</f>
        <v>0</v>
      </c>
      <c r="AE20" s="93">
        <f t="array" ref="AE20">IFERROR(
AVERAGE((IF(DATOS_[[Sexo]:[Sexo]]=$B20,IF(DATOS_[[AGRUP. CLAS. PROF.]:[AGRUP. CLAS. PROF.]]=$B18,IF(DATOS_[[Check Periodo Ref.]:[Check Periodo Ref.]]="Dentro",DATOS_[Conc.Sal.26]))))),
0)</f>
        <v>0</v>
      </c>
      <c r="AF20" s="93">
        <f t="array" ref="AF20">IFERROR(
AVERAGE((IF(DATOS_[[Sexo]:[Sexo]]=$B20,IF(DATOS_[[AGRUP. CLAS. PROF.]:[AGRUP. CLAS. PROF.]]=$B18,IF(DATOS_[[Check Periodo Ref.]:[Check Periodo Ref.]]="Dentro",DATOS_[Conc.Sal.27]))))),
0)</f>
        <v>0</v>
      </c>
      <c r="AG20" s="93">
        <f t="array" ref="AG20">IFERROR(
AVERAGE((IF(DATOS_[[Sexo]:[Sexo]]=$B20,IF(DATOS_[[AGRUP. CLAS. PROF.]:[AGRUP. CLAS. PROF.]]=$B18,IF(DATOS_[[Check Periodo Ref.]:[Check Periodo Ref.]]="Dentro",DATOS_[Conc.Sal.28]))))),
0)</f>
        <v>0</v>
      </c>
      <c r="AH20" s="93">
        <f t="array" ref="AH20">IFERROR(
AVERAGE((IF(DATOS_[[Sexo]:[Sexo]]=$B20,IF(DATOS_[[AGRUP. CLAS. PROF.]:[AGRUP. CLAS. PROF.]]=$B18,IF(DATOS_[[Check Periodo Ref.]:[Check Periodo Ref.]]="Dentro",DATOS_[Conc.Sal.29]))))),
0)</f>
        <v>0</v>
      </c>
      <c r="AI20" s="93">
        <f t="array" ref="AI20">IFERROR(
AVERAGE((IF(DATOS_[[Sexo]:[Sexo]]=$B20,IF(DATOS_[[AGRUP. CLAS. PROF.]:[AGRUP. CLAS. PROF.]]=$B18,IF(DATOS_[[Check Periodo Ref.]:[Check Periodo Ref.]]="Dentro",DATOS_[Conc.Sal.30]))))),
0)</f>
        <v>0</v>
      </c>
      <c r="AJ20" s="94">
        <f t="array" ref="AJ20">IFERROR(
AVERAGE(IF(DATOS_[Sexo]=$B20,IF(DATOS_[AGRUP. CLAS. PROF.]=$B18,IF(DATOS_[Check Periodo Ref.]="Dentro",DATOS_[Tot COMPL.SAL Ef],FALSE)))),
0)</f>
        <v>0</v>
      </c>
      <c r="AK20" s="96">
        <f t="array" ref="AK20">IFERROR(
AVERAGE(IF(DATOS_[Sexo]=$B20,IF(DATOS_[AGRUP. CLAS. PROF.]=$B18,IF(DATOS_[Check Periodo Ref.]="Dentro",DATOS_[TOTAL SALARIO Ef],FALSE)))),
0)</f>
        <v>0</v>
      </c>
      <c r="AL20" s="95">
        <f t="array" ref="AL20">IFERROR(
AVERAGE((IF(DATOS_[[Sexo]:[Sexo]]=$B20,IF(DATOS_[[AGRUP. CLAS. PROF.]:[AGRUP. CLAS. PROF.]]=$B18,IF(DATOS_[[Check Periodo Ref.]:[Check Periodo Ref.]]="Dentro",DATOS_[C.Extra.01]))))),
0)</f>
        <v>0</v>
      </c>
      <c r="AM20" s="95">
        <f t="array" ref="AM20">IFERROR(
AVERAGE((IF(DATOS_[[Sexo]:[Sexo]]=$B20,IF(DATOS_[[AGRUP. CLAS. PROF.]:[AGRUP. CLAS. PROF.]]=$B18,IF(DATOS_[[Check Periodo Ref.]:[Check Periodo Ref.]]="Dentro",DATOS_[C.Extra.02]))))),
0)</f>
        <v>0</v>
      </c>
      <c r="AN20" s="95">
        <f t="array" ref="AN20">IFERROR(
AVERAGE((IF(DATOS_[[Sexo]:[Sexo]]=$B20,IF(DATOS_[[AGRUP. CLAS. PROF.]:[AGRUP. CLAS. PROF.]]=$B18,IF(DATOS_[[Check Periodo Ref.]:[Check Periodo Ref.]]="Dentro",DATOS_[C.Extra.03]))))),
0)</f>
        <v>0</v>
      </c>
      <c r="AO20" s="95">
        <f t="array" ref="AO20">IFERROR(
AVERAGE((IF(DATOS_[[Sexo]:[Sexo]]=$B20,IF(DATOS_[[AGRUP. CLAS. PROF.]:[AGRUP. CLAS. PROF.]]=$B18,IF(DATOS_[[Check Periodo Ref.]:[Check Periodo Ref.]]="Dentro",DATOS_[C.Extra.04]))))),
0)</f>
        <v>0</v>
      </c>
      <c r="AP20" s="95">
        <f t="array" ref="AP20">IFERROR(
AVERAGE((IF(DATOS_[[Sexo]:[Sexo]]=$B20,IF(DATOS_[[AGRUP. CLAS. PROF.]:[AGRUP. CLAS. PROF.]]=$B18,IF(DATOS_[[Check Periodo Ref.]:[Check Periodo Ref.]]="Dentro",DATOS_[C.Extra.05]))))),
0)</f>
        <v>0</v>
      </c>
      <c r="AQ20" s="97">
        <f t="array" ref="AQ20">IFERROR(
AVERAGE(IF(DATOS_[Sexo]=$B20,IF(DATOS_[AGRUP. CLAS. PROF.]=$B18,IF(DATOS_[Check Periodo Ref.]="Dentro",DATOS_[Tot Extrasalarial Ef],FALSE)))),
0)</f>
        <v>0</v>
      </c>
      <c r="AR20" s="98">
        <f t="array" ref="AR20">IFERROR(
AVERAGE(IF(DATOS_[Sexo]=$B20,IF(DATOS_[AGRUP. CLAS. PROF.]=$B18,IF(DATOS_[Check Periodo Ref.]="Dentro",DATOS_[TOTAL Retrib Ef],FALSE)))),
0)</f>
        <v>0</v>
      </c>
    </row>
    <row r="21" spans="1:44" ht="17.25" thickBot="1" x14ac:dyDescent="0.35">
      <c r="A21" s="48" t="str">
        <f t="shared" ref="A21" si="11">+A22</f>
        <v>[ocultar]</v>
      </c>
      <c r="B21" s="51" t="s">
        <v>300</v>
      </c>
      <c r="C21" s="91"/>
      <c r="D21" s="52"/>
      <c r="E21" s="139" t="str">
        <f t="shared" ref="E21:AR21" si="12">IFERROR((E22-E23)/E22,"")</f>
        <v/>
      </c>
      <c r="F21" s="314" t="str">
        <f t="shared" si="12"/>
        <v/>
      </c>
      <c r="G21" s="180" t="str">
        <f t="shared" si="12"/>
        <v/>
      </c>
      <c r="H21" s="180" t="str">
        <f t="shared" si="12"/>
        <v/>
      </c>
      <c r="I21" s="180" t="str">
        <f t="shared" si="12"/>
        <v/>
      </c>
      <c r="J21" s="181" t="str">
        <f t="shared" si="12"/>
        <v/>
      </c>
      <c r="K21" s="182" t="str">
        <f t="shared" si="12"/>
        <v/>
      </c>
      <c r="L21" s="182" t="str">
        <f t="shared" si="12"/>
        <v/>
      </c>
      <c r="M21" s="182" t="str">
        <f t="shared" si="12"/>
        <v/>
      </c>
      <c r="N21" s="182" t="str">
        <f t="shared" si="12"/>
        <v/>
      </c>
      <c r="O21" s="182" t="str">
        <f t="shared" si="12"/>
        <v/>
      </c>
      <c r="P21" s="182" t="str">
        <f t="shared" si="12"/>
        <v/>
      </c>
      <c r="Q21" s="182" t="str">
        <f t="shared" si="12"/>
        <v/>
      </c>
      <c r="R21" s="182" t="str">
        <f t="shared" si="12"/>
        <v/>
      </c>
      <c r="S21" s="182" t="str">
        <f t="shared" si="12"/>
        <v/>
      </c>
      <c r="T21" s="182" t="str">
        <f t="shared" si="12"/>
        <v/>
      </c>
      <c r="U21" s="182" t="str">
        <f t="shared" si="12"/>
        <v/>
      </c>
      <c r="V21" s="181" t="str">
        <f t="shared" si="12"/>
        <v/>
      </c>
      <c r="W21" s="181" t="str">
        <f t="shared" si="12"/>
        <v/>
      </c>
      <c r="X21" s="181" t="str">
        <f t="shared" si="12"/>
        <v/>
      </c>
      <c r="Y21" s="181" t="str">
        <f t="shared" si="12"/>
        <v/>
      </c>
      <c r="Z21" s="181" t="str">
        <f t="shared" si="12"/>
        <v/>
      </c>
      <c r="AA21" s="181" t="str">
        <f t="shared" si="12"/>
        <v/>
      </c>
      <c r="AB21" s="181" t="str">
        <f t="shared" si="12"/>
        <v/>
      </c>
      <c r="AC21" s="181" t="str">
        <f t="shared" si="12"/>
        <v/>
      </c>
      <c r="AD21" s="181" t="str">
        <f t="shared" si="12"/>
        <v/>
      </c>
      <c r="AE21" s="181" t="str">
        <f t="shared" si="12"/>
        <v/>
      </c>
      <c r="AF21" s="181" t="str">
        <f t="shared" si="12"/>
        <v/>
      </c>
      <c r="AG21" s="181" t="str">
        <f t="shared" si="12"/>
        <v/>
      </c>
      <c r="AH21" s="181" t="str">
        <f t="shared" si="12"/>
        <v/>
      </c>
      <c r="AI21" s="181" t="str">
        <f t="shared" si="12"/>
        <v/>
      </c>
      <c r="AJ21" s="140" t="str">
        <f t="shared" si="12"/>
        <v/>
      </c>
      <c r="AK21" s="143" t="str">
        <f t="shared" si="12"/>
        <v/>
      </c>
      <c r="AL21" s="184" t="str">
        <f t="shared" si="12"/>
        <v/>
      </c>
      <c r="AM21" s="184" t="str">
        <f t="shared" si="12"/>
        <v/>
      </c>
      <c r="AN21" s="184" t="str">
        <f t="shared" si="12"/>
        <v/>
      </c>
      <c r="AO21" s="184" t="str">
        <f t="shared" si="12"/>
        <v/>
      </c>
      <c r="AP21" s="184" t="str">
        <f t="shared" si="12"/>
        <v/>
      </c>
      <c r="AQ21" s="141" t="str">
        <f t="shared" si="12"/>
        <v/>
      </c>
      <c r="AR21" s="142" t="str">
        <f t="shared" si="12"/>
        <v/>
      </c>
    </row>
    <row r="22" spans="1:44" x14ac:dyDescent="0.3">
      <c r="A22" s="48" t="str">
        <f t="shared" ref="A22" si="13">+IF(C22+C23=0,"[ocultar]","")</f>
        <v>[ocultar]</v>
      </c>
      <c r="B22" s="46" t="s">
        <v>162</v>
      </c>
      <c r="C22" s="45">
        <f t="array" ref="C22">SUM(IF($B22=DATOS_[Sexo],
IF($B21=DATOS_[AGRUP. CLAS. PROF.],
IF("Dentro"=DATOS_[Check Periodo Ref.],
1/(COUNTIFS(DATOS_[Sexo],$B22,DATOS_[AGRUP. CLAS. PROF.],$B21,DATOS_[Check Periodo Ref.],"Dentro",DATOS_[id],DATOS_[id]))))))</f>
        <v>0</v>
      </c>
      <c r="D22" s="47">
        <f>COUNTIFS(DATOS_[AGRUP. CLAS. PROF.],$B21,DATOS_[Sexo],$B22,DATOS_[Check Periodo Ref.],"Dentro")</f>
        <v>0</v>
      </c>
      <c r="E22" s="92">
        <f t="array" ref="E22">IFERROR(
AVERAGE(IF(DATOS_[Sexo]=$B22,IF(DATOS_[AGRUP. CLAS. PROF.]=$B21,IF(DATOS_[Check Periodo Ref.]="Dentro",DATOS_[SALARIO BASE Ef],FALSE)))),
0)</f>
        <v>0</v>
      </c>
      <c r="F22" s="93">
        <f t="array" ref="F22">IFERROR(
AVERAGE((IF(DATOS_[[Sexo]:[Sexo]]=$B22,IF(DATOS_[[AGRUP. CLAS. PROF.]:[AGRUP. CLAS. PROF.]]=$B21,IF(DATOS_[[Check Periodo Ref.]:[Check Periodo Ref.]]="Dentro",DATOS_[Conc.Sal.01]))))),
0)</f>
        <v>0</v>
      </c>
      <c r="G22" s="93">
        <f t="array" ref="G22">IFERROR(
AVERAGE((IF(DATOS_[[Sexo]:[Sexo]]=$B22,IF(DATOS_[[AGRUP. CLAS. PROF.]:[AGRUP. CLAS. PROF.]]=$B21,IF(DATOS_[[Check Periodo Ref.]:[Check Periodo Ref.]]="Dentro",DATOS_[Conc.Sal.02]))))),
0)</f>
        <v>0</v>
      </c>
      <c r="H22" s="93">
        <f t="array" ref="H22">IFERROR(
AVERAGE((IF(DATOS_[[Sexo]:[Sexo]]=$B22,IF(DATOS_[[AGRUP. CLAS. PROF.]:[AGRUP. CLAS. PROF.]]=$B21,IF(DATOS_[[Check Periodo Ref.]:[Check Periodo Ref.]]="Dentro",DATOS_[Conc.Sal.03]))))),
0)</f>
        <v>0</v>
      </c>
      <c r="I22" s="93">
        <f t="array" ref="I22">IFERROR(
AVERAGE((IF(DATOS_[[Sexo]:[Sexo]]=$B22,IF(DATOS_[[AGRUP. CLAS. PROF.]:[AGRUP. CLAS. PROF.]]=$B21,IF(DATOS_[[Check Periodo Ref.]:[Check Periodo Ref.]]="Dentro",DATOS_[Conc.Sal.04]))))),
0)</f>
        <v>0</v>
      </c>
      <c r="J22" s="93">
        <f t="array" ref="J22">IFERROR(
AVERAGE((IF(DATOS_[[Sexo]:[Sexo]]=$B22,IF(DATOS_[[AGRUP. CLAS. PROF.]:[AGRUP. CLAS. PROF.]]=$B21,IF(DATOS_[[Check Periodo Ref.]:[Check Periodo Ref.]]="Dentro",DATOS_[Conc.Sal.05]))))),
0)</f>
        <v>0</v>
      </c>
      <c r="K22" s="93">
        <f t="array" ref="K22">IFERROR(
AVERAGE((IF(DATOS_[[Sexo]:[Sexo]]=$B22,IF(DATOS_[[AGRUP. CLAS. PROF.]:[AGRUP. CLAS. PROF.]]=$B21,IF(DATOS_[[Check Periodo Ref.]:[Check Periodo Ref.]]="Dentro",DATOS_[Conc.Sal.06]))))),
0)</f>
        <v>0</v>
      </c>
      <c r="L22" s="93">
        <f t="array" ref="L22">IFERROR(
AVERAGE((IF(DATOS_[[Sexo]:[Sexo]]=$B22,IF(DATOS_[[AGRUP. CLAS. PROF.]:[AGRUP. CLAS. PROF.]]=$B21,IF(DATOS_[[Check Periodo Ref.]:[Check Periodo Ref.]]="Dentro",DATOS_[Conc.Sal.07]))))),
0)</f>
        <v>0</v>
      </c>
      <c r="M22" s="93">
        <f t="array" ref="M22">IFERROR(
AVERAGE((IF(DATOS_[[Sexo]:[Sexo]]=$B22,IF(DATOS_[[AGRUP. CLAS. PROF.]:[AGRUP. CLAS. PROF.]]=$B21,IF(DATOS_[[Check Periodo Ref.]:[Check Periodo Ref.]]="Dentro",DATOS_[Conc.Sal.08]))))),
0)</f>
        <v>0</v>
      </c>
      <c r="N22" s="93">
        <f t="array" ref="N22">IFERROR(
AVERAGE((IF(DATOS_[[Sexo]:[Sexo]]=$B22,IF(DATOS_[[AGRUP. CLAS. PROF.]:[AGRUP. CLAS. PROF.]]=$B21,IF(DATOS_[[Check Periodo Ref.]:[Check Periodo Ref.]]="Dentro",DATOS_[Conc.Sal.09]))))),
0)</f>
        <v>0</v>
      </c>
      <c r="O22" s="93">
        <f t="array" ref="O22">IFERROR(
AVERAGE((IF(DATOS_[[Sexo]:[Sexo]]=$B22,IF(DATOS_[[AGRUP. CLAS. PROF.]:[AGRUP. CLAS. PROF.]]=$B21,IF(DATOS_[[Check Periodo Ref.]:[Check Periodo Ref.]]="Dentro",DATOS_[Conc.Sal.10]))))),
0)</f>
        <v>0</v>
      </c>
      <c r="P22" s="93">
        <f t="array" ref="P22">IFERROR(
AVERAGE((IF(DATOS_[[Sexo]:[Sexo]]=$B22,IF(DATOS_[[AGRUP. CLAS. PROF.]:[AGRUP. CLAS. PROF.]]=$B21,IF(DATOS_[[Check Periodo Ref.]:[Check Periodo Ref.]]="Dentro",DATOS_[Conc.Sal.11]))))),
0)</f>
        <v>0</v>
      </c>
      <c r="Q22" s="93">
        <f t="array" ref="Q22">IFERROR(
AVERAGE((IF(DATOS_[[Sexo]:[Sexo]]=$B22,IF(DATOS_[[AGRUP. CLAS. PROF.]:[AGRUP. CLAS. PROF.]]=$B21,IF(DATOS_[[Check Periodo Ref.]:[Check Periodo Ref.]]="Dentro",DATOS_[Conc.Sal.12]))))),
0)</f>
        <v>0</v>
      </c>
      <c r="R22" s="93">
        <f t="array" ref="R22">IFERROR(
AVERAGE((IF(DATOS_[[Sexo]:[Sexo]]=$B22,IF(DATOS_[[AGRUP. CLAS. PROF.]:[AGRUP. CLAS. PROF.]]=$B21,IF(DATOS_[[Check Periodo Ref.]:[Check Periodo Ref.]]="Dentro",DATOS_[Conc.Sal.13]))))),
0)</f>
        <v>0</v>
      </c>
      <c r="S22" s="93">
        <f t="array" ref="S22">IFERROR(
AVERAGE((IF(DATOS_[[Sexo]:[Sexo]]=$B22,IF(DATOS_[[AGRUP. CLAS. PROF.]:[AGRUP. CLAS. PROF.]]=$B21,IF(DATOS_[[Check Periodo Ref.]:[Check Periodo Ref.]]="Dentro",DATOS_[Conc.Sal.14]))))),
0)</f>
        <v>0</v>
      </c>
      <c r="T22" s="93">
        <f t="array" ref="T22">IFERROR(
AVERAGE((IF(DATOS_[[Sexo]:[Sexo]]=$B22,IF(DATOS_[[AGRUP. CLAS. PROF.]:[AGRUP. CLAS. PROF.]]=$B21,IF(DATOS_[[Check Periodo Ref.]:[Check Periodo Ref.]]="Dentro",DATOS_[Conc.Sal.15]))))),
0)</f>
        <v>0</v>
      </c>
      <c r="U22" s="93">
        <f t="array" ref="U22">IFERROR(
AVERAGE((IF(DATOS_[[Sexo]:[Sexo]]=$B22,IF(DATOS_[[AGRUP. CLAS. PROF.]:[AGRUP. CLAS. PROF.]]=$B21,IF(DATOS_[[Check Periodo Ref.]:[Check Periodo Ref.]]="Dentro",DATOS_[Conc.Sal.16]))))),
0)</f>
        <v>0</v>
      </c>
      <c r="V22" s="93">
        <f t="array" ref="V22">IFERROR(
AVERAGE((IF(DATOS_[[Sexo]:[Sexo]]=$B22,IF(DATOS_[[AGRUP. CLAS. PROF.]:[AGRUP. CLAS. PROF.]]=$B21,IF(DATOS_[[Check Periodo Ref.]:[Check Periodo Ref.]]="Dentro",DATOS_[Conc.Sal.17]))))),
0)</f>
        <v>0</v>
      </c>
      <c r="W22" s="93">
        <f t="array" ref="W22">IFERROR(
AVERAGE((IF(DATOS_[[Sexo]:[Sexo]]=$B22,IF(DATOS_[[AGRUP. CLAS. PROF.]:[AGRUP. CLAS. PROF.]]=$B21,IF(DATOS_[[Check Periodo Ref.]:[Check Periodo Ref.]]="Dentro",DATOS_[Conc.Sal.18]))))),
0)</f>
        <v>0</v>
      </c>
      <c r="X22" s="93">
        <f t="array" ref="X22">IFERROR(
AVERAGE((IF(DATOS_[[Sexo]:[Sexo]]=$B22,IF(DATOS_[[AGRUP. CLAS. PROF.]:[AGRUP. CLAS. PROF.]]=$B21,IF(DATOS_[[Check Periodo Ref.]:[Check Periodo Ref.]]="Dentro",DATOS_[Conc.Sal.19]))))),
0)</f>
        <v>0</v>
      </c>
      <c r="Y22" s="93">
        <f t="array" ref="Y22">IFERROR(
AVERAGE((IF(DATOS_[[Sexo]:[Sexo]]=$B22,IF(DATOS_[[AGRUP. CLAS. PROF.]:[AGRUP. CLAS. PROF.]]=$B21,IF(DATOS_[[Check Periodo Ref.]:[Check Periodo Ref.]]="Dentro",DATOS_[Conc.Sal.20]))))),
0)</f>
        <v>0</v>
      </c>
      <c r="Z22" s="93">
        <f t="array" ref="Z22">IFERROR(
AVERAGE((IF(DATOS_[[Sexo]:[Sexo]]=$B22,IF(DATOS_[[AGRUP. CLAS. PROF.]:[AGRUP. CLAS. PROF.]]=$B21,IF(DATOS_[[Check Periodo Ref.]:[Check Periodo Ref.]]="Dentro",DATOS_[Conc.Sal.21]))))),
0)</f>
        <v>0</v>
      </c>
      <c r="AA22" s="93">
        <f t="array" ref="AA22">IFERROR(
AVERAGE((IF(DATOS_[[Sexo]:[Sexo]]=$B22,IF(DATOS_[[AGRUP. CLAS. PROF.]:[AGRUP. CLAS. PROF.]]=$B21,IF(DATOS_[[Check Periodo Ref.]:[Check Periodo Ref.]]="Dentro",DATOS_[Conc.Sal.22]))))),
0)</f>
        <v>0</v>
      </c>
      <c r="AB22" s="93">
        <f t="array" ref="AB22">IFERROR(
AVERAGE((IF(DATOS_[[Sexo]:[Sexo]]=$B22,IF(DATOS_[[AGRUP. CLAS. PROF.]:[AGRUP. CLAS. PROF.]]=$B21,IF(DATOS_[[Check Periodo Ref.]:[Check Periodo Ref.]]="Dentro",DATOS_[Conc.Sal.23]))))),
0)</f>
        <v>0</v>
      </c>
      <c r="AC22" s="93">
        <f t="array" ref="AC22">IFERROR(
AVERAGE((IF(DATOS_[[Sexo]:[Sexo]]=$B22,IF(DATOS_[[AGRUP. CLAS. PROF.]:[AGRUP. CLAS. PROF.]]=$B21,IF(DATOS_[[Check Periodo Ref.]:[Check Periodo Ref.]]="Dentro",DATOS_[Conc.Sal.24]))))),
0)</f>
        <v>0</v>
      </c>
      <c r="AD22" s="93">
        <f t="array" ref="AD22">IFERROR(
AVERAGE((IF(DATOS_[[Sexo]:[Sexo]]=$B22,IF(DATOS_[[AGRUP. CLAS. PROF.]:[AGRUP. CLAS. PROF.]]=$B21,IF(DATOS_[[Check Periodo Ref.]:[Check Periodo Ref.]]="Dentro",DATOS_[Conc.Sal.25]))))),
0)</f>
        <v>0</v>
      </c>
      <c r="AE22" s="93">
        <f t="array" ref="AE22">IFERROR(
AVERAGE((IF(DATOS_[[Sexo]:[Sexo]]=$B22,IF(DATOS_[[AGRUP. CLAS. PROF.]:[AGRUP. CLAS. PROF.]]=$B21,IF(DATOS_[[Check Periodo Ref.]:[Check Periodo Ref.]]="Dentro",DATOS_[Conc.Sal.26]))))),
0)</f>
        <v>0</v>
      </c>
      <c r="AF22" s="93">
        <f t="array" ref="AF22">IFERROR(
AVERAGE((IF(DATOS_[[Sexo]:[Sexo]]=$B22,IF(DATOS_[[AGRUP. CLAS. PROF.]:[AGRUP. CLAS. PROF.]]=$B21,IF(DATOS_[[Check Periodo Ref.]:[Check Periodo Ref.]]="Dentro",DATOS_[Conc.Sal.27]))))),
0)</f>
        <v>0</v>
      </c>
      <c r="AG22" s="93">
        <f t="array" ref="AG22">IFERROR(
AVERAGE((IF(DATOS_[[Sexo]:[Sexo]]=$B22,IF(DATOS_[[AGRUP. CLAS. PROF.]:[AGRUP. CLAS. PROF.]]=$B21,IF(DATOS_[[Check Periodo Ref.]:[Check Periodo Ref.]]="Dentro",DATOS_[Conc.Sal.28]))))),
0)</f>
        <v>0</v>
      </c>
      <c r="AH22" s="93">
        <f t="array" ref="AH22">IFERROR(
AVERAGE((IF(DATOS_[[Sexo]:[Sexo]]=$B22,IF(DATOS_[[AGRUP. CLAS. PROF.]:[AGRUP. CLAS. PROF.]]=$B21,IF(DATOS_[[Check Periodo Ref.]:[Check Periodo Ref.]]="Dentro",DATOS_[Conc.Sal.29]))))),
0)</f>
        <v>0</v>
      </c>
      <c r="AI22" s="93">
        <f t="array" ref="AI22">IFERROR(
AVERAGE((IF(DATOS_[[Sexo]:[Sexo]]=$B22,IF(DATOS_[[AGRUP. CLAS. PROF.]:[AGRUP. CLAS. PROF.]]=$B21,IF(DATOS_[[Check Periodo Ref.]:[Check Periodo Ref.]]="Dentro",DATOS_[Conc.Sal.30]))))),
0)</f>
        <v>0</v>
      </c>
      <c r="AJ22" s="94">
        <f t="array" ref="AJ22">IFERROR(
AVERAGE(IF(DATOS_[Sexo]=$B22,IF(DATOS_[AGRUP. CLAS. PROF.]=$B21,IF(DATOS_[Check Periodo Ref.]="Dentro",DATOS_[Tot COMPL.SAL Ef],FALSE)))),
0)</f>
        <v>0</v>
      </c>
      <c r="AK22" s="96">
        <f t="array" ref="AK22">IFERROR(
AVERAGE(IF(DATOS_[Sexo]=$B22,IF(DATOS_[AGRUP. CLAS. PROF.]=$B21,IF(DATOS_[Check Periodo Ref.]="Dentro",DATOS_[TOTAL SALARIO Ef],FALSE)))),
0)</f>
        <v>0</v>
      </c>
      <c r="AL22" s="95">
        <f t="array" ref="AL22">IFERROR(
AVERAGE((IF(DATOS_[[Sexo]:[Sexo]]=$B22,IF(DATOS_[[AGRUP. CLAS. PROF.]:[AGRUP. CLAS. PROF.]]=$B21,IF(DATOS_[[Check Periodo Ref.]:[Check Periodo Ref.]]="Dentro",DATOS_[C.Extra.01]))))),
0)</f>
        <v>0</v>
      </c>
      <c r="AM22" s="95">
        <f t="array" ref="AM22">IFERROR(
AVERAGE((IF(DATOS_[[Sexo]:[Sexo]]=$B22,IF(DATOS_[[AGRUP. CLAS. PROF.]:[AGRUP. CLAS. PROF.]]=$B21,IF(DATOS_[[Check Periodo Ref.]:[Check Periodo Ref.]]="Dentro",DATOS_[C.Extra.02]))))),
0)</f>
        <v>0</v>
      </c>
      <c r="AN22" s="95">
        <f t="array" ref="AN22">IFERROR(
AVERAGE((IF(DATOS_[[Sexo]:[Sexo]]=$B22,IF(DATOS_[[AGRUP. CLAS. PROF.]:[AGRUP. CLAS. PROF.]]=$B21,IF(DATOS_[[Check Periodo Ref.]:[Check Periodo Ref.]]="Dentro",DATOS_[C.Extra.03]))))),
0)</f>
        <v>0</v>
      </c>
      <c r="AO22" s="95">
        <f t="array" ref="AO22">IFERROR(
AVERAGE((IF(DATOS_[[Sexo]:[Sexo]]=$B22,IF(DATOS_[[AGRUP. CLAS. PROF.]:[AGRUP. CLAS. PROF.]]=$B21,IF(DATOS_[[Check Periodo Ref.]:[Check Periodo Ref.]]="Dentro",DATOS_[C.Extra.04]))))),
0)</f>
        <v>0</v>
      </c>
      <c r="AP22" s="95">
        <f t="array" ref="AP22">IFERROR(
AVERAGE((IF(DATOS_[[Sexo]:[Sexo]]=$B22,IF(DATOS_[[AGRUP. CLAS. PROF.]:[AGRUP. CLAS. PROF.]]=$B21,IF(DATOS_[[Check Periodo Ref.]:[Check Periodo Ref.]]="Dentro",DATOS_[C.Extra.05]))))),
0)</f>
        <v>0</v>
      </c>
      <c r="AQ22" s="97">
        <f t="array" ref="AQ22">IFERROR(
AVERAGE(IF(DATOS_[Sexo]=$B22,IF(DATOS_[AGRUP. CLAS. PROF.]=$B21,IF(DATOS_[Check Periodo Ref.]="Dentro",DATOS_[Tot Extrasalarial Ef],FALSE)))),
0)</f>
        <v>0</v>
      </c>
      <c r="AR22" s="98">
        <f t="array" ref="AR22">IFERROR(
AVERAGE(IF(DATOS_[Sexo]=$B22,IF(DATOS_[AGRUP. CLAS. PROF.]=$B21,IF(DATOS_[Check Periodo Ref.]="Dentro",DATOS_[TOTAL Retrib Ef],FALSE)))),
0)</f>
        <v>0</v>
      </c>
    </row>
    <row r="23" spans="1:44" x14ac:dyDescent="0.3">
      <c r="A23" s="48" t="str">
        <f t="shared" ref="A23" si="14">+A22</f>
        <v>[ocultar]</v>
      </c>
      <c r="B23" s="46" t="s">
        <v>163</v>
      </c>
      <c r="C23" s="45">
        <f t="array" ref="C23">SUM(IF($B23=DATOS_[Sexo],
IF($B21=DATOS_[AGRUP. CLAS. PROF.],
IF("Dentro"=DATOS_[Check Periodo Ref.],
1/(COUNTIFS(DATOS_[Sexo],$B23,DATOS_[AGRUP. CLAS. PROF.],$B21,DATOS_[Check Periodo Ref.],"Dentro",DATOS_[id],DATOS_[id]))))))</f>
        <v>0</v>
      </c>
      <c r="D23" s="47">
        <f>COUNTIFS(DATOS_[AGRUP. CLAS. PROF.],$B21,DATOS_[Sexo],$B23,DATOS_[Check Periodo Ref.],"Dentro")</f>
        <v>0</v>
      </c>
      <c r="E23" s="92">
        <f t="array" ref="E23">IFERROR(
AVERAGE(IF(DATOS_[Sexo]=$B23,IF(DATOS_[AGRUP. CLAS. PROF.]=$B21,IF(DATOS_[Check Periodo Ref.]="Dentro",DATOS_[SALARIO BASE Ef],FALSE)))),
0)</f>
        <v>0</v>
      </c>
      <c r="F23" s="93">
        <f t="array" ref="F23">IFERROR(
AVERAGE((IF(DATOS_[[Sexo]:[Sexo]]=$B23,IF(DATOS_[[AGRUP. CLAS. PROF.]:[AGRUP. CLAS. PROF.]]=$B21,IF(DATOS_[[Check Periodo Ref.]:[Check Periodo Ref.]]="Dentro",DATOS_[Conc.Sal.01]))))),
0)</f>
        <v>0</v>
      </c>
      <c r="G23" s="93">
        <f t="array" ref="G23">IFERROR(
AVERAGE((IF(DATOS_[[Sexo]:[Sexo]]=$B23,IF(DATOS_[[AGRUP. CLAS. PROF.]:[AGRUP. CLAS. PROF.]]=$B21,IF(DATOS_[[Check Periodo Ref.]:[Check Periodo Ref.]]="Dentro",DATOS_[Conc.Sal.02]))))),
0)</f>
        <v>0</v>
      </c>
      <c r="H23" s="93">
        <f t="array" ref="H23">IFERROR(
AVERAGE((IF(DATOS_[[Sexo]:[Sexo]]=$B23,IF(DATOS_[[AGRUP. CLAS. PROF.]:[AGRUP. CLAS. PROF.]]=$B21,IF(DATOS_[[Check Periodo Ref.]:[Check Periodo Ref.]]="Dentro",DATOS_[Conc.Sal.03]))))),
0)</f>
        <v>0</v>
      </c>
      <c r="I23" s="93">
        <f t="array" ref="I23">IFERROR(
AVERAGE((IF(DATOS_[[Sexo]:[Sexo]]=$B23,IF(DATOS_[[AGRUP. CLAS. PROF.]:[AGRUP. CLAS. PROF.]]=$B21,IF(DATOS_[[Check Periodo Ref.]:[Check Periodo Ref.]]="Dentro",DATOS_[Conc.Sal.04]))))),
0)</f>
        <v>0</v>
      </c>
      <c r="J23" s="93">
        <f t="array" ref="J23">IFERROR(
AVERAGE((IF(DATOS_[[Sexo]:[Sexo]]=$B23,IF(DATOS_[[AGRUP. CLAS. PROF.]:[AGRUP. CLAS. PROF.]]=$B21,IF(DATOS_[[Check Periodo Ref.]:[Check Periodo Ref.]]="Dentro",DATOS_[Conc.Sal.05]))))),
0)</f>
        <v>0</v>
      </c>
      <c r="K23" s="93">
        <f t="array" ref="K23">IFERROR(
AVERAGE((IF(DATOS_[[Sexo]:[Sexo]]=$B23,IF(DATOS_[[AGRUP. CLAS. PROF.]:[AGRUP. CLAS. PROF.]]=$B21,IF(DATOS_[[Check Periodo Ref.]:[Check Periodo Ref.]]="Dentro",DATOS_[Conc.Sal.06]))))),
0)</f>
        <v>0</v>
      </c>
      <c r="L23" s="93">
        <f t="array" ref="L23">IFERROR(
AVERAGE((IF(DATOS_[[Sexo]:[Sexo]]=$B23,IF(DATOS_[[AGRUP. CLAS. PROF.]:[AGRUP. CLAS. PROF.]]=$B21,IF(DATOS_[[Check Periodo Ref.]:[Check Periodo Ref.]]="Dentro",DATOS_[Conc.Sal.07]))))),
0)</f>
        <v>0</v>
      </c>
      <c r="M23" s="93">
        <f t="array" ref="M23">IFERROR(
AVERAGE((IF(DATOS_[[Sexo]:[Sexo]]=$B23,IF(DATOS_[[AGRUP. CLAS. PROF.]:[AGRUP. CLAS. PROF.]]=$B21,IF(DATOS_[[Check Periodo Ref.]:[Check Periodo Ref.]]="Dentro",DATOS_[Conc.Sal.08]))))),
0)</f>
        <v>0</v>
      </c>
      <c r="N23" s="93">
        <f t="array" ref="N23">IFERROR(
AVERAGE((IF(DATOS_[[Sexo]:[Sexo]]=$B23,IF(DATOS_[[AGRUP. CLAS. PROF.]:[AGRUP. CLAS. PROF.]]=$B21,IF(DATOS_[[Check Periodo Ref.]:[Check Periodo Ref.]]="Dentro",DATOS_[Conc.Sal.09]))))),
0)</f>
        <v>0</v>
      </c>
      <c r="O23" s="93">
        <f t="array" ref="O23">IFERROR(
AVERAGE((IF(DATOS_[[Sexo]:[Sexo]]=$B23,IF(DATOS_[[AGRUP. CLAS. PROF.]:[AGRUP. CLAS. PROF.]]=$B21,IF(DATOS_[[Check Periodo Ref.]:[Check Periodo Ref.]]="Dentro",DATOS_[Conc.Sal.10]))))),
0)</f>
        <v>0</v>
      </c>
      <c r="P23" s="93">
        <f t="array" ref="P23">IFERROR(
AVERAGE((IF(DATOS_[[Sexo]:[Sexo]]=$B23,IF(DATOS_[[AGRUP. CLAS. PROF.]:[AGRUP. CLAS. PROF.]]=$B21,IF(DATOS_[[Check Periodo Ref.]:[Check Periodo Ref.]]="Dentro",DATOS_[Conc.Sal.11]))))),
0)</f>
        <v>0</v>
      </c>
      <c r="Q23" s="93">
        <f t="array" ref="Q23">IFERROR(
AVERAGE((IF(DATOS_[[Sexo]:[Sexo]]=$B23,IF(DATOS_[[AGRUP. CLAS. PROF.]:[AGRUP. CLAS. PROF.]]=$B21,IF(DATOS_[[Check Periodo Ref.]:[Check Periodo Ref.]]="Dentro",DATOS_[Conc.Sal.12]))))),
0)</f>
        <v>0</v>
      </c>
      <c r="R23" s="93">
        <f t="array" ref="R23">IFERROR(
AVERAGE((IF(DATOS_[[Sexo]:[Sexo]]=$B23,IF(DATOS_[[AGRUP. CLAS. PROF.]:[AGRUP. CLAS. PROF.]]=$B21,IF(DATOS_[[Check Periodo Ref.]:[Check Periodo Ref.]]="Dentro",DATOS_[Conc.Sal.13]))))),
0)</f>
        <v>0</v>
      </c>
      <c r="S23" s="93">
        <f t="array" ref="S23">IFERROR(
AVERAGE((IF(DATOS_[[Sexo]:[Sexo]]=$B23,IF(DATOS_[[AGRUP. CLAS. PROF.]:[AGRUP. CLAS. PROF.]]=$B21,IF(DATOS_[[Check Periodo Ref.]:[Check Periodo Ref.]]="Dentro",DATOS_[Conc.Sal.14]))))),
0)</f>
        <v>0</v>
      </c>
      <c r="T23" s="93">
        <f t="array" ref="T23">IFERROR(
AVERAGE((IF(DATOS_[[Sexo]:[Sexo]]=$B23,IF(DATOS_[[AGRUP. CLAS. PROF.]:[AGRUP. CLAS. PROF.]]=$B21,IF(DATOS_[[Check Periodo Ref.]:[Check Periodo Ref.]]="Dentro",DATOS_[Conc.Sal.15]))))),
0)</f>
        <v>0</v>
      </c>
      <c r="U23" s="93">
        <f t="array" ref="U23">IFERROR(
AVERAGE((IF(DATOS_[[Sexo]:[Sexo]]=$B23,IF(DATOS_[[AGRUP. CLAS. PROF.]:[AGRUP. CLAS. PROF.]]=$B21,IF(DATOS_[[Check Periodo Ref.]:[Check Periodo Ref.]]="Dentro",DATOS_[Conc.Sal.16]))))),
0)</f>
        <v>0</v>
      </c>
      <c r="V23" s="93">
        <f t="array" ref="V23">IFERROR(
AVERAGE((IF(DATOS_[[Sexo]:[Sexo]]=$B23,IF(DATOS_[[AGRUP. CLAS. PROF.]:[AGRUP. CLAS. PROF.]]=$B21,IF(DATOS_[[Check Periodo Ref.]:[Check Periodo Ref.]]="Dentro",DATOS_[Conc.Sal.17]))))),
0)</f>
        <v>0</v>
      </c>
      <c r="W23" s="93">
        <f t="array" ref="W23">IFERROR(
AVERAGE((IF(DATOS_[[Sexo]:[Sexo]]=$B23,IF(DATOS_[[AGRUP. CLAS. PROF.]:[AGRUP. CLAS. PROF.]]=$B21,IF(DATOS_[[Check Periodo Ref.]:[Check Periodo Ref.]]="Dentro",DATOS_[Conc.Sal.18]))))),
0)</f>
        <v>0</v>
      </c>
      <c r="X23" s="93">
        <f t="array" ref="X23">IFERROR(
AVERAGE((IF(DATOS_[[Sexo]:[Sexo]]=$B23,IF(DATOS_[[AGRUP. CLAS. PROF.]:[AGRUP. CLAS. PROF.]]=$B21,IF(DATOS_[[Check Periodo Ref.]:[Check Periodo Ref.]]="Dentro",DATOS_[Conc.Sal.19]))))),
0)</f>
        <v>0</v>
      </c>
      <c r="Y23" s="93">
        <f t="array" ref="Y23">IFERROR(
AVERAGE((IF(DATOS_[[Sexo]:[Sexo]]=$B23,IF(DATOS_[[AGRUP. CLAS. PROF.]:[AGRUP. CLAS. PROF.]]=$B21,IF(DATOS_[[Check Periodo Ref.]:[Check Periodo Ref.]]="Dentro",DATOS_[Conc.Sal.20]))))),
0)</f>
        <v>0</v>
      </c>
      <c r="Z23" s="93">
        <f t="array" ref="Z23">IFERROR(
AVERAGE((IF(DATOS_[[Sexo]:[Sexo]]=$B23,IF(DATOS_[[AGRUP. CLAS. PROF.]:[AGRUP. CLAS. PROF.]]=$B21,IF(DATOS_[[Check Periodo Ref.]:[Check Periodo Ref.]]="Dentro",DATOS_[Conc.Sal.21]))))),
0)</f>
        <v>0</v>
      </c>
      <c r="AA23" s="93">
        <f t="array" ref="AA23">IFERROR(
AVERAGE((IF(DATOS_[[Sexo]:[Sexo]]=$B23,IF(DATOS_[[AGRUP. CLAS. PROF.]:[AGRUP. CLAS. PROF.]]=$B21,IF(DATOS_[[Check Periodo Ref.]:[Check Periodo Ref.]]="Dentro",DATOS_[Conc.Sal.22]))))),
0)</f>
        <v>0</v>
      </c>
      <c r="AB23" s="93">
        <f t="array" ref="AB23">IFERROR(
AVERAGE((IF(DATOS_[[Sexo]:[Sexo]]=$B23,IF(DATOS_[[AGRUP. CLAS. PROF.]:[AGRUP. CLAS. PROF.]]=$B21,IF(DATOS_[[Check Periodo Ref.]:[Check Periodo Ref.]]="Dentro",DATOS_[Conc.Sal.23]))))),
0)</f>
        <v>0</v>
      </c>
      <c r="AC23" s="93">
        <f t="array" ref="AC23">IFERROR(
AVERAGE((IF(DATOS_[[Sexo]:[Sexo]]=$B23,IF(DATOS_[[AGRUP. CLAS. PROF.]:[AGRUP. CLAS. PROF.]]=$B21,IF(DATOS_[[Check Periodo Ref.]:[Check Periodo Ref.]]="Dentro",DATOS_[Conc.Sal.24]))))),
0)</f>
        <v>0</v>
      </c>
      <c r="AD23" s="93">
        <f t="array" ref="AD23">IFERROR(
AVERAGE((IF(DATOS_[[Sexo]:[Sexo]]=$B23,IF(DATOS_[[AGRUP. CLAS. PROF.]:[AGRUP. CLAS. PROF.]]=$B21,IF(DATOS_[[Check Periodo Ref.]:[Check Periodo Ref.]]="Dentro",DATOS_[Conc.Sal.25]))))),
0)</f>
        <v>0</v>
      </c>
      <c r="AE23" s="93">
        <f t="array" ref="AE23">IFERROR(
AVERAGE((IF(DATOS_[[Sexo]:[Sexo]]=$B23,IF(DATOS_[[AGRUP. CLAS. PROF.]:[AGRUP. CLAS. PROF.]]=$B21,IF(DATOS_[[Check Periodo Ref.]:[Check Periodo Ref.]]="Dentro",DATOS_[Conc.Sal.26]))))),
0)</f>
        <v>0</v>
      </c>
      <c r="AF23" s="93">
        <f t="array" ref="AF23">IFERROR(
AVERAGE((IF(DATOS_[[Sexo]:[Sexo]]=$B23,IF(DATOS_[[AGRUP. CLAS. PROF.]:[AGRUP. CLAS. PROF.]]=$B21,IF(DATOS_[[Check Periodo Ref.]:[Check Periodo Ref.]]="Dentro",DATOS_[Conc.Sal.27]))))),
0)</f>
        <v>0</v>
      </c>
      <c r="AG23" s="93">
        <f t="array" ref="AG23">IFERROR(
AVERAGE((IF(DATOS_[[Sexo]:[Sexo]]=$B23,IF(DATOS_[[AGRUP. CLAS. PROF.]:[AGRUP. CLAS. PROF.]]=$B21,IF(DATOS_[[Check Periodo Ref.]:[Check Periodo Ref.]]="Dentro",DATOS_[Conc.Sal.28]))))),
0)</f>
        <v>0</v>
      </c>
      <c r="AH23" s="93">
        <f t="array" ref="AH23">IFERROR(
AVERAGE((IF(DATOS_[[Sexo]:[Sexo]]=$B23,IF(DATOS_[[AGRUP. CLAS. PROF.]:[AGRUP. CLAS. PROF.]]=$B21,IF(DATOS_[[Check Periodo Ref.]:[Check Periodo Ref.]]="Dentro",DATOS_[Conc.Sal.29]))))),
0)</f>
        <v>0</v>
      </c>
      <c r="AI23" s="93">
        <f t="array" ref="AI23">IFERROR(
AVERAGE((IF(DATOS_[[Sexo]:[Sexo]]=$B23,IF(DATOS_[[AGRUP. CLAS. PROF.]:[AGRUP. CLAS. PROF.]]=$B21,IF(DATOS_[[Check Periodo Ref.]:[Check Periodo Ref.]]="Dentro",DATOS_[Conc.Sal.30]))))),
0)</f>
        <v>0</v>
      </c>
      <c r="AJ23" s="94">
        <f t="array" ref="AJ23">IFERROR(
AVERAGE(IF(DATOS_[Sexo]=$B23,IF(DATOS_[AGRUP. CLAS. PROF.]=$B21,IF(DATOS_[Check Periodo Ref.]="Dentro",DATOS_[Tot COMPL.SAL Ef],FALSE)))),
0)</f>
        <v>0</v>
      </c>
      <c r="AK23" s="96">
        <f t="array" ref="AK23">IFERROR(
AVERAGE(IF(DATOS_[Sexo]=$B23,IF(DATOS_[AGRUP. CLAS. PROF.]=$B21,IF(DATOS_[Check Periodo Ref.]="Dentro",DATOS_[TOTAL SALARIO Ef],FALSE)))),
0)</f>
        <v>0</v>
      </c>
      <c r="AL23" s="95">
        <f t="array" ref="AL23">IFERROR(
AVERAGE((IF(DATOS_[[Sexo]:[Sexo]]=$B23,IF(DATOS_[[AGRUP. CLAS. PROF.]:[AGRUP. CLAS. PROF.]]=$B21,IF(DATOS_[[Check Periodo Ref.]:[Check Periodo Ref.]]="Dentro",DATOS_[C.Extra.01]))))),
0)</f>
        <v>0</v>
      </c>
      <c r="AM23" s="95">
        <f t="array" ref="AM23">IFERROR(
AVERAGE((IF(DATOS_[[Sexo]:[Sexo]]=$B23,IF(DATOS_[[AGRUP. CLAS. PROF.]:[AGRUP. CLAS. PROF.]]=$B21,IF(DATOS_[[Check Periodo Ref.]:[Check Periodo Ref.]]="Dentro",DATOS_[C.Extra.02]))))),
0)</f>
        <v>0</v>
      </c>
      <c r="AN23" s="95">
        <f t="array" ref="AN23">IFERROR(
AVERAGE((IF(DATOS_[[Sexo]:[Sexo]]=$B23,IF(DATOS_[[AGRUP. CLAS. PROF.]:[AGRUP. CLAS. PROF.]]=$B21,IF(DATOS_[[Check Periodo Ref.]:[Check Periodo Ref.]]="Dentro",DATOS_[C.Extra.03]))))),
0)</f>
        <v>0</v>
      </c>
      <c r="AO23" s="95">
        <f t="array" ref="AO23">IFERROR(
AVERAGE((IF(DATOS_[[Sexo]:[Sexo]]=$B23,IF(DATOS_[[AGRUP. CLAS. PROF.]:[AGRUP. CLAS. PROF.]]=$B21,IF(DATOS_[[Check Periodo Ref.]:[Check Periodo Ref.]]="Dentro",DATOS_[C.Extra.04]))))),
0)</f>
        <v>0</v>
      </c>
      <c r="AP23" s="95">
        <f t="array" ref="AP23">IFERROR(
AVERAGE((IF(DATOS_[[Sexo]:[Sexo]]=$B23,IF(DATOS_[[AGRUP. CLAS. PROF.]:[AGRUP. CLAS. PROF.]]=$B21,IF(DATOS_[[Check Periodo Ref.]:[Check Periodo Ref.]]="Dentro",DATOS_[C.Extra.05]))))),
0)</f>
        <v>0</v>
      </c>
      <c r="AQ23" s="97">
        <f t="array" ref="AQ23">IFERROR(
AVERAGE(IF(DATOS_[Sexo]=$B23,IF(DATOS_[AGRUP. CLAS. PROF.]=$B21,IF(DATOS_[Check Periodo Ref.]="Dentro",DATOS_[Tot Extrasalarial Ef],FALSE)))),
0)</f>
        <v>0</v>
      </c>
      <c r="AR23" s="98">
        <f t="array" ref="AR23">IFERROR(
AVERAGE(IF(DATOS_[Sexo]=$B23,IF(DATOS_[AGRUP. CLAS. PROF.]=$B21,IF(DATOS_[Check Periodo Ref.]="Dentro",DATOS_[TOTAL Retrib Ef],FALSE)))),
0)</f>
        <v>0</v>
      </c>
    </row>
    <row r="24" spans="1:44" ht="17.25" thickBot="1" x14ac:dyDescent="0.35">
      <c r="A24" s="48" t="str">
        <f t="shared" ref="A24" si="15">+A25</f>
        <v>[ocultar]</v>
      </c>
      <c r="B24" s="51" t="s">
        <v>301</v>
      </c>
      <c r="C24" s="91"/>
      <c r="D24" s="52"/>
      <c r="E24" s="139" t="str">
        <f t="shared" ref="E24:AR24" si="16">IFERROR((E25-E26)/E25,"")</f>
        <v/>
      </c>
      <c r="F24" s="314" t="str">
        <f t="shared" si="16"/>
        <v/>
      </c>
      <c r="G24" s="180" t="str">
        <f t="shared" si="16"/>
        <v/>
      </c>
      <c r="H24" s="180" t="str">
        <f t="shared" si="16"/>
        <v/>
      </c>
      <c r="I24" s="180" t="str">
        <f t="shared" si="16"/>
        <v/>
      </c>
      <c r="J24" s="181" t="str">
        <f t="shared" si="16"/>
        <v/>
      </c>
      <c r="K24" s="182" t="str">
        <f t="shared" si="16"/>
        <v/>
      </c>
      <c r="L24" s="182" t="str">
        <f t="shared" si="16"/>
        <v/>
      </c>
      <c r="M24" s="182" t="str">
        <f t="shared" si="16"/>
        <v/>
      </c>
      <c r="N24" s="182" t="str">
        <f t="shared" si="16"/>
        <v/>
      </c>
      <c r="O24" s="182" t="str">
        <f t="shared" si="16"/>
        <v/>
      </c>
      <c r="P24" s="182" t="str">
        <f t="shared" si="16"/>
        <v/>
      </c>
      <c r="Q24" s="182" t="str">
        <f t="shared" si="16"/>
        <v/>
      </c>
      <c r="R24" s="182" t="str">
        <f t="shared" si="16"/>
        <v/>
      </c>
      <c r="S24" s="182" t="str">
        <f t="shared" si="16"/>
        <v/>
      </c>
      <c r="T24" s="182" t="str">
        <f t="shared" si="16"/>
        <v/>
      </c>
      <c r="U24" s="182" t="str">
        <f t="shared" si="16"/>
        <v/>
      </c>
      <c r="V24" s="181" t="str">
        <f t="shared" si="16"/>
        <v/>
      </c>
      <c r="W24" s="181" t="str">
        <f t="shared" si="16"/>
        <v/>
      </c>
      <c r="X24" s="181" t="str">
        <f t="shared" si="16"/>
        <v/>
      </c>
      <c r="Y24" s="181" t="str">
        <f t="shared" si="16"/>
        <v/>
      </c>
      <c r="Z24" s="181" t="str">
        <f t="shared" si="16"/>
        <v/>
      </c>
      <c r="AA24" s="181" t="str">
        <f t="shared" si="16"/>
        <v/>
      </c>
      <c r="AB24" s="181" t="str">
        <f t="shared" si="16"/>
        <v/>
      </c>
      <c r="AC24" s="181" t="str">
        <f t="shared" si="16"/>
        <v/>
      </c>
      <c r="AD24" s="181" t="str">
        <f t="shared" si="16"/>
        <v/>
      </c>
      <c r="AE24" s="181" t="str">
        <f t="shared" si="16"/>
        <v/>
      </c>
      <c r="AF24" s="181" t="str">
        <f t="shared" si="16"/>
        <v/>
      </c>
      <c r="AG24" s="181" t="str">
        <f t="shared" si="16"/>
        <v/>
      </c>
      <c r="AH24" s="181" t="str">
        <f t="shared" si="16"/>
        <v/>
      </c>
      <c r="AI24" s="181" t="str">
        <f t="shared" si="16"/>
        <v/>
      </c>
      <c r="AJ24" s="140" t="str">
        <f t="shared" si="16"/>
        <v/>
      </c>
      <c r="AK24" s="143" t="str">
        <f t="shared" si="16"/>
        <v/>
      </c>
      <c r="AL24" s="184" t="str">
        <f t="shared" si="16"/>
        <v/>
      </c>
      <c r="AM24" s="184" t="str">
        <f t="shared" si="16"/>
        <v/>
      </c>
      <c r="AN24" s="184" t="str">
        <f t="shared" si="16"/>
        <v/>
      </c>
      <c r="AO24" s="184" t="str">
        <f t="shared" si="16"/>
        <v/>
      </c>
      <c r="AP24" s="184" t="str">
        <f t="shared" si="16"/>
        <v/>
      </c>
      <c r="AQ24" s="141" t="str">
        <f t="shared" si="16"/>
        <v/>
      </c>
      <c r="AR24" s="142" t="str">
        <f t="shared" si="16"/>
        <v/>
      </c>
    </row>
    <row r="25" spans="1:44" x14ac:dyDescent="0.3">
      <c r="A25" s="48" t="str">
        <f t="shared" ref="A25" si="17">+IF(C25+C26=0,"[ocultar]","")</f>
        <v>[ocultar]</v>
      </c>
      <c r="B25" s="46" t="s">
        <v>162</v>
      </c>
      <c r="C25" s="45">
        <f t="array" ref="C25">SUM(IF($B25=DATOS_[Sexo],
IF($B24=DATOS_[AGRUP. CLAS. PROF.],
IF("Dentro"=DATOS_[Check Periodo Ref.],
1/(COUNTIFS(DATOS_[Sexo],$B25,DATOS_[AGRUP. CLAS. PROF.],$B24,DATOS_[Check Periodo Ref.],"Dentro",DATOS_[id],DATOS_[id]))))))</f>
        <v>0</v>
      </c>
      <c r="D25" s="47">
        <f>COUNTIFS(DATOS_[AGRUP. CLAS. PROF.],$B24,DATOS_[Sexo],$B25,DATOS_[Check Periodo Ref.],"Dentro")</f>
        <v>0</v>
      </c>
      <c r="E25" s="92">
        <f t="array" ref="E25">IFERROR(
AVERAGE(IF(DATOS_[Sexo]=$B25,IF(DATOS_[AGRUP. CLAS. PROF.]=$B24,IF(DATOS_[Check Periodo Ref.]="Dentro",DATOS_[SALARIO BASE Ef],FALSE)))),
0)</f>
        <v>0</v>
      </c>
      <c r="F25" s="93">
        <f t="array" ref="F25">IFERROR(
AVERAGE((IF(DATOS_[[Sexo]:[Sexo]]=$B25,IF(DATOS_[[AGRUP. CLAS. PROF.]:[AGRUP. CLAS. PROF.]]=$B24,IF(DATOS_[[Check Periodo Ref.]:[Check Periodo Ref.]]="Dentro",DATOS_[Conc.Sal.01]))))),
0)</f>
        <v>0</v>
      </c>
      <c r="G25" s="93">
        <f t="array" ref="G25">IFERROR(
AVERAGE((IF(DATOS_[[Sexo]:[Sexo]]=$B25,IF(DATOS_[[AGRUP. CLAS. PROF.]:[AGRUP. CLAS. PROF.]]=$B24,IF(DATOS_[[Check Periodo Ref.]:[Check Periodo Ref.]]="Dentro",DATOS_[Conc.Sal.02]))))),
0)</f>
        <v>0</v>
      </c>
      <c r="H25" s="93">
        <f t="array" ref="H25">IFERROR(
AVERAGE((IF(DATOS_[[Sexo]:[Sexo]]=$B25,IF(DATOS_[[AGRUP. CLAS. PROF.]:[AGRUP. CLAS. PROF.]]=$B24,IF(DATOS_[[Check Periodo Ref.]:[Check Periodo Ref.]]="Dentro",DATOS_[Conc.Sal.03]))))),
0)</f>
        <v>0</v>
      </c>
      <c r="I25" s="93">
        <f t="array" ref="I25">IFERROR(
AVERAGE((IF(DATOS_[[Sexo]:[Sexo]]=$B25,IF(DATOS_[[AGRUP. CLAS. PROF.]:[AGRUP. CLAS. PROF.]]=$B24,IF(DATOS_[[Check Periodo Ref.]:[Check Periodo Ref.]]="Dentro",DATOS_[Conc.Sal.04]))))),
0)</f>
        <v>0</v>
      </c>
      <c r="J25" s="93">
        <f t="array" ref="J25">IFERROR(
AVERAGE((IF(DATOS_[[Sexo]:[Sexo]]=$B25,IF(DATOS_[[AGRUP. CLAS. PROF.]:[AGRUP. CLAS. PROF.]]=$B24,IF(DATOS_[[Check Periodo Ref.]:[Check Periodo Ref.]]="Dentro",DATOS_[Conc.Sal.05]))))),
0)</f>
        <v>0</v>
      </c>
      <c r="K25" s="93">
        <f t="array" ref="K25">IFERROR(
AVERAGE((IF(DATOS_[[Sexo]:[Sexo]]=$B25,IF(DATOS_[[AGRUP. CLAS. PROF.]:[AGRUP. CLAS. PROF.]]=$B24,IF(DATOS_[[Check Periodo Ref.]:[Check Periodo Ref.]]="Dentro",DATOS_[Conc.Sal.06]))))),
0)</f>
        <v>0</v>
      </c>
      <c r="L25" s="93">
        <f t="array" ref="L25">IFERROR(
AVERAGE((IF(DATOS_[[Sexo]:[Sexo]]=$B25,IF(DATOS_[[AGRUP. CLAS. PROF.]:[AGRUP. CLAS. PROF.]]=$B24,IF(DATOS_[[Check Periodo Ref.]:[Check Periodo Ref.]]="Dentro",DATOS_[Conc.Sal.07]))))),
0)</f>
        <v>0</v>
      </c>
      <c r="M25" s="93">
        <f t="array" ref="M25">IFERROR(
AVERAGE((IF(DATOS_[[Sexo]:[Sexo]]=$B25,IF(DATOS_[[AGRUP. CLAS. PROF.]:[AGRUP. CLAS. PROF.]]=$B24,IF(DATOS_[[Check Periodo Ref.]:[Check Periodo Ref.]]="Dentro",DATOS_[Conc.Sal.08]))))),
0)</f>
        <v>0</v>
      </c>
      <c r="N25" s="93">
        <f t="array" ref="N25">IFERROR(
AVERAGE((IF(DATOS_[[Sexo]:[Sexo]]=$B25,IF(DATOS_[[AGRUP. CLAS. PROF.]:[AGRUP. CLAS. PROF.]]=$B24,IF(DATOS_[[Check Periodo Ref.]:[Check Periodo Ref.]]="Dentro",DATOS_[Conc.Sal.09]))))),
0)</f>
        <v>0</v>
      </c>
      <c r="O25" s="93">
        <f t="array" ref="O25">IFERROR(
AVERAGE((IF(DATOS_[[Sexo]:[Sexo]]=$B25,IF(DATOS_[[AGRUP. CLAS. PROF.]:[AGRUP. CLAS. PROF.]]=$B24,IF(DATOS_[[Check Periodo Ref.]:[Check Periodo Ref.]]="Dentro",DATOS_[Conc.Sal.10]))))),
0)</f>
        <v>0</v>
      </c>
      <c r="P25" s="93">
        <f t="array" ref="P25">IFERROR(
AVERAGE((IF(DATOS_[[Sexo]:[Sexo]]=$B25,IF(DATOS_[[AGRUP. CLAS. PROF.]:[AGRUP. CLAS. PROF.]]=$B24,IF(DATOS_[[Check Periodo Ref.]:[Check Periodo Ref.]]="Dentro",DATOS_[Conc.Sal.11]))))),
0)</f>
        <v>0</v>
      </c>
      <c r="Q25" s="93">
        <f t="array" ref="Q25">IFERROR(
AVERAGE((IF(DATOS_[[Sexo]:[Sexo]]=$B25,IF(DATOS_[[AGRUP. CLAS. PROF.]:[AGRUP. CLAS. PROF.]]=$B24,IF(DATOS_[[Check Periodo Ref.]:[Check Periodo Ref.]]="Dentro",DATOS_[Conc.Sal.12]))))),
0)</f>
        <v>0</v>
      </c>
      <c r="R25" s="93">
        <f t="array" ref="R25">IFERROR(
AVERAGE((IF(DATOS_[[Sexo]:[Sexo]]=$B25,IF(DATOS_[[AGRUP. CLAS. PROF.]:[AGRUP. CLAS. PROF.]]=$B24,IF(DATOS_[[Check Periodo Ref.]:[Check Periodo Ref.]]="Dentro",DATOS_[Conc.Sal.13]))))),
0)</f>
        <v>0</v>
      </c>
      <c r="S25" s="93">
        <f t="array" ref="S25">IFERROR(
AVERAGE((IF(DATOS_[[Sexo]:[Sexo]]=$B25,IF(DATOS_[[AGRUP. CLAS. PROF.]:[AGRUP. CLAS. PROF.]]=$B24,IF(DATOS_[[Check Periodo Ref.]:[Check Periodo Ref.]]="Dentro",DATOS_[Conc.Sal.14]))))),
0)</f>
        <v>0</v>
      </c>
      <c r="T25" s="93">
        <f t="array" ref="T25">IFERROR(
AVERAGE((IF(DATOS_[[Sexo]:[Sexo]]=$B25,IF(DATOS_[[AGRUP. CLAS. PROF.]:[AGRUP. CLAS. PROF.]]=$B24,IF(DATOS_[[Check Periodo Ref.]:[Check Periodo Ref.]]="Dentro",DATOS_[Conc.Sal.15]))))),
0)</f>
        <v>0</v>
      </c>
      <c r="U25" s="93">
        <f t="array" ref="U25">IFERROR(
AVERAGE((IF(DATOS_[[Sexo]:[Sexo]]=$B25,IF(DATOS_[[AGRUP. CLAS. PROF.]:[AGRUP. CLAS. PROF.]]=$B24,IF(DATOS_[[Check Periodo Ref.]:[Check Periodo Ref.]]="Dentro",DATOS_[Conc.Sal.16]))))),
0)</f>
        <v>0</v>
      </c>
      <c r="V25" s="93">
        <f t="array" ref="V25">IFERROR(
AVERAGE((IF(DATOS_[[Sexo]:[Sexo]]=$B25,IF(DATOS_[[AGRUP. CLAS. PROF.]:[AGRUP. CLAS. PROF.]]=$B24,IF(DATOS_[[Check Periodo Ref.]:[Check Periodo Ref.]]="Dentro",DATOS_[Conc.Sal.17]))))),
0)</f>
        <v>0</v>
      </c>
      <c r="W25" s="93">
        <f t="array" ref="W25">IFERROR(
AVERAGE((IF(DATOS_[[Sexo]:[Sexo]]=$B25,IF(DATOS_[[AGRUP. CLAS. PROF.]:[AGRUP. CLAS. PROF.]]=$B24,IF(DATOS_[[Check Periodo Ref.]:[Check Periodo Ref.]]="Dentro",DATOS_[Conc.Sal.18]))))),
0)</f>
        <v>0</v>
      </c>
      <c r="X25" s="93">
        <f t="array" ref="X25">IFERROR(
AVERAGE((IF(DATOS_[[Sexo]:[Sexo]]=$B25,IF(DATOS_[[AGRUP. CLAS. PROF.]:[AGRUP. CLAS. PROF.]]=$B24,IF(DATOS_[[Check Periodo Ref.]:[Check Periodo Ref.]]="Dentro",DATOS_[Conc.Sal.19]))))),
0)</f>
        <v>0</v>
      </c>
      <c r="Y25" s="93">
        <f t="array" ref="Y25">IFERROR(
AVERAGE((IF(DATOS_[[Sexo]:[Sexo]]=$B25,IF(DATOS_[[AGRUP. CLAS. PROF.]:[AGRUP. CLAS. PROF.]]=$B24,IF(DATOS_[[Check Periodo Ref.]:[Check Periodo Ref.]]="Dentro",DATOS_[Conc.Sal.20]))))),
0)</f>
        <v>0</v>
      </c>
      <c r="Z25" s="93">
        <f t="array" ref="Z25">IFERROR(
AVERAGE((IF(DATOS_[[Sexo]:[Sexo]]=$B25,IF(DATOS_[[AGRUP. CLAS. PROF.]:[AGRUP. CLAS. PROF.]]=$B24,IF(DATOS_[[Check Periodo Ref.]:[Check Periodo Ref.]]="Dentro",DATOS_[Conc.Sal.21]))))),
0)</f>
        <v>0</v>
      </c>
      <c r="AA25" s="93">
        <f t="array" ref="AA25">IFERROR(
AVERAGE((IF(DATOS_[[Sexo]:[Sexo]]=$B25,IF(DATOS_[[AGRUP. CLAS. PROF.]:[AGRUP. CLAS. PROF.]]=$B24,IF(DATOS_[[Check Periodo Ref.]:[Check Periodo Ref.]]="Dentro",DATOS_[Conc.Sal.22]))))),
0)</f>
        <v>0</v>
      </c>
      <c r="AB25" s="93">
        <f t="array" ref="AB25">IFERROR(
AVERAGE((IF(DATOS_[[Sexo]:[Sexo]]=$B25,IF(DATOS_[[AGRUP. CLAS. PROF.]:[AGRUP. CLAS. PROF.]]=$B24,IF(DATOS_[[Check Periodo Ref.]:[Check Periodo Ref.]]="Dentro",DATOS_[Conc.Sal.23]))))),
0)</f>
        <v>0</v>
      </c>
      <c r="AC25" s="93">
        <f t="array" ref="AC25">IFERROR(
AVERAGE((IF(DATOS_[[Sexo]:[Sexo]]=$B25,IF(DATOS_[[AGRUP. CLAS. PROF.]:[AGRUP. CLAS. PROF.]]=$B24,IF(DATOS_[[Check Periodo Ref.]:[Check Periodo Ref.]]="Dentro",DATOS_[Conc.Sal.24]))))),
0)</f>
        <v>0</v>
      </c>
      <c r="AD25" s="93">
        <f t="array" ref="AD25">IFERROR(
AVERAGE((IF(DATOS_[[Sexo]:[Sexo]]=$B25,IF(DATOS_[[AGRUP. CLAS. PROF.]:[AGRUP. CLAS. PROF.]]=$B24,IF(DATOS_[[Check Periodo Ref.]:[Check Periodo Ref.]]="Dentro",DATOS_[Conc.Sal.25]))))),
0)</f>
        <v>0</v>
      </c>
      <c r="AE25" s="93">
        <f t="array" ref="AE25">IFERROR(
AVERAGE((IF(DATOS_[[Sexo]:[Sexo]]=$B25,IF(DATOS_[[AGRUP. CLAS. PROF.]:[AGRUP. CLAS. PROF.]]=$B24,IF(DATOS_[[Check Periodo Ref.]:[Check Periodo Ref.]]="Dentro",DATOS_[Conc.Sal.26]))))),
0)</f>
        <v>0</v>
      </c>
      <c r="AF25" s="93">
        <f t="array" ref="AF25">IFERROR(
AVERAGE((IF(DATOS_[[Sexo]:[Sexo]]=$B25,IF(DATOS_[[AGRUP. CLAS. PROF.]:[AGRUP. CLAS. PROF.]]=$B24,IF(DATOS_[[Check Periodo Ref.]:[Check Periodo Ref.]]="Dentro",DATOS_[Conc.Sal.27]))))),
0)</f>
        <v>0</v>
      </c>
      <c r="AG25" s="93">
        <f t="array" ref="AG25">IFERROR(
AVERAGE((IF(DATOS_[[Sexo]:[Sexo]]=$B25,IF(DATOS_[[AGRUP. CLAS. PROF.]:[AGRUP. CLAS. PROF.]]=$B24,IF(DATOS_[[Check Periodo Ref.]:[Check Periodo Ref.]]="Dentro",DATOS_[Conc.Sal.28]))))),
0)</f>
        <v>0</v>
      </c>
      <c r="AH25" s="93">
        <f t="array" ref="AH25">IFERROR(
AVERAGE((IF(DATOS_[[Sexo]:[Sexo]]=$B25,IF(DATOS_[[AGRUP. CLAS. PROF.]:[AGRUP. CLAS. PROF.]]=$B24,IF(DATOS_[[Check Periodo Ref.]:[Check Periodo Ref.]]="Dentro",DATOS_[Conc.Sal.29]))))),
0)</f>
        <v>0</v>
      </c>
      <c r="AI25" s="93">
        <f t="array" ref="AI25">IFERROR(
AVERAGE((IF(DATOS_[[Sexo]:[Sexo]]=$B25,IF(DATOS_[[AGRUP. CLAS. PROF.]:[AGRUP. CLAS. PROF.]]=$B24,IF(DATOS_[[Check Periodo Ref.]:[Check Periodo Ref.]]="Dentro",DATOS_[Conc.Sal.30]))))),
0)</f>
        <v>0</v>
      </c>
      <c r="AJ25" s="94">
        <f t="array" ref="AJ25">IFERROR(
AVERAGE(IF(DATOS_[Sexo]=$B25,IF(DATOS_[AGRUP. CLAS. PROF.]=$B24,IF(DATOS_[Check Periodo Ref.]="Dentro",DATOS_[Tot COMPL.SAL Ef],FALSE)))),
0)</f>
        <v>0</v>
      </c>
      <c r="AK25" s="96">
        <f t="array" ref="AK25">IFERROR(
AVERAGE(IF(DATOS_[Sexo]=$B25,IF(DATOS_[AGRUP. CLAS. PROF.]=$B24,IF(DATOS_[Check Periodo Ref.]="Dentro",DATOS_[TOTAL SALARIO Ef],FALSE)))),
0)</f>
        <v>0</v>
      </c>
      <c r="AL25" s="95">
        <f t="array" ref="AL25">IFERROR(
AVERAGE((IF(DATOS_[[Sexo]:[Sexo]]=$B25,IF(DATOS_[[AGRUP. CLAS. PROF.]:[AGRUP. CLAS. PROF.]]=$B24,IF(DATOS_[[Check Periodo Ref.]:[Check Periodo Ref.]]="Dentro",DATOS_[C.Extra.01]))))),
0)</f>
        <v>0</v>
      </c>
      <c r="AM25" s="95">
        <f t="array" ref="AM25">IFERROR(
AVERAGE((IF(DATOS_[[Sexo]:[Sexo]]=$B25,IF(DATOS_[[AGRUP. CLAS. PROF.]:[AGRUP. CLAS. PROF.]]=$B24,IF(DATOS_[[Check Periodo Ref.]:[Check Periodo Ref.]]="Dentro",DATOS_[C.Extra.02]))))),
0)</f>
        <v>0</v>
      </c>
      <c r="AN25" s="95">
        <f t="array" ref="AN25">IFERROR(
AVERAGE((IF(DATOS_[[Sexo]:[Sexo]]=$B25,IF(DATOS_[[AGRUP. CLAS. PROF.]:[AGRUP. CLAS. PROF.]]=$B24,IF(DATOS_[[Check Periodo Ref.]:[Check Periodo Ref.]]="Dentro",DATOS_[C.Extra.03]))))),
0)</f>
        <v>0</v>
      </c>
      <c r="AO25" s="95">
        <f t="array" ref="AO25">IFERROR(
AVERAGE((IF(DATOS_[[Sexo]:[Sexo]]=$B25,IF(DATOS_[[AGRUP. CLAS. PROF.]:[AGRUP. CLAS. PROF.]]=$B24,IF(DATOS_[[Check Periodo Ref.]:[Check Periodo Ref.]]="Dentro",DATOS_[C.Extra.04]))))),
0)</f>
        <v>0</v>
      </c>
      <c r="AP25" s="95">
        <f t="array" ref="AP25">IFERROR(
AVERAGE((IF(DATOS_[[Sexo]:[Sexo]]=$B25,IF(DATOS_[[AGRUP. CLAS. PROF.]:[AGRUP. CLAS. PROF.]]=$B24,IF(DATOS_[[Check Periodo Ref.]:[Check Periodo Ref.]]="Dentro",DATOS_[C.Extra.05]))))),
0)</f>
        <v>0</v>
      </c>
      <c r="AQ25" s="97">
        <f t="array" ref="AQ25">IFERROR(
AVERAGE(IF(DATOS_[Sexo]=$B25,IF(DATOS_[AGRUP. CLAS. PROF.]=$B24,IF(DATOS_[Check Periodo Ref.]="Dentro",DATOS_[Tot Extrasalarial Ef],FALSE)))),
0)</f>
        <v>0</v>
      </c>
      <c r="AR25" s="98">
        <f t="array" ref="AR25">IFERROR(
AVERAGE(IF(DATOS_[Sexo]=$B25,IF(DATOS_[AGRUP. CLAS. PROF.]=$B24,IF(DATOS_[Check Periodo Ref.]="Dentro",DATOS_[TOTAL Retrib Ef],FALSE)))),
0)</f>
        <v>0</v>
      </c>
    </row>
    <row r="26" spans="1:44" x14ac:dyDescent="0.3">
      <c r="A26" s="48" t="str">
        <f t="shared" ref="A26" si="18">+A25</f>
        <v>[ocultar]</v>
      </c>
      <c r="B26" s="46" t="s">
        <v>163</v>
      </c>
      <c r="C26" s="45">
        <f t="array" ref="C26">SUM(IF($B26=DATOS_[Sexo],
IF($B24=DATOS_[AGRUP. CLAS. PROF.],
IF("Dentro"=DATOS_[Check Periodo Ref.],
1/(COUNTIFS(DATOS_[Sexo],$B26,DATOS_[AGRUP. CLAS. PROF.],$B24,DATOS_[Check Periodo Ref.],"Dentro",DATOS_[id],DATOS_[id]))))))</f>
        <v>0</v>
      </c>
      <c r="D26" s="47">
        <f>COUNTIFS(DATOS_[AGRUP. CLAS. PROF.],$B24,DATOS_[Sexo],$B26,DATOS_[Check Periodo Ref.],"Dentro")</f>
        <v>0</v>
      </c>
      <c r="E26" s="92">
        <f t="array" ref="E26">IFERROR(
AVERAGE(IF(DATOS_[Sexo]=$B26,IF(DATOS_[AGRUP. CLAS. PROF.]=$B24,IF(DATOS_[Check Periodo Ref.]="Dentro",DATOS_[SALARIO BASE Ef],FALSE)))),
0)</f>
        <v>0</v>
      </c>
      <c r="F26" s="93">
        <f t="array" ref="F26">IFERROR(
AVERAGE((IF(DATOS_[[Sexo]:[Sexo]]=$B26,IF(DATOS_[[AGRUP. CLAS. PROF.]:[AGRUP. CLAS. PROF.]]=$B24,IF(DATOS_[[Check Periodo Ref.]:[Check Periodo Ref.]]="Dentro",DATOS_[Conc.Sal.01]))))),
0)</f>
        <v>0</v>
      </c>
      <c r="G26" s="93">
        <f t="array" ref="G26">IFERROR(
AVERAGE((IF(DATOS_[[Sexo]:[Sexo]]=$B26,IF(DATOS_[[AGRUP. CLAS. PROF.]:[AGRUP. CLAS. PROF.]]=$B24,IF(DATOS_[[Check Periodo Ref.]:[Check Periodo Ref.]]="Dentro",DATOS_[Conc.Sal.02]))))),
0)</f>
        <v>0</v>
      </c>
      <c r="H26" s="93">
        <f t="array" ref="H26">IFERROR(
AVERAGE((IF(DATOS_[[Sexo]:[Sexo]]=$B26,IF(DATOS_[[AGRUP. CLAS. PROF.]:[AGRUP. CLAS. PROF.]]=$B24,IF(DATOS_[[Check Periodo Ref.]:[Check Periodo Ref.]]="Dentro",DATOS_[Conc.Sal.03]))))),
0)</f>
        <v>0</v>
      </c>
      <c r="I26" s="93">
        <f t="array" ref="I26">IFERROR(
AVERAGE((IF(DATOS_[[Sexo]:[Sexo]]=$B26,IF(DATOS_[[AGRUP. CLAS. PROF.]:[AGRUP. CLAS. PROF.]]=$B24,IF(DATOS_[[Check Periodo Ref.]:[Check Periodo Ref.]]="Dentro",DATOS_[Conc.Sal.04]))))),
0)</f>
        <v>0</v>
      </c>
      <c r="J26" s="93">
        <f t="array" ref="J26">IFERROR(
AVERAGE((IF(DATOS_[[Sexo]:[Sexo]]=$B26,IF(DATOS_[[AGRUP. CLAS. PROF.]:[AGRUP. CLAS. PROF.]]=$B24,IF(DATOS_[[Check Periodo Ref.]:[Check Periodo Ref.]]="Dentro",DATOS_[Conc.Sal.05]))))),
0)</f>
        <v>0</v>
      </c>
      <c r="K26" s="93">
        <f t="array" ref="K26">IFERROR(
AVERAGE((IF(DATOS_[[Sexo]:[Sexo]]=$B26,IF(DATOS_[[AGRUP. CLAS. PROF.]:[AGRUP. CLAS. PROF.]]=$B24,IF(DATOS_[[Check Periodo Ref.]:[Check Periodo Ref.]]="Dentro",DATOS_[Conc.Sal.06]))))),
0)</f>
        <v>0</v>
      </c>
      <c r="L26" s="93">
        <f t="array" ref="L26">IFERROR(
AVERAGE((IF(DATOS_[[Sexo]:[Sexo]]=$B26,IF(DATOS_[[AGRUP. CLAS. PROF.]:[AGRUP. CLAS. PROF.]]=$B24,IF(DATOS_[[Check Periodo Ref.]:[Check Periodo Ref.]]="Dentro",DATOS_[Conc.Sal.07]))))),
0)</f>
        <v>0</v>
      </c>
      <c r="M26" s="93">
        <f t="array" ref="M26">IFERROR(
AVERAGE((IF(DATOS_[[Sexo]:[Sexo]]=$B26,IF(DATOS_[[AGRUP. CLAS. PROF.]:[AGRUP. CLAS. PROF.]]=$B24,IF(DATOS_[[Check Periodo Ref.]:[Check Periodo Ref.]]="Dentro",DATOS_[Conc.Sal.08]))))),
0)</f>
        <v>0</v>
      </c>
      <c r="N26" s="93">
        <f t="array" ref="N26">IFERROR(
AVERAGE((IF(DATOS_[[Sexo]:[Sexo]]=$B26,IF(DATOS_[[AGRUP. CLAS. PROF.]:[AGRUP. CLAS. PROF.]]=$B24,IF(DATOS_[[Check Periodo Ref.]:[Check Periodo Ref.]]="Dentro",DATOS_[Conc.Sal.09]))))),
0)</f>
        <v>0</v>
      </c>
      <c r="O26" s="93">
        <f t="array" ref="O26">IFERROR(
AVERAGE((IF(DATOS_[[Sexo]:[Sexo]]=$B26,IF(DATOS_[[AGRUP. CLAS. PROF.]:[AGRUP. CLAS. PROF.]]=$B24,IF(DATOS_[[Check Periodo Ref.]:[Check Periodo Ref.]]="Dentro",DATOS_[Conc.Sal.10]))))),
0)</f>
        <v>0</v>
      </c>
      <c r="P26" s="93">
        <f t="array" ref="P26">IFERROR(
AVERAGE((IF(DATOS_[[Sexo]:[Sexo]]=$B26,IF(DATOS_[[AGRUP. CLAS. PROF.]:[AGRUP. CLAS. PROF.]]=$B24,IF(DATOS_[[Check Periodo Ref.]:[Check Periodo Ref.]]="Dentro",DATOS_[Conc.Sal.11]))))),
0)</f>
        <v>0</v>
      </c>
      <c r="Q26" s="93">
        <f t="array" ref="Q26">IFERROR(
AVERAGE((IF(DATOS_[[Sexo]:[Sexo]]=$B26,IF(DATOS_[[AGRUP. CLAS. PROF.]:[AGRUP. CLAS. PROF.]]=$B24,IF(DATOS_[[Check Periodo Ref.]:[Check Periodo Ref.]]="Dentro",DATOS_[Conc.Sal.12]))))),
0)</f>
        <v>0</v>
      </c>
      <c r="R26" s="93">
        <f t="array" ref="R26">IFERROR(
AVERAGE((IF(DATOS_[[Sexo]:[Sexo]]=$B26,IF(DATOS_[[AGRUP. CLAS. PROF.]:[AGRUP. CLAS. PROF.]]=$B24,IF(DATOS_[[Check Periodo Ref.]:[Check Periodo Ref.]]="Dentro",DATOS_[Conc.Sal.13]))))),
0)</f>
        <v>0</v>
      </c>
      <c r="S26" s="93">
        <f t="array" ref="S26">IFERROR(
AVERAGE((IF(DATOS_[[Sexo]:[Sexo]]=$B26,IF(DATOS_[[AGRUP. CLAS. PROF.]:[AGRUP. CLAS. PROF.]]=$B24,IF(DATOS_[[Check Periodo Ref.]:[Check Periodo Ref.]]="Dentro",DATOS_[Conc.Sal.14]))))),
0)</f>
        <v>0</v>
      </c>
      <c r="T26" s="93">
        <f t="array" ref="T26">IFERROR(
AVERAGE((IF(DATOS_[[Sexo]:[Sexo]]=$B26,IF(DATOS_[[AGRUP. CLAS. PROF.]:[AGRUP. CLAS. PROF.]]=$B24,IF(DATOS_[[Check Periodo Ref.]:[Check Periodo Ref.]]="Dentro",DATOS_[Conc.Sal.15]))))),
0)</f>
        <v>0</v>
      </c>
      <c r="U26" s="93">
        <f t="array" ref="U26">IFERROR(
AVERAGE((IF(DATOS_[[Sexo]:[Sexo]]=$B26,IF(DATOS_[[AGRUP. CLAS. PROF.]:[AGRUP. CLAS. PROF.]]=$B24,IF(DATOS_[[Check Periodo Ref.]:[Check Periodo Ref.]]="Dentro",DATOS_[Conc.Sal.16]))))),
0)</f>
        <v>0</v>
      </c>
      <c r="V26" s="93">
        <f t="array" ref="V26">IFERROR(
AVERAGE((IF(DATOS_[[Sexo]:[Sexo]]=$B26,IF(DATOS_[[AGRUP. CLAS. PROF.]:[AGRUP. CLAS. PROF.]]=$B24,IF(DATOS_[[Check Periodo Ref.]:[Check Periodo Ref.]]="Dentro",DATOS_[Conc.Sal.17]))))),
0)</f>
        <v>0</v>
      </c>
      <c r="W26" s="93">
        <f t="array" ref="W26">IFERROR(
AVERAGE((IF(DATOS_[[Sexo]:[Sexo]]=$B26,IF(DATOS_[[AGRUP. CLAS. PROF.]:[AGRUP. CLAS. PROF.]]=$B24,IF(DATOS_[[Check Periodo Ref.]:[Check Periodo Ref.]]="Dentro",DATOS_[Conc.Sal.18]))))),
0)</f>
        <v>0</v>
      </c>
      <c r="X26" s="93">
        <f t="array" ref="X26">IFERROR(
AVERAGE((IF(DATOS_[[Sexo]:[Sexo]]=$B26,IF(DATOS_[[AGRUP. CLAS. PROF.]:[AGRUP. CLAS. PROF.]]=$B24,IF(DATOS_[[Check Periodo Ref.]:[Check Periodo Ref.]]="Dentro",DATOS_[Conc.Sal.19]))))),
0)</f>
        <v>0</v>
      </c>
      <c r="Y26" s="93">
        <f t="array" ref="Y26">IFERROR(
AVERAGE((IF(DATOS_[[Sexo]:[Sexo]]=$B26,IF(DATOS_[[AGRUP. CLAS. PROF.]:[AGRUP. CLAS. PROF.]]=$B24,IF(DATOS_[[Check Periodo Ref.]:[Check Periodo Ref.]]="Dentro",DATOS_[Conc.Sal.20]))))),
0)</f>
        <v>0</v>
      </c>
      <c r="Z26" s="93">
        <f t="array" ref="Z26">IFERROR(
AVERAGE((IF(DATOS_[[Sexo]:[Sexo]]=$B26,IF(DATOS_[[AGRUP. CLAS. PROF.]:[AGRUP. CLAS. PROF.]]=$B24,IF(DATOS_[[Check Periodo Ref.]:[Check Periodo Ref.]]="Dentro",DATOS_[Conc.Sal.21]))))),
0)</f>
        <v>0</v>
      </c>
      <c r="AA26" s="93">
        <f t="array" ref="AA26">IFERROR(
AVERAGE((IF(DATOS_[[Sexo]:[Sexo]]=$B26,IF(DATOS_[[AGRUP. CLAS. PROF.]:[AGRUP. CLAS. PROF.]]=$B24,IF(DATOS_[[Check Periodo Ref.]:[Check Periodo Ref.]]="Dentro",DATOS_[Conc.Sal.22]))))),
0)</f>
        <v>0</v>
      </c>
      <c r="AB26" s="93">
        <f t="array" ref="AB26">IFERROR(
AVERAGE((IF(DATOS_[[Sexo]:[Sexo]]=$B26,IF(DATOS_[[AGRUP. CLAS. PROF.]:[AGRUP. CLAS. PROF.]]=$B24,IF(DATOS_[[Check Periodo Ref.]:[Check Periodo Ref.]]="Dentro",DATOS_[Conc.Sal.23]))))),
0)</f>
        <v>0</v>
      </c>
      <c r="AC26" s="93">
        <f t="array" ref="AC26">IFERROR(
AVERAGE((IF(DATOS_[[Sexo]:[Sexo]]=$B26,IF(DATOS_[[AGRUP. CLAS. PROF.]:[AGRUP. CLAS. PROF.]]=$B24,IF(DATOS_[[Check Periodo Ref.]:[Check Periodo Ref.]]="Dentro",DATOS_[Conc.Sal.24]))))),
0)</f>
        <v>0</v>
      </c>
      <c r="AD26" s="93">
        <f t="array" ref="AD26">IFERROR(
AVERAGE((IF(DATOS_[[Sexo]:[Sexo]]=$B26,IF(DATOS_[[AGRUP. CLAS. PROF.]:[AGRUP. CLAS. PROF.]]=$B24,IF(DATOS_[[Check Periodo Ref.]:[Check Periodo Ref.]]="Dentro",DATOS_[Conc.Sal.25]))))),
0)</f>
        <v>0</v>
      </c>
      <c r="AE26" s="93">
        <f t="array" ref="AE26">IFERROR(
AVERAGE((IF(DATOS_[[Sexo]:[Sexo]]=$B26,IF(DATOS_[[AGRUP. CLAS. PROF.]:[AGRUP. CLAS. PROF.]]=$B24,IF(DATOS_[[Check Periodo Ref.]:[Check Periodo Ref.]]="Dentro",DATOS_[Conc.Sal.26]))))),
0)</f>
        <v>0</v>
      </c>
      <c r="AF26" s="93">
        <f t="array" ref="AF26">IFERROR(
AVERAGE((IF(DATOS_[[Sexo]:[Sexo]]=$B26,IF(DATOS_[[AGRUP. CLAS. PROF.]:[AGRUP. CLAS. PROF.]]=$B24,IF(DATOS_[[Check Periodo Ref.]:[Check Periodo Ref.]]="Dentro",DATOS_[Conc.Sal.27]))))),
0)</f>
        <v>0</v>
      </c>
      <c r="AG26" s="93">
        <f t="array" ref="AG26">IFERROR(
AVERAGE((IF(DATOS_[[Sexo]:[Sexo]]=$B26,IF(DATOS_[[AGRUP. CLAS. PROF.]:[AGRUP. CLAS. PROF.]]=$B24,IF(DATOS_[[Check Periodo Ref.]:[Check Periodo Ref.]]="Dentro",DATOS_[Conc.Sal.28]))))),
0)</f>
        <v>0</v>
      </c>
      <c r="AH26" s="93">
        <f t="array" ref="AH26">IFERROR(
AVERAGE((IF(DATOS_[[Sexo]:[Sexo]]=$B26,IF(DATOS_[[AGRUP. CLAS. PROF.]:[AGRUP. CLAS. PROF.]]=$B24,IF(DATOS_[[Check Periodo Ref.]:[Check Periodo Ref.]]="Dentro",DATOS_[Conc.Sal.29]))))),
0)</f>
        <v>0</v>
      </c>
      <c r="AI26" s="93">
        <f t="array" ref="AI26">IFERROR(
AVERAGE((IF(DATOS_[[Sexo]:[Sexo]]=$B26,IF(DATOS_[[AGRUP. CLAS. PROF.]:[AGRUP. CLAS. PROF.]]=$B24,IF(DATOS_[[Check Periodo Ref.]:[Check Periodo Ref.]]="Dentro",DATOS_[Conc.Sal.30]))))),
0)</f>
        <v>0</v>
      </c>
      <c r="AJ26" s="94">
        <f t="array" ref="AJ26">IFERROR(
AVERAGE(IF(DATOS_[Sexo]=$B26,IF(DATOS_[AGRUP. CLAS. PROF.]=$B24,IF(DATOS_[Check Periodo Ref.]="Dentro",DATOS_[Tot COMPL.SAL Ef],FALSE)))),
0)</f>
        <v>0</v>
      </c>
      <c r="AK26" s="96">
        <f t="array" ref="AK26">IFERROR(
AVERAGE(IF(DATOS_[Sexo]=$B26,IF(DATOS_[AGRUP. CLAS. PROF.]=$B24,IF(DATOS_[Check Periodo Ref.]="Dentro",DATOS_[TOTAL SALARIO Ef],FALSE)))),
0)</f>
        <v>0</v>
      </c>
      <c r="AL26" s="95">
        <f t="array" ref="AL26">IFERROR(
AVERAGE((IF(DATOS_[[Sexo]:[Sexo]]=$B26,IF(DATOS_[[AGRUP. CLAS. PROF.]:[AGRUP. CLAS. PROF.]]=$B24,IF(DATOS_[[Check Periodo Ref.]:[Check Periodo Ref.]]="Dentro",DATOS_[C.Extra.01]))))),
0)</f>
        <v>0</v>
      </c>
      <c r="AM26" s="95">
        <f t="array" ref="AM26">IFERROR(
AVERAGE((IF(DATOS_[[Sexo]:[Sexo]]=$B26,IF(DATOS_[[AGRUP. CLAS. PROF.]:[AGRUP. CLAS. PROF.]]=$B24,IF(DATOS_[[Check Periodo Ref.]:[Check Periodo Ref.]]="Dentro",DATOS_[C.Extra.02]))))),
0)</f>
        <v>0</v>
      </c>
      <c r="AN26" s="95">
        <f t="array" ref="AN26">IFERROR(
AVERAGE((IF(DATOS_[[Sexo]:[Sexo]]=$B26,IF(DATOS_[[AGRUP. CLAS. PROF.]:[AGRUP. CLAS. PROF.]]=$B24,IF(DATOS_[[Check Periodo Ref.]:[Check Periodo Ref.]]="Dentro",DATOS_[C.Extra.03]))))),
0)</f>
        <v>0</v>
      </c>
      <c r="AO26" s="95">
        <f t="array" ref="AO26">IFERROR(
AVERAGE((IF(DATOS_[[Sexo]:[Sexo]]=$B26,IF(DATOS_[[AGRUP. CLAS. PROF.]:[AGRUP. CLAS. PROF.]]=$B24,IF(DATOS_[[Check Periodo Ref.]:[Check Periodo Ref.]]="Dentro",DATOS_[C.Extra.04]))))),
0)</f>
        <v>0</v>
      </c>
      <c r="AP26" s="95">
        <f t="array" ref="AP26">IFERROR(
AVERAGE((IF(DATOS_[[Sexo]:[Sexo]]=$B26,IF(DATOS_[[AGRUP. CLAS. PROF.]:[AGRUP. CLAS. PROF.]]=$B24,IF(DATOS_[[Check Periodo Ref.]:[Check Periodo Ref.]]="Dentro",DATOS_[C.Extra.05]))))),
0)</f>
        <v>0</v>
      </c>
      <c r="AQ26" s="97">
        <f t="array" ref="AQ26">IFERROR(
AVERAGE(IF(DATOS_[Sexo]=$B26,IF(DATOS_[AGRUP. CLAS. PROF.]=$B24,IF(DATOS_[Check Periodo Ref.]="Dentro",DATOS_[Tot Extrasalarial Ef],FALSE)))),
0)</f>
        <v>0</v>
      </c>
      <c r="AR26" s="98">
        <f t="array" ref="AR26">IFERROR(
AVERAGE(IF(DATOS_[Sexo]=$B26,IF(DATOS_[AGRUP. CLAS. PROF.]=$B24,IF(DATOS_[Check Periodo Ref.]="Dentro",DATOS_[TOTAL Retrib Ef],FALSE)))),
0)</f>
        <v>0</v>
      </c>
    </row>
    <row r="27" spans="1:44" ht="17.25" thickBot="1" x14ac:dyDescent="0.35">
      <c r="A27" s="48" t="str">
        <f t="shared" ref="A27" si="19">+A28</f>
        <v>[ocultar]</v>
      </c>
      <c r="B27" s="51" t="s">
        <v>311</v>
      </c>
      <c r="C27" s="91"/>
      <c r="D27" s="52"/>
      <c r="E27" s="139" t="str">
        <f t="shared" ref="E27:AR27" si="20">IFERROR((E28-E29)/E28,"")</f>
        <v/>
      </c>
      <c r="F27" s="314" t="str">
        <f t="shared" si="20"/>
        <v/>
      </c>
      <c r="G27" s="180" t="str">
        <f t="shared" si="20"/>
        <v/>
      </c>
      <c r="H27" s="180" t="str">
        <f t="shared" si="20"/>
        <v/>
      </c>
      <c r="I27" s="180" t="str">
        <f t="shared" si="20"/>
        <v/>
      </c>
      <c r="J27" s="181" t="str">
        <f t="shared" si="20"/>
        <v/>
      </c>
      <c r="K27" s="182" t="str">
        <f t="shared" si="20"/>
        <v/>
      </c>
      <c r="L27" s="182" t="str">
        <f t="shared" si="20"/>
        <v/>
      </c>
      <c r="M27" s="182" t="str">
        <f t="shared" si="20"/>
        <v/>
      </c>
      <c r="N27" s="182" t="str">
        <f t="shared" si="20"/>
        <v/>
      </c>
      <c r="O27" s="182" t="str">
        <f t="shared" si="20"/>
        <v/>
      </c>
      <c r="P27" s="182" t="str">
        <f t="shared" si="20"/>
        <v/>
      </c>
      <c r="Q27" s="182" t="str">
        <f t="shared" si="20"/>
        <v/>
      </c>
      <c r="R27" s="182" t="str">
        <f t="shared" si="20"/>
        <v/>
      </c>
      <c r="S27" s="182" t="str">
        <f t="shared" si="20"/>
        <v/>
      </c>
      <c r="T27" s="182" t="str">
        <f t="shared" si="20"/>
        <v/>
      </c>
      <c r="U27" s="182" t="str">
        <f t="shared" si="20"/>
        <v/>
      </c>
      <c r="V27" s="181" t="str">
        <f t="shared" si="20"/>
        <v/>
      </c>
      <c r="W27" s="181" t="str">
        <f t="shared" si="20"/>
        <v/>
      </c>
      <c r="X27" s="181" t="str">
        <f t="shared" si="20"/>
        <v/>
      </c>
      <c r="Y27" s="181" t="str">
        <f t="shared" si="20"/>
        <v/>
      </c>
      <c r="Z27" s="181" t="str">
        <f t="shared" si="20"/>
        <v/>
      </c>
      <c r="AA27" s="181" t="str">
        <f t="shared" si="20"/>
        <v/>
      </c>
      <c r="AB27" s="181" t="str">
        <f t="shared" si="20"/>
        <v/>
      </c>
      <c r="AC27" s="181" t="str">
        <f t="shared" si="20"/>
        <v/>
      </c>
      <c r="AD27" s="181" t="str">
        <f t="shared" si="20"/>
        <v/>
      </c>
      <c r="AE27" s="181" t="str">
        <f t="shared" si="20"/>
        <v/>
      </c>
      <c r="AF27" s="181" t="str">
        <f t="shared" si="20"/>
        <v/>
      </c>
      <c r="AG27" s="181" t="str">
        <f t="shared" si="20"/>
        <v/>
      </c>
      <c r="AH27" s="181" t="str">
        <f t="shared" si="20"/>
        <v/>
      </c>
      <c r="AI27" s="181" t="str">
        <f t="shared" si="20"/>
        <v/>
      </c>
      <c r="AJ27" s="140" t="str">
        <f t="shared" si="20"/>
        <v/>
      </c>
      <c r="AK27" s="143" t="str">
        <f t="shared" si="20"/>
        <v/>
      </c>
      <c r="AL27" s="184" t="str">
        <f t="shared" si="20"/>
        <v/>
      </c>
      <c r="AM27" s="184" t="str">
        <f t="shared" si="20"/>
        <v/>
      </c>
      <c r="AN27" s="184" t="str">
        <f t="shared" si="20"/>
        <v/>
      </c>
      <c r="AO27" s="184" t="str">
        <f t="shared" si="20"/>
        <v/>
      </c>
      <c r="AP27" s="184" t="str">
        <f t="shared" si="20"/>
        <v/>
      </c>
      <c r="AQ27" s="141" t="str">
        <f t="shared" si="20"/>
        <v/>
      </c>
      <c r="AR27" s="142" t="str">
        <f t="shared" si="20"/>
        <v/>
      </c>
    </row>
    <row r="28" spans="1:44" x14ac:dyDescent="0.3">
      <c r="A28" s="48" t="str">
        <f t="shared" ref="A28" si="21">+IF(C28+C29=0,"[ocultar]","")</f>
        <v>[ocultar]</v>
      </c>
      <c r="B28" s="46" t="s">
        <v>162</v>
      </c>
      <c r="C28" s="45">
        <f t="array" ref="C28">SUM(IF($B28=DATOS_[Sexo],
IF($B27=DATOS_[AGRUP. CLAS. PROF.],
IF("Dentro"=DATOS_[Check Periodo Ref.],
1/(COUNTIFS(DATOS_[Sexo],$B28,DATOS_[AGRUP. CLAS. PROF.],$B27,DATOS_[Check Periodo Ref.],"Dentro",DATOS_[id],DATOS_[id]))))))</f>
        <v>0</v>
      </c>
      <c r="D28" s="47">
        <f>COUNTIFS(DATOS_[AGRUP. CLAS. PROF.],$B27,DATOS_[Sexo],$B28,DATOS_[Check Periodo Ref.],"Dentro")</f>
        <v>0</v>
      </c>
      <c r="E28" s="92">
        <f t="array" ref="E28">IFERROR(
AVERAGE(IF(DATOS_[Sexo]=$B28,IF(DATOS_[AGRUP. CLAS. PROF.]=$B27,IF(DATOS_[Check Periodo Ref.]="Dentro",DATOS_[SALARIO BASE Ef],FALSE)))),
0)</f>
        <v>0</v>
      </c>
      <c r="F28" s="93">
        <f t="array" ref="F28">IFERROR(
AVERAGE((IF(DATOS_[[Sexo]:[Sexo]]=$B28,IF(DATOS_[[AGRUP. CLAS. PROF.]:[AGRUP. CLAS. PROF.]]=$B27,IF(DATOS_[[Check Periodo Ref.]:[Check Periodo Ref.]]="Dentro",DATOS_[Conc.Sal.01]))))),
0)</f>
        <v>0</v>
      </c>
      <c r="G28" s="93">
        <f t="array" ref="G28">IFERROR(
AVERAGE((IF(DATOS_[[Sexo]:[Sexo]]=$B28,IF(DATOS_[[AGRUP. CLAS. PROF.]:[AGRUP. CLAS. PROF.]]=$B27,IF(DATOS_[[Check Periodo Ref.]:[Check Periodo Ref.]]="Dentro",DATOS_[Conc.Sal.02]))))),
0)</f>
        <v>0</v>
      </c>
      <c r="H28" s="93">
        <f t="array" ref="H28">IFERROR(
AVERAGE((IF(DATOS_[[Sexo]:[Sexo]]=$B28,IF(DATOS_[[AGRUP. CLAS. PROF.]:[AGRUP. CLAS. PROF.]]=$B27,IF(DATOS_[[Check Periodo Ref.]:[Check Periodo Ref.]]="Dentro",DATOS_[Conc.Sal.03]))))),
0)</f>
        <v>0</v>
      </c>
      <c r="I28" s="93">
        <f t="array" ref="I28">IFERROR(
AVERAGE((IF(DATOS_[[Sexo]:[Sexo]]=$B28,IF(DATOS_[[AGRUP. CLAS. PROF.]:[AGRUP. CLAS. PROF.]]=$B27,IF(DATOS_[[Check Periodo Ref.]:[Check Periodo Ref.]]="Dentro",DATOS_[Conc.Sal.04]))))),
0)</f>
        <v>0</v>
      </c>
      <c r="J28" s="93">
        <f t="array" ref="J28">IFERROR(
AVERAGE((IF(DATOS_[[Sexo]:[Sexo]]=$B28,IF(DATOS_[[AGRUP. CLAS. PROF.]:[AGRUP. CLAS. PROF.]]=$B27,IF(DATOS_[[Check Periodo Ref.]:[Check Periodo Ref.]]="Dentro",DATOS_[Conc.Sal.05]))))),
0)</f>
        <v>0</v>
      </c>
      <c r="K28" s="93">
        <f t="array" ref="K28">IFERROR(
AVERAGE((IF(DATOS_[[Sexo]:[Sexo]]=$B28,IF(DATOS_[[AGRUP. CLAS. PROF.]:[AGRUP. CLAS. PROF.]]=$B27,IF(DATOS_[[Check Periodo Ref.]:[Check Periodo Ref.]]="Dentro",DATOS_[Conc.Sal.06]))))),
0)</f>
        <v>0</v>
      </c>
      <c r="L28" s="93">
        <f t="array" ref="L28">IFERROR(
AVERAGE((IF(DATOS_[[Sexo]:[Sexo]]=$B28,IF(DATOS_[[AGRUP. CLAS. PROF.]:[AGRUP. CLAS. PROF.]]=$B27,IF(DATOS_[[Check Periodo Ref.]:[Check Periodo Ref.]]="Dentro",DATOS_[Conc.Sal.07]))))),
0)</f>
        <v>0</v>
      </c>
      <c r="M28" s="93">
        <f t="array" ref="M28">IFERROR(
AVERAGE((IF(DATOS_[[Sexo]:[Sexo]]=$B28,IF(DATOS_[[AGRUP. CLAS. PROF.]:[AGRUP. CLAS. PROF.]]=$B27,IF(DATOS_[[Check Periodo Ref.]:[Check Periodo Ref.]]="Dentro",DATOS_[Conc.Sal.08]))))),
0)</f>
        <v>0</v>
      </c>
      <c r="N28" s="93">
        <f t="array" ref="N28">IFERROR(
AVERAGE((IF(DATOS_[[Sexo]:[Sexo]]=$B28,IF(DATOS_[[AGRUP. CLAS. PROF.]:[AGRUP. CLAS. PROF.]]=$B27,IF(DATOS_[[Check Periodo Ref.]:[Check Periodo Ref.]]="Dentro",DATOS_[Conc.Sal.09]))))),
0)</f>
        <v>0</v>
      </c>
      <c r="O28" s="93">
        <f t="array" ref="O28">IFERROR(
AVERAGE((IF(DATOS_[[Sexo]:[Sexo]]=$B28,IF(DATOS_[[AGRUP. CLAS. PROF.]:[AGRUP. CLAS. PROF.]]=$B27,IF(DATOS_[[Check Periodo Ref.]:[Check Periodo Ref.]]="Dentro",DATOS_[Conc.Sal.10]))))),
0)</f>
        <v>0</v>
      </c>
      <c r="P28" s="93">
        <f t="array" ref="P28">IFERROR(
AVERAGE((IF(DATOS_[[Sexo]:[Sexo]]=$B28,IF(DATOS_[[AGRUP. CLAS. PROF.]:[AGRUP. CLAS. PROF.]]=$B27,IF(DATOS_[[Check Periodo Ref.]:[Check Periodo Ref.]]="Dentro",DATOS_[Conc.Sal.11]))))),
0)</f>
        <v>0</v>
      </c>
      <c r="Q28" s="93">
        <f t="array" ref="Q28">IFERROR(
AVERAGE((IF(DATOS_[[Sexo]:[Sexo]]=$B28,IF(DATOS_[[AGRUP. CLAS. PROF.]:[AGRUP. CLAS. PROF.]]=$B27,IF(DATOS_[[Check Periodo Ref.]:[Check Periodo Ref.]]="Dentro",DATOS_[Conc.Sal.12]))))),
0)</f>
        <v>0</v>
      </c>
      <c r="R28" s="93">
        <f t="array" ref="R28">IFERROR(
AVERAGE((IF(DATOS_[[Sexo]:[Sexo]]=$B28,IF(DATOS_[[AGRUP. CLAS. PROF.]:[AGRUP. CLAS. PROF.]]=$B27,IF(DATOS_[[Check Periodo Ref.]:[Check Periodo Ref.]]="Dentro",DATOS_[Conc.Sal.13]))))),
0)</f>
        <v>0</v>
      </c>
      <c r="S28" s="93">
        <f t="array" ref="S28">IFERROR(
AVERAGE((IF(DATOS_[[Sexo]:[Sexo]]=$B28,IF(DATOS_[[AGRUP. CLAS. PROF.]:[AGRUP. CLAS. PROF.]]=$B27,IF(DATOS_[[Check Periodo Ref.]:[Check Periodo Ref.]]="Dentro",DATOS_[Conc.Sal.14]))))),
0)</f>
        <v>0</v>
      </c>
      <c r="T28" s="93">
        <f t="array" ref="T28">IFERROR(
AVERAGE((IF(DATOS_[[Sexo]:[Sexo]]=$B28,IF(DATOS_[[AGRUP. CLAS. PROF.]:[AGRUP. CLAS. PROF.]]=$B27,IF(DATOS_[[Check Periodo Ref.]:[Check Periodo Ref.]]="Dentro",DATOS_[Conc.Sal.15]))))),
0)</f>
        <v>0</v>
      </c>
      <c r="U28" s="93">
        <f t="array" ref="U28">IFERROR(
AVERAGE((IF(DATOS_[[Sexo]:[Sexo]]=$B28,IF(DATOS_[[AGRUP. CLAS. PROF.]:[AGRUP. CLAS. PROF.]]=$B27,IF(DATOS_[[Check Periodo Ref.]:[Check Periodo Ref.]]="Dentro",DATOS_[Conc.Sal.16]))))),
0)</f>
        <v>0</v>
      </c>
      <c r="V28" s="93">
        <f t="array" ref="V28">IFERROR(
AVERAGE((IF(DATOS_[[Sexo]:[Sexo]]=$B28,IF(DATOS_[[AGRUP. CLAS. PROF.]:[AGRUP. CLAS. PROF.]]=$B27,IF(DATOS_[[Check Periodo Ref.]:[Check Periodo Ref.]]="Dentro",DATOS_[Conc.Sal.17]))))),
0)</f>
        <v>0</v>
      </c>
      <c r="W28" s="93">
        <f t="array" ref="W28">IFERROR(
AVERAGE((IF(DATOS_[[Sexo]:[Sexo]]=$B28,IF(DATOS_[[AGRUP. CLAS. PROF.]:[AGRUP. CLAS. PROF.]]=$B27,IF(DATOS_[[Check Periodo Ref.]:[Check Periodo Ref.]]="Dentro",DATOS_[Conc.Sal.18]))))),
0)</f>
        <v>0</v>
      </c>
      <c r="X28" s="93">
        <f t="array" ref="X28">IFERROR(
AVERAGE((IF(DATOS_[[Sexo]:[Sexo]]=$B28,IF(DATOS_[[AGRUP. CLAS. PROF.]:[AGRUP. CLAS. PROF.]]=$B27,IF(DATOS_[[Check Periodo Ref.]:[Check Periodo Ref.]]="Dentro",DATOS_[Conc.Sal.19]))))),
0)</f>
        <v>0</v>
      </c>
      <c r="Y28" s="93">
        <f t="array" ref="Y28">IFERROR(
AVERAGE((IF(DATOS_[[Sexo]:[Sexo]]=$B28,IF(DATOS_[[AGRUP. CLAS. PROF.]:[AGRUP. CLAS. PROF.]]=$B27,IF(DATOS_[[Check Periodo Ref.]:[Check Periodo Ref.]]="Dentro",DATOS_[Conc.Sal.20]))))),
0)</f>
        <v>0</v>
      </c>
      <c r="Z28" s="93">
        <f t="array" ref="Z28">IFERROR(
AVERAGE((IF(DATOS_[[Sexo]:[Sexo]]=$B28,IF(DATOS_[[AGRUP. CLAS. PROF.]:[AGRUP. CLAS. PROF.]]=$B27,IF(DATOS_[[Check Periodo Ref.]:[Check Periodo Ref.]]="Dentro",DATOS_[Conc.Sal.21]))))),
0)</f>
        <v>0</v>
      </c>
      <c r="AA28" s="93">
        <f t="array" ref="AA28">IFERROR(
AVERAGE((IF(DATOS_[[Sexo]:[Sexo]]=$B28,IF(DATOS_[[AGRUP. CLAS. PROF.]:[AGRUP. CLAS. PROF.]]=$B27,IF(DATOS_[[Check Periodo Ref.]:[Check Periodo Ref.]]="Dentro",DATOS_[Conc.Sal.22]))))),
0)</f>
        <v>0</v>
      </c>
      <c r="AB28" s="93">
        <f t="array" ref="AB28">IFERROR(
AVERAGE((IF(DATOS_[[Sexo]:[Sexo]]=$B28,IF(DATOS_[[AGRUP. CLAS. PROF.]:[AGRUP. CLAS. PROF.]]=$B27,IF(DATOS_[[Check Periodo Ref.]:[Check Periodo Ref.]]="Dentro",DATOS_[Conc.Sal.23]))))),
0)</f>
        <v>0</v>
      </c>
      <c r="AC28" s="93">
        <f t="array" ref="AC28">IFERROR(
AVERAGE((IF(DATOS_[[Sexo]:[Sexo]]=$B28,IF(DATOS_[[AGRUP. CLAS. PROF.]:[AGRUP. CLAS. PROF.]]=$B27,IF(DATOS_[[Check Periodo Ref.]:[Check Periodo Ref.]]="Dentro",DATOS_[Conc.Sal.24]))))),
0)</f>
        <v>0</v>
      </c>
      <c r="AD28" s="93">
        <f t="array" ref="AD28">IFERROR(
AVERAGE((IF(DATOS_[[Sexo]:[Sexo]]=$B28,IF(DATOS_[[AGRUP. CLAS. PROF.]:[AGRUP. CLAS. PROF.]]=$B27,IF(DATOS_[[Check Periodo Ref.]:[Check Periodo Ref.]]="Dentro",DATOS_[Conc.Sal.25]))))),
0)</f>
        <v>0</v>
      </c>
      <c r="AE28" s="93">
        <f t="array" ref="AE28">IFERROR(
AVERAGE((IF(DATOS_[[Sexo]:[Sexo]]=$B28,IF(DATOS_[[AGRUP. CLAS. PROF.]:[AGRUP. CLAS. PROF.]]=$B27,IF(DATOS_[[Check Periodo Ref.]:[Check Periodo Ref.]]="Dentro",DATOS_[Conc.Sal.26]))))),
0)</f>
        <v>0</v>
      </c>
      <c r="AF28" s="93">
        <f t="array" ref="AF28">IFERROR(
AVERAGE((IF(DATOS_[[Sexo]:[Sexo]]=$B28,IF(DATOS_[[AGRUP. CLAS. PROF.]:[AGRUP. CLAS. PROF.]]=$B27,IF(DATOS_[[Check Periodo Ref.]:[Check Periodo Ref.]]="Dentro",DATOS_[Conc.Sal.27]))))),
0)</f>
        <v>0</v>
      </c>
      <c r="AG28" s="93">
        <f t="array" ref="AG28">IFERROR(
AVERAGE((IF(DATOS_[[Sexo]:[Sexo]]=$B28,IF(DATOS_[[AGRUP. CLAS. PROF.]:[AGRUP. CLAS. PROF.]]=$B27,IF(DATOS_[[Check Periodo Ref.]:[Check Periodo Ref.]]="Dentro",DATOS_[Conc.Sal.28]))))),
0)</f>
        <v>0</v>
      </c>
      <c r="AH28" s="93">
        <f t="array" ref="AH28">IFERROR(
AVERAGE((IF(DATOS_[[Sexo]:[Sexo]]=$B28,IF(DATOS_[[AGRUP. CLAS. PROF.]:[AGRUP. CLAS. PROF.]]=$B27,IF(DATOS_[[Check Periodo Ref.]:[Check Periodo Ref.]]="Dentro",DATOS_[Conc.Sal.29]))))),
0)</f>
        <v>0</v>
      </c>
      <c r="AI28" s="93">
        <f t="array" ref="AI28">IFERROR(
AVERAGE((IF(DATOS_[[Sexo]:[Sexo]]=$B28,IF(DATOS_[[AGRUP. CLAS. PROF.]:[AGRUP. CLAS. PROF.]]=$B27,IF(DATOS_[[Check Periodo Ref.]:[Check Periodo Ref.]]="Dentro",DATOS_[Conc.Sal.30]))))),
0)</f>
        <v>0</v>
      </c>
      <c r="AJ28" s="94">
        <f t="array" ref="AJ28">IFERROR(
AVERAGE(IF(DATOS_[Sexo]=$B28,IF(DATOS_[AGRUP. CLAS. PROF.]=$B27,IF(DATOS_[Check Periodo Ref.]="Dentro",DATOS_[Tot COMPL.SAL Ef],FALSE)))),
0)</f>
        <v>0</v>
      </c>
      <c r="AK28" s="96">
        <f t="array" ref="AK28">IFERROR(
AVERAGE(IF(DATOS_[Sexo]=$B28,IF(DATOS_[AGRUP. CLAS. PROF.]=$B27,IF(DATOS_[Check Periodo Ref.]="Dentro",DATOS_[TOTAL SALARIO Ef],FALSE)))),
0)</f>
        <v>0</v>
      </c>
      <c r="AL28" s="95">
        <f t="array" ref="AL28">IFERROR(
AVERAGE((IF(DATOS_[[Sexo]:[Sexo]]=$B28,IF(DATOS_[[AGRUP. CLAS. PROF.]:[AGRUP. CLAS. PROF.]]=$B27,IF(DATOS_[[Check Periodo Ref.]:[Check Periodo Ref.]]="Dentro",DATOS_[C.Extra.01]))))),
0)</f>
        <v>0</v>
      </c>
      <c r="AM28" s="95">
        <f t="array" ref="AM28">IFERROR(
AVERAGE((IF(DATOS_[[Sexo]:[Sexo]]=$B28,IF(DATOS_[[AGRUP. CLAS. PROF.]:[AGRUP. CLAS. PROF.]]=$B27,IF(DATOS_[[Check Periodo Ref.]:[Check Periodo Ref.]]="Dentro",DATOS_[C.Extra.02]))))),
0)</f>
        <v>0</v>
      </c>
      <c r="AN28" s="95">
        <f t="array" ref="AN28">IFERROR(
AVERAGE((IF(DATOS_[[Sexo]:[Sexo]]=$B28,IF(DATOS_[[AGRUP. CLAS. PROF.]:[AGRUP. CLAS. PROF.]]=$B27,IF(DATOS_[[Check Periodo Ref.]:[Check Periodo Ref.]]="Dentro",DATOS_[C.Extra.03]))))),
0)</f>
        <v>0</v>
      </c>
      <c r="AO28" s="95">
        <f t="array" ref="AO28">IFERROR(
AVERAGE((IF(DATOS_[[Sexo]:[Sexo]]=$B28,IF(DATOS_[[AGRUP. CLAS. PROF.]:[AGRUP. CLAS. PROF.]]=$B27,IF(DATOS_[[Check Periodo Ref.]:[Check Periodo Ref.]]="Dentro",DATOS_[C.Extra.04]))))),
0)</f>
        <v>0</v>
      </c>
      <c r="AP28" s="95">
        <f t="array" ref="AP28">IFERROR(
AVERAGE((IF(DATOS_[[Sexo]:[Sexo]]=$B28,IF(DATOS_[[AGRUP. CLAS. PROF.]:[AGRUP. CLAS. PROF.]]=$B27,IF(DATOS_[[Check Periodo Ref.]:[Check Periodo Ref.]]="Dentro",DATOS_[C.Extra.05]))))),
0)</f>
        <v>0</v>
      </c>
      <c r="AQ28" s="97">
        <f t="array" ref="AQ28">IFERROR(
AVERAGE(IF(DATOS_[Sexo]=$B28,IF(DATOS_[AGRUP. CLAS. PROF.]=$B27,IF(DATOS_[Check Periodo Ref.]="Dentro",DATOS_[Tot Extrasalarial Ef],FALSE)))),
0)</f>
        <v>0</v>
      </c>
      <c r="AR28" s="98">
        <f t="array" ref="AR28">IFERROR(
AVERAGE(IF(DATOS_[Sexo]=$B28,IF(DATOS_[AGRUP. CLAS. PROF.]=$B27,IF(DATOS_[Check Periodo Ref.]="Dentro",DATOS_[TOTAL Retrib Ef],FALSE)))),
0)</f>
        <v>0</v>
      </c>
    </row>
    <row r="29" spans="1:44" x14ac:dyDescent="0.3">
      <c r="A29" s="48" t="str">
        <f t="shared" ref="A29" si="22">+A28</f>
        <v>[ocultar]</v>
      </c>
      <c r="B29" s="46" t="s">
        <v>163</v>
      </c>
      <c r="C29" s="45">
        <f t="array" ref="C29">SUM(IF($B29=DATOS_[Sexo],
IF($B27=DATOS_[AGRUP. CLAS. PROF.],
IF("Dentro"=DATOS_[Check Periodo Ref.],
1/(COUNTIFS(DATOS_[Sexo],$B29,DATOS_[AGRUP. CLAS. PROF.],$B27,DATOS_[Check Periodo Ref.],"Dentro",DATOS_[id],DATOS_[id]))))))</f>
        <v>0</v>
      </c>
      <c r="D29" s="47">
        <f>COUNTIFS(DATOS_[AGRUP. CLAS. PROF.],$B27,DATOS_[Sexo],$B29,DATOS_[Check Periodo Ref.],"Dentro")</f>
        <v>0</v>
      </c>
      <c r="E29" s="92">
        <f t="array" ref="E29">IFERROR(
AVERAGE(IF(DATOS_[Sexo]=$B29,IF(DATOS_[AGRUP. CLAS. PROF.]=$B27,IF(DATOS_[Check Periodo Ref.]="Dentro",DATOS_[SALARIO BASE Ef],FALSE)))),
0)</f>
        <v>0</v>
      </c>
      <c r="F29" s="93">
        <f t="array" ref="F29">IFERROR(
AVERAGE((IF(DATOS_[[Sexo]:[Sexo]]=$B29,IF(DATOS_[[AGRUP. CLAS. PROF.]:[AGRUP. CLAS. PROF.]]=$B27,IF(DATOS_[[Check Periodo Ref.]:[Check Periodo Ref.]]="Dentro",DATOS_[Conc.Sal.01]))))),
0)</f>
        <v>0</v>
      </c>
      <c r="G29" s="93">
        <f t="array" ref="G29">IFERROR(
AVERAGE((IF(DATOS_[[Sexo]:[Sexo]]=$B29,IF(DATOS_[[AGRUP. CLAS. PROF.]:[AGRUP. CLAS. PROF.]]=$B27,IF(DATOS_[[Check Periodo Ref.]:[Check Periodo Ref.]]="Dentro",DATOS_[Conc.Sal.02]))))),
0)</f>
        <v>0</v>
      </c>
      <c r="H29" s="93">
        <f t="array" ref="H29">IFERROR(
AVERAGE((IF(DATOS_[[Sexo]:[Sexo]]=$B29,IF(DATOS_[[AGRUP. CLAS. PROF.]:[AGRUP. CLAS. PROF.]]=$B27,IF(DATOS_[[Check Periodo Ref.]:[Check Periodo Ref.]]="Dentro",DATOS_[Conc.Sal.03]))))),
0)</f>
        <v>0</v>
      </c>
      <c r="I29" s="93">
        <f t="array" ref="I29">IFERROR(
AVERAGE((IF(DATOS_[[Sexo]:[Sexo]]=$B29,IF(DATOS_[[AGRUP. CLAS. PROF.]:[AGRUP. CLAS. PROF.]]=$B27,IF(DATOS_[[Check Periodo Ref.]:[Check Periodo Ref.]]="Dentro",DATOS_[Conc.Sal.04]))))),
0)</f>
        <v>0</v>
      </c>
      <c r="J29" s="93">
        <f t="array" ref="J29">IFERROR(
AVERAGE((IF(DATOS_[[Sexo]:[Sexo]]=$B29,IF(DATOS_[[AGRUP. CLAS. PROF.]:[AGRUP. CLAS. PROF.]]=$B27,IF(DATOS_[[Check Periodo Ref.]:[Check Periodo Ref.]]="Dentro",DATOS_[Conc.Sal.05]))))),
0)</f>
        <v>0</v>
      </c>
      <c r="K29" s="93">
        <f t="array" ref="K29">IFERROR(
AVERAGE((IF(DATOS_[[Sexo]:[Sexo]]=$B29,IF(DATOS_[[AGRUP. CLAS. PROF.]:[AGRUP. CLAS. PROF.]]=$B27,IF(DATOS_[[Check Periodo Ref.]:[Check Periodo Ref.]]="Dentro",DATOS_[Conc.Sal.06]))))),
0)</f>
        <v>0</v>
      </c>
      <c r="L29" s="93">
        <f t="array" ref="L29">IFERROR(
AVERAGE((IF(DATOS_[[Sexo]:[Sexo]]=$B29,IF(DATOS_[[AGRUP. CLAS. PROF.]:[AGRUP. CLAS. PROF.]]=$B27,IF(DATOS_[[Check Periodo Ref.]:[Check Periodo Ref.]]="Dentro",DATOS_[Conc.Sal.07]))))),
0)</f>
        <v>0</v>
      </c>
      <c r="M29" s="93">
        <f t="array" ref="M29">IFERROR(
AVERAGE((IF(DATOS_[[Sexo]:[Sexo]]=$B29,IF(DATOS_[[AGRUP. CLAS. PROF.]:[AGRUP. CLAS. PROF.]]=$B27,IF(DATOS_[[Check Periodo Ref.]:[Check Periodo Ref.]]="Dentro",DATOS_[Conc.Sal.08]))))),
0)</f>
        <v>0</v>
      </c>
      <c r="N29" s="93">
        <f t="array" ref="N29">IFERROR(
AVERAGE((IF(DATOS_[[Sexo]:[Sexo]]=$B29,IF(DATOS_[[AGRUP. CLAS. PROF.]:[AGRUP. CLAS. PROF.]]=$B27,IF(DATOS_[[Check Periodo Ref.]:[Check Periodo Ref.]]="Dentro",DATOS_[Conc.Sal.09]))))),
0)</f>
        <v>0</v>
      </c>
      <c r="O29" s="93">
        <f t="array" ref="O29">IFERROR(
AVERAGE((IF(DATOS_[[Sexo]:[Sexo]]=$B29,IF(DATOS_[[AGRUP. CLAS. PROF.]:[AGRUP. CLAS. PROF.]]=$B27,IF(DATOS_[[Check Periodo Ref.]:[Check Periodo Ref.]]="Dentro",DATOS_[Conc.Sal.10]))))),
0)</f>
        <v>0</v>
      </c>
      <c r="P29" s="93">
        <f t="array" ref="P29">IFERROR(
AVERAGE((IF(DATOS_[[Sexo]:[Sexo]]=$B29,IF(DATOS_[[AGRUP. CLAS. PROF.]:[AGRUP. CLAS. PROF.]]=$B27,IF(DATOS_[[Check Periodo Ref.]:[Check Periodo Ref.]]="Dentro",DATOS_[Conc.Sal.11]))))),
0)</f>
        <v>0</v>
      </c>
      <c r="Q29" s="93">
        <f t="array" ref="Q29">IFERROR(
AVERAGE((IF(DATOS_[[Sexo]:[Sexo]]=$B29,IF(DATOS_[[AGRUP. CLAS. PROF.]:[AGRUP. CLAS. PROF.]]=$B27,IF(DATOS_[[Check Periodo Ref.]:[Check Periodo Ref.]]="Dentro",DATOS_[Conc.Sal.12]))))),
0)</f>
        <v>0</v>
      </c>
      <c r="R29" s="93">
        <f t="array" ref="R29">IFERROR(
AVERAGE((IF(DATOS_[[Sexo]:[Sexo]]=$B29,IF(DATOS_[[AGRUP. CLAS. PROF.]:[AGRUP. CLAS. PROF.]]=$B27,IF(DATOS_[[Check Periodo Ref.]:[Check Periodo Ref.]]="Dentro",DATOS_[Conc.Sal.13]))))),
0)</f>
        <v>0</v>
      </c>
      <c r="S29" s="93">
        <f t="array" ref="S29">IFERROR(
AVERAGE((IF(DATOS_[[Sexo]:[Sexo]]=$B29,IF(DATOS_[[AGRUP. CLAS. PROF.]:[AGRUP. CLAS. PROF.]]=$B27,IF(DATOS_[[Check Periodo Ref.]:[Check Periodo Ref.]]="Dentro",DATOS_[Conc.Sal.14]))))),
0)</f>
        <v>0</v>
      </c>
      <c r="T29" s="93">
        <f t="array" ref="T29">IFERROR(
AVERAGE((IF(DATOS_[[Sexo]:[Sexo]]=$B29,IF(DATOS_[[AGRUP. CLAS. PROF.]:[AGRUP. CLAS. PROF.]]=$B27,IF(DATOS_[[Check Periodo Ref.]:[Check Periodo Ref.]]="Dentro",DATOS_[Conc.Sal.15]))))),
0)</f>
        <v>0</v>
      </c>
      <c r="U29" s="93">
        <f t="array" ref="U29">IFERROR(
AVERAGE((IF(DATOS_[[Sexo]:[Sexo]]=$B29,IF(DATOS_[[AGRUP. CLAS. PROF.]:[AGRUP. CLAS. PROF.]]=$B27,IF(DATOS_[[Check Periodo Ref.]:[Check Periodo Ref.]]="Dentro",DATOS_[Conc.Sal.16]))))),
0)</f>
        <v>0</v>
      </c>
      <c r="V29" s="93">
        <f t="array" ref="V29">IFERROR(
AVERAGE((IF(DATOS_[[Sexo]:[Sexo]]=$B29,IF(DATOS_[[AGRUP. CLAS. PROF.]:[AGRUP. CLAS. PROF.]]=$B27,IF(DATOS_[[Check Periodo Ref.]:[Check Periodo Ref.]]="Dentro",DATOS_[Conc.Sal.17]))))),
0)</f>
        <v>0</v>
      </c>
      <c r="W29" s="93">
        <f t="array" ref="W29">IFERROR(
AVERAGE((IF(DATOS_[[Sexo]:[Sexo]]=$B29,IF(DATOS_[[AGRUP. CLAS. PROF.]:[AGRUP. CLAS. PROF.]]=$B27,IF(DATOS_[[Check Periodo Ref.]:[Check Periodo Ref.]]="Dentro",DATOS_[Conc.Sal.18]))))),
0)</f>
        <v>0</v>
      </c>
      <c r="X29" s="93">
        <f t="array" ref="X29">IFERROR(
AVERAGE((IF(DATOS_[[Sexo]:[Sexo]]=$B29,IF(DATOS_[[AGRUP. CLAS. PROF.]:[AGRUP. CLAS. PROF.]]=$B27,IF(DATOS_[[Check Periodo Ref.]:[Check Periodo Ref.]]="Dentro",DATOS_[Conc.Sal.19]))))),
0)</f>
        <v>0</v>
      </c>
      <c r="Y29" s="93">
        <f t="array" ref="Y29">IFERROR(
AVERAGE((IF(DATOS_[[Sexo]:[Sexo]]=$B29,IF(DATOS_[[AGRUP. CLAS. PROF.]:[AGRUP. CLAS. PROF.]]=$B27,IF(DATOS_[[Check Periodo Ref.]:[Check Periodo Ref.]]="Dentro",DATOS_[Conc.Sal.20]))))),
0)</f>
        <v>0</v>
      </c>
      <c r="Z29" s="93">
        <f t="array" ref="Z29">IFERROR(
AVERAGE((IF(DATOS_[[Sexo]:[Sexo]]=$B29,IF(DATOS_[[AGRUP. CLAS. PROF.]:[AGRUP. CLAS. PROF.]]=$B27,IF(DATOS_[[Check Periodo Ref.]:[Check Periodo Ref.]]="Dentro",DATOS_[Conc.Sal.21]))))),
0)</f>
        <v>0</v>
      </c>
      <c r="AA29" s="93">
        <f t="array" ref="AA29">IFERROR(
AVERAGE((IF(DATOS_[[Sexo]:[Sexo]]=$B29,IF(DATOS_[[AGRUP. CLAS. PROF.]:[AGRUP. CLAS. PROF.]]=$B27,IF(DATOS_[[Check Periodo Ref.]:[Check Periodo Ref.]]="Dentro",DATOS_[Conc.Sal.22]))))),
0)</f>
        <v>0</v>
      </c>
      <c r="AB29" s="93">
        <f t="array" ref="AB29">IFERROR(
AVERAGE((IF(DATOS_[[Sexo]:[Sexo]]=$B29,IF(DATOS_[[AGRUP. CLAS. PROF.]:[AGRUP. CLAS. PROF.]]=$B27,IF(DATOS_[[Check Periodo Ref.]:[Check Periodo Ref.]]="Dentro",DATOS_[Conc.Sal.23]))))),
0)</f>
        <v>0</v>
      </c>
      <c r="AC29" s="93">
        <f t="array" ref="AC29">IFERROR(
AVERAGE((IF(DATOS_[[Sexo]:[Sexo]]=$B29,IF(DATOS_[[AGRUP. CLAS. PROF.]:[AGRUP. CLAS. PROF.]]=$B27,IF(DATOS_[[Check Periodo Ref.]:[Check Periodo Ref.]]="Dentro",DATOS_[Conc.Sal.24]))))),
0)</f>
        <v>0</v>
      </c>
      <c r="AD29" s="93">
        <f t="array" ref="AD29">IFERROR(
AVERAGE((IF(DATOS_[[Sexo]:[Sexo]]=$B29,IF(DATOS_[[AGRUP. CLAS. PROF.]:[AGRUP. CLAS. PROF.]]=$B27,IF(DATOS_[[Check Periodo Ref.]:[Check Periodo Ref.]]="Dentro",DATOS_[Conc.Sal.25]))))),
0)</f>
        <v>0</v>
      </c>
      <c r="AE29" s="93">
        <f t="array" ref="AE29">IFERROR(
AVERAGE((IF(DATOS_[[Sexo]:[Sexo]]=$B29,IF(DATOS_[[AGRUP. CLAS. PROF.]:[AGRUP. CLAS. PROF.]]=$B27,IF(DATOS_[[Check Periodo Ref.]:[Check Periodo Ref.]]="Dentro",DATOS_[Conc.Sal.26]))))),
0)</f>
        <v>0</v>
      </c>
      <c r="AF29" s="93">
        <f t="array" ref="AF29">IFERROR(
AVERAGE((IF(DATOS_[[Sexo]:[Sexo]]=$B29,IF(DATOS_[[AGRUP. CLAS. PROF.]:[AGRUP. CLAS. PROF.]]=$B27,IF(DATOS_[[Check Periodo Ref.]:[Check Periodo Ref.]]="Dentro",DATOS_[Conc.Sal.27]))))),
0)</f>
        <v>0</v>
      </c>
      <c r="AG29" s="93">
        <f t="array" ref="AG29">IFERROR(
AVERAGE((IF(DATOS_[[Sexo]:[Sexo]]=$B29,IF(DATOS_[[AGRUP. CLAS. PROF.]:[AGRUP. CLAS. PROF.]]=$B27,IF(DATOS_[[Check Periodo Ref.]:[Check Periodo Ref.]]="Dentro",DATOS_[Conc.Sal.28]))))),
0)</f>
        <v>0</v>
      </c>
      <c r="AH29" s="93">
        <f t="array" ref="AH29">IFERROR(
AVERAGE((IF(DATOS_[[Sexo]:[Sexo]]=$B29,IF(DATOS_[[AGRUP. CLAS. PROF.]:[AGRUP. CLAS. PROF.]]=$B27,IF(DATOS_[[Check Periodo Ref.]:[Check Periodo Ref.]]="Dentro",DATOS_[Conc.Sal.29]))))),
0)</f>
        <v>0</v>
      </c>
      <c r="AI29" s="93">
        <f t="array" ref="AI29">IFERROR(
AVERAGE((IF(DATOS_[[Sexo]:[Sexo]]=$B29,IF(DATOS_[[AGRUP. CLAS. PROF.]:[AGRUP. CLAS. PROF.]]=$B27,IF(DATOS_[[Check Periodo Ref.]:[Check Periodo Ref.]]="Dentro",DATOS_[Conc.Sal.30]))))),
0)</f>
        <v>0</v>
      </c>
      <c r="AJ29" s="94">
        <f t="array" ref="AJ29">IFERROR(
AVERAGE(IF(DATOS_[Sexo]=$B29,IF(DATOS_[AGRUP. CLAS. PROF.]=$B27,IF(DATOS_[Check Periodo Ref.]="Dentro",DATOS_[Tot COMPL.SAL Ef],FALSE)))),
0)</f>
        <v>0</v>
      </c>
      <c r="AK29" s="96">
        <f t="array" ref="AK29">IFERROR(
AVERAGE(IF(DATOS_[Sexo]=$B29,IF(DATOS_[AGRUP. CLAS. PROF.]=$B27,IF(DATOS_[Check Periodo Ref.]="Dentro",DATOS_[TOTAL SALARIO Ef],FALSE)))),
0)</f>
        <v>0</v>
      </c>
      <c r="AL29" s="95">
        <f t="array" ref="AL29">IFERROR(
AVERAGE((IF(DATOS_[[Sexo]:[Sexo]]=$B29,IF(DATOS_[[AGRUP. CLAS. PROF.]:[AGRUP. CLAS. PROF.]]=$B27,IF(DATOS_[[Check Periodo Ref.]:[Check Periodo Ref.]]="Dentro",DATOS_[C.Extra.01]))))),
0)</f>
        <v>0</v>
      </c>
      <c r="AM29" s="95">
        <f t="array" ref="AM29">IFERROR(
AVERAGE((IF(DATOS_[[Sexo]:[Sexo]]=$B29,IF(DATOS_[[AGRUP. CLAS. PROF.]:[AGRUP. CLAS. PROF.]]=$B27,IF(DATOS_[[Check Periodo Ref.]:[Check Periodo Ref.]]="Dentro",DATOS_[C.Extra.02]))))),
0)</f>
        <v>0</v>
      </c>
      <c r="AN29" s="95">
        <f t="array" ref="AN29">IFERROR(
AVERAGE((IF(DATOS_[[Sexo]:[Sexo]]=$B29,IF(DATOS_[[AGRUP. CLAS. PROF.]:[AGRUP. CLAS. PROF.]]=$B27,IF(DATOS_[[Check Periodo Ref.]:[Check Periodo Ref.]]="Dentro",DATOS_[C.Extra.03]))))),
0)</f>
        <v>0</v>
      </c>
      <c r="AO29" s="95">
        <f t="array" ref="AO29">IFERROR(
AVERAGE((IF(DATOS_[[Sexo]:[Sexo]]=$B29,IF(DATOS_[[AGRUP. CLAS. PROF.]:[AGRUP. CLAS. PROF.]]=$B27,IF(DATOS_[[Check Periodo Ref.]:[Check Periodo Ref.]]="Dentro",DATOS_[C.Extra.04]))))),
0)</f>
        <v>0</v>
      </c>
      <c r="AP29" s="95">
        <f t="array" ref="AP29">IFERROR(
AVERAGE((IF(DATOS_[[Sexo]:[Sexo]]=$B29,IF(DATOS_[[AGRUP. CLAS. PROF.]:[AGRUP. CLAS. PROF.]]=$B27,IF(DATOS_[[Check Periodo Ref.]:[Check Periodo Ref.]]="Dentro",DATOS_[C.Extra.05]))))),
0)</f>
        <v>0</v>
      </c>
      <c r="AQ29" s="97">
        <f t="array" ref="AQ29">IFERROR(
AVERAGE(IF(DATOS_[Sexo]=$B29,IF(DATOS_[AGRUP. CLAS. PROF.]=$B27,IF(DATOS_[Check Periodo Ref.]="Dentro",DATOS_[Tot Extrasalarial Ef],FALSE)))),
0)</f>
        <v>0</v>
      </c>
      <c r="AR29" s="98">
        <f t="array" ref="AR29">IFERROR(
AVERAGE(IF(DATOS_[Sexo]=$B29,IF(DATOS_[AGRUP. CLAS. PROF.]=$B27,IF(DATOS_[Check Periodo Ref.]="Dentro",DATOS_[TOTAL Retrib Ef],FALSE)))),
0)</f>
        <v>0</v>
      </c>
    </row>
    <row r="30" spans="1:44" ht="17.25" thickBot="1" x14ac:dyDescent="0.35">
      <c r="A30" s="48" t="str">
        <f t="shared" ref="A30" si="23">+A31</f>
        <v>[ocultar]</v>
      </c>
      <c r="B30" s="51" t="s">
        <v>312</v>
      </c>
      <c r="C30" s="91"/>
      <c r="D30" s="52"/>
      <c r="E30" s="139" t="str">
        <f t="shared" ref="E30:AR30" si="24">IFERROR((E31-E32)/E31,"")</f>
        <v/>
      </c>
      <c r="F30" s="314" t="str">
        <f t="shared" si="24"/>
        <v/>
      </c>
      <c r="G30" s="180" t="str">
        <f t="shared" si="24"/>
        <v/>
      </c>
      <c r="H30" s="180" t="str">
        <f t="shared" si="24"/>
        <v/>
      </c>
      <c r="I30" s="180" t="str">
        <f t="shared" si="24"/>
        <v/>
      </c>
      <c r="J30" s="181" t="str">
        <f t="shared" si="24"/>
        <v/>
      </c>
      <c r="K30" s="182" t="str">
        <f t="shared" si="24"/>
        <v/>
      </c>
      <c r="L30" s="182" t="str">
        <f t="shared" si="24"/>
        <v/>
      </c>
      <c r="M30" s="182" t="str">
        <f t="shared" si="24"/>
        <v/>
      </c>
      <c r="N30" s="182" t="str">
        <f t="shared" si="24"/>
        <v/>
      </c>
      <c r="O30" s="182" t="str">
        <f t="shared" si="24"/>
        <v/>
      </c>
      <c r="P30" s="182" t="str">
        <f t="shared" si="24"/>
        <v/>
      </c>
      <c r="Q30" s="182" t="str">
        <f t="shared" si="24"/>
        <v/>
      </c>
      <c r="R30" s="182" t="str">
        <f t="shared" si="24"/>
        <v/>
      </c>
      <c r="S30" s="182" t="str">
        <f t="shared" si="24"/>
        <v/>
      </c>
      <c r="T30" s="182" t="str">
        <f t="shared" si="24"/>
        <v/>
      </c>
      <c r="U30" s="182" t="str">
        <f t="shared" si="24"/>
        <v/>
      </c>
      <c r="V30" s="181" t="str">
        <f t="shared" si="24"/>
        <v/>
      </c>
      <c r="W30" s="181" t="str">
        <f t="shared" si="24"/>
        <v/>
      </c>
      <c r="X30" s="181" t="str">
        <f t="shared" si="24"/>
        <v/>
      </c>
      <c r="Y30" s="181" t="str">
        <f t="shared" si="24"/>
        <v/>
      </c>
      <c r="Z30" s="181" t="str">
        <f t="shared" si="24"/>
        <v/>
      </c>
      <c r="AA30" s="181" t="str">
        <f t="shared" si="24"/>
        <v/>
      </c>
      <c r="AB30" s="181" t="str">
        <f t="shared" si="24"/>
        <v/>
      </c>
      <c r="AC30" s="181" t="str">
        <f t="shared" si="24"/>
        <v/>
      </c>
      <c r="AD30" s="181" t="str">
        <f t="shared" si="24"/>
        <v/>
      </c>
      <c r="AE30" s="181" t="str">
        <f t="shared" si="24"/>
        <v/>
      </c>
      <c r="AF30" s="181" t="str">
        <f t="shared" si="24"/>
        <v/>
      </c>
      <c r="AG30" s="181" t="str">
        <f t="shared" si="24"/>
        <v/>
      </c>
      <c r="AH30" s="181" t="str">
        <f t="shared" si="24"/>
        <v/>
      </c>
      <c r="AI30" s="181" t="str">
        <f t="shared" si="24"/>
        <v/>
      </c>
      <c r="AJ30" s="140" t="str">
        <f t="shared" si="24"/>
        <v/>
      </c>
      <c r="AK30" s="143" t="str">
        <f t="shared" si="24"/>
        <v/>
      </c>
      <c r="AL30" s="184" t="str">
        <f t="shared" si="24"/>
        <v/>
      </c>
      <c r="AM30" s="184" t="str">
        <f t="shared" si="24"/>
        <v/>
      </c>
      <c r="AN30" s="184" t="str">
        <f t="shared" si="24"/>
        <v/>
      </c>
      <c r="AO30" s="184" t="str">
        <f t="shared" si="24"/>
        <v/>
      </c>
      <c r="AP30" s="184" t="str">
        <f t="shared" si="24"/>
        <v/>
      </c>
      <c r="AQ30" s="141" t="str">
        <f t="shared" si="24"/>
        <v/>
      </c>
      <c r="AR30" s="142" t="str">
        <f t="shared" si="24"/>
        <v/>
      </c>
    </row>
    <row r="31" spans="1:44" x14ac:dyDescent="0.3">
      <c r="A31" s="48" t="str">
        <f t="shared" ref="A31" si="25">+IF(C31+C32=0,"[ocultar]","")</f>
        <v>[ocultar]</v>
      </c>
      <c r="B31" s="46" t="s">
        <v>162</v>
      </c>
      <c r="C31" s="45">
        <f t="array" ref="C31">SUM(IF($B31=DATOS_[Sexo],
IF($B30=DATOS_[AGRUP. CLAS. PROF.],
IF("Dentro"=DATOS_[Check Periodo Ref.],
1/(COUNTIFS(DATOS_[Sexo],$B31,DATOS_[AGRUP. CLAS. PROF.],$B30,DATOS_[Check Periodo Ref.],"Dentro",DATOS_[id],DATOS_[id]))))))</f>
        <v>0</v>
      </c>
      <c r="D31" s="47">
        <f>COUNTIFS(DATOS_[AGRUP. CLAS. PROF.],$B30,DATOS_[Sexo],$B31,DATOS_[Check Periodo Ref.],"Dentro")</f>
        <v>0</v>
      </c>
      <c r="E31" s="92">
        <f t="array" ref="E31">IFERROR(
AVERAGE(IF(DATOS_[Sexo]=$B31,IF(DATOS_[AGRUP. CLAS. PROF.]=$B30,IF(DATOS_[Check Periodo Ref.]="Dentro",DATOS_[SALARIO BASE Ef],FALSE)))),
0)</f>
        <v>0</v>
      </c>
      <c r="F31" s="93">
        <f t="array" ref="F31">IFERROR(
AVERAGE((IF(DATOS_[[Sexo]:[Sexo]]=$B31,IF(DATOS_[[AGRUP. CLAS. PROF.]:[AGRUP. CLAS. PROF.]]=$B30,IF(DATOS_[[Check Periodo Ref.]:[Check Periodo Ref.]]="Dentro",DATOS_[Conc.Sal.01]))))),
0)</f>
        <v>0</v>
      </c>
      <c r="G31" s="93">
        <f t="array" ref="G31">IFERROR(
AVERAGE((IF(DATOS_[[Sexo]:[Sexo]]=$B31,IF(DATOS_[[AGRUP. CLAS. PROF.]:[AGRUP. CLAS. PROF.]]=$B30,IF(DATOS_[[Check Periodo Ref.]:[Check Periodo Ref.]]="Dentro",DATOS_[Conc.Sal.02]))))),
0)</f>
        <v>0</v>
      </c>
      <c r="H31" s="93">
        <f t="array" ref="H31">IFERROR(
AVERAGE((IF(DATOS_[[Sexo]:[Sexo]]=$B31,IF(DATOS_[[AGRUP. CLAS. PROF.]:[AGRUP. CLAS. PROF.]]=$B30,IF(DATOS_[[Check Periodo Ref.]:[Check Periodo Ref.]]="Dentro",DATOS_[Conc.Sal.03]))))),
0)</f>
        <v>0</v>
      </c>
      <c r="I31" s="93">
        <f t="array" ref="I31">IFERROR(
AVERAGE((IF(DATOS_[[Sexo]:[Sexo]]=$B31,IF(DATOS_[[AGRUP. CLAS. PROF.]:[AGRUP. CLAS. PROF.]]=$B30,IF(DATOS_[[Check Periodo Ref.]:[Check Periodo Ref.]]="Dentro",DATOS_[Conc.Sal.04]))))),
0)</f>
        <v>0</v>
      </c>
      <c r="J31" s="93">
        <f t="array" ref="J31">IFERROR(
AVERAGE((IF(DATOS_[[Sexo]:[Sexo]]=$B31,IF(DATOS_[[AGRUP. CLAS. PROF.]:[AGRUP. CLAS. PROF.]]=$B30,IF(DATOS_[[Check Periodo Ref.]:[Check Periodo Ref.]]="Dentro",DATOS_[Conc.Sal.05]))))),
0)</f>
        <v>0</v>
      </c>
      <c r="K31" s="93">
        <f t="array" ref="K31">IFERROR(
AVERAGE((IF(DATOS_[[Sexo]:[Sexo]]=$B31,IF(DATOS_[[AGRUP. CLAS. PROF.]:[AGRUP. CLAS. PROF.]]=$B30,IF(DATOS_[[Check Periodo Ref.]:[Check Periodo Ref.]]="Dentro",DATOS_[Conc.Sal.06]))))),
0)</f>
        <v>0</v>
      </c>
      <c r="L31" s="93">
        <f t="array" ref="L31">IFERROR(
AVERAGE((IF(DATOS_[[Sexo]:[Sexo]]=$B31,IF(DATOS_[[AGRUP. CLAS. PROF.]:[AGRUP. CLAS. PROF.]]=$B30,IF(DATOS_[[Check Periodo Ref.]:[Check Periodo Ref.]]="Dentro",DATOS_[Conc.Sal.07]))))),
0)</f>
        <v>0</v>
      </c>
      <c r="M31" s="93">
        <f t="array" ref="M31">IFERROR(
AVERAGE((IF(DATOS_[[Sexo]:[Sexo]]=$B31,IF(DATOS_[[AGRUP. CLAS. PROF.]:[AGRUP. CLAS. PROF.]]=$B30,IF(DATOS_[[Check Periodo Ref.]:[Check Periodo Ref.]]="Dentro",DATOS_[Conc.Sal.08]))))),
0)</f>
        <v>0</v>
      </c>
      <c r="N31" s="93">
        <f t="array" ref="N31">IFERROR(
AVERAGE((IF(DATOS_[[Sexo]:[Sexo]]=$B31,IF(DATOS_[[AGRUP. CLAS. PROF.]:[AGRUP. CLAS. PROF.]]=$B30,IF(DATOS_[[Check Periodo Ref.]:[Check Periodo Ref.]]="Dentro",DATOS_[Conc.Sal.09]))))),
0)</f>
        <v>0</v>
      </c>
      <c r="O31" s="93">
        <f t="array" ref="O31">IFERROR(
AVERAGE((IF(DATOS_[[Sexo]:[Sexo]]=$B31,IF(DATOS_[[AGRUP. CLAS. PROF.]:[AGRUP. CLAS. PROF.]]=$B30,IF(DATOS_[[Check Periodo Ref.]:[Check Periodo Ref.]]="Dentro",DATOS_[Conc.Sal.10]))))),
0)</f>
        <v>0</v>
      </c>
      <c r="P31" s="93">
        <f t="array" ref="P31">IFERROR(
AVERAGE((IF(DATOS_[[Sexo]:[Sexo]]=$B31,IF(DATOS_[[AGRUP. CLAS. PROF.]:[AGRUP. CLAS. PROF.]]=$B30,IF(DATOS_[[Check Periodo Ref.]:[Check Periodo Ref.]]="Dentro",DATOS_[Conc.Sal.11]))))),
0)</f>
        <v>0</v>
      </c>
      <c r="Q31" s="93">
        <f t="array" ref="Q31">IFERROR(
AVERAGE((IF(DATOS_[[Sexo]:[Sexo]]=$B31,IF(DATOS_[[AGRUP. CLAS. PROF.]:[AGRUP. CLAS. PROF.]]=$B30,IF(DATOS_[[Check Periodo Ref.]:[Check Periodo Ref.]]="Dentro",DATOS_[Conc.Sal.12]))))),
0)</f>
        <v>0</v>
      </c>
      <c r="R31" s="93">
        <f t="array" ref="R31">IFERROR(
AVERAGE((IF(DATOS_[[Sexo]:[Sexo]]=$B31,IF(DATOS_[[AGRUP. CLAS. PROF.]:[AGRUP. CLAS. PROF.]]=$B30,IF(DATOS_[[Check Periodo Ref.]:[Check Periodo Ref.]]="Dentro",DATOS_[Conc.Sal.13]))))),
0)</f>
        <v>0</v>
      </c>
      <c r="S31" s="93">
        <f t="array" ref="S31">IFERROR(
AVERAGE((IF(DATOS_[[Sexo]:[Sexo]]=$B31,IF(DATOS_[[AGRUP. CLAS. PROF.]:[AGRUP. CLAS. PROF.]]=$B30,IF(DATOS_[[Check Periodo Ref.]:[Check Periodo Ref.]]="Dentro",DATOS_[Conc.Sal.14]))))),
0)</f>
        <v>0</v>
      </c>
      <c r="T31" s="93">
        <f t="array" ref="T31">IFERROR(
AVERAGE((IF(DATOS_[[Sexo]:[Sexo]]=$B31,IF(DATOS_[[AGRUP. CLAS. PROF.]:[AGRUP. CLAS. PROF.]]=$B30,IF(DATOS_[[Check Periodo Ref.]:[Check Periodo Ref.]]="Dentro",DATOS_[Conc.Sal.15]))))),
0)</f>
        <v>0</v>
      </c>
      <c r="U31" s="93">
        <f t="array" ref="U31">IFERROR(
AVERAGE((IF(DATOS_[[Sexo]:[Sexo]]=$B31,IF(DATOS_[[AGRUP. CLAS. PROF.]:[AGRUP. CLAS. PROF.]]=$B30,IF(DATOS_[[Check Periodo Ref.]:[Check Periodo Ref.]]="Dentro",DATOS_[Conc.Sal.16]))))),
0)</f>
        <v>0</v>
      </c>
      <c r="V31" s="93">
        <f t="array" ref="V31">IFERROR(
AVERAGE((IF(DATOS_[[Sexo]:[Sexo]]=$B31,IF(DATOS_[[AGRUP. CLAS. PROF.]:[AGRUP. CLAS. PROF.]]=$B30,IF(DATOS_[[Check Periodo Ref.]:[Check Periodo Ref.]]="Dentro",DATOS_[Conc.Sal.17]))))),
0)</f>
        <v>0</v>
      </c>
      <c r="W31" s="93">
        <f t="array" ref="W31">IFERROR(
AVERAGE((IF(DATOS_[[Sexo]:[Sexo]]=$B31,IF(DATOS_[[AGRUP. CLAS. PROF.]:[AGRUP. CLAS. PROF.]]=$B30,IF(DATOS_[[Check Periodo Ref.]:[Check Periodo Ref.]]="Dentro",DATOS_[Conc.Sal.18]))))),
0)</f>
        <v>0</v>
      </c>
      <c r="X31" s="93">
        <f t="array" ref="X31">IFERROR(
AVERAGE((IF(DATOS_[[Sexo]:[Sexo]]=$B31,IF(DATOS_[[AGRUP. CLAS. PROF.]:[AGRUP. CLAS. PROF.]]=$B30,IF(DATOS_[[Check Periodo Ref.]:[Check Periodo Ref.]]="Dentro",DATOS_[Conc.Sal.19]))))),
0)</f>
        <v>0</v>
      </c>
      <c r="Y31" s="93">
        <f t="array" ref="Y31">IFERROR(
AVERAGE((IF(DATOS_[[Sexo]:[Sexo]]=$B31,IF(DATOS_[[AGRUP. CLAS. PROF.]:[AGRUP. CLAS. PROF.]]=$B30,IF(DATOS_[[Check Periodo Ref.]:[Check Periodo Ref.]]="Dentro",DATOS_[Conc.Sal.20]))))),
0)</f>
        <v>0</v>
      </c>
      <c r="Z31" s="93">
        <f t="array" ref="Z31">IFERROR(
AVERAGE((IF(DATOS_[[Sexo]:[Sexo]]=$B31,IF(DATOS_[[AGRUP. CLAS. PROF.]:[AGRUP. CLAS. PROF.]]=$B30,IF(DATOS_[[Check Periodo Ref.]:[Check Periodo Ref.]]="Dentro",DATOS_[Conc.Sal.21]))))),
0)</f>
        <v>0</v>
      </c>
      <c r="AA31" s="93">
        <f t="array" ref="AA31">IFERROR(
AVERAGE((IF(DATOS_[[Sexo]:[Sexo]]=$B31,IF(DATOS_[[AGRUP. CLAS. PROF.]:[AGRUP. CLAS. PROF.]]=$B30,IF(DATOS_[[Check Periodo Ref.]:[Check Periodo Ref.]]="Dentro",DATOS_[Conc.Sal.22]))))),
0)</f>
        <v>0</v>
      </c>
      <c r="AB31" s="93">
        <f t="array" ref="AB31">IFERROR(
AVERAGE((IF(DATOS_[[Sexo]:[Sexo]]=$B31,IF(DATOS_[[AGRUP. CLAS. PROF.]:[AGRUP. CLAS. PROF.]]=$B30,IF(DATOS_[[Check Periodo Ref.]:[Check Periodo Ref.]]="Dentro",DATOS_[Conc.Sal.23]))))),
0)</f>
        <v>0</v>
      </c>
      <c r="AC31" s="93">
        <f t="array" ref="AC31">IFERROR(
AVERAGE((IF(DATOS_[[Sexo]:[Sexo]]=$B31,IF(DATOS_[[AGRUP. CLAS. PROF.]:[AGRUP. CLAS. PROF.]]=$B30,IF(DATOS_[[Check Periodo Ref.]:[Check Periodo Ref.]]="Dentro",DATOS_[Conc.Sal.24]))))),
0)</f>
        <v>0</v>
      </c>
      <c r="AD31" s="93">
        <f t="array" ref="AD31">IFERROR(
AVERAGE((IF(DATOS_[[Sexo]:[Sexo]]=$B31,IF(DATOS_[[AGRUP. CLAS. PROF.]:[AGRUP. CLAS. PROF.]]=$B30,IF(DATOS_[[Check Periodo Ref.]:[Check Periodo Ref.]]="Dentro",DATOS_[Conc.Sal.25]))))),
0)</f>
        <v>0</v>
      </c>
      <c r="AE31" s="93">
        <f t="array" ref="AE31">IFERROR(
AVERAGE((IF(DATOS_[[Sexo]:[Sexo]]=$B31,IF(DATOS_[[AGRUP. CLAS. PROF.]:[AGRUP. CLAS. PROF.]]=$B30,IF(DATOS_[[Check Periodo Ref.]:[Check Periodo Ref.]]="Dentro",DATOS_[Conc.Sal.26]))))),
0)</f>
        <v>0</v>
      </c>
      <c r="AF31" s="93">
        <f t="array" ref="AF31">IFERROR(
AVERAGE((IF(DATOS_[[Sexo]:[Sexo]]=$B31,IF(DATOS_[[AGRUP. CLAS. PROF.]:[AGRUP. CLAS. PROF.]]=$B30,IF(DATOS_[[Check Periodo Ref.]:[Check Periodo Ref.]]="Dentro",DATOS_[Conc.Sal.27]))))),
0)</f>
        <v>0</v>
      </c>
      <c r="AG31" s="93">
        <f t="array" ref="AG31">IFERROR(
AVERAGE((IF(DATOS_[[Sexo]:[Sexo]]=$B31,IF(DATOS_[[AGRUP. CLAS. PROF.]:[AGRUP. CLAS. PROF.]]=$B30,IF(DATOS_[[Check Periodo Ref.]:[Check Periodo Ref.]]="Dentro",DATOS_[Conc.Sal.28]))))),
0)</f>
        <v>0</v>
      </c>
      <c r="AH31" s="93">
        <f t="array" ref="AH31">IFERROR(
AVERAGE((IF(DATOS_[[Sexo]:[Sexo]]=$B31,IF(DATOS_[[AGRUP. CLAS. PROF.]:[AGRUP. CLAS. PROF.]]=$B30,IF(DATOS_[[Check Periodo Ref.]:[Check Periodo Ref.]]="Dentro",DATOS_[Conc.Sal.29]))))),
0)</f>
        <v>0</v>
      </c>
      <c r="AI31" s="93">
        <f t="array" ref="AI31">IFERROR(
AVERAGE((IF(DATOS_[[Sexo]:[Sexo]]=$B31,IF(DATOS_[[AGRUP. CLAS. PROF.]:[AGRUP. CLAS. PROF.]]=$B30,IF(DATOS_[[Check Periodo Ref.]:[Check Periodo Ref.]]="Dentro",DATOS_[Conc.Sal.30]))))),
0)</f>
        <v>0</v>
      </c>
      <c r="AJ31" s="94">
        <f t="array" ref="AJ31">IFERROR(
AVERAGE(IF(DATOS_[Sexo]=$B31,IF(DATOS_[AGRUP. CLAS. PROF.]=$B30,IF(DATOS_[Check Periodo Ref.]="Dentro",DATOS_[Tot COMPL.SAL Ef],FALSE)))),
0)</f>
        <v>0</v>
      </c>
      <c r="AK31" s="96">
        <f t="array" ref="AK31">IFERROR(
AVERAGE(IF(DATOS_[Sexo]=$B31,IF(DATOS_[AGRUP. CLAS. PROF.]=$B30,IF(DATOS_[Check Periodo Ref.]="Dentro",DATOS_[TOTAL SALARIO Ef],FALSE)))),
0)</f>
        <v>0</v>
      </c>
      <c r="AL31" s="95">
        <f t="array" ref="AL31">IFERROR(
AVERAGE((IF(DATOS_[[Sexo]:[Sexo]]=$B31,IF(DATOS_[[AGRUP. CLAS. PROF.]:[AGRUP. CLAS. PROF.]]=$B30,IF(DATOS_[[Check Periodo Ref.]:[Check Periodo Ref.]]="Dentro",DATOS_[C.Extra.01]))))),
0)</f>
        <v>0</v>
      </c>
      <c r="AM31" s="95">
        <f t="array" ref="AM31">IFERROR(
AVERAGE((IF(DATOS_[[Sexo]:[Sexo]]=$B31,IF(DATOS_[[AGRUP. CLAS. PROF.]:[AGRUP. CLAS. PROF.]]=$B30,IF(DATOS_[[Check Periodo Ref.]:[Check Periodo Ref.]]="Dentro",DATOS_[C.Extra.02]))))),
0)</f>
        <v>0</v>
      </c>
      <c r="AN31" s="95">
        <f t="array" ref="AN31">IFERROR(
AVERAGE((IF(DATOS_[[Sexo]:[Sexo]]=$B31,IF(DATOS_[[AGRUP. CLAS. PROF.]:[AGRUP. CLAS. PROF.]]=$B30,IF(DATOS_[[Check Periodo Ref.]:[Check Periodo Ref.]]="Dentro",DATOS_[C.Extra.03]))))),
0)</f>
        <v>0</v>
      </c>
      <c r="AO31" s="95">
        <f t="array" ref="AO31">IFERROR(
AVERAGE((IF(DATOS_[[Sexo]:[Sexo]]=$B31,IF(DATOS_[[AGRUP. CLAS. PROF.]:[AGRUP. CLAS. PROF.]]=$B30,IF(DATOS_[[Check Periodo Ref.]:[Check Periodo Ref.]]="Dentro",DATOS_[C.Extra.04]))))),
0)</f>
        <v>0</v>
      </c>
      <c r="AP31" s="95">
        <f t="array" ref="AP31">IFERROR(
AVERAGE((IF(DATOS_[[Sexo]:[Sexo]]=$B31,IF(DATOS_[[AGRUP. CLAS. PROF.]:[AGRUP. CLAS. PROF.]]=$B30,IF(DATOS_[[Check Periodo Ref.]:[Check Periodo Ref.]]="Dentro",DATOS_[C.Extra.05]))))),
0)</f>
        <v>0</v>
      </c>
      <c r="AQ31" s="97">
        <f t="array" ref="AQ31">IFERROR(
AVERAGE(IF(DATOS_[Sexo]=$B31,IF(DATOS_[AGRUP. CLAS. PROF.]=$B30,IF(DATOS_[Check Periodo Ref.]="Dentro",DATOS_[Tot Extrasalarial Ef],FALSE)))),
0)</f>
        <v>0</v>
      </c>
      <c r="AR31" s="98">
        <f t="array" ref="AR31">IFERROR(
AVERAGE(IF(DATOS_[Sexo]=$B31,IF(DATOS_[AGRUP. CLAS. PROF.]=$B30,IF(DATOS_[Check Periodo Ref.]="Dentro",DATOS_[TOTAL Retrib Ef],FALSE)))),
0)</f>
        <v>0</v>
      </c>
    </row>
    <row r="32" spans="1:44" x14ac:dyDescent="0.3">
      <c r="A32" s="48" t="str">
        <f t="shared" ref="A32" si="26">+A31</f>
        <v>[ocultar]</v>
      </c>
      <c r="B32" s="46" t="s">
        <v>163</v>
      </c>
      <c r="C32" s="45">
        <f t="array" ref="C32">SUM(IF($B32=DATOS_[Sexo],
IF($B30=DATOS_[AGRUP. CLAS. PROF.],
IF("Dentro"=DATOS_[Check Periodo Ref.],
1/(COUNTIFS(DATOS_[Sexo],$B32,DATOS_[AGRUP. CLAS. PROF.],$B30,DATOS_[Check Periodo Ref.],"Dentro",DATOS_[id],DATOS_[id]))))))</f>
        <v>0</v>
      </c>
      <c r="D32" s="47">
        <f>COUNTIFS(DATOS_[AGRUP. CLAS. PROF.],$B30,DATOS_[Sexo],$B32,DATOS_[Check Periodo Ref.],"Dentro")</f>
        <v>0</v>
      </c>
      <c r="E32" s="92">
        <f t="array" ref="E32">IFERROR(
AVERAGE(IF(DATOS_[Sexo]=$B32,IF(DATOS_[AGRUP. CLAS. PROF.]=$B30,IF(DATOS_[Check Periodo Ref.]="Dentro",DATOS_[SALARIO BASE Ef],FALSE)))),
0)</f>
        <v>0</v>
      </c>
      <c r="F32" s="93">
        <f t="array" ref="F32">IFERROR(
AVERAGE((IF(DATOS_[[Sexo]:[Sexo]]=$B32,IF(DATOS_[[AGRUP. CLAS. PROF.]:[AGRUP. CLAS. PROF.]]=$B30,IF(DATOS_[[Check Periodo Ref.]:[Check Periodo Ref.]]="Dentro",DATOS_[Conc.Sal.01]))))),
0)</f>
        <v>0</v>
      </c>
      <c r="G32" s="93">
        <f t="array" ref="G32">IFERROR(
AVERAGE((IF(DATOS_[[Sexo]:[Sexo]]=$B32,IF(DATOS_[[AGRUP. CLAS. PROF.]:[AGRUP. CLAS. PROF.]]=$B30,IF(DATOS_[[Check Periodo Ref.]:[Check Periodo Ref.]]="Dentro",DATOS_[Conc.Sal.02]))))),
0)</f>
        <v>0</v>
      </c>
      <c r="H32" s="93">
        <f t="array" ref="H32">IFERROR(
AVERAGE((IF(DATOS_[[Sexo]:[Sexo]]=$B32,IF(DATOS_[[AGRUP. CLAS. PROF.]:[AGRUP. CLAS. PROF.]]=$B30,IF(DATOS_[[Check Periodo Ref.]:[Check Periodo Ref.]]="Dentro",DATOS_[Conc.Sal.03]))))),
0)</f>
        <v>0</v>
      </c>
      <c r="I32" s="93">
        <f t="array" ref="I32">IFERROR(
AVERAGE((IF(DATOS_[[Sexo]:[Sexo]]=$B32,IF(DATOS_[[AGRUP. CLAS. PROF.]:[AGRUP. CLAS. PROF.]]=$B30,IF(DATOS_[[Check Periodo Ref.]:[Check Periodo Ref.]]="Dentro",DATOS_[Conc.Sal.04]))))),
0)</f>
        <v>0</v>
      </c>
      <c r="J32" s="93">
        <f t="array" ref="J32">IFERROR(
AVERAGE((IF(DATOS_[[Sexo]:[Sexo]]=$B32,IF(DATOS_[[AGRUP. CLAS. PROF.]:[AGRUP. CLAS. PROF.]]=$B30,IF(DATOS_[[Check Periodo Ref.]:[Check Periodo Ref.]]="Dentro",DATOS_[Conc.Sal.05]))))),
0)</f>
        <v>0</v>
      </c>
      <c r="K32" s="93">
        <f t="array" ref="K32">IFERROR(
AVERAGE((IF(DATOS_[[Sexo]:[Sexo]]=$B32,IF(DATOS_[[AGRUP. CLAS. PROF.]:[AGRUP. CLAS. PROF.]]=$B30,IF(DATOS_[[Check Periodo Ref.]:[Check Periodo Ref.]]="Dentro",DATOS_[Conc.Sal.06]))))),
0)</f>
        <v>0</v>
      </c>
      <c r="L32" s="93">
        <f t="array" ref="L32">IFERROR(
AVERAGE((IF(DATOS_[[Sexo]:[Sexo]]=$B32,IF(DATOS_[[AGRUP. CLAS. PROF.]:[AGRUP. CLAS. PROF.]]=$B30,IF(DATOS_[[Check Periodo Ref.]:[Check Periodo Ref.]]="Dentro",DATOS_[Conc.Sal.07]))))),
0)</f>
        <v>0</v>
      </c>
      <c r="M32" s="93">
        <f t="array" ref="M32">IFERROR(
AVERAGE((IF(DATOS_[[Sexo]:[Sexo]]=$B32,IF(DATOS_[[AGRUP. CLAS. PROF.]:[AGRUP. CLAS. PROF.]]=$B30,IF(DATOS_[[Check Periodo Ref.]:[Check Periodo Ref.]]="Dentro",DATOS_[Conc.Sal.08]))))),
0)</f>
        <v>0</v>
      </c>
      <c r="N32" s="93">
        <f t="array" ref="N32">IFERROR(
AVERAGE((IF(DATOS_[[Sexo]:[Sexo]]=$B32,IF(DATOS_[[AGRUP. CLAS. PROF.]:[AGRUP. CLAS. PROF.]]=$B30,IF(DATOS_[[Check Periodo Ref.]:[Check Periodo Ref.]]="Dentro",DATOS_[Conc.Sal.09]))))),
0)</f>
        <v>0</v>
      </c>
      <c r="O32" s="93">
        <f t="array" ref="O32">IFERROR(
AVERAGE((IF(DATOS_[[Sexo]:[Sexo]]=$B32,IF(DATOS_[[AGRUP. CLAS. PROF.]:[AGRUP. CLAS. PROF.]]=$B30,IF(DATOS_[[Check Periodo Ref.]:[Check Periodo Ref.]]="Dentro",DATOS_[Conc.Sal.10]))))),
0)</f>
        <v>0</v>
      </c>
      <c r="P32" s="93">
        <f t="array" ref="P32">IFERROR(
AVERAGE((IF(DATOS_[[Sexo]:[Sexo]]=$B32,IF(DATOS_[[AGRUP. CLAS. PROF.]:[AGRUP. CLAS. PROF.]]=$B30,IF(DATOS_[[Check Periodo Ref.]:[Check Periodo Ref.]]="Dentro",DATOS_[Conc.Sal.11]))))),
0)</f>
        <v>0</v>
      </c>
      <c r="Q32" s="93">
        <f t="array" ref="Q32">IFERROR(
AVERAGE((IF(DATOS_[[Sexo]:[Sexo]]=$B32,IF(DATOS_[[AGRUP. CLAS. PROF.]:[AGRUP. CLAS. PROF.]]=$B30,IF(DATOS_[[Check Periodo Ref.]:[Check Periodo Ref.]]="Dentro",DATOS_[Conc.Sal.12]))))),
0)</f>
        <v>0</v>
      </c>
      <c r="R32" s="93">
        <f t="array" ref="R32">IFERROR(
AVERAGE((IF(DATOS_[[Sexo]:[Sexo]]=$B32,IF(DATOS_[[AGRUP. CLAS. PROF.]:[AGRUP. CLAS. PROF.]]=$B30,IF(DATOS_[[Check Periodo Ref.]:[Check Periodo Ref.]]="Dentro",DATOS_[Conc.Sal.13]))))),
0)</f>
        <v>0</v>
      </c>
      <c r="S32" s="93">
        <f t="array" ref="S32">IFERROR(
AVERAGE((IF(DATOS_[[Sexo]:[Sexo]]=$B32,IF(DATOS_[[AGRUP. CLAS. PROF.]:[AGRUP. CLAS. PROF.]]=$B30,IF(DATOS_[[Check Periodo Ref.]:[Check Periodo Ref.]]="Dentro",DATOS_[Conc.Sal.14]))))),
0)</f>
        <v>0</v>
      </c>
      <c r="T32" s="93">
        <f t="array" ref="T32">IFERROR(
AVERAGE((IF(DATOS_[[Sexo]:[Sexo]]=$B32,IF(DATOS_[[AGRUP. CLAS. PROF.]:[AGRUP. CLAS. PROF.]]=$B30,IF(DATOS_[[Check Periodo Ref.]:[Check Periodo Ref.]]="Dentro",DATOS_[Conc.Sal.15]))))),
0)</f>
        <v>0</v>
      </c>
      <c r="U32" s="93">
        <f t="array" ref="U32">IFERROR(
AVERAGE((IF(DATOS_[[Sexo]:[Sexo]]=$B32,IF(DATOS_[[AGRUP. CLAS. PROF.]:[AGRUP. CLAS. PROF.]]=$B30,IF(DATOS_[[Check Periodo Ref.]:[Check Periodo Ref.]]="Dentro",DATOS_[Conc.Sal.16]))))),
0)</f>
        <v>0</v>
      </c>
      <c r="V32" s="93">
        <f t="array" ref="V32">IFERROR(
AVERAGE((IF(DATOS_[[Sexo]:[Sexo]]=$B32,IF(DATOS_[[AGRUP. CLAS. PROF.]:[AGRUP. CLAS. PROF.]]=$B30,IF(DATOS_[[Check Periodo Ref.]:[Check Periodo Ref.]]="Dentro",DATOS_[Conc.Sal.17]))))),
0)</f>
        <v>0</v>
      </c>
      <c r="W32" s="93">
        <f t="array" ref="W32">IFERROR(
AVERAGE((IF(DATOS_[[Sexo]:[Sexo]]=$B32,IF(DATOS_[[AGRUP. CLAS. PROF.]:[AGRUP. CLAS. PROF.]]=$B30,IF(DATOS_[[Check Periodo Ref.]:[Check Periodo Ref.]]="Dentro",DATOS_[Conc.Sal.18]))))),
0)</f>
        <v>0</v>
      </c>
      <c r="X32" s="93">
        <f t="array" ref="X32">IFERROR(
AVERAGE((IF(DATOS_[[Sexo]:[Sexo]]=$B32,IF(DATOS_[[AGRUP. CLAS. PROF.]:[AGRUP. CLAS. PROF.]]=$B30,IF(DATOS_[[Check Periodo Ref.]:[Check Periodo Ref.]]="Dentro",DATOS_[Conc.Sal.19]))))),
0)</f>
        <v>0</v>
      </c>
      <c r="Y32" s="93">
        <f t="array" ref="Y32">IFERROR(
AVERAGE((IF(DATOS_[[Sexo]:[Sexo]]=$B32,IF(DATOS_[[AGRUP. CLAS. PROF.]:[AGRUP. CLAS. PROF.]]=$B30,IF(DATOS_[[Check Periodo Ref.]:[Check Periodo Ref.]]="Dentro",DATOS_[Conc.Sal.20]))))),
0)</f>
        <v>0</v>
      </c>
      <c r="Z32" s="93">
        <f t="array" ref="Z32">IFERROR(
AVERAGE((IF(DATOS_[[Sexo]:[Sexo]]=$B32,IF(DATOS_[[AGRUP. CLAS. PROF.]:[AGRUP. CLAS. PROF.]]=$B30,IF(DATOS_[[Check Periodo Ref.]:[Check Periodo Ref.]]="Dentro",DATOS_[Conc.Sal.21]))))),
0)</f>
        <v>0</v>
      </c>
      <c r="AA32" s="93">
        <f t="array" ref="AA32">IFERROR(
AVERAGE((IF(DATOS_[[Sexo]:[Sexo]]=$B32,IF(DATOS_[[AGRUP. CLAS. PROF.]:[AGRUP. CLAS. PROF.]]=$B30,IF(DATOS_[[Check Periodo Ref.]:[Check Periodo Ref.]]="Dentro",DATOS_[Conc.Sal.22]))))),
0)</f>
        <v>0</v>
      </c>
      <c r="AB32" s="93">
        <f t="array" ref="AB32">IFERROR(
AVERAGE((IF(DATOS_[[Sexo]:[Sexo]]=$B32,IF(DATOS_[[AGRUP. CLAS. PROF.]:[AGRUP. CLAS. PROF.]]=$B30,IF(DATOS_[[Check Periodo Ref.]:[Check Periodo Ref.]]="Dentro",DATOS_[Conc.Sal.23]))))),
0)</f>
        <v>0</v>
      </c>
      <c r="AC32" s="93">
        <f t="array" ref="AC32">IFERROR(
AVERAGE((IF(DATOS_[[Sexo]:[Sexo]]=$B32,IF(DATOS_[[AGRUP. CLAS. PROF.]:[AGRUP. CLAS. PROF.]]=$B30,IF(DATOS_[[Check Periodo Ref.]:[Check Periodo Ref.]]="Dentro",DATOS_[Conc.Sal.24]))))),
0)</f>
        <v>0</v>
      </c>
      <c r="AD32" s="93">
        <f t="array" ref="AD32">IFERROR(
AVERAGE((IF(DATOS_[[Sexo]:[Sexo]]=$B32,IF(DATOS_[[AGRUP. CLAS. PROF.]:[AGRUP. CLAS. PROF.]]=$B30,IF(DATOS_[[Check Periodo Ref.]:[Check Periodo Ref.]]="Dentro",DATOS_[Conc.Sal.25]))))),
0)</f>
        <v>0</v>
      </c>
      <c r="AE32" s="93">
        <f t="array" ref="AE32">IFERROR(
AVERAGE((IF(DATOS_[[Sexo]:[Sexo]]=$B32,IF(DATOS_[[AGRUP. CLAS. PROF.]:[AGRUP. CLAS. PROF.]]=$B30,IF(DATOS_[[Check Periodo Ref.]:[Check Periodo Ref.]]="Dentro",DATOS_[Conc.Sal.26]))))),
0)</f>
        <v>0</v>
      </c>
      <c r="AF32" s="93">
        <f t="array" ref="AF32">IFERROR(
AVERAGE((IF(DATOS_[[Sexo]:[Sexo]]=$B32,IF(DATOS_[[AGRUP. CLAS. PROF.]:[AGRUP. CLAS. PROF.]]=$B30,IF(DATOS_[[Check Periodo Ref.]:[Check Periodo Ref.]]="Dentro",DATOS_[Conc.Sal.27]))))),
0)</f>
        <v>0</v>
      </c>
      <c r="AG32" s="93">
        <f t="array" ref="AG32">IFERROR(
AVERAGE((IF(DATOS_[[Sexo]:[Sexo]]=$B32,IF(DATOS_[[AGRUP. CLAS. PROF.]:[AGRUP. CLAS. PROF.]]=$B30,IF(DATOS_[[Check Periodo Ref.]:[Check Periodo Ref.]]="Dentro",DATOS_[Conc.Sal.28]))))),
0)</f>
        <v>0</v>
      </c>
      <c r="AH32" s="93">
        <f t="array" ref="AH32">IFERROR(
AVERAGE((IF(DATOS_[[Sexo]:[Sexo]]=$B32,IF(DATOS_[[AGRUP. CLAS. PROF.]:[AGRUP. CLAS. PROF.]]=$B30,IF(DATOS_[[Check Periodo Ref.]:[Check Periodo Ref.]]="Dentro",DATOS_[Conc.Sal.29]))))),
0)</f>
        <v>0</v>
      </c>
      <c r="AI32" s="93">
        <f t="array" ref="AI32">IFERROR(
AVERAGE((IF(DATOS_[[Sexo]:[Sexo]]=$B32,IF(DATOS_[[AGRUP. CLAS. PROF.]:[AGRUP. CLAS. PROF.]]=$B30,IF(DATOS_[[Check Periodo Ref.]:[Check Periodo Ref.]]="Dentro",DATOS_[Conc.Sal.30]))))),
0)</f>
        <v>0</v>
      </c>
      <c r="AJ32" s="94">
        <f t="array" ref="AJ32">IFERROR(
AVERAGE(IF(DATOS_[Sexo]=$B32,IF(DATOS_[AGRUP. CLAS. PROF.]=$B30,IF(DATOS_[Check Periodo Ref.]="Dentro",DATOS_[Tot COMPL.SAL Ef],FALSE)))),
0)</f>
        <v>0</v>
      </c>
      <c r="AK32" s="96">
        <f t="array" ref="AK32">IFERROR(
AVERAGE(IF(DATOS_[Sexo]=$B32,IF(DATOS_[AGRUP. CLAS. PROF.]=$B30,IF(DATOS_[Check Periodo Ref.]="Dentro",DATOS_[TOTAL SALARIO Ef],FALSE)))),
0)</f>
        <v>0</v>
      </c>
      <c r="AL32" s="95">
        <f t="array" ref="AL32">IFERROR(
AVERAGE((IF(DATOS_[[Sexo]:[Sexo]]=$B32,IF(DATOS_[[AGRUP. CLAS. PROF.]:[AGRUP. CLAS. PROF.]]=$B30,IF(DATOS_[[Check Periodo Ref.]:[Check Periodo Ref.]]="Dentro",DATOS_[C.Extra.01]))))),
0)</f>
        <v>0</v>
      </c>
      <c r="AM32" s="95">
        <f t="array" ref="AM32">IFERROR(
AVERAGE((IF(DATOS_[[Sexo]:[Sexo]]=$B32,IF(DATOS_[[AGRUP. CLAS. PROF.]:[AGRUP. CLAS. PROF.]]=$B30,IF(DATOS_[[Check Periodo Ref.]:[Check Periodo Ref.]]="Dentro",DATOS_[C.Extra.02]))))),
0)</f>
        <v>0</v>
      </c>
      <c r="AN32" s="95">
        <f t="array" ref="AN32">IFERROR(
AVERAGE((IF(DATOS_[[Sexo]:[Sexo]]=$B32,IF(DATOS_[[AGRUP. CLAS. PROF.]:[AGRUP. CLAS. PROF.]]=$B30,IF(DATOS_[[Check Periodo Ref.]:[Check Periodo Ref.]]="Dentro",DATOS_[C.Extra.03]))))),
0)</f>
        <v>0</v>
      </c>
      <c r="AO32" s="95">
        <f t="array" ref="AO32">IFERROR(
AVERAGE((IF(DATOS_[[Sexo]:[Sexo]]=$B32,IF(DATOS_[[AGRUP. CLAS. PROF.]:[AGRUP. CLAS. PROF.]]=$B30,IF(DATOS_[[Check Periodo Ref.]:[Check Periodo Ref.]]="Dentro",DATOS_[C.Extra.04]))))),
0)</f>
        <v>0</v>
      </c>
      <c r="AP32" s="95">
        <f t="array" ref="AP32">IFERROR(
AVERAGE((IF(DATOS_[[Sexo]:[Sexo]]=$B32,IF(DATOS_[[AGRUP. CLAS. PROF.]:[AGRUP. CLAS. PROF.]]=$B30,IF(DATOS_[[Check Periodo Ref.]:[Check Periodo Ref.]]="Dentro",DATOS_[C.Extra.05]))))),
0)</f>
        <v>0</v>
      </c>
      <c r="AQ32" s="97">
        <f t="array" ref="AQ32">IFERROR(
AVERAGE(IF(DATOS_[Sexo]=$B32,IF(DATOS_[AGRUP. CLAS. PROF.]=$B30,IF(DATOS_[Check Periodo Ref.]="Dentro",DATOS_[Tot Extrasalarial Ef],FALSE)))),
0)</f>
        <v>0</v>
      </c>
      <c r="AR32" s="98">
        <f t="array" ref="AR32">IFERROR(
AVERAGE(IF(DATOS_[Sexo]=$B32,IF(DATOS_[AGRUP. CLAS. PROF.]=$B30,IF(DATOS_[Check Periodo Ref.]="Dentro",DATOS_[TOTAL Retrib Ef],FALSE)))),
0)</f>
        <v>0</v>
      </c>
    </row>
    <row r="33" spans="1:44" ht="17.25" thickBot="1" x14ac:dyDescent="0.35">
      <c r="A33" s="48" t="str">
        <f t="shared" ref="A33" si="27">+A34</f>
        <v>[ocultar]</v>
      </c>
      <c r="B33" s="51" t="s">
        <v>313</v>
      </c>
      <c r="C33" s="91"/>
      <c r="D33" s="52"/>
      <c r="E33" s="139" t="str">
        <f t="shared" ref="E33:AR33" si="28">IFERROR((E34-E35)/E34,"")</f>
        <v/>
      </c>
      <c r="F33" s="314" t="str">
        <f t="shared" si="28"/>
        <v/>
      </c>
      <c r="G33" s="180" t="str">
        <f t="shared" si="28"/>
        <v/>
      </c>
      <c r="H33" s="180" t="str">
        <f t="shared" si="28"/>
        <v/>
      </c>
      <c r="I33" s="180" t="str">
        <f t="shared" si="28"/>
        <v/>
      </c>
      <c r="J33" s="181" t="str">
        <f t="shared" si="28"/>
        <v/>
      </c>
      <c r="K33" s="182" t="str">
        <f t="shared" si="28"/>
        <v/>
      </c>
      <c r="L33" s="182" t="str">
        <f t="shared" si="28"/>
        <v/>
      </c>
      <c r="M33" s="182" t="str">
        <f t="shared" si="28"/>
        <v/>
      </c>
      <c r="N33" s="182" t="str">
        <f t="shared" si="28"/>
        <v/>
      </c>
      <c r="O33" s="182" t="str">
        <f t="shared" si="28"/>
        <v/>
      </c>
      <c r="P33" s="182" t="str">
        <f t="shared" si="28"/>
        <v/>
      </c>
      <c r="Q33" s="182" t="str">
        <f t="shared" si="28"/>
        <v/>
      </c>
      <c r="R33" s="182" t="str">
        <f t="shared" si="28"/>
        <v/>
      </c>
      <c r="S33" s="182" t="str">
        <f t="shared" si="28"/>
        <v/>
      </c>
      <c r="T33" s="182" t="str">
        <f t="shared" si="28"/>
        <v/>
      </c>
      <c r="U33" s="182" t="str">
        <f t="shared" si="28"/>
        <v/>
      </c>
      <c r="V33" s="181" t="str">
        <f t="shared" si="28"/>
        <v/>
      </c>
      <c r="W33" s="181" t="str">
        <f t="shared" si="28"/>
        <v/>
      </c>
      <c r="X33" s="181" t="str">
        <f t="shared" si="28"/>
        <v/>
      </c>
      <c r="Y33" s="181" t="str">
        <f t="shared" si="28"/>
        <v/>
      </c>
      <c r="Z33" s="181" t="str">
        <f t="shared" si="28"/>
        <v/>
      </c>
      <c r="AA33" s="181" t="str">
        <f t="shared" si="28"/>
        <v/>
      </c>
      <c r="AB33" s="181" t="str">
        <f t="shared" si="28"/>
        <v/>
      </c>
      <c r="AC33" s="181" t="str">
        <f t="shared" si="28"/>
        <v/>
      </c>
      <c r="AD33" s="181" t="str">
        <f t="shared" si="28"/>
        <v/>
      </c>
      <c r="AE33" s="181" t="str">
        <f t="shared" si="28"/>
        <v/>
      </c>
      <c r="AF33" s="181" t="str">
        <f t="shared" si="28"/>
        <v/>
      </c>
      <c r="AG33" s="181" t="str">
        <f t="shared" si="28"/>
        <v/>
      </c>
      <c r="AH33" s="181" t="str">
        <f t="shared" si="28"/>
        <v/>
      </c>
      <c r="AI33" s="181" t="str">
        <f t="shared" si="28"/>
        <v/>
      </c>
      <c r="AJ33" s="140" t="str">
        <f t="shared" si="28"/>
        <v/>
      </c>
      <c r="AK33" s="143" t="str">
        <f t="shared" si="28"/>
        <v/>
      </c>
      <c r="AL33" s="184" t="str">
        <f t="shared" si="28"/>
        <v/>
      </c>
      <c r="AM33" s="184" t="str">
        <f t="shared" si="28"/>
        <v/>
      </c>
      <c r="AN33" s="184" t="str">
        <f t="shared" si="28"/>
        <v/>
      </c>
      <c r="AO33" s="184" t="str">
        <f t="shared" si="28"/>
        <v/>
      </c>
      <c r="AP33" s="184" t="str">
        <f t="shared" si="28"/>
        <v/>
      </c>
      <c r="AQ33" s="141" t="str">
        <f t="shared" si="28"/>
        <v/>
      </c>
      <c r="AR33" s="142" t="str">
        <f t="shared" si="28"/>
        <v/>
      </c>
    </row>
    <row r="34" spans="1:44" x14ac:dyDescent="0.3">
      <c r="A34" s="48" t="str">
        <f t="shared" ref="A34" si="29">+IF(C34+C35=0,"[ocultar]","")</f>
        <v>[ocultar]</v>
      </c>
      <c r="B34" s="46" t="s">
        <v>162</v>
      </c>
      <c r="C34" s="45">
        <f t="array" ref="C34">SUM(IF($B34=DATOS_[Sexo],
IF($B33=DATOS_[AGRUP. CLAS. PROF.],
IF("Dentro"=DATOS_[Check Periodo Ref.],
1/(COUNTIFS(DATOS_[Sexo],$B34,DATOS_[AGRUP. CLAS. PROF.],$B33,DATOS_[Check Periodo Ref.],"Dentro",DATOS_[id],DATOS_[id]))))))</f>
        <v>0</v>
      </c>
      <c r="D34" s="47">
        <f>COUNTIFS(DATOS_[AGRUP. CLAS. PROF.],$B33,DATOS_[Sexo],$B34,DATOS_[Check Periodo Ref.],"Dentro")</f>
        <v>0</v>
      </c>
      <c r="E34" s="92">
        <f t="array" ref="E34">IFERROR(
AVERAGE(IF(DATOS_[Sexo]=$B34,IF(DATOS_[AGRUP. CLAS. PROF.]=$B33,IF(DATOS_[Check Periodo Ref.]="Dentro",DATOS_[SALARIO BASE Ef],FALSE)))),
0)</f>
        <v>0</v>
      </c>
      <c r="F34" s="93">
        <f t="array" ref="F34">IFERROR(
AVERAGE((IF(DATOS_[[Sexo]:[Sexo]]=$B34,IF(DATOS_[[AGRUP. CLAS. PROF.]:[AGRUP. CLAS. PROF.]]=$B33,IF(DATOS_[[Check Periodo Ref.]:[Check Periodo Ref.]]="Dentro",DATOS_[Conc.Sal.01]))))),
0)</f>
        <v>0</v>
      </c>
      <c r="G34" s="93">
        <f t="array" ref="G34">IFERROR(
AVERAGE((IF(DATOS_[[Sexo]:[Sexo]]=$B34,IF(DATOS_[[AGRUP. CLAS. PROF.]:[AGRUP. CLAS. PROF.]]=$B33,IF(DATOS_[[Check Periodo Ref.]:[Check Periodo Ref.]]="Dentro",DATOS_[Conc.Sal.02]))))),
0)</f>
        <v>0</v>
      </c>
      <c r="H34" s="93">
        <f t="array" ref="H34">IFERROR(
AVERAGE((IF(DATOS_[[Sexo]:[Sexo]]=$B34,IF(DATOS_[[AGRUP. CLAS. PROF.]:[AGRUP. CLAS. PROF.]]=$B33,IF(DATOS_[[Check Periodo Ref.]:[Check Periodo Ref.]]="Dentro",DATOS_[Conc.Sal.03]))))),
0)</f>
        <v>0</v>
      </c>
      <c r="I34" s="93">
        <f t="array" ref="I34">IFERROR(
AVERAGE((IF(DATOS_[[Sexo]:[Sexo]]=$B34,IF(DATOS_[[AGRUP. CLAS. PROF.]:[AGRUP. CLAS. PROF.]]=$B33,IF(DATOS_[[Check Periodo Ref.]:[Check Periodo Ref.]]="Dentro",DATOS_[Conc.Sal.04]))))),
0)</f>
        <v>0</v>
      </c>
      <c r="J34" s="93">
        <f t="array" ref="J34">IFERROR(
AVERAGE((IF(DATOS_[[Sexo]:[Sexo]]=$B34,IF(DATOS_[[AGRUP. CLAS. PROF.]:[AGRUP. CLAS. PROF.]]=$B33,IF(DATOS_[[Check Periodo Ref.]:[Check Periodo Ref.]]="Dentro",DATOS_[Conc.Sal.05]))))),
0)</f>
        <v>0</v>
      </c>
      <c r="K34" s="93">
        <f t="array" ref="K34">IFERROR(
AVERAGE((IF(DATOS_[[Sexo]:[Sexo]]=$B34,IF(DATOS_[[AGRUP. CLAS. PROF.]:[AGRUP. CLAS. PROF.]]=$B33,IF(DATOS_[[Check Periodo Ref.]:[Check Periodo Ref.]]="Dentro",DATOS_[Conc.Sal.06]))))),
0)</f>
        <v>0</v>
      </c>
      <c r="L34" s="93">
        <f t="array" ref="L34">IFERROR(
AVERAGE((IF(DATOS_[[Sexo]:[Sexo]]=$B34,IF(DATOS_[[AGRUP. CLAS. PROF.]:[AGRUP. CLAS. PROF.]]=$B33,IF(DATOS_[[Check Periodo Ref.]:[Check Periodo Ref.]]="Dentro",DATOS_[Conc.Sal.07]))))),
0)</f>
        <v>0</v>
      </c>
      <c r="M34" s="93">
        <f t="array" ref="M34">IFERROR(
AVERAGE((IF(DATOS_[[Sexo]:[Sexo]]=$B34,IF(DATOS_[[AGRUP. CLAS. PROF.]:[AGRUP. CLAS. PROF.]]=$B33,IF(DATOS_[[Check Periodo Ref.]:[Check Periodo Ref.]]="Dentro",DATOS_[Conc.Sal.08]))))),
0)</f>
        <v>0</v>
      </c>
      <c r="N34" s="93">
        <f t="array" ref="N34">IFERROR(
AVERAGE((IF(DATOS_[[Sexo]:[Sexo]]=$B34,IF(DATOS_[[AGRUP. CLAS. PROF.]:[AGRUP. CLAS. PROF.]]=$B33,IF(DATOS_[[Check Periodo Ref.]:[Check Periodo Ref.]]="Dentro",DATOS_[Conc.Sal.09]))))),
0)</f>
        <v>0</v>
      </c>
      <c r="O34" s="93">
        <f t="array" ref="O34">IFERROR(
AVERAGE((IF(DATOS_[[Sexo]:[Sexo]]=$B34,IF(DATOS_[[AGRUP. CLAS. PROF.]:[AGRUP. CLAS. PROF.]]=$B33,IF(DATOS_[[Check Periodo Ref.]:[Check Periodo Ref.]]="Dentro",DATOS_[Conc.Sal.10]))))),
0)</f>
        <v>0</v>
      </c>
      <c r="P34" s="93">
        <f t="array" ref="P34">IFERROR(
AVERAGE((IF(DATOS_[[Sexo]:[Sexo]]=$B34,IF(DATOS_[[AGRUP. CLAS. PROF.]:[AGRUP. CLAS. PROF.]]=$B33,IF(DATOS_[[Check Periodo Ref.]:[Check Periodo Ref.]]="Dentro",DATOS_[Conc.Sal.11]))))),
0)</f>
        <v>0</v>
      </c>
      <c r="Q34" s="93">
        <f t="array" ref="Q34">IFERROR(
AVERAGE((IF(DATOS_[[Sexo]:[Sexo]]=$B34,IF(DATOS_[[AGRUP. CLAS. PROF.]:[AGRUP. CLAS. PROF.]]=$B33,IF(DATOS_[[Check Periodo Ref.]:[Check Periodo Ref.]]="Dentro",DATOS_[Conc.Sal.12]))))),
0)</f>
        <v>0</v>
      </c>
      <c r="R34" s="93">
        <f t="array" ref="R34">IFERROR(
AVERAGE((IF(DATOS_[[Sexo]:[Sexo]]=$B34,IF(DATOS_[[AGRUP. CLAS. PROF.]:[AGRUP. CLAS. PROF.]]=$B33,IF(DATOS_[[Check Periodo Ref.]:[Check Periodo Ref.]]="Dentro",DATOS_[Conc.Sal.13]))))),
0)</f>
        <v>0</v>
      </c>
      <c r="S34" s="93">
        <f t="array" ref="S34">IFERROR(
AVERAGE((IF(DATOS_[[Sexo]:[Sexo]]=$B34,IF(DATOS_[[AGRUP. CLAS. PROF.]:[AGRUP. CLAS. PROF.]]=$B33,IF(DATOS_[[Check Periodo Ref.]:[Check Periodo Ref.]]="Dentro",DATOS_[Conc.Sal.14]))))),
0)</f>
        <v>0</v>
      </c>
      <c r="T34" s="93">
        <f t="array" ref="T34">IFERROR(
AVERAGE((IF(DATOS_[[Sexo]:[Sexo]]=$B34,IF(DATOS_[[AGRUP. CLAS. PROF.]:[AGRUP. CLAS. PROF.]]=$B33,IF(DATOS_[[Check Periodo Ref.]:[Check Periodo Ref.]]="Dentro",DATOS_[Conc.Sal.15]))))),
0)</f>
        <v>0</v>
      </c>
      <c r="U34" s="93">
        <f t="array" ref="U34">IFERROR(
AVERAGE((IF(DATOS_[[Sexo]:[Sexo]]=$B34,IF(DATOS_[[AGRUP. CLAS. PROF.]:[AGRUP. CLAS. PROF.]]=$B33,IF(DATOS_[[Check Periodo Ref.]:[Check Periodo Ref.]]="Dentro",DATOS_[Conc.Sal.16]))))),
0)</f>
        <v>0</v>
      </c>
      <c r="V34" s="93">
        <f t="array" ref="V34">IFERROR(
AVERAGE((IF(DATOS_[[Sexo]:[Sexo]]=$B34,IF(DATOS_[[AGRUP. CLAS. PROF.]:[AGRUP. CLAS. PROF.]]=$B33,IF(DATOS_[[Check Periodo Ref.]:[Check Periodo Ref.]]="Dentro",DATOS_[Conc.Sal.17]))))),
0)</f>
        <v>0</v>
      </c>
      <c r="W34" s="93">
        <f t="array" ref="W34">IFERROR(
AVERAGE((IF(DATOS_[[Sexo]:[Sexo]]=$B34,IF(DATOS_[[AGRUP. CLAS. PROF.]:[AGRUP. CLAS. PROF.]]=$B33,IF(DATOS_[[Check Periodo Ref.]:[Check Periodo Ref.]]="Dentro",DATOS_[Conc.Sal.18]))))),
0)</f>
        <v>0</v>
      </c>
      <c r="X34" s="93">
        <f t="array" ref="X34">IFERROR(
AVERAGE((IF(DATOS_[[Sexo]:[Sexo]]=$B34,IF(DATOS_[[AGRUP. CLAS. PROF.]:[AGRUP. CLAS. PROF.]]=$B33,IF(DATOS_[[Check Periodo Ref.]:[Check Periodo Ref.]]="Dentro",DATOS_[Conc.Sal.19]))))),
0)</f>
        <v>0</v>
      </c>
      <c r="Y34" s="93">
        <f t="array" ref="Y34">IFERROR(
AVERAGE((IF(DATOS_[[Sexo]:[Sexo]]=$B34,IF(DATOS_[[AGRUP. CLAS. PROF.]:[AGRUP. CLAS. PROF.]]=$B33,IF(DATOS_[[Check Periodo Ref.]:[Check Periodo Ref.]]="Dentro",DATOS_[Conc.Sal.20]))))),
0)</f>
        <v>0</v>
      </c>
      <c r="Z34" s="93">
        <f t="array" ref="Z34">IFERROR(
AVERAGE((IF(DATOS_[[Sexo]:[Sexo]]=$B34,IF(DATOS_[[AGRUP. CLAS. PROF.]:[AGRUP. CLAS. PROF.]]=$B33,IF(DATOS_[[Check Periodo Ref.]:[Check Periodo Ref.]]="Dentro",DATOS_[Conc.Sal.21]))))),
0)</f>
        <v>0</v>
      </c>
      <c r="AA34" s="93">
        <f t="array" ref="AA34">IFERROR(
AVERAGE((IF(DATOS_[[Sexo]:[Sexo]]=$B34,IF(DATOS_[[AGRUP. CLAS. PROF.]:[AGRUP. CLAS. PROF.]]=$B33,IF(DATOS_[[Check Periodo Ref.]:[Check Periodo Ref.]]="Dentro",DATOS_[Conc.Sal.22]))))),
0)</f>
        <v>0</v>
      </c>
      <c r="AB34" s="93">
        <f t="array" ref="AB34">IFERROR(
AVERAGE((IF(DATOS_[[Sexo]:[Sexo]]=$B34,IF(DATOS_[[AGRUP. CLAS. PROF.]:[AGRUP. CLAS. PROF.]]=$B33,IF(DATOS_[[Check Periodo Ref.]:[Check Periodo Ref.]]="Dentro",DATOS_[Conc.Sal.23]))))),
0)</f>
        <v>0</v>
      </c>
      <c r="AC34" s="93">
        <f t="array" ref="AC34">IFERROR(
AVERAGE((IF(DATOS_[[Sexo]:[Sexo]]=$B34,IF(DATOS_[[AGRUP. CLAS. PROF.]:[AGRUP. CLAS. PROF.]]=$B33,IF(DATOS_[[Check Periodo Ref.]:[Check Periodo Ref.]]="Dentro",DATOS_[Conc.Sal.24]))))),
0)</f>
        <v>0</v>
      </c>
      <c r="AD34" s="93">
        <f t="array" ref="AD34">IFERROR(
AVERAGE((IF(DATOS_[[Sexo]:[Sexo]]=$B34,IF(DATOS_[[AGRUP. CLAS. PROF.]:[AGRUP. CLAS. PROF.]]=$B33,IF(DATOS_[[Check Periodo Ref.]:[Check Periodo Ref.]]="Dentro",DATOS_[Conc.Sal.25]))))),
0)</f>
        <v>0</v>
      </c>
      <c r="AE34" s="93">
        <f t="array" ref="AE34">IFERROR(
AVERAGE((IF(DATOS_[[Sexo]:[Sexo]]=$B34,IF(DATOS_[[AGRUP. CLAS. PROF.]:[AGRUP. CLAS. PROF.]]=$B33,IF(DATOS_[[Check Periodo Ref.]:[Check Periodo Ref.]]="Dentro",DATOS_[Conc.Sal.26]))))),
0)</f>
        <v>0</v>
      </c>
      <c r="AF34" s="93">
        <f t="array" ref="AF34">IFERROR(
AVERAGE((IF(DATOS_[[Sexo]:[Sexo]]=$B34,IF(DATOS_[[AGRUP. CLAS. PROF.]:[AGRUP. CLAS. PROF.]]=$B33,IF(DATOS_[[Check Periodo Ref.]:[Check Periodo Ref.]]="Dentro",DATOS_[Conc.Sal.27]))))),
0)</f>
        <v>0</v>
      </c>
      <c r="AG34" s="93">
        <f t="array" ref="AG34">IFERROR(
AVERAGE((IF(DATOS_[[Sexo]:[Sexo]]=$B34,IF(DATOS_[[AGRUP. CLAS. PROF.]:[AGRUP. CLAS. PROF.]]=$B33,IF(DATOS_[[Check Periodo Ref.]:[Check Periodo Ref.]]="Dentro",DATOS_[Conc.Sal.28]))))),
0)</f>
        <v>0</v>
      </c>
      <c r="AH34" s="93">
        <f t="array" ref="AH34">IFERROR(
AVERAGE((IF(DATOS_[[Sexo]:[Sexo]]=$B34,IF(DATOS_[[AGRUP. CLAS. PROF.]:[AGRUP. CLAS. PROF.]]=$B33,IF(DATOS_[[Check Periodo Ref.]:[Check Periodo Ref.]]="Dentro",DATOS_[Conc.Sal.29]))))),
0)</f>
        <v>0</v>
      </c>
      <c r="AI34" s="93">
        <f t="array" ref="AI34">IFERROR(
AVERAGE((IF(DATOS_[[Sexo]:[Sexo]]=$B34,IF(DATOS_[[AGRUP. CLAS. PROF.]:[AGRUP. CLAS. PROF.]]=$B33,IF(DATOS_[[Check Periodo Ref.]:[Check Periodo Ref.]]="Dentro",DATOS_[Conc.Sal.30]))))),
0)</f>
        <v>0</v>
      </c>
      <c r="AJ34" s="94">
        <f t="array" ref="AJ34">IFERROR(
AVERAGE(IF(DATOS_[Sexo]=$B34,IF(DATOS_[AGRUP. CLAS. PROF.]=$B33,IF(DATOS_[Check Periodo Ref.]="Dentro",DATOS_[Tot COMPL.SAL Ef],FALSE)))),
0)</f>
        <v>0</v>
      </c>
      <c r="AK34" s="96">
        <f t="array" ref="AK34">IFERROR(
AVERAGE(IF(DATOS_[Sexo]=$B34,IF(DATOS_[AGRUP. CLAS. PROF.]=$B33,IF(DATOS_[Check Periodo Ref.]="Dentro",DATOS_[TOTAL SALARIO Ef],FALSE)))),
0)</f>
        <v>0</v>
      </c>
      <c r="AL34" s="95">
        <f t="array" ref="AL34">IFERROR(
AVERAGE((IF(DATOS_[[Sexo]:[Sexo]]=$B34,IF(DATOS_[[AGRUP. CLAS. PROF.]:[AGRUP. CLAS. PROF.]]=$B33,IF(DATOS_[[Check Periodo Ref.]:[Check Periodo Ref.]]="Dentro",DATOS_[C.Extra.01]))))),
0)</f>
        <v>0</v>
      </c>
      <c r="AM34" s="95">
        <f t="array" ref="AM34">IFERROR(
AVERAGE((IF(DATOS_[[Sexo]:[Sexo]]=$B34,IF(DATOS_[[AGRUP. CLAS. PROF.]:[AGRUP. CLAS. PROF.]]=$B33,IF(DATOS_[[Check Periodo Ref.]:[Check Periodo Ref.]]="Dentro",DATOS_[C.Extra.02]))))),
0)</f>
        <v>0</v>
      </c>
      <c r="AN34" s="95">
        <f t="array" ref="AN34">IFERROR(
AVERAGE((IF(DATOS_[[Sexo]:[Sexo]]=$B34,IF(DATOS_[[AGRUP. CLAS. PROF.]:[AGRUP. CLAS. PROF.]]=$B33,IF(DATOS_[[Check Periodo Ref.]:[Check Periodo Ref.]]="Dentro",DATOS_[C.Extra.03]))))),
0)</f>
        <v>0</v>
      </c>
      <c r="AO34" s="95">
        <f t="array" ref="AO34">IFERROR(
AVERAGE((IF(DATOS_[[Sexo]:[Sexo]]=$B34,IF(DATOS_[[AGRUP. CLAS. PROF.]:[AGRUP. CLAS. PROF.]]=$B33,IF(DATOS_[[Check Periodo Ref.]:[Check Periodo Ref.]]="Dentro",DATOS_[C.Extra.04]))))),
0)</f>
        <v>0</v>
      </c>
      <c r="AP34" s="95">
        <f t="array" ref="AP34">IFERROR(
AVERAGE((IF(DATOS_[[Sexo]:[Sexo]]=$B34,IF(DATOS_[[AGRUP. CLAS. PROF.]:[AGRUP. CLAS. PROF.]]=$B33,IF(DATOS_[[Check Periodo Ref.]:[Check Periodo Ref.]]="Dentro",DATOS_[C.Extra.05]))))),
0)</f>
        <v>0</v>
      </c>
      <c r="AQ34" s="97">
        <f t="array" ref="AQ34">IFERROR(
AVERAGE(IF(DATOS_[Sexo]=$B34,IF(DATOS_[AGRUP. CLAS. PROF.]=$B33,IF(DATOS_[Check Periodo Ref.]="Dentro",DATOS_[Tot Extrasalarial Ef],FALSE)))),
0)</f>
        <v>0</v>
      </c>
      <c r="AR34" s="98">
        <f t="array" ref="AR34">IFERROR(
AVERAGE(IF(DATOS_[Sexo]=$B34,IF(DATOS_[AGRUP. CLAS. PROF.]=$B33,IF(DATOS_[Check Periodo Ref.]="Dentro",DATOS_[TOTAL Retrib Ef],FALSE)))),
0)</f>
        <v>0</v>
      </c>
    </row>
    <row r="35" spans="1:44" x14ac:dyDescent="0.3">
      <c r="A35" s="48" t="str">
        <f t="shared" ref="A35" si="30">+A34</f>
        <v>[ocultar]</v>
      </c>
      <c r="B35" s="46" t="s">
        <v>163</v>
      </c>
      <c r="C35" s="45">
        <f t="array" ref="C35">SUM(IF($B35=DATOS_[Sexo],
IF($B33=DATOS_[AGRUP. CLAS. PROF.],
IF("Dentro"=DATOS_[Check Periodo Ref.],
1/(COUNTIFS(DATOS_[Sexo],$B35,DATOS_[AGRUP. CLAS. PROF.],$B33,DATOS_[Check Periodo Ref.],"Dentro",DATOS_[id],DATOS_[id]))))))</f>
        <v>0</v>
      </c>
      <c r="D35" s="47">
        <f>COUNTIFS(DATOS_[AGRUP. CLAS. PROF.],$B33,DATOS_[Sexo],$B35,DATOS_[Check Periodo Ref.],"Dentro")</f>
        <v>0</v>
      </c>
      <c r="E35" s="92">
        <f t="array" ref="E35">IFERROR(
AVERAGE(IF(DATOS_[Sexo]=$B35,IF(DATOS_[AGRUP. CLAS. PROF.]=$B33,IF(DATOS_[Check Periodo Ref.]="Dentro",DATOS_[SALARIO BASE Ef],FALSE)))),
0)</f>
        <v>0</v>
      </c>
      <c r="F35" s="93">
        <f t="array" ref="F35">IFERROR(
AVERAGE((IF(DATOS_[[Sexo]:[Sexo]]=$B35,IF(DATOS_[[AGRUP. CLAS. PROF.]:[AGRUP. CLAS. PROF.]]=$B33,IF(DATOS_[[Check Periodo Ref.]:[Check Periodo Ref.]]="Dentro",DATOS_[Conc.Sal.01]))))),
0)</f>
        <v>0</v>
      </c>
      <c r="G35" s="93">
        <f t="array" ref="G35">IFERROR(
AVERAGE((IF(DATOS_[[Sexo]:[Sexo]]=$B35,IF(DATOS_[[AGRUP. CLAS. PROF.]:[AGRUP. CLAS. PROF.]]=$B33,IF(DATOS_[[Check Periodo Ref.]:[Check Periodo Ref.]]="Dentro",DATOS_[Conc.Sal.02]))))),
0)</f>
        <v>0</v>
      </c>
      <c r="H35" s="93">
        <f t="array" ref="H35">IFERROR(
AVERAGE((IF(DATOS_[[Sexo]:[Sexo]]=$B35,IF(DATOS_[[AGRUP. CLAS. PROF.]:[AGRUP. CLAS. PROF.]]=$B33,IF(DATOS_[[Check Periodo Ref.]:[Check Periodo Ref.]]="Dentro",DATOS_[Conc.Sal.03]))))),
0)</f>
        <v>0</v>
      </c>
      <c r="I35" s="93">
        <f t="array" ref="I35">IFERROR(
AVERAGE((IF(DATOS_[[Sexo]:[Sexo]]=$B35,IF(DATOS_[[AGRUP. CLAS. PROF.]:[AGRUP. CLAS. PROF.]]=$B33,IF(DATOS_[[Check Periodo Ref.]:[Check Periodo Ref.]]="Dentro",DATOS_[Conc.Sal.04]))))),
0)</f>
        <v>0</v>
      </c>
      <c r="J35" s="93">
        <f t="array" ref="J35">IFERROR(
AVERAGE((IF(DATOS_[[Sexo]:[Sexo]]=$B35,IF(DATOS_[[AGRUP. CLAS. PROF.]:[AGRUP. CLAS. PROF.]]=$B33,IF(DATOS_[[Check Periodo Ref.]:[Check Periodo Ref.]]="Dentro",DATOS_[Conc.Sal.05]))))),
0)</f>
        <v>0</v>
      </c>
      <c r="K35" s="93">
        <f t="array" ref="K35">IFERROR(
AVERAGE((IF(DATOS_[[Sexo]:[Sexo]]=$B35,IF(DATOS_[[AGRUP. CLAS. PROF.]:[AGRUP. CLAS. PROF.]]=$B33,IF(DATOS_[[Check Periodo Ref.]:[Check Periodo Ref.]]="Dentro",DATOS_[Conc.Sal.06]))))),
0)</f>
        <v>0</v>
      </c>
      <c r="L35" s="93">
        <f t="array" ref="L35">IFERROR(
AVERAGE((IF(DATOS_[[Sexo]:[Sexo]]=$B35,IF(DATOS_[[AGRUP. CLAS. PROF.]:[AGRUP. CLAS. PROF.]]=$B33,IF(DATOS_[[Check Periodo Ref.]:[Check Periodo Ref.]]="Dentro",DATOS_[Conc.Sal.07]))))),
0)</f>
        <v>0</v>
      </c>
      <c r="M35" s="93">
        <f t="array" ref="M35">IFERROR(
AVERAGE((IF(DATOS_[[Sexo]:[Sexo]]=$B35,IF(DATOS_[[AGRUP. CLAS. PROF.]:[AGRUP. CLAS. PROF.]]=$B33,IF(DATOS_[[Check Periodo Ref.]:[Check Periodo Ref.]]="Dentro",DATOS_[Conc.Sal.08]))))),
0)</f>
        <v>0</v>
      </c>
      <c r="N35" s="93">
        <f t="array" ref="N35">IFERROR(
AVERAGE((IF(DATOS_[[Sexo]:[Sexo]]=$B35,IF(DATOS_[[AGRUP. CLAS. PROF.]:[AGRUP. CLAS. PROF.]]=$B33,IF(DATOS_[[Check Periodo Ref.]:[Check Periodo Ref.]]="Dentro",DATOS_[Conc.Sal.09]))))),
0)</f>
        <v>0</v>
      </c>
      <c r="O35" s="93">
        <f t="array" ref="O35">IFERROR(
AVERAGE((IF(DATOS_[[Sexo]:[Sexo]]=$B35,IF(DATOS_[[AGRUP. CLAS. PROF.]:[AGRUP. CLAS. PROF.]]=$B33,IF(DATOS_[[Check Periodo Ref.]:[Check Periodo Ref.]]="Dentro",DATOS_[Conc.Sal.10]))))),
0)</f>
        <v>0</v>
      </c>
      <c r="P35" s="93">
        <f t="array" ref="P35">IFERROR(
AVERAGE((IF(DATOS_[[Sexo]:[Sexo]]=$B35,IF(DATOS_[[AGRUP. CLAS. PROF.]:[AGRUP. CLAS. PROF.]]=$B33,IF(DATOS_[[Check Periodo Ref.]:[Check Periodo Ref.]]="Dentro",DATOS_[Conc.Sal.11]))))),
0)</f>
        <v>0</v>
      </c>
      <c r="Q35" s="93">
        <f t="array" ref="Q35">IFERROR(
AVERAGE((IF(DATOS_[[Sexo]:[Sexo]]=$B35,IF(DATOS_[[AGRUP. CLAS. PROF.]:[AGRUP. CLAS. PROF.]]=$B33,IF(DATOS_[[Check Periodo Ref.]:[Check Periodo Ref.]]="Dentro",DATOS_[Conc.Sal.12]))))),
0)</f>
        <v>0</v>
      </c>
      <c r="R35" s="93">
        <f t="array" ref="R35">IFERROR(
AVERAGE((IF(DATOS_[[Sexo]:[Sexo]]=$B35,IF(DATOS_[[AGRUP. CLAS. PROF.]:[AGRUP. CLAS. PROF.]]=$B33,IF(DATOS_[[Check Periodo Ref.]:[Check Periodo Ref.]]="Dentro",DATOS_[Conc.Sal.13]))))),
0)</f>
        <v>0</v>
      </c>
      <c r="S35" s="93">
        <f t="array" ref="S35">IFERROR(
AVERAGE((IF(DATOS_[[Sexo]:[Sexo]]=$B35,IF(DATOS_[[AGRUP. CLAS. PROF.]:[AGRUP. CLAS. PROF.]]=$B33,IF(DATOS_[[Check Periodo Ref.]:[Check Periodo Ref.]]="Dentro",DATOS_[Conc.Sal.14]))))),
0)</f>
        <v>0</v>
      </c>
      <c r="T35" s="93">
        <f t="array" ref="T35">IFERROR(
AVERAGE((IF(DATOS_[[Sexo]:[Sexo]]=$B35,IF(DATOS_[[AGRUP. CLAS. PROF.]:[AGRUP. CLAS. PROF.]]=$B33,IF(DATOS_[[Check Periodo Ref.]:[Check Periodo Ref.]]="Dentro",DATOS_[Conc.Sal.15]))))),
0)</f>
        <v>0</v>
      </c>
      <c r="U35" s="93">
        <f t="array" ref="U35">IFERROR(
AVERAGE((IF(DATOS_[[Sexo]:[Sexo]]=$B35,IF(DATOS_[[AGRUP. CLAS. PROF.]:[AGRUP. CLAS. PROF.]]=$B33,IF(DATOS_[[Check Periodo Ref.]:[Check Periodo Ref.]]="Dentro",DATOS_[Conc.Sal.16]))))),
0)</f>
        <v>0</v>
      </c>
      <c r="V35" s="93">
        <f t="array" ref="V35">IFERROR(
AVERAGE((IF(DATOS_[[Sexo]:[Sexo]]=$B35,IF(DATOS_[[AGRUP. CLAS. PROF.]:[AGRUP. CLAS. PROF.]]=$B33,IF(DATOS_[[Check Periodo Ref.]:[Check Periodo Ref.]]="Dentro",DATOS_[Conc.Sal.17]))))),
0)</f>
        <v>0</v>
      </c>
      <c r="W35" s="93">
        <f t="array" ref="W35">IFERROR(
AVERAGE((IF(DATOS_[[Sexo]:[Sexo]]=$B35,IF(DATOS_[[AGRUP. CLAS. PROF.]:[AGRUP. CLAS. PROF.]]=$B33,IF(DATOS_[[Check Periodo Ref.]:[Check Periodo Ref.]]="Dentro",DATOS_[Conc.Sal.18]))))),
0)</f>
        <v>0</v>
      </c>
      <c r="X35" s="93">
        <f t="array" ref="X35">IFERROR(
AVERAGE((IF(DATOS_[[Sexo]:[Sexo]]=$B35,IF(DATOS_[[AGRUP. CLAS. PROF.]:[AGRUP. CLAS. PROF.]]=$B33,IF(DATOS_[[Check Periodo Ref.]:[Check Periodo Ref.]]="Dentro",DATOS_[Conc.Sal.19]))))),
0)</f>
        <v>0</v>
      </c>
      <c r="Y35" s="93">
        <f t="array" ref="Y35">IFERROR(
AVERAGE((IF(DATOS_[[Sexo]:[Sexo]]=$B35,IF(DATOS_[[AGRUP. CLAS. PROF.]:[AGRUP. CLAS. PROF.]]=$B33,IF(DATOS_[[Check Periodo Ref.]:[Check Periodo Ref.]]="Dentro",DATOS_[Conc.Sal.20]))))),
0)</f>
        <v>0</v>
      </c>
      <c r="Z35" s="93">
        <f t="array" ref="Z35">IFERROR(
AVERAGE((IF(DATOS_[[Sexo]:[Sexo]]=$B35,IF(DATOS_[[AGRUP. CLAS. PROF.]:[AGRUP. CLAS. PROF.]]=$B33,IF(DATOS_[[Check Periodo Ref.]:[Check Periodo Ref.]]="Dentro",DATOS_[Conc.Sal.21]))))),
0)</f>
        <v>0</v>
      </c>
      <c r="AA35" s="93">
        <f t="array" ref="AA35">IFERROR(
AVERAGE((IF(DATOS_[[Sexo]:[Sexo]]=$B35,IF(DATOS_[[AGRUP. CLAS. PROF.]:[AGRUP. CLAS. PROF.]]=$B33,IF(DATOS_[[Check Periodo Ref.]:[Check Periodo Ref.]]="Dentro",DATOS_[Conc.Sal.22]))))),
0)</f>
        <v>0</v>
      </c>
      <c r="AB35" s="93">
        <f t="array" ref="AB35">IFERROR(
AVERAGE((IF(DATOS_[[Sexo]:[Sexo]]=$B35,IF(DATOS_[[AGRUP. CLAS. PROF.]:[AGRUP. CLAS. PROF.]]=$B33,IF(DATOS_[[Check Periodo Ref.]:[Check Periodo Ref.]]="Dentro",DATOS_[Conc.Sal.23]))))),
0)</f>
        <v>0</v>
      </c>
      <c r="AC35" s="93">
        <f t="array" ref="AC35">IFERROR(
AVERAGE((IF(DATOS_[[Sexo]:[Sexo]]=$B35,IF(DATOS_[[AGRUP. CLAS. PROF.]:[AGRUP. CLAS. PROF.]]=$B33,IF(DATOS_[[Check Periodo Ref.]:[Check Periodo Ref.]]="Dentro",DATOS_[Conc.Sal.24]))))),
0)</f>
        <v>0</v>
      </c>
      <c r="AD35" s="93">
        <f t="array" ref="AD35">IFERROR(
AVERAGE((IF(DATOS_[[Sexo]:[Sexo]]=$B35,IF(DATOS_[[AGRUP. CLAS. PROF.]:[AGRUP. CLAS. PROF.]]=$B33,IF(DATOS_[[Check Periodo Ref.]:[Check Periodo Ref.]]="Dentro",DATOS_[Conc.Sal.25]))))),
0)</f>
        <v>0</v>
      </c>
      <c r="AE35" s="93">
        <f t="array" ref="AE35">IFERROR(
AVERAGE((IF(DATOS_[[Sexo]:[Sexo]]=$B35,IF(DATOS_[[AGRUP. CLAS. PROF.]:[AGRUP. CLAS. PROF.]]=$B33,IF(DATOS_[[Check Periodo Ref.]:[Check Periodo Ref.]]="Dentro",DATOS_[Conc.Sal.26]))))),
0)</f>
        <v>0</v>
      </c>
      <c r="AF35" s="93">
        <f t="array" ref="AF35">IFERROR(
AVERAGE((IF(DATOS_[[Sexo]:[Sexo]]=$B35,IF(DATOS_[[AGRUP. CLAS. PROF.]:[AGRUP. CLAS. PROF.]]=$B33,IF(DATOS_[[Check Periodo Ref.]:[Check Periodo Ref.]]="Dentro",DATOS_[Conc.Sal.27]))))),
0)</f>
        <v>0</v>
      </c>
      <c r="AG35" s="93">
        <f t="array" ref="AG35">IFERROR(
AVERAGE((IF(DATOS_[[Sexo]:[Sexo]]=$B35,IF(DATOS_[[AGRUP. CLAS. PROF.]:[AGRUP. CLAS. PROF.]]=$B33,IF(DATOS_[[Check Periodo Ref.]:[Check Periodo Ref.]]="Dentro",DATOS_[Conc.Sal.28]))))),
0)</f>
        <v>0</v>
      </c>
      <c r="AH35" s="93">
        <f t="array" ref="AH35">IFERROR(
AVERAGE((IF(DATOS_[[Sexo]:[Sexo]]=$B35,IF(DATOS_[[AGRUP. CLAS. PROF.]:[AGRUP. CLAS. PROF.]]=$B33,IF(DATOS_[[Check Periodo Ref.]:[Check Periodo Ref.]]="Dentro",DATOS_[Conc.Sal.29]))))),
0)</f>
        <v>0</v>
      </c>
      <c r="AI35" s="93">
        <f t="array" ref="AI35">IFERROR(
AVERAGE((IF(DATOS_[[Sexo]:[Sexo]]=$B35,IF(DATOS_[[AGRUP. CLAS. PROF.]:[AGRUP. CLAS. PROF.]]=$B33,IF(DATOS_[[Check Periodo Ref.]:[Check Periodo Ref.]]="Dentro",DATOS_[Conc.Sal.30]))))),
0)</f>
        <v>0</v>
      </c>
      <c r="AJ35" s="94">
        <f t="array" ref="AJ35">IFERROR(
AVERAGE(IF(DATOS_[Sexo]=$B35,IF(DATOS_[AGRUP. CLAS. PROF.]=$B33,IF(DATOS_[Check Periodo Ref.]="Dentro",DATOS_[Tot COMPL.SAL Ef],FALSE)))),
0)</f>
        <v>0</v>
      </c>
      <c r="AK35" s="96">
        <f t="array" ref="AK35">IFERROR(
AVERAGE(IF(DATOS_[Sexo]=$B35,IF(DATOS_[AGRUP. CLAS. PROF.]=$B33,IF(DATOS_[Check Periodo Ref.]="Dentro",DATOS_[TOTAL SALARIO Ef],FALSE)))),
0)</f>
        <v>0</v>
      </c>
      <c r="AL35" s="95">
        <f t="array" ref="AL35">IFERROR(
AVERAGE((IF(DATOS_[[Sexo]:[Sexo]]=$B35,IF(DATOS_[[AGRUP. CLAS. PROF.]:[AGRUP. CLAS. PROF.]]=$B33,IF(DATOS_[[Check Periodo Ref.]:[Check Periodo Ref.]]="Dentro",DATOS_[C.Extra.01]))))),
0)</f>
        <v>0</v>
      </c>
      <c r="AM35" s="95">
        <f t="array" ref="AM35">IFERROR(
AVERAGE((IF(DATOS_[[Sexo]:[Sexo]]=$B35,IF(DATOS_[[AGRUP. CLAS. PROF.]:[AGRUP. CLAS. PROF.]]=$B33,IF(DATOS_[[Check Periodo Ref.]:[Check Periodo Ref.]]="Dentro",DATOS_[C.Extra.02]))))),
0)</f>
        <v>0</v>
      </c>
      <c r="AN35" s="95">
        <f t="array" ref="AN35">IFERROR(
AVERAGE((IF(DATOS_[[Sexo]:[Sexo]]=$B35,IF(DATOS_[[AGRUP. CLAS. PROF.]:[AGRUP. CLAS. PROF.]]=$B33,IF(DATOS_[[Check Periodo Ref.]:[Check Periodo Ref.]]="Dentro",DATOS_[C.Extra.03]))))),
0)</f>
        <v>0</v>
      </c>
      <c r="AO35" s="95">
        <f t="array" ref="AO35">IFERROR(
AVERAGE((IF(DATOS_[[Sexo]:[Sexo]]=$B35,IF(DATOS_[[AGRUP. CLAS. PROF.]:[AGRUP. CLAS. PROF.]]=$B33,IF(DATOS_[[Check Periodo Ref.]:[Check Periodo Ref.]]="Dentro",DATOS_[C.Extra.04]))))),
0)</f>
        <v>0</v>
      </c>
      <c r="AP35" s="95">
        <f t="array" ref="AP35">IFERROR(
AVERAGE((IF(DATOS_[[Sexo]:[Sexo]]=$B35,IF(DATOS_[[AGRUP. CLAS. PROF.]:[AGRUP. CLAS. PROF.]]=$B33,IF(DATOS_[[Check Periodo Ref.]:[Check Periodo Ref.]]="Dentro",DATOS_[C.Extra.05]))))),
0)</f>
        <v>0</v>
      </c>
      <c r="AQ35" s="97">
        <f t="array" ref="AQ35">IFERROR(
AVERAGE(IF(DATOS_[Sexo]=$B35,IF(DATOS_[AGRUP. CLAS. PROF.]=$B33,IF(DATOS_[Check Periodo Ref.]="Dentro",DATOS_[Tot Extrasalarial Ef],FALSE)))),
0)</f>
        <v>0</v>
      </c>
      <c r="AR35" s="98">
        <f t="array" ref="AR35">IFERROR(
AVERAGE(IF(DATOS_[Sexo]=$B35,IF(DATOS_[AGRUP. CLAS. PROF.]=$B33,IF(DATOS_[Check Periodo Ref.]="Dentro",DATOS_[TOTAL Retrib Ef],FALSE)))),
0)</f>
        <v>0</v>
      </c>
    </row>
    <row r="36" spans="1:44" ht="17.25" thickBot="1" x14ac:dyDescent="0.35">
      <c r="A36" s="48" t="str">
        <f t="shared" ref="A36" si="31">+A37</f>
        <v>[ocultar]</v>
      </c>
      <c r="B36" s="51" t="s">
        <v>314</v>
      </c>
      <c r="C36" s="91"/>
      <c r="D36" s="52"/>
      <c r="E36" s="139" t="str">
        <f t="shared" ref="E36:AR36" si="32">IFERROR((E37-E38)/E37,"")</f>
        <v/>
      </c>
      <c r="F36" s="314" t="str">
        <f t="shared" si="32"/>
        <v/>
      </c>
      <c r="G36" s="180" t="str">
        <f t="shared" si="32"/>
        <v/>
      </c>
      <c r="H36" s="180" t="str">
        <f t="shared" si="32"/>
        <v/>
      </c>
      <c r="I36" s="180" t="str">
        <f t="shared" si="32"/>
        <v/>
      </c>
      <c r="J36" s="181" t="str">
        <f t="shared" si="32"/>
        <v/>
      </c>
      <c r="K36" s="182" t="str">
        <f t="shared" si="32"/>
        <v/>
      </c>
      <c r="L36" s="182" t="str">
        <f t="shared" si="32"/>
        <v/>
      </c>
      <c r="M36" s="182" t="str">
        <f t="shared" si="32"/>
        <v/>
      </c>
      <c r="N36" s="182" t="str">
        <f t="shared" si="32"/>
        <v/>
      </c>
      <c r="O36" s="182" t="str">
        <f t="shared" si="32"/>
        <v/>
      </c>
      <c r="P36" s="182" t="str">
        <f t="shared" si="32"/>
        <v/>
      </c>
      <c r="Q36" s="182" t="str">
        <f t="shared" si="32"/>
        <v/>
      </c>
      <c r="R36" s="182" t="str">
        <f t="shared" si="32"/>
        <v/>
      </c>
      <c r="S36" s="182" t="str">
        <f t="shared" si="32"/>
        <v/>
      </c>
      <c r="T36" s="182" t="str">
        <f t="shared" si="32"/>
        <v/>
      </c>
      <c r="U36" s="182" t="str">
        <f t="shared" si="32"/>
        <v/>
      </c>
      <c r="V36" s="181" t="str">
        <f t="shared" si="32"/>
        <v/>
      </c>
      <c r="W36" s="181" t="str">
        <f t="shared" si="32"/>
        <v/>
      </c>
      <c r="X36" s="181" t="str">
        <f t="shared" si="32"/>
        <v/>
      </c>
      <c r="Y36" s="181" t="str">
        <f t="shared" si="32"/>
        <v/>
      </c>
      <c r="Z36" s="181" t="str">
        <f t="shared" si="32"/>
        <v/>
      </c>
      <c r="AA36" s="181" t="str">
        <f t="shared" si="32"/>
        <v/>
      </c>
      <c r="AB36" s="181" t="str">
        <f t="shared" si="32"/>
        <v/>
      </c>
      <c r="AC36" s="181" t="str">
        <f t="shared" si="32"/>
        <v/>
      </c>
      <c r="AD36" s="181" t="str">
        <f t="shared" si="32"/>
        <v/>
      </c>
      <c r="AE36" s="181" t="str">
        <f t="shared" si="32"/>
        <v/>
      </c>
      <c r="AF36" s="181" t="str">
        <f t="shared" si="32"/>
        <v/>
      </c>
      <c r="AG36" s="181" t="str">
        <f t="shared" si="32"/>
        <v/>
      </c>
      <c r="AH36" s="181" t="str">
        <f t="shared" si="32"/>
        <v/>
      </c>
      <c r="AI36" s="181" t="str">
        <f t="shared" si="32"/>
        <v/>
      </c>
      <c r="AJ36" s="140" t="str">
        <f t="shared" si="32"/>
        <v/>
      </c>
      <c r="AK36" s="143" t="str">
        <f t="shared" si="32"/>
        <v/>
      </c>
      <c r="AL36" s="184" t="str">
        <f t="shared" si="32"/>
        <v/>
      </c>
      <c r="AM36" s="184" t="str">
        <f t="shared" si="32"/>
        <v/>
      </c>
      <c r="AN36" s="184" t="str">
        <f t="shared" si="32"/>
        <v/>
      </c>
      <c r="AO36" s="184" t="str">
        <f t="shared" si="32"/>
        <v/>
      </c>
      <c r="AP36" s="184" t="str">
        <f t="shared" si="32"/>
        <v/>
      </c>
      <c r="AQ36" s="141" t="str">
        <f t="shared" si="32"/>
        <v/>
      </c>
      <c r="AR36" s="142" t="str">
        <f t="shared" si="32"/>
        <v/>
      </c>
    </row>
    <row r="37" spans="1:44" x14ac:dyDescent="0.3">
      <c r="A37" s="48" t="str">
        <f t="shared" ref="A37" si="33">+IF(C37+C38=0,"[ocultar]","")</f>
        <v>[ocultar]</v>
      </c>
      <c r="B37" s="46" t="s">
        <v>162</v>
      </c>
      <c r="C37" s="45">
        <f t="array" ref="C37">SUM(IF($B37=DATOS_[Sexo],
IF($B36=DATOS_[AGRUP. CLAS. PROF.],
IF("Dentro"=DATOS_[Check Periodo Ref.],
1/(COUNTIFS(DATOS_[Sexo],$B37,DATOS_[AGRUP. CLAS. PROF.],$B36,DATOS_[Check Periodo Ref.],"Dentro",DATOS_[id],DATOS_[id]))))))</f>
        <v>0</v>
      </c>
      <c r="D37" s="47">
        <f>COUNTIFS(DATOS_[AGRUP. CLAS. PROF.],$B36,DATOS_[Sexo],$B37,DATOS_[Check Periodo Ref.],"Dentro")</f>
        <v>0</v>
      </c>
      <c r="E37" s="92">
        <f t="array" ref="E37">IFERROR(
AVERAGE(IF(DATOS_[Sexo]=$B37,IF(DATOS_[AGRUP. CLAS. PROF.]=$B36,IF(DATOS_[Check Periodo Ref.]="Dentro",DATOS_[SALARIO BASE Ef],FALSE)))),
0)</f>
        <v>0</v>
      </c>
      <c r="F37" s="93">
        <f t="array" ref="F37">IFERROR(
AVERAGE((IF(DATOS_[[Sexo]:[Sexo]]=$B37,IF(DATOS_[[AGRUP. CLAS. PROF.]:[AGRUP. CLAS. PROF.]]=$B36,IF(DATOS_[[Check Periodo Ref.]:[Check Periodo Ref.]]="Dentro",DATOS_[Conc.Sal.01]))))),
0)</f>
        <v>0</v>
      </c>
      <c r="G37" s="93">
        <f t="array" ref="G37">IFERROR(
AVERAGE((IF(DATOS_[[Sexo]:[Sexo]]=$B37,IF(DATOS_[[AGRUP. CLAS. PROF.]:[AGRUP. CLAS. PROF.]]=$B36,IF(DATOS_[[Check Periodo Ref.]:[Check Periodo Ref.]]="Dentro",DATOS_[Conc.Sal.02]))))),
0)</f>
        <v>0</v>
      </c>
      <c r="H37" s="93">
        <f t="array" ref="H37">IFERROR(
AVERAGE((IF(DATOS_[[Sexo]:[Sexo]]=$B37,IF(DATOS_[[AGRUP. CLAS. PROF.]:[AGRUP. CLAS. PROF.]]=$B36,IF(DATOS_[[Check Periodo Ref.]:[Check Periodo Ref.]]="Dentro",DATOS_[Conc.Sal.03]))))),
0)</f>
        <v>0</v>
      </c>
      <c r="I37" s="93">
        <f t="array" ref="I37">IFERROR(
AVERAGE((IF(DATOS_[[Sexo]:[Sexo]]=$B37,IF(DATOS_[[AGRUP. CLAS. PROF.]:[AGRUP. CLAS. PROF.]]=$B36,IF(DATOS_[[Check Periodo Ref.]:[Check Periodo Ref.]]="Dentro",DATOS_[Conc.Sal.04]))))),
0)</f>
        <v>0</v>
      </c>
      <c r="J37" s="93">
        <f t="array" ref="J37">IFERROR(
AVERAGE((IF(DATOS_[[Sexo]:[Sexo]]=$B37,IF(DATOS_[[AGRUP. CLAS. PROF.]:[AGRUP. CLAS. PROF.]]=$B36,IF(DATOS_[[Check Periodo Ref.]:[Check Periodo Ref.]]="Dentro",DATOS_[Conc.Sal.05]))))),
0)</f>
        <v>0</v>
      </c>
      <c r="K37" s="93">
        <f t="array" ref="K37">IFERROR(
AVERAGE((IF(DATOS_[[Sexo]:[Sexo]]=$B37,IF(DATOS_[[AGRUP. CLAS. PROF.]:[AGRUP. CLAS. PROF.]]=$B36,IF(DATOS_[[Check Periodo Ref.]:[Check Periodo Ref.]]="Dentro",DATOS_[Conc.Sal.06]))))),
0)</f>
        <v>0</v>
      </c>
      <c r="L37" s="93">
        <f t="array" ref="L37">IFERROR(
AVERAGE((IF(DATOS_[[Sexo]:[Sexo]]=$B37,IF(DATOS_[[AGRUP. CLAS. PROF.]:[AGRUP. CLAS. PROF.]]=$B36,IF(DATOS_[[Check Periodo Ref.]:[Check Periodo Ref.]]="Dentro",DATOS_[Conc.Sal.07]))))),
0)</f>
        <v>0</v>
      </c>
      <c r="M37" s="93">
        <f t="array" ref="M37">IFERROR(
AVERAGE((IF(DATOS_[[Sexo]:[Sexo]]=$B37,IF(DATOS_[[AGRUP. CLAS. PROF.]:[AGRUP. CLAS. PROF.]]=$B36,IF(DATOS_[[Check Periodo Ref.]:[Check Periodo Ref.]]="Dentro",DATOS_[Conc.Sal.08]))))),
0)</f>
        <v>0</v>
      </c>
      <c r="N37" s="93">
        <f t="array" ref="N37">IFERROR(
AVERAGE((IF(DATOS_[[Sexo]:[Sexo]]=$B37,IF(DATOS_[[AGRUP. CLAS. PROF.]:[AGRUP. CLAS. PROF.]]=$B36,IF(DATOS_[[Check Periodo Ref.]:[Check Periodo Ref.]]="Dentro",DATOS_[Conc.Sal.09]))))),
0)</f>
        <v>0</v>
      </c>
      <c r="O37" s="93">
        <f t="array" ref="O37">IFERROR(
AVERAGE((IF(DATOS_[[Sexo]:[Sexo]]=$B37,IF(DATOS_[[AGRUP. CLAS. PROF.]:[AGRUP. CLAS. PROF.]]=$B36,IF(DATOS_[[Check Periodo Ref.]:[Check Periodo Ref.]]="Dentro",DATOS_[Conc.Sal.10]))))),
0)</f>
        <v>0</v>
      </c>
      <c r="P37" s="93">
        <f t="array" ref="P37">IFERROR(
AVERAGE((IF(DATOS_[[Sexo]:[Sexo]]=$B37,IF(DATOS_[[AGRUP. CLAS. PROF.]:[AGRUP. CLAS. PROF.]]=$B36,IF(DATOS_[[Check Periodo Ref.]:[Check Periodo Ref.]]="Dentro",DATOS_[Conc.Sal.11]))))),
0)</f>
        <v>0</v>
      </c>
      <c r="Q37" s="93">
        <f t="array" ref="Q37">IFERROR(
AVERAGE((IF(DATOS_[[Sexo]:[Sexo]]=$B37,IF(DATOS_[[AGRUP. CLAS. PROF.]:[AGRUP. CLAS. PROF.]]=$B36,IF(DATOS_[[Check Periodo Ref.]:[Check Periodo Ref.]]="Dentro",DATOS_[Conc.Sal.12]))))),
0)</f>
        <v>0</v>
      </c>
      <c r="R37" s="93">
        <f t="array" ref="R37">IFERROR(
AVERAGE((IF(DATOS_[[Sexo]:[Sexo]]=$B37,IF(DATOS_[[AGRUP. CLAS. PROF.]:[AGRUP. CLAS. PROF.]]=$B36,IF(DATOS_[[Check Periodo Ref.]:[Check Periodo Ref.]]="Dentro",DATOS_[Conc.Sal.13]))))),
0)</f>
        <v>0</v>
      </c>
      <c r="S37" s="93">
        <f t="array" ref="S37">IFERROR(
AVERAGE((IF(DATOS_[[Sexo]:[Sexo]]=$B37,IF(DATOS_[[AGRUP. CLAS. PROF.]:[AGRUP. CLAS. PROF.]]=$B36,IF(DATOS_[[Check Periodo Ref.]:[Check Periodo Ref.]]="Dentro",DATOS_[Conc.Sal.14]))))),
0)</f>
        <v>0</v>
      </c>
      <c r="T37" s="93">
        <f t="array" ref="T37">IFERROR(
AVERAGE((IF(DATOS_[[Sexo]:[Sexo]]=$B37,IF(DATOS_[[AGRUP. CLAS. PROF.]:[AGRUP. CLAS. PROF.]]=$B36,IF(DATOS_[[Check Periodo Ref.]:[Check Periodo Ref.]]="Dentro",DATOS_[Conc.Sal.15]))))),
0)</f>
        <v>0</v>
      </c>
      <c r="U37" s="93">
        <f t="array" ref="U37">IFERROR(
AVERAGE((IF(DATOS_[[Sexo]:[Sexo]]=$B37,IF(DATOS_[[AGRUP. CLAS. PROF.]:[AGRUP. CLAS. PROF.]]=$B36,IF(DATOS_[[Check Periodo Ref.]:[Check Periodo Ref.]]="Dentro",DATOS_[Conc.Sal.16]))))),
0)</f>
        <v>0</v>
      </c>
      <c r="V37" s="93">
        <f t="array" ref="V37">IFERROR(
AVERAGE((IF(DATOS_[[Sexo]:[Sexo]]=$B37,IF(DATOS_[[AGRUP. CLAS. PROF.]:[AGRUP. CLAS. PROF.]]=$B36,IF(DATOS_[[Check Periodo Ref.]:[Check Periodo Ref.]]="Dentro",DATOS_[Conc.Sal.17]))))),
0)</f>
        <v>0</v>
      </c>
      <c r="W37" s="93">
        <f t="array" ref="W37">IFERROR(
AVERAGE((IF(DATOS_[[Sexo]:[Sexo]]=$B37,IF(DATOS_[[AGRUP. CLAS. PROF.]:[AGRUP. CLAS. PROF.]]=$B36,IF(DATOS_[[Check Periodo Ref.]:[Check Periodo Ref.]]="Dentro",DATOS_[Conc.Sal.18]))))),
0)</f>
        <v>0</v>
      </c>
      <c r="X37" s="93">
        <f t="array" ref="X37">IFERROR(
AVERAGE((IF(DATOS_[[Sexo]:[Sexo]]=$B37,IF(DATOS_[[AGRUP. CLAS. PROF.]:[AGRUP. CLAS. PROF.]]=$B36,IF(DATOS_[[Check Periodo Ref.]:[Check Periodo Ref.]]="Dentro",DATOS_[Conc.Sal.19]))))),
0)</f>
        <v>0</v>
      </c>
      <c r="Y37" s="93">
        <f t="array" ref="Y37">IFERROR(
AVERAGE((IF(DATOS_[[Sexo]:[Sexo]]=$B37,IF(DATOS_[[AGRUP. CLAS. PROF.]:[AGRUP. CLAS. PROF.]]=$B36,IF(DATOS_[[Check Periodo Ref.]:[Check Periodo Ref.]]="Dentro",DATOS_[Conc.Sal.20]))))),
0)</f>
        <v>0</v>
      </c>
      <c r="Z37" s="93">
        <f t="array" ref="Z37">IFERROR(
AVERAGE((IF(DATOS_[[Sexo]:[Sexo]]=$B37,IF(DATOS_[[AGRUP. CLAS. PROF.]:[AGRUP. CLAS. PROF.]]=$B36,IF(DATOS_[[Check Periodo Ref.]:[Check Periodo Ref.]]="Dentro",DATOS_[Conc.Sal.21]))))),
0)</f>
        <v>0</v>
      </c>
      <c r="AA37" s="93">
        <f t="array" ref="AA37">IFERROR(
AVERAGE((IF(DATOS_[[Sexo]:[Sexo]]=$B37,IF(DATOS_[[AGRUP. CLAS. PROF.]:[AGRUP. CLAS. PROF.]]=$B36,IF(DATOS_[[Check Periodo Ref.]:[Check Periodo Ref.]]="Dentro",DATOS_[Conc.Sal.22]))))),
0)</f>
        <v>0</v>
      </c>
      <c r="AB37" s="93">
        <f t="array" ref="AB37">IFERROR(
AVERAGE((IF(DATOS_[[Sexo]:[Sexo]]=$B37,IF(DATOS_[[AGRUP. CLAS. PROF.]:[AGRUP. CLAS. PROF.]]=$B36,IF(DATOS_[[Check Periodo Ref.]:[Check Periodo Ref.]]="Dentro",DATOS_[Conc.Sal.23]))))),
0)</f>
        <v>0</v>
      </c>
      <c r="AC37" s="93">
        <f t="array" ref="AC37">IFERROR(
AVERAGE((IF(DATOS_[[Sexo]:[Sexo]]=$B37,IF(DATOS_[[AGRUP. CLAS. PROF.]:[AGRUP. CLAS. PROF.]]=$B36,IF(DATOS_[[Check Periodo Ref.]:[Check Periodo Ref.]]="Dentro",DATOS_[Conc.Sal.24]))))),
0)</f>
        <v>0</v>
      </c>
      <c r="AD37" s="93">
        <f t="array" ref="AD37">IFERROR(
AVERAGE((IF(DATOS_[[Sexo]:[Sexo]]=$B37,IF(DATOS_[[AGRUP. CLAS. PROF.]:[AGRUP. CLAS. PROF.]]=$B36,IF(DATOS_[[Check Periodo Ref.]:[Check Periodo Ref.]]="Dentro",DATOS_[Conc.Sal.25]))))),
0)</f>
        <v>0</v>
      </c>
      <c r="AE37" s="93">
        <f t="array" ref="AE37">IFERROR(
AVERAGE((IF(DATOS_[[Sexo]:[Sexo]]=$B37,IF(DATOS_[[AGRUP. CLAS. PROF.]:[AGRUP. CLAS. PROF.]]=$B36,IF(DATOS_[[Check Periodo Ref.]:[Check Periodo Ref.]]="Dentro",DATOS_[Conc.Sal.26]))))),
0)</f>
        <v>0</v>
      </c>
      <c r="AF37" s="93">
        <f t="array" ref="AF37">IFERROR(
AVERAGE((IF(DATOS_[[Sexo]:[Sexo]]=$B37,IF(DATOS_[[AGRUP. CLAS. PROF.]:[AGRUP. CLAS. PROF.]]=$B36,IF(DATOS_[[Check Periodo Ref.]:[Check Periodo Ref.]]="Dentro",DATOS_[Conc.Sal.27]))))),
0)</f>
        <v>0</v>
      </c>
      <c r="AG37" s="93">
        <f t="array" ref="AG37">IFERROR(
AVERAGE((IF(DATOS_[[Sexo]:[Sexo]]=$B37,IF(DATOS_[[AGRUP. CLAS. PROF.]:[AGRUP. CLAS. PROF.]]=$B36,IF(DATOS_[[Check Periodo Ref.]:[Check Periodo Ref.]]="Dentro",DATOS_[Conc.Sal.28]))))),
0)</f>
        <v>0</v>
      </c>
      <c r="AH37" s="93">
        <f t="array" ref="AH37">IFERROR(
AVERAGE((IF(DATOS_[[Sexo]:[Sexo]]=$B37,IF(DATOS_[[AGRUP. CLAS. PROF.]:[AGRUP. CLAS. PROF.]]=$B36,IF(DATOS_[[Check Periodo Ref.]:[Check Periodo Ref.]]="Dentro",DATOS_[Conc.Sal.29]))))),
0)</f>
        <v>0</v>
      </c>
      <c r="AI37" s="93">
        <f t="array" ref="AI37">IFERROR(
AVERAGE((IF(DATOS_[[Sexo]:[Sexo]]=$B37,IF(DATOS_[[AGRUP. CLAS. PROF.]:[AGRUP. CLAS. PROF.]]=$B36,IF(DATOS_[[Check Periodo Ref.]:[Check Periodo Ref.]]="Dentro",DATOS_[Conc.Sal.30]))))),
0)</f>
        <v>0</v>
      </c>
      <c r="AJ37" s="94">
        <f t="array" ref="AJ37">IFERROR(
AVERAGE(IF(DATOS_[Sexo]=$B37,IF(DATOS_[AGRUP. CLAS. PROF.]=$B36,IF(DATOS_[Check Periodo Ref.]="Dentro",DATOS_[Tot COMPL.SAL Ef],FALSE)))),
0)</f>
        <v>0</v>
      </c>
      <c r="AK37" s="96">
        <f t="array" ref="AK37">IFERROR(
AVERAGE(IF(DATOS_[Sexo]=$B37,IF(DATOS_[AGRUP. CLAS. PROF.]=$B36,IF(DATOS_[Check Periodo Ref.]="Dentro",DATOS_[TOTAL SALARIO Ef],FALSE)))),
0)</f>
        <v>0</v>
      </c>
      <c r="AL37" s="95">
        <f t="array" ref="AL37">IFERROR(
AVERAGE((IF(DATOS_[[Sexo]:[Sexo]]=$B37,IF(DATOS_[[AGRUP. CLAS. PROF.]:[AGRUP. CLAS. PROF.]]=$B36,IF(DATOS_[[Check Periodo Ref.]:[Check Periodo Ref.]]="Dentro",DATOS_[C.Extra.01]))))),
0)</f>
        <v>0</v>
      </c>
      <c r="AM37" s="95">
        <f t="array" ref="AM37">IFERROR(
AVERAGE((IF(DATOS_[[Sexo]:[Sexo]]=$B37,IF(DATOS_[[AGRUP. CLAS. PROF.]:[AGRUP. CLAS. PROF.]]=$B36,IF(DATOS_[[Check Periodo Ref.]:[Check Periodo Ref.]]="Dentro",DATOS_[C.Extra.02]))))),
0)</f>
        <v>0</v>
      </c>
      <c r="AN37" s="95">
        <f t="array" ref="AN37">IFERROR(
AVERAGE((IF(DATOS_[[Sexo]:[Sexo]]=$B37,IF(DATOS_[[AGRUP. CLAS. PROF.]:[AGRUP. CLAS. PROF.]]=$B36,IF(DATOS_[[Check Periodo Ref.]:[Check Periodo Ref.]]="Dentro",DATOS_[C.Extra.03]))))),
0)</f>
        <v>0</v>
      </c>
      <c r="AO37" s="95">
        <f t="array" ref="AO37">IFERROR(
AVERAGE((IF(DATOS_[[Sexo]:[Sexo]]=$B37,IF(DATOS_[[AGRUP. CLAS. PROF.]:[AGRUP. CLAS. PROF.]]=$B36,IF(DATOS_[[Check Periodo Ref.]:[Check Periodo Ref.]]="Dentro",DATOS_[C.Extra.04]))))),
0)</f>
        <v>0</v>
      </c>
      <c r="AP37" s="95">
        <f t="array" ref="AP37">IFERROR(
AVERAGE((IF(DATOS_[[Sexo]:[Sexo]]=$B37,IF(DATOS_[[AGRUP. CLAS. PROF.]:[AGRUP. CLAS. PROF.]]=$B36,IF(DATOS_[[Check Periodo Ref.]:[Check Periodo Ref.]]="Dentro",DATOS_[C.Extra.05]))))),
0)</f>
        <v>0</v>
      </c>
      <c r="AQ37" s="97">
        <f t="array" ref="AQ37">IFERROR(
AVERAGE(IF(DATOS_[Sexo]=$B37,IF(DATOS_[AGRUP. CLAS. PROF.]=$B36,IF(DATOS_[Check Periodo Ref.]="Dentro",DATOS_[Tot Extrasalarial Ef],FALSE)))),
0)</f>
        <v>0</v>
      </c>
      <c r="AR37" s="98">
        <f t="array" ref="AR37">IFERROR(
AVERAGE(IF(DATOS_[Sexo]=$B37,IF(DATOS_[AGRUP. CLAS. PROF.]=$B36,IF(DATOS_[Check Periodo Ref.]="Dentro",DATOS_[TOTAL Retrib Ef],FALSE)))),
0)</f>
        <v>0</v>
      </c>
    </row>
    <row r="38" spans="1:44" x14ac:dyDescent="0.3">
      <c r="A38" s="48" t="str">
        <f t="shared" ref="A38" si="34">+A37</f>
        <v>[ocultar]</v>
      </c>
      <c r="B38" s="46" t="s">
        <v>163</v>
      </c>
      <c r="C38" s="45">
        <f t="array" ref="C38">SUM(IF($B38=DATOS_[Sexo],
IF($B36=DATOS_[AGRUP. CLAS. PROF.],
IF("Dentro"=DATOS_[Check Periodo Ref.],
1/(COUNTIFS(DATOS_[Sexo],$B38,DATOS_[AGRUP. CLAS. PROF.],$B36,DATOS_[Check Periodo Ref.],"Dentro",DATOS_[id],DATOS_[id]))))))</f>
        <v>0</v>
      </c>
      <c r="D38" s="47">
        <f>COUNTIFS(DATOS_[AGRUP. CLAS. PROF.],$B36,DATOS_[Sexo],$B38,DATOS_[Check Periodo Ref.],"Dentro")</f>
        <v>0</v>
      </c>
      <c r="E38" s="92">
        <f t="array" ref="E38">IFERROR(
AVERAGE(IF(DATOS_[Sexo]=$B38,IF(DATOS_[AGRUP. CLAS. PROF.]=$B36,IF(DATOS_[Check Periodo Ref.]="Dentro",DATOS_[SALARIO BASE Ef],FALSE)))),
0)</f>
        <v>0</v>
      </c>
      <c r="F38" s="93">
        <f t="array" ref="F38">IFERROR(
AVERAGE((IF(DATOS_[[Sexo]:[Sexo]]=$B38,IF(DATOS_[[AGRUP. CLAS. PROF.]:[AGRUP. CLAS. PROF.]]=$B36,IF(DATOS_[[Check Periodo Ref.]:[Check Periodo Ref.]]="Dentro",DATOS_[Conc.Sal.01]))))),
0)</f>
        <v>0</v>
      </c>
      <c r="G38" s="93">
        <f t="array" ref="G38">IFERROR(
AVERAGE((IF(DATOS_[[Sexo]:[Sexo]]=$B38,IF(DATOS_[[AGRUP. CLAS. PROF.]:[AGRUP. CLAS. PROF.]]=$B36,IF(DATOS_[[Check Periodo Ref.]:[Check Periodo Ref.]]="Dentro",DATOS_[Conc.Sal.02]))))),
0)</f>
        <v>0</v>
      </c>
      <c r="H38" s="93">
        <f t="array" ref="H38">IFERROR(
AVERAGE((IF(DATOS_[[Sexo]:[Sexo]]=$B38,IF(DATOS_[[AGRUP. CLAS. PROF.]:[AGRUP. CLAS. PROF.]]=$B36,IF(DATOS_[[Check Periodo Ref.]:[Check Periodo Ref.]]="Dentro",DATOS_[Conc.Sal.03]))))),
0)</f>
        <v>0</v>
      </c>
      <c r="I38" s="93">
        <f t="array" ref="I38">IFERROR(
AVERAGE((IF(DATOS_[[Sexo]:[Sexo]]=$B38,IF(DATOS_[[AGRUP. CLAS. PROF.]:[AGRUP. CLAS. PROF.]]=$B36,IF(DATOS_[[Check Periodo Ref.]:[Check Periodo Ref.]]="Dentro",DATOS_[Conc.Sal.04]))))),
0)</f>
        <v>0</v>
      </c>
      <c r="J38" s="93">
        <f t="array" ref="J38">IFERROR(
AVERAGE((IF(DATOS_[[Sexo]:[Sexo]]=$B38,IF(DATOS_[[AGRUP. CLAS. PROF.]:[AGRUP. CLAS. PROF.]]=$B36,IF(DATOS_[[Check Periodo Ref.]:[Check Periodo Ref.]]="Dentro",DATOS_[Conc.Sal.05]))))),
0)</f>
        <v>0</v>
      </c>
      <c r="K38" s="93">
        <f t="array" ref="K38">IFERROR(
AVERAGE((IF(DATOS_[[Sexo]:[Sexo]]=$B38,IF(DATOS_[[AGRUP. CLAS. PROF.]:[AGRUP. CLAS. PROF.]]=$B36,IF(DATOS_[[Check Periodo Ref.]:[Check Periodo Ref.]]="Dentro",DATOS_[Conc.Sal.06]))))),
0)</f>
        <v>0</v>
      </c>
      <c r="L38" s="93">
        <f t="array" ref="L38">IFERROR(
AVERAGE((IF(DATOS_[[Sexo]:[Sexo]]=$B38,IF(DATOS_[[AGRUP. CLAS. PROF.]:[AGRUP. CLAS. PROF.]]=$B36,IF(DATOS_[[Check Periodo Ref.]:[Check Periodo Ref.]]="Dentro",DATOS_[Conc.Sal.07]))))),
0)</f>
        <v>0</v>
      </c>
      <c r="M38" s="93">
        <f t="array" ref="M38">IFERROR(
AVERAGE((IF(DATOS_[[Sexo]:[Sexo]]=$B38,IF(DATOS_[[AGRUP. CLAS. PROF.]:[AGRUP. CLAS. PROF.]]=$B36,IF(DATOS_[[Check Periodo Ref.]:[Check Periodo Ref.]]="Dentro",DATOS_[Conc.Sal.08]))))),
0)</f>
        <v>0</v>
      </c>
      <c r="N38" s="93">
        <f t="array" ref="N38">IFERROR(
AVERAGE((IF(DATOS_[[Sexo]:[Sexo]]=$B38,IF(DATOS_[[AGRUP. CLAS. PROF.]:[AGRUP. CLAS. PROF.]]=$B36,IF(DATOS_[[Check Periodo Ref.]:[Check Periodo Ref.]]="Dentro",DATOS_[Conc.Sal.09]))))),
0)</f>
        <v>0</v>
      </c>
      <c r="O38" s="93">
        <f t="array" ref="O38">IFERROR(
AVERAGE((IF(DATOS_[[Sexo]:[Sexo]]=$B38,IF(DATOS_[[AGRUP. CLAS. PROF.]:[AGRUP. CLAS. PROF.]]=$B36,IF(DATOS_[[Check Periodo Ref.]:[Check Periodo Ref.]]="Dentro",DATOS_[Conc.Sal.10]))))),
0)</f>
        <v>0</v>
      </c>
      <c r="P38" s="93">
        <f t="array" ref="P38">IFERROR(
AVERAGE((IF(DATOS_[[Sexo]:[Sexo]]=$B38,IF(DATOS_[[AGRUP. CLAS. PROF.]:[AGRUP. CLAS. PROF.]]=$B36,IF(DATOS_[[Check Periodo Ref.]:[Check Periodo Ref.]]="Dentro",DATOS_[Conc.Sal.11]))))),
0)</f>
        <v>0</v>
      </c>
      <c r="Q38" s="93">
        <f t="array" ref="Q38">IFERROR(
AVERAGE((IF(DATOS_[[Sexo]:[Sexo]]=$B38,IF(DATOS_[[AGRUP. CLAS. PROF.]:[AGRUP. CLAS. PROF.]]=$B36,IF(DATOS_[[Check Periodo Ref.]:[Check Periodo Ref.]]="Dentro",DATOS_[Conc.Sal.12]))))),
0)</f>
        <v>0</v>
      </c>
      <c r="R38" s="93">
        <f t="array" ref="R38">IFERROR(
AVERAGE((IF(DATOS_[[Sexo]:[Sexo]]=$B38,IF(DATOS_[[AGRUP. CLAS. PROF.]:[AGRUP. CLAS. PROF.]]=$B36,IF(DATOS_[[Check Periodo Ref.]:[Check Periodo Ref.]]="Dentro",DATOS_[Conc.Sal.13]))))),
0)</f>
        <v>0</v>
      </c>
      <c r="S38" s="93">
        <f t="array" ref="S38">IFERROR(
AVERAGE((IF(DATOS_[[Sexo]:[Sexo]]=$B38,IF(DATOS_[[AGRUP. CLAS. PROF.]:[AGRUP. CLAS. PROF.]]=$B36,IF(DATOS_[[Check Periodo Ref.]:[Check Periodo Ref.]]="Dentro",DATOS_[Conc.Sal.14]))))),
0)</f>
        <v>0</v>
      </c>
      <c r="T38" s="93">
        <f t="array" ref="T38">IFERROR(
AVERAGE((IF(DATOS_[[Sexo]:[Sexo]]=$B38,IF(DATOS_[[AGRUP. CLAS. PROF.]:[AGRUP. CLAS. PROF.]]=$B36,IF(DATOS_[[Check Periodo Ref.]:[Check Periodo Ref.]]="Dentro",DATOS_[Conc.Sal.15]))))),
0)</f>
        <v>0</v>
      </c>
      <c r="U38" s="93">
        <f t="array" ref="U38">IFERROR(
AVERAGE((IF(DATOS_[[Sexo]:[Sexo]]=$B38,IF(DATOS_[[AGRUP. CLAS. PROF.]:[AGRUP. CLAS. PROF.]]=$B36,IF(DATOS_[[Check Periodo Ref.]:[Check Periodo Ref.]]="Dentro",DATOS_[Conc.Sal.16]))))),
0)</f>
        <v>0</v>
      </c>
      <c r="V38" s="93">
        <f t="array" ref="V38">IFERROR(
AVERAGE((IF(DATOS_[[Sexo]:[Sexo]]=$B38,IF(DATOS_[[AGRUP. CLAS. PROF.]:[AGRUP. CLAS. PROF.]]=$B36,IF(DATOS_[[Check Periodo Ref.]:[Check Periodo Ref.]]="Dentro",DATOS_[Conc.Sal.17]))))),
0)</f>
        <v>0</v>
      </c>
      <c r="W38" s="93">
        <f t="array" ref="W38">IFERROR(
AVERAGE((IF(DATOS_[[Sexo]:[Sexo]]=$B38,IF(DATOS_[[AGRUP. CLAS. PROF.]:[AGRUP. CLAS. PROF.]]=$B36,IF(DATOS_[[Check Periodo Ref.]:[Check Periodo Ref.]]="Dentro",DATOS_[Conc.Sal.18]))))),
0)</f>
        <v>0</v>
      </c>
      <c r="X38" s="93">
        <f t="array" ref="X38">IFERROR(
AVERAGE((IF(DATOS_[[Sexo]:[Sexo]]=$B38,IF(DATOS_[[AGRUP. CLAS. PROF.]:[AGRUP. CLAS. PROF.]]=$B36,IF(DATOS_[[Check Periodo Ref.]:[Check Periodo Ref.]]="Dentro",DATOS_[Conc.Sal.19]))))),
0)</f>
        <v>0</v>
      </c>
      <c r="Y38" s="93">
        <f t="array" ref="Y38">IFERROR(
AVERAGE((IF(DATOS_[[Sexo]:[Sexo]]=$B38,IF(DATOS_[[AGRUP. CLAS. PROF.]:[AGRUP. CLAS. PROF.]]=$B36,IF(DATOS_[[Check Periodo Ref.]:[Check Periodo Ref.]]="Dentro",DATOS_[Conc.Sal.20]))))),
0)</f>
        <v>0</v>
      </c>
      <c r="Z38" s="93">
        <f t="array" ref="Z38">IFERROR(
AVERAGE((IF(DATOS_[[Sexo]:[Sexo]]=$B38,IF(DATOS_[[AGRUP. CLAS. PROF.]:[AGRUP. CLAS. PROF.]]=$B36,IF(DATOS_[[Check Periodo Ref.]:[Check Periodo Ref.]]="Dentro",DATOS_[Conc.Sal.21]))))),
0)</f>
        <v>0</v>
      </c>
      <c r="AA38" s="93">
        <f t="array" ref="AA38">IFERROR(
AVERAGE((IF(DATOS_[[Sexo]:[Sexo]]=$B38,IF(DATOS_[[AGRUP. CLAS. PROF.]:[AGRUP. CLAS. PROF.]]=$B36,IF(DATOS_[[Check Periodo Ref.]:[Check Periodo Ref.]]="Dentro",DATOS_[Conc.Sal.22]))))),
0)</f>
        <v>0</v>
      </c>
      <c r="AB38" s="93">
        <f t="array" ref="AB38">IFERROR(
AVERAGE((IF(DATOS_[[Sexo]:[Sexo]]=$B38,IF(DATOS_[[AGRUP. CLAS. PROF.]:[AGRUP. CLAS. PROF.]]=$B36,IF(DATOS_[[Check Periodo Ref.]:[Check Periodo Ref.]]="Dentro",DATOS_[Conc.Sal.23]))))),
0)</f>
        <v>0</v>
      </c>
      <c r="AC38" s="93">
        <f t="array" ref="AC38">IFERROR(
AVERAGE((IF(DATOS_[[Sexo]:[Sexo]]=$B38,IF(DATOS_[[AGRUP. CLAS. PROF.]:[AGRUP. CLAS. PROF.]]=$B36,IF(DATOS_[[Check Periodo Ref.]:[Check Periodo Ref.]]="Dentro",DATOS_[Conc.Sal.24]))))),
0)</f>
        <v>0</v>
      </c>
      <c r="AD38" s="93">
        <f t="array" ref="AD38">IFERROR(
AVERAGE((IF(DATOS_[[Sexo]:[Sexo]]=$B38,IF(DATOS_[[AGRUP. CLAS. PROF.]:[AGRUP. CLAS. PROF.]]=$B36,IF(DATOS_[[Check Periodo Ref.]:[Check Periodo Ref.]]="Dentro",DATOS_[Conc.Sal.25]))))),
0)</f>
        <v>0</v>
      </c>
      <c r="AE38" s="93">
        <f t="array" ref="AE38">IFERROR(
AVERAGE((IF(DATOS_[[Sexo]:[Sexo]]=$B38,IF(DATOS_[[AGRUP. CLAS. PROF.]:[AGRUP. CLAS. PROF.]]=$B36,IF(DATOS_[[Check Periodo Ref.]:[Check Periodo Ref.]]="Dentro",DATOS_[Conc.Sal.26]))))),
0)</f>
        <v>0</v>
      </c>
      <c r="AF38" s="93">
        <f t="array" ref="AF38">IFERROR(
AVERAGE((IF(DATOS_[[Sexo]:[Sexo]]=$B38,IF(DATOS_[[AGRUP. CLAS. PROF.]:[AGRUP. CLAS. PROF.]]=$B36,IF(DATOS_[[Check Periodo Ref.]:[Check Periodo Ref.]]="Dentro",DATOS_[Conc.Sal.27]))))),
0)</f>
        <v>0</v>
      </c>
      <c r="AG38" s="93">
        <f t="array" ref="AG38">IFERROR(
AVERAGE((IF(DATOS_[[Sexo]:[Sexo]]=$B38,IF(DATOS_[[AGRUP. CLAS. PROF.]:[AGRUP. CLAS. PROF.]]=$B36,IF(DATOS_[[Check Periodo Ref.]:[Check Periodo Ref.]]="Dentro",DATOS_[Conc.Sal.28]))))),
0)</f>
        <v>0</v>
      </c>
      <c r="AH38" s="93">
        <f t="array" ref="AH38">IFERROR(
AVERAGE((IF(DATOS_[[Sexo]:[Sexo]]=$B38,IF(DATOS_[[AGRUP. CLAS. PROF.]:[AGRUP. CLAS. PROF.]]=$B36,IF(DATOS_[[Check Periodo Ref.]:[Check Periodo Ref.]]="Dentro",DATOS_[Conc.Sal.29]))))),
0)</f>
        <v>0</v>
      </c>
      <c r="AI38" s="93">
        <f t="array" ref="AI38">IFERROR(
AVERAGE((IF(DATOS_[[Sexo]:[Sexo]]=$B38,IF(DATOS_[[AGRUP. CLAS. PROF.]:[AGRUP. CLAS. PROF.]]=$B36,IF(DATOS_[[Check Periodo Ref.]:[Check Periodo Ref.]]="Dentro",DATOS_[Conc.Sal.30]))))),
0)</f>
        <v>0</v>
      </c>
      <c r="AJ38" s="94">
        <f t="array" ref="AJ38">IFERROR(
AVERAGE(IF(DATOS_[Sexo]=$B38,IF(DATOS_[AGRUP. CLAS. PROF.]=$B36,IF(DATOS_[Check Periodo Ref.]="Dentro",DATOS_[Tot COMPL.SAL Ef],FALSE)))),
0)</f>
        <v>0</v>
      </c>
      <c r="AK38" s="96">
        <f t="array" ref="AK38">IFERROR(
AVERAGE(IF(DATOS_[Sexo]=$B38,IF(DATOS_[AGRUP. CLAS. PROF.]=$B36,IF(DATOS_[Check Periodo Ref.]="Dentro",DATOS_[TOTAL SALARIO Ef],FALSE)))),
0)</f>
        <v>0</v>
      </c>
      <c r="AL38" s="95">
        <f t="array" ref="AL38">IFERROR(
AVERAGE((IF(DATOS_[[Sexo]:[Sexo]]=$B38,IF(DATOS_[[AGRUP. CLAS. PROF.]:[AGRUP. CLAS. PROF.]]=$B36,IF(DATOS_[[Check Periodo Ref.]:[Check Periodo Ref.]]="Dentro",DATOS_[C.Extra.01]))))),
0)</f>
        <v>0</v>
      </c>
      <c r="AM38" s="95">
        <f t="array" ref="AM38">IFERROR(
AVERAGE((IF(DATOS_[[Sexo]:[Sexo]]=$B38,IF(DATOS_[[AGRUP. CLAS. PROF.]:[AGRUP. CLAS. PROF.]]=$B36,IF(DATOS_[[Check Periodo Ref.]:[Check Periodo Ref.]]="Dentro",DATOS_[C.Extra.02]))))),
0)</f>
        <v>0</v>
      </c>
      <c r="AN38" s="95">
        <f t="array" ref="AN38">IFERROR(
AVERAGE((IF(DATOS_[[Sexo]:[Sexo]]=$B38,IF(DATOS_[[AGRUP. CLAS. PROF.]:[AGRUP. CLAS. PROF.]]=$B36,IF(DATOS_[[Check Periodo Ref.]:[Check Periodo Ref.]]="Dentro",DATOS_[C.Extra.03]))))),
0)</f>
        <v>0</v>
      </c>
      <c r="AO38" s="95">
        <f t="array" ref="AO38">IFERROR(
AVERAGE((IF(DATOS_[[Sexo]:[Sexo]]=$B38,IF(DATOS_[[AGRUP. CLAS. PROF.]:[AGRUP. CLAS. PROF.]]=$B36,IF(DATOS_[[Check Periodo Ref.]:[Check Periodo Ref.]]="Dentro",DATOS_[C.Extra.04]))))),
0)</f>
        <v>0</v>
      </c>
      <c r="AP38" s="95">
        <f t="array" ref="AP38">IFERROR(
AVERAGE((IF(DATOS_[[Sexo]:[Sexo]]=$B38,IF(DATOS_[[AGRUP. CLAS. PROF.]:[AGRUP. CLAS. PROF.]]=$B36,IF(DATOS_[[Check Periodo Ref.]:[Check Periodo Ref.]]="Dentro",DATOS_[C.Extra.05]))))),
0)</f>
        <v>0</v>
      </c>
      <c r="AQ38" s="97">
        <f t="array" ref="AQ38">IFERROR(
AVERAGE(IF(DATOS_[Sexo]=$B38,IF(DATOS_[AGRUP. CLAS. PROF.]=$B36,IF(DATOS_[Check Periodo Ref.]="Dentro",DATOS_[Tot Extrasalarial Ef],FALSE)))),
0)</f>
        <v>0</v>
      </c>
      <c r="AR38" s="98">
        <f t="array" ref="AR38">IFERROR(
AVERAGE(IF(DATOS_[Sexo]=$B38,IF(DATOS_[AGRUP. CLAS. PROF.]=$B36,IF(DATOS_[Check Periodo Ref.]="Dentro",DATOS_[TOTAL Retrib Ef],FALSE)))),
0)</f>
        <v>0</v>
      </c>
    </row>
    <row r="39" spans="1:44" ht="17.25" thickBot="1" x14ac:dyDescent="0.35">
      <c r="A39" s="48" t="str">
        <f t="shared" ref="A39" si="35">+A40</f>
        <v>[ocultar]</v>
      </c>
      <c r="B39" s="51" t="s">
        <v>315</v>
      </c>
      <c r="C39" s="91"/>
      <c r="D39" s="52"/>
      <c r="E39" s="139" t="str">
        <f t="shared" ref="E39:AR39" si="36">IFERROR((E40-E41)/E40,"")</f>
        <v/>
      </c>
      <c r="F39" s="314" t="str">
        <f t="shared" si="36"/>
        <v/>
      </c>
      <c r="G39" s="180" t="str">
        <f t="shared" si="36"/>
        <v/>
      </c>
      <c r="H39" s="180" t="str">
        <f t="shared" si="36"/>
        <v/>
      </c>
      <c r="I39" s="180" t="str">
        <f t="shared" si="36"/>
        <v/>
      </c>
      <c r="J39" s="181" t="str">
        <f t="shared" si="36"/>
        <v/>
      </c>
      <c r="K39" s="182" t="str">
        <f t="shared" si="36"/>
        <v/>
      </c>
      <c r="L39" s="182" t="str">
        <f t="shared" si="36"/>
        <v/>
      </c>
      <c r="M39" s="182" t="str">
        <f t="shared" si="36"/>
        <v/>
      </c>
      <c r="N39" s="182" t="str">
        <f t="shared" si="36"/>
        <v/>
      </c>
      <c r="O39" s="182" t="str">
        <f t="shared" si="36"/>
        <v/>
      </c>
      <c r="P39" s="182" t="str">
        <f t="shared" si="36"/>
        <v/>
      </c>
      <c r="Q39" s="182" t="str">
        <f t="shared" si="36"/>
        <v/>
      </c>
      <c r="R39" s="182" t="str">
        <f t="shared" si="36"/>
        <v/>
      </c>
      <c r="S39" s="182" t="str">
        <f t="shared" si="36"/>
        <v/>
      </c>
      <c r="T39" s="182" t="str">
        <f t="shared" si="36"/>
        <v/>
      </c>
      <c r="U39" s="182" t="str">
        <f t="shared" si="36"/>
        <v/>
      </c>
      <c r="V39" s="181" t="str">
        <f t="shared" si="36"/>
        <v/>
      </c>
      <c r="W39" s="181" t="str">
        <f t="shared" si="36"/>
        <v/>
      </c>
      <c r="X39" s="181" t="str">
        <f t="shared" si="36"/>
        <v/>
      </c>
      <c r="Y39" s="181" t="str">
        <f t="shared" si="36"/>
        <v/>
      </c>
      <c r="Z39" s="181" t="str">
        <f t="shared" si="36"/>
        <v/>
      </c>
      <c r="AA39" s="181" t="str">
        <f t="shared" si="36"/>
        <v/>
      </c>
      <c r="AB39" s="181" t="str">
        <f t="shared" si="36"/>
        <v/>
      </c>
      <c r="AC39" s="181" t="str">
        <f t="shared" si="36"/>
        <v/>
      </c>
      <c r="AD39" s="181" t="str">
        <f t="shared" si="36"/>
        <v/>
      </c>
      <c r="AE39" s="181" t="str">
        <f t="shared" si="36"/>
        <v/>
      </c>
      <c r="AF39" s="181" t="str">
        <f t="shared" si="36"/>
        <v/>
      </c>
      <c r="AG39" s="181" t="str">
        <f t="shared" si="36"/>
        <v/>
      </c>
      <c r="AH39" s="181" t="str">
        <f t="shared" si="36"/>
        <v/>
      </c>
      <c r="AI39" s="181" t="str">
        <f t="shared" si="36"/>
        <v/>
      </c>
      <c r="AJ39" s="140" t="str">
        <f t="shared" si="36"/>
        <v/>
      </c>
      <c r="AK39" s="143" t="str">
        <f t="shared" si="36"/>
        <v/>
      </c>
      <c r="AL39" s="184" t="str">
        <f t="shared" si="36"/>
        <v/>
      </c>
      <c r="AM39" s="184" t="str">
        <f t="shared" si="36"/>
        <v/>
      </c>
      <c r="AN39" s="184" t="str">
        <f t="shared" si="36"/>
        <v/>
      </c>
      <c r="AO39" s="184" t="str">
        <f t="shared" si="36"/>
        <v/>
      </c>
      <c r="AP39" s="184" t="str">
        <f t="shared" si="36"/>
        <v/>
      </c>
      <c r="AQ39" s="141" t="str">
        <f t="shared" si="36"/>
        <v/>
      </c>
      <c r="AR39" s="142" t="str">
        <f t="shared" si="36"/>
        <v/>
      </c>
    </row>
    <row r="40" spans="1:44" x14ac:dyDescent="0.3">
      <c r="A40" s="48" t="str">
        <f t="shared" ref="A40" si="37">+IF(C40+C41=0,"[ocultar]","")</f>
        <v>[ocultar]</v>
      </c>
      <c r="B40" s="46" t="s">
        <v>162</v>
      </c>
      <c r="C40" s="45">
        <f t="array" ref="C40">SUM(IF($B40=DATOS_[Sexo],
IF($B39=DATOS_[AGRUP. CLAS. PROF.],
IF("Dentro"=DATOS_[Check Periodo Ref.],
1/(COUNTIFS(DATOS_[Sexo],$B40,DATOS_[AGRUP. CLAS. PROF.],$B39,DATOS_[Check Periodo Ref.],"Dentro",DATOS_[id],DATOS_[id]))))))</f>
        <v>0</v>
      </c>
      <c r="D40" s="47">
        <f>COUNTIFS(DATOS_[AGRUP. CLAS. PROF.],$B39,DATOS_[Sexo],$B40,DATOS_[Check Periodo Ref.],"Dentro")</f>
        <v>0</v>
      </c>
      <c r="E40" s="92">
        <f t="array" ref="E40">IFERROR(
AVERAGE(IF(DATOS_[Sexo]=$B40,IF(DATOS_[AGRUP. CLAS. PROF.]=$B39,IF(DATOS_[Check Periodo Ref.]="Dentro",DATOS_[SALARIO BASE Ef],FALSE)))),
0)</f>
        <v>0</v>
      </c>
      <c r="F40" s="93">
        <f t="array" ref="F40">IFERROR(
AVERAGE((IF(DATOS_[[Sexo]:[Sexo]]=$B40,IF(DATOS_[[AGRUP. CLAS. PROF.]:[AGRUP. CLAS. PROF.]]=$B39,IF(DATOS_[[Check Periodo Ref.]:[Check Periodo Ref.]]="Dentro",DATOS_[Conc.Sal.01]))))),
0)</f>
        <v>0</v>
      </c>
      <c r="G40" s="93">
        <f t="array" ref="G40">IFERROR(
AVERAGE((IF(DATOS_[[Sexo]:[Sexo]]=$B40,IF(DATOS_[[AGRUP. CLAS. PROF.]:[AGRUP. CLAS. PROF.]]=$B39,IF(DATOS_[[Check Periodo Ref.]:[Check Periodo Ref.]]="Dentro",DATOS_[Conc.Sal.02]))))),
0)</f>
        <v>0</v>
      </c>
      <c r="H40" s="93">
        <f t="array" ref="H40">IFERROR(
AVERAGE((IF(DATOS_[[Sexo]:[Sexo]]=$B40,IF(DATOS_[[AGRUP. CLAS. PROF.]:[AGRUP. CLAS. PROF.]]=$B39,IF(DATOS_[[Check Periodo Ref.]:[Check Periodo Ref.]]="Dentro",DATOS_[Conc.Sal.03]))))),
0)</f>
        <v>0</v>
      </c>
      <c r="I40" s="93">
        <f t="array" ref="I40">IFERROR(
AVERAGE((IF(DATOS_[[Sexo]:[Sexo]]=$B40,IF(DATOS_[[AGRUP. CLAS. PROF.]:[AGRUP. CLAS. PROF.]]=$B39,IF(DATOS_[[Check Periodo Ref.]:[Check Periodo Ref.]]="Dentro",DATOS_[Conc.Sal.04]))))),
0)</f>
        <v>0</v>
      </c>
      <c r="J40" s="93">
        <f t="array" ref="J40">IFERROR(
AVERAGE((IF(DATOS_[[Sexo]:[Sexo]]=$B40,IF(DATOS_[[AGRUP. CLAS. PROF.]:[AGRUP. CLAS. PROF.]]=$B39,IF(DATOS_[[Check Periodo Ref.]:[Check Periodo Ref.]]="Dentro",DATOS_[Conc.Sal.05]))))),
0)</f>
        <v>0</v>
      </c>
      <c r="K40" s="93">
        <f t="array" ref="K40">IFERROR(
AVERAGE((IF(DATOS_[[Sexo]:[Sexo]]=$B40,IF(DATOS_[[AGRUP. CLAS. PROF.]:[AGRUP. CLAS. PROF.]]=$B39,IF(DATOS_[[Check Periodo Ref.]:[Check Periodo Ref.]]="Dentro",DATOS_[Conc.Sal.06]))))),
0)</f>
        <v>0</v>
      </c>
      <c r="L40" s="93">
        <f t="array" ref="L40">IFERROR(
AVERAGE((IF(DATOS_[[Sexo]:[Sexo]]=$B40,IF(DATOS_[[AGRUP. CLAS. PROF.]:[AGRUP. CLAS. PROF.]]=$B39,IF(DATOS_[[Check Periodo Ref.]:[Check Periodo Ref.]]="Dentro",DATOS_[Conc.Sal.07]))))),
0)</f>
        <v>0</v>
      </c>
      <c r="M40" s="93">
        <f t="array" ref="M40">IFERROR(
AVERAGE((IF(DATOS_[[Sexo]:[Sexo]]=$B40,IF(DATOS_[[AGRUP. CLAS. PROF.]:[AGRUP. CLAS. PROF.]]=$B39,IF(DATOS_[[Check Periodo Ref.]:[Check Periodo Ref.]]="Dentro",DATOS_[Conc.Sal.08]))))),
0)</f>
        <v>0</v>
      </c>
      <c r="N40" s="93">
        <f t="array" ref="N40">IFERROR(
AVERAGE((IF(DATOS_[[Sexo]:[Sexo]]=$B40,IF(DATOS_[[AGRUP. CLAS. PROF.]:[AGRUP. CLAS. PROF.]]=$B39,IF(DATOS_[[Check Periodo Ref.]:[Check Periodo Ref.]]="Dentro",DATOS_[Conc.Sal.09]))))),
0)</f>
        <v>0</v>
      </c>
      <c r="O40" s="93">
        <f t="array" ref="O40">IFERROR(
AVERAGE((IF(DATOS_[[Sexo]:[Sexo]]=$B40,IF(DATOS_[[AGRUP. CLAS. PROF.]:[AGRUP. CLAS. PROF.]]=$B39,IF(DATOS_[[Check Periodo Ref.]:[Check Periodo Ref.]]="Dentro",DATOS_[Conc.Sal.10]))))),
0)</f>
        <v>0</v>
      </c>
      <c r="P40" s="93">
        <f t="array" ref="P40">IFERROR(
AVERAGE((IF(DATOS_[[Sexo]:[Sexo]]=$B40,IF(DATOS_[[AGRUP. CLAS. PROF.]:[AGRUP. CLAS. PROF.]]=$B39,IF(DATOS_[[Check Periodo Ref.]:[Check Periodo Ref.]]="Dentro",DATOS_[Conc.Sal.11]))))),
0)</f>
        <v>0</v>
      </c>
      <c r="Q40" s="93">
        <f t="array" ref="Q40">IFERROR(
AVERAGE((IF(DATOS_[[Sexo]:[Sexo]]=$B40,IF(DATOS_[[AGRUP. CLAS. PROF.]:[AGRUP. CLAS. PROF.]]=$B39,IF(DATOS_[[Check Periodo Ref.]:[Check Periodo Ref.]]="Dentro",DATOS_[Conc.Sal.12]))))),
0)</f>
        <v>0</v>
      </c>
      <c r="R40" s="93">
        <f t="array" ref="R40">IFERROR(
AVERAGE((IF(DATOS_[[Sexo]:[Sexo]]=$B40,IF(DATOS_[[AGRUP. CLAS. PROF.]:[AGRUP. CLAS. PROF.]]=$B39,IF(DATOS_[[Check Periodo Ref.]:[Check Periodo Ref.]]="Dentro",DATOS_[Conc.Sal.13]))))),
0)</f>
        <v>0</v>
      </c>
      <c r="S40" s="93">
        <f t="array" ref="S40">IFERROR(
AVERAGE((IF(DATOS_[[Sexo]:[Sexo]]=$B40,IF(DATOS_[[AGRUP. CLAS. PROF.]:[AGRUP. CLAS. PROF.]]=$B39,IF(DATOS_[[Check Periodo Ref.]:[Check Periodo Ref.]]="Dentro",DATOS_[Conc.Sal.14]))))),
0)</f>
        <v>0</v>
      </c>
      <c r="T40" s="93">
        <f t="array" ref="T40">IFERROR(
AVERAGE((IF(DATOS_[[Sexo]:[Sexo]]=$B40,IF(DATOS_[[AGRUP. CLAS. PROF.]:[AGRUP. CLAS. PROF.]]=$B39,IF(DATOS_[[Check Periodo Ref.]:[Check Periodo Ref.]]="Dentro",DATOS_[Conc.Sal.15]))))),
0)</f>
        <v>0</v>
      </c>
      <c r="U40" s="93">
        <f t="array" ref="U40">IFERROR(
AVERAGE((IF(DATOS_[[Sexo]:[Sexo]]=$B40,IF(DATOS_[[AGRUP. CLAS. PROF.]:[AGRUP. CLAS. PROF.]]=$B39,IF(DATOS_[[Check Periodo Ref.]:[Check Periodo Ref.]]="Dentro",DATOS_[Conc.Sal.16]))))),
0)</f>
        <v>0</v>
      </c>
      <c r="V40" s="93">
        <f t="array" ref="V40">IFERROR(
AVERAGE((IF(DATOS_[[Sexo]:[Sexo]]=$B40,IF(DATOS_[[AGRUP. CLAS. PROF.]:[AGRUP. CLAS. PROF.]]=$B39,IF(DATOS_[[Check Periodo Ref.]:[Check Periodo Ref.]]="Dentro",DATOS_[Conc.Sal.17]))))),
0)</f>
        <v>0</v>
      </c>
      <c r="W40" s="93">
        <f t="array" ref="W40">IFERROR(
AVERAGE((IF(DATOS_[[Sexo]:[Sexo]]=$B40,IF(DATOS_[[AGRUP. CLAS. PROF.]:[AGRUP. CLAS. PROF.]]=$B39,IF(DATOS_[[Check Periodo Ref.]:[Check Periodo Ref.]]="Dentro",DATOS_[Conc.Sal.18]))))),
0)</f>
        <v>0</v>
      </c>
      <c r="X40" s="93">
        <f t="array" ref="X40">IFERROR(
AVERAGE((IF(DATOS_[[Sexo]:[Sexo]]=$B40,IF(DATOS_[[AGRUP. CLAS. PROF.]:[AGRUP. CLAS. PROF.]]=$B39,IF(DATOS_[[Check Periodo Ref.]:[Check Periodo Ref.]]="Dentro",DATOS_[Conc.Sal.19]))))),
0)</f>
        <v>0</v>
      </c>
      <c r="Y40" s="93">
        <f t="array" ref="Y40">IFERROR(
AVERAGE((IF(DATOS_[[Sexo]:[Sexo]]=$B40,IF(DATOS_[[AGRUP. CLAS. PROF.]:[AGRUP. CLAS. PROF.]]=$B39,IF(DATOS_[[Check Periodo Ref.]:[Check Periodo Ref.]]="Dentro",DATOS_[Conc.Sal.20]))))),
0)</f>
        <v>0</v>
      </c>
      <c r="Z40" s="93">
        <f t="array" ref="Z40">IFERROR(
AVERAGE((IF(DATOS_[[Sexo]:[Sexo]]=$B40,IF(DATOS_[[AGRUP. CLAS. PROF.]:[AGRUP. CLAS. PROF.]]=$B39,IF(DATOS_[[Check Periodo Ref.]:[Check Periodo Ref.]]="Dentro",DATOS_[Conc.Sal.21]))))),
0)</f>
        <v>0</v>
      </c>
      <c r="AA40" s="93">
        <f t="array" ref="AA40">IFERROR(
AVERAGE((IF(DATOS_[[Sexo]:[Sexo]]=$B40,IF(DATOS_[[AGRUP. CLAS. PROF.]:[AGRUP. CLAS. PROF.]]=$B39,IF(DATOS_[[Check Periodo Ref.]:[Check Periodo Ref.]]="Dentro",DATOS_[Conc.Sal.22]))))),
0)</f>
        <v>0</v>
      </c>
      <c r="AB40" s="93">
        <f t="array" ref="AB40">IFERROR(
AVERAGE((IF(DATOS_[[Sexo]:[Sexo]]=$B40,IF(DATOS_[[AGRUP. CLAS. PROF.]:[AGRUP. CLAS. PROF.]]=$B39,IF(DATOS_[[Check Periodo Ref.]:[Check Periodo Ref.]]="Dentro",DATOS_[Conc.Sal.23]))))),
0)</f>
        <v>0</v>
      </c>
      <c r="AC40" s="93">
        <f t="array" ref="AC40">IFERROR(
AVERAGE((IF(DATOS_[[Sexo]:[Sexo]]=$B40,IF(DATOS_[[AGRUP. CLAS. PROF.]:[AGRUP. CLAS. PROF.]]=$B39,IF(DATOS_[[Check Periodo Ref.]:[Check Periodo Ref.]]="Dentro",DATOS_[Conc.Sal.24]))))),
0)</f>
        <v>0</v>
      </c>
      <c r="AD40" s="93">
        <f t="array" ref="AD40">IFERROR(
AVERAGE((IF(DATOS_[[Sexo]:[Sexo]]=$B40,IF(DATOS_[[AGRUP. CLAS. PROF.]:[AGRUP. CLAS. PROF.]]=$B39,IF(DATOS_[[Check Periodo Ref.]:[Check Periodo Ref.]]="Dentro",DATOS_[Conc.Sal.25]))))),
0)</f>
        <v>0</v>
      </c>
      <c r="AE40" s="93">
        <f t="array" ref="AE40">IFERROR(
AVERAGE((IF(DATOS_[[Sexo]:[Sexo]]=$B40,IF(DATOS_[[AGRUP. CLAS. PROF.]:[AGRUP. CLAS. PROF.]]=$B39,IF(DATOS_[[Check Periodo Ref.]:[Check Periodo Ref.]]="Dentro",DATOS_[Conc.Sal.26]))))),
0)</f>
        <v>0</v>
      </c>
      <c r="AF40" s="93">
        <f t="array" ref="AF40">IFERROR(
AVERAGE((IF(DATOS_[[Sexo]:[Sexo]]=$B40,IF(DATOS_[[AGRUP. CLAS. PROF.]:[AGRUP. CLAS. PROF.]]=$B39,IF(DATOS_[[Check Periodo Ref.]:[Check Periodo Ref.]]="Dentro",DATOS_[Conc.Sal.27]))))),
0)</f>
        <v>0</v>
      </c>
      <c r="AG40" s="93">
        <f t="array" ref="AG40">IFERROR(
AVERAGE((IF(DATOS_[[Sexo]:[Sexo]]=$B40,IF(DATOS_[[AGRUP. CLAS. PROF.]:[AGRUP. CLAS. PROF.]]=$B39,IF(DATOS_[[Check Periodo Ref.]:[Check Periodo Ref.]]="Dentro",DATOS_[Conc.Sal.28]))))),
0)</f>
        <v>0</v>
      </c>
      <c r="AH40" s="93">
        <f t="array" ref="AH40">IFERROR(
AVERAGE((IF(DATOS_[[Sexo]:[Sexo]]=$B40,IF(DATOS_[[AGRUP. CLAS. PROF.]:[AGRUP. CLAS. PROF.]]=$B39,IF(DATOS_[[Check Periodo Ref.]:[Check Periodo Ref.]]="Dentro",DATOS_[Conc.Sal.29]))))),
0)</f>
        <v>0</v>
      </c>
      <c r="AI40" s="93">
        <f t="array" ref="AI40">IFERROR(
AVERAGE((IF(DATOS_[[Sexo]:[Sexo]]=$B40,IF(DATOS_[[AGRUP. CLAS. PROF.]:[AGRUP. CLAS. PROF.]]=$B39,IF(DATOS_[[Check Periodo Ref.]:[Check Periodo Ref.]]="Dentro",DATOS_[Conc.Sal.30]))))),
0)</f>
        <v>0</v>
      </c>
      <c r="AJ40" s="94">
        <f t="array" ref="AJ40">IFERROR(
AVERAGE(IF(DATOS_[Sexo]=$B40,IF(DATOS_[AGRUP. CLAS. PROF.]=$B39,IF(DATOS_[Check Periodo Ref.]="Dentro",DATOS_[Tot COMPL.SAL Ef],FALSE)))),
0)</f>
        <v>0</v>
      </c>
      <c r="AK40" s="96">
        <f t="array" ref="AK40">IFERROR(
AVERAGE(IF(DATOS_[Sexo]=$B40,IF(DATOS_[AGRUP. CLAS. PROF.]=$B39,IF(DATOS_[Check Periodo Ref.]="Dentro",DATOS_[TOTAL SALARIO Ef],FALSE)))),
0)</f>
        <v>0</v>
      </c>
      <c r="AL40" s="95">
        <f t="array" ref="AL40">IFERROR(
AVERAGE((IF(DATOS_[[Sexo]:[Sexo]]=$B40,IF(DATOS_[[AGRUP. CLAS. PROF.]:[AGRUP. CLAS. PROF.]]=$B39,IF(DATOS_[[Check Periodo Ref.]:[Check Periodo Ref.]]="Dentro",DATOS_[C.Extra.01]))))),
0)</f>
        <v>0</v>
      </c>
      <c r="AM40" s="95">
        <f t="array" ref="AM40">IFERROR(
AVERAGE((IF(DATOS_[[Sexo]:[Sexo]]=$B40,IF(DATOS_[[AGRUP. CLAS. PROF.]:[AGRUP. CLAS. PROF.]]=$B39,IF(DATOS_[[Check Periodo Ref.]:[Check Periodo Ref.]]="Dentro",DATOS_[C.Extra.02]))))),
0)</f>
        <v>0</v>
      </c>
      <c r="AN40" s="95">
        <f t="array" ref="AN40">IFERROR(
AVERAGE((IF(DATOS_[[Sexo]:[Sexo]]=$B40,IF(DATOS_[[AGRUP. CLAS. PROF.]:[AGRUP. CLAS. PROF.]]=$B39,IF(DATOS_[[Check Periodo Ref.]:[Check Periodo Ref.]]="Dentro",DATOS_[C.Extra.03]))))),
0)</f>
        <v>0</v>
      </c>
      <c r="AO40" s="95">
        <f t="array" ref="AO40">IFERROR(
AVERAGE((IF(DATOS_[[Sexo]:[Sexo]]=$B40,IF(DATOS_[[AGRUP. CLAS. PROF.]:[AGRUP. CLAS. PROF.]]=$B39,IF(DATOS_[[Check Periodo Ref.]:[Check Periodo Ref.]]="Dentro",DATOS_[C.Extra.04]))))),
0)</f>
        <v>0</v>
      </c>
      <c r="AP40" s="95">
        <f t="array" ref="AP40">IFERROR(
AVERAGE((IF(DATOS_[[Sexo]:[Sexo]]=$B40,IF(DATOS_[[AGRUP. CLAS. PROF.]:[AGRUP. CLAS. PROF.]]=$B39,IF(DATOS_[[Check Periodo Ref.]:[Check Periodo Ref.]]="Dentro",DATOS_[C.Extra.05]))))),
0)</f>
        <v>0</v>
      </c>
      <c r="AQ40" s="97">
        <f t="array" ref="AQ40">IFERROR(
AVERAGE(IF(DATOS_[Sexo]=$B40,IF(DATOS_[AGRUP. CLAS. PROF.]=$B39,IF(DATOS_[Check Periodo Ref.]="Dentro",DATOS_[Tot Extrasalarial Ef],FALSE)))),
0)</f>
        <v>0</v>
      </c>
      <c r="AR40" s="98">
        <f t="array" ref="AR40">IFERROR(
AVERAGE(IF(DATOS_[Sexo]=$B40,IF(DATOS_[AGRUP. CLAS. PROF.]=$B39,IF(DATOS_[Check Periodo Ref.]="Dentro",DATOS_[TOTAL Retrib Ef],FALSE)))),
0)</f>
        <v>0</v>
      </c>
    </row>
    <row r="41" spans="1:44" x14ac:dyDescent="0.3">
      <c r="A41" s="48" t="str">
        <f t="shared" ref="A41" si="38">+A40</f>
        <v>[ocultar]</v>
      </c>
      <c r="B41" s="46" t="s">
        <v>163</v>
      </c>
      <c r="C41" s="45">
        <f t="array" ref="C41">SUM(IF($B41=DATOS_[Sexo],
IF($B39=DATOS_[AGRUP. CLAS. PROF.],
IF("Dentro"=DATOS_[Check Periodo Ref.],
1/(COUNTIFS(DATOS_[Sexo],$B41,DATOS_[AGRUP. CLAS. PROF.],$B39,DATOS_[Check Periodo Ref.],"Dentro",DATOS_[id],DATOS_[id]))))))</f>
        <v>0</v>
      </c>
      <c r="D41" s="47">
        <f>COUNTIFS(DATOS_[AGRUP. CLAS. PROF.],$B39,DATOS_[Sexo],$B41,DATOS_[Check Periodo Ref.],"Dentro")</f>
        <v>0</v>
      </c>
      <c r="E41" s="92">
        <f t="array" ref="E41">IFERROR(
AVERAGE(IF(DATOS_[Sexo]=$B41,IF(DATOS_[AGRUP. CLAS. PROF.]=$B39,IF(DATOS_[Check Periodo Ref.]="Dentro",DATOS_[SALARIO BASE Ef],FALSE)))),
0)</f>
        <v>0</v>
      </c>
      <c r="F41" s="93">
        <f t="array" ref="F41">IFERROR(
AVERAGE((IF(DATOS_[[Sexo]:[Sexo]]=$B41,IF(DATOS_[[AGRUP. CLAS. PROF.]:[AGRUP. CLAS. PROF.]]=$B39,IF(DATOS_[[Check Periodo Ref.]:[Check Periodo Ref.]]="Dentro",DATOS_[Conc.Sal.01]))))),
0)</f>
        <v>0</v>
      </c>
      <c r="G41" s="93">
        <f t="array" ref="G41">IFERROR(
AVERAGE((IF(DATOS_[[Sexo]:[Sexo]]=$B41,IF(DATOS_[[AGRUP. CLAS. PROF.]:[AGRUP. CLAS. PROF.]]=$B39,IF(DATOS_[[Check Periodo Ref.]:[Check Periodo Ref.]]="Dentro",DATOS_[Conc.Sal.02]))))),
0)</f>
        <v>0</v>
      </c>
      <c r="H41" s="93">
        <f t="array" ref="H41">IFERROR(
AVERAGE((IF(DATOS_[[Sexo]:[Sexo]]=$B41,IF(DATOS_[[AGRUP. CLAS. PROF.]:[AGRUP. CLAS. PROF.]]=$B39,IF(DATOS_[[Check Periodo Ref.]:[Check Periodo Ref.]]="Dentro",DATOS_[Conc.Sal.03]))))),
0)</f>
        <v>0</v>
      </c>
      <c r="I41" s="93">
        <f t="array" ref="I41">IFERROR(
AVERAGE((IF(DATOS_[[Sexo]:[Sexo]]=$B41,IF(DATOS_[[AGRUP. CLAS. PROF.]:[AGRUP. CLAS. PROF.]]=$B39,IF(DATOS_[[Check Periodo Ref.]:[Check Periodo Ref.]]="Dentro",DATOS_[Conc.Sal.04]))))),
0)</f>
        <v>0</v>
      </c>
      <c r="J41" s="93">
        <f t="array" ref="J41">IFERROR(
AVERAGE((IF(DATOS_[[Sexo]:[Sexo]]=$B41,IF(DATOS_[[AGRUP. CLAS. PROF.]:[AGRUP. CLAS. PROF.]]=$B39,IF(DATOS_[[Check Periodo Ref.]:[Check Periodo Ref.]]="Dentro",DATOS_[Conc.Sal.05]))))),
0)</f>
        <v>0</v>
      </c>
      <c r="K41" s="93">
        <f t="array" ref="K41">IFERROR(
AVERAGE((IF(DATOS_[[Sexo]:[Sexo]]=$B41,IF(DATOS_[[AGRUP. CLAS. PROF.]:[AGRUP. CLAS. PROF.]]=$B39,IF(DATOS_[[Check Periodo Ref.]:[Check Periodo Ref.]]="Dentro",DATOS_[Conc.Sal.06]))))),
0)</f>
        <v>0</v>
      </c>
      <c r="L41" s="93">
        <f t="array" ref="L41">IFERROR(
AVERAGE((IF(DATOS_[[Sexo]:[Sexo]]=$B41,IF(DATOS_[[AGRUP. CLAS. PROF.]:[AGRUP. CLAS. PROF.]]=$B39,IF(DATOS_[[Check Periodo Ref.]:[Check Periodo Ref.]]="Dentro",DATOS_[Conc.Sal.07]))))),
0)</f>
        <v>0</v>
      </c>
      <c r="M41" s="93">
        <f t="array" ref="M41">IFERROR(
AVERAGE((IF(DATOS_[[Sexo]:[Sexo]]=$B41,IF(DATOS_[[AGRUP. CLAS. PROF.]:[AGRUP. CLAS. PROF.]]=$B39,IF(DATOS_[[Check Periodo Ref.]:[Check Periodo Ref.]]="Dentro",DATOS_[Conc.Sal.08]))))),
0)</f>
        <v>0</v>
      </c>
      <c r="N41" s="93">
        <f t="array" ref="N41">IFERROR(
AVERAGE((IF(DATOS_[[Sexo]:[Sexo]]=$B41,IF(DATOS_[[AGRUP. CLAS. PROF.]:[AGRUP. CLAS. PROF.]]=$B39,IF(DATOS_[[Check Periodo Ref.]:[Check Periodo Ref.]]="Dentro",DATOS_[Conc.Sal.09]))))),
0)</f>
        <v>0</v>
      </c>
      <c r="O41" s="93">
        <f t="array" ref="O41">IFERROR(
AVERAGE((IF(DATOS_[[Sexo]:[Sexo]]=$B41,IF(DATOS_[[AGRUP. CLAS. PROF.]:[AGRUP. CLAS. PROF.]]=$B39,IF(DATOS_[[Check Periodo Ref.]:[Check Periodo Ref.]]="Dentro",DATOS_[Conc.Sal.10]))))),
0)</f>
        <v>0</v>
      </c>
      <c r="P41" s="93">
        <f t="array" ref="P41">IFERROR(
AVERAGE((IF(DATOS_[[Sexo]:[Sexo]]=$B41,IF(DATOS_[[AGRUP. CLAS. PROF.]:[AGRUP. CLAS. PROF.]]=$B39,IF(DATOS_[[Check Periodo Ref.]:[Check Periodo Ref.]]="Dentro",DATOS_[Conc.Sal.11]))))),
0)</f>
        <v>0</v>
      </c>
      <c r="Q41" s="93">
        <f t="array" ref="Q41">IFERROR(
AVERAGE((IF(DATOS_[[Sexo]:[Sexo]]=$B41,IF(DATOS_[[AGRUP. CLAS. PROF.]:[AGRUP. CLAS. PROF.]]=$B39,IF(DATOS_[[Check Periodo Ref.]:[Check Periodo Ref.]]="Dentro",DATOS_[Conc.Sal.12]))))),
0)</f>
        <v>0</v>
      </c>
      <c r="R41" s="93">
        <f t="array" ref="R41">IFERROR(
AVERAGE((IF(DATOS_[[Sexo]:[Sexo]]=$B41,IF(DATOS_[[AGRUP. CLAS. PROF.]:[AGRUP. CLAS. PROF.]]=$B39,IF(DATOS_[[Check Periodo Ref.]:[Check Periodo Ref.]]="Dentro",DATOS_[Conc.Sal.13]))))),
0)</f>
        <v>0</v>
      </c>
      <c r="S41" s="93">
        <f t="array" ref="S41">IFERROR(
AVERAGE((IF(DATOS_[[Sexo]:[Sexo]]=$B41,IF(DATOS_[[AGRUP. CLAS. PROF.]:[AGRUP. CLAS. PROF.]]=$B39,IF(DATOS_[[Check Periodo Ref.]:[Check Periodo Ref.]]="Dentro",DATOS_[Conc.Sal.14]))))),
0)</f>
        <v>0</v>
      </c>
      <c r="T41" s="93">
        <f t="array" ref="T41">IFERROR(
AVERAGE((IF(DATOS_[[Sexo]:[Sexo]]=$B41,IF(DATOS_[[AGRUP. CLAS. PROF.]:[AGRUP. CLAS. PROF.]]=$B39,IF(DATOS_[[Check Periodo Ref.]:[Check Periodo Ref.]]="Dentro",DATOS_[Conc.Sal.15]))))),
0)</f>
        <v>0</v>
      </c>
      <c r="U41" s="93">
        <f t="array" ref="U41">IFERROR(
AVERAGE((IF(DATOS_[[Sexo]:[Sexo]]=$B41,IF(DATOS_[[AGRUP. CLAS. PROF.]:[AGRUP. CLAS. PROF.]]=$B39,IF(DATOS_[[Check Periodo Ref.]:[Check Periodo Ref.]]="Dentro",DATOS_[Conc.Sal.16]))))),
0)</f>
        <v>0</v>
      </c>
      <c r="V41" s="93">
        <f t="array" ref="V41">IFERROR(
AVERAGE((IF(DATOS_[[Sexo]:[Sexo]]=$B41,IF(DATOS_[[AGRUP. CLAS. PROF.]:[AGRUP. CLAS. PROF.]]=$B39,IF(DATOS_[[Check Periodo Ref.]:[Check Periodo Ref.]]="Dentro",DATOS_[Conc.Sal.17]))))),
0)</f>
        <v>0</v>
      </c>
      <c r="W41" s="93">
        <f t="array" ref="W41">IFERROR(
AVERAGE((IF(DATOS_[[Sexo]:[Sexo]]=$B41,IF(DATOS_[[AGRUP. CLAS. PROF.]:[AGRUP. CLAS. PROF.]]=$B39,IF(DATOS_[[Check Periodo Ref.]:[Check Periodo Ref.]]="Dentro",DATOS_[Conc.Sal.18]))))),
0)</f>
        <v>0</v>
      </c>
      <c r="X41" s="93">
        <f t="array" ref="X41">IFERROR(
AVERAGE((IF(DATOS_[[Sexo]:[Sexo]]=$B41,IF(DATOS_[[AGRUP. CLAS. PROF.]:[AGRUP. CLAS. PROF.]]=$B39,IF(DATOS_[[Check Periodo Ref.]:[Check Periodo Ref.]]="Dentro",DATOS_[Conc.Sal.19]))))),
0)</f>
        <v>0</v>
      </c>
      <c r="Y41" s="93">
        <f t="array" ref="Y41">IFERROR(
AVERAGE((IF(DATOS_[[Sexo]:[Sexo]]=$B41,IF(DATOS_[[AGRUP. CLAS. PROF.]:[AGRUP. CLAS. PROF.]]=$B39,IF(DATOS_[[Check Periodo Ref.]:[Check Periodo Ref.]]="Dentro",DATOS_[Conc.Sal.20]))))),
0)</f>
        <v>0</v>
      </c>
      <c r="Z41" s="93">
        <f t="array" ref="Z41">IFERROR(
AVERAGE((IF(DATOS_[[Sexo]:[Sexo]]=$B41,IF(DATOS_[[AGRUP. CLAS. PROF.]:[AGRUP. CLAS. PROF.]]=$B39,IF(DATOS_[[Check Periodo Ref.]:[Check Periodo Ref.]]="Dentro",DATOS_[Conc.Sal.21]))))),
0)</f>
        <v>0</v>
      </c>
      <c r="AA41" s="93">
        <f t="array" ref="AA41">IFERROR(
AVERAGE((IF(DATOS_[[Sexo]:[Sexo]]=$B41,IF(DATOS_[[AGRUP. CLAS. PROF.]:[AGRUP. CLAS. PROF.]]=$B39,IF(DATOS_[[Check Periodo Ref.]:[Check Periodo Ref.]]="Dentro",DATOS_[Conc.Sal.22]))))),
0)</f>
        <v>0</v>
      </c>
      <c r="AB41" s="93">
        <f t="array" ref="AB41">IFERROR(
AVERAGE((IF(DATOS_[[Sexo]:[Sexo]]=$B41,IF(DATOS_[[AGRUP. CLAS. PROF.]:[AGRUP. CLAS. PROF.]]=$B39,IF(DATOS_[[Check Periodo Ref.]:[Check Periodo Ref.]]="Dentro",DATOS_[Conc.Sal.23]))))),
0)</f>
        <v>0</v>
      </c>
      <c r="AC41" s="93">
        <f t="array" ref="AC41">IFERROR(
AVERAGE((IF(DATOS_[[Sexo]:[Sexo]]=$B41,IF(DATOS_[[AGRUP. CLAS. PROF.]:[AGRUP. CLAS. PROF.]]=$B39,IF(DATOS_[[Check Periodo Ref.]:[Check Periodo Ref.]]="Dentro",DATOS_[Conc.Sal.24]))))),
0)</f>
        <v>0</v>
      </c>
      <c r="AD41" s="93">
        <f t="array" ref="AD41">IFERROR(
AVERAGE((IF(DATOS_[[Sexo]:[Sexo]]=$B41,IF(DATOS_[[AGRUP. CLAS. PROF.]:[AGRUP. CLAS. PROF.]]=$B39,IF(DATOS_[[Check Periodo Ref.]:[Check Periodo Ref.]]="Dentro",DATOS_[Conc.Sal.25]))))),
0)</f>
        <v>0</v>
      </c>
      <c r="AE41" s="93">
        <f t="array" ref="AE41">IFERROR(
AVERAGE((IF(DATOS_[[Sexo]:[Sexo]]=$B41,IF(DATOS_[[AGRUP. CLAS. PROF.]:[AGRUP. CLAS. PROF.]]=$B39,IF(DATOS_[[Check Periodo Ref.]:[Check Periodo Ref.]]="Dentro",DATOS_[Conc.Sal.26]))))),
0)</f>
        <v>0</v>
      </c>
      <c r="AF41" s="93">
        <f t="array" ref="AF41">IFERROR(
AVERAGE((IF(DATOS_[[Sexo]:[Sexo]]=$B41,IF(DATOS_[[AGRUP. CLAS. PROF.]:[AGRUP. CLAS. PROF.]]=$B39,IF(DATOS_[[Check Periodo Ref.]:[Check Periodo Ref.]]="Dentro",DATOS_[Conc.Sal.27]))))),
0)</f>
        <v>0</v>
      </c>
      <c r="AG41" s="93">
        <f t="array" ref="AG41">IFERROR(
AVERAGE((IF(DATOS_[[Sexo]:[Sexo]]=$B41,IF(DATOS_[[AGRUP. CLAS. PROF.]:[AGRUP. CLAS. PROF.]]=$B39,IF(DATOS_[[Check Periodo Ref.]:[Check Periodo Ref.]]="Dentro",DATOS_[Conc.Sal.28]))))),
0)</f>
        <v>0</v>
      </c>
      <c r="AH41" s="93">
        <f t="array" ref="AH41">IFERROR(
AVERAGE((IF(DATOS_[[Sexo]:[Sexo]]=$B41,IF(DATOS_[[AGRUP. CLAS. PROF.]:[AGRUP. CLAS. PROF.]]=$B39,IF(DATOS_[[Check Periodo Ref.]:[Check Periodo Ref.]]="Dentro",DATOS_[Conc.Sal.29]))))),
0)</f>
        <v>0</v>
      </c>
      <c r="AI41" s="93">
        <f t="array" ref="AI41">IFERROR(
AVERAGE((IF(DATOS_[[Sexo]:[Sexo]]=$B41,IF(DATOS_[[AGRUP. CLAS. PROF.]:[AGRUP. CLAS. PROF.]]=$B39,IF(DATOS_[[Check Periodo Ref.]:[Check Periodo Ref.]]="Dentro",DATOS_[Conc.Sal.30]))))),
0)</f>
        <v>0</v>
      </c>
      <c r="AJ41" s="94">
        <f t="array" ref="AJ41">IFERROR(
AVERAGE(IF(DATOS_[Sexo]=$B41,IF(DATOS_[AGRUP. CLAS. PROF.]=$B39,IF(DATOS_[Check Periodo Ref.]="Dentro",DATOS_[Tot COMPL.SAL Ef],FALSE)))),
0)</f>
        <v>0</v>
      </c>
      <c r="AK41" s="96">
        <f t="array" ref="AK41">IFERROR(
AVERAGE(IF(DATOS_[Sexo]=$B41,IF(DATOS_[AGRUP. CLAS. PROF.]=$B39,IF(DATOS_[Check Periodo Ref.]="Dentro",DATOS_[TOTAL SALARIO Ef],FALSE)))),
0)</f>
        <v>0</v>
      </c>
      <c r="AL41" s="95">
        <f t="array" ref="AL41">IFERROR(
AVERAGE((IF(DATOS_[[Sexo]:[Sexo]]=$B41,IF(DATOS_[[AGRUP. CLAS. PROF.]:[AGRUP. CLAS. PROF.]]=$B39,IF(DATOS_[[Check Periodo Ref.]:[Check Periodo Ref.]]="Dentro",DATOS_[C.Extra.01]))))),
0)</f>
        <v>0</v>
      </c>
      <c r="AM41" s="95">
        <f t="array" ref="AM41">IFERROR(
AVERAGE((IF(DATOS_[[Sexo]:[Sexo]]=$B41,IF(DATOS_[[AGRUP. CLAS. PROF.]:[AGRUP. CLAS. PROF.]]=$B39,IF(DATOS_[[Check Periodo Ref.]:[Check Periodo Ref.]]="Dentro",DATOS_[C.Extra.02]))))),
0)</f>
        <v>0</v>
      </c>
      <c r="AN41" s="95">
        <f t="array" ref="AN41">IFERROR(
AVERAGE((IF(DATOS_[[Sexo]:[Sexo]]=$B41,IF(DATOS_[[AGRUP. CLAS. PROF.]:[AGRUP. CLAS. PROF.]]=$B39,IF(DATOS_[[Check Periodo Ref.]:[Check Periodo Ref.]]="Dentro",DATOS_[C.Extra.03]))))),
0)</f>
        <v>0</v>
      </c>
      <c r="AO41" s="95">
        <f t="array" ref="AO41">IFERROR(
AVERAGE((IF(DATOS_[[Sexo]:[Sexo]]=$B41,IF(DATOS_[[AGRUP. CLAS. PROF.]:[AGRUP. CLAS. PROF.]]=$B39,IF(DATOS_[[Check Periodo Ref.]:[Check Periodo Ref.]]="Dentro",DATOS_[C.Extra.04]))))),
0)</f>
        <v>0</v>
      </c>
      <c r="AP41" s="95">
        <f t="array" ref="AP41">IFERROR(
AVERAGE((IF(DATOS_[[Sexo]:[Sexo]]=$B41,IF(DATOS_[[AGRUP. CLAS. PROF.]:[AGRUP. CLAS. PROF.]]=$B39,IF(DATOS_[[Check Periodo Ref.]:[Check Periodo Ref.]]="Dentro",DATOS_[C.Extra.05]))))),
0)</f>
        <v>0</v>
      </c>
      <c r="AQ41" s="97">
        <f t="array" ref="AQ41">IFERROR(
AVERAGE(IF(DATOS_[Sexo]=$B41,IF(DATOS_[AGRUP. CLAS. PROF.]=$B39,IF(DATOS_[Check Periodo Ref.]="Dentro",DATOS_[Tot Extrasalarial Ef],FALSE)))),
0)</f>
        <v>0</v>
      </c>
      <c r="AR41" s="98">
        <f t="array" ref="AR41">IFERROR(
AVERAGE(IF(DATOS_[Sexo]=$B41,IF(DATOS_[AGRUP. CLAS. PROF.]=$B39,IF(DATOS_[Check Periodo Ref.]="Dentro",DATOS_[TOTAL Retrib Ef],FALSE)))),
0)</f>
        <v>0</v>
      </c>
    </row>
    <row r="42" spans="1:44" ht="17.25" thickBot="1" x14ac:dyDescent="0.35">
      <c r="A42" s="48" t="str">
        <f t="shared" ref="A42" si="39">+A43</f>
        <v>[ocultar]</v>
      </c>
      <c r="B42" s="51" t="s">
        <v>226</v>
      </c>
      <c r="C42" s="91"/>
      <c r="D42" s="52"/>
      <c r="E42" s="139" t="str">
        <f t="shared" ref="E42:AR42" si="40">IFERROR((E43-E44)/E43,"")</f>
        <v/>
      </c>
      <c r="F42" s="314" t="str">
        <f t="shared" si="40"/>
        <v/>
      </c>
      <c r="G42" s="180" t="str">
        <f t="shared" si="40"/>
        <v/>
      </c>
      <c r="H42" s="180" t="str">
        <f t="shared" si="40"/>
        <v/>
      </c>
      <c r="I42" s="180" t="str">
        <f t="shared" si="40"/>
        <v/>
      </c>
      <c r="J42" s="181" t="str">
        <f t="shared" si="40"/>
        <v/>
      </c>
      <c r="K42" s="182" t="str">
        <f t="shared" si="40"/>
        <v/>
      </c>
      <c r="L42" s="182" t="str">
        <f t="shared" si="40"/>
        <v/>
      </c>
      <c r="M42" s="182" t="str">
        <f t="shared" si="40"/>
        <v/>
      </c>
      <c r="N42" s="182" t="str">
        <f t="shared" si="40"/>
        <v/>
      </c>
      <c r="O42" s="182" t="str">
        <f t="shared" si="40"/>
        <v/>
      </c>
      <c r="P42" s="182" t="str">
        <f t="shared" si="40"/>
        <v/>
      </c>
      <c r="Q42" s="182" t="str">
        <f t="shared" si="40"/>
        <v/>
      </c>
      <c r="R42" s="182" t="str">
        <f t="shared" si="40"/>
        <v/>
      </c>
      <c r="S42" s="182" t="str">
        <f t="shared" si="40"/>
        <v/>
      </c>
      <c r="T42" s="182" t="str">
        <f t="shared" si="40"/>
        <v/>
      </c>
      <c r="U42" s="182" t="str">
        <f t="shared" si="40"/>
        <v/>
      </c>
      <c r="V42" s="181" t="str">
        <f t="shared" si="40"/>
        <v/>
      </c>
      <c r="W42" s="181" t="str">
        <f t="shared" si="40"/>
        <v/>
      </c>
      <c r="X42" s="181" t="str">
        <f t="shared" si="40"/>
        <v/>
      </c>
      <c r="Y42" s="181" t="str">
        <f t="shared" si="40"/>
        <v/>
      </c>
      <c r="Z42" s="181" t="str">
        <f t="shared" si="40"/>
        <v/>
      </c>
      <c r="AA42" s="181" t="str">
        <f t="shared" si="40"/>
        <v/>
      </c>
      <c r="AB42" s="181" t="str">
        <f t="shared" si="40"/>
        <v/>
      </c>
      <c r="AC42" s="181" t="str">
        <f t="shared" si="40"/>
        <v/>
      </c>
      <c r="AD42" s="181" t="str">
        <f t="shared" si="40"/>
        <v/>
      </c>
      <c r="AE42" s="181" t="str">
        <f t="shared" si="40"/>
        <v/>
      </c>
      <c r="AF42" s="181" t="str">
        <f t="shared" si="40"/>
        <v/>
      </c>
      <c r="AG42" s="181" t="str">
        <f t="shared" si="40"/>
        <v/>
      </c>
      <c r="AH42" s="181" t="str">
        <f t="shared" si="40"/>
        <v/>
      </c>
      <c r="AI42" s="181" t="str">
        <f t="shared" si="40"/>
        <v/>
      </c>
      <c r="AJ42" s="140" t="str">
        <f t="shared" si="40"/>
        <v/>
      </c>
      <c r="AK42" s="143" t="str">
        <f t="shared" si="40"/>
        <v/>
      </c>
      <c r="AL42" s="184" t="str">
        <f t="shared" si="40"/>
        <v/>
      </c>
      <c r="AM42" s="184" t="str">
        <f t="shared" si="40"/>
        <v/>
      </c>
      <c r="AN42" s="184" t="str">
        <f t="shared" si="40"/>
        <v/>
      </c>
      <c r="AO42" s="184" t="str">
        <f t="shared" si="40"/>
        <v/>
      </c>
      <c r="AP42" s="184" t="str">
        <f t="shared" si="40"/>
        <v/>
      </c>
      <c r="AQ42" s="141" t="str">
        <f t="shared" si="40"/>
        <v/>
      </c>
      <c r="AR42" s="142" t="str">
        <f t="shared" si="40"/>
        <v/>
      </c>
    </row>
    <row r="43" spans="1:44" x14ac:dyDescent="0.3">
      <c r="A43" s="48" t="str">
        <f t="shared" ref="A43" si="41">+IF(C43+C44=0,"[ocultar]","")</f>
        <v>[ocultar]</v>
      </c>
      <c r="B43" s="46" t="s">
        <v>162</v>
      </c>
      <c r="C43" s="45">
        <f t="array" ref="C43">SUM(IF($B43=DATOS_[Sexo],
IF($B42=DATOS_[AGRUP. CLAS. PROF.],
IF("Dentro"=DATOS_[Check Periodo Ref.],
1/(COUNTIFS(DATOS_[Sexo],$B43,DATOS_[AGRUP. CLAS. PROF.],$B42,DATOS_[Check Periodo Ref.],"Dentro",DATOS_[id],DATOS_[id]))))))</f>
        <v>0</v>
      </c>
      <c r="D43" s="47">
        <f>COUNTIFS(DATOS_[AGRUP. CLAS. PROF.],$B42,DATOS_[Sexo],$B43,DATOS_[Check Periodo Ref.],"Dentro")</f>
        <v>0</v>
      </c>
      <c r="E43" s="92">
        <f t="array" ref="E43">IFERROR(
AVERAGE(IF(DATOS_[Sexo]=$B43,IF(DATOS_[AGRUP. CLAS. PROF.]=$B42,IF(DATOS_[Check Periodo Ref.]="Dentro",DATOS_[SALARIO BASE Ef],FALSE)))),
0)</f>
        <v>0</v>
      </c>
      <c r="F43" s="93">
        <f t="array" ref="F43">IFERROR(
AVERAGE((IF(DATOS_[[Sexo]:[Sexo]]=$B43,IF(DATOS_[[AGRUP. CLAS. PROF.]:[AGRUP. CLAS. PROF.]]=$B42,IF(DATOS_[[Check Periodo Ref.]:[Check Periodo Ref.]]="Dentro",DATOS_[Conc.Sal.01]))))),
0)</f>
        <v>0</v>
      </c>
      <c r="G43" s="93">
        <f t="array" ref="G43">IFERROR(
AVERAGE((IF(DATOS_[[Sexo]:[Sexo]]=$B43,IF(DATOS_[[AGRUP. CLAS. PROF.]:[AGRUP. CLAS. PROF.]]=$B42,IF(DATOS_[[Check Periodo Ref.]:[Check Periodo Ref.]]="Dentro",DATOS_[Conc.Sal.02]))))),
0)</f>
        <v>0</v>
      </c>
      <c r="H43" s="93">
        <f t="array" ref="H43">IFERROR(
AVERAGE((IF(DATOS_[[Sexo]:[Sexo]]=$B43,IF(DATOS_[[AGRUP. CLAS. PROF.]:[AGRUP. CLAS. PROF.]]=$B42,IF(DATOS_[[Check Periodo Ref.]:[Check Periodo Ref.]]="Dentro",DATOS_[Conc.Sal.03]))))),
0)</f>
        <v>0</v>
      </c>
      <c r="I43" s="93">
        <f t="array" ref="I43">IFERROR(
AVERAGE((IF(DATOS_[[Sexo]:[Sexo]]=$B43,IF(DATOS_[[AGRUP. CLAS. PROF.]:[AGRUP. CLAS. PROF.]]=$B42,IF(DATOS_[[Check Periodo Ref.]:[Check Periodo Ref.]]="Dentro",DATOS_[Conc.Sal.04]))))),
0)</f>
        <v>0</v>
      </c>
      <c r="J43" s="93">
        <f t="array" ref="J43">IFERROR(
AVERAGE((IF(DATOS_[[Sexo]:[Sexo]]=$B43,IF(DATOS_[[AGRUP. CLAS. PROF.]:[AGRUP. CLAS. PROF.]]=$B42,IF(DATOS_[[Check Periodo Ref.]:[Check Periodo Ref.]]="Dentro",DATOS_[Conc.Sal.05]))))),
0)</f>
        <v>0</v>
      </c>
      <c r="K43" s="93">
        <f t="array" ref="K43">IFERROR(
AVERAGE((IF(DATOS_[[Sexo]:[Sexo]]=$B43,IF(DATOS_[[AGRUP. CLAS. PROF.]:[AGRUP. CLAS. PROF.]]=$B42,IF(DATOS_[[Check Periodo Ref.]:[Check Periodo Ref.]]="Dentro",DATOS_[Conc.Sal.06]))))),
0)</f>
        <v>0</v>
      </c>
      <c r="L43" s="93">
        <f t="array" ref="L43">IFERROR(
AVERAGE((IF(DATOS_[[Sexo]:[Sexo]]=$B43,IF(DATOS_[[AGRUP. CLAS. PROF.]:[AGRUP. CLAS. PROF.]]=$B42,IF(DATOS_[[Check Periodo Ref.]:[Check Periodo Ref.]]="Dentro",DATOS_[Conc.Sal.07]))))),
0)</f>
        <v>0</v>
      </c>
      <c r="M43" s="93">
        <f t="array" ref="M43">IFERROR(
AVERAGE((IF(DATOS_[[Sexo]:[Sexo]]=$B43,IF(DATOS_[[AGRUP. CLAS. PROF.]:[AGRUP. CLAS. PROF.]]=$B42,IF(DATOS_[[Check Periodo Ref.]:[Check Periodo Ref.]]="Dentro",DATOS_[Conc.Sal.08]))))),
0)</f>
        <v>0</v>
      </c>
      <c r="N43" s="93">
        <f t="array" ref="N43">IFERROR(
AVERAGE((IF(DATOS_[[Sexo]:[Sexo]]=$B43,IF(DATOS_[[AGRUP. CLAS. PROF.]:[AGRUP. CLAS. PROF.]]=$B42,IF(DATOS_[[Check Periodo Ref.]:[Check Periodo Ref.]]="Dentro",DATOS_[Conc.Sal.09]))))),
0)</f>
        <v>0</v>
      </c>
      <c r="O43" s="93">
        <f t="array" ref="O43">IFERROR(
AVERAGE((IF(DATOS_[[Sexo]:[Sexo]]=$B43,IF(DATOS_[[AGRUP. CLAS. PROF.]:[AGRUP. CLAS. PROF.]]=$B42,IF(DATOS_[[Check Periodo Ref.]:[Check Periodo Ref.]]="Dentro",DATOS_[Conc.Sal.10]))))),
0)</f>
        <v>0</v>
      </c>
      <c r="P43" s="93">
        <f t="array" ref="P43">IFERROR(
AVERAGE((IF(DATOS_[[Sexo]:[Sexo]]=$B43,IF(DATOS_[[AGRUP. CLAS. PROF.]:[AGRUP. CLAS. PROF.]]=$B42,IF(DATOS_[[Check Periodo Ref.]:[Check Periodo Ref.]]="Dentro",DATOS_[Conc.Sal.11]))))),
0)</f>
        <v>0</v>
      </c>
      <c r="Q43" s="93">
        <f t="array" ref="Q43">IFERROR(
AVERAGE((IF(DATOS_[[Sexo]:[Sexo]]=$B43,IF(DATOS_[[AGRUP. CLAS. PROF.]:[AGRUP. CLAS. PROF.]]=$B42,IF(DATOS_[[Check Periodo Ref.]:[Check Periodo Ref.]]="Dentro",DATOS_[Conc.Sal.12]))))),
0)</f>
        <v>0</v>
      </c>
      <c r="R43" s="93">
        <f t="array" ref="R43">IFERROR(
AVERAGE((IF(DATOS_[[Sexo]:[Sexo]]=$B43,IF(DATOS_[[AGRUP. CLAS. PROF.]:[AGRUP. CLAS. PROF.]]=$B42,IF(DATOS_[[Check Periodo Ref.]:[Check Periodo Ref.]]="Dentro",DATOS_[Conc.Sal.13]))))),
0)</f>
        <v>0</v>
      </c>
      <c r="S43" s="93">
        <f t="array" ref="S43">IFERROR(
AVERAGE((IF(DATOS_[[Sexo]:[Sexo]]=$B43,IF(DATOS_[[AGRUP. CLAS. PROF.]:[AGRUP. CLAS. PROF.]]=$B42,IF(DATOS_[[Check Periodo Ref.]:[Check Periodo Ref.]]="Dentro",DATOS_[Conc.Sal.14]))))),
0)</f>
        <v>0</v>
      </c>
      <c r="T43" s="93">
        <f t="array" ref="T43">IFERROR(
AVERAGE((IF(DATOS_[[Sexo]:[Sexo]]=$B43,IF(DATOS_[[AGRUP. CLAS. PROF.]:[AGRUP. CLAS. PROF.]]=$B42,IF(DATOS_[[Check Periodo Ref.]:[Check Periodo Ref.]]="Dentro",DATOS_[Conc.Sal.15]))))),
0)</f>
        <v>0</v>
      </c>
      <c r="U43" s="93">
        <f t="array" ref="U43">IFERROR(
AVERAGE((IF(DATOS_[[Sexo]:[Sexo]]=$B43,IF(DATOS_[[AGRUP. CLAS. PROF.]:[AGRUP. CLAS. PROF.]]=$B42,IF(DATOS_[[Check Periodo Ref.]:[Check Periodo Ref.]]="Dentro",DATOS_[Conc.Sal.16]))))),
0)</f>
        <v>0</v>
      </c>
      <c r="V43" s="93">
        <f t="array" ref="V43">IFERROR(
AVERAGE((IF(DATOS_[[Sexo]:[Sexo]]=$B43,IF(DATOS_[[AGRUP. CLAS. PROF.]:[AGRUP. CLAS. PROF.]]=$B42,IF(DATOS_[[Check Periodo Ref.]:[Check Periodo Ref.]]="Dentro",DATOS_[Conc.Sal.17]))))),
0)</f>
        <v>0</v>
      </c>
      <c r="W43" s="93">
        <f t="array" ref="W43">IFERROR(
AVERAGE((IF(DATOS_[[Sexo]:[Sexo]]=$B43,IF(DATOS_[[AGRUP. CLAS. PROF.]:[AGRUP. CLAS. PROF.]]=$B42,IF(DATOS_[[Check Periodo Ref.]:[Check Periodo Ref.]]="Dentro",DATOS_[Conc.Sal.18]))))),
0)</f>
        <v>0</v>
      </c>
      <c r="X43" s="93">
        <f t="array" ref="X43">IFERROR(
AVERAGE((IF(DATOS_[[Sexo]:[Sexo]]=$B43,IF(DATOS_[[AGRUP. CLAS. PROF.]:[AGRUP. CLAS. PROF.]]=$B42,IF(DATOS_[[Check Periodo Ref.]:[Check Periodo Ref.]]="Dentro",DATOS_[Conc.Sal.19]))))),
0)</f>
        <v>0</v>
      </c>
      <c r="Y43" s="93">
        <f t="array" ref="Y43">IFERROR(
AVERAGE((IF(DATOS_[[Sexo]:[Sexo]]=$B43,IF(DATOS_[[AGRUP. CLAS. PROF.]:[AGRUP. CLAS. PROF.]]=$B42,IF(DATOS_[[Check Periodo Ref.]:[Check Periodo Ref.]]="Dentro",DATOS_[Conc.Sal.20]))))),
0)</f>
        <v>0</v>
      </c>
      <c r="Z43" s="93">
        <f t="array" ref="Z43">IFERROR(
AVERAGE((IF(DATOS_[[Sexo]:[Sexo]]=$B43,IF(DATOS_[[AGRUP. CLAS. PROF.]:[AGRUP. CLAS. PROF.]]=$B42,IF(DATOS_[[Check Periodo Ref.]:[Check Periodo Ref.]]="Dentro",DATOS_[Conc.Sal.21]))))),
0)</f>
        <v>0</v>
      </c>
      <c r="AA43" s="93">
        <f t="array" ref="AA43">IFERROR(
AVERAGE((IF(DATOS_[[Sexo]:[Sexo]]=$B43,IF(DATOS_[[AGRUP. CLAS. PROF.]:[AGRUP. CLAS. PROF.]]=$B42,IF(DATOS_[[Check Periodo Ref.]:[Check Periodo Ref.]]="Dentro",DATOS_[Conc.Sal.22]))))),
0)</f>
        <v>0</v>
      </c>
      <c r="AB43" s="93">
        <f t="array" ref="AB43">IFERROR(
AVERAGE((IF(DATOS_[[Sexo]:[Sexo]]=$B43,IF(DATOS_[[AGRUP. CLAS. PROF.]:[AGRUP. CLAS. PROF.]]=$B42,IF(DATOS_[[Check Periodo Ref.]:[Check Periodo Ref.]]="Dentro",DATOS_[Conc.Sal.23]))))),
0)</f>
        <v>0</v>
      </c>
      <c r="AC43" s="93">
        <f t="array" ref="AC43">IFERROR(
AVERAGE((IF(DATOS_[[Sexo]:[Sexo]]=$B43,IF(DATOS_[[AGRUP. CLAS. PROF.]:[AGRUP. CLAS. PROF.]]=$B42,IF(DATOS_[[Check Periodo Ref.]:[Check Periodo Ref.]]="Dentro",DATOS_[Conc.Sal.24]))))),
0)</f>
        <v>0</v>
      </c>
      <c r="AD43" s="93">
        <f t="array" ref="AD43">IFERROR(
AVERAGE((IF(DATOS_[[Sexo]:[Sexo]]=$B43,IF(DATOS_[[AGRUP. CLAS. PROF.]:[AGRUP. CLAS. PROF.]]=$B42,IF(DATOS_[[Check Periodo Ref.]:[Check Periodo Ref.]]="Dentro",DATOS_[Conc.Sal.25]))))),
0)</f>
        <v>0</v>
      </c>
      <c r="AE43" s="93">
        <f t="array" ref="AE43">IFERROR(
AVERAGE((IF(DATOS_[[Sexo]:[Sexo]]=$B43,IF(DATOS_[[AGRUP. CLAS. PROF.]:[AGRUP. CLAS. PROF.]]=$B42,IF(DATOS_[[Check Periodo Ref.]:[Check Periodo Ref.]]="Dentro",DATOS_[Conc.Sal.26]))))),
0)</f>
        <v>0</v>
      </c>
      <c r="AF43" s="93">
        <f t="array" ref="AF43">IFERROR(
AVERAGE((IF(DATOS_[[Sexo]:[Sexo]]=$B43,IF(DATOS_[[AGRUP. CLAS. PROF.]:[AGRUP. CLAS. PROF.]]=$B42,IF(DATOS_[[Check Periodo Ref.]:[Check Periodo Ref.]]="Dentro",DATOS_[Conc.Sal.27]))))),
0)</f>
        <v>0</v>
      </c>
      <c r="AG43" s="93">
        <f t="array" ref="AG43">IFERROR(
AVERAGE((IF(DATOS_[[Sexo]:[Sexo]]=$B43,IF(DATOS_[[AGRUP. CLAS. PROF.]:[AGRUP. CLAS. PROF.]]=$B42,IF(DATOS_[[Check Periodo Ref.]:[Check Periodo Ref.]]="Dentro",DATOS_[Conc.Sal.28]))))),
0)</f>
        <v>0</v>
      </c>
      <c r="AH43" s="93">
        <f t="array" ref="AH43">IFERROR(
AVERAGE((IF(DATOS_[[Sexo]:[Sexo]]=$B43,IF(DATOS_[[AGRUP. CLAS. PROF.]:[AGRUP. CLAS. PROF.]]=$B42,IF(DATOS_[[Check Periodo Ref.]:[Check Periodo Ref.]]="Dentro",DATOS_[Conc.Sal.29]))))),
0)</f>
        <v>0</v>
      </c>
      <c r="AI43" s="93">
        <f t="array" ref="AI43">IFERROR(
AVERAGE((IF(DATOS_[[Sexo]:[Sexo]]=$B43,IF(DATOS_[[AGRUP. CLAS. PROF.]:[AGRUP. CLAS. PROF.]]=$B42,IF(DATOS_[[Check Periodo Ref.]:[Check Periodo Ref.]]="Dentro",DATOS_[Conc.Sal.30]))))),
0)</f>
        <v>0</v>
      </c>
      <c r="AJ43" s="94">
        <f t="array" ref="AJ43">IFERROR(
AVERAGE(IF(DATOS_[Sexo]=$B43,IF(DATOS_[AGRUP. CLAS. PROF.]=$B42,IF(DATOS_[Check Periodo Ref.]="Dentro",DATOS_[Tot COMPL.SAL Ef],FALSE)))),
0)</f>
        <v>0</v>
      </c>
      <c r="AK43" s="96">
        <f t="array" ref="AK43">IFERROR(
AVERAGE(IF(DATOS_[Sexo]=$B43,IF(DATOS_[AGRUP. CLAS. PROF.]=$B42,IF(DATOS_[Check Periodo Ref.]="Dentro",DATOS_[TOTAL SALARIO Ef],FALSE)))),
0)</f>
        <v>0</v>
      </c>
      <c r="AL43" s="95">
        <f t="array" ref="AL43">IFERROR(
AVERAGE((IF(DATOS_[[Sexo]:[Sexo]]=$B43,IF(DATOS_[[AGRUP. CLAS. PROF.]:[AGRUP. CLAS. PROF.]]=$B42,IF(DATOS_[[Check Periodo Ref.]:[Check Periodo Ref.]]="Dentro",DATOS_[C.Extra.01]))))),
0)</f>
        <v>0</v>
      </c>
      <c r="AM43" s="95">
        <f t="array" ref="AM43">IFERROR(
AVERAGE((IF(DATOS_[[Sexo]:[Sexo]]=$B43,IF(DATOS_[[AGRUP. CLAS. PROF.]:[AGRUP. CLAS. PROF.]]=$B42,IF(DATOS_[[Check Periodo Ref.]:[Check Periodo Ref.]]="Dentro",DATOS_[C.Extra.02]))))),
0)</f>
        <v>0</v>
      </c>
      <c r="AN43" s="95">
        <f t="array" ref="AN43">IFERROR(
AVERAGE((IF(DATOS_[[Sexo]:[Sexo]]=$B43,IF(DATOS_[[AGRUP. CLAS. PROF.]:[AGRUP. CLAS. PROF.]]=$B42,IF(DATOS_[[Check Periodo Ref.]:[Check Periodo Ref.]]="Dentro",DATOS_[C.Extra.03]))))),
0)</f>
        <v>0</v>
      </c>
      <c r="AO43" s="95">
        <f t="array" ref="AO43">IFERROR(
AVERAGE((IF(DATOS_[[Sexo]:[Sexo]]=$B43,IF(DATOS_[[AGRUP. CLAS. PROF.]:[AGRUP. CLAS. PROF.]]=$B42,IF(DATOS_[[Check Periodo Ref.]:[Check Periodo Ref.]]="Dentro",DATOS_[C.Extra.04]))))),
0)</f>
        <v>0</v>
      </c>
      <c r="AP43" s="95">
        <f t="array" ref="AP43">IFERROR(
AVERAGE((IF(DATOS_[[Sexo]:[Sexo]]=$B43,IF(DATOS_[[AGRUP. CLAS. PROF.]:[AGRUP. CLAS. PROF.]]=$B42,IF(DATOS_[[Check Periodo Ref.]:[Check Periodo Ref.]]="Dentro",DATOS_[C.Extra.05]))))),
0)</f>
        <v>0</v>
      </c>
      <c r="AQ43" s="97">
        <f t="array" ref="AQ43">IFERROR(
AVERAGE(IF(DATOS_[Sexo]=$B43,IF(DATOS_[AGRUP. CLAS. PROF.]=$B42,IF(DATOS_[Check Periodo Ref.]="Dentro",DATOS_[Tot Extrasalarial Ef],FALSE)))),
0)</f>
        <v>0</v>
      </c>
      <c r="AR43" s="98">
        <f t="array" ref="AR43">IFERROR(
AVERAGE(IF(DATOS_[Sexo]=$B43,IF(DATOS_[AGRUP. CLAS. PROF.]=$B42,IF(DATOS_[Check Periodo Ref.]="Dentro",DATOS_[TOTAL Retrib Ef],FALSE)))),
0)</f>
        <v>0</v>
      </c>
    </row>
    <row r="44" spans="1:44" x14ac:dyDescent="0.3">
      <c r="A44" s="48" t="str">
        <f t="shared" ref="A44" si="42">+A43</f>
        <v>[ocultar]</v>
      </c>
      <c r="B44" s="46" t="s">
        <v>163</v>
      </c>
      <c r="C44" s="45">
        <f t="array" ref="C44">SUM(IF($B44=DATOS_[Sexo],
IF($B42=DATOS_[AGRUP. CLAS. PROF.],
IF("Dentro"=DATOS_[Check Periodo Ref.],
1/(COUNTIFS(DATOS_[Sexo],$B44,DATOS_[AGRUP. CLAS. PROF.],$B42,DATOS_[Check Periodo Ref.],"Dentro",DATOS_[id],DATOS_[id]))))))</f>
        <v>0</v>
      </c>
      <c r="D44" s="47">
        <f>COUNTIFS(DATOS_[AGRUP. CLAS. PROF.],$B42,DATOS_[Sexo],$B44,DATOS_[Check Periodo Ref.],"Dentro")</f>
        <v>0</v>
      </c>
      <c r="E44" s="92">
        <f t="array" ref="E44">IFERROR(
AVERAGE(IF(DATOS_[Sexo]=$B44,IF(DATOS_[AGRUP. CLAS. PROF.]=$B42,IF(DATOS_[Check Periodo Ref.]="Dentro",DATOS_[SALARIO BASE Ef],FALSE)))),
0)</f>
        <v>0</v>
      </c>
      <c r="F44" s="93">
        <f t="array" ref="F44">IFERROR(
AVERAGE((IF(DATOS_[[Sexo]:[Sexo]]=$B44,IF(DATOS_[[AGRUP. CLAS. PROF.]:[AGRUP. CLAS. PROF.]]=$B42,IF(DATOS_[[Check Periodo Ref.]:[Check Periodo Ref.]]="Dentro",DATOS_[Conc.Sal.01]))))),
0)</f>
        <v>0</v>
      </c>
      <c r="G44" s="93">
        <f t="array" ref="G44">IFERROR(
AVERAGE((IF(DATOS_[[Sexo]:[Sexo]]=$B44,IF(DATOS_[[AGRUP. CLAS. PROF.]:[AGRUP. CLAS. PROF.]]=$B42,IF(DATOS_[[Check Periodo Ref.]:[Check Periodo Ref.]]="Dentro",DATOS_[Conc.Sal.02]))))),
0)</f>
        <v>0</v>
      </c>
      <c r="H44" s="93">
        <f t="array" ref="H44">IFERROR(
AVERAGE((IF(DATOS_[[Sexo]:[Sexo]]=$B44,IF(DATOS_[[AGRUP. CLAS. PROF.]:[AGRUP. CLAS. PROF.]]=$B42,IF(DATOS_[[Check Periodo Ref.]:[Check Periodo Ref.]]="Dentro",DATOS_[Conc.Sal.03]))))),
0)</f>
        <v>0</v>
      </c>
      <c r="I44" s="93">
        <f t="array" ref="I44">IFERROR(
AVERAGE((IF(DATOS_[[Sexo]:[Sexo]]=$B44,IF(DATOS_[[AGRUP. CLAS. PROF.]:[AGRUP. CLAS. PROF.]]=$B42,IF(DATOS_[[Check Periodo Ref.]:[Check Periodo Ref.]]="Dentro",DATOS_[Conc.Sal.04]))))),
0)</f>
        <v>0</v>
      </c>
      <c r="J44" s="93">
        <f t="array" ref="J44">IFERROR(
AVERAGE((IF(DATOS_[[Sexo]:[Sexo]]=$B44,IF(DATOS_[[AGRUP. CLAS. PROF.]:[AGRUP. CLAS. PROF.]]=$B42,IF(DATOS_[[Check Periodo Ref.]:[Check Periodo Ref.]]="Dentro",DATOS_[Conc.Sal.05]))))),
0)</f>
        <v>0</v>
      </c>
      <c r="K44" s="93">
        <f t="array" ref="K44">IFERROR(
AVERAGE((IF(DATOS_[[Sexo]:[Sexo]]=$B44,IF(DATOS_[[AGRUP. CLAS. PROF.]:[AGRUP. CLAS. PROF.]]=$B42,IF(DATOS_[[Check Periodo Ref.]:[Check Periodo Ref.]]="Dentro",DATOS_[Conc.Sal.06]))))),
0)</f>
        <v>0</v>
      </c>
      <c r="L44" s="93">
        <f t="array" ref="L44">IFERROR(
AVERAGE((IF(DATOS_[[Sexo]:[Sexo]]=$B44,IF(DATOS_[[AGRUP. CLAS. PROF.]:[AGRUP. CLAS. PROF.]]=$B42,IF(DATOS_[[Check Periodo Ref.]:[Check Periodo Ref.]]="Dentro",DATOS_[Conc.Sal.07]))))),
0)</f>
        <v>0</v>
      </c>
      <c r="M44" s="93">
        <f t="array" ref="M44">IFERROR(
AVERAGE((IF(DATOS_[[Sexo]:[Sexo]]=$B44,IF(DATOS_[[AGRUP. CLAS. PROF.]:[AGRUP. CLAS. PROF.]]=$B42,IF(DATOS_[[Check Periodo Ref.]:[Check Periodo Ref.]]="Dentro",DATOS_[Conc.Sal.08]))))),
0)</f>
        <v>0</v>
      </c>
      <c r="N44" s="93">
        <f t="array" ref="N44">IFERROR(
AVERAGE((IF(DATOS_[[Sexo]:[Sexo]]=$B44,IF(DATOS_[[AGRUP. CLAS. PROF.]:[AGRUP. CLAS. PROF.]]=$B42,IF(DATOS_[[Check Periodo Ref.]:[Check Periodo Ref.]]="Dentro",DATOS_[Conc.Sal.09]))))),
0)</f>
        <v>0</v>
      </c>
      <c r="O44" s="93">
        <f t="array" ref="O44">IFERROR(
AVERAGE((IF(DATOS_[[Sexo]:[Sexo]]=$B44,IF(DATOS_[[AGRUP. CLAS. PROF.]:[AGRUP. CLAS. PROF.]]=$B42,IF(DATOS_[[Check Periodo Ref.]:[Check Periodo Ref.]]="Dentro",DATOS_[Conc.Sal.10]))))),
0)</f>
        <v>0</v>
      </c>
      <c r="P44" s="93">
        <f t="array" ref="P44">IFERROR(
AVERAGE((IF(DATOS_[[Sexo]:[Sexo]]=$B44,IF(DATOS_[[AGRUP. CLAS. PROF.]:[AGRUP. CLAS. PROF.]]=$B42,IF(DATOS_[[Check Periodo Ref.]:[Check Periodo Ref.]]="Dentro",DATOS_[Conc.Sal.11]))))),
0)</f>
        <v>0</v>
      </c>
      <c r="Q44" s="93">
        <f t="array" ref="Q44">IFERROR(
AVERAGE((IF(DATOS_[[Sexo]:[Sexo]]=$B44,IF(DATOS_[[AGRUP. CLAS. PROF.]:[AGRUP. CLAS. PROF.]]=$B42,IF(DATOS_[[Check Periodo Ref.]:[Check Periodo Ref.]]="Dentro",DATOS_[Conc.Sal.12]))))),
0)</f>
        <v>0</v>
      </c>
      <c r="R44" s="93">
        <f t="array" ref="R44">IFERROR(
AVERAGE((IF(DATOS_[[Sexo]:[Sexo]]=$B44,IF(DATOS_[[AGRUP. CLAS. PROF.]:[AGRUP. CLAS. PROF.]]=$B42,IF(DATOS_[[Check Periodo Ref.]:[Check Periodo Ref.]]="Dentro",DATOS_[Conc.Sal.13]))))),
0)</f>
        <v>0</v>
      </c>
      <c r="S44" s="93">
        <f t="array" ref="S44">IFERROR(
AVERAGE((IF(DATOS_[[Sexo]:[Sexo]]=$B44,IF(DATOS_[[AGRUP. CLAS. PROF.]:[AGRUP. CLAS. PROF.]]=$B42,IF(DATOS_[[Check Periodo Ref.]:[Check Periodo Ref.]]="Dentro",DATOS_[Conc.Sal.14]))))),
0)</f>
        <v>0</v>
      </c>
      <c r="T44" s="93">
        <f t="array" ref="T44">IFERROR(
AVERAGE((IF(DATOS_[[Sexo]:[Sexo]]=$B44,IF(DATOS_[[AGRUP. CLAS. PROF.]:[AGRUP. CLAS. PROF.]]=$B42,IF(DATOS_[[Check Periodo Ref.]:[Check Periodo Ref.]]="Dentro",DATOS_[Conc.Sal.15]))))),
0)</f>
        <v>0</v>
      </c>
      <c r="U44" s="93">
        <f t="array" ref="U44">IFERROR(
AVERAGE((IF(DATOS_[[Sexo]:[Sexo]]=$B44,IF(DATOS_[[AGRUP. CLAS. PROF.]:[AGRUP. CLAS. PROF.]]=$B42,IF(DATOS_[[Check Periodo Ref.]:[Check Periodo Ref.]]="Dentro",DATOS_[Conc.Sal.16]))))),
0)</f>
        <v>0</v>
      </c>
      <c r="V44" s="93">
        <f t="array" ref="V44">IFERROR(
AVERAGE((IF(DATOS_[[Sexo]:[Sexo]]=$B44,IF(DATOS_[[AGRUP. CLAS. PROF.]:[AGRUP. CLAS. PROF.]]=$B42,IF(DATOS_[[Check Periodo Ref.]:[Check Periodo Ref.]]="Dentro",DATOS_[Conc.Sal.17]))))),
0)</f>
        <v>0</v>
      </c>
      <c r="W44" s="93">
        <f t="array" ref="W44">IFERROR(
AVERAGE((IF(DATOS_[[Sexo]:[Sexo]]=$B44,IF(DATOS_[[AGRUP. CLAS. PROF.]:[AGRUP. CLAS. PROF.]]=$B42,IF(DATOS_[[Check Periodo Ref.]:[Check Periodo Ref.]]="Dentro",DATOS_[Conc.Sal.18]))))),
0)</f>
        <v>0</v>
      </c>
      <c r="X44" s="93">
        <f t="array" ref="X44">IFERROR(
AVERAGE((IF(DATOS_[[Sexo]:[Sexo]]=$B44,IF(DATOS_[[AGRUP. CLAS. PROF.]:[AGRUP. CLAS. PROF.]]=$B42,IF(DATOS_[[Check Periodo Ref.]:[Check Periodo Ref.]]="Dentro",DATOS_[Conc.Sal.19]))))),
0)</f>
        <v>0</v>
      </c>
      <c r="Y44" s="93">
        <f t="array" ref="Y44">IFERROR(
AVERAGE((IF(DATOS_[[Sexo]:[Sexo]]=$B44,IF(DATOS_[[AGRUP. CLAS. PROF.]:[AGRUP. CLAS. PROF.]]=$B42,IF(DATOS_[[Check Periodo Ref.]:[Check Periodo Ref.]]="Dentro",DATOS_[Conc.Sal.20]))))),
0)</f>
        <v>0</v>
      </c>
      <c r="Z44" s="93">
        <f t="array" ref="Z44">IFERROR(
AVERAGE((IF(DATOS_[[Sexo]:[Sexo]]=$B44,IF(DATOS_[[AGRUP. CLAS. PROF.]:[AGRUP. CLAS. PROF.]]=$B42,IF(DATOS_[[Check Periodo Ref.]:[Check Periodo Ref.]]="Dentro",DATOS_[Conc.Sal.21]))))),
0)</f>
        <v>0</v>
      </c>
      <c r="AA44" s="93">
        <f t="array" ref="AA44">IFERROR(
AVERAGE((IF(DATOS_[[Sexo]:[Sexo]]=$B44,IF(DATOS_[[AGRUP. CLAS. PROF.]:[AGRUP. CLAS. PROF.]]=$B42,IF(DATOS_[[Check Periodo Ref.]:[Check Periodo Ref.]]="Dentro",DATOS_[Conc.Sal.22]))))),
0)</f>
        <v>0</v>
      </c>
      <c r="AB44" s="93">
        <f t="array" ref="AB44">IFERROR(
AVERAGE((IF(DATOS_[[Sexo]:[Sexo]]=$B44,IF(DATOS_[[AGRUP. CLAS. PROF.]:[AGRUP. CLAS. PROF.]]=$B42,IF(DATOS_[[Check Periodo Ref.]:[Check Periodo Ref.]]="Dentro",DATOS_[Conc.Sal.23]))))),
0)</f>
        <v>0</v>
      </c>
      <c r="AC44" s="93">
        <f t="array" ref="AC44">IFERROR(
AVERAGE((IF(DATOS_[[Sexo]:[Sexo]]=$B44,IF(DATOS_[[AGRUP. CLAS. PROF.]:[AGRUP. CLAS. PROF.]]=$B42,IF(DATOS_[[Check Periodo Ref.]:[Check Periodo Ref.]]="Dentro",DATOS_[Conc.Sal.24]))))),
0)</f>
        <v>0</v>
      </c>
      <c r="AD44" s="93">
        <f t="array" ref="AD44">IFERROR(
AVERAGE((IF(DATOS_[[Sexo]:[Sexo]]=$B44,IF(DATOS_[[AGRUP. CLAS. PROF.]:[AGRUP. CLAS. PROF.]]=$B42,IF(DATOS_[[Check Periodo Ref.]:[Check Periodo Ref.]]="Dentro",DATOS_[Conc.Sal.25]))))),
0)</f>
        <v>0</v>
      </c>
      <c r="AE44" s="93">
        <f t="array" ref="AE44">IFERROR(
AVERAGE((IF(DATOS_[[Sexo]:[Sexo]]=$B44,IF(DATOS_[[AGRUP. CLAS. PROF.]:[AGRUP. CLAS. PROF.]]=$B42,IF(DATOS_[[Check Periodo Ref.]:[Check Periodo Ref.]]="Dentro",DATOS_[Conc.Sal.26]))))),
0)</f>
        <v>0</v>
      </c>
      <c r="AF44" s="93">
        <f t="array" ref="AF44">IFERROR(
AVERAGE((IF(DATOS_[[Sexo]:[Sexo]]=$B44,IF(DATOS_[[AGRUP. CLAS. PROF.]:[AGRUP. CLAS. PROF.]]=$B42,IF(DATOS_[[Check Periodo Ref.]:[Check Periodo Ref.]]="Dentro",DATOS_[Conc.Sal.27]))))),
0)</f>
        <v>0</v>
      </c>
      <c r="AG44" s="93">
        <f t="array" ref="AG44">IFERROR(
AVERAGE((IF(DATOS_[[Sexo]:[Sexo]]=$B44,IF(DATOS_[[AGRUP. CLAS. PROF.]:[AGRUP. CLAS. PROF.]]=$B42,IF(DATOS_[[Check Periodo Ref.]:[Check Periodo Ref.]]="Dentro",DATOS_[Conc.Sal.28]))))),
0)</f>
        <v>0</v>
      </c>
      <c r="AH44" s="93">
        <f t="array" ref="AH44">IFERROR(
AVERAGE((IF(DATOS_[[Sexo]:[Sexo]]=$B44,IF(DATOS_[[AGRUP. CLAS. PROF.]:[AGRUP. CLAS. PROF.]]=$B42,IF(DATOS_[[Check Periodo Ref.]:[Check Periodo Ref.]]="Dentro",DATOS_[Conc.Sal.29]))))),
0)</f>
        <v>0</v>
      </c>
      <c r="AI44" s="93">
        <f t="array" ref="AI44">IFERROR(
AVERAGE((IF(DATOS_[[Sexo]:[Sexo]]=$B44,IF(DATOS_[[AGRUP. CLAS. PROF.]:[AGRUP. CLAS. PROF.]]=$B42,IF(DATOS_[[Check Periodo Ref.]:[Check Periodo Ref.]]="Dentro",DATOS_[Conc.Sal.30]))))),
0)</f>
        <v>0</v>
      </c>
      <c r="AJ44" s="94">
        <f t="array" ref="AJ44">IFERROR(
AVERAGE(IF(DATOS_[Sexo]=$B44,IF(DATOS_[AGRUP. CLAS. PROF.]=$B42,IF(DATOS_[Check Periodo Ref.]="Dentro",DATOS_[Tot COMPL.SAL Ef],FALSE)))),
0)</f>
        <v>0</v>
      </c>
      <c r="AK44" s="96">
        <f t="array" ref="AK44">IFERROR(
AVERAGE(IF(DATOS_[Sexo]=$B44,IF(DATOS_[AGRUP. CLAS. PROF.]=$B42,IF(DATOS_[Check Periodo Ref.]="Dentro",DATOS_[TOTAL SALARIO Ef],FALSE)))),
0)</f>
        <v>0</v>
      </c>
      <c r="AL44" s="95">
        <f t="array" ref="AL44">IFERROR(
AVERAGE((IF(DATOS_[[Sexo]:[Sexo]]=$B44,IF(DATOS_[[AGRUP. CLAS. PROF.]:[AGRUP. CLAS. PROF.]]=$B42,IF(DATOS_[[Check Periodo Ref.]:[Check Periodo Ref.]]="Dentro",DATOS_[C.Extra.01]))))),
0)</f>
        <v>0</v>
      </c>
      <c r="AM44" s="95">
        <f t="array" ref="AM44">IFERROR(
AVERAGE((IF(DATOS_[[Sexo]:[Sexo]]=$B44,IF(DATOS_[[AGRUP. CLAS. PROF.]:[AGRUP. CLAS. PROF.]]=$B42,IF(DATOS_[[Check Periodo Ref.]:[Check Periodo Ref.]]="Dentro",DATOS_[C.Extra.02]))))),
0)</f>
        <v>0</v>
      </c>
      <c r="AN44" s="95">
        <f t="array" ref="AN44">IFERROR(
AVERAGE((IF(DATOS_[[Sexo]:[Sexo]]=$B44,IF(DATOS_[[AGRUP. CLAS. PROF.]:[AGRUP. CLAS. PROF.]]=$B42,IF(DATOS_[[Check Periodo Ref.]:[Check Periodo Ref.]]="Dentro",DATOS_[C.Extra.03]))))),
0)</f>
        <v>0</v>
      </c>
      <c r="AO44" s="95">
        <f t="array" ref="AO44">IFERROR(
AVERAGE((IF(DATOS_[[Sexo]:[Sexo]]=$B44,IF(DATOS_[[AGRUP. CLAS. PROF.]:[AGRUP. CLAS. PROF.]]=$B42,IF(DATOS_[[Check Periodo Ref.]:[Check Periodo Ref.]]="Dentro",DATOS_[C.Extra.04]))))),
0)</f>
        <v>0</v>
      </c>
      <c r="AP44" s="95">
        <f t="array" ref="AP44">IFERROR(
AVERAGE((IF(DATOS_[[Sexo]:[Sexo]]=$B44,IF(DATOS_[[AGRUP. CLAS. PROF.]:[AGRUP. CLAS. PROF.]]=$B42,IF(DATOS_[[Check Periodo Ref.]:[Check Periodo Ref.]]="Dentro",DATOS_[C.Extra.05]))))),
0)</f>
        <v>0</v>
      </c>
      <c r="AQ44" s="97">
        <f t="array" ref="AQ44">IFERROR(
AVERAGE(IF(DATOS_[Sexo]=$B44,IF(DATOS_[AGRUP. CLAS. PROF.]=$B42,IF(DATOS_[Check Periodo Ref.]="Dentro",DATOS_[Tot Extrasalarial Ef],FALSE)))),
0)</f>
        <v>0</v>
      </c>
      <c r="AR44" s="98">
        <f t="array" ref="AR44">IFERROR(
AVERAGE(IF(DATOS_[Sexo]=$B44,IF(DATOS_[AGRUP. CLAS. PROF.]=$B42,IF(DATOS_[Check Periodo Ref.]="Dentro",DATOS_[TOTAL Retrib Ef],FALSE)))),
0)</f>
        <v>0</v>
      </c>
    </row>
    <row r="45" spans="1:44" ht="17.25" thickBot="1" x14ac:dyDescent="0.35">
      <c r="A45" s="48" t="str">
        <f t="shared" ref="A45" si="43">+A46</f>
        <v>[ocultar]</v>
      </c>
      <c r="B45" s="51" t="s">
        <v>227</v>
      </c>
      <c r="C45" s="91"/>
      <c r="D45" s="52"/>
      <c r="E45" s="139" t="str">
        <f t="shared" ref="E45:AR45" si="44">IFERROR((E46-E47)/E46,"")</f>
        <v/>
      </c>
      <c r="F45" s="314" t="str">
        <f t="shared" si="44"/>
        <v/>
      </c>
      <c r="G45" s="180" t="str">
        <f t="shared" si="44"/>
        <v/>
      </c>
      <c r="H45" s="180" t="str">
        <f t="shared" si="44"/>
        <v/>
      </c>
      <c r="I45" s="180" t="str">
        <f t="shared" si="44"/>
        <v/>
      </c>
      <c r="J45" s="181" t="str">
        <f t="shared" si="44"/>
        <v/>
      </c>
      <c r="K45" s="182" t="str">
        <f t="shared" si="44"/>
        <v/>
      </c>
      <c r="L45" s="182" t="str">
        <f t="shared" si="44"/>
        <v/>
      </c>
      <c r="M45" s="182" t="str">
        <f t="shared" si="44"/>
        <v/>
      </c>
      <c r="N45" s="182" t="str">
        <f t="shared" si="44"/>
        <v/>
      </c>
      <c r="O45" s="182" t="str">
        <f t="shared" si="44"/>
        <v/>
      </c>
      <c r="P45" s="182" t="str">
        <f t="shared" si="44"/>
        <v/>
      </c>
      <c r="Q45" s="182" t="str">
        <f t="shared" si="44"/>
        <v/>
      </c>
      <c r="R45" s="182" t="str">
        <f t="shared" si="44"/>
        <v/>
      </c>
      <c r="S45" s="182" t="str">
        <f t="shared" si="44"/>
        <v/>
      </c>
      <c r="T45" s="182" t="str">
        <f t="shared" si="44"/>
        <v/>
      </c>
      <c r="U45" s="182" t="str">
        <f t="shared" si="44"/>
        <v/>
      </c>
      <c r="V45" s="181" t="str">
        <f t="shared" si="44"/>
        <v/>
      </c>
      <c r="W45" s="181" t="str">
        <f t="shared" si="44"/>
        <v/>
      </c>
      <c r="X45" s="181" t="str">
        <f t="shared" si="44"/>
        <v/>
      </c>
      <c r="Y45" s="181" t="str">
        <f t="shared" si="44"/>
        <v/>
      </c>
      <c r="Z45" s="181" t="str">
        <f t="shared" si="44"/>
        <v/>
      </c>
      <c r="AA45" s="181" t="str">
        <f t="shared" si="44"/>
        <v/>
      </c>
      <c r="AB45" s="181" t="str">
        <f t="shared" si="44"/>
        <v/>
      </c>
      <c r="AC45" s="181" t="str">
        <f t="shared" si="44"/>
        <v/>
      </c>
      <c r="AD45" s="181" t="str">
        <f t="shared" si="44"/>
        <v/>
      </c>
      <c r="AE45" s="181" t="str">
        <f t="shared" si="44"/>
        <v/>
      </c>
      <c r="AF45" s="181" t="str">
        <f t="shared" si="44"/>
        <v/>
      </c>
      <c r="AG45" s="181" t="str">
        <f t="shared" si="44"/>
        <v/>
      </c>
      <c r="AH45" s="181" t="str">
        <f t="shared" si="44"/>
        <v/>
      </c>
      <c r="AI45" s="181" t="str">
        <f t="shared" si="44"/>
        <v/>
      </c>
      <c r="AJ45" s="140" t="str">
        <f t="shared" si="44"/>
        <v/>
      </c>
      <c r="AK45" s="143" t="str">
        <f t="shared" si="44"/>
        <v/>
      </c>
      <c r="AL45" s="184" t="str">
        <f t="shared" si="44"/>
        <v/>
      </c>
      <c r="AM45" s="184" t="str">
        <f t="shared" si="44"/>
        <v/>
      </c>
      <c r="AN45" s="184" t="str">
        <f t="shared" si="44"/>
        <v/>
      </c>
      <c r="AO45" s="184" t="str">
        <f t="shared" si="44"/>
        <v/>
      </c>
      <c r="AP45" s="184" t="str">
        <f t="shared" si="44"/>
        <v/>
      </c>
      <c r="AQ45" s="141" t="str">
        <f t="shared" si="44"/>
        <v/>
      </c>
      <c r="AR45" s="142" t="str">
        <f t="shared" si="44"/>
        <v/>
      </c>
    </row>
    <row r="46" spans="1:44" x14ac:dyDescent="0.3">
      <c r="A46" s="48" t="str">
        <f t="shared" ref="A46" si="45">+IF(C46+C47=0,"[ocultar]","")</f>
        <v>[ocultar]</v>
      </c>
      <c r="B46" s="46" t="s">
        <v>162</v>
      </c>
      <c r="C46" s="45">
        <f t="array" ref="C46">SUM(IF($B46=DATOS_[Sexo],
IF($B45=DATOS_[AGRUP. CLAS. PROF.],
IF("Dentro"=DATOS_[Check Periodo Ref.],
1/(COUNTIFS(DATOS_[Sexo],$B46,DATOS_[AGRUP. CLAS. PROF.],$B45,DATOS_[Check Periodo Ref.],"Dentro",DATOS_[id],DATOS_[id]))))))</f>
        <v>0</v>
      </c>
      <c r="D46" s="47">
        <f>COUNTIFS(DATOS_[AGRUP. CLAS. PROF.],$B45,DATOS_[Sexo],$B46,DATOS_[Check Periodo Ref.],"Dentro")</f>
        <v>0</v>
      </c>
      <c r="E46" s="92">
        <f t="array" ref="E46">IFERROR(
AVERAGE(IF(DATOS_[Sexo]=$B46,IF(DATOS_[AGRUP. CLAS. PROF.]=$B45,IF(DATOS_[Check Periodo Ref.]="Dentro",DATOS_[SALARIO BASE Ef],FALSE)))),
0)</f>
        <v>0</v>
      </c>
      <c r="F46" s="93">
        <f t="array" ref="F46">IFERROR(
AVERAGE((IF(DATOS_[[Sexo]:[Sexo]]=$B46,IF(DATOS_[[AGRUP. CLAS. PROF.]:[AGRUP. CLAS. PROF.]]=$B45,IF(DATOS_[[Check Periodo Ref.]:[Check Periodo Ref.]]="Dentro",DATOS_[Conc.Sal.01]))))),
0)</f>
        <v>0</v>
      </c>
      <c r="G46" s="93">
        <f t="array" ref="G46">IFERROR(
AVERAGE((IF(DATOS_[[Sexo]:[Sexo]]=$B46,IF(DATOS_[[AGRUP. CLAS. PROF.]:[AGRUP. CLAS. PROF.]]=$B45,IF(DATOS_[[Check Periodo Ref.]:[Check Periodo Ref.]]="Dentro",DATOS_[Conc.Sal.02]))))),
0)</f>
        <v>0</v>
      </c>
      <c r="H46" s="93">
        <f t="array" ref="H46">IFERROR(
AVERAGE((IF(DATOS_[[Sexo]:[Sexo]]=$B46,IF(DATOS_[[AGRUP. CLAS. PROF.]:[AGRUP. CLAS. PROF.]]=$B45,IF(DATOS_[[Check Periodo Ref.]:[Check Periodo Ref.]]="Dentro",DATOS_[Conc.Sal.03]))))),
0)</f>
        <v>0</v>
      </c>
      <c r="I46" s="93">
        <f t="array" ref="I46">IFERROR(
AVERAGE((IF(DATOS_[[Sexo]:[Sexo]]=$B46,IF(DATOS_[[AGRUP. CLAS. PROF.]:[AGRUP. CLAS. PROF.]]=$B45,IF(DATOS_[[Check Periodo Ref.]:[Check Periodo Ref.]]="Dentro",DATOS_[Conc.Sal.04]))))),
0)</f>
        <v>0</v>
      </c>
      <c r="J46" s="93">
        <f t="array" ref="J46">IFERROR(
AVERAGE((IF(DATOS_[[Sexo]:[Sexo]]=$B46,IF(DATOS_[[AGRUP. CLAS. PROF.]:[AGRUP. CLAS. PROF.]]=$B45,IF(DATOS_[[Check Periodo Ref.]:[Check Periodo Ref.]]="Dentro",DATOS_[Conc.Sal.05]))))),
0)</f>
        <v>0</v>
      </c>
      <c r="K46" s="93">
        <f t="array" ref="K46">IFERROR(
AVERAGE((IF(DATOS_[[Sexo]:[Sexo]]=$B46,IF(DATOS_[[AGRUP. CLAS. PROF.]:[AGRUP. CLAS. PROF.]]=$B45,IF(DATOS_[[Check Periodo Ref.]:[Check Periodo Ref.]]="Dentro",DATOS_[Conc.Sal.06]))))),
0)</f>
        <v>0</v>
      </c>
      <c r="L46" s="93">
        <f t="array" ref="L46">IFERROR(
AVERAGE((IF(DATOS_[[Sexo]:[Sexo]]=$B46,IF(DATOS_[[AGRUP. CLAS. PROF.]:[AGRUP. CLAS. PROF.]]=$B45,IF(DATOS_[[Check Periodo Ref.]:[Check Periodo Ref.]]="Dentro",DATOS_[Conc.Sal.07]))))),
0)</f>
        <v>0</v>
      </c>
      <c r="M46" s="93">
        <f t="array" ref="M46">IFERROR(
AVERAGE((IF(DATOS_[[Sexo]:[Sexo]]=$B46,IF(DATOS_[[AGRUP. CLAS. PROF.]:[AGRUP. CLAS. PROF.]]=$B45,IF(DATOS_[[Check Periodo Ref.]:[Check Periodo Ref.]]="Dentro",DATOS_[Conc.Sal.08]))))),
0)</f>
        <v>0</v>
      </c>
      <c r="N46" s="93">
        <f t="array" ref="N46">IFERROR(
AVERAGE((IF(DATOS_[[Sexo]:[Sexo]]=$B46,IF(DATOS_[[AGRUP. CLAS. PROF.]:[AGRUP. CLAS. PROF.]]=$B45,IF(DATOS_[[Check Periodo Ref.]:[Check Periodo Ref.]]="Dentro",DATOS_[Conc.Sal.09]))))),
0)</f>
        <v>0</v>
      </c>
      <c r="O46" s="93">
        <f t="array" ref="O46">IFERROR(
AVERAGE((IF(DATOS_[[Sexo]:[Sexo]]=$B46,IF(DATOS_[[AGRUP. CLAS. PROF.]:[AGRUP. CLAS. PROF.]]=$B45,IF(DATOS_[[Check Periodo Ref.]:[Check Periodo Ref.]]="Dentro",DATOS_[Conc.Sal.10]))))),
0)</f>
        <v>0</v>
      </c>
      <c r="P46" s="93">
        <f t="array" ref="P46">IFERROR(
AVERAGE((IF(DATOS_[[Sexo]:[Sexo]]=$B46,IF(DATOS_[[AGRUP. CLAS. PROF.]:[AGRUP. CLAS. PROF.]]=$B45,IF(DATOS_[[Check Periodo Ref.]:[Check Periodo Ref.]]="Dentro",DATOS_[Conc.Sal.11]))))),
0)</f>
        <v>0</v>
      </c>
      <c r="Q46" s="93">
        <f t="array" ref="Q46">IFERROR(
AVERAGE((IF(DATOS_[[Sexo]:[Sexo]]=$B46,IF(DATOS_[[AGRUP. CLAS. PROF.]:[AGRUP. CLAS. PROF.]]=$B45,IF(DATOS_[[Check Periodo Ref.]:[Check Periodo Ref.]]="Dentro",DATOS_[Conc.Sal.12]))))),
0)</f>
        <v>0</v>
      </c>
      <c r="R46" s="93">
        <f t="array" ref="R46">IFERROR(
AVERAGE((IF(DATOS_[[Sexo]:[Sexo]]=$B46,IF(DATOS_[[AGRUP. CLAS. PROF.]:[AGRUP. CLAS. PROF.]]=$B45,IF(DATOS_[[Check Periodo Ref.]:[Check Periodo Ref.]]="Dentro",DATOS_[Conc.Sal.13]))))),
0)</f>
        <v>0</v>
      </c>
      <c r="S46" s="93">
        <f t="array" ref="S46">IFERROR(
AVERAGE((IF(DATOS_[[Sexo]:[Sexo]]=$B46,IF(DATOS_[[AGRUP. CLAS. PROF.]:[AGRUP. CLAS. PROF.]]=$B45,IF(DATOS_[[Check Periodo Ref.]:[Check Periodo Ref.]]="Dentro",DATOS_[Conc.Sal.14]))))),
0)</f>
        <v>0</v>
      </c>
      <c r="T46" s="93">
        <f t="array" ref="T46">IFERROR(
AVERAGE((IF(DATOS_[[Sexo]:[Sexo]]=$B46,IF(DATOS_[[AGRUP. CLAS. PROF.]:[AGRUP. CLAS. PROF.]]=$B45,IF(DATOS_[[Check Periodo Ref.]:[Check Periodo Ref.]]="Dentro",DATOS_[Conc.Sal.15]))))),
0)</f>
        <v>0</v>
      </c>
      <c r="U46" s="93">
        <f t="array" ref="U46">IFERROR(
AVERAGE((IF(DATOS_[[Sexo]:[Sexo]]=$B46,IF(DATOS_[[AGRUP. CLAS. PROF.]:[AGRUP. CLAS. PROF.]]=$B45,IF(DATOS_[[Check Periodo Ref.]:[Check Periodo Ref.]]="Dentro",DATOS_[Conc.Sal.16]))))),
0)</f>
        <v>0</v>
      </c>
      <c r="V46" s="93">
        <f t="array" ref="V46">IFERROR(
AVERAGE((IF(DATOS_[[Sexo]:[Sexo]]=$B46,IF(DATOS_[[AGRUP. CLAS. PROF.]:[AGRUP. CLAS. PROF.]]=$B45,IF(DATOS_[[Check Periodo Ref.]:[Check Periodo Ref.]]="Dentro",DATOS_[Conc.Sal.17]))))),
0)</f>
        <v>0</v>
      </c>
      <c r="W46" s="93">
        <f t="array" ref="W46">IFERROR(
AVERAGE((IF(DATOS_[[Sexo]:[Sexo]]=$B46,IF(DATOS_[[AGRUP. CLAS. PROF.]:[AGRUP. CLAS. PROF.]]=$B45,IF(DATOS_[[Check Periodo Ref.]:[Check Periodo Ref.]]="Dentro",DATOS_[Conc.Sal.18]))))),
0)</f>
        <v>0</v>
      </c>
      <c r="X46" s="93">
        <f t="array" ref="X46">IFERROR(
AVERAGE((IF(DATOS_[[Sexo]:[Sexo]]=$B46,IF(DATOS_[[AGRUP. CLAS. PROF.]:[AGRUP. CLAS. PROF.]]=$B45,IF(DATOS_[[Check Periodo Ref.]:[Check Periodo Ref.]]="Dentro",DATOS_[Conc.Sal.19]))))),
0)</f>
        <v>0</v>
      </c>
      <c r="Y46" s="93">
        <f t="array" ref="Y46">IFERROR(
AVERAGE((IF(DATOS_[[Sexo]:[Sexo]]=$B46,IF(DATOS_[[AGRUP. CLAS. PROF.]:[AGRUP. CLAS. PROF.]]=$B45,IF(DATOS_[[Check Periodo Ref.]:[Check Periodo Ref.]]="Dentro",DATOS_[Conc.Sal.20]))))),
0)</f>
        <v>0</v>
      </c>
      <c r="Z46" s="93">
        <f t="array" ref="Z46">IFERROR(
AVERAGE((IF(DATOS_[[Sexo]:[Sexo]]=$B46,IF(DATOS_[[AGRUP. CLAS. PROF.]:[AGRUP. CLAS. PROF.]]=$B45,IF(DATOS_[[Check Periodo Ref.]:[Check Periodo Ref.]]="Dentro",DATOS_[Conc.Sal.21]))))),
0)</f>
        <v>0</v>
      </c>
      <c r="AA46" s="93">
        <f t="array" ref="AA46">IFERROR(
AVERAGE((IF(DATOS_[[Sexo]:[Sexo]]=$B46,IF(DATOS_[[AGRUP. CLAS. PROF.]:[AGRUP. CLAS. PROF.]]=$B45,IF(DATOS_[[Check Periodo Ref.]:[Check Periodo Ref.]]="Dentro",DATOS_[Conc.Sal.22]))))),
0)</f>
        <v>0</v>
      </c>
      <c r="AB46" s="93">
        <f t="array" ref="AB46">IFERROR(
AVERAGE((IF(DATOS_[[Sexo]:[Sexo]]=$B46,IF(DATOS_[[AGRUP. CLAS. PROF.]:[AGRUP. CLAS. PROF.]]=$B45,IF(DATOS_[[Check Periodo Ref.]:[Check Periodo Ref.]]="Dentro",DATOS_[Conc.Sal.23]))))),
0)</f>
        <v>0</v>
      </c>
      <c r="AC46" s="93">
        <f t="array" ref="AC46">IFERROR(
AVERAGE((IF(DATOS_[[Sexo]:[Sexo]]=$B46,IF(DATOS_[[AGRUP. CLAS. PROF.]:[AGRUP. CLAS. PROF.]]=$B45,IF(DATOS_[[Check Periodo Ref.]:[Check Periodo Ref.]]="Dentro",DATOS_[Conc.Sal.24]))))),
0)</f>
        <v>0</v>
      </c>
      <c r="AD46" s="93">
        <f t="array" ref="AD46">IFERROR(
AVERAGE((IF(DATOS_[[Sexo]:[Sexo]]=$B46,IF(DATOS_[[AGRUP. CLAS. PROF.]:[AGRUP. CLAS. PROF.]]=$B45,IF(DATOS_[[Check Periodo Ref.]:[Check Periodo Ref.]]="Dentro",DATOS_[Conc.Sal.25]))))),
0)</f>
        <v>0</v>
      </c>
      <c r="AE46" s="93">
        <f t="array" ref="AE46">IFERROR(
AVERAGE((IF(DATOS_[[Sexo]:[Sexo]]=$B46,IF(DATOS_[[AGRUP. CLAS. PROF.]:[AGRUP. CLAS. PROF.]]=$B45,IF(DATOS_[[Check Periodo Ref.]:[Check Periodo Ref.]]="Dentro",DATOS_[Conc.Sal.26]))))),
0)</f>
        <v>0</v>
      </c>
      <c r="AF46" s="93">
        <f t="array" ref="AF46">IFERROR(
AVERAGE((IF(DATOS_[[Sexo]:[Sexo]]=$B46,IF(DATOS_[[AGRUP. CLAS. PROF.]:[AGRUP. CLAS. PROF.]]=$B45,IF(DATOS_[[Check Periodo Ref.]:[Check Periodo Ref.]]="Dentro",DATOS_[Conc.Sal.27]))))),
0)</f>
        <v>0</v>
      </c>
      <c r="AG46" s="93">
        <f t="array" ref="AG46">IFERROR(
AVERAGE((IF(DATOS_[[Sexo]:[Sexo]]=$B46,IF(DATOS_[[AGRUP. CLAS. PROF.]:[AGRUP. CLAS. PROF.]]=$B45,IF(DATOS_[[Check Periodo Ref.]:[Check Periodo Ref.]]="Dentro",DATOS_[Conc.Sal.28]))))),
0)</f>
        <v>0</v>
      </c>
      <c r="AH46" s="93">
        <f t="array" ref="AH46">IFERROR(
AVERAGE((IF(DATOS_[[Sexo]:[Sexo]]=$B46,IF(DATOS_[[AGRUP. CLAS. PROF.]:[AGRUP. CLAS. PROF.]]=$B45,IF(DATOS_[[Check Periodo Ref.]:[Check Periodo Ref.]]="Dentro",DATOS_[Conc.Sal.29]))))),
0)</f>
        <v>0</v>
      </c>
      <c r="AI46" s="93">
        <f t="array" ref="AI46">IFERROR(
AVERAGE((IF(DATOS_[[Sexo]:[Sexo]]=$B46,IF(DATOS_[[AGRUP. CLAS. PROF.]:[AGRUP. CLAS. PROF.]]=$B45,IF(DATOS_[[Check Periodo Ref.]:[Check Periodo Ref.]]="Dentro",DATOS_[Conc.Sal.30]))))),
0)</f>
        <v>0</v>
      </c>
      <c r="AJ46" s="94">
        <f t="array" ref="AJ46">IFERROR(
AVERAGE(IF(DATOS_[Sexo]=$B46,IF(DATOS_[AGRUP. CLAS. PROF.]=$B45,IF(DATOS_[Check Periodo Ref.]="Dentro",DATOS_[Tot COMPL.SAL Ef],FALSE)))),
0)</f>
        <v>0</v>
      </c>
      <c r="AK46" s="96">
        <f t="array" ref="AK46">IFERROR(
AVERAGE(IF(DATOS_[Sexo]=$B46,IF(DATOS_[AGRUP. CLAS. PROF.]=$B45,IF(DATOS_[Check Periodo Ref.]="Dentro",DATOS_[TOTAL SALARIO Ef],FALSE)))),
0)</f>
        <v>0</v>
      </c>
      <c r="AL46" s="95">
        <f t="array" ref="AL46">IFERROR(
AVERAGE((IF(DATOS_[[Sexo]:[Sexo]]=$B46,IF(DATOS_[[AGRUP. CLAS. PROF.]:[AGRUP. CLAS. PROF.]]=$B45,IF(DATOS_[[Check Periodo Ref.]:[Check Periodo Ref.]]="Dentro",DATOS_[C.Extra.01]))))),
0)</f>
        <v>0</v>
      </c>
      <c r="AM46" s="95">
        <f t="array" ref="AM46">IFERROR(
AVERAGE((IF(DATOS_[[Sexo]:[Sexo]]=$B46,IF(DATOS_[[AGRUP. CLAS. PROF.]:[AGRUP. CLAS. PROF.]]=$B45,IF(DATOS_[[Check Periodo Ref.]:[Check Periodo Ref.]]="Dentro",DATOS_[C.Extra.02]))))),
0)</f>
        <v>0</v>
      </c>
      <c r="AN46" s="95">
        <f t="array" ref="AN46">IFERROR(
AVERAGE((IF(DATOS_[[Sexo]:[Sexo]]=$B46,IF(DATOS_[[AGRUP. CLAS. PROF.]:[AGRUP. CLAS. PROF.]]=$B45,IF(DATOS_[[Check Periodo Ref.]:[Check Periodo Ref.]]="Dentro",DATOS_[C.Extra.03]))))),
0)</f>
        <v>0</v>
      </c>
      <c r="AO46" s="95">
        <f t="array" ref="AO46">IFERROR(
AVERAGE((IF(DATOS_[[Sexo]:[Sexo]]=$B46,IF(DATOS_[[AGRUP. CLAS. PROF.]:[AGRUP. CLAS. PROF.]]=$B45,IF(DATOS_[[Check Periodo Ref.]:[Check Periodo Ref.]]="Dentro",DATOS_[C.Extra.04]))))),
0)</f>
        <v>0</v>
      </c>
      <c r="AP46" s="95">
        <f t="array" ref="AP46">IFERROR(
AVERAGE((IF(DATOS_[[Sexo]:[Sexo]]=$B46,IF(DATOS_[[AGRUP. CLAS. PROF.]:[AGRUP. CLAS. PROF.]]=$B45,IF(DATOS_[[Check Periodo Ref.]:[Check Periodo Ref.]]="Dentro",DATOS_[C.Extra.05]))))),
0)</f>
        <v>0</v>
      </c>
      <c r="AQ46" s="97">
        <f t="array" ref="AQ46">IFERROR(
AVERAGE(IF(DATOS_[Sexo]=$B46,IF(DATOS_[AGRUP. CLAS. PROF.]=$B45,IF(DATOS_[Check Periodo Ref.]="Dentro",DATOS_[Tot Extrasalarial Ef],FALSE)))),
0)</f>
        <v>0</v>
      </c>
      <c r="AR46" s="98">
        <f t="array" ref="AR46">IFERROR(
AVERAGE(IF(DATOS_[Sexo]=$B46,IF(DATOS_[AGRUP. CLAS. PROF.]=$B45,IF(DATOS_[Check Periodo Ref.]="Dentro",DATOS_[TOTAL Retrib Ef],FALSE)))),
0)</f>
        <v>0</v>
      </c>
    </row>
    <row r="47" spans="1:44" x14ac:dyDescent="0.3">
      <c r="A47" s="48" t="str">
        <f t="shared" ref="A47" si="46">+A46</f>
        <v>[ocultar]</v>
      </c>
      <c r="B47" s="46" t="s">
        <v>163</v>
      </c>
      <c r="C47" s="45">
        <f t="array" ref="C47">SUM(IF($B47=DATOS_[Sexo],
IF($B45=DATOS_[AGRUP. CLAS. PROF.],
IF("Dentro"=DATOS_[Check Periodo Ref.],
1/(COUNTIFS(DATOS_[Sexo],$B47,DATOS_[AGRUP. CLAS. PROF.],$B45,DATOS_[Check Periodo Ref.],"Dentro",DATOS_[id],DATOS_[id]))))))</f>
        <v>0</v>
      </c>
      <c r="D47" s="47">
        <f>COUNTIFS(DATOS_[AGRUP. CLAS. PROF.],$B45,DATOS_[Sexo],$B47,DATOS_[Check Periodo Ref.],"Dentro")</f>
        <v>0</v>
      </c>
      <c r="E47" s="92">
        <f t="array" ref="E47">IFERROR(
AVERAGE(IF(DATOS_[Sexo]=$B47,IF(DATOS_[AGRUP. CLAS. PROF.]=$B45,IF(DATOS_[Check Periodo Ref.]="Dentro",DATOS_[SALARIO BASE Ef],FALSE)))),
0)</f>
        <v>0</v>
      </c>
      <c r="F47" s="93">
        <f t="array" ref="F47">IFERROR(
AVERAGE((IF(DATOS_[[Sexo]:[Sexo]]=$B47,IF(DATOS_[[AGRUP. CLAS. PROF.]:[AGRUP. CLAS. PROF.]]=$B45,IF(DATOS_[[Check Periodo Ref.]:[Check Periodo Ref.]]="Dentro",DATOS_[Conc.Sal.01]))))),
0)</f>
        <v>0</v>
      </c>
      <c r="G47" s="93">
        <f t="array" ref="G47">IFERROR(
AVERAGE((IF(DATOS_[[Sexo]:[Sexo]]=$B47,IF(DATOS_[[AGRUP. CLAS. PROF.]:[AGRUP. CLAS. PROF.]]=$B45,IF(DATOS_[[Check Periodo Ref.]:[Check Periodo Ref.]]="Dentro",DATOS_[Conc.Sal.02]))))),
0)</f>
        <v>0</v>
      </c>
      <c r="H47" s="93">
        <f t="array" ref="H47">IFERROR(
AVERAGE((IF(DATOS_[[Sexo]:[Sexo]]=$B47,IF(DATOS_[[AGRUP. CLAS. PROF.]:[AGRUP. CLAS. PROF.]]=$B45,IF(DATOS_[[Check Periodo Ref.]:[Check Periodo Ref.]]="Dentro",DATOS_[Conc.Sal.03]))))),
0)</f>
        <v>0</v>
      </c>
      <c r="I47" s="93">
        <f t="array" ref="I47">IFERROR(
AVERAGE((IF(DATOS_[[Sexo]:[Sexo]]=$B47,IF(DATOS_[[AGRUP. CLAS. PROF.]:[AGRUP. CLAS. PROF.]]=$B45,IF(DATOS_[[Check Periodo Ref.]:[Check Periodo Ref.]]="Dentro",DATOS_[Conc.Sal.04]))))),
0)</f>
        <v>0</v>
      </c>
      <c r="J47" s="93">
        <f t="array" ref="J47">IFERROR(
AVERAGE((IF(DATOS_[[Sexo]:[Sexo]]=$B47,IF(DATOS_[[AGRUP. CLAS. PROF.]:[AGRUP. CLAS. PROF.]]=$B45,IF(DATOS_[[Check Periodo Ref.]:[Check Periodo Ref.]]="Dentro",DATOS_[Conc.Sal.05]))))),
0)</f>
        <v>0</v>
      </c>
      <c r="K47" s="93">
        <f t="array" ref="K47">IFERROR(
AVERAGE((IF(DATOS_[[Sexo]:[Sexo]]=$B47,IF(DATOS_[[AGRUP. CLAS. PROF.]:[AGRUP. CLAS. PROF.]]=$B45,IF(DATOS_[[Check Periodo Ref.]:[Check Periodo Ref.]]="Dentro",DATOS_[Conc.Sal.06]))))),
0)</f>
        <v>0</v>
      </c>
      <c r="L47" s="93">
        <f t="array" ref="L47">IFERROR(
AVERAGE((IF(DATOS_[[Sexo]:[Sexo]]=$B47,IF(DATOS_[[AGRUP. CLAS. PROF.]:[AGRUP. CLAS. PROF.]]=$B45,IF(DATOS_[[Check Periodo Ref.]:[Check Periodo Ref.]]="Dentro",DATOS_[Conc.Sal.07]))))),
0)</f>
        <v>0</v>
      </c>
      <c r="M47" s="93">
        <f t="array" ref="M47">IFERROR(
AVERAGE((IF(DATOS_[[Sexo]:[Sexo]]=$B47,IF(DATOS_[[AGRUP. CLAS. PROF.]:[AGRUP. CLAS. PROF.]]=$B45,IF(DATOS_[[Check Periodo Ref.]:[Check Periodo Ref.]]="Dentro",DATOS_[Conc.Sal.08]))))),
0)</f>
        <v>0</v>
      </c>
      <c r="N47" s="93">
        <f t="array" ref="N47">IFERROR(
AVERAGE((IF(DATOS_[[Sexo]:[Sexo]]=$B47,IF(DATOS_[[AGRUP. CLAS. PROF.]:[AGRUP. CLAS. PROF.]]=$B45,IF(DATOS_[[Check Periodo Ref.]:[Check Periodo Ref.]]="Dentro",DATOS_[Conc.Sal.09]))))),
0)</f>
        <v>0</v>
      </c>
      <c r="O47" s="93">
        <f t="array" ref="O47">IFERROR(
AVERAGE((IF(DATOS_[[Sexo]:[Sexo]]=$B47,IF(DATOS_[[AGRUP. CLAS. PROF.]:[AGRUP. CLAS. PROF.]]=$B45,IF(DATOS_[[Check Periodo Ref.]:[Check Periodo Ref.]]="Dentro",DATOS_[Conc.Sal.10]))))),
0)</f>
        <v>0</v>
      </c>
      <c r="P47" s="93">
        <f t="array" ref="P47">IFERROR(
AVERAGE((IF(DATOS_[[Sexo]:[Sexo]]=$B47,IF(DATOS_[[AGRUP. CLAS. PROF.]:[AGRUP. CLAS. PROF.]]=$B45,IF(DATOS_[[Check Periodo Ref.]:[Check Periodo Ref.]]="Dentro",DATOS_[Conc.Sal.11]))))),
0)</f>
        <v>0</v>
      </c>
      <c r="Q47" s="93">
        <f t="array" ref="Q47">IFERROR(
AVERAGE((IF(DATOS_[[Sexo]:[Sexo]]=$B47,IF(DATOS_[[AGRUP. CLAS. PROF.]:[AGRUP. CLAS. PROF.]]=$B45,IF(DATOS_[[Check Periodo Ref.]:[Check Periodo Ref.]]="Dentro",DATOS_[Conc.Sal.12]))))),
0)</f>
        <v>0</v>
      </c>
      <c r="R47" s="93">
        <f t="array" ref="R47">IFERROR(
AVERAGE((IF(DATOS_[[Sexo]:[Sexo]]=$B47,IF(DATOS_[[AGRUP. CLAS. PROF.]:[AGRUP. CLAS. PROF.]]=$B45,IF(DATOS_[[Check Periodo Ref.]:[Check Periodo Ref.]]="Dentro",DATOS_[Conc.Sal.13]))))),
0)</f>
        <v>0</v>
      </c>
      <c r="S47" s="93">
        <f t="array" ref="S47">IFERROR(
AVERAGE((IF(DATOS_[[Sexo]:[Sexo]]=$B47,IF(DATOS_[[AGRUP. CLAS. PROF.]:[AGRUP. CLAS. PROF.]]=$B45,IF(DATOS_[[Check Periodo Ref.]:[Check Periodo Ref.]]="Dentro",DATOS_[Conc.Sal.14]))))),
0)</f>
        <v>0</v>
      </c>
      <c r="T47" s="93">
        <f t="array" ref="T47">IFERROR(
AVERAGE((IF(DATOS_[[Sexo]:[Sexo]]=$B47,IF(DATOS_[[AGRUP. CLAS. PROF.]:[AGRUP. CLAS. PROF.]]=$B45,IF(DATOS_[[Check Periodo Ref.]:[Check Periodo Ref.]]="Dentro",DATOS_[Conc.Sal.15]))))),
0)</f>
        <v>0</v>
      </c>
      <c r="U47" s="93">
        <f t="array" ref="U47">IFERROR(
AVERAGE((IF(DATOS_[[Sexo]:[Sexo]]=$B47,IF(DATOS_[[AGRUP. CLAS. PROF.]:[AGRUP. CLAS. PROF.]]=$B45,IF(DATOS_[[Check Periodo Ref.]:[Check Periodo Ref.]]="Dentro",DATOS_[Conc.Sal.16]))))),
0)</f>
        <v>0</v>
      </c>
      <c r="V47" s="93">
        <f t="array" ref="V47">IFERROR(
AVERAGE((IF(DATOS_[[Sexo]:[Sexo]]=$B47,IF(DATOS_[[AGRUP. CLAS. PROF.]:[AGRUP. CLAS. PROF.]]=$B45,IF(DATOS_[[Check Periodo Ref.]:[Check Periodo Ref.]]="Dentro",DATOS_[Conc.Sal.17]))))),
0)</f>
        <v>0</v>
      </c>
      <c r="W47" s="93">
        <f t="array" ref="W47">IFERROR(
AVERAGE((IF(DATOS_[[Sexo]:[Sexo]]=$B47,IF(DATOS_[[AGRUP. CLAS. PROF.]:[AGRUP. CLAS. PROF.]]=$B45,IF(DATOS_[[Check Periodo Ref.]:[Check Periodo Ref.]]="Dentro",DATOS_[Conc.Sal.18]))))),
0)</f>
        <v>0</v>
      </c>
      <c r="X47" s="93">
        <f t="array" ref="X47">IFERROR(
AVERAGE((IF(DATOS_[[Sexo]:[Sexo]]=$B47,IF(DATOS_[[AGRUP. CLAS. PROF.]:[AGRUP. CLAS. PROF.]]=$B45,IF(DATOS_[[Check Periodo Ref.]:[Check Periodo Ref.]]="Dentro",DATOS_[Conc.Sal.19]))))),
0)</f>
        <v>0</v>
      </c>
      <c r="Y47" s="93">
        <f t="array" ref="Y47">IFERROR(
AVERAGE((IF(DATOS_[[Sexo]:[Sexo]]=$B47,IF(DATOS_[[AGRUP. CLAS. PROF.]:[AGRUP. CLAS. PROF.]]=$B45,IF(DATOS_[[Check Periodo Ref.]:[Check Periodo Ref.]]="Dentro",DATOS_[Conc.Sal.20]))))),
0)</f>
        <v>0</v>
      </c>
      <c r="Z47" s="93">
        <f t="array" ref="Z47">IFERROR(
AVERAGE((IF(DATOS_[[Sexo]:[Sexo]]=$B47,IF(DATOS_[[AGRUP. CLAS. PROF.]:[AGRUP. CLAS. PROF.]]=$B45,IF(DATOS_[[Check Periodo Ref.]:[Check Periodo Ref.]]="Dentro",DATOS_[Conc.Sal.21]))))),
0)</f>
        <v>0</v>
      </c>
      <c r="AA47" s="93">
        <f t="array" ref="AA47">IFERROR(
AVERAGE((IF(DATOS_[[Sexo]:[Sexo]]=$B47,IF(DATOS_[[AGRUP. CLAS. PROF.]:[AGRUP. CLAS. PROF.]]=$B45,IF(DATOS_[[Check Periodo Ref.]:[Check Periodo Ref.]]="Dentro",DATOS_[Conc.Sal.22]))))),
0)</f>
        <v>0</v>
      </c>
      <c r="AB47" s="93">
        <f t="array" ref="AB47">IFERROR(
AVERAGE((IF(DATOS_[[Sexo]:[Sexo]]=$B47,IF(DATOS_[[AGRUP. CLAS. PROF.]:[AGRUP. CLAS. PROF.]]=$B45,IF(DATOS_[[Check Periodo Ref.]:[Check Periodo Ref.]]="Dentro",DATOS_[Conc.Sal.23]))))),
0)</f>
        <v>0</v>
      </c>
      <c r="AC47" s="93">
        <f t="array" ref="AC47">IFERROR(
AVERAGE((IF(DATOS_[[Sexo]:[Sexo]]=$B47,IF(DATOS_[[AGRUP. CLAS. PROF.]:[AGRUP. CLAS. PROF.]]=$B45,IF(DATOS_[[Check Periodo Ref.]:[Check Periodo Ref.]]="Dentro",DATOS_[Conc.Sal.24]))))),
0)</f>
        <v>0</v>
      </c>
      <c r="AD47" s="93">
        <f t="array" ref="AD47">IFERROR(
AVERAGE((IF(DATOS_[[Sexo]:[Sexo]]=$B47,IF(DATOS_[[AGRUP. CLAS. PROF.]:[AGRUP. CLAS. PROF.]]=$B45,IF(DATOS_[[Check Periodo Ref.]:[Check Periodo Ref.]]="Dentro",DATOS_[Conc.Sal.25]))))),
0)</f>
        <v>0</v>
      </c>
      <c r="AE47" s="93">
        <f t="array" ref="AE47">IFERROR(
AVERAGE((IF(DATOS_[[Sexo]:[Sexo]]=$B47,IF(DATOS_[[AGRUP. CLAS. PROF.]:[AGRUP. CLAS. PROF.]]=$B45,IF(DATOS_[[Check Periodo Ref.]:[Check Periodo Ref.]]="Dentro",DATOS_[Conc.Sal.26]))))),
0)</f>
        <v>0</v>
      </c>
      <c r="AF47" s="93">
        <f t="array" ref="AF47">IFERROR(
AVERAGE((IF(DATOS_[[Sexo]:[Sexo]]=$B47,IF(DATOS_[[AGRUP. CLAS. PROF.]:[AGRUP. CLAS. PROF.]]=$B45,IF(DATOS_[[Check Periodo Ref.]:[Check Periodo Ref.]]="Dentro",DATOS_[Conc.Sal.27]))))),
0)</f>
        <v>0</v>
      </c>
      <c r="AG47" s="93">
        <f t="array" ref="AG47">IFERROR(
AVERAGE((IF(DATOS_[[Sexo]:[Sexo]]=$B47,IF(DATOS_[[AGRUP. CLAS. PROF.]:[AGRUP. CLAS. PROF.]]=$B45,IF(DATOS_[[Check Periodo Ref.]:[Check Periodo Ref.]]="Dentro",DATOS_[Conc.Sal.28]))))),
0)</f>
        <v>0</v>
      </c>
      <c r="AH47" s="93">
        <f t="array" ref="AH47">IFERROR(
AVERAGE((IF(DATOS_[[Sexo]:[Sexo]]=$B47,IF(DATOS_[[AGRUP. CLAS. PROF.]:[AGRUP. CLAS. PROF.]]=$B45,IF(DATOS_[[Check Periodo Ref.]:[Check Periodo Ref.]]="Dentro",DATOS_[Conc.Sal.29]))))),
0)</f>
        <v>0</v>
      </c>
      <c r="AI47" s="93">
        <f t="array" ref="AI47">IFERROR(
AVERAGE((IF(DATOS_[[Sexo]:[Sexo]]=$B47,IF(DATOS_[[AGRUP. CLAS. PROF.]:[AGRUP. CLAS. PROF.]]=$B45,IF(DATOS_[[Check Periodo Ref.]:[Check Periodo Ref.]]="Dentro",DATOS_[Conc.Sal.30]))))),
0)</f>
        <v>0</v>
      </c>
      <c r="AJ47" s="94">
        <f t="array" ref="AJ47">IFERROR(
AVERAGE(IF(DATOS_[Sexo]=$B47,IF(DATOS_[AGRUP. CLAS. PROF.]=$B45,IF(DATOS_[Check Periodo Ref.]="Dentro",DATOS_[Tot COMPL.SAL Ef],FALSE)))),
0)</f>
        <v>0</v>
      </c>
      <c r="AK47" s="96">
        <f t="array" ref="AK47">IFERROR(
AVERAGE(IF(DATOS_[Sexo]=$B47,IF(DATOS_[AGRUP. CLAS. PROF.]=$B45,IF(DATOS_[Check Periodo Ref.]="Dentro",DATOS_[TOTAL SALARIO Ef],FALSE)))),
0)</f>
        <v>0</v>
      </c>
      <c r="AL47" s="95">
        <f t="array" ref="AL47">IFERROR(
AVERAGE((IF(DATOS_[[Sexo]:[Sexo]]=$B47,IF(DATOS_[[AGRUP. CLAS. PROF.]:[AGRUP. CLAS. PROF.]]=$B45,IF(DATOS_[[Check Periodo Ref.]:[Check Periodo Ref.]]="Dentro",DATOS_[C.Extra.01]))))),
0)</f>
        <v>0</v>
      </c>
      <c r="AM47" s="95">
        <f t="array" ref="AM47">IFERROR(
AVERAGE((IF(DATOS_[[Sexo]:[Sexo]]=$B47,IF(DATOS_[[AGRUP. CLAS. PROF.]:[AGRUP. CLAS. PROF.]]=$B45,IF(DATOS_[[Check Periodo Ref.]:[Check Periodo Ref.]]="Dentro",DATOS_[C.Extra.02]))))),
0)</f>
        <v>0</v>
      </c>
      <c r="AN47" s="95">
        <f t="array" ref="AN47">IFERROR(
AVERAGE((IF(DATOS_[[Sexo]:[Sexo]]=$B47,IF(DATOS_[[AGRUP. CLAS. PROF.]:[AGRUP. CLAS. PROF.]]=$B45,IF(DATOS_[[Check Periodo Ref.]:[Check Periodo Ref.]]="Dentro",DATOS_[C.Extra.03]))))),
0)</f>
        <v>0</v>
      </c>
      <c r="AO47" s="95">
        <f t="array" ref="AO47">IFERROR(
AVERAGE((IF(DATOS_[[Sexo]:[Sexo]]=$B47,IF(DATOS_[[AGRUP. CLAS. PROF.]:[AGRUP. CLAS. PROF.]]=$B45,IF(DATOS_[[Check Periodo Ref.]:[Check Periodo Ref.]]="Dentro",DATOS_[C.Extra.04]))))),
0)</f>
        <v>0</v>
      </c>
      <c r="AP47" s="95">
        <f t="array" ref="AP47">IFERROR(
AVERAGE((IF(DATOS_[[Sexo]:[Sexo]]=$B47,IF(DATOS_[[AGRUP. CLAS. PROF.]:[AGRUP. CLAS. PROF.]]=$B45,IF(DATOS_[[Check Periodo Ref.]:[Check Periodo Ref.]]="Dentro",DATOS_[C.Extra.05]))))),
0)</f>
        <v>0</v>
      </c>
      <c r="AQ47" s="97">
        <f t="array" ref="AQ47">IFERROR(
AVERAGE(IF(DATOS_[Sexo]=$B47,IF(DATOS_[AGRUP. CLAS. PROF.]=$B45,IF(DATOS_[Check Periodo Ref.]="Dentro",DATOS_[Tot Extrasalarial Ef],FALSE)))),
0)</f>
        <v>0</v>
      </c>
      <c r="AR47" s="98">
        <f t="array" ref="AR47">IFERROR(
AVERAGE(IF(DATOS_[Sexo]=$B47,IF(DATOS_[AGRUP. CLAS. PROF.]=$B45,IF(DATOS_[Check Periodo Ref.]="Dentro",DATOS_[TOTAL Retrib Ef],FALSE)))),
0)</f>
        <v>0</v>
      </c>
    </row>
    <row r="48" spans="1:44" ht="17.25" thickBot="1" x14ac:dyDescent="0.35">
      <c r="A48" s="48" t="str">
        <f t="shared" ref="A48" si="47">+A49</f>
        <v>[ocultar]</v>
      </c>
      <c r="B48" s="51" t="s">
        <v>228</v>
      </c>
      <c r="C48" s="91"/>
      <c r="D48" s="52"/>
      <c r="E48" s="139" t="str">
        <f t="shared" ref="E48:AR48" si="48">IFERROR((E49-E50)/E49,"")</f>
        <v/>
      </c>
      <c r="F48" s="314" t="str">
        <f t="shared" si="48"/>
        <v/>
      </c>
      <c r="G48" s="180" t="str">
        <f t="shared" si="48"/>
        <v/>
      </c>
      <c r="H48" s="180" t="str">
        <f t="shared" si="48"/>
        <v/>
      </c>
      <c r="I48" s="180" t="str">
        <f t="shared" si="48"/>
        <v/>
      </c>
      <c r="J48" s="181" t="str">
        <f t="shared" si="48"/>
        <v/>
      </c>
      <c r="K48" s="182" t="str">
        <f t="shared" si="48"/>
        <v/>
      </c>
      <c r="L48" s="182" t="str">
        <f t="shared" si="48"/>
        <v/>
      </c>
      <c r="M48" s="182" t="str">
        <f t="shared" si="48"/>
        <v/>
      </c>
      <c r="N48" s="182" t="str">
        <f t="shared" si="48"/>
        <v/>
      </c>
      <c r="O48" s="182" t="str">
        <f t="shared" si="48"/>
        <v/>
      </c>
      <c r="P48" s="182" t="str">
        <f t="shared" si="48"/>
        <v/>
      </c>
      <c r="Q48" s="182" t="str">
        <f t="shared" si="48"/>
        <v/>
      </c>
      <c r="R48" s="182" t="str">
        <f t="shared" si="48"/>
        <v/>
      </c>
      <c r="S48" s="182" t="str">
        <f t="shared" si="48"/>
        <v/>
      </c>
      <c r="T48" s="182" t="str">
        <f t="shared" si="48"/>
        <v/>
      </c>
      <c r="U48" s="182" t="str">
        <f t="shared" si="48"/>
        <v/>
      </c>
      <c r="V48" s="181" t="str">
        <f t="shared" si="48"/>
        <v/>
      </c>
      <c r="W48" s="181" t="str">
        <f t="shared" si="48"/>
        <v/>
      </c>
      <c r="X48" s="181" t="str">
        <f t="shared" si="48"/>
        <v/>
      </c>
      <c r="Y48" s="181" t="str">
        <f t="shared" si="48"/>
        <v/>
      </c>
      <c r="Z48" s="181" t="str">
        <f t="shared" si="48"/>
        <v/>
      </c>
      <c r="AA48" s="181" t="str">
        <f t="shared" si="48"/>
        <v/>
      </c>
      <c r="AB48" s="181" t="str">
        <f t="shared" si="48"/>
        <v/>
      </c>
      <c r="AC48" s="181" t="str">
        <f t="shared" si="48"/>
        <v/>
      </c>
      <c r="AD48" s="181" t="str">
        <f t="shared" si="48"/>
        <v/>
      </c>
      <c r="AE48" s="181" t="str">
        <f t="shared" si="48"/>
        <v/>
      </c>
      <c r="AF48" s="181" t="str">
        <f t="shared" si="48"/>
        <v/>
      </c>
      <c r="AG48" s="181" t="str">
        <f t="shared" si="48"/>
        <v/>
      </c>
      <c r="AH48" s="181" t="str">
        <f t="shared" si="48"/>
        <v/>
      </c>
      <c r="AI48" s="181" t="str">
        <f t="shared" si="48"/>
        <v/>
      </c>
      <c r="AJ48" s="140" t="str">
        <f t="shared" si="48"/>
        <v/>
      </c>
      <c r="AK48" s="143" t="str">
        <f t="shared" si="48"/>
        <v/>
      </c>
      <c r="AL48" s="184" t="str">
        <f t="shared" si="48"/>
        <v/>
      </c>
      <c r="AM48" s="184" t="str">
        <f t="shared" si="48"/>
        <v/>
      </c>
      <c r="AN48" s="184" t="str">
        <f t="shared" si="48"/>
        <v/>
      </c>
      <c r="AO48" s="184" t="str">
        <f t="shared" si="48"/>
        <v/>
      </c>
      <c r="AP48" s="184" t="str">
        <f t="shared" si="48"/>
        <v/>
      </c>
      <c r="AQ48" s="141" t="str">
        <f t="shared" si="48"/>
        <v/>
      </c>
      <c r="AR48" s="142" t="str">
        <f t="shared" si="48"/>
        <v/>
      </c>
    </row>
    <row r="49" spans="1:44" x14ac:dyDescent="0.3">
      <c r="A49" s="48" t="str">
        <f t="shared" ref="A49" si="49">+IF(C49+C50=0,"[ocultar]","")</f>
        <v>[ocultar]</v>
      </c>
      <c r="B49" s="46" t="s">
        <v>162</v>
      </c>
      <c r="C49" s="45">
        <f t="array" ref="C49">SUM(IF($B49=DATOS_[Sexo],
IF($B48=DATOS_[AGRUP. CLAS. PROF.],
IF("Dentro"=DATOS_[Check Periodo Ref.],
1/(COUNTIFS(DATOS_[Sexo],$B49,DATOS_[AGRUP. CLAS. PROF.],$B48,DATOS_[Check Periodo Ref.],"Dentro",DATOS_[id],DATOS_[id]))))))</f>
        <v>0</v>
      </c>
      <c r="D49" s="47">
        <f>COUNTIFS(DATOS_[AGRUP. CLAS. PROF.],$B48,DATOS_[Sexo],$B49,DATOS_[Check Periodo Ref.],"Dentro")</f>
        <v>0</v>
      </c>
      <c r="E49" s="92">
        <f t="array" ref="E49">IFERROR(
AVERAGE(IF(DATOS_[Sexo]=$B49,IF(DATOS_[AGRUP. CLAS. PROF.]=$B48,IF(DATOS_[Check Periodo Ref.]="Dentro",DATOS_[SALARIO BASE Ef],FALSE)))),
0)</f>
        <v>0</v>
      </c>
      <c r="F49" s="93">
        <f t="array" ref="F49">IFERROR(
AVERAGE((IF(DATOS_[[Sexo]:[Sexo]]=$B49,IF(DATOS_[[AGRUP. CLAS. PROF.]:[AGRUP. CLAS. PROF.]]=$B48,IF(DATOS_[[Check Periodo Ref.]:[Check Periodo Ref.]]="Dentro",DATOS_[Conc.Sal.01]))))),
0)</f>
        <v>0</v>
      </c>
      <c r="G49" s="93">
        <f t="array" ref="G49">IFERROR(
AVERAGE((IF(DATOS_[[Sexo]:[Sexo]]=$B49,IF(DATOS_[[AGRUP. CLAS. PROF.]:[AGRUP. CLAS. PROF.]]=$B48,IF(DATOS_[[Check Periodo Ref.]:[Check Periodo Ref.]]="Dentro",DATOS_[Conc.Sal.02]))))),
0)</f>
        <v>0</v>
      </c>
      <c r="H49" s="93">
        <f t="array" ref="H49">IFERROR(
AVERAGE((IF(DATOS_[[Sexo]:[Sexo]]=$B49,IF(DATOS_[[AGRUP. CLAS. PROF.]:[AGRUP. CLAS. PROF.]]=$B48,IF(DATOS_[[Check Periodo Ref.]:[Check Periodo Ref.]]="Dentro",DATOS_[Conc.Sal.03]))))),
0)</f>
        <v>0</v>
      </c>
      <c r="I49" s="93">
        <f t="array" ref="I49">IFERROR(
AVERAGE((IF(DATOS_[[Sexo]:[Sexo]]=$B49,IF(DATOS_[[AGRUP. CLAS. PROF.]:[AGRUP. CLAS. PROF.]]=$B48,IF(DATOS_[[Check Periodo Ref.]:[Check Periodo Ref.]]="Dentro",DATOS_[Conc.Sal.04]))))),
0)</f>
        <v>0</v>
      </c>
      <c r="J49" s="93">
        <f t="array" ref="J49">IFERROR(
AVERAGE((IF(DATOS_[[Sexo]:[Sexo]]=$B49,IF(DATOS_[[AGRUP. CLAS. PROF.]:[AGRUP. CLAS. PROF.]]=$B48,IF(DATOS_[[Check Periodo Ref.]:[Check Periodo Ref.]]="Dentro",DATOS_[Conc.Sal.05]))))),
0)</f>
        <v>0</v>
      </c>
      <c r="K49" s="93">
        <f t="array" ref="K49">IFERROR(
AVERAGE((IF(DATOS_[[Sexo]:[Sexo]]=$B49,IF(DATOS_[[AGRUP. CLAS. PROF.]:[AGRUP. CLAS. PROF.]]=$B48,IF(DATOS_[[Check Periodo Ref.]:[Check Periodo Ref.]]="Dentro",DATOS_[Conc.Sal.06]))))),
0)</f>
        <v>0</v>
      </c>
      <c r="L49" s="93">
        <f t="array" ref="L49">IFERROR(
AVERAGE((IF(DATOS_[[Sexo]:[Sexo]]=$B49,IF(DATOS_[[AGRUP. CLAS. PROF.]:[AGRUP. CLAS. PROF.]]=$B48,IF(DATOS_[[Check Periodo Ref.]:[Check Periodo Ref.]]="Dentro",DATOS_[Conc.Sal.07]))))),
0)</f>
        <v>0</v>
      </c>
      <c r="M49" s="93">
        <f t="array" ref="M49">IFERROR(
AVERAGE((IF(DATOS_[[Sexo]:[Sexo]]=$B49,IF(DATOS_[[AGRUP. CLAS. PROF.]:[AGRUP. CLAS. PROF.]]=$B48,IF(DATOS_[[Check Periodo Ref.]:[Check Periodo Ref.]]="Dentro",DATOS_[Conc.Sal.08]))))),
0)</f>
        <v>0</v>
      </c>
      <c r="N49" s="93">
        <f t="array" ref="N49">IFERROR(
AVERAGE((IF(DATOS_[[Sexo]:[Sexo]]=$B49,IF(DATOS_[[AGRUP. CLAS. PROF.]:[AGRUP. CLAS. PROF.]]=$B48,IF(DATOS_[[Check Periodo Ref.]:[Check Periodo Ref.]]="Dentro",DATOS_[Conc.Sal.09]))))),
0)</f>
        <v>0</v>
      </c>
      <c r="O49" s="93">
        <f t="array" ref="O49">IFERROR(
AVERAGE((IF(DATOS_[[Sexo]:[Sexo]]=$B49,IF(DATOS_[[AGRUP. CLAS. PROF.]:[AGRUP. CLAS. PROF.]]=$B48,IF(DATOS_[[Check Periodo Ref.]:[Check Periodo Ref.]]="Dentro",DATOS_[Conc.Sal.10]))))),
0)</f>
        <v>0</v>
      </c>
      <c r="P49" s="93">
        <f t="array" ref="P49">IFERROR(
AVERAGE((IF(DATOS_[[Sexo]:[Sexo]]=$B49,IF(DATOS_[[AGRUP. CLAS. PROF.]:[AGRUP. CLAS. PROF.]]=$B48,IF(DATOS_[[Check Periodo Ref.]:[Check Periodo Ref.]]="Dentro",DATOS_[Conc.Sal.11]))))),
0)</f>
        <v>0</v>
      </c>
      <c r="Q49" s="93">
        <f t="array" ref="Q49">IFERROR(
AVERAGE((IF(DATOS_[[Sexo]:[Sexo]]=$B49,IF(DATOS_[[AGRUP. CLAS. PROF.]:[AGRUP. CLAS. PROF.]]=$B48,IF(DATOS_[[Check Periodo Ref.]:[Check Periodo Ref.]]="Dentro",DATOS_[Conc.Sal.12]))))),
0)</f>
        <v>0</v>
      </c>
      <c r="R49" s="93">
        <f t="array" ref="R49">IFERROR(
AVERAGE((IF(DATOS_[[Sexo]:[Sexo]]=$B49,IF(DATOS_[[AGRUP. CLAS. PROF.]:[AGRUP. CLAS. PROF.]]=$B48,IF(DATOS_[[Check Periodo Ref.]:[Check Periodo Ref.]]="Dentro",DATOS_[Conc.Sal.13]))))),
0)</f>
        <v>0</v>
      </c>
      <c r="S49" s="93">
        <f t="array" ref="S49">IFERROR(
AVERAGE((IF(DATOS_[[Sexo]:[Sexo]]=$B49,IF(DATOS_[[AGRUP. CLAS. PROF.]:[AGRUP. CLAS. PROF.]]=$B48,IF(DATOS_[[Check Periodo Ref.]:[Check Periodo Ref.]]="Dentro",DATOS_[Conc.Sal.14]))))),
0)</f>
        <v>0</v>
      </c>
      <c r="T49" s="93">
        <f t="array" ref="T49">IFERROR(
AVERAGE((IF(DATOS_[[Sexo]:[Sexo]]=$B49,IF(DATOS_[[AGRUP. CLAS. PROF.]:[AGRUP. CLAS. PROF.]]=$B48,IF(DATOS_[[Check Periodo Ref.]:[Check Periodo Ref.]]="Dentro",DATOS_[Conc.Sal.15]))))),
0)</f>
        <v>0</v>
      </c>
      <c r="U49" s="93">
        <f t="array" ref="U49">IFERROR(
AVERAGE((IF(DATOS_[[Sexo]:[Sexo]]=$B49,IF(DATOS_[[AGRUP. CLAS. PROF.]:[AGRUP. CLAS. PROF.]]=$B48,IF(DATOS_[[Check Periodo Ref.]:[Check Periodo Ref.]]="Dentro",DATOS_[Conc.Sal.16]))))),
0)</f>
        <v>0</v>
      </c>
      <c r="V49" s="93">
        <f t="array" ref="V49">IFERROR(
AVERAGE((IF(DATOS_[[Sexo]:[Sexo]]=$B49,IF(DATOS_[[AGRUP. CLAS. PROF.]:[AGRUP. CLAS. PROF.]]=$B48,IF(DATOS_[[Check Periodo Ref.]:[Check Periodo Ref.]]="Dentro",DATOS_[Conc.Sal.17]))))),
0)</f>
        <v>0</v>
      </c>
      <c r="W49" s="93">
        <f t="array" ref="W49">IFERROR(
AVERAGE((IF(DATOS_[[Sexo]:[Sexo]]=$B49,IF(DATOS_[[AGRUP. CLAS. PROF.]:[AGRUP. CLAS. PROF.]]=$B48,IF(DATOS_[[Check Periodo Ref.]:[Check Periodo Ref.]]="Dentro",DATOS_[Conc.Sal.18]))))),
0)</f>
        <v>0</v>
      </c>
      <c r="X49" s="93">
        <f t="array" ref="X49">IFERROR(
AVERAGE((IF(DATOS_[[Sexo]:[Sexo]]=$B49,IF(DATOS_[[AGRUP. CLAS. PROF.]:[AGRUP. CLAS. PROF.]]=$B48,IF(DATOS_[[Check Periodo Ref.]:[Check Periodo Ref.]]="Dentro",DATOS_[Conc.Sal.19]))))),
0)</f>
        <v>0</v>
      </c>
      <c r="Y49" s="93">
        <f t="array" ref="Y49">IFERROR(
AVERAGE((IF(DATOS_[[Sexo]:[Sexo]]=$B49,IF(DATOS_[[AGRUP. CLAS. PROF.]:[AGRUP. CLAS. PROF.]]=$B48,IF(DATOS_[[Check Periodo Ref.]:[Check Periodo Ref.]]="Dentro",DATOS_[Conc.Sal.20]))))),
0)</f>
        <v>0</v>
      </c>
      <c r="Z49" s="93">
        <f t="array" ref="Z49">IFERROR(
AVERAGE((IF(DATOS_[[Sexo]:[Sexo]]=$B49,IF(DATOS_[[AGRUP. CLAS. PROF.]:[AGRUP. CLAS. PROF.]]=$B48,IF(DATOS_[[Check Periodo Ref.]:[Check Periodo Ref.]]="Dentro",DATOS_[Conc.Sal.21]))))),
0)</f>
        <v>0</v>
      </c>
      <c r="AA49" s="93">
        <f t="array" ref="AA49">IFERROR(
AVERAGE((IF(DATOS_[[Sexo]:[Sexo]]=$B49,IF(DATOS_[[AGRUP. CLAS. PROF.]:[AGRUP. CLAS. PROF.]]=$B48,IF(DATOS_[[Check Periodo Ref.]:[Check Periodo Ref.]]="Dentro",DATOS_[Conc.Sal.22]))))),
0)</f>
        <v>0</v>
      </c>
      <c r="AB49" s="93">
        <f t="array" ref="AB49">IFERROR(
AVERAGE((IF(DATOS_[[Sexo]:[Sexo]]=$B49,IF(DATOS_[[AGRUP. CLAS. PROF.]:[AGRUP. CLAS. PROF.]]=$B48,IF(DATOS_[[Check Periodo Ref.]:[Check Periodo Ref.]]="Dentro",DATOS_[Conc.Sal.23]))))),
0)</f>
        <v>0</v>
      </c>
      <c r="AC49" s="93">
        <f t="array" ref="AC49">IFERROR(
AVERAGE((IF(DATOS_[[Sexo]:[Sexo]]=$B49,IF(DATOS_[[AGRUP. CLAS. PROF.]:[AGRUP. CLAS. PROF.]]=$B48,IF(DATOS_[[Check Periodo Ref.]:[Check Periodo Ref.]]="Dentro",DATOS_[Conc.Sal.24]))))),
0)</f>
        <v>0</v>
      </c>
      <c r="AD49" s="93">
        <f t="array" ref="AD49">IFERROR(
AVERAGE((IF(DATOS_[[Sexo]:[Sexo]]=$B49,IF(DATOS_[[AGRUP. CLAS. PROF.]:[AGRUP. CLAS. PROF.]]=$B48,IF(DATOS_[[Check Periodo Ref.]:[Check Periodo Ref.]]="Dentro",DATOS_[Conc.Sal.25]))))),
0)</f>
        <v>0</v>
      </c>
      <c r="AE49" s="93">
        <f t="array" ref="AE49">IFERROR(
AVERAGE((IF(DATOS_[[Sexo]:[Sexo]]=$B49,IF(DATOS_[[AGRUP. CLAS. PROF.]:[AGRUP. CLAS. PROF.]]=$B48,IF(DATOS_[[Check Periodo Ref.]:[Check Periodo Ref.]]="Dentro",DATOS_[Conc.Sal.26]))))),
0)</f>
        <v>0</v>
      </c>
      <c r="AF49" s="93">
        <f t="array" ref="AF49">IFERROR(
AVERAGE((IF(DATOS_[[Sexo]:[Sexo]]=$B49,IF(DATOS_[[AGRUP. CLAS. PROF.]:[AGRUP. CLAS. PROF.]]=$B48,IF(DATOS_[[Check Periodo Ref.]:[Check Periodo Ref.]]="Dentro",DATOS_[Conc.Sal.27]))))),
0)</f>
        <v>0</v>
      </c>
      <c r="AG49" s="93">
        <f t="array" ref="AG49">IFERROR(
AVERAGE((IF(DATOS_[[Sexo]:[Sexo]]=$B49,IF(DATOS_[[AGRUP. CLAS. PROF.]:[AGRUP. CLAS. PROF.]]=$B48,IF(DATOS_[[Check Periodo Ref.]:[Check Periodo Ref.]]="Dentro",DATOS_[Conc.Sal.28]))))),
0)</f>
        <v>0</v>
      </c>
      <c r="AH49" s="93">
        <f t="array" ref="AH49">IFERROR(
AVERAGE((IF(DATOS_[[Sexo]:[Sexo]]=$B49,IF(DATOS_[[AGRUP. CLAS. PROF.]:[AGRUP. CLAS. PROF.]]=$B48,IF(DATOS_[[Check Periodo Ref.]:[Check Periodo Ref.]]="Dentro",DATOS_[Conc.Sal.29]))))),
0)</f>
        <v>0</v>
      </c>
      <c r="AI49" s="93">
        <f t="array" ref="AI49">IFERROR(
AVERAGE((IF(DATOS_[[Sexo]:[Sexo]]=$B49,IF(DATOS_[[AGRUP. CLAS. PROF.]:[AGRUP. CLAS. PROF.]]=$B48,IF(DATOS_[[Check Periodo Ref.]:[Check Periodo Ref.]]="Dentro",DATOS_[Conc.Sal.30]))))),
0)</f>
        <v>0</v>
      </c>
      <c r="AJ49" s="94">
        <f t="array" ref="AJ49">IFERROR(
AVERAGE(IF(DATOS_[Sexo]=$B49,IF(DATOS_[AGRUP. CLAS. PROF.]=$B48,IF(DATOS_[Check Periodo Ref.]="Dentro",DATOS_[Tot COMPL.SAL Ef],FALSE)))),
0)</f>
        <v>0</v>
      </c>
      <c r="AK49" s="96">
        <f t="array" ref="AK49">IFERROR(
AVERAGE(IF(DATOS_[Sexo]=$B49,IF(DATOS_[AGRUP. CLAS. PROF.]=$B48,IF(DATOS_[Check Periodo Ref.]="Dentro",DATOS_[TOTAL SALARIO Ef],FALSE)))),
0)</f>
        <v>0</v>
      </c>
      <c r="AL49" s="95">
        <f t="array" ref="AL49">IFERROR(
AVERAGE((IF(DATOS_[[Sexo]:[Sexo]]=$B49,IF(DATOS_[[AGRUP. CLAS. PROF.]:[AGRUP. CLAS. PROF.]]=$B48,IF(DATOS_[[Check Periodo Ref.]:[Check Periodo Ref.]]="Dentro",DATOS_[C.Extra.01]))))),
0)</f>
        <v>0</v>
      </c>
      <c r="AM49" s="95">
        <f t="array" ref="AM49">IFERROR(
AVERAGE((IF(DATOS_[[Sexo]:[Sexo]]=$B49,IF(DATOS_[[AGRUP. CLAS. PROF.]:[AGRUP. CLAS. PROF.]]=$B48,IF(DATOS_[[Check Periodo Ref.]:[Check Periodo Ref.]]="Dentro",DATOS_[C.Extra.02]))))),
0)</f>
        <v>0</v>
      </c>
      <c r="AN49" s="95">
        <f t="array" ref="AN49">IFERROR(
AVERAGE((IF(DATOS_[[Sexo]:[Sexo]]=$B49,IF(DATOS_[[AGRUP. CLAS. PROF.]:[AGRUP. CLAS. PROF.]]=$B48,IF(DATOS_[[Check Periodo Ref.]:[Check Periodo Ref.]]="Dentro",DATOS_[C.Extra.03]))))),
0)</f>
        <v>0</v>
      </c>
      <c r="AO49" s="95">
        <f t="array" ref="AO49">IFERROR(
AVERAGE((IF(DATOS_[[Sexo]:[Sexo]]=$B49,IF(DATOS_[[AGRUP. CLAS. PROF.]:[AGRUP. CLAS. PROF.]]=$B48,IF(DATOS_[[Check Periodo Ref.]:[Check Periodo Ref.]]="Dentro",DATOS_[C.Extra.04]))))),
0)</f>
        <v>0</v>
      </c>
      <c r="AP49" s="95">
        <f t="array" ref="AP49">IFERROR(
AVERAGE((IF(DATOS_[[Sexo]:[Sexo]]=$B49,IF(DATOS_[[AGRUP. CLAS. PROF.]:[AGRUP. CLAS. PROF.]]=$B48,IF(DATOS_[[Check Periodo Ref.]:[Check Periodo Ref.]]="Dentro",DATOS_[C.Extra.05]))))),
0)</f>
        <v>0</v>
      </c>
      <c r="AQ49" s="97">
        <f t="array" ref="AQ49">IFERROR(
AVERAGE(IF(DATOS_[Sexo]=$B49,IF(DATOS_[AGRUP. CLAS. PROF.]=$B48,IF(DATOS_[Check Periodo Ref.]="Dentro",DATOS_[Tot Extrasalarial Ef],FALSE)))),
0)</f>
        <v>0</v>
      </c>
      <c r="AR49" s="98">
        <f t="array" ref="AR49">IFERROR(
AVERAGE(IF(DATOS_[Sexo]=$B49,IF(DATOS_[AGRUP. CLAS. PROF.]=$B48,IF(DATOS_[Check Periodo Ref.]="Dentro",DATOS_[TOTAL Retrib Ef],FALSE)))),
0)</f>
        <v>0</v>
      </c>
    </row>
    <row r="50" spans="1:44" x14ac:dyDescent="0.3">
      <c r="A50" s="48" t="str">
        <f t="shared" ref="A50" si="50">+A49</f>
        <v>[ocultar]</v>
      </c>
      <c r="B50" s="46" t="s">
        <v>163</v>
      </c>
      <c r="C50" s="45">
        <f t="array" ref="C50">SUM(IF($B50=DATOS_[Sexo],
IF($B48=DATOS_[AGRUP. CLAS. PROF.],
IF("Dentro"=DATOS_[Check Periodo Ref.],
1/(COUNTIFS(DATOS_[Sexo],$B50,DATOS_[AGRUP. CLAS. PROF.],$B48,DATOS_[Check Periodo Ref.],"Dentro",DATOS_[id],DATOS_[id]))))))</f>
        <v>0</v>
      </c>
      <c r="D50" s="47">
        <f>COUNTIFS(DATOS_[AGRUP. CLAS. PROF.],$B48,DATOS_[Sexo],$B50,DATOS_[Check Periodo Ref.],"Dentro")</f>
        <v>0</v>
      </c>
      <c r="E50" s="92">
        <f t="array" ref="E50">IFERROR(
AVERAGE(IF(DATOS_[Sexo]=$B50,IF(DATOS_[AGRUP. CLAS. PROF.]=$B48,IF(DATOS_[Check Periodo Ref.]="Dentro",DATOS_[SALARIO BASE Ef],FALSE)))),
0)</f>
        <v>0</v>
      </c>
      <c r="F50" s="93">
        <f t="array" ref="F50">IFERROR(
AVERAGE((IF(DATOS_[[Sexo]:[Sexo]]=$B50,IF(DATOS_[[AGRUP. CLAS. PROF.]:[AGRUP. CLAS. PROF.]]=$B48,IF(DATOS_[[Check Periodo Ref.]:[Check Periodo Ref.]]="Dentro",DATOS_[Conc.Sal.01]))))),
0)</f>
        <v>0</v>
      </c>
      <c r="G50" s="93">
        <f t="array" ref="G50">IFERROR(
AVERAGE((IF(DATOS_[[Sexo]:[Sexo]]=$B50,IF(DATOS_[[AGRUP. CLAS. PROF.]:[AGRUP. CLAS. PROF.]]=$B48,IF(DATOS_[[Check Periodo Ref.]:[Check Periodo Ref.]]="Dentro",DATOS_[Conc.Sal.02]))))),
0)</f>
        <v>0</v>
      </c>
      <c r="H50" s="93">
        <f t="array" ref="H50">IFERROR(
AVERAGE((IF(DATOS_[[Sexo]:[Sexo]]=$B50,IF(DATOS_[[AGRUP. CLAS. PROF.]:[AGRUP. CLAS. PROF.]]=$B48,IF(DATOS_[[Check Periodo Ref.]:[Check Periodo Ref.]]="Dentro",DATOS_[Conc.Sal.03]))))),
0)</f>
        <v>0</v>
      </c>
      <c r="I50" s="93">
        <f t="array" ref="I50">IFERROR(
AVERAGE((IF(DATOS_[[Sexo]:[Sexo]]=$B50,IF(DATOS_[[AGRUP. CLAS. PROF.]:[AGRUP. CLAS. PROF.]]=$B48,IF(DATOS_[[Check Periodo Ref.]:[Check Periodo Ref.]]="Dentro",DATOS_[Conc.Sal.04]))))),
0)</f>
        <v>0</v>
      </c>
      <c r="J50" s="93">
        <f t="array" ref="J50">IFERROR(
AVERAGE((IF(DATOS_[[Sexo]:[Sexo]]=$B50,IF(DATOS_[[AGRUP. CLAS. PROF.]:[AGRUP. CLAS. PROF.]]=$B48,IF(DATOS_[[Check Periodo Ref.]:[Check Periodo Ref.]]="Dentro",DATOS_[Conc.Sal.05]))))),
0)</f>
        <v>0</v>
      </c>
      <c r="K50" s="93">
        <f t="array" ref="K50">IFERROR(
AVERAGE((IF(DATOS_[[Sexo]:[Sexo]]=$B50,IF(DATOS_[[AGRUP. CLAS. PROF.]:[AGRUP. CLAS. PROF.]]=$B48,IF(DATOS_[[Check Periodo Ref.]:[Check Periodo Ref.]]="Dentro",DATOS_[Conc.Sal.06]))))),
0)</f>
        <v>0</v>
      </c>
      <c r="L50" s="93">
        <f t="array" ref="L50">IFERROR(
AVERAGE((IF(DATOS_[[Sexo]:[Sexo]]=$B50,IF(DATOS_[[AGRUP. CLAS. PROF.]:[AGRUP. CLAS. PROF.]]=$B48,IF(DATOS_[[Check Periodo Ref.]:[Check Periodo Ref.]]="Dentro",DATOS_[Conc.Sal.07]))))),
0)</f>
        <v>0</v>
      </c>
      <c r="M50" s="93">
        <f t="array" ref="M50">IFERROR(
AVERAGE((IF(DATOS_[[Sexo]:[Sexo]]=$B50,IF(DATOS_[[AGRUP. CLAS. PROF.]:[AGRUP. CLAS. PROF.]]=$B48,IF(DATOS_[[Check Periodo Ref.]:[Check Periodo Ref.]]="Dentro",DATOS_[Conc.Sal.08]))))),
0)</f>
        <v>0</v>
      </c>
      <c r="N50" s="93">
        <f t="array" ref="N50">IFERROR(
AVERAGE((IF(DATOS_[[Sexo]:[Sexo]]=$B50,IF(DATOS_[[AGRUP. CLAS. PROF.]:[AGRUP. CLAS. PROF.]]=$B48,IF(DATOS_[[Check Periodo Ref.]:[Check Periodo Ref.]]="Dentro",DATOS_[Conc.Sal.09]))))),
0)</f>
        <v>0</v>
      </c>
      <c r="O50" s="93">
        <f t="array" ref="O50">IFERROR(
AVERAGE((IF(DATOS_[[Sexo]:[Sexo]]=$B50,IF(DATOS_[[AGRUP. CLAS. PROF.]:[AGRUP. CLAS. PROF.]]=$B48,IF(DATOS_[[Check Periodo Ref.]:[Check Periodo Ref.]]="Dentro",DATOS_[Conc.Sal.10]))))),
0)</f>
        <v>0</v>
      </c>
      <c r="P50" s="93">
        <f t="array" ref="P50">IFERROR(
AVERAGE((IF(DATOS_[[Sexo]:[Sexo]]=$B50,IF(DATOS_[[AGRUP. CLAS. PROF.]:[AGRUP. CLAS. PROF.]]=$B48,IF(DATOS_[[Check Periodo Ref.]:[Check Periodo Ref.]]="Dentro",DATOS_[Conc.Sal.11]))))),
0)</f>
        <v>0</v>
      </c>
      <c r="Q50" s="93">
        <f t="array" ref="Q50">IFERROR(
AVERAGE((IF(DATOS_[[Sexo]:[Sexo]]=$B50,IF(DATOS_[[AGRUP. CLAS. PROF.]:[AGRUP. CLAS. PROF.]]=$B48,IF(DATOS_[[Check Periodo Ref.]:[Check Periodo Ref.]]="Dentro",DATOS_[Conc.Sal.12]))))),
0)</f>
        <v>0</v>
      </c>
      <c r="R50" s="93">
        <f t="array" ref="R50">IFERROR(
AVERAGE((IF(DATOS_[[Sexo]:[Sexo]]=$B50,IF(DATOS_[[AGRUP. CLAS. PROF.]:[AGRUP. CLAS. PROF.]]=$B48,IF(DATOS_[[Check Periodo Ref.]:[Check Periodo Ref.]]="Dentro",DATOS_[Conc.Sal.13]))))),
0)</f>
        <v>0</v>
      </c>
      <c r="S50" s="93">
        <f t="array" ref="S50">IFERROR(
AVERAGE((IF(DATOS_[[Sexo]:[Sexo]]=$B50,IF(DATOS_[[AGRUP. CLAS. PROF.]:[AGRUP. CLAS. PROF.]]=$B48,IF(DATOS_[[Check Periodo Ref.]:[Check Periodo Ref.]]="Dentro",DATOS_[Conc.Sal.14]))))),
0)</f>
        <v>0</v>
      </c>
      <c r="T50" s="93">
        <f t="array" ref="T50">IFERROR(
AVERAGE((IF(DATOS_[[Sexo]:[Sexo]]=$B50,IF(DATOS_[[AGRUP. CLAS. PROF.]:[AGRUP. CLAS. PROF.]]=$B48,IF(DATOS_[[Check Periodo Ref.]:[Check Periodo Ref.]]="Dentro",DATOS_[Conc.Sal.15]))))),
0)</f>
        <v>0</v>
      </c>
      <c r="U50" s="93">
        <f t="array" ref="U50">IFERROR(
AVERAGE((IF(DATOS_[[Sexo]:[Sexo]]=$B50,IF(DATOS_[[AGRUP. CLAS. PROF.]:[AGRUP. CLAS. PROF.]]=$B48,IF(DATOS_[[Check Periodo Ref.]:[Check Periodo Ref.]]="Dentro",DATOS_[Conc.Sal.16]))))),
0)</f>
        <v>0</v>
      </c>
      <c r="V50" s="93">
        <f t="array" ref="V50">IFERROR(
AVERAGE((IF(DATOS_[[Sexo]:[Sexo]]=$B50,IF(DATOS_[[AGRUP. CLAS. PROF.]:[AGRUP. CLAS. PROF.]]=$B48,IF(DATOS_[[Check Periodo Ref.]:[Check Periodo Ref.]]="Dentro",DATOS_[Conc.Sal.17]))))),
0)</f>
        <v>0</v>
      </c>
      <c r="W50" s="93">
        <f t="array" ref="W50">IFERROR(
AVERAGE((IF(DATOS_[[Sexo]:[Sexo]]=$B50,IF(DATOS_[[AGRUP. CLAS. PROF.]:[AGRUP. CLAS. PROF.]]=$B48,IF(DATOS_[[Check Periodo Ref.]:[Check Periodo Ref.]]="Dentro",DATOS_[Conc.Sal.18]))))),
0)</f>
        <v>0</v>
      </c>
      <c r="X50" s="93">
        <f t="array" ref="X50">IFERROR(
AVERAGE((IF(DATOS_[[Sexo]:[Sexo]]=$B50,IF(DATOS_[[AGRUP. CLAS. PROF.]:[AGRUP. CLAS. PROF.]]=$B48,IF(DATOS_[[Check Periodo Ref.]:[Check Periodo Ref.]]="Dentro",DATOS_[Conc.Sal.19]))))),
0)</f>
        <v>0</v>
      </c>
      <c r="Y50" s="93">
        <f t="array" ref="Y50">IFERROR(
AVERAGE((IF(DATOS_[[Sexo]:[Sexo]]=$B50,IF(DATOS_[[AGRUP. CLAS. PROF.]:[AGRUP. CLAS. PROF.]]=$B48,IF(DATOS_[[Check Periodo Ref.]:[Check Periodo Ref.]]="Dentro",DATOS_[Conc.Sal.20]))))),
0)</f>
        <v>0</v>
      </c>
      <c r="Z50" s="93">
        <f t="array" ref="Z50">IFERROR(
AVERAGE((IF(DATOS_[[Sexo]:[Sexo]]=$B50,IF(DATOS_[[AGRUP. CLAS. PROF.]:[AGRUP. CLAS. PROF.]]=$B48,IF(DATOS_[[Check Periodo Ref.]:[Check Periodo Ref.]]="Dentro",DATOS_[Conc.Sal.21]))))),
0)</f>
        <v>0</v>
      </c>
      <c r="AA50" s="93">
        <f t="array" ref="AA50">IFERROR(
AVERAGE((IF(DATOS_[[Sexo]:[Sexo]]=$B50,IF(DATOS_[[AGRUP. CLAS. PROF.]:[AGRUP. CLAS. PROF.]]=$B48,IF(DATOS_[[Check Periodo Ref.]:[Check Periodo Ref.]]="Dentro",DATOS_[Conc.Sal.22]))))),
0)</f>
        <v>0</v>
      </c>
      <c r="AB50" s="93">
        <f t="array" ref="AB50">IFERROR(
AVERAGE((IF(DATOS_[[Sexo]:[Sexo]]=$B50,IF(DATOS_[[AGRUP. CLAS. PROF.]:[AGRUP. CLAS. PROF.]]=$B48,IF(DATOS_[[Check Periodo Ref.]:[Check Periodo Ref.]]="Dentro",DATOS_[Conc.Sal.23]))))),
0)</f>
        <v>0</v>
      </c>
      <c r="AC50" s="93">
        <f t="array" ref="AC50">IFERROR(
AVERAGE((IF(DATOS_[[Sexo]:[Sexo]]=$B50,IF(DATOS_[[AGRUP. CLAS. PROF.]:[AGRUP. CLAS. PROF.]]=$B48,IF(DATOS_[[Check Periodo Ref.]:[Check Periodo Ref.]]="Dentro",DATOS_[Conc.Sal.24]))))),
0)</f>
        <v>0</v>
      </c>
      <c r="AD50" s="93">
        <f t="array" ref="AD50">IFERROR(
AVERAGE((IF(DATOS_[[Sexo]:[Sexo]]=$B50,IF(DATOS_[[AGRUP. CLAS. PROF.]:[AGRUP. CLAS. PROF.]]=$B48,IF(DATOS_[[Check Periodo Ref.]:[Check Periodo Ref.]]="Dentro",DATOS_[Conc.Sal.25]))))),
0)</f>
        <v>0</v>
      </c>
      <c r="AE50" s="93">
        <f t="array" ref="AE50">IFERROR(
AVERAGE((IF(DATOS_[[Sexo]:[Sexo]]=$B50,IF(DATOS_[[AGRUP. CLAS. PROF.]:[AGRUP. CLAS. PROF.]]=$B48,IF(DATOS_[[Check Periodo Ref.]:[Check Periodo Ref.]]="Dentro",DATOS_[Conc.Sal.26]))))),
0)</f>
        <v>0</v>
      </c>
      <c r="AF50" s="93">
        <f t="array" ref="AF50">IFERROR(
AVERAGE((IF(DATOS_[[Sexo]:[Sexo]]=$B50,IF(DATOS_[[AGRUP. CLAS. PROF.]:[AGRUP. CLAS. PROF.]]=$B48,IF(DATOS_[[Check Periodo Ref.]:[Check Periodo Ref.]]="Dentro",DATOS_[Conc.Sal.27]))))),
0)</f>
        <v>0</v>
      </c>
      <c r="AG50" s="93">
        <f t="array" ref="AG50">IFERROR(
AVERAGE((IF(DATOS_[[Sexo]:[Sexo]]=$B50,IF(DATOS_[[AGRUP. CLAS. PROF.]:[AGRUP. CLAS. PROF.]]=$B48,IF(DATOS_[[Check Periodo Ref.]:[Check Periodo Ref.]]="Dentro",DATOS_[Conc.Sal.28]))))),
0)</f>
        <v>0</v>
      </c>
      <c r="AH50" s="93">
        <f t="array" ref="AH50">IFERROR(
AVERAGE((IF(DATOS_[[Sexo]:[Sexo]]=$B50,IF(DATOS_[[AGRUP. CLAS. PROF.]:[AGRUP. CLAS. PROF.]]=$B48,IF(DATOS_[[Check Periodo Ref.]:[Check Periodo Ref.]]="Dentro",DATOS_[Conc.Sal.29]))))),
0)</f>
        <v>0</v>
      </c>
      <c r="AI50" s="93">
        <f t="array" ref="AI50">IFERROR(
AVERAGE((IF(DATOS_[[Sexo]:[Sexo]]=$B50,IF(DATOS_[[AGRUP. CLAS. PROF.]:[AGRUP. CLAS. PROF.]]=$B48,IF(DATOS_[[Check Periodo Ref.]:[Check Periodo Ref.]]="Dentro",DATOS_[Conc.Sal.30]))))),
0)</f>
        <v>0</v>
      </c>
      <c r="AJ50" s="94">
        <f t="array" ref="AJ50">IFERROR(
AVERAGE(IF(DATOS_[Sexo]=$B50,IF(DATOS_[AGRUP. CLAS. PROF.]=$B48,IF(DATOS_[Check Periodo Ref.]="Dentro",DATOS_[Tot COMPL.SAL Ef],FALSE)))),
0)</f>
        <v>0</v>
      </c>
      <c r="AK50" s="96">
        <f t="array" ref="AK50">IFERROR(
AVERAGE(IF(DATOS_[Sexo]=$B50,IF(DATOS_[AGRUP. CLAS. PROF.]=$B48,IF(DATOS_[Check Periodo Ref.]="Dentro",DATOS_[TOTAL SALARIO Ef],FALSE)))),
0)</f>
        <v>0</v>
      </c>
      <c r="AL50" s="95">
        <f t="array" ref="AL50">IFERROR(
AVERAGE((IF(DATOS_[[Sexo]:[Sexo]]=$B50,IF(DATOS_[[AGRUP. CLAS. PROF.]:[AGRUP. CLAS. PROF.]]=$B48,IF(DATOS_[[Check Periodo Ref.]:[Check Periodo Ref.]]="Dentro",DATOS_[C.Extra.01]))))),
0)</f>
        <v>0</v>
      </c>
      <c r="AM50" s="95">
        <f t="array" ref="AM50">IFERROR(
AVERAGE((IF(DATOS_[[Sexo]:[Sexo]]=$B50,IF(DATOS_[[AGRUP. CLAS. PROF.]:[AGRUP. CLAS. PROF.]]=$B48,IF(DATOS_[[Check Periodo Ref.]:[Check Periodo Ref.]]="Dentro",DATOS_[C.Extra.02]))))),
0)</f>
        <v>0</v>
      </c>
      <c r="AN50" s="95">
        <f t="array" ref="AN50">IFERROR(
AVERAGE((IF(DATOS_[[Sexo]:[Sexo]]=$B50,IF(DATOS_[[AGRUP. CLAS. PROF.]:[AGRUP. CLAS. PROF.]]=$B48,IF(DATOS_[[Check Periodo Ref.]:[Check Periodo Ref.]]="Dentro",DATOS_[C.Extra.03]))))),
0)</f>
        <v>0</v>
      </c>
      <c r="AO50" s="95">
        <f t="array" ref="AO50">IFERROR(
AVERAGE((IF(DATOS_[[Sexo]:[Sexo]]=$B50,IF(DATOS_[[AGRUP. CLAS. PROF.]:[AGRUP. CLAS. PROF.]]=$B48,IF(DATOS_[[Check Periodo Ref.]:[Check Periodo Ref.]]="Dentro",DATOS_[C.Extra.04]))))),
0)</f>
        <v>0</v>
      </c>
      <c r="AP50" s="95">
        <f t="array" ref="AP50">IFERROR(
AVERAGE((IF(DATOS_[[Sexo]:[Sexo]]=$B50,IF(DATOS_[[AGRUP. CLAS. PROF.]:[AGRUP. CLAS. PROF.]]=$B48,IF(DATOS_[[Check Periodo Ref.]:[Check Periodo Ref.]]="Dentro",DATOS_[C.Extra.05]))))),
0)</f>
        <v>0</v>
      </c>
      <c r="AQ50" s="97">
        <f t="array" ref="AQ50">IFERROR(
AVERAGE(IF(DATOS_[Sexo]=$B50,IF(DATOS_[AGRUP. CLAS. PROF.]=$B48,IF(DATOS_[Check Periodo Ref.]="Dentro",DATOS_[Tot Extrasalarial Ef],FALSE)))),
0)</f>
        <v>0</v>
      </c>
      <c r="AR50" s="98">
        <f t="array" ref="AR50">IFERROR(
AVERAGE(IF(DATOS_[Sexo]=$B50,IF(DATOS_[AGRUP. CLAS. PROF.]=$B48,IF(DATOS_[Check Periodo Ref.]="Dentro",DATOS_[TOTAL Retrib Ef],FALSE)))),
0)</f>
        <v>0</v>
      </c>
    </row>
    <row r="51" spans="1:44" ht="17.25" thickBot="1" x14ac:dyDescent="0.35">
      <c r="A51" s="48" t="str">
        <f t="shared" ref="A51" si="51">+A52</f>
        <v>[ocultar]</v>
      </c>
      <c r="B51" s="51" t="s">
        <v>229</v>
      </c>
      <c r="C51" s="91"/>
      <c r="D51" s="52"/>
      <c r="E51" s="139" t="str">
        <f t="shared" ref="E51:AR51" si="52">IFERROR((E52-E53)/E52,"")</f>
        <v/>
      </c>
      <c r="F51" s="314" t="str">
        <f t="shared" si="52"/>
        <v/>
      </c>
      <c r="G51" s="180" t="str">
        <f t="shared" si="52"/>
        <v/>
      </c>
      <c r="H51" s="180" t="str">
        <f t="shared" si="52"/>
        <v/>
      </c>
      <c r="I51" s="180" t="str">
        <f t="shared" si="52"/>
        <v/>
      </c>
      <c r="J51" s="181" t="str">
        <f t="shared" si="52"/>
        <v/>
      </c>
      <c r="K51" s="182" t="str">
        <f t="shared" si="52"/>
        <v/>
      </c>
      <c r="L51" s="182" t="str">
        <f t="shared" si="52"/>
        <v/>
      </c>
      <c r="M51" s="182" t="str">
        <f t="shared" si="52"/>
        <v/>
      </c>
      <c r="N51" s="182" t="str">
        <f t="shared" si="52"/>
        <v/>
      </c>
      <c r="O51" s="182" t="str">
        <f t="shared" si="52"/>
        <v/>
      </c>
      <c r="P51" s="182" t="str">
        <f t="shared" si="52"/>
        <v/>
      </c>
      <c r="Q51" s="182" t="str">
        <f t="shared" si="52"/>
        <v/>
      </c>
      <c r="R51" s="182" t="str">
        <f t="shared" si="52"/>
        <v/>
      </c>
      <c r="S51" s="182" t="str">
        <f t="shared" si="52"/>
        <v/>
      </c>
      <c r="T51" s="182" t="str">
        <f t="shared" si="52"/>
        <v/>
      </c>
      <c r="U51" s="182" t="str">
        <f t="shared" si="52"/>
        <v/>
      </c>
      <c r="V51" s="181" t="str">
        <f t="shared" si="52"/>
        <v/>
      </c>
      <c r="W51" s="181" t="str">
        <f t="shared" si="52"/>
        <v/>
      </c>
      <c r="X51" s="181" t="str">
        <f t="shared" si="52"/>
        <v/>
      </c>
      <c r="Y51" s="181" t="str">
        <f t="shared" si="52"/>
        <v/>
      </c>
      <c r="Z51" s="181" t="str">
        <f t="shared" si="52"/>
        <v/>
      </c>
      <c r="AA51" s="181" t="str">
        <f t="shared" si="52"/>
        <v/>
      </c>
      <c r="AB51" s="181" t="str">
        <f t="shared" si="52"/>
        <v/>
      </c>
      <c r="AC51" s="181" t="str">
        <f t="shared" si="52"/>
        <v/>
      </c>
      <c r="AD51" s="181" t="str">
        <f t="shared" si="52"/>
        <v/>
      </c>
      <c r="AE51" s="181" t="str">
        <f t="shared" si="52"/>
        <v/>
      </c>
      <c r="AF51" s="181" t="str">
        <f t="shared" si="52"/>
        <v/>
      </c>
      <c r="AG51" s="181" t="str">
        <f t="shared" si="52"/>
        <v/>
      </c>
      <c r="AH51" s="181" t="str">
        <f t="shared" si="52"/>
        <v/>
      </c>
      <c r="AI51" s="181" t="str">
        <f t="shared" si="52"/>
        <v/>
      </c>
      <c r="AJ51" s="140" t="str">
        <f t="shared" si="52"/>
        <v/>
      </c>
      <c r="AK51" s="143" t="str">
        <f t="shared" si="52"/>
        <v/>
      </c>
      <c r="AL51" s="184" t="str">
        <f t="shared" si="52"/>
        <v/>
      </c>
      <c r="AM51" s="184" t="str">
        <f t="shared" si="52"/>
        <v/>
      </c>
      <c r="AN51" s="184" t="str">
        <f t="shared" si="52"/>
        <v/>
      </c>
      <c r="AO51" s="184" t="str">
        <f t="shared" si="52"/>
        <v/>
      </c>
      <c r="AP51" s="184" t="str">
        <f t="shared" si="52"/>
        <v/>
      </c>
      <c r="AQ51" s="141" t="str">
        <f t="shared" si="52"/>
        <v/>
      </c>
      <c r="AR51" s="142" t="str">
        <f t="shared" si="52"/>
        <v/>
      </c>
    </row>
    <row r="52" spans="1:44" x14ac:dyDescent="0.3">
      <c r="A52" s="48" t="str">
        <f t="shared" ref="A52" si="53">+IF(C52+C53=0,"[ocultar]","")</f>
        <v>[ocultar]</v>
      </c>
      <c r="B52" s="46" t="s">
        <v>162</v>
      </c>
      <c r="C52" s="45">
        <f t="array" ref="C52">SUM(IF($B52=DATOS_[Sexo],
IF($B51=DATOS_[AGRUP. CLAS. PROF.],
IF("Dentro"=DATOS_[Check Periodo Ref.],
1/(COUNTIFS(DATOS_[Sexo],$B52,DATOS_[AGRUP. CLAS. PROF.],$B51,DATOS_[Check Periodo Ref.],"Dentro",DATOS_[id],DATOS_[id]))))))</f>
        <v>0</v>
      </c>
      <c r="D52" s="47">
        <f>COUNTIFS(DATOS_[AGRUP. CLAS. PROF.],$B51,DATOS_[Sexo],$B52,DATOS_[Check Periodo Ref.],"Dentro")</f>
        <v>0</v>
      </c>
      <c r="E52" s="92">
        <f t="array" ref="E52">IFERROR(
AVERAGE(IF(DATOS_[Sexo]=$B52,IF(DATOS_[AGRUP. CLAS. PROF.]=$B51,IF(DATOS_[Check Periodo Ref.]="Dentro",DATOS_[SALARIO BASE Ef],FALSE)))),
0)</f>
        <v>0</v>
      </c>
      <c r="F52" s="93">
        <f t="array" ref="F52">IFERROR(
AVERAGE((IF(DATOS_[[Sexo]:[Sexo]]=$B52,IF(DATOS_[[AGRUP. CLAS. PROF.]:[AGRUP. CLAS. PROF.]]=$B51,IF(DATOS_[[Check Periodo Ref.]:[Check Periodo Ref.]]="Dentro",DATOS_[Conc.Sal.01]))))),
0)</f>
        <v>0</v>
      </c>
      <c r="G52" s="93">
        <f t="array" ref="G52">IFERROR(
AVERAGE((IF(DATOS_[[Sexo]:[Sexo]]=$B52,IF(DATOS_[[AGRUP. CLAS. PROF.]:[AGRUP. CLAS. PROF.]]=$B51,IF(DATOS_[[Check Periodo Ref.]:[Check Periodo Ref.]]="Dentro",DATOS_[Conc.Sal.02]))))),
0)</f>
        <v>0</v>
      </c>
      <c r="H52" s="93">
        <f t="array" ref="H52">IFERROR(
AVERAGE((IF(DATOS_[[Sexo]:[Sexo]]=$B52,IF(DATOS_[[AGRUP. CLAS. PROF.]:[AGRUP. CLAS. PROF.]]=$B51,IF(DATOS_[[Check Periodo Ref.]:[Check Periodo Ref.]]="Dentro",DATOS_[Conc.Sal.03]))))),
0)</f>
        <v>0</v>
      </c>
      <c r="I52" s="93">
        <f t="array" ref="I52">IFERROR(
AVERAGE((IF(DATOS_[[Sexo]:[Sexo]]=$B52,IF(DATOS_[[AGRUP. CLAS. PROF.]:[AGRUP. CLAS. PROF.]]=$B51,IF(DATOS_[[Check Periodo Ref.]:[Check Periodo Ref.]]="Dentro",DATOS_[Conc.Sal.04]))))),
0)</f>
        <v>0</v>
      </c>
      <c r="J52" s="93">
        <f t="array" ref="J52">IFERROR(
AVERAGE((IF(DATOS_[[Sexo]:[Sexo]]=$B52,IF(DATOS_[[AGRUP. CLAS. PROF.]:[AGRUP. CLAS. PROF.]]=$B51,IF(DATOS_[[Check Periodo Ref.]:[Check Periodo Ref.]]="Dentro",DATOS_[Conc.Sal.05]))))),
0)</f>
        <v>0</v>
      </c>
      <c r="K52" s="93">
        <f t="array" ref="K52">IFERROR(
AVERAGE((IF(DATOS_[[Sexo]:[Sexo]]=$B52,IF(DATOS_[[AGRUP. CLAS. PROF.]:[AGRUP. CLAS. PROF.]]=$B51,IF(DATOS_[[Check Periodo Ref.]:[Check Periodo Ref.]]="Dentro",DATOS_[Conc.Sal.06]))))),
0)</f>
        <v>0</v>
      </c>
      <c r="L52" s="93">
        <f t="array" ref="L52">IFERROR(
AVERAGE((IF(DATOS_[[Sexo]:[Sexo]]=$B52,IF(DATOS_[[AGRUP. CLAS. PROF.]:[AGRUP. CLAS. PROF.]]=$B51,IF(DATOS_[[Check Periodo Ref.]:[Check Periodo Ref.]]="Dentro",DATOS_[Conc.Sal.07]))))),
0)</f>
        <v>0</v>
      </c>
      <c r="M52" s="93">
        <f t="array" ref="M52">IFERROR(
AVERAGE((IF(DATOS_[[Sexo]:[Sexo]]=$B52,IF(DATOS_[[AGRUP. CLAS. PROF.]:[AGRUP. CLAS. PROF.]]=$B51,IF(DATOS_[[Check Periodo Ref.]:[Check Periodo Ref.]]="Dentro",DATOS_[Conc.Sal.08]))))),
0)</f>
        <v>0</v>
      </c>
      <c r="N52" s="93">
        <f t="array" ref="N52">IFERROR(
AVERAGE((IF(DATOS_[[Sexo]:[Sexo]]=$B52,IF(DATOS_[[AGRUP. CLAS. PROF.]:[AGRUP. CLAS. PROF.]]=$B51,IF(DATOS_[[Check Periodo Ref.]:[Check Periodo Ref.]]="Dentro",DATOS_[Conc.Sal.09]))))),
0)</f>
        <v>0</v>
      </c>
      <c r="O52" s="93">
        <f t="array" ref="O52">IFERROR(
AVERAGE((IF(DATOS_[[Sexo]:[Sexo]]=$B52,IF(DATOS_[[AGRUP. CLAS. PROF.]:[AGRUP. CLAS. PROF.]]=$B51,IF(DATOS_[[Check Periodo Ref.]:[Check Periodo Ref.]]="Dentro",DATOS_[Conc.Sal.10]))))),
0)</f>
        <v>0</v>
      </c>
      <c r="P52" s="93">
        <f t="array" ref="P52">IFERROR(
AVERAGE((IF(DATOS_[[Sexo]:[Sexo]]=$B52,IF(DATOS_[[AGRUP. CLAS. PROF.]:[AGRUP. CLAS. PROF.]]=$B51,IF(DATOS_[[Check Periodo Ref.]:[Check Periodo Ref.]]="Dentro",DATOS_[Conc.Sal.11]))))),
0)</f>
        <v>0</v>
      </c>
      <c r="Q52" s="93">
        <f t="array" ref="Q52">IFERROR(
AVERAGE((IF(DATOS_[[Sexo]:[Sexo]]=$B52,IF(DATOS_[[AGRUP. CLAS. PROF.]:[AGRUP. CLAS. PROF.]]=$B51,IF(DATOS_[[Check Periodo Ref.]:[Check Periodo Ref.]]="Dentro",DATOS_[Conc.Sal.12]))))),
0)</f>
        <v>0</v>
      </c>
      <c r="R52" s="93">
        <f t="array" ref="R52">IFERROR(
AVERAGE((IF(DATOS_[[Sexo]:[Sexo]]=$B52,IF(DATOS_[[AGRUP. CLAS. PROF.]:[AGRUP. CLAS. PROF.]]=$B51,IF(DATOS_[[Check Periodo Ref.]:[Check Periodo Ref.]]="Dentro",DATOS_[Conc.Sal.13]))))),
0)</f>
        <v>0</v>
      </c>
      <c r="S52" s="93">
        <f t="array" ref="S52">IFERROR(
AVERAGE((IF(DATOS_[[Sexo]:[Sexo]]=$B52,IF(DATOS_[[AGRUP. CLAS. PROF.]:[AGRUP. CLAS. PROF.]]=$B51,IF(DATOS_[[Check Periodo Ref.]:[Check Periodo Ref.]]="Dentro",DATOS_[Conc.Sal.14]))))),
0)</f>
        <v>0</v>
      </c>
      <c r="T52" s="93">
        <f t="array" ref="T52">IFERROR(
AVERAGE((IF(DATOS_[[Sexo]:[Sexo]]=$B52,IF(DATOS_[[AGRUP. CLAS. PROF.]:[AGRUP. CLAS. PROF.]]=$B51,IF(DATOS_[[Check Periodo Ref.]:[Check Periodo Ref.]]="Dentro",DATOS_[Conc.Sal.15]))))),
0)</f>
        <v>0</v>
      </c>
      <c r="U52" s="93">
        <f t="array" ref="U52">IFERROR(
AVERAGE((IF(DATOS_[[Sexo]:[Sexo]]=$B52,IF(DATOS_[[AGRUP. CLAS. PROF.]:[AGRUP. CLAS. PROF.]]=$B51,IF(DATOS_[[Check Periodo Ref.]:[Check Periodo Ref.]]="Dentro",DATOS_[Conc.Sal.16]))))),
0)</f>
        <v>0</v>
      </c>
      <c r="V52" s="93">
        <f t="array" ref="V52">IFERROR(
AVERAGE((IF(DATOS_[[Sexo]:[Sexo]]=$B52,IF(DATOS_[[AGRUP. CLAS. PROF.]:[AGRUP. CLAS. PROF.]]=$B51,IF(DATOS_[[Check Periodo Ref.]:[Check Periodo Ref.]]="Dentro",DATOS_[Conc.Sal.17]))))),
0)</f>
        <v>0</v>
      </c>
      <c r="W52" s="93">
        <f t="array" ref="W52">IFERROR(
AVERAGE((IF(DATOS_[[Sexo]:[Sexo]]=$B52,IF(DATOS_[[AGRUP. CLAS. PROF.]:[AGRUP. CLAS. PROF.]]=$B51,IF(DATOS_[[Check Periodo Ref.]:[Check Periodo Ref.]]="Dentro",DATOS_[Conc.Sal.18]))))),
0)</f>
        <v>0</v>
      </c>
      <c r="X52" s="93">
        <f t="array" ref="X52">IFERROR(
AVERAGE((IF(DATOS_[[Sexo]:[Sexo]]=$B52,IF(DATOS_[[AGRUP. CLAS. PROF.]:[AGRUP. CLAS. PROF.]]=$B51,IF(DATOS_[[Check Periodo Ref.]:[Check Periodo Ref.]]="Dentro",DATOS_[Conc.Sal.19]))))),
0)</f>
        <v>0</v>
      </c>
      <c r="Y52" s="93">
        <f t="array" ref="Y52">IFERROR(
AVERAGE((IF(DATOS_[[Sexo]:[Sexo]]=$B52,IF(DATOS_[[AGRUP. CLAS. PROF.]:[AGRUP. CLAS. PROF.]]=$B51,IF(DATOS_[[Check Periodo Ref.]:[Check Periodo Ref.]]="Dentro",DATOS_[Conc.Sal.20]))))),
0)</f>
        <v>0</v>
      </c>
      <c r="Z52" s="93">
        <f t="array" ref="Z52">IFERROR(
AVERAGE((IF(DATOS_[[Sexo]:[Sexo]]=$B52,IF(DATOS_[[AGRUP. CLAS. PROF.]:[AGRUP. CLAS. PROF.]]=$B51,IF(DATOS_[[Check Periodo Ref.]:[Check Periodo Ref.]]="Dentro",DATOS_[Conc.Sal.21]))))),
0)</f>
        <v>0</v>
      </c>
      <c r="AA52" s="93">
        <f t="array" ref="AA52">IFERROR(
AVERAGE((IF(DATOS_[[Sexo]:[Sexo]]=$B52,IF(DATOS_[[AGRUP. CLAS. PROF.]:[AGRUP. CLAS. PROF.]]=$B51,IF(DATOS_[[Check Periodo Ref.]:[Check Periodo Ref.]]="Dentro",DATOS_[Conc.Sal.22]))))),
0)</f>
        <v>0</v>
      </c>
      <c r="AB52" s="93">
        <f t="array" ref="AB52">IFERROR(
AVERAGE((IF(DATOS_[[Sexo]:[Sexo]]=$B52,IF(DATOS_[[AGRUP. CLAS. PROF.]:[AGRUP. CLAS. PROF.]]=$B51,IF(DATOS_[[Check Periodo Ref.]:[Check Periodo Ref.]]="Dentro",DATOS_[Conc.Sal.23]))))),
0)</f>
        <v>0</v>
      </c>
      <c r="AC52" s="93">
        <f t="array" ref="AC52">IFERROR(
AVERAGE((IF(DATOS_[[Sexo]:[Sexo]]=$B52,IF(DATOS_[[AGRUP. CLAS. PROF.]:[AGRUP. CLAS. PROF.]]=$B51,IF(DATOS_[[Check Periodo Ref.]:[Check Periodo Ref.]]="Dentro",DATOS_[Conc.Sal.24]))))),
0)</f>
        <v>0</v>
      </c>
      <c r="AD52" s="93">
        <f t="array" ref="AD52">IFERROR(
AVERAGE((IF(DATOS_[[Sexo]:[Sexo]]=$B52,IF(DATOS_[[AGRUP. CLAS. PROF.]:[AGRUP. CLAS. PROF.]]=$B51,IF(DATOS_[[Check Periodo Ref.]:[Check Periodo Ref.]]="Dentro",DATOS_[Conc.Sal.25]))))),
0)</f>
        <v>0</v>
      </c>
      <c r="AE52" s="93">
        <f t="array" ref="AE52">IFERROR(
AVERAGE((IF(DATOS_[[Sexo]:[Sexo]]=$B52,IF(DATOS_[[AGRUP. CLAS. PROF.]:[AGRUP. CLAS. PROF.]]=$B51,IF(DATOS_[[Check Periodo Ref.]:[Check Periodo Ref.]]="Dentro",DATOS_[Conc.Sal.26]))))),
0)</f>
        <v>0</v>
      </c>
      <c r="AF52" s="93">
        <f t="array" ref="AF52">IFERROR(
AVERAGE((IF(DATOS_[[Sexo]:[Sexo]]=$B52,IF(DATOS_[[AGRUP. CLAS. PROF.]:[AGRUP. CLAS. PROF.]]=$B51,IF(DATOS_[[Check Periodo Ref.]:[Check Periodo Ref.]]="Dentro",DATOS_[Conc.Sal.27]))))),
0)</f>
        <v>0</v>
      </c>
      <c r="AG52" s="93">
        <f t="array" ref="AG52">IFERROR(
AVERAGE((IF(DATOS_[[Sexo]:[Sexo]]=$B52,IF(DATOS_[[AGRUP. CLAS. PROF.]:[AGRUP. CLAS. PROF.]]=$B51,IF(DATOS_[[Check Periodo Ref.]:[Check Periodo Ref.]]="Dentro",DATOS_[Conc.Sal.28]))))),
0)</f>
        <v>0</v>
      </c>
      <c r="AH52" s="93">
        <f t="array" ref="AH52">IFERROR(
AVERAGE((IF(DATOS_[[Sexo]:[Sexo]]=$B52,IF(DATOS_[[AGRUP. CLAS. PROF.]:[AGRUP. CLAS. PROF.]]=$B51,IF(DATOS_[[Check Periodo Ref.]:[Check Periodo Ref.]]="Dentro",DATOS_[Conc.Sal.29]))))),
0)</f>
        <v>0</v>
      </c>
      <c r="AI52" s="93">
        <f t="array" ref="AI52">IFERROR(
AVERAGE((IF(DATOS_[[Sexo]:[Sexo]]=$B52,IF(DATOS_[[AGRUP. CLAS. PROF.]:[AGRUP. CLAS. PROF.]]=$B51,IF(DATOS_[[Check Periodo Ref.]:[Check Periodo Ref.]]="Dentro",DATOS_[Conc.Sal.30]))))),
0)</f>
        <v>0</v>
      </c>
      <c r="AJ52" s="94">
        <f t="array" ref="AJ52">IFERROR(
AVERAGE(IF(DATOS_[Sexo]=$B52,IF(DATOS_[AGRUP. CLAS. PROF.]=$B51,IF(DATOS_[Check Periodo Ref.]="Dentro",DATOS_[Tot COMPL.SAL Ef],FALSE)))),
0)</f>
        <v>0</v>
      </c>
      <c r="AK52" s="96">
        <f t="array" ref="AK52">IFERROR(
AVERAGE(IF(DATOS_[Sexo]=$B52,IF(DATOS_[AGRUP. CLAS. PROF.]=$B51,IF(DATOS_[Check Periodo Ref.]="Dentro",DATOS_[TOTAL SALARIO Ef],FALSE)))),
0)</f>
        <v>0</v>
      </c>
      <c r="AL52" s="95">
        <f t="array" ref="AL52">IFERROR(
AVERAGE((IF(DATOS_[[Sexo]:[Sexo]]=$B52,IF(DATOS_[[AGRUP. CLAS. PROF.]:[AGRUP. CLAS. PROF.]]=$B51,IF(DATOS_[[Check Periodo Ref.]:[Check Periodo Ref.]]="Dentro",DATOS_[C.Extra.01]))))),
0)</f>
        <v>0</v>
      </c>
      <c r="AM52" s="95">
        <f t="array" ref="AM52">IFERROR(
AVERAGE((IF(DATOS_[[Sexo]:[Sexo]]=$B52,IF(DATOS_[[AGRUP. CLAS. PROF.]:[AGRUP. CLAS. PROF.]]=$B51,IF(DATOS_[[Check Periodo Ref.]:[Check Periodo Ref.]]="Dentro",DATOS_[C.Extra.02]))))),
0)</f>
        <v>0</v>
      </c>
      <c r="AN52" s="95">
        <f t="array" ref="AN52">IFERROR(
AVERAGE((IF(DATOS_[[Sexo]:[Sexo]]=$B52,IF(DATOS_[[AGRUP. CLAS. PROF.]:[AGRUP. CLAS. PROF.]]=$B51,IF(DATOS_[[Check Periodo Ref.]:[Check Periodo Ref.]]="Dentro",DATOS_[C.Extra.03]))))),
0)</f>
        <v>0</v>
      </c>
      <c r="AO52" s="95">
        <f t="array" ref="AO52">IFERROR(
AVERAGE((IF(DATOS_[[Sexo]:[Sexo]]=$B52,IF(DATOS_[[AGRUP. CLAS. PROF.]:[AGRUP. CLAS. PROF.]]=$B51,IF(DATOS_[[Check Periodo Ref.]:[Check Periodo Ref.]]="Dentro",DATOS_[C.Extra.04]))))),
0)</f>
        <v>0</v>
      </c>
      <c r="AP52" s="95">
        <f t="array" ref="AP52">IFERROR(
AVERAGE((IF(DATOS_[[Sexo]:[Sexo]]=$B52,IF(DATOS_[[AGRUP. CLAS. PROF.]:[AGRUP. CLAS. PROF.]]=$B51,IF(DATOS_[[Check Periodo Ref.]:[Check Periodo Ref.]]="Dentro",DATOS_[C.Extra.05]))))),
0)</f>
        <v>0</v>
      </c>
      <c r="AQ52" s="97">
        <f t="array" ref="AQ52">IFERROR(
AVERAGE(IF(DATOS_[Sexo]=$B52,IF(DATOS_[AGRUP. CLAS. PROF.]=$B51,IF(DATOS_[Check Periodo Ref.]="Dentro",DATOS_[Tot Extrasalarial Ef],FALSE)))),
0)</f>
        <v>0</v>
      </c>
      <c r="AR52" s="98">
        <f t="array" ref="AR52">IFERROR(
AVERAGE(IF(DATOS_[Sexo]=$B52,IF(DATOS_[AGRUP. CLAS. PROF.]=$B51,IF(DATOS_[Check Periodo Ref.]="Dentro",DATOS_[TOTAL Retrib Ef],FALSE)))),
0)</f>
        <v>0</v>
      </c>
    </row>
    <row r="53" spans="1:44" x14ac:dyDescent="0.3">
      <c r="A53" s="48" t="str">
        <f t="shared" ref="A53" si="54">+A52</f>
        <v>[ocultar]</v>
      </c>
      <c r="B53" s="46" t="s">
        <v>163</v>
      </c>
      <c r="C53" s="45">
        <f t="array" ref="C53">SUM(IF($B53=DATOS_[Sexo],
IF($B51=DATOS_[AGRUP. CLAS. PROF.],
IF("Dentro"=DATOS_[Check Periodo Ref.],
1/(COUNTIFS(DATOS_[Sexo],$B53,DATOS_[AGRUP. CLAS. PROF.],$B51,DATOS_[Check Periodo Ref.],"Dentro",DATOS_[id],DATOS_[id]))))))</f>
        <v>0</v>
      </c>
      <c r="D53" s="47">
        <f>COUNTIFS(DATOS_[AGRUP. CLAS. PROF.],$B51,DATOS_[Sexo],$B53,DATOS_[Check Periodo Ref.],"Dentro")</f>
        <v>0</v>
      </c>
      <c r="E53" s="92">
        <f t="array" ref="E53">IFERROR(
AVERAGE(IF(DATOS_[Sexo]=$B53,IF(DATOS_[AGRUP. CLAS. PROF.]=$B51,IF(DATOS_[Check Periodo Ref.]="Dentro",DATOS_[SALARIO BASE Ef],FALSE)))),
0)</f>
        <v>0</v>
      </c>
      <c r="F53" s="93">
        <f t="array" ref="F53">IFERROR(
AVERAGE((IF(DATOS_[[Sexo]:[Sexo]]=$B53,IF(DATOS_[[AGRUP. CLAS. PROF.]:[AGRUP. CLAS. PROF.]]=$B51,IF(DATOS_[[Check Periodo Ref.]:[Check Periodo Ref.]]="Dentro",DATOS_[Conc.Sal.01]))))),
0)</f>
        <v>0</v>
      </c>
      <c r="G53" s="93">
        <f t="array" ref="G53">IFERROR(
AVERAGE((IF(DATOS_[[Sexo]:[Sexo]]=$B53,IF(DATOS_[[AGRUP. CLAS. PROF.]:[AGRUP. CLAS. PROF.]]=$B51,IF(DATOS_[[Check Periodo Ref.]:[Check Periodo Ref.]]="Dentro",DATOS_[Conc.Sal.02]))))),
0)</f>
        <v>0</v>
      </c>
      <c r="H53" s="93">
        <f t="array" ref="H53">IFERROR(
AVERAGE((IF(DATOS_[[Sexo]:[Sexo]]=$B53,IF(DATOS_[[AGRUP. CLAS. PROF.]:[AGRUP. CLAS. PROF.]]=$B51,IF(DATOS_[[Check Periodo Ref.]:[Check Periodo Ref.]]="Dentro",DATOS_[Conc.Sal.03]))))),
0)</f>
        <v>0</v>
      </c>
      <c r="I53" s="93">
        <f t="array" ref="I53">IFERROR(
AVERAGE((IF(DATOS_[[Sexo]:[Sexo]]=$B53,IF(DATOS_[[AGRUP. CLAS. PROF.]:[AGRUP. CLAS. PROF.]]=$B51,IF(DATOS_[[Check Periodo Ref.]:[Check Periodo Ref.]]="Dentro",DATOS_[Conc.Sal.04]))))),
0)</f>
        <v>0</v>
      </c>
      <c r="J53" s="93">
        <f t="array" ref="J53">IFERROR(
AVERAGE((IF(DATOS_[[Sexo]:[Sexo]]=$B53,IF(DATOS_[[AGRUP. CLAS. PROF.]:[AGRUP. CLAS. PROF.]]=$B51,IF(DATOS_[[Check Periodo Ref.]:[Check Periodo Ref.]]="Dentro",DATOS_[Conc.Sal.05]))))),
0)</f>
        <v>0</v>
      </c>
      <c r="K53" s="93">
        <f t="array" ref="K53">IFERROR(
AVERAGE((IF(DATOS_[[Sexo]:[Sexo]]=$B53,IF(DATOS_[[AGRUP. CLAS. PROF.]:[AGRUP. CLAS. PROF.]]=$B51,IF(DATOS_[[Check Periodo Ref.]:[Check Periodo Ref.]]="Dentro",DATOS_[Conc.Sal.06]))))),
0)</f>
        <v>0</v>
      </c>
      <c r="L53" s="93">
        <f t="array" ref="L53">IFERROR(
AVERAGE((IF(DATOS_[[Sexo]:[Sexo]]=$B53,IF(DATOS_[[AGRUP. CLAS. PROF.]:[AGRUP. CLAS. PROF.]]=$B51,IF(DATOS_[[Check Periodo Ref.]:[Check Periodo Ref.]]="Dentro",DATOS_[Conc.Sal.07]))))),
0)</f>
        <v>0</v>
      </c>
      <c r="M53" s="93">
        <f t="array" ref="M53">IFERROR(
AVERAGE((IF(DATOS_[[Sexo]:[Sexo]]=$B53,IF(DATOS_[[AGRUP. CLAS. PROF.]:[AGRUP. CLAS. PROF.]]=$B51,IF(DATOS_[[Check Periodo Ref.]:[Check Periodo Ref.]]="Dentro",DATOS_[Conc.Sal.08]))))),
0)</f>
        <v>0</v>
      </c>
      <c r="N53" s="93">
        <f t="array" ref="N53">IFERROR(
AVERAGE((IF(DATOS_[[Sexo]:[Sexo]]=$B53,IF(DATOS_[[AGRUP. CLAS. PROF.]:[AGRUP. CLAS. PROF.]]=$B51,IF(DATOS_[[Check Periodo Ref.]:[Check Periodo Ref.]]="Dentro",DATOS_[Conc.Sal.09]))))),
0)</f>
        <v>0</v>
      </c>
      <c r="O53" s="93">
        <f t="array" ref="O53">IFERROR(
AVERAGE((IF(DATOS_[[Sexo]:[Sexo]]=$B53,IF(DATOS_[[AGRUP. CLAS. PROF.]:[AGRUP. CLAS. PROF.]]=$B51,IF(DATOS_[[Check Periodo Ref.]:[Check Periodo Ref.]]="Dentro",DATOS_[Conc.Sal.10]))))),
0)</f>
        <v>0</v>
      </c>
      <c r="P53" s="93">
        <f t="array" ref="P53">IFERROR(
AVERAGE((IF(DATOS_[[Sexo]:[Sexo]]=$B53,IF(DATOS_[[AGRUP. CLAS. PROF.]:[AGRUP. CLAS. PROF.]]=$B51,IF(DATOS_[[Check Periodo Ref.]:[Check Periodo Ref.]]="Dentro",DATOS_[Conc.Sal.11]))))),
0)</f>
        <v>0</v>
      </c>
      <c r="Q53" s="93">
        <f t="array" ref="Q53">IFERROR(
AVERAGE((IF(DATOS_[[Sexo]:[Sexo]]=$B53,IF(DATOS_[[AGRUP. CLAS. PROF.]:[AGRUP. CLAS. PROF.]]=$B51,IF(DATOS_[[Check Periodo Ref.]:[Check Periodo Ref.]]="Dentro",DATOS_[Conc.Sal.12]))))),
0)</f>
        <v>0</v>
      </c>
      <c r="R53" s="93">
        <f t="array" ref="R53">IFERROR(
AVERAGE((IF(DATOS_[[Sexo]:[Sexo]]=$B53,IF(DATOS_[[AGRUP. CLAS. PROF.]:[AGRUP. CLAS. PROF.]]=$B51,IF(DATOS_[[Check Periodo Ref.]:[Check Periodo Ref.]]="Dentro",DATOS_[Conc.Sal.13]))))),
0)</f>
        <v>0</v>
      </c>
      <c r="S53" s="93">
        <f t="array" ref="S53">IFERROR(
AVERAGE((IF(DATOS_[[Sexo]:[Sexo]]=$B53,IF(DATOS_[[AGRUP. CLAS. PROF.]:[AGRUP. CLAS. PROF.]]=$B51,IF(DATOS_[[Check Periodo Ref.]:[Check Periodo Ref.]]="Dentro",DATOS_[Conc.Sal.14]))))),
0)</f>
        <v>0</v>
      </c>
      <c r="T53" s="93">
        <f t="array" ref="T53">IFERROR(
AVERAGE((IF(DATOS_[[Sexo]:[Sexo]]=$B53,IF(DATOS_[[AGRUP. CLAS. PROF.]:[AGRUP. CLAS. PROF.]]=$B51,IF(DATOS_[[Check Periodo Ref.]:[Check Periodo Ref.]]="Dentro",DATOS_[Conc.Sal.15]))))),
0)</f>
        <v>0</v>
      </c>
      <c r="U53" s="93">
        <f t="array" ref="U53">IFERROR(
AVERAGE((IF(DATOS_[[Sexo]:[Sexo]]=$B53,IF(DATOS_[[AGRUP. CLAS. PROF.]:[AGRUP. CLAS. PROF.]]=$B51,IF(DATOS_[[Check Periodo Ref.]:[Check Periodo Ref.]]="Dentro",DATOS_[Conc.Sal.16]))))),
0)</f>
        <v>0</v>
      </c>
      <c r="V53" s="93">
        <f t="array" ref="V53">IFERROR(
AVERAGE((IF(DATOS_[[Sexo]:[Sexo]]=$B53,IF(DATOS_[[AGRUP. CLAS. PROF.]:[AGRUP. CLAS. PROF.]]=$B51,IF(DATOS_[[Check Periodo Ref.]:[Check Periodo Ref.]]="Dentro",DATOS_[Conc.Sal.17]))))),
0)</f>
        <v>0</v>
      </c>
      <c r="W53" s="93">
        <f t="array" ref="W53">IFERROR(
AVERAGE((IF(DATOS_[[Sexo]:[Sexo]]=$B53,IF(DATOS_[[AGRUP. CLAS. PROF.]:[AGRUP. CLAS. PROF.]]=$B51,IF(DATOS_[[Check Periodo Ref.]:[Check Periodo Ref.]]="Dentro",DATOS_[Conc.Sal.18]))))),
0)</f>
        <v>0</v>
      </c>
      <c r="X53" s="93">
        <f t="array" ref="X53">IFERROR(
AVERAGE((IF(DATOS_[[Sexo]:[Sexo]]=$B53,IF(DATOS_[[AGRUP. CLAS. PROF.]:[AGRUP. CLAS. PROF.]]=$B51,IF(DATOS_[[Check Periodo Ref.]:[Check Periodo Ref.]]="Dentro",DATOS_[Conc.Sal.19]))))),
0)</f>
        <v>0</v>
      </c>
      <c r="Y53" s="93">
        <f t="array" ref="Y53">IFERROR(
AVERAGE((IF(DATOS_[[Sexo]:[Sexo]]=$B53,IF(DATOS_[[AGRUP. CLAS. PROF.]:[AGRUP. CLAS. PROF.]]=$B51,IF(DATOS_[[Check Periodo Ref.]:[Check Periodo Ref.]]="Dentro",DATOS_[Conc.Sal.20]))))),
0)</f>
        <v>0</v>
      </c>
      <c r="Z53" s="93">
        <f t="array" ref="Z53">IFERROR(
AVERAGE((IF(DATOS_[[Sexo]:[Sexo]]=$B53,IF(DATOS_[[AGRUP. CLAS. PROF.]:[AGRUP. CLAS. PROF.]]=$B51,IF(DATOS_[[Check Periodo Ref.]:[Check Periodo Ref.]]="Dentro",DATOS_[Conc.Sal.21]))))),
0)</f>
        <v>0</v>
      </c>
      <c r="AA53" s="93">
        <f t="array" ref="AA53">IFERROR(
AVERAGE((IF(DATOS_[[Sexo]:[Sexo]]=$B53,IF(DATOS_[[AGRUP. CLAS. PROF.]:[AGRUP. CLAS. PROF.]]=$B51,IF(DATOS_[[Check Periodo Ref.]:[Check Periodo Ref.]]="Dentro",DATOS_[Conc.Sal.22]))))),
0)</f>
        <v>0</v>
      </c>
      <c r="AB53" s="93">
        <f t="array" ref="AB53">IFERROR(
AVERAGE((IF(DATOS_[[Sexo]:[Sexo]]=$B53,IF(DATOS_[[AGRUP. CLAS. PROF.]:[AGRUP. CLAS. PROF.]]=$B51,IF(DATOS_[[Check Periodo Ref.]:[Check Periodo Ref.]]="Dentro",DATOS_[Conc.Sal.23]))))),
0)</f>
        <v>0</v>
      </c>
      <c r="AC53" s="93">
        <f t="array" ref="AC53">IFERROR(
AVERAGE((IF(DATOS_[[Sexo]:[Sexo]]=$B53,IF(DATOS_[[AGRUP. CLAS. PROF.]:[AGRUP. CLAS. PROF.]]=$B51,IF(DATOS_[[Check Periodo Ref.]:[Check Periodo Ref.]]="Dentro",DATOS_[Conc.Sal.24]))))),
0)</f>
        <v>0</v>
      </c>
      <c r="AD53" s="93">
        <f t="array" ref="AD53">IFERROR(
AVERAGE((IF(DATOS_[[Sexo]:[Sexo]]=$B53,IF(DATOS_[[AGRUP. CLAS. PROF.]:[AGRUP. CLAS. PROF.]]=$B51,IF(DATOS_[[Check Periodo Ref.]:[Check Periodo Ref.]]="Dentro",DATOS_[Conc.Sal.25]))))),
0)</f>
        <v>0</v>
      </c>
      <c r="AE53" s="93">
        <f t="array" ref="AE53">IFERROR(
AVERAGE((IF(DATOS_[[Sexo]:[Sexo]]=$B53,IF(DATOS_[[AGRUP. CLAS. PROF.]:[AGRUP. CLAS. PROF.]]=$B51,IF(DATOS_[[Check Periodo Ref.]:[Check Periodo Ref.]]="Dentro",DATOS_[Conc.Sal.26]))))),
0)</f>
        <v>0</v>
      </c>
      <c r="AF53" s="93">
        <f t="array" ref="AF53">IFERROR(
AVERAGE((IF(DATOS_[[Sexo]:[Sexo]]=$B53,IF(DATOS_[[AGRUP. CLAS. PROF.]:[AGRUP. CLAS. PROF.]]=$B51,IF(DATOS_[[Check Periodo Ref.]:[Check Periodo Ref.]]="Dentro",DATOS_[Conc.Sal.27]))))),
0)</f>
        <v>0</v>
      </c>
      <c r="AG53" s="93">
        <f t="array" ref="AG53">IFERROR(
AVERAGE((IF(DATOS_[[Sexo]:[Sexo]]=$B53,IF(DATOS_[[AGRUP. CLAS. PROF.]:[AGRUP. CLAS. PROF.]]=$B51,IF(DATOS_[[Check Periodo Ref.]:[Check Periodo Ref.]]="Dentro",DATOS_[Conc.Sal.28]))))),
0)</f>
        <v>0</v>
      </c>
      <c r="AH53" s="93">
        <f t="array" ref="AH53">IFERROR(
AVERAGE((IF(DATOS_[[Sexo]:[Sexo]]=$B53,IF(DATOS_[[AGRUP. CLAS. PROF.]:[AGRUP. CLAS. PROF.]]=$B51,IF(DATOS_[[Check Periodo Ref.]:[Check Periodo Ref.]]="Dentro",DATOS_[Conc.Sal.29]))))),
0)</f>
        <v>0</v>
      </c>
      <c r="AI53" s="93">
        <f t="array" ref="AI53">IFERROR(
AVERAGE((IF(DATOS_[[Sexo]:[Sexo]]=$B53,IF(DATOS_[[AGRUP. CLAS. PROF.]:[AGRUP. CLAS. PROF.]]=$B51,IF(DATOS_[[Check Periodo Ref.]:[Check Periodo Ref.]]="Dentro",DATOS_[Conc.Sal.30]))))),
0)</f>
        <v>0</v>
      </c>
      <c r="AJ53" s="94">
        <f t="array" ref="AJ53">IFERROR(
AVERAGE(IF(DATOS_[Sexo]=$B53,IF(DATOS_[AGRUP. CLAS. PROF.]=$B51,IF(DATOS_[Check Periodo Ref.]="Dentro",DATOS_[Tot COMPL.SAL Ef],FALSE)))),
0)</f>
        <v>0</v>
      </c>
      <c r="AK53" s="96">
        <f t="array" ref="AK53">IFERROR(
AVERAGE(IF(DATOS_[Sexo]=$B53,IF(DATOS_[AGRUP. CLAS. PROF.]=$B51,IF(DATOS_[Check Periodo Ref.]="Dentro",DATOS_[TOTAL SALARIO Ef],FALSE)))),
0)</f>
        <v>0</v>
      </c>
      <c r="AL53" s="95">
        <f t="array" ref="AL53">IFERROR(
AVERAGE((IF(DATOS_[[Sexo]:[Sexo]]=$B53,IF(DATOS_[[AGRUP. CLAS. PROF.]:[AGRUP. CLAS. PROF.]]=$B51,IF(DATOS_[[Check Periodo Ref.]:[Check Periodo Ref.]]="Dentro",DATOS_[C.Extra.01]))))),
0)</f>
        <v>0</v>
      </c>
      <c r="AM53" s="95">
        <f t="array" ref="AM53">IFERROR(
AVERAGE((IF(DATOS_[[Sexo]:[Sexo]]=$B53,IF(DATOS_[[AGRUP. CLAS. PROF.]:[AGRUP. CLAS. PROF.]]=$B51,IF(DATOS_[[Check Periodo Ref.]:[Check Periodo Ref.]]="Dentro",DATOS_[C.Extra.02]))))),
0)</f>
        <v>0</v>
      </c>
      <c r="AN53" s="95">
        <f t="array" ref="AN53">IFERROR(
AVERAGE((IF(DATOS_[[Sexo]:[Sexo]]=$B53,IF(DATOS_[[AGRUP. CLAS. PROF.]:[AGRUP. CLAS. PROF.]]=$B51,IF(DATOS_[[Check Periodo Ref.]:[Check Periodo Ref.]]="Dentro",DATOS_[C.Extra.03]))))),
0)</f>
        <v>0</v>
      </c>
      <c r="AO53" s="95">
        <f t="array" ref="AO53">IFERROR(
AVERAGE((IF(DATOS_[[Sexo]:[Sexo]]=$B53,IF(DATOS_[[AGRUP. CLAS. PROF.]:[AGRUP. CLAS. PROF.]]=$B51,IF(DATOS_[[Check Periodo Ref.]:[Check Periodo Ref.]]="Dentro",DATOS_[C.Extra.04]))))),
0)</f>
        <v>0</v>
      </c>
      <c r="AP53" s="95">
        <f t="array" ref="AP53">IFERROR(
AVERAGE((IF(DATOS_[[Sexo]:[Sexo]]=$B53,IF(DATOS_[[AGRUP. CLAS. PROF.]:[AGRUP. CLAS. PROF.]]=$B51,IF(DATOS_[[Check Periodo Ref.]:[Check Periodo Ref.]]="Dentro",DATOS_[C.Extra.05]))))),
0)</f>
        <v>0</v>
      </c>
      <c r="AQ53" s="97">
        <f t="array" ref="AQ53">IFERROR(
AVERAGE(IF(DATOS_[Sexo]=$B53,IF(DATOS_[AGRUP. CLAS. PROF.]=$B51,IF(DATOS_[Check Periodo Ref.]="Dentro",DATOS_[Tot Extrasalarial Ef],FALSE)))),
0)</f>
        <v>0</v>
      </c>
      <c r="AR53" s="98">
        <f t="array" ref="AR53">IFERROR(
AVERAGE(IF(DATOS_[Sexo]=$B53,IF(DATOS_[AGRUP. CLAS. PROF.]=$B51,IF(DATOS_[Check Periodo Ref.]="Dentro",DATOS_[TOTAL Retrib Ef],FALSE)))),
0)</f>
        <v>0</v>
      </c>
    </row>
    <row r="54" spans="1:44" ht="17.25" thickBot="1" x14ac:dyDescent="0.35">
      <c r="A54" s="48" t="str">
        <f t="shared" ref="A54" si="55">+A55</f>
        <v>[ocultar]</v>
      </c>
      <c r="B54" s="51" t="s">
        <v>230</v>
      </c>
      <c r="C54" s="91"/>
      <c r="D54" s="52"/>
      <c r="E54" s="139" t="str">
        <f t="shared" ref="E54:AR54" si="56">IFERROR((E55-E56)/E55,"")</f>
        <v/>
      </c>
      <c r="F54" s="314" t="str">
        <f t="shared" si="56"/>
        <v/>
      </c>
      <c r="G54" s="180" t="str">
        <f t="shared" si="56"/>
        <v/>
      </c>
      <c r="H54" s="180" t="str">
        <f t="shared" si="56"/>
        <v/>
      </c>
      <c r="I54" s="180" t="str">
        <f t="shared" si="56"/>
        <v/>
      </c>
      <c r="J54" s="181" t="str">
        <f t="shared" si="56"/>
        <v/>
      </c>
      <c r="K54" s="182" t="str">
        <f t="shared" si="56"/>
        <v/>
      </c>
      <c r="L54" s="182" t="str">
        <f t="shared" si="56"/>
        <v/>
      </c>
      <c r="M54" s="182" t="str">
        <f t="shared" si="56"/>
        <v/>
      </c>
      <c r="N54" s="182" t="str">
        <f t="shared" si="56"/>
        <v/>
      </c>
      <c r="O54" s="182" t="str">
        <f t="shared" si="56"/>
        <v/>
      </c>
      <c r="P54" s="182" t="str">
        <f t="shared" si="56"/>
        <v/>
      </c>
      <c r="Q54" s="182" t="str">
        <f t="shared" si="56"/>
        <v/>
      </c>
      <c r="R54" s="182" t="str">
        <f t="shared" si="56"/>
        <v/>
      </c>
      <c r="S54" s="182" t="str">
        <f t="shared" si="56"/>
        <v/>
      </c>
      <c r="T54" s="182" t="str">
        <f t="shared" si="56"/>
        <v/>
      </c>
      <c r="U54" s="182" t="str">
        <f t="shared" si="56"/>
        <v/>
      </c>
      <c r="V54" s="181" t="str">
        <f t="shared" si="56"/>
        <v/>
      </c>
      <c r="W54" s="181" t="str">
        <f t="shared" si="56"/>
        <v/>
      </c>
      <c r="X54" s="181" t="str">
        <f t="shared" si="56"/>
        <v/>
      </c>
      <c r="Y54" s="181" t="str">
        <f t="shared" si="56"/>
        <v/>
      </c>
      <c r="Z54" s="181" t="str">
        <f t="shared" si="56"/>
        <v/>
      </c>
      <c r="AA54" s="181" t="str">
        <f t="shared" si="56"/>
        <v/>
      </c>
      <c r="AB54" s="181" t="str">
        <f t="shared" si="56"/>
        <v/>
      </c>
      <c r="AC54" s="181" t="str">
        <f t="shared" si="56"/>
        <v/>
      </c>
      <c r="AD54" s="181" t="str">
        <f t="shared" si="56"/>
        <v/>
      </c>
      <c r="AE54" s="181" t="str">
        <f t="shared" si="56"/>
        <v/>
      </c>
      <c r="AF54" s="181" t="str">
        <f t="shared" si="56"/>
        <v/>
      </c>
      <c r="AG54" s="181" t="str">
        <f t="shared" si="56"/>
        <v/>
      </c>
      <c r="AH54" s="181" t="str">
        <f t="shared" si="56"/>
        <v/>
      </c>
      <c r="AI54" s="181" t="str">
        <f t="shared" si="56"/>
        <v/>
      </c>
      <c r="AJ54" s="140" t="str">
        <f t="shared" si="56"/>
        <v/>
      </c>
      <c r="AK54" s="143" t="str">
        <f t="shared" si="56"/>
        <v/>
      </c>
      <c r="AL54" s="184" t="str">
        <f t="shared" si="56"/>
        <v/>
      </c>
      <c r="AM54" s="184" t="str">
        <f t="shared" si="56"/>
        <v/>
      </c>
      <c r="AN54" s="184" t="str">
        <f t="shared" si="56"/>
        <v/>
      </c>
      <c r="AO54" s="184" t="str">
        <f t="shared" si="56"/>
        <v/>
      </c>
      <c r="AP54" s="184" t="str">
        <f t="shared" si="56"/>
        <v/>
      </c>
      <c r="AQ54" s="141" t="str">
        <f t="shared" si="56"/>
        <v/>
      </c>
      <c r="AR54" s="142" t="str">
        <f t="shared" si="56"/>
        <v/>
      </c>
    </row>
    <row r="55" spans="1:44" x14ac:dyDescent="0.3">
      <c r="A55" s="48" t="str">
        <f t="shared" ref="A55" si="57">+IF(C55+C56=0,"[ocultar]","")</f>
        <v>[ocultar]</v>
      </c>
      <c r="B55" s="46" t="s">
        <v>162</v>
      </c>
      <c r="C55" s="45">
        <f t="array" ref="C55">SUM(IF($B55=DATOS_[Sexo],
IF($B54=DATOS_[AGRUP. CLAS. PROF.],
IF("Dentro"=DATOS_[Check Periodo Ref.],
1/(COUNTIFS(DATOS_[Sexo],$B55,DATOS_[AGRUP. CLAS. PROF.],$B54,DATOS_[Check Periodo Ref.],"Dentro",DATOS_[id],DATOS_[id]))))))</f>
        <v>0</v>
      </c>
      <c r="D55" s="47">
        <f>COUNTIFS(DATOS_[AGRUP. CLAS. PROF.],$B54,DATOS_[Sexo],$B55,DATOS_[Check Periodo Ref.],"Dentro")</f>
        <v>0</v>
      </c>
      <c r="E55" s="92">
        <f t="array" ref="E55">IFERROR(
AVERAGE(IF(DATOS_[Sexo]=$B55,IF(DATOS_[AGRUP. CLAS. PROF.]=$B54,IF(DATOS_[Check Periodo Ref.]="Dentro",DATOS_[SALARIO BASE Ef],FALSE)))),
0)</f>
        <v>0</v>
      </c>
      <c r="F55" s="93">
        <f t="array" ref="F55">IFERROR(
AVERAGE((IF(DATOS_[[Sexo]:[Sexo]]=$B55,IF(DATOS_[[AGRUP. CLAS. PROF.]:[AGRUP. CLAS. PROF.]]=$B54,IF(DATOS_[[Check Periodo Ref.]:[Check Periodo Ref.]]="Dentro",DATOS_[Conc.Sal.01]))))),
0)</f>
        <v>0</v>
      </c>
      <c r="G55" s="93">
        <f t="array" ref="G55">IFERROR(
AVERAGE((IF(DATOS_[[Sexo]:[Sexo]]=$B55,IF(DATOS_[[AGRUP. CLAS. PROF.]:[AGRUP. CLAS. PROF.]]=$B54,IF(DATOS_[[Check Periodo Ref.]:[Check Periodo Ref.]]="Dentro",DATOS_[Conc.Sal.02]))))),
0)</f>
        <v>0</v>
      </c>
      <c r="H55" s="93">
        <f t="array" ref="H55">IFERROR(
AVERAGE((IF(DATOS_[[Sexo]:[Sexo]]=$B55,IF(DATOS_[[AGRUP. CLAS. PROF.]:[AGRUP. CLAS. PROF.]]=$B54,IF(DATOS_[[Check Periodo Ref.]:[Check Periodo Ref.]]="Dentro",DATOS_[Conc.Sal.03]))))),
0)</f>
        <v>0</v>
      </c>
      <c r="I55" s="93">
        <f t="array" ref="I55">IFERROR(
AVERAGE((IF(DATOS_[[Sexo]:[Sexo]]=$B55,IF(DATOS_[[AGRUP. CLAS. PROF.]:[AGRUP. CLAS. PROF.]]=$B54,IF(DATOS_[[Check Periodo Ref.]:[Check Periodo Ref.]]="Dentro",DATOS_[Conc.Sal.04]))))),
0)</f>
        <v>0</v>
      </c>
      <c r="J55" s="93">
        <f t="array" ref="J55">IFERROR(
AVERAGE((IF(DATOS_[[Sexo]:[Sexo]]=$B55,IF(DATOS_[[AGRUP. CLAS. PROF.]:[AGRUP. CLAS. PROF.]]=$B54,IF(DATOS_[[Check Periodo Ref.]:[Check Periodo Ref.]]="Dentro",DATOS_[Conc.Sal.05]))))),
0)</f>
        <v>0</v>
      </c>
      <c r="K55" s="93">
        <f t="array" ref="K55">IFERROR(
AVERAGE((IF(DATOS_[[Sexo]:[Sexo]]=$B55,IF(DATOS_[[AGRUP. CLAS. PROF.]:[AGRUP. CLAS. PROF.]]=$B54,IF(DATOS_[[Check Periodo Ref.]:[Check Periodo Ref.]]="Dentro",DATOS_[Conc.Sal.06]))))),
0)</f>
        <v>0</v>
      </c>
      <c r="L55" s="93">
        <f t="array" ref="L55">IFERROR(
AVERAGE((IF(DATOS_[[Sexo]:[Sexo]]=$B55,IF(DATOS_[[AGRUP. CLAS. PROF.]:[AGRUP. CLAS. PROF.]]=$B54,IF(DATOS_[[Check Periodo Ref.]:[Check Periodo Ref.]]="Dentro",DATOS_[Conc.Sal.07]))))),
0)</f>
        <v>0</v>
      </c>
      <c r="M55" s="93">
        <f t="array" ref="M55">IFERROR(
AVERAGE((IF(DATOS_[[Sexo]:[Sexo]]=$B55,IF(DATOS_[[AGRUP. CLAS. PROF.]:[AGRUP. CLAS. PROF.]]=$B54,IF(DATOS_[[Check Periodo Ref.]:[Check Periodo Ref.]]="Dentro",DATOS_[Conc.Sal.08]))))),
0)</f>
        <v>0</v>
      </c>
      <c r="N55" s="93">
        <f t="array" ref="N55">IFERROR(
AVERAGE((IF(DATOS_[[Sexo]:[Sexo]]=$B55,IF(DATOS_[[AGRUP. CLAS. PROF.]:[AGRUP. CLAS. PROF.]]=$B54,IF(DATOS_[[Check Periodo Ref.]:[Check Periodo Ref.]]="Dentro",DATOS_[Conc.Sal.09]))))),
0)</f>
        <v>0</v>
      </c>
      <c r="O55" s="93">
        <f t="array" ref="O55">IFERROR(
AVERAGE((IF(DATOS_[[Sexo]:[Sexo]]=$B55,IF(DATOS_[[AGRUP. CLAS. PROF.]:[AGRUP. CLAS. PROF.]]=$B54,IF(DATOS_[[Check Periodo Ref.]:[Check Periodo Ref.]]="Dentro",DATOS_[Conc.Sal.10]))))),
0)</f>
        <v>0</v>
      </c>
      <c r="P55" s="93">
        <f t="array" ref="P55">IFERROR(
AVERAGE((IF(DATOS_[[Sexo]:[Sexo]]=$B55,IF(DATOS_[[AGRUP. CLAS. PROF.]:[AGRUP. CLAS. PROF.]]=$B54,IF(DATOS_[[Check Periodo Ref.]:[Check Periodo Ref.]]="Dentro",DATOS_[Conc.Sal.11]))))),
0)</f>
        <v>0</v>
      </c>
      <c r="Q55" s="93">
        <f t="array" ref="Q55">IFERROR(
AVERAGE((IF(DATOS_[[Sexo]:[Sexo]]=$B55,IF(DATOS_[[AGRUP. CLAS. PROF.]:[AGRUP. CLAS. PROF.]]=$B54,IF(DATOS_[[Check Periodo Ref.]:[Check Periodo Ref.]]="Dentro",DATOS_[Conc.Sal.12]))))),
0)</f>
        <v>0</v>
      </c>
      <c r="R55" s="93">
        <f t="array" ref="R55">IFERROR(
AVERAGE((IF(DATOS_[[Sexo]:[Sexo]]=$B55,IF(DATOS_[[AGRUP. CLAS. PROF.]:[AGRUP. CLAS. PROF.]]=$B54,IF(DATOS_[[Check Periodo Ref.]:[Check Periodo Ref.]]="Dentro",DATOS_[Conc.Sal.13]))))),
0)</f>
        <v>0</v>
      </c>
      <c r="S55" s="93">
        <f t="array" ref="S55">IFERROR(
AVERAGE((IF(DATOS_[[Sexo]:[Sexo]]=$B55,IF(DATOS_[[AGRUP. CLAS. PROF.]:[AGRUP. CLAS. PROF.]]=$B54,IF(DATOS_[[Check Periodo Ref.]:[Check Periodo Ref.]]="Dentro",DATOS_[Conc.Sal.14]))))),
0)</f>
        <v>0</v>
      </c>
      <c r="T55" s="93">
        <f t="array" ref="T55">IFERROR(
AVERAGE((IF(DATOS_[[Sexo]:[Sexo]]=$B55,IF(DATOS_[[AGRUP. CLAS. PROF.]:[AGRUP. CLAS. PROF.]]=$B54,IF(DATOS_[[Check Periodo Ref.]:[Check Periodo Ref.]]="Dentro",DATOS_[Conc.Sal.15]))))),
0)</f>
        <v>0</v>
      </c>
      <c r="U55" s="93">
        <f t="array" ref="U55">IFERROR(
AVERAGE((IF(DATOS_[[Sexo]:[Sexo]]=$B55,IF(DATOS_[[AGRUP. CLAS. PROF.]:[AGRUP. CLAS. PROF.]]=$B54,IF(DATOS_[[Check Periodo Ref.]:[Check Periodo Ref.]]="Dentro",DATOS_[Conc.Sal.16]))))),
0)</f>
        <v>0</v>
      </c>
      <c r="V55" s="93">
        <f t="array" ref="V55">IFERROR(
AVERAGE((IF(DATOS_[[Sexo]:[Sexo]]=$B55,IF(DATOS_[[AGRUP. CLAS. PROF.]:[AGRUP. CLAS. PROF.]]=$B54,IF(DATOS_[[Check Periodo Ref.]:[Check Periodo Ref.]]="Dentro",DATOS_[Conc.Sal.17]))))),
0)</f>
        <v>0</v>
      </c>
      <c r="W55" s="93">
        <f t="array" ref="W55">IFERROR(
AVERAGE((IF(DATOS_[[Sexo]:[Sexo]]=$B55,IF(DATOS_[[AGRUP. CLAS. PROF.]:[AGRUP. CLAS. PROF.]]=$B54,IF(DATOS_[[Check Periodo Ref.]:[Check Periodo Ref.]]="Dentro",DATOS_[Conc.Sal.18]))))),
0)</f>
        <v>0</v>
      </c>
      <c r="X55" s="93">
        <f t="array" ref="X55">IFERROR(
AVERAGE((IF(DATOS_[[Sexo]:[Sexo]]=$B55,IF(DATOS_[[AGRUP. CLAS. PROF.]:[AGRUP. CLAS. PROF.]]=$B54,IF(DATOS_[[Check Periodo Ref.]:[Check Periodo Ref.]]="Dentro",DATOS_[Conc.Sal.19]))))),
0)</f>
        <v>0</v>
      </c>
      <c r="Y55" s="93">
        <f t="array" ref="Y55">IFERROR(
AVERAGE((IF(DATOS_[[Sexo]:[Sexo]]=$B55,IF(DATOS_[[AGRUP. CLAS. PROF.]:[AGRUP. CLAS. PROF.]]=$B54,IF(DATOS_[[Check Periodo Ref.]:[Check Periodo Ref.]]="Dentro",DATOS_[Conc.Sal.20]))))),
0)</f>
        <v>0</v>
      </c>
      <c r="Z55" s="93">
        <f t="array" ref="Z55">IFERROR(
AVERAGE((IF(DATOS_[[Sexo]:[Sexo]]=$B55,IF(DATOS_[[AGRUP. CLAS. PROF.]:[AGRUP. CLAS. PROF.]]=$B54,IF(DATOS_[[Check Periodo Ref.]:[Check Periodo Ref.]]="Dentro",DATOS_[Conc.Sal.21]))))),
0)</f>
        <v>0</v>
      </c>
      <c r="AA55" s="93">
        <f t="array" ref="AA55">IFERROR(
AVERAGE((IF(DATOS_[[Sexo]:[Sexo]]=$B55,IF(DATOS_[[AGRUP. CLAS. PROF.]:[AGRUP. CLAS. PROF.]]=$B54,IF(DATOS_[[Check Periodo Ref.]:[Check Periodo Ref.]]="Dentro",DATOS_[Conc.Sal.22]))))),
0)</f>
        <v>0</v>
      </c>
      <c r="AB55" s="93">
        <f t="array" ref="AB55">IFERROR(
AVERAGE((IF(DATOS_[[Sexo]:[Sexo]]=$B55,IF(DATOS_[[AGRUP. CLAS. PROF.]:[AGRUP. CLAS. PROF.]]=$B54,IF(DATOS_[[Check Periodo Ref.]:[Check Periodo Ref.]]="Dentro",DATOS_[Conc.Sal.23]))))),
0)</f>
        <v>0</v>
      </c>
      <c r="AC55" s="93">
        <f t="array" ref="AC55">IFERROR(
AVERAGE((IF(DATOS_[[Sexo]:[Sexo]]=$B55,IF(DATOS_[[AGRUP. CLAS. PROF.]:[AGRUP. CLAS. PROF.]]=$B54,IF(DATOS_[[Check Periodo Ref.]:[Check Periodo Ref.]]="Dentro",DATOS_[Conc.Sal.24]))))),
0)</f>
        <v>0</v>
      </c>
      <c r="AD55" s="93">
        <f t="array" ref="AD55">IFERROR(
AVERAGE((IF(DATOS_[[Sexo]:[Sexo]]=$B55,IF(DATOS_[[AGRUP. CLAS. PROF.]:[AGRUP. CLAS. PROF.]]=$B54,IF(DATOS_[[Check Periodo Ref.]:[Check Periodo Ref.]]="Dentro",DATOS_[Conc.Sal.25]))))),
0)</f>
        <v>0</v>
      </c>
      <c r="AE55" s="93">
        <f t="array" ref="AE55">IFERROR(
AVERAGE((IF(DATOS_[[Sexo]:[Sexo]]=$B55,IF(DATOS_[[AGRUP. CLAS. PROF.]:[AGRUP. CLAS. PROF.]]=$B54,IF(DATOS_[[Check Periodo Ref.]:[Check Periodo Ref.]]="Dentro",DATOS_[Conc.Sal.26]))))),
0)</f>
        <v>0</v>
      </c>
      <c r="AF55" s="93">
        <f t="array" ref="AF55">IFERROR(
AVERAGE((IF(DATOS_[[Sexo]:[Sexo]]=$B55,IF(DATOS_[[AGRUP. CLAS. PROF.]:[AGRUP. CLAS. PROF.]]=$B54,IF(DATOS_[[Check Periodo Ref.]:[Check Periodo Ref.]]="Dentro",DATOS_[Conc.Sal.27]))))),
0)</f>
        <v>0</v>
      </c>
      <c r="AG55" s="93">
        <f t="array" ref="AG55">IFERROR(
AVERAGE((IF(DATOS_[[Sexo]:[Sexo]]=$B55,IF(DATOS_[[AGRUP. CLAS. PROF.]:[AGRUP. CLAS. PROF.]]=$B54,IF(DATOS_[[Check Periodo Ref.]:[Check Periodo Ref.]]="Dentro",DATOS_[Conc.Sal.28]))))),
0)</f>
        <v>0</v>
      </c>
      <c r="AH55" s="93">
        <f t="array" ref="AH55">IFERROR(
AVERAGE((IF(DATOS_[[Sexo]:[Sexo]]=$B55,IF(DATOS_[[AGRUP. CLAS. PROF.]:[AGRUP. CLAS. PROF.]]=$B54,IF(DATOS_[[Check Periodo Ref.]:[Check Periodo Ref.]]="Dentro",DATOS_[Conc.Sal.29]))))),
0)</f>
        <v>0</v>
      </c>
      <c r="AI55" s="93">
        <f t="array" ref="AI55">IFERROR(
AVERAGE((IF(DATOS_[[Sexo]:[Sexo]]=$B55,IF(DATOS_[[AGRUP. CLAS. PROF.]:[AGRUP. CLAS. PROF.]]=$B54,IF(DATOS_[[Check Periodo Ref.]:[Check Periodo Ref.]]="Dentro",DATOS_[Conc.Sal.30]))))),
0)</f>
        <v>0</v>
      </c>
      <c r="AJ55" s="94">
        <f t="array" ref="AJ55">IFERROR(
AVERAGE(IF(DATOS_[Sexo]=$B55,IF(DATOS_[AGRUP. CLAS. PROF.]=$B54,IF(DATOS_[Check Periodo Ref.]="Dentro",DATOS_[Tot COMPL.SAL Ef],FALSE)))),
0)</f>
        <v>0</v>
      </c>
      <c r="AK55" s="96">
        <f t="array" ref="AK55">IFERROR(
AVERAGE(IF(DATOS_[Sexo]=$B55,IF(DATOS_[AGRUP. CLAS. PROF.]=$B54,IF(DATOS_[Check Periodo Ref.]="Dentro",DATOS_[TOTAL SALARIO Ef],FALSE)))),
0)</f>
        <v>0</v>
      </c>
      <c r="AL55" s="95">
        <f t="array" ref="AL55">IFERROR(
AVERAGE((IF(DATOS_[[Sexo]:[Sexo]]=$B55,IF(DATOS_[[AGRUP. CLAS. PROF.]:[AGRUP. CLAS. PROF.]]=$B54,IF(DATOS_[[Check Periodo Ref.]:[Check Periodo Ref.]]="Dentro",DATOS_[C.Extra.01]))))),
0)</f>
        <v>0</v>
      </c>
      <c r="AM55" s="95">
        <f t="array" ref="AM55">IFERROR(
AVERAGE((IF(DATOS_[[Sexo]:[Sexo]]=$B55,IF(DATOS_[[AGRUP. CLAS. PROF.]:[AGRUP. CLAS. PROF.]]=$B54,IF(DATOS_[[Check Periodo Ref.]:[Check Periodo Ref.]]="Dentro",DATOS_[C.Extra.02]))))),
0)</f>
        <v>0</v>
      </c>
      <c r="AN55" s="95">
        <f t="array" ref="AN55">IFERROR(
AVERAGE((IF(DATOS_[[Sexo]:[Sexo]]=$B55,IF(DATOS_[[AGRUP. CLAS. PROF.]:[AGRUP. CLAS. PROF.]]=$B54,IF(DATOS_[[Check Periodo Ref.]:[Check Periodo Ref.]]="Dentro",DATOS_[C.Extra.03]))))),
0)</f>
        <v>0</v>
      </c>
      <c r="AO55" s="95">
        <f t="array" ref="AO55">IFERROR(
AVERAGE((IF(DATOS_[[Sexo]:[Sexo]]=$B55,IF(DATOS_[[AGRUP. CLAS. PROF.]:[AGRUP. CLAS. PROF.]]=$B54,IF(DATOS_[[Check Periodo Ref.]:[Check Periodo Ref.]]="Dentro",DATOS_[C.Extra.04]))))),
0)</f>
        <v>0</v>
      </c>
      <c r="AP55" s="95">
        <f t="array" ref="AP55">IFERROR(
AVERAGE((IF(DATOS_[[Sexo]:[Sexo]]=$B55,IF(DATOS_[[AGRUP. CLAS. PROF.]:[AGRUP. CLAS. PROF.]]=$B54,IF(DATOS_[[Check Periodo Ref.]:[Check Periodo Ref.]]="Dentro",DATOS_[C.Extra.05]))))),
0)</f>
        <v>0</v>
      </c>
      <c r="AQ55" s="97">
        <f t="array" ref="AQ55">IFERROR(
AVERAGE(IF(DATOS_[Sexo]=$B55,IF(DATOS_[AGRUP. CLAS. PROF.]=$B54,IF(DATOS_[Check Periodo Ref.]="Dentro",DATOS_[Tot Extrasalarial Ef],FALSE)))),
0)</f>
        <v>0</v>
      </c>
      <c r="AR55" s="98">
        <f t="array" ref="AR55">IFERROR(
AVERAGE(IF(DATOS_[Sexo]=$B55,IF(DATOS_[AGRUP. CLAS. PROF.]=$B54,IF(DATOS_[Check Periodo Ref.]="Dentro",DATOS_[TOTAL Retrib Ef],FALSE)))),
0)</f>
        <v>0</v>
      </c>
    </row>
    <row r="56" spans="1:44" x14ac:dyDescent="0.3">
      <c r="A56" s="48" t="str">
        <f t="shared" ref="A56" si="58">+A55</f>
        <v>[ocultar]</v>
      </c>
      <c r="B56" s="46" t="s">
        <v>163</v>
      </c>
      <c r="C56" s="45">
        <f t="array" ref="C56">SUM(IF($B56=DATOS_[Sexo],
IF($B54=DATOS_[AGRUP. CLAS. PROF.],
IF("Dentro"=DATOS_[Check Periodo Ref.],
1/(COUNTIFS(DATOS_[Sexo],$B56,DATOS_[AGRUP. CLAS. PROF.],$B54,DATOS_[Check Periodo Ref.],"Dentro",DATOS_[id],DATOS_[id]))))))</f>
        <v>0</v>
      </c>
      <c r="D56" s="47">
        <f>COUNTIFS(DATOS_[AGRUP. CLAS. PROF.],$B54,DATOS_[Sexo],$B56,DATOS_[Check Periodo Ref.],"Dentro")</f>
        <v>0</v>
      </c>
      <c r="E56" s="92">
        <f t="array" ref="E56">IFERROR(
AVERAGE(IF(DATOS_[Sexo]=$B56,IF(DATOS_[AGRUP. CLAS. PROF.]=$B54,IF(DATOS_[Check Periodo Ref.]="Dentro",DATOS_[SALARIO BASE Ef],FALSE)))),
0)</f>
        <v>0</v>
      </c>
      <c r="F56" s="93">
        <f t="array" ref="F56">IFERROR(
AVERAGE((IF(DATOS_[[Sexo]:[Sexo]]=$B56,IF(DATOS_[[AGRUP. CLAS. PROF.]:[AGRUP. CLAS. PROF.]]=$B54,IF(DATOS_[[Check Periodo Ref.]:[Check Periodo Ref.]]="Dentro",DATOS_[Conc.Sal.01]))))),
0)</f>
        <v>0</v>
      </c>
      <c r="G56" s="93">
        <f t="array" ref="G56">IFERROR(
AVERAGE((IF(DATOS_[[Sexo]:[Sexo]]=$B56,IF(DATOS_[[AGRUP. CLAS. PROF.]:[AGRUP. CLAS. PROF.]]=$B54,IF(DATOS_[[Check Periodo Ref.]:[Check Periodo Ref.]]="Dentro",DATOS_[Conc.Sal.02]))))),
0)</f>
        <v>0</v>
      </c>
      <c r="H56" s="93">
        <f t="array" ref="H56">IFERROR(
AVERAGE((IF(DATOS_[[Sexo]:[Sexo]]=$B56,IF(DATOS_[[AGRUP. CLAS. PROF.]:[AGRUP. CLAS. PROF.]]=$B54,IF(DATOS_[[Check Periodo Ref.]:[Check Periodo Ref.]]="Dentro",DATOS_[Conc.Sal.03]))))),
0)</f>
        <v>0</v>
      </c>
      <c r="I56" s="93">
        <f t="array" ref="I56">IFERROR(
AVERAGE((IF(DATOS_[[Sexo]:[Sexo]]=$B56,IF(DATOS_[[AGRUP. CLAS. PROF.]:[AGRUP. CLAS. PROF.]]=$B54,IF(DATOS_[[Check Periodo Ref.]:[Check Periodo Ref.]]="Dentro",DATOS_[Conc.Sal.04]))))),
0)</f>
        <v>0</v>
      </c>
      <c r="J56" s="93">
        <f t="array" ref="J56">IFERROR(
AVERAGE((IF(DATOS_[[Sexo]:[Sexo]]=$B56,IF(DATOS_[[AGRUP. CLAS. PROF.]:[AGRUP. CLAS. PROF.]]=$B54,IF(DATOS_[[Check Periodo Ref.]:[Check Periodo Ref.]]="Dentro",DATOS_[Conc.Sal.05]))))),
0)</f>
        <v>0</v>
      </c>
      <c r="K56" s="93">
        <f t="array" ref="K56">IFERROR(
AVERAGE((IF(DATOS_[[Sexo]:[Sexo]]=$B56,IF(DATOS_[[AGRUP. CLAS. PROF.]:[AGRUP. CLAS. PROF.]]=$B54,IF(DATOS_[[Check Periodo Ref.]:[Check Periodo Ref.]]="Dentro",DATOS_[Conc.Sal.06]))))),
0)</f>
        <v>0</v>
      </c>
      <c r="L56" s="93">
        <f t="array" ref="L56">IFERROR(
AVERAGE((IF(DATOS_[[Sexo]:[Sexo]]=$B56,IF(DATOS_[[AGRUP. CLAS. PROF.]:[AGRUP. CLAS. PROF.]]=$B54,IF(DATOS_[[Check Periodo Ref.]:[Check Periodo Ref.]]="Dentro",DATOS_[Conc.Sal.07]))))),
0)</f>
        <v>0</v>
      </c>
      <c r="M56" s="93">
        <f t="array" ref="M56">IFERROR(
AVERAGE((IF(DATOS_[[Sexo]:[Sexo]]=$B56,IF(DATOS_[[AGRUP. CLAS. PROF.]:[AGRUP. CLAS. PROF.]]=$B54,IF(DATOS_[[Check Periodo Ref.]:[Check Periodo Ref.]]="Dentro",DATOS_[Conc.Sal.08]))))),
0)</f>
        <v>0</v>
      </c>
      <c r="N56" s="93">
        <f t="array" ref="N56">IFERROR(
AVERAGE((IF(DATOS_[[Sexo]:[Sexo]]=$B56,IF(DATOS_[[AGRUP. CLAS. PROF.]:[AGRUP. CLAS. PROF.]]=$B54,IF(DATOS_[[Check Periodo Ref.]:[Check Periodo Ref.]]="Dentro",DATOS_[Conc.Sal.09]))))),
0)</f>
        <v>0</v>
      </c>
      <c r="O56" s="93">
        <f t="array" ref="O56">IFERROR(
AVERAGE((IF(DATOS_[[Sexo]:[Sexo]]=$B56,IF(DATOS_[[AGRUP. CLAS. PROF.]:[AGRUP. CLAS. PROF.]]=$B54,IF(DATOS_[[Check Periodo Ref.]:[Check Periodo Ref.]]="Dentro",DATOS_[Conc.Sal.10]))))),
0)</f>
        <v>0</v>
      </c>
      <c r="P56" s="93">
        <f t="array" ref="P56">IFERROR(
AVERAGE((IF(DATOS_[[Sexo]:[Sexo]]=$B56,IF(DATOS_[[AGRUP. CLAS. PROF.]:[AGRUP. CLAS. PROF.]]=$B54,IF(DATOS_[[Check Periodo Ref.]:[Check Periodo Ref.]]="Dentro",DATOS_[Conc.Sal.11]))))),
0)</f>
        <v>0</v>
      </c>
      <c r="Q56" s="93">
        <f t="array" ref="Q56">IFERROR(
AVERAGE((IF(DATOS_[[Sexo]:[Sexo]]=$B56,IF(DATOS_[[AGRUP. CLAS. PROF.]:[AGRUP. CLAS. PROF.]]=$B54,IF(DATOS_[[Check Periodo Ref.]:[Check Periodo Ref.]]="Dentro",DATOS_[Conc.Sal.12]))))),
0)</f>
        <v>0</v>
      </c>
      <c r="R56" s="93">
        <f t="array" ref="R56">IFERROR(
AVERAGE((IF(DATOS_[[Sexo]:[Sexo]]=$B56,IF(DATOS_[[AGRUP. CLAS. PROF.]:[AGRUP. CLAS. PROF.]]=$B54,IF(DATOS_[[Check Periodo Ref.]:[Check Periodo Ref.]]="Dentro",DATOS_[Conc.Sal.13]))))),
0)</f>
        <v>0</v>
      </c>
      <c r="S56" s="93">
        <f t="array" ref="S56">IFERROR(
AVERAGE((IF(DATOS_[[Sexo]:[Sexo]]=$B56,IF(DATOS_[[AGRUP. CLAS. PROF.]:[AGRUP. CLAS. PROF.]]=$B54,IF(DATOS_[[Check Periodo Ref.]:[Check Periodo Ref.]]="Dentro",DATOS_[Conc.Sal.14]))))),
0)</f>
        <v>0</v>
      </c>
      <c r="T56" s="93">
        <f t="array" ref="T56">IFERROR(
AVERAGE((IF(DATOS_[[Sexo]:[Sexo]]=$B56,IF(DATOS_[[AGRUP. CLAS. PROF.]:[AGRUP. CLAS. PROF.]]=$B54,IF(DATOS_[[Check Periodo Ref.]:[Check Periodo Ref.]]="Dentro",DATOS_[Conc.Sal.15]))))),
0)</f>
        <v>0</v>
      </c>
      <c r="U56" s="93">
        <f t="array" ref="U56">IFERROR(
AVERAGE((IF(DATOS_[[Sexo]:[Sexo]]=$B56,IF(DATOS_[[AGRUP. CLAS. PROF.]:[AGRUP. CLAS. PROF.]]=$B54,IF(DATOS_[[Check Periodo Ref.]:[Check Periodo Ref.]]="Dentro",DATOS_[Conc.Sal.16]))))),
0)</f>
        <v>0</v>
      </c>
      <c r="V56" s="93">
        <f t="array" ref="V56">IFERROR(
AVERAGE((IF(DATOS_[[Sexo]:[Sexo]]=$B56,IF(DATOS_[[AGRUP. CLAS. PROF.]:[AGRUP. CLAS. PROF.]]=$B54,IF(DATOS_[[Check Periodo Ref.]:[Check Periodo Ref.]]="Dentro",DATOS_[Conc.Sal.17]))))),
0)</f>
        <v>0</v>
      </c>
      <c r="W56" s="93">
        <f t="array" ref="W56">IFERROR(
AVERAGE((IF(DATOS_[[Sexo]:[Sexo]]=$B56,IF(DATOS_[[AGRUP. CLAS. PROF.]:[AGRUP. CLAS. PROF.]]=$B54,IF(DATOS_[[Check Periodo Ref.]:[Check Periodo Ref.]]="Dentro",DATOS_[Conc.Sal.18]))))),
0)</f>
        <v>0</v>
      </c>
      <c r="X56" s="93">
        <f t="array" ref="X56">IFERROR(
AVERAGE((IF(DATOS_[[Sexo]:[Sexo]]=$B56,IF(DATOS_[[AGRUP. CLAS. PROF.]:[AGRUP. CLAS. PROF.]]=$B54,IF(DATOS_[[Check Periodo Ref.]:[Check Periodo Ref.]]="Dentro",DATOS_[Conc.Sal.19]))))),
0)</f>
        <v>0</v>
      </c>
      <c r="Y56" s="93">
        <f t="array" ref="Y56">IFERROR(
AVERAGE((IF(DATOS_[[Sexo]:[Sexo]]=$B56,IF(DATOS_[[AGRUP. CLAS. PROF.]:[AGRUP. CLAS. PROF.]]=$B54,IF(DATOS_[[Check Periodo Ref.]:[Check Periodo Ref.]]="Dentro",DATOS_[Conc.Sal.20]))))),
0)</f>
        <v>0</v>
      </c>
      <c r="Z56" s="93">
        <f t="array" ref="Z56">IFERROR(
AVERAGE((IF(DATOS_[[Sexo]:[Sexo]]=$B56,IF(DATOS_[[AGRUP. CLAS. PROF.]:[AGRUP. CLAS. PROF.]]=$B54,IF(DATOS_[[Check Periodo Ref.]:[Check Periodo Ref.]]="Dentro",DATOS_[Conc.Sal.21]))))),
0)</f>
        <v>0</v>
      </c>
      <c r="AA56" s="93">
        <f t="array" ref="AA56">IFERROR(
AVERAGE((IF(DATOS_[[Sexo]:[Sexo]]=$B56,IF(DATOS_[[AGRUP. CLAS. PROF.]:[AGRUP. CLAS. PROF.]]=$B54,IF(DATOS_[[Check Periodo Ref.]:[Check Periodo Ref.]]="Dentro",DATOS_[Conc.Sal.22]))))),
0)</f>
        <v>0</v>
      </c>
      <c r="AB56" s="93">
        <f t="array" ref="AB56">IFERROR(
AVERAGE((IF(DATOS_[[Sexo]:[Sexo]]=$B56,IF(DATOS_[[AGRUP. CLAS. PROF.]:[AGRUP. CLAS. PROF.]]=$B54,IF(DATOS_[[Check Periodo Ref.]:[Check Periodo Ref.]]="Dentro",DATOS_[Conc.Sal.23]))))),
0)</f>
        <v>0</v>
      </c>
      <c r="AC56" s="93">
        <f t="array" ref="AC56">IFERROR(
AVERAGE((IF(DATOS_[[Sexo]:[Sexo]]=$B56,IF(DATOS_[[AGRUP. CLAS. PROF.]:[AGRUP. CLAS. PROF.]]=$B54,IF(DATOS_[[Check Periodo Ref.]:[Check Periodo Ref.]]="Dentro",DATOS_[Conc.Sal.24]))))),
0)</f>
        <v>0</v>
      </c>
      <c r="AD56" s="93">
        <f t="array" ref="AD56">IFERROR(
AVERAGE((IF(DATOS_[[Sexo]:[Sexo]]=$B56,IF(DATOS_[[AGRUP. CLAS. PROF.]:[AGRUP. CLAS. PROF.]]=$B54,IF(DATOS_[[Check Periodo Ref.]:[Check Periodo Ref.]]="Dentro",DATOS_[Conc.Sal.25]))))),
0)</f>
        <v>0</v>
      </c>
      <c r="AE56" s="93">
        <f t="array" ref="AE56">IFERROR(
AVERAGE((IF(DATOS_[[Sexo]:[Sexo]]=$B56,IF(DATOS_[[AGRUP. CLAS. PROF.]:[AGRUP. CLAS. PROF.]]=$B54,IF(DATOS_[[Check Periodo Ref.]:[Check Periodo Ref.]]="Dentro",DATOS_[Conc.Sal.26]))))),
0)</f>
        <v>0</v>
      </c>
      <c r="AF56" s="93">
        <f t="array" ref="AF56">IFERROR(
AVERAGE((IF(DATOS_[[Sexo]:[Sexo]]=$B56,IF(DATOS_[[AGRUP. CLAS. PROF.]:[AGRUP. CLAS. PROF.]]=$B54,IF(DATOS_[[Check Periodo Ref.]:[Check Periodo Ref.]]="Dentro",DATOS_[Conc.Sal.27]))))),
0)</f>
        <v>0</v>
      </c>
      <c r="AG56" s="93">
        <f t="array" ref="AG56">IFERROR(
AVERAGE((IF(DATOS_[[Sexo]:[Sexo]]=$B56,IF(DATOS_[[AGRUP. CLAS. PROF.]:[AGRUP. CLAS. PROF.]]=$B54,IF(DATOS_[[Check Periodo Ref.]:[Check Periodo Ref.]]="Dentro",DATOS_[Conc.Sal.28]))))),
0)</f>
        <v>0</v>
      </c>
      <c r="AH56" s="93">
        <f t="array" ref="AH56">IFERROR(
AVERAGE((IF(DATOS_[[Sexo]:[Sexo]]=$B56,IF(DATOS_[[AGRUP. CLAS. PROF.]:[AGRUP. CLAS. PROF.]]=$B54,IF(DATOS_[[Check Periodo Ref.]:[Check Periodo Ref.]]="Dentro",DATOS_[Conc.Sal.29]))))),
0)</f>
        <v>0</v>
      </c>
      <c r="AI56" s="93">
        <f t="array" ref="AI56">IFERROR(
AVERAGE((IF(DATOS_[[Sexo]:[Sexo]]=$B56,IF(DATOS_[[AGRUP. CLAS. PROF.]:[AGRUP. CLAS. PROF.]]=$B54,IF(DATOS_[[Check Periodo Ref.]:[Check Periodo Ref.]]="Dentro",DATOS_[Conc.Sal.30]))))),
0)</f>
        <v>0</v>
      </c>
      <c r="AJ56" s="94">
        <f t="array" ref="AJ56">IFERROR(
AVERAGE(IF(DATOS_[Sexo]=$B56,IF(DATOS_[AGRUP. CLAS. PROF.]=$B54,IF(DATOS_[Check Periodo Ref.]="Dentro",DATOS_[Tot COMPL.SAL Ef],FALSE)))),
0)</f>
        <v>0</v>
      </c>
      <c r="AK56" s="96">
        <f t="array" ref="AK56">IFERROR(
AVERAGE(IF(DATOS_[Sexo]=$B56,IF(DATOS_[AGRUP. CLAS. PROF.]=$B54,IF(DATOS_[Check Periodo Ref.]="Dentro",DATOS_[TOTAL SALARIO Ef],FALSE)))),
0)</f>
        <v>0</v>
      </c>
      <c r="AL56" s="95">
        <f t="array" ref="AL56">IFERROR(
AVERAGE((IF(DATOS_[[Sexo]:[Sexo]]=$B56,IF(DATOS_[[AGRUP. CLAS. PROF.]:[AGRUP. CLAS. PROF.]]=$B54,IF(DATOS_[[Check Periodo Ref.]:[Check Periodo Ref.]]="Dentro",DATOS_[C.Extra.01]))))),
0)</f>
        <v>0</v>
      </c>
      <c r="AM56" s="95">
        <f t="array" ref="AM56">IFERROR(
AVERAGE((IF(DATOS_[[Sexo]:[Sexo]]=$B56,IF(DATOS_[[AGRUP. CLAS. PROF.]:[AGRUP. CLAS. PROF.]]=$B54,IF(DATOS_[[Check Periodo Ref.]:[Check Periodo Ref.]]="Dentro",DATOS_[C.Extra.02]))))),
0)</f>
        <v>0</v>
      </c>
      <c r="AN56" s="95">
        <f t="array" ref="AN56">IFERROR(
AVERAGE((IF(DATOS_[[Sexo]:[Sexo]]=$B56,IF(DATOS_[[AGRUP. CLAS. PROF.]:[AGRUP. CLAS. PROF.]]=$B54,IF(DATOS_[[Check Periodo Ref.]:[Check Periodo Ref.]]="Dentro",DATOS_[C.Extra.03]))))),
0)</f>
        <v>0</v>
      </c>
      <c r="AO56" s="95">
        <f t="array" ref="AO56">IFERROR(
AVERAGE((IF(DATOS_[[Sexo]:[Sexo]]=$B56,IF(DATOS_[[AGRUP. CLAS. PROF.]:[AGRUP. CLAS. PROF.]]=$B54,IF(DATOS_[[Check Periodo Ref.]:[Check Periodo Ref.]]="Dentro",DATOS_[C.Extra.04]))))),
0)</f>
        <v>0</v>
      </c>
      <c r="AP56" s="95">
        <f t="array" ref="AP56">IFERROR(
AVERAGE((IF(DATOS_[[Sexo]:[Sexo]]=$B56,IF(DATOS_[[AGRUP. CLAS. PROF.]:[AGRUP. CLAS. PROF.]]=$B54,IF(DATOS_[[Check Periodo Ref.]:[Check Periodo Ref.]]="Dentro",DATOS_[C.Extra.05]))))),
0)</f>
        <v>0</v>
      </c>
      <c r="AQ56" s="97">
        <f t="array" ref="AQ56">IFERROR(
AVERAGE(IF(DATOS_[Sexo]=$B56,IF(DATOS_[AGRUP. CLAS. PROF.]=$B54,IF(DATOS_[Check Periodo Ref.]="Dentro",DATOS_[Tot Extrasalarial Ef],FALSE)))),
0)</f>
        <v>0</v>
      </c>
      <c r="AR56" s="98">
        <f t="array" ref="AR56">IFERROR(
AVERAGE(IF(DATOS_[Sexo]=$B56,IF(DATOS_[AGRUP. CLAS. PROF.]=$B54,IF(DATOS_[Check Periodo Ref.]="Dentro",DATOS_[TOTAL Retrib Ef],FALSE)))),
0)</f>
        <v>0</v>
      </c>
    </row>
    <row r="57" spans="1:44" ht="17.25" thickBot="1" x14ac:dyDescent="0.35">
      <c r="A57" s="48" t="str">
        <f t="shared" ref="A57" si="59">+A58</f>
        <v>[ocultar]</v>
      </c>
      <c r="B57" s="51" t="s">
        <v>231</v>
      </c>
      <c r="C57" s="91"/>
      <c r="D57" s="52"/>
      <c r="E57" s="139" t="str">
        <f t="shared" ref="E57:AR57" si="60">IFERROR((E58-E59)/E58,"")</f>
        <v/>
      </c>
      <c r="F57" s="314" t="str">
        <f t="shared" si="60"/>
        <v/>
      </c>
      <c r="G57" s="180" t="str">
        <f t="shared" si="60"/>
        <v/>
      </c>
      <c r="H57" s="180" t="str">
        <f t="shared" si="60"/>
        <v/>
      </c>
      <c r="I57" s="180" t="str">
        <f t="shared" si="60"/>
        <v/>
      </c>
      <c r="J57" s="181" t="str">
        <f t="shared" si="60"/>
        <v/>
      </c>
      <c r="K57" s="182" t="str">
        <f t="shared" si="60"/>
        <v/>
      </c>
      <c r="L57" s="182" t="str">
        <f t="shared" si="60"/>
        <v/>
      </c>
      <c r="M57" s="182" t="str">
        <f t="shared" si="60"/>
        <v/>
      </c>
      <c r="N57" s="182" t="str">
        <f t="shared" si="60"/>
        <v/>
      </c>
      <c r="O57" s="182" t="str">
        <f t="shared" si="60"/>
        <v/>
      </c>
      <c r="P57" s="182" t="str">
        <f t="shared" si="60"/>
        <v/>
      </c>
      <c r="Q57" s="182" t="str">
        <f t="shared" si="60"/>
        <v/>
      </c>
      <c r="R57" s="182" t="str">
        <f t="shared" si="60"/>
        <v/>
      </c>
      <c r="S57" s="182" t="str">
        <f t="shared" si="60"/>
        <v/>
      </c>
      <c r="T57" s="182" t="str">
        <f t="shared" si="60"/>
        <v/>
      </c>
      <c r="U57" s="182" t="str">
        <f t="shared" si="60"/>
        <v/>
      </c>
      <c r="V57" s="181" t="str">
        <f t="shared" si="60"/>
        <v/>
      </c>
      <c r="W57" s="181" t="str">
        <f t="shared" si="60"/>
        <v/>
      </c>
      <c r="X57" s="181" t="str">
        <f t="shared" si="60"/>
        <v/>
      </c>
      <c r="Y57" s="181" t="str">
        <f t="shared" si="60"/>
        <v/>
      </c>
      <c r="Z57" s="181" t="str">
        <f t="shared" si="60"/>
        <v/>
      </c>
      <c r="AA57" s="181" t="str">
        <f t="shared" si="60"/>
        <v/>
      </c>
      <c r="AB57" s="181" t="str">
        <f t="shared" si="60"/>
        <v/>
      </c>
      <c r="AC57" s="181" t="str">
        <f t="shared" si="60"/>
        <v/>
      </c>
      <c r="AD57" s="181" t="str">
        <f t="shared" si="60"/>
        <v/>
      </c>
      <c r="AE57" s="181" t="str">
        <f t="shared" si="60"/>
        <v/>
      </c>
      <c r="AF57" s="181" t="str">
        <f t="shared" si="60"/>
        <v/>
      </c>
      <c r="AG57" s="181" t="str">
        <f t="shared" si="60"/>
        <v/>
      </c>
      <c r="AH57" s="181" t="str">
        <f t="shared" si="60"/>
        <v/>
      </c>
      <c r="AI57" s="181" t="str">
        <f t="shared" si="60"/>
        <v/>
      </c>
      <c r="AJ57" s="140" t="str">
        <f t="shared" si="60"/>
        <v/>
      </c>
      <c r="AK57" s="143" t="str">
        <f t="shared" si="60"/>
        <v/>
      </c>
      <c r="AL57" s="184" t="str">
        <f t="shared" si="60"/>
        <v/>
      </c>
      <c r="AM57" s="184" t="str">
        <f t="shared" si="60"/>
        <v/>
      </c>
      <c r="AN57" s="184" t="str">
        <f t="shared" si="60"/>
        <v/>
      </c>
      <c r="AO57" s="184" t="str">
        <f t="shared" si="60"/>
        <v/>
      </c>
      <c r="AP57" s="184" t="str">
        <f t="shared" si="60"/>
        <v/>
      </c>
      <c r="AQ57" s="141" t="str">
        <f t="shared" si="60"/>
        <v/>
      </c>
      <c r="AR57" s="142" t="str">
        <f t="shared" si="60"/>
        <v/>
      </c>
    </row>
    <row r="58" spans="1:44" x14ac:dyDescent="0.3">
      <c r="A58" s="48" t="str">
        <f t="shared" ref="A58" si="61">+IF(C58+C59=0,"[ocultar]","")</f>
        <v>[ocultar]</v>
      </c>
      <c r="B58" s="46" t="s">
        <v>162</v>
      </c>
      <c r="C58" s="45">
        <f t="array" ref="C58">SUM(IF($B58=DATOS_[Sexo],
IF($B57=DATOS_[AGRUP. CLAS. PROF.],
IF("Dentro"=DATOS_[Check Periodo Ref.],
1/(COUNTIFS(DATOS_[Sexo],$B58,DATOS_[AGRUP. CLAS. PROF.],$B57,DATOS_[Check Periodo Ref.],"Dentro",DATOS_[id],DATOS_[id]))))))</f>
        <v>0</v>
      </c>
      <c r="D58" s="47">
        <f>COUNTIFS(DATOS_[AGRUP. CLAS. PROF.],$B57,DATOS_[Sexo],$B58,DATOS_[Check Periodo Ref.],"Dentro")</f>
        <v>0</v>
      </c>
      <c r="E58" s="92">
        <f t="array" ref="E58">IFERROR(
AVERAGE(IF(DATOS_[Sexo]=$B58,IF(DATOS_[AGRUP. CLAS. PROF.]=$B57,IF(DATOS_[Check Periodo Ref.]="Dentro",DATOS_[SALARIO BASE Ef],FALSE)))),
0)</f>
        <v>0</v>
      </c>
      <c r="F58" s="93">
        <f t="array" ref="F58">IFERROR(
AVERAGE((IF(DATOS_[[Sexo]:[Sexo]]=$B58,IF(DATOS_[[AGRUP. CLAS. PROF.]:[AGRUP. CLAS. PROF.]]=$B57,IF(DATOS_[[Check Periodo Ref.]:[Check Periodo Ref.]]="Dentro",DATOS_[Conc.Sal.01]))))),
0)</f>
        <v>0</v>
      </c>
      <c r="G58" s="93">
        <f t="array" ref="G58">IFERROR(
AVERAGE((IF(DATOS_[[Sexo]:[Sexo]]=$B58,IF(DATOS_[[AGRUP. CLAS. PROF.]:[AGRUP. CLAS. PROF.]]=$B57,IF(DATOS_[[Check Periodo Ref.]:[Check Periodo Ref.]]="Dentro",DATOS_[Conc.Sal.02]))))),
0)</f>
        <v>0</v>
      </c>
      <c r="H58" s="93">
        <f t="array" ref="H58">IFERROR(
AVERAGE((IF(DATOS_[[Sexo]:[Sexo]]=$B58,IF(DATOS_[[AGRUP. CLAS. PROF.]:[AGRUP. CLAS. PROF.]]=$B57,IF(DATOS_[[Check Periodo Ref.]:[Check Periodo Ref.]]="Dentro",DATOS_[Conc.Sal.03]))))),
0)</f>
        <v>0</v>
      </c>
      <c r="I58" s="93">
        <f t="array" ref="I58">IFERROR(
AVERAGE((IF(DATOS_[[Sexo]:[Sexo]]=$B58,IF(DATOS_[[AGRUP. CLAS. PROF.]:[AGRUP. CLAS. PROF.]]=$B57,IF(DATOS_[[Check Periodo Ref.]:[Check Periodo Ref.]]="Dentro",DATOS_[Conc.Sal.04]))))),
0)</f>
        <v>0</v>
      </c>
      <c r="J58" s="93">
        <f t="array" ref="J58">IFERROR(
AVERAGE((IF(DATOS_[[Sexo]:[Sexo]]=$B58,IF(DATOS_[[AGRUP. CLAS. PROF.]:[AGRUP. CLAS. PROF.]]=$B57,IF(DATOS_[[Check Periodo Ref.]:[Check Periodo Ref.]]="Dentro",DATOS_[Conc.Sal.05]))))),
0)</f>
        <v>0</v>
      </c>
      <c r="K58" s="93">
        <f t="array" ref="K58">IFERROR(
AVERAGE((IF(DATOS_[[Sexo]:[Sexo]]=$B58,IF(DATOS_[[AGRUP. CLAS. PROF.]:[AGRUP. CLAS. PROF.]]=$B57,IF(DATOS_[[Check Periodo Ref.]:[Check Periodo Ref.]]="Dentro",DATOS_[Conc.Sal.06]))))),
0)</f>
        <v>0</v>
      </c>
      <c r="L58" s="93">
        <f t="array" ref="L58">IFERROR(
AVERAGE((IF(DATOS_[[Sexo]:[Sexo]]=$B58,IF(DATOS_[[AGRUP. CLAS. PROF.]:[AGRUP. CLAS. PROF.]]=$B57,IF(DATOS_[[Check Periodo Ref.]:[Check Periodo Ref.]]="Dentro",DATOS_[Conc.Sal.07]))))),
0)</f>
        <v>0</v>
      </c>
      <c r="M58" s="93">
        <f t="array" ref="M58">IFERROR(
AVERAGE((IF(DATOS_[[Sexo]:[Sexo]]=$B58,IF(DATOS_[[AGRUP. CLAS. PROF.]:[AGRUP. CLAS. PROF.]]=$B57,IF(DATOS_[[Check Periodo Ref.]:[Check Periodo Ref.]]="Dentro",DATOS_[Conc.Sal.08]))))),
0)</f>
        <v>0</v>
      </c>
      <c r="N58" s="93">
        <f t="array" ref="N58">IFERROR(
AVERAGE((IF(DATOS_[[Sexo]:[Sexo]]=$B58,IF(DATOS_[[AGRUP. CLAS. PROF.]:[AGRUP. CLAS. PROF.]]=$B57,IF(DATOS_[[Check Periodo Ref.]:[Check Periodo Ref.]]="Dentro",DATOS_[Conc.Sal.09]))))),
0)</f>
        <v>0</v>
      </c>
      <c r="O58" s="93">
        <f t="array" ref="O58">IFERROR(
AVERAGE((IF(DATOS_[[Sexo]:[Sexo]]=$B58,IF(DATOS_[[AGRUP. CLAS. PROF.]:[AGRUP. CLAS. PROF.]]=$B57,IF(DATOS_[[Check Periodo Ref.]:[Check Periodo Ref.]]="Dentro",DATOS_[Conc.Sal.10]))))),
0)</f>
        <v>0</v>
      </c>
      <c r="P58" s="93">
        <f t="array" ref="P58">IFERROR(
AVERAGE((IF(DATOS_[[Sexo]:[Sexo]]=$B58,IF(DATOS_[[AGRUP. CLAS. PROF.]:[AGRUP. CLAS. PROF.]]=$B57,IF(DATOS_[[Check Periodo Ref.]:[Check Periodo Ref.]]="Dentro",DATOS_[Conc.Sal.11]))))),
0)</f>
        <v>0</v>
      </c>
      <c r="Q58" s="93">
        <f t="array" ref="Q58">IFERROR(
AVERAGE((IF(DATOS_[[Sexo]:[Sexo]]=$B58,IF(DATOS_[[AGRUP. CLAS. PROF.]:[AGRUP. CLAS. PROF.]]=$B57,IF(DATOS_[[Check Periodo Ref.]:[Check Periodo Ref.]]="Dentro",DATOS_[Conc.Sal.12]))))),
0)</f>
        <v>0</v>
      </c>
      <c r="R58" s="93">
        <f t="array" ref="R58">IFERROR(
AVERAGE((IF(DATOS_[[Sexo]:[Sexo]]=$B58,IF(DATOS_[[AGRUP. CLAS. PROF.]:[AGRUP. CLAS. PROF.]]=$B57,IF(DATOS_[[Check Periodo Ref.]:[Check Periodo Ref.]]="Dentro",DATOS_[Conc.Sal.13]))))),
0)</f>
        <v>0</v>
      </c>
      <c r="S58" s="93">
        <f t="array" ref="S58">IFERROR(
AVERAGE((IF(DATOS_[[Sexo]:[Sexo]]=$B58,IF(DATOS_[[AGRUP. CLAS. PROF.]:[AGRUP. CLAS. PROF.]]=$B57,IF(DATOS_[[Check Periodo Ref.]:[Check Periodo Ref.]]="Dentro",DATOS_[Conc.Sal.14]))))),
0)</f>
        <v>0</v>
      </c>
      <c r="T58" s="93">
        <f t="array" ref="T58">IFERROR(
AVERAGE((IF(DATOS_[[Sexo]:[Sexo]]=$B58,IF(DATOS_[[AGRUP. CLAS. PROF.]:[AGRUP. CLAS. PROF.]]=$B57,IF(DATOS_[[Check Periodo Ref.]:[Check Periodo Ref.]]="Dentro",DATOS_[Conc.Sal.15]))))),
0)</f>
        <v>0</v>
      </c>
      <c r="U58" s="93">
        <f t="array" ref="U58">IFERROR(
AVERAGE((IF(DATOS_[[Sexo]:[Sexo]]=$B58,IF(DATOS_[[AGRUP. CLAS. PROF.]:[AGRUP. CLAS. PROF.]]=$B57,IF(DATOS_[[Check Periodo Ref.]:[Check Periodo Ref.]]="Dentro",DATOS_[Conc.Sal.16]))))),
0)</f>
        <v>0</v>
      </c>
      <c r="V58" s="93">
        <f t="array" ref="V58">IFERROR(
AVERAGE((IF(DATOS_[[Sexo]:[Sexo]]=$B58,IF(DATOS_[[AGRUP. CLAS. PROF.]:[AGRUP. CLAS. PROF.]]=$B57,IF(DATOS_[[Check Periodo Ref.]:[Check Periodo Ref.]]="Dentro",DATOS_[Conc.Sal.17]))))),
0)</f>
        <v>0</v>
      </c>
      <c r="W58" s="93">
        <f t="array" ref="W58">IFERROR(
AVERAGE((IF(DATOS_[[Sexo]:[Sexo]]=$B58,IF(DATOS_[[AGRUP. CLAS. PROF.]:[AGRUP. CLAS. PROF.]]=$B57,IF(DATOS_[[Check Periodo Ref.]:[Check Periodo Ref.]]="Dentro",DATOS_[Conc.Sal.18]))))),
0)</f>
        <v>0</v>
      </c>
      <c r="X58" s="93">
        <f t="array" ref="X58">IFERROR(
AVERAGE((IF(DATOS_[[Sexo]:[Sexo]]=$B58,IF(DATOS_[[AGRUP. CLAS. PROF.]:[AGRUP. CLAS. PROF.]]=$B57,IF(DATOS_[[Check Periodo Ref.]:[Check Periodo Ref.]]="Dentro",DATOS_[Conc.Sal.19]))))),
0)</f>
        <v>0</v>
      </c>
      <c r="Y58" s="93">
        <f t="array" ref="Y58">IFERROR(
AVERAGE((IF(DATOS_[[Sexo]:[Sexo]]=$B58,IF(DATOS_[[AGRUP. CLAS. PROF.]:[AGRUP. CLAS. PROF.]]=$B57,IF(DATOS_[[Check Periodo Ref.]:[Check Periodo Ref.]]="Dentro",DATOS_[Conc.Sal.20]))))),
0)</f>
        <v>0</v>
      </c>
      <c r="Z58" s="93">
        <f t="array" ref="Z58">IFERROR(
AVERAGE((IF(DATOS_[[Sexo]:[Sexo]]=$B58,IF(DATOS_[[AGRUP. CLAS. PROF.]:[AGRUP. CLAS. PROF.]]=$B57,IF(DATOS_[[Check Periodo Ref.]:[Check Periodo Ref.]]="Dentro",DATOS_[Conc.Sal.21]))))),
0)</f>
        <v>0</v>
      </c>
      <c r="AA58" s="93">
        <f t="array" ref="AA58">IFERROR(
AVERAGE((IF(DATOS_[[Sexo]:[Sexo]]=$B58,IF(DATOS_[[AGRUP. CLAS. PROF.]:[AGRUP. CLAS. PROF.]]=$B57,IF(DATOS_[[Check Periodo Ref.]:[Check Periodo Ref.]]="Dentro",DATOS_[Conc.Sal.22]))))),
0)</f>
        <v>0</v>
      </c>
      <c r="AB58" s="93">
        <f t="array" ref="AB58">IFERROR(
AVERAGE((IF(DATOS_[[Sexo]:[Sexo]]=$B58,IF(DATOS_[[AGRUP. CLAS. PROF.]:[AGRUP. CLAS. PROF.]]=$B57,IF(DATOS_[[Check Periodo Ref.]:[Check Periodo Ref.]]="Dentro",DATOS_[Conc.Sal.23]))))),
0)</f>
        <v>0</v>
      </c>
      <c r="AC58" s="93">
        <f t="array" ref="AC58">IFERROR(
AVERAGE((IF(DATOS_[[Sexo]:[Sexo]]=$B58,IF(DATOS_[[AGRUP. CLAS. PROF.]:[AGRUP. CLAS. PROF.]]=$B57,IF(DATOS_[[Check Periodo Ref.]:[Check Periodo Ref.]]="Dentro",DATOS_[Conc.Sal.24]))))),
0)</f>
        <v>0</v>
      </c>
      <c r="AD58" s="93">
        <f t="array" ref="AD58">IFERROR(
AVERAGE((IF(DATOS_[[Sexo]:[Sexo]]=$B58,IF(DATOS_[[AGRUP. CLAS. PROF.]:[AGRUP. CLAS. PROF.]]=$B57,IF(DATOS_[[Check Periodo Ref.]:[Check Periodo Ref.]]="Dentro",DATOS_[Conc.Sal.25]))))),
0)</f>
        <v>0</v>
      </c>
      <c r="AE58" s="93">
        <f t="array" ref="AE58">IFERROR(
AVERAGE((IF(DATOS_[[Sexo]:[Sexo]]=$B58,IF(DATOS_[[AGRUP. CLAS. PROF.]:[AGRUP. CLAS. PROF.]]=$B57,IF(DATOS_[[Check Periodo Ref.]:[Check Periodo Ref.]]="Dentro",DATOS_[Conc.Sal.26]))))),
0)</f>
        <v>0</v>
      </c>
      <c r="AF58" s="93">
        <f t="array" ref="AF58">IFERROR(
AVERAGE((IF(DATOS_[[Sexo]:[Sexo]]=$B58,IF(DATOS_[[AGRUP. CLAS. PROF.]:[AGRUP. CLAS. PROF.]]=$B57,IF(DATOS_[[Check Periodo Ref.]:[Check Periodo Ref.]]="Dentro",DATOS_[Conc.Sal.27]))))),
0)</f>
        <v>0</v>
      </c>
      <c r="AG58" s="93">
        <f t="array" ref="AG58">IFERROR(
AVERAGE((IF(DATOS_[[Sexo]:[Sexo]]=$B58,IF(DATOS_[[AGRUP. CLAS. PROF.]:[AGRUP. CLAS. PROF.]]=$B57,IF(DATOS_[[Check Periodo Ref.]:[Check Periodo Ref.]]="Dentro",DATOS_[Conc.Sal.28]))))),
0)</f>
        <v>0</v>
      </c>
      <c r="AH58" s="93">
        <f t="array" ref="AH58">IFERROR(
AVERAGE((IF(DATOS_[[Sexo]:[Sexo]]=$B58,IF(DATOS_[[AGRUP. CLAS. PROF.]:[AGRUP. CLAS. PROF.]]=$B57,IF(DATOS_[[Check Periodo Ref.]:[Check Periodo Ref.]]="Dentro",DATOS_[Conc.Sal.29]))))),
0)</f>
        <v>0</v>
      </c>
      <c r="AI58" s="93">
        <f t="array" ref="AI58">IFERROR(
AVERAGE((IF(DATOS_[[Sexo]:[Sexo]]=$B58,IF(DATOS_[[AGRUP. CLAS. PROF.]:[AGRUP. CLAS. PROF.]]=$B57,IF(DATOS_[[Check Periodo Ref.]:[Check Periodo Ref.]]="Dentro",DATOS_[Conc.Sal.30]))))),
0)</f>
        <v>0</v>
      </c>
      <c r="AJ58" s="94">
        <f t="array" ref="AJ58">IFERROR(
AVERAGE(IF(DATOS_[Sexo]=$B58,IF(DATOS_[AGRUP. CLAS. PROF.]=$B57,IF(DATOS_[Check Periodo Ref.]="Dentro",DATOS_[Tot COMPL.SAL Ef],FALSE)))),
0)</f>
        <v>0</v>
      </c>
      <c r="AK58" s="96">
        <f t="array" ref="AK58">IFERROR(
AVERAGE(IF(DATOS_[Sexo]=$B58,IF(DATOS_[AGRUP. CLAS. PROF.]=$B57,IF(DATOS_[Check Periodo Ref.]="Dentro",DATOS_[TOTAL SALARIO Ef],FALSE)))),
0)</f>
        <v>0</v>
      </c>
      <c r="AL58" s="95">
        <f t="array" ref="AL58">IFERROR(
AVERAGE((IF(DATOS_[[Sexo]:[Sexo]]=$B58,IF(DATOS_[[AGRUP. CLAS. PROF.]:[AGRUP. CLAS. PROF.]]=$B57,IF(DATOS_[[Check Periodo Ref.]:[Check Periodo Ref.]]="Dentro",DATOS_[C.Extra.01]))))),
0)</f>
        <v>0</v>
      </c>
      <c r="AM58" s="95">
        <f t="array" ref="AM58">IFERROR(
AVERAGE((IF(DATOS_[[Sexo]:[Sexo]]=$B58,IF(DATOS_[[AGRUP. CLAS. PROF.]:[AGRUP. CLAS. PROF.]]=$B57,IF(DATOS_[[Check Periodo Ref.]:[Check Periodo Ref.]]="Dentro",DATOS_[C.Extra.02]))))),
0)</f>
        <v>0</v>
      </c>
      <c r="AN58" s="95">
        <f t="array" ref="AN58">IFERROR(
AVERAGE((IF(DATOS_[[Sexo]:[Sexo]]=$B58,IF(DATOS_[[AGRUP. CLAS. PROF.]:[AGRUP. CLAS. PROF.]]=$B57,IF(DATOS_[[Check Periodo Ref.]:[Check Periodo Ref.]]="Dentro",DATOS_[C.Extra.03]))))),
0)</f>
        <v>0</v>
      </c>
      <c r="AO58" s="95">
        <f t="array" ref="AO58">IFERROR(
AVERAGE((IF(DATOS_[[Sexo]:[Sexo]]=$B58,IF(DATOS_[[AGRUP. CLAS. PROF.]:[AGRUP. CLAS. PROF.]]=$B57,IF(DATOS_[[Check Periodo Ref.]:[Check Periodo Ref.]]="Dentro",DATOS_[C.Extra.04]))))),
0)</f>
        <v>0</v>
      </c>
      <c r="AP58" s="95">
        <f t="array" ref="AP58">IFERROR(
AVERAGE((IF(DATOS_[[Sexo]:[Sexo]]=$B58,IF(DATOS_[[AGRUP. CLAS. PROF.]:[AGRUP. CLAS. PROF.]]=$B57,IF(DATOS_[[Check Periodo Ref.]:[Check Periodo Ref.]]="Dentro",DATOS_[C.Extra.05]))))),
0)</f>
        <v>0</v>
      </c>
      <c r="AQ58" s="97">
        <f t="array" ref="AQ58">IFERROR(
AVERAGE(IF(DATOS_[Sexo]=$B58,IF(DATOS_[AGRUP. CLAS. PROF.]=$B57,IF(DATOS_[Check Periodo Ref.]="Dentro",DATOS_[Tot Extrasalarial Ef],FALSE)))),
0)</f>
        <v>0</v>
      </c>
      <c r="AR58" s="98">
        <f t="array" ref="AR58">IFERROR(
AVERAGE(IF(DATOS_[Sexo]=$B58,IF(DATOS_[AGRUP. CLAS. PROF.]=$B57,IF(DATOS_[Check Periodo Ref.]="Dentro",DATOS_[TOTAL Retrib Ef],FALSE)))),
0)</f>
        <v>0</v>
      </c>
    </row>
    <row r="59" spans="1:44" x14ac:dyDescent="0.3">
      <c r="A59" s="48" t="str">
        <f t="shared" ref="A59" si="62">+A58</f>
        <v>[ocultar]</v>
      </c>
      <c r="B59" s="46" t="s">
        <v>163</v>
      </c>
      <c r="C59" s="45">
        <f t="array" ref="C59">SUM(IF($B59=DATOS_[Sexo],
IF($B57=DATOS_[AGRUP. CLAS. PROF.],
IF("Dentro"=DATOS_[Check Periodo Ref.],
1/(COUNTIFS(DATOS_[Sexo],$B59,DATOS_[AGRUP. CLAS. PROF.],$B57,DATOS_[Check Periodo Ref.],"Dentro",DATOS_[id],DATOS_[id]))))))</f>
        <v>0</v>
      </c>
      <c r="D59" s="47">
        <f>COUNTIFS(DATOS_[AGRUP. CLAS. PROF.],$B57,DATOS_[Sexo],$B59,DATOS_[Check Periodo Ref.],"Dentro")</f>
        <v>0</v>
      </c>
      <c r="E59" s="92">
        <f t="array" ref="E59">IFERROR(
AVERAGE(IF(DATOS_[Sexo]=$B59,IF(DATOS_[AGRUP. CLAS. PROF.]=$B57,IF(DATOS_[Check Periodo Ref.]="Dentro",DATOS_[SALARIO BASE Ef],FALSE)))),
0)</f>
        <v>0</v>
      </c>
      <c r="F59" s="93">
        <f t="array" ref="F59">IFERROR(
AVERAGE((IF(DATOS_[[Sexo]:[Sexo]]=$B59,IF(DATOS_[[AGRUP. CLAS. PROF.]:[AGRUP. CLAS. PROF.]]=$B57,IF(DATOS_[[Check Periodo Ref.]:[Check Periodo Ref.]]="Dentro",DATOS_[Conc.Sal.01]))))),
0)</f>
        <v>0</v>
      </c>
      <c r="G59" s="93">
        <f t="array" ref="G59">IFERROR(
AVERAGE((IF(DATOS_[[Sexo]:[Sexo]]=$B59,IF(DATOS_[[AGRUP. CLAS. PROF.]:[AGRUP. CLAS. PROF.]]=$B57,IF(DATOS_[[Check Periodo Ref.]:[Check Periodo Ref.]]="Dentro",DATOS_[Conc.Sal.02]))))),
0)</f>
        <v>0</v>
      </c>
      <c r="H59" s="93">
        <f t="array" ref="H59">IFERROR(
AVERAGE((IF(DATOS_[[Sexo]:[Sexo]]=$B59,IF(DATOS_[[AGRUP. CLAS. PROF.]:[AGRUP. CLAS. PROF.]]=$B57,IF(DATOS_[[Check Periodo Ref.]:[Check Periodo Ref.]]="Dentro",DATOS_[Conc.Sal.03]))))),
0)</f>
        <v>0</v>
      </c>
      <c r="I59" s="93">
        <f t="array" ref="I59">IFERROR(
AVERAGE((IF(DATOS_[[Sexo]:[Sexo]]=$B59,IF(DATOS_[[AGRUP. CLAS. PROF.]:[AGRUP. CLAS. PROF.]]=$B57,IF(DATOS_[[Check Periodo Ref.]:[Check Periodo Ref.]]="Dentro",DATOS_[Conc.Sal.04]))))),
0)</f>
        <v>0</v>
      </c>
      <c r="J59" s="93">
        <f t="array" ref="J59">IFERROR(
AVERAGE((IF(DATOS_[[Sexo]:[Sexo]]=$B59,IF(DATOS_[[AGRUP. CLAS. PROF.]:[AGRUP. CLAS. PROF.]]=$B57,IF(DATOS_[[Check Periodo Ref.]:[Check Periodo Ref.]]="Dentro",DATOS_[Conc.Sal.05]))))),
0)</f>
        <v>0</v>
      </c>
      <c r="K59" s="93">
        <f t="array" ref="K59">IFERROR(
AVERAGE((IF(DATOS_[[Sexo]:[Sexo]]=$B59,IF(DATOS_[[AGRUP. CLAS. PROF.]:[AGRUP. CLAS. PROF.]]=$B57,IF(DATOS_[[Check Periodo Ref.]:[Check Periodo Ref.]]="Dentro",DATOS_[Conc.Sal.06]))))),
0)</f>
        <v>0</v>
      </c>
      <c r="L59" s="93">
        <f t="array" ref="L59">IFERROR(
AVERAGE((IF(DATOS_[[Sexo]:[Sexo]]=$B59,IF(DATOS_[[AGRUP. CLAS. PROF.]:[AGRUP. CLAS. PROF.]]=$B57,IF(DATOS_[[Check Periodo Ref.]:[Check Periodo Ref.]]="Dentro",DATOS_[Conc.Sal.07]))))),
0)</f>
        <v>0</v>
      </c>
      <c r="M59" s="93">
        <f t="array" ref="M59">IFERROR(
AVERAGE((IF(DATOS_[[Sexo]:[Sexo]]=$B59,IF(DATOS_[[AGRUP. CLAS. PROF.]:[AGRUP. CLAS. PROF.]]=$B57,IF(DATOS_[[Check Periodo Ref.]:[Check Periodo Ref.]]="Dentro",DATOS_[Conc.Sal.08]))))),
0)</f>
        <v>0</v>
      </c>
      <c r="N59" s="93">
        <f t="array" ref="N59">IFERROR(
AVERAGE((IF(DATOS_[[Sexo]:[Sexo]]=$B59,IF(DATOS_[[AGRUP. CLAS. PROF.]:[AGRUP. CLAS. PROF.]]=$B57,IF(DATOS_[[Check Periodo Ref.]:[Check Periodo Ref.]]="Dentro",DATOS_[Conc.Sal.09]))))),
0)</f>
        <v>0</v>
      </c>
      <c r="O59" s="93">
        <f t="array" ref="O59">IFERROR(
AVERAGE((IF(DATOS_[[Sexo]:[Sexo]]=$B59,IF(DATOS_[[AGRUP. CLAS. PROF.]:[AGRUP. CLAS. PROF.]]=$B57,IF(DATOS_[[Check Periodo Ref.]:[Check Periodo Ref.]]="Dentro",DATOS_[Conc.Sal.10]))))),
0)</f>
        <v>0</v>
      </c>
      <c r="P59" s="93">
        <f t="array" ref="P59">IFERROR(
AVERAGE((IF(DATOS_[[Sexo]:[Sexo]]=$B59,IF(DATOS_[[AGRUP. CLAS. PROF.]:[AGRUP. CLAS. PROF.]]=$B57,IF(DATOS_[[Check Periodo Ref.]:[Check Periodo Ref.]]="Dentro",DATOS_[Conc.Sal.11]))))),
0)</f>
        <v>0</v>
      </c>
      <c r="Q59" s="93">
        <f t="array" ref="Q59">IFERROR(
AVERAGE((IF(DATOS_[[Sexo]:[Sexo]]=$B59,IF(DATOS_[[AGRUP. CLAS. PROF.]:[AGRUP. CLAS. PROF.]]=$B57,IF(DATOS_[[Check Periodo Ref.]:[Check Periodo Ref.]]="Dentro",DATOS_[Conc.Sal.12]))))),
0)</f>
        <v>0</v>
      </c>
      <c r="R59" s="93">
        <f t="array" ref="R59">IFERROR(
AVERAGE((IF(DATOS_[[Sexo]:[Sexo]]=$B59,IF(DATOS_[[AGRUP. CLAS. PROF.]:[AGRUP. CLAS. PROF.]]=$B57,IF(DATOS_[[Check Periodo Ref.]:[Check Periodo Ref.]]="Dentro",DATOS_[Conc.Sal.13]))))),
0)</f>
        <v>0</v>
      </c>
      <c r="S59" s="93">
        <f t="array" ref="S59">IFERROR(
AVERAGE((IF(DATOS_[[Sexo]:[Sexo]]=$B59,IF(DATOS_[[AGRUP. CLAS. PROF.]:[AGRUP. CLAS. PROF.]]=$B57,IF(DATOS_[[Check Periodo Ref.]:[Check Periodo Ref.]]="Dentro",DATOS_[Conc.Sal.14]))))),
0)</f>
        <v>0</v>
      </c>
      <c r="T59" s="93">
        <f t="array" ref="T59">IFERROR(
AVERAGE((IF(DATOS_[[Sexo]:[Sexo]]=$B59,IF(DATOS_[[AGRUP. CLAS. PROF.]:[AGRUP. CLAS. PROF.]]=$B57,IF(DATOS_[[Check Periodo Ref.]:[Check Periodo Ref.]]="Dentro",DATOS_[Conc.Sal.15]))))),
0)</f>
        <v>0</v>
      </c>
      <c r="U59" s="93">
        <f t="array" ref="U59">IFERROR(
AVERAGE((IF(DATOS_[[Sexo]:[Sexo]]=$B59,IF(DATOS_[[AGRUP. CLAS. PROF.]:[AGRUP. CLAS. PROF.]]=$B57,IF(DATOS_[[Check Periodo Ref.]:[Check Periodo Ref.]]="Dentro",DATOS_[Conc.Sal.16]))))),
0)</f>
        <v>0</v>
      </c>
      <c r="V59" s="93">
        <f t="array" ref="V59">IFERROR(
AVERAGE((IF(DATOS_[[Sexo]:[Sexo]]=$B59,IF(DATOS_[[AGRUP. CLAS. PROF.]:[AGRUP. CLAS. PROF.]]=$B57,IF(DATOS_[[Check Periodo Ref.]:[Check Periodo Ref.]]="Dentro",DATOS_[Conc.Sal.17]))))),
0)</f>
        <v>0</v>
      </c>
      <c r="W59" s="93">
        <f t="array" ref="W59">IFERROR(
AVERAGE((IF(DATOS_[[Sexo]:[Sexo]]=$B59,IF(DATOS_[[AGRUP. CLAS. PROF.]:[AGRUP. CLAS. PROF.]]=$B57,IF(DATOS_[[Check Periodo Ref.]:[Check Periodo Ref.]]="Dentro",DATOS_[Conc.Sal.18]))))),
0)</f>
        <v>0</v>
      </c>
      <c r="X59" s="93">
        <f t="array" ref="X59">IFERROR(
AVERAGE((IF(DATOS_[[Sexo]:[Sexo]]=$B59,IF(DATOS_[[AGRUP. CLAS. PROF.]:[AGRUP. CLAS. PROF.]]=$B57,IF(DATOS_[[Check Periodo Ref.]:[Check Periodo Ref.]]="Dentro",DATOS_[Conc.Sal.19]))))),
0)</f>
        <v>0</v>
      </c>
      <c r="Y59" s="93">
        <f t="array" ref="Y59">IFERROR(
AVERAGE((IF(DATOS_[[Sexo]:[Sexo]]=$B59,IF(DATOS_[[AGRUP. CLAS. PROF.]:[AGRUP. CLAS. PROF.]]=$B57,IF(DATOS_[[Check Periodo Ref.]:[Check Periodo Ref.]]="Dentro",DATOS_[Conc.Sal.20]))))),
0)</f>
        <v>0</v>
      </c>
      <c r="Z59" s="93">
        <f t="array" ref="Z59">IFERROR(
AVERAGE((IF(DATOS_[[Sexo]:[Sexo]]=$B59,IF(DATOS_[[AGRUP. CLAS. PROF.]:[AGRUP. CLAS. PROF.]]=$B57,IF(DATOS_[[Check Periodo Ref.]:[Check Periodo Ref.]]="Dentro",DATOS_[Conc.Sal.21]))))),
0)</f>
        <v>0</v>
      </c>
      <c r="AA59" s="93">
        <f t="array" ref="AA59">IFERROR(
AVERAGE((IF(DATOS_[[Sexo]:[Sexo]]=$B59,IF(DATOS_[[AGRUP. CLAS. PROF.]:[AGRUP. CLAS. PROF.]]=$B57,IF(DATOS_[[Check Periodo Ref.]:[Check Periodo Ref.]]="Dentro",DATOS_[Conc.Sal.22]))))),
0)</f>
        <v>0</v>
      </c>
      <c r="AB59" s="93">
        <f t="array" ref="AB59">IFERROR(
AVERAGE((IF(DATOS_[[Sexo]:[Sexo]]=$B59,IF(DATOS_[[AGRUP. CLAS. PROF.]:[AGRUP. CLAS. PROF.]]=$B57,IF(DATOS_[[Check Periodo Ref.]:[Check Periodo Ref.]]="Dentro",DATOS_[Conc.Sal.23]))))),
0)</f>
        <v>0</v>
      </c>
      <c r="AC59" s="93">
        <f t="array" ref="AC59">IFERROR(
AVERAGE((IF(DATOS_[[Sexo]:[Sexo]]=$B59,IF(DATOS_[[AGRUP. CLAS. PROF.]:[AGRUP. CLAS. PROF.]]=$B57,IF(DATOS_[[Check Periodo Ref.]:[Check Periodo Ref.]]="Dentro",DATOS_[Conc.Sal.24]))))),
0)</f>
        <v>0</v>
      </c>
      <c r="AD59" s="93">
        <f t="array" ref="AD59">IFERROR(
AVERAGE((IF(DATOS_[[Sexo]:[Sexo]]=$B59,IF(DATOS_[[AGRUP. CLAS. PROF.]:[AGRUP. CLAS. PROF.]]=$B57,IF(DATOS_[[Check Periodo Ref.]:[Check Periodo Ref.]]="Dentro",DATOS_[Conc.Sal.25]))))),
0)</f>
        <v>0</v>
      </c>
      <c r="AE59" s="93">
        <f t="array" ref="AE59">IFERROR(
AVERAGE((IF(DATOS_[[Sexo]:[Sexo]]=$B59,IF(DATOS_[[AGRUP. CLAS. PROF.]:[AGRUP. CLAS. PROF.]]=$B57,IF(DATOS_[[Check Periodo Ref.]:[Check Periodo Ref.]]="Dentro",DATOS_[Conc.Sal.26]))))),
0)</f>
        <v>0</v>
      </c>
      <c r="AF59" s="93">
        <f t="array" ref="AF59">IFERROR(
AVERAGE((IF(DATOS_[[Sexo]:[Sexo]]=$B59,IF(DATOS_[[AGRUP. CLAS. PROF.]:[AGRUP. CLAS. PROF.]]=$B57,IF(DATOS_[[Check Periodo Ref.]:[Check Periodo Ref.]]="Dentro",DATOS_[Conc.Sal.27]))))),
0)</f>
        <v>0</v>
      </c>
      <c r="AG59" s="93">
        <f t="array" ref="AG59">IFERROR(
AVERAGE((IF(DATOS_[[Sexo]:[Sexo]]=$B59,IF(DATOS_[[AGRUP. CLAS. PROF.]:[AGRUP. CLAS. PROF.]]=$B57,IF(DATOS_[[Check Periodo Ref.]:[Check Periodo Ref.]]="Dentro",DATOS_[Conc.Sal.28]))))),
0)</f>
        <v>0</v>
      </c>
      <c r="AH59" s="93">
        <f t="array" ref="AH59">IFERROR(
AVERAGE((IF(DATOS_[[Sexo]:[Sexo]]=$B59,IF(DATOS_[[AGRUP. CLAS. PROF.]:[AGRUP. CLAS. PROF.]]=$B57,IF(DATOS_[[Check Periodo Ref.]:[Check Periodo Ref.]]="Dentro",DATOS_[Conc.Sal.29]))))),
0)</f>
        <v>0</v>
      </c>
      <c r="AI59" s="93">
        <f t="array" ref="AI59">IFERROR(
AVERAGE((IF(DATOS_[[Sexo]:[Sexo]]=$B59,IF(DATOS_[[AGRUP. CLAS. PROF.]:[AGRUP. CLAS. PROF.]]=$B57,IF(DATOS_[[Check Periodo Ref.]:[Check Periodo Ref.]]="Dentro",DATOS_[Conc.Sal.30]))))),
0)</f>
        <v>0</v>
      </c>
      <c r="AJ59" s="94">
        <f t="array" ref="AJ59">IFERROR(
AVERAGE(IF(DATOS_[Sexo]=$B59,IF(DATOS_[AGRUP. CLAS. PROF.]=$B57,IF(DATOS_[Check Periodo Ref.]="Dentro",DATOS_[Tot COMPL.SAL Ef],FALSE)))),
0)</f>
        <v>0</v>
      </c>
      <c r="AK59" s="96">
        <f t="array" ref="AK59">IFERROR(
AVERAGE(IF(DATOS_[Sexo]=$B59,IF(DATOS_[AGRUP. CLAS. PROF.]=$B57,IF(DATOS_[Check Periodo Ref.]="Dentro",DATOS_[TOTAL SALARIO Ef],FALSE)))),
0)</f>
        <v>0</v>
      </c>
      <c r="AL59" s="95">
        <f t="array" ref="AL59">IFERROR(
AVERAGE((IF(DATOS_[[Sexo]:[Sexo]]=$B59,IF(DATOS_[[AGRUP. CLAS. PROF.]:[AGRUP. CLAS. PROF.]]=$B57,IF(DATOS_[[Check Periodo Ref.]:[Check Periodo Ref.]]="Dentro",DATOS_[C.Extra.01]))))),
0)</f>
        <v>0</v>
      </c>
      <c r="AM59" s="95">
        <f t="array" ref="AM59">IFERROR(
AVERAGE((IF(DATOS_[[Sexo]:[Sexo]]=$B59,IF(DATOS_[[AGRUP. CLAS. PROF.]:[AGRUP. CLAS. PROF.]]=$B57,IF(DATOS_[[Check Periodo Ref.]:[Check Periodo Ref.]]="Dentro",DATOS_[C.Extra.02]))))),
0)</f>
        <v>0</v>
      </c>
      <c r="AN59" s="95">
        <f t="array" ref="AN59">IFERROR(
AVERAGE((IF(DATOS_[[Sexo]:[Sexo]]=$B59,IF(DATOS_[[AGRUP. CLAS. PROF.]:[AGRUP. CLAS. PROF.]]=$B57,IF(DATOS_[[Check Periodo Ref.]:[Check Periodo Ref.]]="Dentro",DATOS_[C.Extra.03]))))),
0)</f>
        <v>0</v>
      </c>
      <c r="AO59" s="95">
        <f t="array" ref="AO59">IFERROR(
AVERAGE((IF(DATOS_[[Sexo]:[Sexo]]=$B59,IF(DATOS_[[AGRUP. CLAS. PROF.]:[AGRUP. CLAS. PROF.]]=$B57,IF(DATOS_[[Check Periodo Ref.]:[Check Periodo Ref.]]="Dentro",DATOS_[C.Extra.04]))))),
0)</f>
        <v>0</v>
      </c>
      <c r="AP59" s="95">
        <f t="array" ref="AP59">IFERROR(
AVERAGE((IF(DATOS_[[Sexo]:[Sexo]]=$B59,IF(DATOS_[[AGRUP. CLAS. PROF.]:[AGRUP. CLAS. PROF.]]=$B57,IF(DATOS_[[Check Periodo Ref.]:[Check Periodo Ref.]]="Dentro",DATOS_[C.Extra.05]))))),
0)</f>
        <v>0</v>
      </c>
      <c r="AQ59" s="97">
        <f t="array" ref="AQ59">IFERROR(
AVERAGE(IF(DATOS_[Sexo]=$B59,IF(DATOS_[AGRUP. CLAS. PROF.]=$B57,IF(DATOS_[Check Periodo Ref.]="Dentro",DATOS_[Tot Extrasalarial Ef],FALSE)))),
0)</f>
        <v>0</v>
      </c>
      <c r="AR59" s="98">
        <f t="array" ref="AR59">IFERROR(
AVERAGE(IF(DATOS_[Sexo]=$B59,IF(DATOS_[AGRUP. CLAS. PROF.]=$B57,IF(DATOS_[Check Periodo Ref.]="Dentro",DATOS_[TOTAL Retrib Ef],FALSE)))),
0)</f>
        <v>0</v>
      </c>
    </row>
    <row r="60" spans="1:44" ht="17.25" thickBot="1" x14ac:dyDescent="0.35">
      <c r="A60" s="48" t="str">
        <f t="shared" ref="A60" si="63">+A61</f>
        <v>[ocultar]</v>
      </c>
      <c r="B60" s="51" t="s">
        <v>232</v>
      </c>
      <c r="C60" s="91"/>
      <c r="D60" s="52"/>
      <c r="E60" s="139" t="str">
        <f t="shared" ref="E60:AR60" si="64">IFERROR((E61-E62)/E61,"")</f>
        <v/>
      </c>
      <c r="F60" s="314" t="str">
        <f t="shared" si="64"/>
        <v/>
      </c>
      <c r="G60" s="180" t="str">
        <f t="shared" si="64"/>
        <v/>
      </c>
      <c r="H60" s="180" t="str">
        <f t="shared" si="64"/>
        <v/>
      </c>
      <c r="I60" s="180" t="str">
        <f t="shared" si="64"/>
        <v/>
      </c>
      <c r="J60" s="181" t="str">
        <f t="shared" si="64"/>
        <v/>
      </c>
      <c r="K60" s="182" t="str">
        <f t="shared" si="64"/>
        <v/>
      </c>
      <c r="L60" s="182" t="str">
        <f t="shared" si="64"/>
        <v/>
      </c>
      <c r="M60" s="182" t="str">
        <f t="shared" si="64"/>
        <v/>
      </c>
      <c r="N60" s="182" t="str">
        <f t="shared" si="64"/>
        <v/>
      </c>
      <c r="O60" s="182" t="str">
        <f t="shared" si="64"/>
        <v/>
      </c>
      <c r="P60" s="182" t="str">
        <f t="shared" si="64"/>
        <v/>
      </c>
      <c r="Q60" s="182" t="str">
        <f t="shared" si="64"/>
        <v/>
      </c>
      <c r="R60" s="182" t="str">
        <f t="shared" si="64"/>
        <v/>
      </c>
      <c r="S60" s="182" t="str">
        <f t="shared" si="64"/>
        <v/>
      </c>
      <c r="T60" s="182" t="str">
        <f t="shared" si="64"/>
        <v/>
      </c>
      <c r="U60" s="182" t="str">
        <f t="shared" si="64"/>
        <v/>
      </c>
      <c r="V60" s="181" t="str">
        <f t="shared" si="64"/>
        <v/>
      </c>
      <c r="W60" s="181" t="str">
        <f t="shared" si="64"/>
        <v/>
      </c>
      <c r="X60" s="181" t="str">
        <f t="shared" si="64"/>
        <v/>
      </c>
      <c r="Y60" s="181" t="str">
        <f t="shared" si="64"/>
        <v/>
      </c>
      <c r="Z60" s="181" t="str">
        <f t="shared" si="64"/>
        <v/>
      </c>
      <c r="AA60" s="181" t="str">
        <f t="shared" si="64"/>
        <v/>
      </c>
      <c r="AB60" s="181" t="str">
        <f t="shared" si="64"/>
        <v/>
      </c>
      <c r="AC60" s="181" t="str">
        <f t="shared" si="64"/>
        <v/>
      </c>
      <c r="AD60" s="181" t="str">
        <f t="shared" si="64"/>
        <v/>
      </c>
      <c r="AE60" s="181" t="str">
        <f t="shared" si="64"/>
        <v/>
      </c>
      <c r="AF60" s="181" t="str">
        <f t="shared" si="64"/>
        <v/>
      </c>
      <c r="AG60" s="181" t="str">
        <f t="shared" si="64"/>
        <v/>
      </c>
      <c r="AH60" s="181" t="str">
        <f t="shared" si="64"/>
        <v/>
      </c>
      <c r="AI60" s="181" t="str">
        <f t="shared" si="64"/>
        <v/>
      </c>
      <c r="AJ60" s="140" t="str">
        <f t="shared" si="64"/>
        <v/>
      </c>
      <c r="AK60" s="143" t="str">
        <f t="shared" si="64"/>
        <v/>
      </c>
      <c r="AL60" s="184" t="str">
        <f t="shared" si="64"/>
        <v/>
      </c>
      <c r="AM60" s="184" t="str">
        <f t="shared" si="64"/>
        <v/>
      </c>
      <c r="AN60" s="184" t="str">
        <f t="shared" si="64"/>
        <v/>
      </c>
      <c r="AO60" s="184" t="str">
        <f t="shared" si="64"/>
        <v/>
      </c>
      <c r="AP60" s="184" t="str">
        <f t="shared" si="64"/>
        <v/>
      </c>
      <c r="AQ60" s="141" t="str">
        <f t="shared" si="64"/>
        <v/>
      </c>
      <c r="AR60" s="142" t="str">
        <f t="shared" si="64"/>
        <v/>
      </c>
    </row>
    <row r="61" spans="1:44" x14ac:dyDescent="0.3">
      <c r="A61" s="48" t="str">
        <f t="shared" ref="A61" si="65">+IF(C61+C62=0,"[ocultar]","")</f>
        <v>[ocultar]</v>
      </c>
      <c r="B61" s="46" t="s">
        <v>162</v>
      </c>
      <c r="C61" s="45">
        <f t="array" ref="C61">SUM(IF($B61=DATOS_[Sexo],
IF($B60=DATOS_[AGRUP. CLAS. PROF.],
IF("Dentro"=DATOS_[Check Periodo Ref.],
1/(COUNTIFS(DATOS_[Sexo],$B61,DATOS_[AGRUP. CLAS. PROF.],$B60,DATOS_[Check Periodo Ref.],"Dentro",DATOS_[id],DATOS_[id]))))))</f>
        <v>0</v>
      </c>
      <c r="D61" s="47">
        <f>COUNTIFS(DATOS_[AGRUP. CLAS. PROF.],$B60,DATOS_[Sexo],$B61,DATOS_[Check Periodo Ref.],"Dentro")</f>
        <v>0</v>
      </c>
      <c r="E61" s="92">
        <f t="array" ref="E61">IFERROR(
AVERAGE(IF(DATOS_[Sexo]=$B61,IF(DATOS_[AGRUP. CLAS. PROF.]=$B60,IF(DATOS_[Check Periodo Ref.]="Dentro",DATOS_[SALARIO BASE Ef],FALSE)))),
0)</f>
        <v>0</v>
      </c>
      <c r="F61" s="93">
        <f t="array" ref="F61">IFERROR(
AVERAGE((IF(DATOS_[[Sexo]:[Sexo]]=$B61,IF(DATOS_[[AGRUP. CLAS. PROF.]:[AGRUP. CLAS. PROF.]]=$B60,IF(DATOS_[[Check Periodo Ref.]:[Check Periodo Ref.]]="Dentro",DATOS_[Conc.Sal.01]))))),
0)</f>
        <v>0</v>
      </c>
      <c r="G61" s="93">
        <f t="array" ref="G61">IFERROR(
AVERAGE((IF(DATOS_[[Sexo]:[Sexo]]=$B61,IF(DATOS_[[AGRUP. CLAS. PROF.]:[AGRUP. CLAS. PROF.]]=$B60,IF(DATOS_[[Check Periodo Ref.]:[Check Periodo Ref.]]="Dentro",DATOS_[Conc.Sal.02]))))),
0)</f>
        <v>0</v>
      </c>
      <c r="H61" s="93">
        <f t="array" ref="H61">IFERROR(
AVERAGE((IF(DATOS_[[Sexo]:[Sexo]]=$B61,IF(DATOS_[[AGRUP. CLAS. PROF.]:[AGRUP. CLAS. PROF.]]=$B60,IF(DATOS_[[Check Periodo Ref.]:[Check Periodo Ref.]]="Dentro",DATOS_[Conc.Sal.03]))))),
0)</f>
        <v>0</v>
      </c>
      <c r="I61" s="93">
        <f t="array" ref="I61">IFERROR(
AVERAGE((IF(DATOS_[[Sexo]:[Sexo]]=$B61,IF(DATOS_[[AGRUP. CLAS. PROF.]:[AGRUP. CLAS. PROF.]]=$B60,IF(DATOS_[[Check Periodo Ref.]:[Check Periodo Ref.]]="Dentro",DATOS_[Conc.Sal.04]))))),
0)</f>
        <v>0</v>
      </c>
      <c r="J61" s="93">
        <f t="array" ref="J61">IFERROR(
AVERAGE((IF(DATOS_[[Sexo]:[Sexo]]=$B61,IF(DATOS_[[AGRUP. CLAS. PROF.]:[AGRUP. CLAS. PROF.]]=$B60,IF(DATOS_[[Check Periodo Ref.]:[Check Periodo Ref.]]="Dentro",DATOS_[Conc.Sal.05]))))),
0)</f>
        <v>0</v>
      </c>
      <c r="K61" s="93">
        <f t="array" ref="K61">IFERROR(
AVERAGE((IF(DATOS_[[Sexo]:[Sexo]]=$B61,IF(DATOS_[[AGRUP. CLAS. PROF.]:[AGRUP. CLAS. PROF.]]=$B60,IF(DATOS_[[Check Periodo Ref.]:[Check Periodo Ref.]]="Dentro",DATOS_[Conc.Sal.06]))))),
0)</f>
        <v>0</v>
      </c>
      <c r="L61" s="93">
        <f t="array" ref="L61">IFERROR(
AVERAGE((IF(DATOS_[[Sexo]:[Sexo]]=$B61,IF(DATOS_[[AGRUP. CLAS. PROF.]:[AGRUP. CLAS. PROF.]]=$B60,IF(DATOS_[[Check Periodo Ref.]:[Check Periodo Ref.]]="Dentro",DATOS_[Conc.Sal.07]))))),
0)</f>
        <v>0</v>
      </c>
      <c r="M61" s="93">
        <f t="array" ref="M61">IFERROR(
AVERAGE((IF(DATOS_[[Sexo]:[Sexo]]=$B61,IF(DATOS_[[AGRUP. CLAS. PROF.]:[AGRUP. CLAS. PROF.]]=$B60,IF(DATOS_[[Check Periodo Ref.]:[Check Periodo Ref.]]="Dentro",DATOS_[Conc.Sal.08]))))),
0)</f>
        <v>0</v>
      </c>
      <c r="N61" s="93">
        <f t="array" ref="N61">IFERROR(
AVERAGE((IF(DATOS_[[Sexo]:[Sexo]]=$B61,IF(DATOS_[[AGRUP. CLAS. PROF.]:[AGRUP. CLAS. PROF.]]=$B60,IF(DATOS_[[Check Periodo Ref.]:[Check Periodo Ref.]]="Dentro",DATOS_[Conc.Sal.09]))))),
0)</f>
        <v>0</v>
      </c>
      <c r="O61" s="93">
        <f t="array" ref="O61">IFERROR(
AVERAGE((IF(DATOS_[[Sexo]:[Sexo]]=$B61,IF(DATOS_[[AGRUP. CLAS. PROF.]:[AGRUP. CLAS. PROF.]]=$B60,IF(DATOS_[[Check Periodo Ref.]:[Check Periodo Ref.]]="Dentro",DATOS_[Conc.Sal.10]))))),
0)</f>
        <v>0</v>
      </c>
      <c r="P61" s="93">
        <f t="array" ref="P61">IFERROR(
AVERAGE((IF(DATOS_[[Sexo]:[Sexo]]=$B61,IF(DATOS_[[AGRUP. CLAS. PROF.]:[AGRUP. CLAS. PROF.]]=$B60,IF(DATOS_[[Check Periodo Ref.]:[Check Periodo Ref.]]="Dentro",DATOS_[Conc.Sal.11]))))),
0)</f>
        <v>0</v>
      </c>
      <c r="Q61" s="93">
        <f t="array" ref="Q61">IFERROR(
AVERAGE((IF(DATOS_[[Sexo]:[Sexo]]=$B61,IF(DATOS_[[AGRUP. CLAS. PROF.]:[AGRUP. CLAS. PROF.]]=$B60,IF(DATOS_[[Check Periodo Ref.]:[Check Periodo Ref.]]="Dentro",DATOS_[Conc.Sal.12]))))),
0)</f>
        <v>0</v>
      </c>
      <c r="R61" s="93">
        <f t="array" ref="R61">IFERROR(
AVERAGE((IF(DATOS_[[Sexo]:[Sexo]]=$B61,IF(DATOS_[[AGRUP. CLAS. PROF.]:[AGRUP. CLAS. PROF.]]=$B60,IF(DATOS_[[Check Periodo Ref.]:[Check Periodo Ref.]]="Dentro",DATOS_[Conc.Sal.13]))))),
0)</f>
        <v>0</v>
      </c>
      <c r="S61" s="93">
        <f t="array" ref="S61">IFERROR(
AVERAGE((IF(DATOS_[[Sexo]:[Sexo]]=$B61,IF(DATOS_[[AGRUP. CLAS. PROF.]:[AGRUP. CLAS. PROF.]]=$B60,IF(DATOS_[[Check Periodo Ref.]:[Check Periodo Ref.]]="Dentro",DATOS_[Conc.Sal.14]))))),
0)</f>
        <v>0</v>
      </c>
      <c r="T61" s="93">
        <f t="array" ref="T61">IFERROR(
AVERAGE((IF(DATOS_[[Sexo]:[Sexo]]=$B61,IF(DATOS_[[AGRUP. CLAS. PROF.]:[AGRUP. CLAS. PROF.]]=$B60,IF(DATOS_[[Check Periodo Ref.]:[Check Periodo Ref.]]="Dentro",DATOS_[Conc.Sal.15]))))),
0)</f>
        <v>0</v>
      </c>
      <c r="U61" s="93">
        <f t="array" ref="U61">IFERROR(
AVERAGE((IF(DATOS_[[Sexo]:[Sexo]]=$B61,IF(DATOS_[[AGRUP. CLAS. PROF.]:[AGRUP. CLAS. PROF.]]=$B60,IF(DATOS_[[Check Periodo Ref.]:[Check Periodo Ref.]]="Dentro",DATOS_[Conc.Sal.16]))))),
0)</f>
        <v>0</v>
      </c>
      <c r="V61" s="93">
        <f t="array" ref="V61">IFERROR(
AVERAGE((IF(DATOS_[[Sexo]:[Sexo]]=$B61,IF(DATOS_[[AGRUP. CLAS. PROF.]:[AGRUP. CLAS. PROF.]]=$B60,IF(DATOS_[[Check Periodo Ref.]:[Check Periodo Ref.]]="Dentro",DATOS_[Conc.Sal.17]))))),
0)</f>
        <v>0</v>
      </c>
      <c r="W61" s="93">
        <f t="array" ref="W61">IFERROR(
AVERAGE((IF(DATOS_[[Sexo]:[Sexo]]=$B61,IF(DATOS_[[AGRUP. CLAS. PROF.]:[AGRUP. CLAS. PROF.]]=$B60,IF(DATOS_[[Check Periodo Ref.]:[Check Periodo Ref.]]="Dentro",DATOS_[Conc.Sal.18]))))),
0)</f>
        <v>0</v>
      </c>
      <c r="X61" s="93">
        <f t="array" ref="X61">IFERROR(
AVERAGE((IF(DATOS_[[Sexo]:[Sexo]]=$B61,IF(DATOS_[[AGRUP. CLAS. PROF.]:[AGRUP. CLAS. PROF.]]=$B60,IF(DATOS_[[Check Periodo Ref.]:[Check Periodo Ref.]]="Dentro",DATOS_[Conc.Sal.19]))))),
0)</f>
        <v>0</v>
      </c>
      <c r="Y61" s="93">
        <f t="array" ref="Y61">IFERROR(
AVERAGE((IF(DATOS_[[Sexo]:[Sexo]]=$B61,IF(DATOS_[[AGRUP. CLAS. PROF.]:[AGRUP. CLAS. PROF.]]=$B60,IF(DATOS_[[Check Periodo Ref.]:[Check Periodo Ref.]]="Dentro",DATOS_[Conc.Sal.20]))))),
0)</f>
        <v>0</v>
      </c>
      <c r="Z61" s="93">
        <f t="array" ref="Z61">IFERROR(
AVERAGE((IF(DATOS_[[Sexo]:[Sexo]]=$B61,IF(DATOS_[[AGRUP. CLAS. PROF.]:[AGRUP. CLAS. PROF.]]=$B60,IF(DATOS_[[Check Periodo Ref.]:[Check Periodo Ref.]]="Dentro",DATOS_[Conc.Sal.21]))))),
0)</f>
        <v>0</v>
      </c>
      <c r="AA61" s="93">
        <f t="array" ref="AA61">IFERROR(
AVERAGE((IF(DATOS_[[Sexo]:[Sexo]]=$B61,IF(DATOS_[[AGRUP. CLAS. PROF.]:[AGRUP. CLAS. PROF.]]=$B60,IF(DATOS_[[Check Periodo Ref.]:[Check Periodo Ref.]]="Dentro",DATOS_[Conc.Sal.22]))))),
0)</f>
        <v>0</v>
      </c>
      <c r="AB61" s="93">
        <f t="array" ref="AB61">IFERROR(
AVERAGE((IF(DATOS_[[Sexo]:[Sexo]]=$B61,IF(DATOS_[[AGRUP. CLAS. PROF.]:[AGRUP. CLAS. PROF.]]=$B60,IF(DATOS_[[Check Periodo Ref.]:[Check Periodo Ref.]]="Dentro",DATOS_[Conc.Sal.23]))))),
0)</f>
        <v>0</v>
      </c>
      <c r="AC61" s="93">
        <f t="array" ref="AC61">IFERROR(
AVERAGE((IF(DATOS_[[Sexo]:[Sexo]]=$B61,IF(DATOS_[[AGRUP. CLAS. PROF.]:[AGRUP. CLAS. PROF.]]=$B60,IF(DATOS_[[Check Periodo Ref.]:[Check Periodo Ref.]]="Dentro",DATOS_[Conc.Sal.24]))))),
0)</f>
        <v>0</v>
      </c>
      <c r="AD61" s="93">
        <f t="array" ref="AD61">IFERROR(
AVERAGE((IF(DATOS_[[Sexo]:[Sexo]]=$B61,IF(DATOS_[[AGRUP. CLAS. PROF.]:[AGRUP. CLAS. PROF.]]=$B60,IF(DATOS_[[Check Periodo Ref.]:[Check Periodo Ref.]]="Dentro",DATOS_[Conc.Sal.25]))))),
0)</f>
        <v>0</v>
      </c>
      <c r="AE61" s="93">
        <f t="array" ref="AE61">IFERROR(
AVERAGE((IF(DATOS_[[Sexo]:[Sexo]]=$B61,IF(DATOS_[[AGRUP. CLAS. PROF.]:[AGRUP. CLAS. PROF.]]=$B60,IF(DATOS_[[Check Periodo Ref.]:[Check Periodo Ref.]]="Dentro",DATOS_[Conc.Sal.26]))))),
0)</f>
        <v>0</v>
      </c>
      <c r="AF61" s="93">
        <f t="array" ref="AF61">IFERROR(
AVERAGE((IF(DATOS_[[Sexo]:[Sexo]]=$B61,IF(DATOS_[[AGRUP. CLAS. PROF.]:[AGRUP. CLAS. PROF.]]=$B60,IF(DATOS_[[Check Periodo Ref.]:[Check Periodo Ref.]]="Dentro",DATOS_[Conc.Sal.27]))))),
0)</f>
        <v>0</v>
      </c>
      <c r="AG61" s="93">
        <f t="array" ref="AG61">IFERROR(
AVERAGE((IF(DATOS_[[Sexo]:[Sexo]]=$B61,IF(DATOS_[[AGRUP. CLAS. PROF.]:[AGRUP. CLAS. PROF.]]=$B60,IF(DATOS_[[Check Periodo Ref.]:[Check Periodo Ref.]]="Dentro",DATOS_[Conc.Sal.28]))))),
0)</f>
        <v>0</v>
      </c>
      <c r="AH61" s="93">
        <f t="array" ref="AH61">IFERROR(
AVERAGE((IF(DATOS_[[Sexo]:[Sexo]]=$B61,IF(DATOS_[[AGRUP. CLAS. PROF.]:[AGRUP. CLAS. PROF.]]=$B60,IF(DATOS_[[Check Periodo Ref.]:[Check Periodo Ref.]]="Dentro",DATOS_[Conc.Sal.29]))))),
0)</f>
        <v>0</v>
      </c>
      <c r="AI61" s="93">
        <f t="array" ref="AI61">IFERROR(
AVERAGE((IF(DATOS_[[Sexo]:[Sexo]]=$B61,IF(DATOS_[[AGRUP. CLAS. PROF.]:[AGRUP. CLAS. PROF.]]=$B60,IF(DATOS_[[Check Periodo Ref.]:[Check Periodo Ref.]]="Dentro",DATOS_[Conc.Sal.30]))))),
0)</f>
        <v>0</v>
      </c>
      <c r="AJ61" s="94">
        <f t="array" ref="AJ61">IFERROR(
AVERAGE(IF(DATOS_[Sexo]=$B61,IF(DATOS_[AGRUP. CLAS. PROF.]=$B60,IF(DATOS_[Check Periodo Ref.]="Dentro",DATOS_[Tot COMPL.SAL Ef],FALSE)))),
0)</f>
        <v>0</v>
      </c>
      <c r="AK61" s="96">
        <f t="array" ref="AK61">IFERROR(
AVERAGE(IF(DATOS_[Sexo]=$B61,IF(DATOS_[AGRUP. CLAS. PROF.]=$B60,IF(DATOS_[Check Periodo Ref.]="Dentro",DATOS_[TOTAL SALARIO Ef],FALSE)))),
0)</f>
        <v>0</v>
      </c>
      <c r="AL61" s="95">
        <f t="array" ref="AL61">IFERROR(
AVERAGE((IF(DATOS_[[Sexo]:[Sexo]]=$B61,IF(DATOS_[[AGRUP. CLAS. PROF.]:[AGRUP. CLAS. PROF.]]=$B60,IF(DATOS_[[Check Periodo Ref.]:[Check Periodo Ref.]]="Dentro",DATOS_[C.Extra.01]))))),
0)</f>
        <v>0</v>
      </c>
      <c r="AM61" s="95">
        <f t="array" ref="AM61">IFERROR(
AVERAGE((IF(DATOS_[[Sexo]:[Sexo]]=$B61,IF(DATOS_[[AGRUP. CLAS. PROF.]:[AGRUP. CLAS. PROF.]]=$B60,IF(DATOS_[[Check Periodo Ref.]:[Check Periodo Ref.]]="Dentro",DATOS_[C.Extra.02]))))),
0)</f>
        <v>0</v>
      </c>
      <c r="AN61" s="95">
        <f t="array" ref="AN61">IFERROR(
AVERAGE((IF(DATOS_[[Sexo]:[Sexo]]=$B61,IF(DATOS_[[AGRUP. CLAS. PROF.]:[AGRUP. CLAS. PROF.]]=$B60,IF(DATOS_[[Check Periodo Ref.]:[Check Periodo Ref.]]="Dentro",DATOS_[C.Extra.03]))))),
0)</f>
        <v>0</v>
      </c>
      <c r="AO61" s="95">
        <f t="array" ref="AO61">IFERROR(
AVERAGE((IF(DATOS_[[Sexo]:[Sexo]]=$B61,IF(DATOS_[[AGRUP. CLAS. PROF.]:[AGRUP. CLAS. PROF.]]=$B60,IF(DATOS_[[Check Periodo Ref.]:[Check Periodo Ref.]]="Dentro",DATOS_[C.Extra.04]))))),
0)</f>
        <v>0</v>
      </c>
      <c r="AP61" s="95">
        <f t="array" ref="AP61">IFERROR(
AVERAGE((IF(DATOS_[[Sexo]:[Sexo]]=$B61,IF(DATOS_[[AGRUP. CLAS. PROF.]:[AGRUP. CLAS. PROF.]]=$B60,IF(DATOS_[[Check Periodo Ref.]:[Check Periodo Ref.]]="Dentro",DATOS_[C.Extra.05]))))),
0)</f>
        <v>0</v>
      </c>
      <c r="AQ61" s="97">
        <f t="array" ref="AQ61">IFERROR(
AVERAGE(IF(DATOS_[Sexo]=$B61,IF(DATOS_[AGRUP. CLAS. PROF.]=$B60,IF(DATOS_[Check Periodo Ref.]="Dentro",DATOS_[Tot Extrasalarial Ef],FALSE)))),
0)</f>
        <v>0</v>
      </c>
      <c r="AR61" s="98">
        <f t="array" ref="AR61">IFERROR(
AVERAGE(IF(DATOS_[Sexo]=$B61,IF(DATOS_[AGRUP. CLAS. PROF.]=$B60,IF(DATOS_[Check Periodo Ref.]="Dentro",DATOS_[TOTAL Retrib Ef],FALSE)))),
0)</f>
        <v>0</v>
      </c>
    </row>
    <row r="62" spans="1:44" x14ac:dyDescent="0.3">
      <c r="A62" s="48" t="str">
        <f t="shared" ref="A62" si="66">+A61</f>
        <v>[ocultar]</v>
      </c>
      <c r="B62" s="46" t="s">
        <v>163</v>
      </c>
      <c r="C62" s="45">
        <f t="array" ref="C62">SUM(IF($B62=DATOS_[Sexo],
IF($B60=DATOS_[AGRUP. CLAS. PROF.],
IF("Dentro"=DATOS_[Check Periodo Ref.],
1/(COUNTIFS(DATOS_[Sexo],$B62,DATOS_[AGRUP. CLAS. PROF.],$B60,DATOS_[Check Periodo Ref.],"Dentro",DATOS_[id],DATOS_[id]))))))</f>
        <v>0</v>
      </c>
      <c r="D62" s="47">
        <f>COUNTIFS(DATOS_[AGRUP. CLAS. PROF.],$B60,DATOS_[Sexo],$B62,DATOS_[Check Periodo Ref.],"Dentro")</f>
        <v>0</v>
      </c>
      <c r="E62" s="92">
        <f t="array" ref="E62">IFERROR(
AVERAGE(IF(DATOS_[Sexo]=$B62,IF(DATOS_[AGRUP. CLAS. PROF.]=$B60,IF(DATOS_[Check Periodo Ref.]="Dentro",DATOS_[SALARIO BASE Ef],FALSE)))),
0)</f>
        <v>0</v>
      </c>
      <c r="F62" s="93">
        <f t="array" ref="F62">IFERROR(
AVERAGE((IF(DATOS_[[Sexo]:[Sexo]]=$B62,IF(DATOS_[[AGRUP. CLAS. PROF.]:[AGRUP. CLAS. PROF.]]=$B60,IF(DATOS_[[Check Periodo Ref.]:[Check Periodo Ref.]]="Dentro",DATOS_[Conc.Sal.01]))))),
0)</f>
        <v>0</v>
      </c>
      <c r="G62" s="93">
        <f t="array" ref="G62">IFERROR(
AVERAGE((IF(DATOS_[[Sexo]:[Sexo]]=$B62,IF(DATOS_[[AGRUP. CLAS. PROF.]:[AGRUP. CLAS. PROF.]]=$B60,IF(DATOS_[[Check Periodo Ref.]:[Check Periodo Ref.]]="Dentro",DATOS_[Conc.Sal.02]))))),
0)</f>
        <v>0</v>
      </c>
      <c r="H62" s="93">
        <f t="array" ref="H62">IFERROR(
AVERAGE((IF(DATOS_[[Sexo]:[Sexo]]=$B62,IF(DATOS_[[AGRUP. CLAS. PROF.]:[AGRUP. CLAS. PROF.]]=$B60,IF(DATOS_[[Check Periodo Ref.]:[Check Periodo Ref.]]="Dentro",DATOS_[Conc.Sal.03]))))),
0)</f>
        <v>0</v>
      </c>
      <c r="I62" s="93">
        <f t="array" ref="I62">IFERROR(
AVERAGE((IF(DATOS_[[Sexo]:[Sexo]]=$B62,IF(DATOS_[[AGRUP. CLAS. PROF.]:[AGRUP. CLAS. PROF.]]=$B60,IF(DATOS_[[Check Periodo Ref.]:[Check Periodo Ref.]]="Dentro",DATOS_[Conc.Sal.04]))))),
0)</f>
        <v>0</v>
      </c>
      <c r="J62" s="93">
        <f t="array" ref="J62">IFERROR(
AVERAGE((IF(DATOS_[[Sexo]:[Sexo]]=$B62,IF(DATOS_[[AGRUP. CLAS. PROF.]:[AGRUP. CLAS. PROF.]]=$B60,IF(DATOS_[[Check Periodo Ref.]:[Check Periodo Ref.]]="Dentro",DATOS_[Conc.Sal.05]))))),
0)</f>
        <v>0</v>
      </c>
      <c r="K62" s="93">
        <f t="array" ref="K62">IFERROR(
AVERAGE((IF(DATOS_[[Sexo]:[Sexo]]=$B62,IF(DATOS_[[AGRUP. CLAS. PROF.]:[AGRUP. CLAS. PROF.]]=$B60,IF(DATOS_[[Check Periodo Ref.]:[Check Periodo Ref.]]="Dentro",DATOS_[Conc.Sal.06]))))),
0)</f>
        <v>0</v>
      </c>
      <c r="L62" s="93">
        <f t="array" ref="L62">IFERROR(
AVERAGE((IF(DATOS_[[Sexo]:[Sexo]]=$B62,IF(DATOS_[[AGRUP. CLAS. PROF.]:[AGRUP. CLAS. PROF.]]=$B60,IF(DATOS_[[Check Periodo Ref.]:[Check Periodo Ref.]]="Dentro",DATOS_[Conc.Sal.07]))))),
0)</f>
        <v>0</v>
      </c>
      <c r="M62" s="93">
        <f t="array" ref="M62">IFERROR(
AVERAGE((IF(DATOS_[[Sexo]:[Sexo]]=$B62,IF(DATOS_[[AGRUP. CLAS. PROF.]:[AGRUP. CLAS. PROF.]]=$B60,IF(DATOS_[[Check Periodo Ref.]:[Check Periodo Ref.]]="Dentro",DATOS_[Conc.Sal.08]))))),
0)</f>
        <v>0</v>
      </c>
      <c r="N62" s="93">
        <f t="array" ref="N62">IFERROR(
AVERAGE((IF(DATOS_[[Sexo]:[Sexo]]=$B62,IF(DATOS_[[AGRUP. CLAS. PROF.]:[AGRUP. CLAS. PROF.]]=$B60,IF(DATOS_[[Check Periodo Ref.]:[Check Periodo Ref.]]="Dentro",DATOS_[Conc.Sal.09]))))),
0)</f>
        <v>0</v>
      </c>
      <c r="O62" s="93">
        <f t="array" ref="O62">IFERROR(
AVERAGE((IF(DATOS_[[Sexo]:[Sexo]]=$B62,IF(DATOS_[[AGRUP. CLAS. PROF.]:[AGRUP. CLAS. PROF.]]=$B60,IF(DATOS_[[Check Periodo Ref.]:[Check Periodo Ref.]]="Dentro",DATOS_[Conc.Sal.10]))))),
0)</f>
        <v>0</v>
      </c>
      <c r="P62" s="93">
        <f t="array" ref="P62">IFERROR(
AVERAGE((IF(DATOS_[[Sexo]:[Sexo]]=$B62,IF(DATOS_[[AGRUP. CLAS. PROF.]:[AGRUP. CLAS. PROF.]]=$B60,IF(DATOS_[[Check Periodo Ref.]:[Check Periodo Ref.]]="Dentro",DATOS_[Conc.Sal.11]))))),
0)</f>
        <v>0</v>
      </c>
      <c r="Q62" s="93">
        <f t="array" ref="Q62">IFERROR(
AVERAGE((IF(DATOS_[[Sexo]:[Sexo]]=$B62,IF(DATOS_[[AGRUP. CLAS. PROF.]:[AGRUP. CLAS. PROF.]]=$B60,IF(DATOS_[[Check Periodo Ref.]:[Check Periodo Ref.]]="Dentro",DATOS_[Conc.Sal.12]))))),
0)</f>
        <v>0</v>
      </c>
      <c r="R62" s="93">
        <f t="array" ref="R62">IFERROR(
AVERAGE((IF(DATOS_[[Sexo]:[Sexo]]=$B62,IF(DATOS_[[AGRUP. CLAS. PROF.]:[AGRUP. CLAS. PROF.]]=$B60,IF(DATOS_[[Check Periodo Ref.]:[Check Periodo Ref.]]="Dentro",DATOS_[Conc.Sal.13]))))),
0)</f>
        <v>0</v>
      </c>
      <c r="S62" s="93">
        <f t="array" ref="S62">IFERROR(
AVERAGE((IF(DATOS_[[Sexo]:[Sexo]]=$B62,IF(DATOS_[[AGRUP. CLAS. PROF.]:[AGRUP. CLAS. PROF.]]=$B60,IF(DATOS_[[Check Periodo Ref.]:[Check Periodo Ref.]]="Dentro",DATOS_[Conc.Sal.14]))))),
0)</f>
        <v>0</v>
      </c>
      <c r="T62" s="93">
        <f t="array" ref="T62">IFERROR(
AVERAGE((IF(DATOS_[[Sexo]:[Sexo]]=$B62,IF(DATOS_[[AGRUP. CLAS. PROF.]:[AGRUP. CLAS. PROF.]]=$B60,IF(DATOS_[[Check Periodo Ref.]:[Check Periodo Ref.]]="Dentro",DATOS_[Conc.Sal.15]))))),
0)</f>
        <v>0</v>
      </c>
      <c r="U62" s="93">
        <f t="array" ref="U62">IFERROR(
AVERAGE((IF(DATOS_[[Sexo]:[Sexo]]=$B62,IF(DATOS_[[AGRUP. CLAS. PROF.]:[AGRUP. CLAS. PROF.]]=$B60,IF(DATOS_[[Check Periodo Ref.]:[Check Periodo Ref.]]="Dentro",DATOS_[Conc.Sal.16]))))),
0)</f>
        <v>0</v>
      </c>
      <c r="V62" s="93">
        <f t="array" ref="V62">IFERROR(
AVERAGE((IF(DATOS_[[Sexo]:[Sexo]]=$B62,IF(DATOS_[[AGRUP. CLAS. PROF.]:[AGRUP. CLAS. PROF.]]=$B60,IF(DATOS_[[Check Periodo Ref.]:[Check Periodo Ref.]]="Dentro",DATOS_[Conc.Sal.17]))))),
0)</f>
        <v>0</v>
      </c>
      <c r="W62" s="93">
        <f t="array" ref="W62">IFERROR(
AVERAGE((IF(DATOS_[[Sexo]:[Sexo]]=$B62,IF(DATOS_[[AGRUP. CLAS. PROF.]:[AGRUP. CLAS. PROF.]]=$B60,IF(DATOS_[[Check Periodo Ref.]:[Check Periodo Ref.]]="Dentro",DATOS_[Conc.Sal.18]))))),
0)</f>
        <v>0</v>
      </c>
      <c r="X62" s="93">
        <f t="array" ref="X62">IFERROR(
AVERAGE((IF(DATOS_[[Sexo]:[Sexo]]=$B62,IF(DATOS_[[AGRUP. CLAS. PROF.]:[AGRUP. CLAS. PROF.]]=$B60,IF(DATOS_[[Check Periodo Ref.]:[Check Periodo Ref.]]="Dentro",DATOS_[Conc.Sal.19]))))),
0)</f>
        <v>0</v>
      </c>
      <c r="Y62" s="93">
        <f t="array" ref="Y62">IFERROR(
AVERAGE((IF(DATOS_[[Sexo]:[Sexo]]=$B62,IF(DATOS_[[AGRUP. CLAS. PROF.]:[AGRUP. CLAS. PROF.]]=$B60,IF(DATOS_[[Check Periodo Ref.]:[Check Periodo Ref.]]="Dentro",DATOS_[Conc.Sal.20]))))),
0)</f>
        <v>0</v>
      </c>
      <c r="Z62" s="93">
        <f t="array" ref="Z62">IFERROR(
AVERAGE((IF(DATOS_[[Sexo]:[Sexo]]=$B62,IF(DATOS_[[AGRUP. CLAS. PROF.]:[AGRUP. CLAS. PROF.]]=$B60,IF(DATOS_[[Check Periodo Ref.]:[Check Periodo Ref.]]="Dentro",DATOS_[Conc.Sal.21]))))),
0)</f>
        <v>0</v>
      </c>
      <c r="AA62" s="93">
        <f t="array" ref="AA62">IFERROR(
AVERAGE((IF(DATOS_[[Sexo]:[Sexo]]=$B62,IF(DATOS_[[AGRUP. CLAS. PROF.]:[AGRUP. CLAS. PROF.]]=$B60,IF(DATOS_[[Check Periodo Ref.]:[Check Periodo Ref.]]="Dentro",DATOS_[Conc.Sal.22]))))),
0)</f>
        <v>0</v>
      </c>
      <c r="AB62" s="93">
        <f t="array" ref="AB62">IFERROR(
AVERAGE((IF(DATOS_[[Sexo]:[Sexo]]=$B62,IF(DATOS_[[AGRUP. CLAS. PROF.]:[AGRUP. CLAS. PROF.]]=$B60,IF(DATOS_[[Check Periodo Ref.]:[Check Periodo Ref.]]="Dentro",DATOS_[Conc.Sal.23]))))),
0)</f>
        <v>0</v>
      </c>
      <c r="AC62" s="93">
        <f t="array" ref="AC62">IFERROR(
AVERAGE((IF(DATOS_[[Sexo]:[Sexo]]=$B62,IF(DATOS_[[AGRUP. CLAS. PROF.]:[AGRUP. CLAS. PROF.]]=$B60,IF(DATOS_[[Check Periodo Ref.]:[Check Periodo Ref.]]="Dentro",DATOS_[Conc.Sal.24]))))),
0)</f>
        <v>0</v>
      </c>
      <c r="AD62" s="93">
        <f t="array" ref="AD62">IFERROR(
AVERAGE((IF(DATOS_[[Sexo]:[Sexo]]=$B62,IF(DATOS_[[AGRUP. CLAS. PROF.]:[AGRUP. CLAS. PROF.]]=$B60,IF(DATOS_[[Check Periodo Ref.]:[Check Periodo Ref.]]="Dentro",DATOS_[Conc.Sal.25]))))),
0)</f>
        <v>0</v>
      </c>
      <c r="AE62" s="93">
        <f t="array" ref="AE62">IFERROR(
AVERAGE((IF(DATOS_[[Sexo]:[Sexo]]=$B62,IF(DATOS_[[AGRUP. CLAS. PROF.]:[AGRUP. CLAS. PROF.]]=$B60,IF(DATOS_[[Check Periodo Ref.]:[Check Periodo Ref.]]="Dentro",DATOS_[Conc.Sal.26]))))),
0)</f>
        <v>0</v>
      </c>
      <c r="AF62" s="93">
        <f t="array" ref="AF62">IFERROR(
AVERAGE((IF(DATOS_[[Sexo]:[Sexo]]=$B62,IF(DATOS_[[AGRUP. CLAS. PROF.]:[AGRUP. CLAS. PROF.]]=$B60,IF(DATOS_[[Check Periodo Ref.]:[Check Periodo Ref.]]="Dentro",DATOS_[Conc.Sal.27]))))),
0)</f>
        <v>0</v>
      </c>
      <c r="AG62" s="93">
        <f t="array" ref="AG62">IFERROR(
AVERAGE((IF(DATOS_[[Sexo]:[Sexo]]=$B62,IF(DATOS_[[AGRUP. CLAS. PROF.]:[AGRUP. CLAS. PROF.]]=$B60,IF(DATOS_[[Check Periodo Ref.]:[Check Periodo Ref.]]="Dentro",DATOS_[Conc.Sal.28]))))),
0)</f>
        <v>0</v>
      </c>
      <c r="AH62" s="93">
        <f t="array" ref="AH62">IFERROR(
AVERAGE((IF(DATOS_[[Sexo]:[Sexo]]=$B62,IF(DATOS_[[AGRUP. CLAS. PROF.]:[AGRUP. CLAS. PROF.]]=$B60,IF(DATOS_[[Check Periodo Ref.]:[Check Periodo Ref.]]="Dentro",DATOS_[Conc.Sal.29]))))),
0)</f>
        <v>0</v>
      </c>
      <c r="AI62" s="93">
        <f t="array" ref="AI62">IFERROR(
AVERAGE((IF(DATOS_[[Sexo]:[Sexo]]=$B62,IF(DATOS_[[AGRUP. CLAS. PROF.]:[AGRUP. CLAS. PROF.]]=$B60,IF(DATOS_[[Check Periodo Ref.]:[Check Periodo Ref.]]="Dentro",DATOS_[Conc.Sal.30]))))),
0)</f>
        <v>0</v>
      </c>
      <c r="AJ62" s="94">
        <f t="array" ref="AJ62">IFERROR(
AVERAGE(IF(DATOS_[Sexo]=$B62,IF(DATOS_[AGRUP. CLAS. PROF.]=$B60,IF(DATOS_[Check Periodo Ref.]="Dentro",DATOS_[Tot COMPL.SAL Ef],FALSE)))),
0)</f>
        <v>0</v>
      </c>
      <c r="AK62" s="96">
        <f t="array" ref="AK62">IFERROR(
AVERAGE(IF(DATOS_[Sexo]=$B62,IF(DATOS_[AGRUP. CLAS. PROF.]=$B60,IF(DATOS_[Check Periodo Ref.]="Dentro",DATOS_[TOTAL SALARIO Ef],FALSE)))),
0)</f>
        <v>0</v>
      </c>
      <c r="AL62" s="95">
        <f t="array" ref="AL62">IFERROR(
AVERAGE((IF(DATOS_[[Sexo]:[Sexo]]=$B62,IF(DATOS_[[AGRUP. CLAS. PROF.]:[AGRUP. CLAS. PROF.]]=$B60,IF(DATOS_[[Check Periodo Ref.]:[Check Periodo Ref.]]="Dentro",DATOS_[C.Extra.01]))))),
0)</f>
        <v>0</v>
      </c>
      <c r="AM62" s="95">
        <f t="array" ref="AM62">IFERROR(
AVERAGE((IF(DATOS_[[Sexo]:[Sexo]]=$B62,IF(DATOS_[[AGRUP. CLAS. PROF.]:[AGRUP. CLAS. PROF.]]=$B60,IF(DATOS_[[Check Periodo Ref.]:[Check Periodo Ref.]]="Dentro",DATOS_[C.Extra.02]))))),
0)</f>
        <v>0</v>
      </c>
      <c r="AN62" s="95">
        <f t="array" ref="AN62">IFERROR(
AVERAGE((IF(DATOS_[[Sexo]:[Sexo]]=$B62,IF(DATOS_[[AGRUP. CLAS. PROF.]:[AGRUP. CLAS. PROF.]]=$B60,IF(DATOS_[[Check Periodo Ref.]:[Check Periodo Ref.]]="Dentro",DATOS_[C.Extra.03]))))),
0)</f>
        <v>0</v>
      </c>
      <c r="AO62" s="95">
        <f t="array" ref="AO62">IFERROR(
AVERAGE((IF(DATOS_[[Sexo]:[Sexo]]=$B62,IF(DATOS_[[AGRUP. CLAS. PROF.]:[AGRUP. CLAS. PROF.]]=$B60,IF(DATOS_[[Check Periodo Ref.]:[Check Periodo Ref.]]="Dentro",DATOS_[C.Extra.04]))))),
0)</f>
        <v>0</v>
      </c>
      <c r="AP62" s="95">
        <f t="array" ref="AP62">IFERROR(
AVERAGE((IF(DATOS_[[Sexo]:[Sexo]]=$B62,IF(DATOS_[[AGRUP. CLAS. PROF.]:[AGRUP. CLAS. PROF.]]=$B60,IF(DATOS_[[Check Periodo Ref.]:[Check Periodo Ref.]]="Dentro",DATOS_[C.Extra.05]))))),
0)</f>
        <v>0</v>
      </c>
      <c r="AQ62" s="97">
        <f t="array" ref="AQ62">IFERROR(
AVERAGE(IF(DATOS_[Sexo]=$B62,IF(DATOS_[AGRUP. CLAS. PROF.]=$B60,IF(DATOS_[Check Periodo Ref.]="Dentro",DATOS_[Tot Extrasalarial Ef],FALSE)))),
0)</f>
        <v>0</v>
      </c>
      <c r="AR62" s="98">
        <f t="array" ref="AR62">IFERROR(
AVERAGE(IF(DATOS_[Sexo]=$B62,IF(DATOS_[AGRUP. CLAS. PROF.]=$B60,IF(DATOS_[Check Periodo Ref.]="Dentro",DATOS_[TOTAL Retrib Ef],FALSE)))),
0)</f>
        <v>0</v>
      </c>
    </row>
    <row r="63" spans="1:44" ht="17.25" thickBot="1" x14ac:dyDescent="0.35">
      <c r="A63" s="48" t="str">
        <f t="shared" ref="A63" si="67">+A64</f>
        <v>[ocultar]</v>
      </c>
      <c r="B63" s="51" t="s">
        <v>233</v>
      </c>
      <c r="C63" s="91"/>
      <c r="D63" s="52"/>
      <c r="E63" s="139" t="str">
        <f t="shared" ref="E63:AR63" si="68">IFERROR((E64-E65)/E64,"")</f>
        <v/>
      </c>
      <c r="F63" s="314" t="str">
        <f t="shared" si="68"/>
        <v/>
      </c>
      <c r="G63" s="180" t="str">
        <f t="shared" si="68"/>
        <v/>
      </c>
      <c r="H63" s="180" t="str">
        <f t="shared" si="68"/>
        <v/>
      </c>
      <c r="I63" s="180" t="str">
        <f t="shared" si="68"/>
        <v/>
      </c>
      <c r="J63" s="181" t="str">
        <f t="shared" si="68"/>
        <v/>
      </c>
      <c r="K63" s="182" t="str">
        <f t="shared" si="68"/>
        <v/>
      </c>
      <c r="L63" s="182" t="str">
        <f t="shared" si="68"/>
        <v/>
      </c>
      <c r="M63" s="182" t="str">
        <f t="shared" si="68"/>
        <v/>
      </c>
      <c r="N63" s="182" t="str">
        <f t="shared" si="68"/>
        <v/>
      </c>
      <c r="O63" s="182" t="str">
        <f t="shared" si="68"/>
        <v/>
      </c>
      <c r="P63" s="182" t="str">
        <f t="shared" si="68"/>
        <v/>
      </c>
      <c r="Q63" s="182" t="str">
        <f t="shared" si="68"/>
        <v/>
      </c>
      <c r="R63" s="182" t="str">
        <f t="shared" si="68"/>
        <v/>
      </c>
      <c r="S63" s="182" t="str">
        <f t="shared" si="68"/>
        <v/>
      </c>
      <c r="T63" s="182" t="str">
        <f t="shared" si="68"/>
        <v/>
      </c>
      <c r="U63" s="182" t="str">
        <f t="shared" si="68"/>
        <v/>
      </c>
      <c r="V63" s="181" t="str">
        <f t="shared" si="68"/>
        <v/>
      </c>
      <c r="W63" s="181" t="str">
        <f t="shared" si="68"/>
        <v/>
      </c>
      <c r="X63" s="181" t="str">
        <f t="shared" si="68"/>
        <v/>
      </c>
      <c r="Y63" s="181" t="str">
        <f t="shared" si="68"/>
        <v/>
      </c>
      <c r="Z63" s="181" t="str">
        <f t="shared" si="68"/>
        <v/>
      </c>
      <c r="AA63" s="181" t="str">
        <f t="shared" si="68"/>
        <v/>
      </c>
      <c r="AB63" s="181" t="str">
        <f t="shared" si="68"/>
        <v/>
      </c>
      <c r="AC63" s="181" t="str">
        <f t="shared" si="68"/>
        <v/>
      </c>
      <c r="AD63" s="181" t="str">
        <f t="shared" si="68"/>
        <v/>
      </c>
      <c r="AE63" s="181" t="str">
        <f t="shared" si="68"/>
        <v/>
      </c>
      <c r="AF63" s="181" t="str">
        <f t="shared" si="68"/>
        <v/>
      </c>
      <c r="AG63" s="181" t="str">
        <f t="shared" si="68"/>
        <v/>
      </c>
      <c r="AH63" s="181" t="str">
        <f t="shared" si="68"/>
        <v/>
      </c>
      <c r="AI63" s="181" t="str">
        <f t="shared" si="68"/>
        <v/>
      </c>
      <c r="AJ63" s="140" t="str">
        <f t="shared" si="68"/>
        <v/>
      </c>
      <c r="AK63" s="143" t="str">
        <f t="shared" si="68"/>
        <v/>
      </c>
      <c r="AL63" s="184" t="str">
        <f t="shared" si="68"/>
        <v/>
      </c>
      <c r="AM63" s="184" t="str">
        <f t="shared" si="68"/>
        <v/>
      </c>
      <c r="AN63" s="184" t="str">
        <f t="shared" si="68"/>
        <v/>
      </c>
      <c r="AO63" s="184" t="str">
        <f t="shared" si="68"/>
        <v/>
      </c>
      <c r="AP63" s="184" t="str">
        <f t="shared" si="68"/>
        <v/>
      </c>
      <c r="AQ63" s="141" t="str">
        <f t="shared" si="68"/>
        <v/>
      </c>
      <c r="AR63" s="142" t="str">
        <f t="shared" si="68"/>
        <v/>
      </c>
    </row>
    <row r="64" spans="1:44" x14ac:dyDescent="0.3">
      <c r="A64" s="48" t="str">
        <f t="shared" ref="A64" si="69">+IF(C64+C65=0,"[ocultar]","")</f>
        <v>[ocultar]</v>
      </c>
      <c r="B64" s="46" t="s">
        <v>162</v>
      </c>
      <c r="C64" s="45">
        <f t="array" ref="C64">SUM(IF($B64=DATOS_[Sexo],
IF($B63=DATOS_[AGRUP. CLAS. PROF.],
IF("Dentro"=DATOS_[Check Periodo Ref.],
1/(COUNTIFS(DATOS_[Sexo],$B64,DATOS_[AGRUP. CLAS. PROF.],$B63,DATOS_[Check Periodo Ref.],"Dentro",DATOS_[id],DATOS_[id]))))))</f>
        <v>0</v>
      </c>
      <c r="D64" s="47">
        <f>COUNTIFS(DATOS_[AGRUP. CLAS. PROF.],$B63,DATOS_[Sexo],$B64,DATOS_[Check Periodo Ref.],"Dentro")</f>
        <v>0</v>
      </c>
      <c r="E64" s="92">
        <f t="array" ref="E64">IFERROR(
AVERAGE(IF(DATOS_[Sexo]=$B64,IF(DATOS_[AGRUP. CLAS. PROF.]=$B63,IF(DATOS_[Check Periodo Ref.]="Dentro",DATOS_[SALARIO BASE Ef],FALSE)))),
0)</f>
        <v>0</v>
      </c>
      <c r="F64" s="93">
        <f t="array" ref="F64">IFERROR(
AVERAGE((IF(DATOS_[[Sexo]:[Sexo]]=$B64,IF(DATOS_[[AGRUP. CLAS. PROF.]:[AGRUP. CLAS. PROF.]]=$B63,IF(DATOS_[[Check Periodo Ref.]:[Check Periodo Ref.]]="Dentro",DATOS_[Conc.Sal.01]))))),
0)</f>
        <v>0</v>
      </c>
      <c r="G64" s="93">
        <f t="array" ref="G64">IFERROR(
AVERAGE((IF(DATOS_[[Sexo]:[Sexo]]=$B64,IF(DATOS_[[AGRUP. CLAS. PROF.]:[AGRUP. CLAS. PROF.]]=$B63,IF(DATOS_[[Check Periodo Ref.]:[Check Periodo Ref.]]="Dentro",DATOS_[Conc.Sal.02]))))),
0)</f>
        <v>0</v>
      </c>
      <c r="H64" s="93">
        <f t="array" ref="H64">IFERROR(
AVERAGE((IF(DATOS_[[Sexo]:[Sexo]]=$B64,IF(DATOS_[[AGRUP. CLAS. PROF.]:[AGRUP. CLAS. PROF.]]=$B63,IF(DATOS_[[Check Periodo Ref.]:[Check Periodo Ref.]]="Dentro",DATOS_[Conc.Sal.03]))))),
0)</f>
        <v>0</v>
      </c>
      <c r="I64" s="93">
        <f t="array" ref="I64">IFERROR(
AVERAGE((IF(DATOS_[[Sexo]:[Sexo]]=$B64,IF(DATOS_[[AGRUP. CLAS. PROF.]:[AGRUP. CLAS. PROF.]]=$B63,IF(DATOS_[[Check Periodo Ref.]:[Check Periodo Ref.]]="Dentro",DATOS_[Conc.Sal.04]))))),
0)</f>
        <v>0</v>
      </c>
      <c r="J64" s="93">
        <f t="array" ref="J64">IFERROR(
AVERAGE((IF(DATOS_[[Sexo]:[Sexo]]=$B64,IF(DATOS_[[AGRUP. CLAS. PROF.]:[AGRUP. CLAS. PROF.]]=$B63,IF(DATOS_[[Check Periodo Ref.]:[Check Periodo Ref.]]="Dentro",DATOS_[Conc.Sal.05]))))),
0)</f>
        <v>0</v>
      </c>
      <c r="K64" s="93">
        <f t="array" ref="K64">IFERROR(
AVERAGE((IF(DATOS_[[Sexo]:[Sexo]]=$B64,IF(DATOS_[[AGRUP. CLAS. PROF.]:[AGRUP. CLAS. PROF.]]=$B63,IF(DATOS_[[Check Periodo Ref.]:[Check Periodo Ref.]]="Dentro",DATOS_[Conc.Sal.06]))))),
0)</f>
        <v>0</v>
      </c>
      <c r="L64" s="93">
        <f t="array" ref="L64">IFERROR(
AVERAGE((IF(DATOS_[[Sexo]:[Sexo]]=$B64,IF(DATOS_[[AGRUP. CLAS. PROF.]:[AGRUP. CLAS. PROF.]]=$B63,IF(DATOS_[[Check Periodo Ref.]:[Check Periodo Ref.]]="Dentro",DATOS_[Conc.Sal.07]))))),
0)</f>
        <v>0</v>
      </c>
      <c r="M64" s="93">
        <f t="array" ref="M64">IFERROR(
AVERAGE((IF(DATOS_[[Sexo]:[Sexo]]=$B64,IF(DATOS_[[AGRUP. CLAS. PROF.]:[AGRUP. CLAS. PROF.]]=$B63,IF(DATOS_[[Check Periodo Ref.]:[Check Periodo Ref.]]="Dentro",DATOS_[Conc.Sal.08]))))),
0)</f>
        <v>0</v>
      </c>
      <c r="N64" s="93">
        <f t="array" ref="N64">IFERROR(
AVERAGE((IF(DATOS_[[Sexo]:[Sexo]]=$B64,IF(DATOS_[[AGRUP. CLAS. PROF.]:[AGRUP. CLAS. PROF.]]=$B63,IF(DATOS_[[Check Periodo Ref.]:[Check Periodo Ref.]]="Dentro",DATOS_[Conc.Sal.09]))))),
0)</f>
        <v>0</v>
      </c>
      <c r="O64" s="93">
        <f t="array" ref="O64">IFERROR(
AVERAGE((IF(DATOS_[[Sexo]:[Sexo]]=$B64,IF(DATOS_[[AGRUP. CLAS. PROF.]:[AGRUP. CLAS. PROF.]]=$B63,IF(DATOS_[[Check Periodo Ref.]:[Check Periodo Ref.]]="Dentro",DATOS_[Conc.Sal.10]))))),
0)</f>
        <v>0</v>
      </c>
      <c r="P64" s="93">
        <f t="array" ref="P64">IFERROR(
AVERAGE((IF(DATOS_[[Sexo]:[Sexo]]=$B64,IF(DATOS_[[AGRUP. CLAS. PROF.]:[AGRUP. CLAS. PROF.]]=$B63,IF(DATOS_[[Check Periodo Ref.]:[Check Periodo Ref.]]="Dentro",DATOS_[Conc.Sal.11]))))),
0)</f>
        <v>0</v>
      </c>
      <c r="Q64" s="93">
        <f t="array" ref="Q64">IFERROR(
AVERAGE((IF(DATOS_[[Sexo]:[Sexo]]=$B64,IF(DATOS_[[AGRUP. CLAS. PROF.]:[AGRUP. CLAS. PROF.]]=$B63,IF(DATOS_[[Check Periodo Ref.]:[Check Periodo Ref.]]="Dentro",DATOS_[Conc.Sal.12]))))),
0)</f>
        <v>0</v>
      </c>
      <c r="R64" s="93">
        <f t="array" ref="R64">IFERROR(
AVERAGE((IF(DATOS_[[Sexo]:[Sexo]]=$B64,IF(DATOS_[[AGRUP. CLAS. PROF.]:[AGRUP. CLAS. PROF.]]=$B63,IF(DATOS_[[Check Periodo Ref.]:[Check Periodo Ref.]]="Dentro",DATOS_[Conc.Sal.13]))))),
0)</f>
        <v>0</v>
      </c>
      <c r="S64" s="93">
        <f t="array" ref="S64">IFERROR(
AVERAGE((IF(DATOS_[[Sexo]:[Sexo]]=$B64,IF(DATOS_[[AGRUP. CLAS. PROF.]:[AGRUP. CLAS. PROF.]]=$B63,IF(DATOS_[[Check Periodo Ref.]:[Check Periodo Ref.]]="Dentro",DATOS_[Conc.Sal.14]))))),
0)</f>
        <v>0</v>
      </c>
      <c r="T64" s="93">
        <f t="array" ref="T64">IFERROR(
AVERAGE((IF(DATOS_[[Sexo]:[Sexo]]=$B64,IF(DATOS_[[AGRUP. CLAS. PROF.]:[AGRUP. CLAS. PROF.]]=$B63,IF(DATOS_[[Check Periodo Ref.]:[Check Periodo Ref.]]="Dentro",DATOS_[Conc.Sal.15]))))),
0)</f>
        <v>0</v>
      </c>
      <c r="U64" s="93">
        <f t="array" ref="U64">IFERROR(
AVERAGE((IF(DATOS_[[Sexo]:[Sexo]]=$B64,IF(DATOS_[[AGRUP. CLAS. PROF.]:[AGRUP. CLAS. PROF.]]=$B63,IF(DATOS_[[Check Periodo Ref.]:[Check Periodo Ref.]]="Dentro",DATOS_[Conc.Sal.16]))))),
0)</f>
        <v>0</v>
      </c>
      <c r="V64" s="93">
        <f t="array" ref="V64">IFERROR(
AVERAGE((IF(DATOS_[[Sexo]:[Sexo]]=$B64,IF(DATOS_[[AGRUP. CLAS. PROF.]:[AGRUP. CLAS. PROF.]]=$B63,IF(DATOS_[[Check Periodo Ref.]:[Check Periodo Ref.]]="Dentro",DATOS_[Conc.Sal.17]))))),
0)</f>
        <v>0</v>
      </c>
      <c r="W64" s="93">
        <f t="array" ref="W64">IFERROR(
AVERAGE((IF(DATOS_[[Sexo]:[Sexo]]=$B64,IF(DATOS_[[AGRUP. CLAS. PROF.]:[AGRUP. CLAS. PROF.]]=$B63,IF(DATOS_[[Check Periodo Ref.]:[Check Periodo Ref.]]="Dentro",DATOS_[Conc.Sal.18]))))),
0)</f>
        <v>0</v>
      </c>
      <c r="X64" s="93">
        <f t="array" ref="X64">IFERROR(
AVERAGE((IF(DATOS_[[Sexo]:[Sexo]]=$B64,IF(DATOS_[[AGRUP. CLAS. PROF.]:[AGRUP. CLAS. PROF.]]=$B63,IF(DATOS_[[Check Periodo Ref.]:[Check Periodo Ref.]]="Dentro",DATOS_[Conc.Sal.19]))))),
0)</f>
        <v>0</v>
      </c>
      <c r="Y64" s="93">
        <f t="array" ref="Y64">IFERROR(
AVERAGE((IF(DATOS_[[Sexo]:[Sexo]]=$B64,IF(DATOS_[[AGRUP. CLAS. PROF.]:[AGRUP. CLAS. PROF.]]=$B63,IF(DATOS_[[Check Periodo Ref.]:[Check Periodo Ref.]]="Dentro",DATOS_[Conc.Sal.20]))))),
0)</f>
        <v>0</v>
      </c>
      <c r="Z64" s="93">
        <f t="array" ref="Z64">IFERROR(
AVERAGE((IF(DATOS_[[Sexo]:[Sexo]]=$B64,IF(DATOS_[[AGRUP. CLAS. PROF.]:[AGRUP. CLAS. PROF.]]=$B63,IF(DATOS_[[Check Periodo Ref.]:[Check Periodo Ref.]]="Dentro",DATOS_[Conc.Sal.21]))))),
0)</f>
        <v>0</v>
      </c>
      <c r="AA64" s="93">
        <f t="array" ref="AA64">IFERROR(
AVERAGE((IF(DATOS_[[Sexo]:[Sexo]]=$B64,IF(DATOS_[[AGRUP. CLAS. PROF.]:[AGRUP. CLAS. PROF.]]=$B63,IF(DATOS_[[Check Periodo Ref.]:[Check Periodo Ref.]]="Dentro",DATOS_[Conc.Sal.22]))))),
0)</f>
        <v>0</v>
      </c>
      <c r="AB64" s="93">
        <f t="array" ref="AB64">IFERROR(
AVERAGE((IF(DATOS_[[Sexo]:[Sexo]]=$B64,IF(DATOS_[[AGRUP. CLAS. PROF.]:[AGRUP. CLAS. PROF.]]=$B63,IF(DATOS_[[Check Periodo Ref.]:[Check Periodo Ref.]]="Dentro",DATOS_[Conc.Sal.23]))))),
0)</f>
        <v>0</v>
      </c>
      <c r="AC64" s="93">
        <f t="array" ref="AC64">IFERROR(
AVERAGE((IF(DATOS_[[Sexo]:[Sexo]]=$B64,IF(DATOS_[[AGRUP. CLAS. PROF.]:[AGRUP. CLAS. PROF.]]=$B63,IF(DATOS_[[Check Periodo Ref.]:[Check Periodo Ref.]]="Dentro",DATOS_[Conc.Sal.24]))))),
0)</f>
        <v>0</v>
      </c>
      <c r="AD64" s="93">
        <f t="array" ref="AD64">IFERROR(
AVERAGE((IF(DATOS_[[Sexo]:[Sexo]]=$B64,IF(DATOS_[[AGRUP. CLAS. PROF.]:[AGRUP. CLAS. PROF.]]=$B63,IF(DATOS_[[Check Periodo Ref.]:[Check Periodo Ref.]]="Dentro",DATOS_[Conc.Sal.25]))))),
0)</f>
        <v>0</v>
      </c>
      <c r="AE64" s="93">
        <f t="array" ref="AE64">IFERROR(
AVERAGE((IF(DATOS_[[Sexo]:[Sexo]]=$B64,IF(DATOS_[[AGRUP. CLAS. PROF.]:[AGRUP. CLAS. PROF.]]=$B63,IF(DATOS_[[Check Periodo Ref.]:[Check Periodo Ref.]]="Dentro",DATOS_[Conc.Sal.26]))))),
0)</f>
        <v>0</v>
      </c>
      <c r="AF64" s="93">
        <f t="array" ref="AF64">IFERROR(
AVERAGE((IF(DATOS_[[Sexo]:[Sexo]]=$B64,IF(DATOS_[[AGRUP. CLAS. PROF.]:[AGRUP. CLAS. PROF.]]=$B63,IF(DATOS_[[Check Periodo Ref.]:[Check Periodo Ref.]]="Dentro",DATOS_[Conc.Sal.27]))))),
0)</f>
        <v>0</v>
      </c>
      <c r="AG64" s="93">
        <f t="array" ref="AG64">IFERROR(
AVERAGE((IF(DATOS_[[Sexo]:[Sexo]]=$B64,IF(DATOS_[[AGRUP. CLAS. PROF.]:[AGRUP. CLAS. PROF.]]=$B63,IF(DATOS_[[Check Periodo Ref.]:[Check Periodo Ref.]]="Dentro",DATOS_[Conc.Sal.28]))))),
0)</f>
        <v>0</v>
      </c>
      <c r="AH64" s="93">
        <f t="array" ref="AH64">IFERROR(
AVERAGE((IF(DATOS_[[Sexo]:[Sexo]]=$B64,IF(DATOS_[[AGRUP. CLAS. PROF.]:[AGRUP. CLAS. PROF.]]=$B63,IF(DATOS_[[Check Periodo Ref.]:[Check Periodo Ref.]]="Dentro",DATOS_[Conc.Sal.29]))))),
0)</f>
        <v>0</v>
      </c>
      <c r="AI64" s="93">
        <f t="array" ref="AI64">IFERROR(
AVERAGE((IF(DATOS_[[Sexo]:[Sexo]]=$B64,IF(DATOS_[[AGRUP. CLAS. PROF.]:[AGRUP. CLAS. PROF.]]=$B63,IF(DATOS_[[Check Periodo Ref.]:[Check Periodo Ref.]]="Dentro",DATOS_[Conc.Sal.30]))))),
0)</f>
        <v>0</v>
      </c>
      <c r="AJ64" s="94">
        <f t="array" ref="AJ64">IFERROR(
AVERAGE(IF(DATOS_[Sexo]=$B64,IF(DATOS_[AGRUP. CLAS. PROF.]=$B63,IF(DATOS_[Check Periodo Ref.]="Dentro",DATOS_[Tot COMPL.SAL Ef],FALSE)))),
0)</f>
        <v>0</v>
      </c>
      <c r="AK64" s="96">
        <f t="array" ref="AK64">IFERROR(
AVERAGE(IF(DATOS_[Sexo]=$B64,IF(DATOS_[AGRUP. CLAS. PROF.]=$B63,IF(DATOS_[Check Periodo Ref.]="Dentro",DATOS_[TOTAL SALARIO Ef],FALSE)))),
0)</f>
        <v>0</v>
      </c>
      <c r="AL64" s="95">
        <f t="array" ref="AL64">IFERROR(
AVERAGE((IF(DATOS_[[Sexo]:[Sexo]]=$B64,IF(DATOS_[[AGRUP. CLAS. PROF.]:[AGRUP. CLAS. PROF.]]=$B63,IF(DATOS_[[Check Periodo Ref.]:[Check Periodo Ref.]]="Dentro",DATOS_[C.Extra.01]))))),
0)</f>
        <v>0</v>
      </c>
      <c r="AM64" s="95">
        <f t="array" ref="AM64">IFERROR(
AVERAGE((IF(DATOS_[[Sexo]:[Sexo]]=$B64,IF(DATOS_[[AGRUP. CLAS. PROF.]:[AGRUP. CLAS. PROF.]]=$B63,IF(DATOS_[[Check Periodo Ref.]:[Check Periodo Ref.]]="Dentro",DATOS_[C.Extra.02]))))),
0)</f>
        <v>0</v>
      </c>
      <c r="AN64" s="95">
        <f t="array" ref="AN64">IFERROR(
AVERAGE((IF(DATOS_[[Sexo]:[Sexo]]=$B64,IF(DATOS_[[AGRUP. CLAS. PROF.]:[AGRUP. CLAS. PROF.]]=$B63,IF(DATOS_[[Check Periodo Ref.]:[Check Periodo Ref.]]="Dentro",DATOS_[C.Extra.03]))))),
0)</f>
        <v>0</v>
      </c>
      <c r="AO64" s="95">
        <f t="array" ref="AO64">IFERROR(
AVERAGE((IF(DATOS_[[Sexo]:[Sexo]]=$B64,IF(DATOS_[[AGRUP. CLAS. PROF.]:[AGRUP. CLAS. PROF.]]=$B63,IF(DATOS_[[Check Periodo Ref.]:[Check Periodo Ref.]]="Dentro",DATOS_[C.Extra.04]))))),
0)</f>
        <v>0</v>
      </c>
      <c r="AP64" s="95">
        <f t="array" ref="AP64">IFERROR(
AVERAGE((IF(DATOS_[[Sexo]:[Sexo]]=$B64,IF(DATOS_[[AGRUP. CLAS. PROF.]:[AGRUP. CLAS. PROF.]]=$B63,IF(DATOS_[[Check Periodo Ref.]:[Check Periodo Ref.]]="Dentro",DATOS_[C.Extra.05]))))),
0)</f>
        <v>0</v>
      </c>
      <c r="AQ64" s="97">
        <f t="array" ref="AQ64">IFERROR(
AVERAGE(IF(DATOS_[Sexo]=$B64,IF(DATOS_[AGRUP. CLAS. PROF.]=$B63,IF(DATOS_[Check Periodo Ref.]="Dentro",DATOS_[Tot Extrasalarial Ef],FALSE)))),
0)</f>
        <v>0</v>
      </c>
      <c r="AR64" s="98">
        <f t="array" ref="AR64">IFERROR(
AVERAGE(IF(DATOS_[Sexo]=$B64,IF(DATOS_[AGRUP. CLAS. PROF.]=$B63,IF(DATOS_[Check Periodo Ref.]="Dentro",DATOS_[TOTAL Retrib Ef],FALSE)))),
0)</f>
        <v>0</v>
      </c>
    </row>
    <row r="65" spans="1:44" x14ac:dyDescent="0.3">
      <c r="A65" s="48" t="str">
        <f t="shared" ref="A65" si="70">+A64</f>
        <v>[ocultar]</v>
      </c>
      <c r="B65" s="46" t="s">
        <v>163</v>
      </c>
      <c r="C65" s="45">
        <f t="array" ref="C65">SUM(IF($B65=DATOS_[Sexo],
IF($B63=DATOS_[AGRUP. CLAS. PROF.],
IF("Dentro"=DATOS_[Check Periodo Ref.],
1/(COUNTIFS(DATOS_[Sexo],$B65,DATOS_[AGRUP. CLAS. PROF.],$B63,DATOS_[Check Periodo Ref.],"Dentro",DATOS_[id],DATOS_[id]))))))</f>
        <v>0</v>
      </c>
      <c r="D65" s="47">
        <f>COUNTIFS(DATOS_[AGRUP. CLAS. PROF.],$B63,DATOS_[Sexo],$B65,DATOS_[Check Periodo Ref.],"Dentro")</f>
        <v>0</v>
      </c>
      <c r="E65" s="92">
        <f t="array" ref="E65">IFERROR(
AVERAGE(IF(DATOS_[Sexo]=$B65,IF(DATOS_[AGRUP. CLAS. PROF.]=$B63,IF(DATOS_[Check Periodo Ref.]="Dentro",DATOS_[SALARIO BASE Ef],FALSE)))),
0)</f>
        <v>0</v>
      </c>
      <c r="F65" s="93">
        <f t="array" ref="F65">IFERROR(
AVERAGE((IF(DATOS_[[Sexo]:[Sexo]]=$B65,IF(DATOS_[[AGRUP. CLAS. PROF.]:[AGRUP. CLAS. PROF.]]=$B63,IF(DATOS_[[Check Periodo Ref.]:[Check Periodo Ref.]]="Dentro",DATOS_[Conc.Sal.01]))))),
0)</f>
        <v>0</v>
      </c>
      <c r="G65" s="93">
        <f t="array" ref="G65">IFERROR(
AVERAGE((IF(DATOS_[[Sexo]:[Sexo]]=$B65,IF(DATOS_[[AGRUP. CLAS. PROF.]:[AGRUP. CLAS. PROF.]]=$B63,IF(DATOS_[[Check Periodo Ref.]:[Check Periodo Ref.]]="Dentro",DATOS_[Conc.Sal.02]))))),
0)</f>
        <v>0</v>
      </c>
      <c r="H65" s="93">
        <f t="array" ref="H65">IFERROR(
AVERAGE((IF(DATOS_[[Sexo]:[Sexo]]=$B65,IF(DATOS_[[AGRUP. CLAS. PROF.]:[AGRUP. CLAS. PROF.]]=$B63,IF(DATOS_[[Check Periodo Ref.]:[Check Periodo Ref.]]="Dentro",DATOS_[Conc.Sal.03]))))),
0)</f>
        <v>0</v>
      </c>
      <c r="I65" s="93">
        <f t="array" ref="I65">IFERROR(
AVERAGE((IF(DATOS_[[Sexo]:[Sexo]]=$B65,IF(DATOS_[[AGRUP. CLAS. PROF.]:[AGRUP. CLAS. PROF.]]=$B63,IF(DATOS_[[Check Periodo Ref.]:[Check Periodo Ref.]]="Dentro",DATOS_[Conc.Sal.04]))))),
0)</f>
        <v>0</v>
      </c>
      <c r="J65" s="93">
        <f t="array" ref="J65">IFERROR(
AVERAGE((IF(DATOS_[[Sexo]:[Sexo]]=$B65,IF(DATOS_[[AGRUP. CLAS. PROF.]:[AGRUP. CLAS. PROF.]]=$B63,IF(DATOS_[[Check Periodo Ref.]:[Check Periodo Ref.]]="Dentro",DATOS_[Conc.Sal.05]))))),
0)</f>
        <v>0</v>
      </c>
      <c r="K65" s="93">
        <f t="array" ref="K65">IFERROR(
AVERAGE((IF(DATOS_[[Sexo]:[Sexo]]=$B65,IF(DATOS_[[AGRUP. CLAS. PROF.]:[AGRUP. CLAS. PROF.]]=$B63,IF(DATOS_[[Check Periodo Ref.]:[Check Periodo Ref.]]="Dentro",DATOS_[Conc.Sal.06]))))),
0)</f>
        <v>0</v>
      </c>
      <c r="L65" s="93">
        <f t="array" ref="L65">IFERROR(
AVERAGE((IF(DATOS_[[Sexo]:[Sexo]]=$B65,IF(DATOS_[[AGRUP. CLAS. PROF.]:[AGRUP. CLAS. PROF.]]=$B63,IF(DATOS_[[Check Periodo Ref.]:[Check Periodo Ref.]]="Dentro",DATOS_[Conc.Sal.07]))))),
0)</f>
        <v>0</v>
      </c>
      <c r="M65" s="93">
        <f t="array" ref="M65">IFERROR(
AVERAGE((IF(DATOS_[[Sexo]:[Sexo]]=$B65,IF(DATOS_[[AGRUP. CLAS. PROF.]:[AGRUP. CLAS. PROF.]]=$B63,IF(DATOS_[[Check Periodo Ref.]:[Check Periodo Ref.]]="Dentro",DATOS_[Conc.Sal.08]))))),
0)</f>
        <v>0</v>
      </c>
      <c r="N65" s="93">
        <f t="array" ref="N65">IFERROR(
AVERAGE((IF(DATOS_[[Sexo]:[Sexo]]=$B65,IF(DATOS_[[AGRUP. CLAS. PROF.]:[AGRUP. CLAS. PROF.]]=$B63,IF(DATOS_[[Check Periodo Ref.]:[Check Periodo Ref.]]="Dentro",DATOS_[Conc.Sal.09]))))),
0)</f>
        <v>0</v>
      </c>
      <c r="O65" s="93">
        <f t="array" ref="O65">IFERROR(
AVERAGE((IF(DATOS_[[Sexo]:[Sexo]]=$B65,IF(DATOS_[[AGRUP. CLAS. PROF.]:[AGRUP. CLAS. PROF.]]=$B63,IF(DATOS_[[Check Periodo Ref.]:[Check Periodo Ref.]]="Dentro",DATOS_[Conc.Sal.10]))))),
0)</f>
        <v>0</v>
      </c>
      <c r="P65" s="93">
        <f t="array" ref="P65">IFERROR(
AVERAGE((IF(DATOS_[[Sexo]:[Sexo]]=$B65,IF(DATOS_[[AGRUP. CLAS. PROF.]:[AGRUP. CLAS. PROF.]]=$B63,IF(DATOS_[[Check Periodo Ref.]:[Check Periodo Ref.]]="Dentro",DATOS_[Conc.Sal.11]))))),
0)</f>
        <v>0</v>
      </c>
      <c r="Q65" s="93">
        <f t="array" ref="Q65">IFERROR(
AVERAGE((IF(DATOS_[[Sexo]:[Sexo]]=$B65,IF(DATOS_[[AGRUP. CLAS. PROF.]:[AGRUP. CLAS. PROF.]]=$B63,IF(DATOS_[[Check Periodo Ref.]:[Check Periodo Ref.]]="Dentro",DATOS_[Conc.Sal.12]))))),
0)</f>
        <v>0</v>
      </c>
      <c r="R65" s="93">
        <f t="array" ref="R65">IFERROR(
AVERAGE((IF(DATOS_[[Sexo]:[Sexo]]=$B65,IF(DATOS_[[AGRUP. CLAS. PROF.]:[AGRUP. CLAS. PROF.]]=$B63,IF(DATOS_[[Check Periodo Ref.]:[Check Periodo Ref.]]="Dentro",DATOS_[Conc.Sal.13]))))),
0)</f>
        <v>0</v>
      </c>
      <c r="S65" s="93">
        <f t="array" ref="S65">IFERROR(
AVERAGE((IF(DATOS_[[Sexo]:[Sexo]]=$B65,IF(DATOS_[[AGRUP. CLAS. PROF.]:[AGRUP. CLAS. PROF.]]=$B63,IF(DATOS_[[Check Periodo Ref.]:[Check Periodo Ref.]]="Dentro",DATOS_[Conc.Sal.14]))))),
0)</f>
        <v>0</v>
      </c>
      <c r="T65" s="93">
        <f t="array" ref="T65">IFERROR(
AVERAGE((IF(DATOS_[[Sexo]:[Sexo]]=$B65,IF(DATOS_[[AGRUP. CLAS. PROF.]:[AGRUP. CLAS. PROF.]]=$B63,IF(DATOS_[[Check Periodo Ref.]:[Check Periodo Ref.]]="Dentro",DATOS_[Conc.Sal.15]))))),
0)</f>
        <v>0</v>
      </c>
      <c r="U65" s="93">
        <f t="array" ref="U65">IFERROR(
AVERAGE((IF(DATOS_[[Sexo]:[Sexo]]=$B65,IF(DATOS_[[AGRUP. CLAS. PROF.]:[AGRUP. CLAS. PROF.]]=$B63,IF(DATOS_[[Check Periodo Ref.]:[Check Periodo Ref.]]="Dentro",DATOS_[Conc.Sal.16]))))),
0)</f>
        <v>0</v>
      </c>
      <c r="V65" s="93">
        <f t="array" ref="V65">IFERROR(
AVERAGE((IF(DATOS_[[Sexo]:[Sexo]]=$B65,IF(DATOS_[[AGRUP. CLAS. PROF.]:[AGRUP. CLAS. PROF.]]=$B63,IF(DATOS_[[Check Periodo Ref.]:[Check Periodo Ref.]]="Dentro",DATOS_[Conc.Sal.17]))))),
0)</f>
        <v>0</v>
      </c>
      <c r="W65" s="93">
        <f t="array" ref="W65">IFERROR(
AVERAGE((IF(DATOS_[[Sexo]:[Sexo]]=$B65,IF(DATOS_[[AGRUP. CLAS. PROF.]:[AGRUP. CLAS. PROF.]]=$B63,IF(DATOS_[[Check Periodo Ref.]:[Check Periodo Ref.]]="Dentro",DATOS_[Conc.Sal.18]))))),
0)</f>
        <v>0</v>
      </c>
      <c r="X65" s="93">
        <f t="array" ref="X65">IFERROR(
AVERAGE((IF(DATOS_[[Sexo]:[Sexo]]=$B65,IF(DATOS_[[AGRUP. CLAS. PROF.]:[AGRUP. CLAS. PROF.]]=$B63,IF(DATOS_[[Check Periodo Ref.]:[Check Periodo Ref.]]="Dentro",DATOS_[Conc.Sal.19]))))),
0)</f>
        <v>0</v>
      </c>
      <c r="Y65" s="93">
        <f t="array" ref="Y65">IFERROR(
AVERAGE((IF(DATOS_[[Sexo]:[Sexo]]=$B65,IF(DATOS_[[AGRUP. CLAS. PROF.]:[AGRUP. CLAS. PROF.]]=$B63,IF(DATOS_[[Check Periodo Ref.]:[Check Periodo Ref.]]="Dentro",DATOS_[Conc.Sal.20]))))),
0)</f>
        <v>0</v>
      </c>
      <c r="Z65" s="93">
        <f t="array" ref="Z65">IFERROR(
AVERAGE((IF(DATOS_[[Sexo]:[Sexo]]=$B65,IF(DATOS_[[AGRUP. CLAS. PROF.]:[AGRUP. CLAS. PROF.]]=$B63,IF(DATOS_[[Check Periodo Ref.]:[Check Periodo Ref.]]="Dentro",DATOS_[Conc.Sal.21]))))),
0)</f>
        <v>0</v>
      </c>
      <c r="AA65" s="93">
        <f t="array" ref="AA65">IFERROR(
AVERAGE((IF(DATOS_[[Sexo]:[Sexo]]=$B65,IF(DATOS_[[AGRUP. CLAS. PROF.]:[AGRUP. CLAS. PROF.]]=$B63,IF(DATOS_[[Check Periodo Ref.]:[Check Periodo Ref.]]="Dentro",DATOS_[Conc.Sal.22]))))),
0)</f>
        <v>0</v>
      </c>
      <c r="AB65" s="93">
        <f t="array" ref="AB65">IFERROR(
AVERAGE((IF(DATOS_[[Sexo]:[Sexo]]=$B65,IF(DATOS_[[AGRUP. CLAS. PROF.]:[AGRUP. CLAS. PROF.]]=$B63,IF(DATOS_[[Check Periodo Ref.]:[Check Periodo Ref.]]="Dentro",DATOS_[Conc.Sal.23]))))),
0)</f>
        <v>0</v>
      </c>
      <c r="AC65" s="93">
        <f t="array" ref="AC65">IFERROR(
AVERAGE((IF(DATOS_[[Sexo]:[Sexo]]=$B65,IF(DATOS_[[AGRUP. CLAS. PROF.]:[AGRUP. CLAS. PROF.]]=$B63,IF(DATOS_[[Check Periodo Ref.]:[Check Periodo Ref.]]="Dentro",DATOS_[Conc.Sal.24]))))),
0)</f>
        <v>0</v>
      </c>
      <c r="AD65" s="93">
        <f t="array" ref="AD65">IFERROR(
AVERAGE((IF(DATOS_[[Sexo]:[Sexo]]=$B65,IF(DATOS_[[AGRUP. CLAS. PROF.]:[AGRUP. CLAS. PROF.]]=$B63,IF(DATOS_[[Check Periodo Ref.]:[Check Periodo Ref.]]="Dentro",DATOS_[Conc.Sal.25]))))),
0)</f>
        <v>0</v>
      </c>
      <c r="AE65" s="93">
        <f t="array" ref="AE65">IFERROR(
AVERAGE((IF(DATOS_[[Sexo]:[Sexo]]=$B65,IF(DATOS_[[AGRUP. CLAS. PROF.]:[AGRUP. CLAS. PROF.]]=$B63,IF(DATOS_[[Check Periodo Ref.]:[Check Periodo Ref.]]="Dentro",DATOS_[Conc.Sal.26]))))),
0)</f>
        <v>0</v>
      </c>
      <c r="AF65" s="93">
        <f t="array" ref="AF65">IFERROR(
AVERAGE((IF(DATOS_[[Sexo]:[Sexo]]=$B65,IF(DATOS_[[AGRUP. CLAS. PROF.]:[AGRUP. CLAS. PROF.]]=$B63,IF(DATOS_[[Check Periodo Ref.]:[Check Periodo Ref.]]="Dentro",DATOS_[Conc.Sal.27]))))),
0)</f>
        <v>0</v>
      </c>
      <c r="AG65" s="93">
        <f t="array" ref="AG65">IFERROR(
AVERAGE((IF(DATOS_[[Sexo]:[Sexo]]=$B65,IF(DATOS_[[AGRUP. CLAS. PROF.]:[AGRUP. CLAS. PROF.]]=$B63,IF(DATOS_[[Check Periodo Ref.]:[Check Periodo Ref.]]="Dentro",DATOS_[Conc.Sal.28]))))),
0)</f>
        <v>0</v>
      </c>
      <c r="AH65" s="93">
        <f t="array" ref="AH65">IFERROR(
AVERAGE((IF(DATOS_[[Sexo]:[Sexo]]=$B65,IF(DATOS_[[AGRUP. CLAS. PROF.]:[AGRUP. CLAS. PROF.]]=$B63,IF(DATOS_[[Check Periodo Ref.]:[Check Periodo Ref.]]="Dentro",DATOS_[Conc.Sal.29]))))),
0)</f>
        <v>0</v>
      </c>
      <c r="AI65" s="93">
        <f t="array" ref="AI65">IFERROR(
AVERAGE((IF(DATOS_[[Sexo]:[Sexo]]=$B65,IF(DATOS_[[AGRUP. CLAS. PROF.]:[AGRUP. CLAS. PROF.]]=$B63,IF(DATOS_[[Check Periodo Ref.]:[Check Periodo Ref.]]="Dentro",DATOS_[Conc.Sal.30]))))),
0)</f>
        <v>0</v>
      </c>
      <c r="AJ65" s="94">
        <f t="array" ref="AJ65">IFERROR(
AVERAGE(IF(DATOS_[Sexo]=$B65,IF(DATOS_[AGRUP. CLAS. PROF.]=$B63,IF(DATOS_[Check Periodo Ref.]="Dentro",DATOS_[Tot COMPL.SAL Ef],FALSE)))),
0)</f>
        <v>0</v>
      </c>
      <c r="AK65" s="96">
        <f t="array" ref="AK65">IFERROR(
AVERAGE(IF(DATOS_[Sexo]=$B65,IF(DATOS_[AGRUP. CLAS. PROF.]=$B63,IF(DATOS_[Check Periodo Ref.]="Dentro",DATOS_[TOTAL SALARIO Ef],FALSE)))),
0)</f>
        <v>0</v>
      </c>
      <c r="AL65" s="95">
        <f t="array" ref="AL65">IFERROR(
AVERAGE((IF(DATOS_[[Sexo]:[Sexo]]=$B65,IF(DATOS_[[AGRUP. CLAS. PROF.]:[AGRUP. CLAS. PROF.]]=$B63,IF(DATOS_[[Check Periodo Ref.]:[Check Periodo Ref.]]="Dentro",DATOS_[C.Extra.01]))))),
0)</f>
        <v>0</v>
      </c>
      <c r="AM65" s="95">
        <f t="array" ref="AM65">IFERROR(
AVERAGE((IF(DATOS_[[Sexo]:[Sexo]]=$B65,IF(DATOS_[[AGRUP. CLAS. PROF.]:[AGRUP. CLAS. PROF.]]=$B63,IF(DATOS_[[Check Periodo Ref.]:[Check Periodo Ref.]]="Dentro",DATOS_[C.Extra.02]))))),
0)</f>
        <v>0</v>
      </c>
      <c r="AN65" s="95">
        <f t="array" ref="AN65">IFERROR(
AVERAGE((IF(DATOS_[[Sexo]:[Sexo]]=$B65,IF(DATOS_[[AGRUP. CLAS. PROF.]:[AGRUP. CLAS. PROF.]]=$B63,IF(DATOS_[[Check Periodo Ref.]:[Check Periodo Ref.]]="Dentro",DATOS_[C.Extra.03]))))),
0)</f>
        <v>0</v>
      </c>
      <c r="AO65" s="95">
        <f t="array" ref="AO65">IFERROR(
AVERAGE((IF(DATOS_[[Sexo]:[Sexo]]=$B65,IF(DATOS_[[AGRUP. CLAS. PROF.]:[AGRUP. CLAS. PROF.]]=$B63,IF(DATOS_[[Check Periodo Ref.]:[Check Periodo Ref.]]="Dentro",DATOS_[C.Extra.04]))))),
0)</f>
        <v>0</v>
      </c>
      <c r="AP65" s="95">
        <f t="array" ref="AP65">IFERROR(
AVERAGE((IF(DATOS_[[Sexo]:[Sexo]]=$B65,IF(DATOS_[[AGRUP. CLAS. PROF.]:[AGRUP. CLAS. PROF.]]=$B63,IF(DATOS_[[Check Periodo Ref.]:[Check Periodo Ref.]]="Dentro",DATOS_[C.Extra.05]))))),
0)</f>
        <v>0</v>
      </c>
      <c r="AQ65" s="97">
        <f t="array" ref="AQ65">IFERROR(
AVERAGE(IF(DATOS_[Sexo]=$B65,IF(DATOS_[AGRUP. CLAS. PROF.]=$B63,IF(DATOS_[Check Periodo Ref.]="Dentro",DATOS_[Tot Extrasalarial Ef],FALSE)))),
0)</f>
        <v>0</v>
      </c>
      <c r="AR65" s="98">
        <f t="array" ref="AR65">IFERROR(
AVERAGE(IF(DATOS_[Sexo]=$B65,IF(DATOS_[AGRUP. CLAS. PROF.]=$B63,IF(DATOS_[Check Periodo Ref.]="Dentro",DATOS_[TOTAL Retrib Ef],FALSE)))),
0)</f>
        <v>0</v>
      </c>
    </row>
    <row r="66" spans="1:44" ht="17.25" thickBot="1" x14ac:dyDescent="0.35">
      <c r="A66" s="48" t="str">
        <f t="shared" ref="A66" si="71">+A67</f>
        <v>[ocultar]</v>
      </c>
      <c r="B66" s="51" t="s">
        <v>234</v>
      </c>
      <c r="C66" s="91"/>
      <c r="D66" s="52"/>
      <c r="E66" s="139" t="str">
        <f t="shared" ref="E66:AR66" si="72">IFERROR((E67-E68)/E67,"")</f>
        <v/>
      </c>
      <c r="F66" s="314" t="str">
        <f t="shared" si="72"/>
        <v/>
      </c>
      <c r="G66" s="180" t="str">
        <f t="shared" si="72"/>
        <v/>
      </c>
      <c r="H66" s="180" t="str">
        <f t="shared" si="72"/>
        <v/>
      </c>
      <c r="I66" s="180" t="str">
        <f t="shared" si="72"/>
        <v/>
      </c>
      <c r="J66" s="181" t="str">
        <f t="shared" si="72"/>
        <v/>
      </c>
      <c r="K66" s="182" t="str">
        <f t="shared" si="72"/>
        <v/>
      </c>
      <c r="L66" s="182" t="str">
        <f t="shared" si="72"/>
        <v/>
      </c>
      <c r="M66" s="182" t="str">
        <f t="shared" si="72"/>
        <v/>
      </c>
      <c r="N66" s="182" t="str">
        <f t="shared" si="72"/>
        <v/>
      </c>
      <c r="O66" s="182" t="str">
        <f t="shared" si="72"/>
        <v/>
      </c>
      <c r="P66" s="182" t="str">
        <f t="shared" si="72"/>
        <v/>
      </c>
      <c r="Q66" s="182" t="str">
        <f t="shared" si="72"/>
        <v/>
      </c>
      <c r="R66" s="182" t="str">
        <f t="shared" si="72"/>
        <v/>
      </c>
      <c r="S66" s="182" t="str">
        <f t="shared" si="72"/>
        <v/>
      </c>
      <c r="T66" s="182" t="str">
        <f t="shared" si="72"/>
        <v/>
      </c>
      <c r="U66" s="182" t="str">
        <f t="shared" si="72"/>
        <v/>
      </c>
      <c r="V66" s="181" t="str">
        <f t="shared" si="72"/>
        <v/>
      </c>
      <c r="W66" s="181" t="str">
        <f t="shared" si="72"/>
        <v/>
      </c>
      <c r="X66" s="181" t="str">
        <f t="shared" si="72"/>
        <v/>
      </c>
      <c r="Y66" s="181" t="str">
        <f t="shared" si="72"/>
        <v/>
      </c>
      <c r="Z66" s="181" t="str">
        <f t="shared" si="72"/>
        <v/>
      </c>
      <c r="AA66" s="181" t="str">
        <f t="shared" si="72"/>
        <v/>
      </c>
      <c r="AB66" s="181" t="str">
        <f t="shared" si="72"/>
        <v/>
      </c>
      <c r="AC66" s="181" t="str">
        <f t="shared" si="72"/>
        <v/>
      </c>
      <c r="AD66" s="181" t="str">
        <f t="shared" si="72"/>
        <v/>
      </c>
      <c r="AE66" s="181" t="str">
        <f t="shared" si="72"/>
        <v/>
      </c>
      <c r="AF66" s="181" t="str">
        <f t="shared" si="72"/>
        <v/>
      </c>
      <c r="AG66" s="181" t="str">
        <f t="shared" si="72"/>
        <v/>
      </c>
      <c r="AH66" s="181" t="str">
        <f t="shared" si="72"/>
        <v/>
      </c>
      <c r="AI66" s="181" t="str">
        <f t="shared" si="72"/>
        <v/>
      </c>
      <c r="AJ66" s="140" t="str">
        <f t="shared" si="72"/>
        <v/>
      </c>
      <c r="AK66" s="143" t="str">
        <f t="shared" si="72"/>
        <v/>
      </c>
      <c r="AL66" s="184" t="str">
        <f t="shared" si="72"/>
        <v/>
      </c>
      <c r="AM66" s="184" t="str">
        <f t="shared" si="72"/>
        <v/>
      </c>
      <c r="AN66" s="184" t="str">
        <f t="shared" si="72"/>
        <v/>
      </c>
      <c r="AO66" s="184" t="str">
        <f t="shared" si="72"/>
        <v/>
      </c>
      <c r="AP66" s="184" t="str">
        <f t="shared" si="72"/>
        <v/>
      </c>
      <c r="AQ66" s="141" t="str">
        <f t="shared" si="72"/>
        <v/>
      </c>
      <c r="AR66" s="142" t="str">
        <f t="shared" si="72"/>
        <v/>
      </c>
    </row>
    <row r="67" spans="1:44" x14ac:dyDescent="0.3">
      <c r="A67" s="48" t="str">
        <f t="shared" ref="A67" si="73">+IF(C67+C68=0,"[ocultar]","")</f>
        <v>[ocultar]</v>
      </c>
      <c r="B67" s="46" t="s">
        <v>162</v>
      </c>
      <c r="C67" s="45">
        <f t="array" ref="C67">SUM(IF($B67=DATOS_[Sexo],
IF($B66=DATOS_[AGRUP. CLAS. PROF.],
IF("Dentro"=DATOS_[Check Periodo Ref.],
1/(COUNTIFS(DATOS_[Sexo],$B67,DATOS_[AGRUP. CLAS. PROF.],$B66,DATOS_[Check Periodo Ref.],"Dentro",DATOS_[id],DATOS_[id]))))))</f>
        <v>0</v>
      </c>
      <c r="D67" s="47">
        <f>COUNTIFS(DATOS_[AGRUP. CLAS. PROF.],$B66,DATOS_[Sexo],$B67,DATOS_[Check Periodo Ref.],"Dentro")</f>
        <v>0</v>
      </c>
      <c r="E67" s="92">
        <f t="array" ref="E67">IFERROR(
AVERAGE(IF(DATOS_[Sexo]=$B67,IF(DATOS_[AGRUP. CLAS. PROF.]=$B66,IF(DATOS_[Check Periodo Ref.]="Dentro",DATOS_[SALARIO BASE Ef],FALSE)))),
0)</f>
        <v>0</v>
      </c>
      <c r="F67" s="93">
        <f t="array" ref="F67">IFERROR(
AVERAGE((IF(DATOS_[[Sexo]:[Sexo]]=$B67,IF(DATOS_[[AGRUP. CLAS. PROF.]:[AGRUP. CLAS. PROF.]]=$B66,IF(DATOS_[[Check Periodo Ref.]:[Check Periodo Ref.]]="Dentro",DATOS_[Conc.Sal.01]))))),
0)</f>
        <v>0</v>
      </c>
      <c r="G67" s="93">
        <f t="array" ref="G67">IFERROR(
AVERAGE((IF(DATOS_[[Sexo]:[Sexo]]=$B67,IF(DATOS_[[AGRUP. CLAS. PROF.]:[AGRUP. CLAS. PROF.]]=$B66,IF(DATOS_[[Check Periodo Ref.]:[Check Periodo Ref.]]="Dentro",DATOS_[Conc.Sal.02]))))),
0)</f>
        <v>0</v>
      </c>
      <c r="H67" s="93">
        <f t="array" ref="H67">IFERROR(
AVERAGE((IF(DATOS_[[Sexo]:[Sexo]]=$B67,IF(DATOS_[[AGRUP. CLAS. PROF.]:[AGRUP. CLAS. PROF.]]=$B66,IF(DATOS_[[Check Periodo Ref.]:[Check Periodo Ref.]]="Dentro",DATOS_[Conc.Sal.03]))))),
0)</f>
        <v>0</v>
      </c>
      <c r="I67" s="93">
        <f t="array" ref="I67">IFERROR(
AVERAGE((IF(DATOS_[[Sexo]:[Sexo]]=$B67,IF(DATOS_[[AGRUP. CLAS. PROF.]:[AGRUP. CLAS. PROF.]]=$B66,IF(DATOS_[[Check Periodo Ref.]:[Check Periodo Ref.]]="Dentro",DATOS_[Conc.Sal.04]))))),
0)</f>
        <v>0</v>
      </c>
      <c r="J67" s="93">
        <f t="array" ref="J67">IFERROR(
AVERAGE((IF(DATOS_[[Sexo]:[Sexo]]=$B67,IF(DATOS_[[AGRUP. CLAS. PROF.]:[AGRUP. CLAS. PROF.]]=$B66,IF(DATOS_[[Check Periodo Ref.]:[Check Periodo Ref.]]="Dentro",DATOS_[Conc.Sal.05]))))),
0)</f>
        <v>0</v>
      </c>
      <c r="K67" s="93">
        <f t="array" ref="K67">IFERROR(
AVERAGE((IF(DATOS_[[Sexo]:[Sexo]]=$B67,IF(DATOS_[[AGRUP. CLAS. PROF.]:[AGRUP. CLAS. PROF.]]=$B66,IF(DATOS_[[Check Periodo Ref.]:[Check Periodo Ref.]]="Dentro",DATOS_[Conc.Sal.06]))))),
0)</f>
        <v>0</v>
      </c>
      <c r="L67" s="93">
        <f t="array" ref="L67">IFERROR(
AVERAGE((IF(DATOS_[[Sexo]:[Sexo]]=$B67,IF(DATOS_[[AGRUP. CLAS. PROF.]:[AGRUP. CLAS. PROF.]]=$B66,IF(DATOS_[[Check Periodo Ref.]:[Check Periodo Ref.]]="Dentro",DATOS_[Conc.Sal.07]))))),
0)</f>
        <v>0</v>
      </c>
      <c r="M67" s="93">
        <f t="array" ref="M67">IFERROR(
AVERAGE((IF(DATOS_[[Sexo]:[Sexo]]=$B67,IF(DATOS_[[AGRUP. CLAS. PROF.]:[AGRUP. CLAS. PROF.]]=$B66,IF(DATOS_[[Check Periodo Ref.]:[Check Periodo Ref.]]="Dentro",DATOS_[Conc.Sal.08]))))),
0)</f>
        <v>0</v>
      </c>
      <c r="N67" s="93">
        <f t="array" ref="N67">IFERROR(
AVERAGE((IF(DATOS_[[Sexo]:[Sexo]]=$B67,IF(DATOS_[[AGRUP. CLAS. PROF.]:[AGRUP. CLAS. PROF.]]=$B66,IF(DATOS_[[Check Periodo Ref.]:[Check Periodo Ref.]]="Dentro",DATOS_[Conc.Sal.09]))))),
0)</f>
        <v>0</v>
      </c>
      <c r="O67" s="93">
        <f t="array" ref="O67">IFERROR(
AVERAGE((IF(DATOS_[[Sexo]:[Sexo]]=$B67,IF(DATOS_[[AGRUP. CLAS. PROF.]:[AGRUP. CLAS. PROF.]]=$B66,IF(DATOS_[[Check Periodo Ref.]:[Check Periodo Ref.]]="Dentro",DATOS_[Conc.Sal.10]))))),
0)</f>
        <v>0</v>
      </c>
      <c r="P67" s="93">
        <f t="array" ref="P67">IFERROR(
AVERAGE((IF(DATOS_[[Sexo]:[Sexo]]=$B67,IF(DATOS_[[AGRUP. CLAS. PROF.]:[AGRUP. CLAS. PROF.]]=$B66,IF(DATOS_[[Check Periodo Ref.]:[Check Periodo Ref.]]="Dentro",DATOS_[Conc.Sal.11]))))),
0)</f>
        <v>0</v>
      </c>
      <c r="Q67" s="93">
        <f t="array" ref="Q67">IFERROR(
AVERAGE((IF(DATOS_[[Sexo]:[Sexo]]=$B67,IF(DATOS_[[AGRUP. CLAS. PROF.]:[AGRUP. CLAS. PROF.]]=$B66,IF(DATOS_[[Check Periodo Ref.]:[Check Periodo Ref.]]="Dentro",DATOS_[Conc.Sal.12]))))),
0)</f>
        <v>0</v>
      </c>
      <c r="R67" s="93">
        <f t="array" ref="R67">IFERROR(
AVERAGE((IF(DATOS_[[Sexo]:[Sexo]]=$B67,IF(DATOS_[[AGRUP. CLAS. PROF.]:[AGRUP. CLAS. PROF.]]=$B66,IF(DATOS_[[Check Periodo Ref.]:[Check Periodo Ref.]]="Dentro",DATOS_[Conc.Sal.13]))))),
0)</f>
        <v>0</v>
      </c>
      <c r="S67" s="93">
        <f t="array" ref="S67">IFERROR(
AVERAGE((IF(DATOS_[[Sexo]:[Sexo]]=$B67,IF(DATOS_[[AGRUP. CLAS. PROF.]:[AGRUP. CLAS. PROF.]]=$B66,IF(DATOS_[[Check Periodo Ref.]:[Check Periodo Ref.]]="Dentro",DATOS_[Conc.Sal.14]))))),
0)</f>
        <v>0</v>
      </c>
      <c r="T67" s="93">
        <f t="array" ref="T67">IFERROR(
AVERAGE((IF(DATOS_[[Sexo]:[Sexo]]=$B67,IF(DATOS_[[AGRUP. CLAS. PROF.]:[AGRUP. CLAS. PROF.]]=$B66,IF(DATOS_[[Check Periodo Ref.]:[Check Periodo Ref.]]="Dentro",DATOS_[Conc.Sal.15]))))),
0)</f>
        <v>0</v>
      </c>
      <c r="U67" s="93">
        <f t="array" ref="U67">IFERROR(
AVERAGE((IF(DATOS_[[Sexo]:[Sexo]]=$B67,IF(DATOS_[[AGRUP. CLAS. PROF.]:[AGRUP. CLAS. PROF.]]=$B66,IF(DATOS_[[Check Periodo Ref.]:[Check Periodo Ref.]]="Dentro",DATOS_[Conc.Sal.16]))))),
0)</f>
        <v>0</v>
      </c>
      <c r="V67" s="93">
        <f t="array" ref="V67">IFERROR(
AVERAGE((IF(DATOS_[[Sexo]:[Sexo]]=$B67,IF(DATOS_[[AGRUP. CLAS. PROF.]:[AGRUP. CLAS. PROF.]]=$B66,IF(DATOS_[[Check Periodo Ref.]:[Check Periodo Ref.]]="Dentro",DATOS_[Conc.Sal.17]))))),
0)</f>
        <v>0</v>
      </c>
      <c r="W67" s="93">
        <f t="array" ref="W67">IFERROR(
AVERAGE((IF(DATOS_[[Sexo]:[Sexo]]=$B67,IF(DATOS_[[AGRUP. CLAS. PROF.]:[AGRUP. CLAS. PROF.]]=$B66,IF(DATOS_[[Check Periodo Ref.]:[Check Periodo Ref.]]="Dentro",DATOS_[Conc.Sal.18]))))),
0)</f>
        <v>0</v>
      </c>
      <c r="X67" s="93">
        <f t="array" ref="X67">IFERROR(
AVERAGE((IF(DATOS_[[Sexo]:[Sexo]]=$B67,IF(DATOS_[[AGRUP. CLAS. PROF.]:[AGRUP. CLAS. PROF.]]=$B66,IF(DATOS_[[Check Periodo Ref.]:[Check Periodo Ref.]]="Dentro",DATOS_[Conc.Sal.19]))))),
0)</f>
        <v>0</v>
      </c>
      <c r="Y67" s="93">
        <f t="array" ref="Y67">IFERROR(
AVERAGE((IF(DATOS_[[Sexo]:[Sexo]]=$B67,IF(DATOS_[[AGRUP. CLAS. PROF.]:[AGRUP. CLAS. PROF.]]=$B66,IF(DATOS_[[Check Periodo Ref.]:[Check Periodo Ref.]]="Dentro",DATOS_[Conc.Sal.20]))))),
0)</f>
        <v>0</v>
      </c>
      <c r="Z67" s="93">
        <f t="array" ref="Z67">IFERROR(
AVERAGE((IF(DATOS_[[Sexo]:[Sexo]]=$B67,IF(DATOS_[[AGRUP. CLAS. PROF.]:[AGRUP. CLAS. PROF.]]=$B66,IF(DATOS_[[Check Periodo Ref.]:[Check Periodo Ref.]]="Dentro",DATOS_[Conc.Sal.21]))))),
0)</f>
        <v>0</v>
      </c>
      <c r="AA67" s="93">
        <f t="array" ref="AA67">IFERROR(
AVERAGE((IF(DATOS_[[Sexo]:[Sexo]]=$B67,IF(DATOS_[[AGRUP. CLAS. PROF.]:[AGRUP. CLAS. PROF.]]=$B66,IF(DATOS_[[Check Periodo Ref.]:[Check Periodo Ref.]]="Dentro",DATOS_[Conc.Sal.22]))))),
0)</f>
        <v>0</v>
      </c>
      <c r="AB67" s="93">
        <f t="array" ref="AB67">IFERROR(
AVERAGE((IF(DATOS_[[Sexo]:[Sexo]]=$B67,IF(DATOS_[[AGRUP. CLAS. PROF.]:[AGRUP. CLAS. PROF.]]=$B66,IF(DATOS_[[Check Periodo Ref.]:[Check Periodo Ref.]]="Dentro",DATOS_[Conc.Sal.23]))))),
0)</f>
        <v>0</v>
      </c>
      <c r="AC67" s="93">
        <f t="array" ref="AC67">IFERROR(
AVERAGE((IF(DATOS_[[Sexo]:[Sexo]]=$B67,IF(DATOS_[[AGRUP. CLAS. PROF.]:[AGRUP. CLAS. PROF.]]=$B66,IF(DATOS_[[Check Periodo Ref.]:[Check Periodo Ref.]]="Dentro",DATOS_[Conc.Sal.24]))))),
0)</f>
        <v>0</v>
      </c>
      <c r="AD67" s="93">
        <f t="array" ref="AD67">IFERROR(
AVERAGE((IF(DATOS_[[Sexo]:[Sexo]]=$B67,IF(DATOS_[[AGRUP. CLAS. PROF.]:[AGRUP. CLAS. PROF.]]=$B66,IF(DATOS_[[Check Periodo Ref.]:[Check Periodo Ref.]]="Dentro",DATOS_[Conc.Sal.25]))))),
0)</f>
        <v>0</v>
      </c>
      <c r="AE67" s="93">
        <f t="array" ref="AE67">IFERROR(
AVERAGE((IF(DATOS_[[Sexo]:[Sexo]]=$B67,IF(DATOS_[[AGRUP. CLAS. PROF.]:[AGRUP. CLAS. PROF.]]=$B66,IF(DATOS_[[Check Periodo Ref.]:[Check Periodo Ref.]]="Dentro",DATOS_[Conc.Sal.26]))))),
0)</f>
        <v>0</v>
      </c>
      <c r="AF67" s="93">
        <f t="array" ref="AF67">IFERROR(
AVERAGE((IF(DATOS_[[Sexo]:[Sexo]]=$B67,IF(DATOS_[[AGRUP. CLAS. PROF.]:[AGRUP. CLAS. PROF.]]=$B66,IF(DATOS_[[Check Periodo Ref.]:[Check Periodo Ref.]]="Dentro",DATOS_[Conc.Sal.27]))))),
0)</f>
        <v>0</v>
      </c>
      <c r="AG67" s="93">
        <f t="array" ref="AG67">IFERROR(
AVERAGE((IF(DATOS_[[Sexo]:[Sexo]]=$B67,IF(DATOS_[[AGRUP. CLAS. PROF.]:[AGRUP. CLAS. PROF.]]=$B66,IF(DATOS_[[Check Periodo Ref.]:[Check Periodo Ref.]]="Dentro",DATOS_[Conc.Sal.28]))))),
0)</f>
        <v>0</v>
      </c>
      <c r="AH67" s="93">
        <f t="array" ref="AH67">IFERROR(
AVERAGE((IF(DATOS_[[Sexo]:[Sexo]]=$B67,IF(DATOS_[[AGRUP. CLAS. PROF.]:[AGRUP. CLAS. PROF.]]=$B66,IF(DATOS_[[Check Periodo Ref.]:[Check Periodo Ref.]]="Dentro",DATOS_[Conc.Sal.29]))))),
0)</f>
        <v>0</v>
      </c>
      <c r="AI67" s="93">
        <f t="array" ref="AI67">IFERROR(
AVERAGE((IF(DATOS_[[Sexo]:[Sexo]]=$B67,IF(DATOS_[[AGRUP. CLAS. PROF.]:[AGRUP. CLAS. PROF.]]=$B66,IF(DATOS_[[Check Periodo Ref.]:[Check Periodo Ref.]]="Dentro",DATOS_[Conc.Sal.30]))))),
0)</f>
        <v>0</v>
      </c>
      <c r="AJ67" s="94">
        <f t="array" ref="AJ67">IFERROR(
AVERAGE(IF(DATOS_[Sexo]=$B67,IF(DATOS_[AGRUP. CLAS. PROF.]=$B66,IF(DATOS_[Check Periodo Ref.]="Dentro",DATOS_[Tot COMPL.SAL Ef],FALSE)))),
0)</f>
        <v>0</v>
      </c>
      <c r="AK67" s="96">
        <f t="array" ref="AK67">IFERROR(
AVERAGE(IF(DATOS_[Sexo]=$B67,IF(DATOS_[AGRUP. CLAS. PROF.]=$B66,IF(DATOS_[Check Periodo Ref.]="Dentro",DATOS_[TOTAL SALARIO Ef],FALSE)))),
0)</f>
        <v>0</v>
      </c>
      <c r="AL67" s="95">
        <f t="array" ref="AL67">IFERROR(
AVERAGE((IF(DATOS_[[Sexo]:[Sexo]]=$B67,IF(DATOS_[[AGRUP. CLAS. PROF.]:[AGRUP. CLAS. PROF.]]=$B66,IF(DATOS_[[Check Periodo Ref.]:[Check Periodo Ref.]]="Dentro",DATOS_[C.Extra.01]))))),
0)</f>
        <v>0</v>
      </c>
      <c r="AM67" s="95">
        <f t="array" ref="AM67">IFERROR(
AVERAGE((IF(DATOS_[[Sexo]:[Sexo]]=$B67,IF(DATOS_[[AGRUP. CLAS. PROF.]:[AGRUP. CLAS. PROF.]]=$B66,IF(DATOS_[[Check Periodo Ref.]:[Check Periodo Ref.]]="Dentro",DATOS_[C.Extra.02]))))),
0)</f>
        <v>0</v>
      </c>
      <c r="AN67" s="95">
        <f t="array" ref="AN67">IFERROR(
AVERAGE((IF(DATOS_[[Sexo]:[Sexo]]=$B67,IF(DATOS_[[AGRUP. CLAS. PROF.]:[AGRUP. CLAS. PROF.]]=$B66,IF(DATOS_[[Check Periodo Ref.]:[Check Periodo Ref.]]="Dentro",DATOS_[C.Extra.03]))))),
0)</f>
        <v>0</v>
      </c>
      <c r="AO67" s="95">
        <f t="array" ref="AO67">IFERROR(
AVERAGE((IF(DATOS_[[Sexo]:[Sexo]]=$B67,IF(DATOS_[[AGRUP. CLAS. PROF.]:[AGRUP. CLAS. PROF.]]=$B66,IF(DATOS_[[Check Periodo Ref.]:[Check Periodo Ref.]]="Dentro",DATOS_[C.Extra.04]))))),
0)</f>
        <v>0</v>
      </c>
      <c r="AP67" s="95">
        <f t="array" ref="AP67">IFERROR(
AVERAGE((IF(DATOS_[[Sexo]:[Sexo]]=$B67,IF(DATOS_[[AGRUP. CLAS. PROF.]:[AGRUP. CLAS. PROF.]]=$B66,IF(DATOS_[[Check Periodo Ref.]:[Check Periodo Ref.]]="Dentro",DATOS_[C.Extra.05]))))),
0)</f>
        <v>0</v>
      </c>
      <c r="AQ67" s="97">
        <f t="array" ref="AQ67">IFERROR(
AVERAGE(IF(DATOS_[Sexo]=$B67,IF(DATOS_[AGRUP. CLAS. PROF.]=$B66,IF(DATOS_[Check Periodo Ref.]="Dentro",DATOS_[Tot Extrasalarial Ef],FALSE)))),
0)</f>
        <v>0</v>
      </c>
      <c r="AR67" s="98">
        <f t="array" ref="AR67">IFERROR(
AVERAGE(IF(DATOS_[Sexo]=$B67,IF(DATOS_[AGRUP. CLAS. PROF.]=$B66,IF(DATOS_[Check Periodo Ref.]="Dentro",DATOS_[TOTAL Retrib Ef],FALSE)))),
0)</f>
        <v>0</v>
      </c>
    </row>
    <row r="68" spans="1:44" x14ac:dyDescent="0.3">
      <c r="A68" s="48" t="str">
        <f t="shared" ref="A68" si="74">+A67</f>
        <v>[ocultar]</v>
      </c>
      <c r="B68" s="46" t="s">
        <v>163</v>
      </c>
      <c r="C68" s="45">
        <f t="array" ref="C68">SUM(IF($B68=DATOS_[Sexo],
IF($B66=DATOS_[AGRUP. CLAS. PROF.],
IF("Dentro"=DATOS_[Check Periodo Ref.],
1/(COUNTIFS(DATOS_[Sexo],$B68,DATOS_[AGRUP. CLAS. PROF.],$B66,DATOS_[Check Periodo Ref.],"Dentro",DATOS_[id],DATOS_[id]))))))</f>
        <v>0</v>
      </c>
      <c r="D68" s="47">
        <f>COUNTIFS(DATOS_[AGRUP. CLAS. PROF.],$B66,DATOS_[Sexo],$B68,DATOS_[Check Periodo Ref.],"Dentro")</f>
        <v>0</v>
      </c>
      <c r="E68" s="92">
        <f t="array" ref="E68">IFERROR(
AVERAGE(IF(DATOS_[Sexo]=$B68,IF(DATOS_[AGRUP. CLAS. PROF.]=$B66,IF(DATOS_[Check Periodo Ref.]="Dentro",DATOS_[SALARIO BASE Ef],FALSE)))),
0)</f>
        <v>0</v>
      </c>
      <c r="F68" s="93">
        <f t="array" ref="F68">IFERROR(
AVERAGE((IF(DATOS_[[Sexo]:[Sexo]]=$B68,IF(DATOS_[[AGRUP. CLAS. PROF.]:[AGRUP. CLAS. PROF.]]=$B66,IF(DATOS_[[Check Periodo Ref.]:[Check Periodo Ref.]]="Dentro",DATOS_[Conc.Sal.01]))))),
0)</f>
        <v>0</v>
      </c>
      <c r="G68" s="93">
        <f t="array" ref="G68">IFERROR(
AVERAGE((IF(DATOS_[[Sexo]:[Sexo]]=$B68,IF(DATOS_[[AGRUP. CLAS. PROF.]:[AGRUP. CLAS. PROF.]]=$B66,IF(DATOS_[[Check Periodo Ref.]:[Check Periodo Ref.]]="Dentro",DATOS_[Conc.Sal.02]))))),
0)</f>
        <v>0</v>
      </c>
      <c r="H68" s="93">
        <f t="array" ref="H68">IFERROR(
AVERAGE((IF(DATOS_[[Sexo]:[Sexo]]=$B68,IF(DATOS_[[AGRUP. CLAS. PROF.]:[AGRUP. CLAS. PROF.]]=$B66,IF(DATOS_[[Check Periodo Ref.]:[Check Periodo Ref.]]="Dentro",DATOS_[Conc.Sal.03]))))),
0)</f>
        <v>0</v>
      </c>
      <c r="I68" s="93">
        <f t="array" ref="I68">IFERROR(
AVERAGE((IF(DATOS_[[Sexo]:[Sexo]]=$B68,IF(DATOS_[[AGRUP. CLAS. PROF.]:[AGRUP. CLAS. PROF.]]=$B66,IF(DATOS_[[Check Periodo Ref.]:[Check Periodo Ref.]]="Dentro",DATOS_[Conc.Sal.04]))))),
0)</f>
        <v>0</v>
      </c>
      <c r="J68" s="93">
        <f t="array" ref="J68">IFERROR(
AVERAGE((IF(DATOS_[[Sexo]:[Sexo]]=$B68,IF(DATOS_[[AGRUP. CLAS. PROF.]:[AGRUP. CLAS. PROF.]]=$B66,IF(DATOS_[[Check Periodo Ref.]:[Check Periodo Ref.]]="Dentro",DATOS_[Conc.Sal.05]))))),
0)</f>
        <v>0</v>
      </c>
      <c r="K68" s="93">
        <f t="array" ref="K68">IFERROR(
AVERAGE((IF(DATOS_[[Sexo]:[Sexo]]=$B68,IF(DATOS_[[AGRUP. CLAS. PROF.]:[AGRUP. CLAS. PROF.]]=$B66,IF(DATOS_[[Check Periodo Ref.]:[Check Periodo Ref.]]="Dentro",DATOS_[Conc.Sal.06]))))),
0)</f>
        <v>0</v>
      </c>
      <c r="L68" s="93">
        <f t="array" ref="L68">IFERROR(
AVERAGE((IF(DATOS_[[Sexo]:[Sexo]]=$B68,IF(DATOS_[[AGRUP. CLAS. PROF.]:[AGRUP. CLAS. PROF.]]=$B66,IF(DATOS_[[Check Periodo Ref.]:[Check Periodo Ref.]]="Dentro",DATOS_[Conc.Sal.07]))))),
0)</f>
        <v>0</v>
      </c>
      <c r="M68" s="93">
        <f t="array" ref="M68">IFERROR(
AVERAGE((IF(DATOS_[[Sexo]:[Sexo]]=$B68,IF(DATOS_[[AGRUP. CLAS. PROF.]:[AGRUP. CLAS. PROF.]]=$B66,IF(DATOS_[[Check Periodo Ref.]:[Check Periodo Ref.]]="Dentro",DATOS_[Conc.Sal.08]))))),
0)</f>
        <v>0</v>
      </c>
      <c r="N68" s="93">
        <f t="array" ref="N68">IFERROR(
AVERAGE((IF(DATOS_[[Sexo]:[Sexo]]=$B68,IF(DATOS_[[AGRUP. CLAS. PROF.]:[AGRUP. CLAS. PROF.]]=$B66,IF(DATOS_[[Check Periodo Ref.]:[Check Periodo Ref.]]="Dentro",DATOS_[Conc.Sal.09]))))),
0)</f>
        <v>0</v>
      </c>
      <c r="O68" s="93">
        <f t="array" ref="O68">IFERROR(
AVERAGE((IF(DATOS_[[Sexo]:[Sexo]]=$B68,IF(DATOS_[[AGRUP. CLAS. PROF.]:[AGRUP. CLAS. PROF.]]=$B66,IF(DATOS_[[Check Periodo Ref.]:[Check Periodo Ref.]]="Dentro",DATOS_[Conc.Sal.10]))))),
0)</f>
        <v>0</v>
      </c>
      <c r="P68" s="93">
        <f t="array" ref="P68">IFERROR(
AVERAGE((IF(DATOS_[[Sexo]:[Sexo]]=$B68,IF(DATOS_[[AGRUP. CLAS. PROF.]:[AGRUP. CLAS. PROF.]]=$B66,IF(DATOS_[[Check Periodo Ref.]:[Check Periodo Ref.]]="Dentro",DATOS_[Conc.Sal.11]))))),
0)</f>
        <v>0</v>
      </c>
      <c r="Q68" s="93">
        <f t="array" ref="Q68">IFERROR(
AVERAGE((IF(DATOS_[[Sexo]:[Sexo]]=$B68,IF(DATOS_[[AGRUP. CLAS. PROF.]:[AGRUP. CLAS. PROF.]]=$B66,IF(DATOS_[[Check Periodo Ref.]:[Check Periodo Ref.]]="Dentro",DATOS_[Conc.Sal.12]))))),
0)</f>
        <v>0</v>
      </c>
      <c r="R68" s="93">
        <f t="array" ref="R68">IFERROR(
AVERAGE((IF(DATOS_[[Sexo]:[Sexo]]=$B68,IF(DATOS_[[AGRUP. CLAS. PROF.]:[AGRUP. CLAS. PROF.]]=$B66,IF(DATOS_[[Check Periodo Ref.]:[Check Periodo Ref.]]="Dentro",DATOS_[Conc.Sal.13]))))),
0)</f>
        <v>0</v>
      </c>
      <c r="S68" s="93">
        <f t="array" ref="S68">IFERROR(
AVERAGE((IF(DATOS_[[Sexo]:[Sexo]]=$B68,IF(DATOS_[[AGRUP. CLAS. PROF.]:[AGRUP. CLAS. PROF.]]=$B66,IF(DATOS_[[Check Periodo Ref.]:[Check Periodo Ref.]]="Dentro",DATOS_[Conc.Sal.14]))))),
0)</f>
        <v>0</v>
      </c>
      <c r="T68" s="93">
        <f t="array" ref="T68">IFERROR(
AVERAGE((IF(DATOS_[[Sexo]:[Sexo]]=$B68,IF(DATOS_[[AGRUP. CLAS. PROF.]:[AGRUP. CLAS. PROF.]]=$B66,IF(DATOS_[[Check Periodo Ref.]:[Check Periodo Ref.]]="Dentro",DATOS_[Conc.Sal.15]))))),
0)</f>
        <v>0</v>
      </c>
      <c r="U68" s="93">
        <f t="array" ref="U68">IFERROR(
AVERAGE((IF(DATOS_[[Sexo]:[Sexo]]=$B68,IF(DATOS_[[AGRUP. CLAS. PROF.]:[AGRUP. CLAS. PROF.]]=$B66,IF(DATOS_[[Check Periodo Ref.]:[Check Periodo Ref.]]="Dentro",DATOS_[Conc.Sal.16]))))),
0)</f>
        <v>0</v>
      </c>
      <c r="V68" s="93">
        <f t="array" ref="V68">IFERROR(
AVERAGE((IF(DATOS_[[Sexo]:[Sexo]]=$B68,IF(DATOS_[[AGRUP. CLAS. PROF.]:[AGRUP. CLAS. PROF.]]=$B66,IF(DATOS_[[Check Periodo Ref.]:[Check Periodo Ref.]]="Dentro",DATOS_[Conc.Sal.17]))))),
0)</f>
        <v>0</v>
      </c>
      <c r="W68" s="93">
        <f t="array" ref="W68">IFERROR(
AVERAGE((IF(DATOS_[[Sexo]:[Sexo]]=$B68,IF(DATOS_[[AGRUP. CLAS. PROF.]:[AGRUP. CLAS. PROF.]]=$B66,IF(DATOS_[[Check Periodo Ref.]:[Check Periodo Ref.]]="Dentro",DATOS_[Conc.Sal.18]))))),
0)</f>
        <v>0</v>
      </c>
      <c r="X68" s="93">
        <f t="array" ref="X68">IFERROR(
AVERAGE((IF(DATOS_[[Sexo]:[Sexo]]=$B68,IF(DATOS_[[AGRUP. CLAS. PROF.]:[AGRUP. CLAS. PROF.]]=$B66,IF(DATOS_[[Check Periodo Ref.]:[Check Periodo Ref.]]="Dentro",DATOS_[Conc.Sal.19]))))),
0)</f>
        <v>0</v>
      </c>
      <c r="Y68" s="93">
        <f t="array" ref="Y68">IFERROR(
AVERAGE((IF(DATOS_[[Sexo]:[Sexo]]=$B68,IF(DATOS_[[AGRUP. CLAS. PROF.]:[AGRUP. CLAS. PROF.]]=$B66,IF(DATOS_[[Check Periodo Ref.]:[Check Periodo Ref.]]="Dentro",DATOS_[Conc.Sal.20]))))),
0)</f>
        <v>0</v>
      </c>
      <c r="Z68" s="93">
        <f t="array" ref="Z68">IFERROR(
AVERAGE((IF(DATOS_[[Sexo]:[Sexo]]=$B68,IF(DATOS_[[AGRUP. CLAS. PROF.]:[AGRUP. CLAS. PROF.]]=$B66,IF(DATOS_[[Check Periodo Ref.]:[Check Periodo Ref.]]="Dentro",DATOS_[Conc.Sal.21]))))),
0)</f>
        <v>0</v>
      </c>
      <c r="AA68" s="93">
        <f t="array" ref="AA68">IFERROR(
AVERAGE((IF(DATOS_[[Sexo]:[Sexo]]=$B68,IF(DATOS_[[AGRUP. CLAS. PROF.]:[AGRUP. CLAS. PROF.]]=$B66,IF(DATOS_[[Check Periodo Ref.]:[Check Periodo Ref.]]="Dentro",DATOS_[Conc.Sal.22]))))),
0)</f>
        <v>0</v>
      </c>
      <c r="AB68" s="93">
        <f t="array" ref="AB68">IFERROR(
AVERAGE((IF(DATOS_[[Sexo]:[Sexo]]=$B68,IF(DATOS_[[AGRUP. CLAS. PROF.]:[AGRUP. CLAS. PROF.]]=$B66,IF(DATOS_[[Check Periodo Ref.]:[Check Periodo Ref.]]="Dentro",DATOS_[Conc.Sal.23]))))),
0)</f>
        <v>0</v>
      </c>
      <c r="AC68" s="93">
        <f t="array" ref="AC68">IFERROR(
AVERAGE((IF(DATOS_[[Sexo]:[Sexo]]=$B68,IF(DATOS_[[AGRUP. CLAS. PROF.]:[AGRUP. CLAS. PROF.]]=$B66,IF(DATOS_[[Check Periodo Ref.]:[Check Periodo Ref.]]="Dentro",DATOS_[Conc.Sal.24]))))),
0)</f>
        <v>0</v>
      </c>
      <c r="AD68" s="93">
        <f t="array" ref="AD68">IFERROR(
AVERAGE((IF(DATOS_[[Sexo]:[Sexo]]=$B68,IF(DATOS_[[AGRUP. CLAS. PROF.]:[AGRUP. CLAS. PROF.]]=$B66,IF(DATOS_[[Check Periodo Ref.]:[Check Periodo Ref.]]="Dentro",DATOS_[Conc.Sal.25]))))),
0)</f>
        <v>0</v>
      </c>
      <c r="AE68" s="93">
        <f t="array" ref="AE68">IFERROR(
AVERAGE((IF(DATOS_[[Sexo]:[Sexo]]=$B68,IF(DATOS_[[AGRUP. CLAS. PROF.]:[AGRUP. CLAS. PROF.]]=$B66,IF(DATOS_[[Check Periodo Ref.]:[Check Periodo Ref.]]="Dentro",DATOS_[Conc.Sal.26]))))),
0)</f>
        <v>0</v>
      </c>
      <c r="AF68" s="93">
        <f t="array" ref="AF68">IFERROR(
AVERAGE((IF(DATOS_[[Sexo]:[Sexo]]=$B68,IF(DATOS_[[AGRUP. CLAS. PROF.]:[AGRUP. CLAS. PROF.]]=$B66,IF(DATOS_[[Check Periodo Ref.]:[Check Periodo Ref.]]="Dentro",DATOS_[Conc.Sal.27]))))),
0)</f>
        <v>0</v>
      </c>
      <c r="AG68" s="93">
        <f t="array" ref="AG68">IFERROR(
AVERAGE((IF(DATOS_[[Sexo]:[Sexo]]=$B68,IF(DATOS_[[AGRUP. CLAS. PROF.]:[AGRUP. CLAS. PROF.]]=$B66,IF(DATOS_[[Check Periodo Ref.]:[Check Periodo Ref.]]="Dentro",DATOS_[Conc.Sal.28]))))),
0)</f>
        <v>0</v>
      </c>
      <c r="AH68" s="93">
        <f t="array" ref="AH68">IFERROR(
AVERAGE((IF(DATOS_[[Sexo]:[Sexo]]=$B68,IF(DATOS_[[AGRUP. CLAS. PROF.]:[AGRUP. CLAS. PROF.]]=$B66,IF(DATOS_[[Check Periodo Ref.]:[Check Periodo Ref.]]="Dentro",DATOS_[Conc.Sal.29]))))),
0)</f>
        <v>0</v>
      </c>
      <c r="AI68" s="93">
        <f t="array" ref="AI68">IFERROR(
AVERAGE((IF(DATOS_[[Sexo]:[Sexo]]=$B68,IF(DATOS_[[AGRUP. CLAS. PROF.]:[AGRUP. CLAS. PROF.]]=$B66,IF(DATOS_[[Check Periodo Ref.]:[Check Periodo Ref.]]="Dentro",DATOS_[Conc.Sal.30]))))),
0)</f>
        <v>0</v>
      </c>
      <c r="AJ68" s="94">
        <f t="array" ref="AJ68">IFERROR(
AVERAGE(IF(DATOS_[Sexo]=$B68,IF(DATOS_[AGRUP. CLAS. PROF.]=$B66,IF(DATOS_[Check Periodo Ref.]="Dentro",DATOS_[Tot COMPL.SAL Ef],FALSE)))),
0)</f>
        <v>0</v>
      </c>
      <c r="AK68" s="96">
        <f t="array" ref="AK68">IFERROR(
AVERAGE(IF(DATOS_[Sexo]=$B68,IF(DATOS_[AGRUP. CLAS. PROF.]=$B66,IF(DATOS_[Check Periodo Ref.]="Dentro",DATOS_[TOTAL SALARIO Ef],FALSE)))),
0)</f>
        <v>0</v>
      </c>
      <c r="AL68" s="95">
        <f t="array" ref="AL68">IFERROR(
AVERAGE((IF(DATOS_[[Sexo]:[Sexo]]=$B68,IF(DATOS_[[AGRUP. CLAS. PROF.]:[AGRUP. CLAS. PROF.]]=$B66,IF(DATOS_[[Check Periodo Ref.]:[Check Periodo Ref.]]="Dentro",DATOS_[C.Extra.01]))))),
0)</f>
        <v>0</v>
      </c>
      <c r="AM68" s="95">
        <f t="array" ref="AM68">IFERROR(
AVERAGE((IF(DATOS_[[Sexo]:[Sexo]]=$B68,IF(DATOS_[[AGRUP. CLAS. PROF.]:[AGRUP. CLAS. PROF.]]=$B66,IF(DATOS_[[Check Periodo Ref.]:[Check Periodo Ref.]]="Dentro",DATOS_[C.Extra.02]))))),
0)</f>
        <v>0</v>
      </c>
      <c r="AN68" s="95">
        <f t="array" ref="AN68">IFERROR(
AVERAGE((IF(DATOS_[[Sexo]:[Sexo]]=$B68,IF(DATOS_[[AGRUP. CLAS. PROF.]:[AGRUP. CLAS. PROF.]]=$B66,IF(DATOS_[[Check Periodo Ref.]:[Check Periodo Ref.]]="Dentro",DATOS_[C.Extra.03]))))),
0)</f>
        <v>0</v>
      </c>
      <c r="AO68" s="95">
        <f t="array" ref="AO68">IFERROR(
AVERAGE((IF(DATOS_[[Sexo]:[Sexo]]=$B68,IF(DATOS_[[AGRUP. CLAS. PROF.]:[AGRUP. CLAS. PROF.]]=$B66,IF(DATOS_[[Check Periodo Ref.]:[Check Periodo Ref.]]="Dentro",DATOS_[C.Extra.04]))))),
0)</f>
        <v>0</v>
      </c>
      <c r="AP68" s="95">
        <f t="array" ref="AP68">IFERROR(
AVERAGE((IF(DATOS_[[Sexo]:[Sexo]]=$B68,IF(DATOS_[[AGRUP. CLAS. PROF.]:[AGRUP. CLAS. PROF.]]=$B66,IF(DATOS_[[Check Periodo Ref.]:[Check Periodo Ref.]]="Dentro",DATOS_[C.Extra.05]))))),
0)</f>
        <v>0</v>
      </c>
      <c r="AQ68" s="97">
        <f t="array" ref="AQ68">IFERROR(
AVERAGE(IF(DATOS_[Sexo]=$B68,IF(DATOS_[AGRUP. CLAS. PROF.]=$B66,IF(DATOS_[Check Periodo Ref.]="Dentro",DATOS_[Tot Extrasalarial Ef],FALSE)))),
0)</f>
        <v>0</v>
      </c>
      <c r="AR68" s="98">
        <f t="array" ref="AR68">IFERROR(
AVERAGE(IF(DATOS_[Sexo]=$B68,IF(DATOS_[AGRUP. CLAS. PROF.]=$B66,IF(DATOS_[Check Periodo Ref.]="Dentro",DATOS_[TOTAL Retrib Ef],FALSE)))),
0)</f>
        <v>0</v>
      </c>
    </row>
    <row r="69" spans="1:44" ht="17.25" thickBot="1" x14ac:dyDescent="0.35">
      <c r="A69" s="48" t="str">
        <f t="shared" ref="A69" si="75">+A70</f>
        <v>[ocultar]</v>
      </c>
      <c r="B69" s="51" t="s">
        <v>235</v>
      </c>
      <c r="C69" s="91"/>
      <c r="D69" s="52"/>
      <c r="E69" s="139" t="str">
        <f t="shared" ref="E69:AR69" si="76">IFERROR((E70-E71)/E70,"")</f>
        <v/>
      </c>
      <c r="F69" s="314" t="str">
        <f t="shared" si="76"/>
        <v/>
      </c>
      <c r="G69" s="180" t="str">
        <f t="shared" si="76"/>
        <v/>
      </c>
      <c r="H69" s="180" t="str">
        <f t="shared" si="76"/>
        <v/>
      </c>
      <c r="I69" s="180" t="str">
        <f t="shared" si="76"/>
        <v/>
      </c>
      <c r="J69" s="181" t="str">
        <f t="shared" si="76"/>
        <v/>
      </c>
      <c r="K69" s="182" t="str">
        <f t="shared" si="76"/>
        <v/>
      </c>
      <c r="L69" s="182" t="str">
        <f t="shared" si="76"/>
        <v/>
      </c>
      <c r="M69" s="182" t="str">
        <f t="shared" si="76"/>
        <v/>
      </c>
      <c r="N69" s="182" t="str">
        <f t="shared" si="76"/>
        <v/>
      </c>
      <c r="O69" s="182" t="str">
        <f t="shared" si="76"/>
        <v/>
      </c>
      <c r="P69" s="182" t="str">
        <f t="shared" si="76"/>
        <v/>
      </c>
      <c r="Q69" s="182" t="str">
        <f t="shared" si="76"/>
        <v/>
      </c>
      <c r="R69" s="182" t="str">
        <f t="shared" si="76"/>
        <v/>
      </c>
      <c r="S69" s="182" t="str">
        <f t="shared" si="76"/>
        <v/>
      </c>
      <c r="T69" s="182" t="str">
        <f t="shared" si="76"/>
        <v/>
      </c>
      <c r="U69" s="182" t="str">
        <f t="shared" si="76"/>
        <v/>
      </c>
      <c r="V69" s="181" t="str">
        <f t="shared" si="76"/>
        <v/>
      </c>
      <c r="W69" s="181" t="str">
        <f t="shared" si="76"/>
        <v/>
      </c>
      <c r="X69" s="181" t="str">
        <f t="shared" si="76"/>
        <v/>
      </c>
      <c r="Y69" s="181" t="str">
        <f t="shared" si="76"/>
        <v/>
      </c>
      <c r="Z69" s="181" t="str">
        <f t="shared" si="76"/>
        <v/>
      </c>
      <c r="AA69" s="181" t="str">
        <f t="shared" si="76"/>
        <v/>
      </c>
      <c r="AB69" s="181" t="str">
        <f t="shared" si="76"/>
        <v/>
      </c>
      <c r="AC69" s="181" t="str">
        <f t="shared" si="76"/>
        <v/>
      </c>
      <c r="AD69" s="181" t="str">
        <f t="shared" si="76"/>
        <v/>
      </c>
      <c r="AE69" s="181" t="str">
        <f t="shared" si="76"/>
        <v/>
      </c>
      <c r="AF69" s="181" t="str">
        <f t="shared" si="76"/>
        <v/>
      </c>
      <c r="AG69" s="181" t="str">
        <f t="shared" si="76"/>
        <v/>
      </c>
      <c r="AH69" s="181" t="str">
        <f t="shared" si="76"/>
        <v/>
      </c>
      <c r="AI69" s="181" t="str">
        <f t="shared" si="76"/>
        <v/>
      </c>
      <c r="AJ69" s="140" t="str">
        <f t="shared" si="76"/>
        <v/>
      </c>
      <c r="AK69" s="143" t="str">
        <f t="shared" si="76"/>
        <v/>
      </c>
      <c r="AL69" s="184" t="str">
        <f t="shared" si="76"/>
        <v/>
      </c>
      <c r="AM69" s="184" t="str">
        <f t="shared" si="76"/>
        <v/>
      </c>
      <c r="AN69" s="184" t="str">
        <f t="shared" si="76"/>
        <v/>
      </c>
      <c r="AO69" s="184" t="str">
        <f t="shared" si="76"/>
        <v/>
      </c>
      <c r="AP69" s="184" t="str">
        <f t="shared" si="76"/>
        <v/>
      </c>
      <c r="AQ69" s="141" t="str">
        <f t="shared" si="76"/>
        <v/>
      </c>
      <c r="AR69" s="142" t="str">
        <f t="shared" si="76"/>
        <v/>
      </c>
    </row>
    <row r="70" spans="1:44" x14ac:dyDescent="0.3">
      <c r="A70" s="48" t="str">
        <f t="shared" ref="A70" si="77">+IF(C70+C71=0,"[ocultar]","")</f>
        <v>[ocultar]</v>
      </c>
      <c r="B70" s="46" t="s">
        <v>162</v>
      </c>
      <c r="C70" s="45">
        <f t="array" ref="C70">SUM(IF($B70=DATOS_[Sexo],
IF($B69=DATOS_[AGRUP. CLAS. PROF.],
IF("Dentro"=DATOS_[Check Periodo Ref.],
1/(COUNTIFS(DATOS_[Sexo],$B70,DATOS_[AGRUP. CLAS. PROF.],$B69,DATOS_[Check Periodo Ref.],"Dentro",DATOS_[id],DATOS_[id]))))))</f>
        <v>0</v>
      </c>
      <c r="D70" s="47">
        <f>COUNTIFS(DATOS_[AGRUP. CLAS. PROF.],$B69,DATOS_[Sexo],$B70,DATOS_[Check Periodo Ref.],"Dentro")</f>
        <v>0</v>
      </c>
      <c r="E70" s="92">
        <f t="array" ref="E70">IFERROR(
AVERAGE(IF(DATOS_[Sexo]=$B70,IF(DATOS_[AGRUP. CLAS. PROF.]=$B69,IF(DATOS_[Check Periodo Ref.]="Dentro",DATOS_[SALARIO BASE Ef],FALSE)))),
0)</f>
        <v>0</v>
      </c>
      <c r="F70" s="93">
        <f t="array" ref="F70">IFERROR(
AVERAGE((IF(DATOS_[[Sexo]:[Sexo]]=$B70,IF(DATOS_[[AGRUP. CLAS. PROF.]:[AGRUP. CLAS. PROF.]]=$B69,IF(DATOS_[[Check Periodo Ref.]:[Check Periodo Ref.]]="Dentro",DATOS_[Conc.Sal.01]))))),
0)</f>
        <v>0</v>
      </c>
      <c r="G70" s="93">
        <f t="array" ref="G70">IFERROR(
AVERAGE((IF(DATOS_[[Sexo]:[Sexo]]=$B70,IF(DATOS_[[AGRUP. CLAS. PROF.]:[AGRUP. CLAS. PROF.]]=$B69,IF(DATOS_[[Check Periodo Ref.]:[Check Periodo Ref.]]="Dentro",DATOS_[Conc.Sal.02]))))),
0)</f>
        <v>0</v>
      </c>
      <c r="H70" s="93">
        <f t="array" ref="H70">IFERROR(
AVERAGE((IF(DATOS_[[Sexo]:[Sexo]]=$B70,IF(DATOS_[[AGRUP. CLAS. PROF.]:[AGRUP. CLAS. PROF.]]=$B69,IF(DATOS_[[Check Periodo Ref.]:[Check Periodo Ref.]]="Dentro",DATOS_[Conc.Sal.03]))))),
0)</f>
        <v>0</v>
      </c>
      <c r="I70" s="93">
        <f t="array" ref="I70">IFERROR(
AVERAGE((IF(DATOS_[[Sexo]:[Sexo]]=$B70,IF(DATOS_[[AGRUP. CLAS. PROF.]:[AGRUP. CLAS. PROF.]]=$B69,IF(DATOS_[[Check Periodo Ref.]:[Check Periodo Ref.]]="Dentro",DATOS_[Conc.Sal.04]))))),
0)</f>
        <v>0</v>
      </c>
      <c r="J70" s="93">
        <f t="array" ref="J70">IFERROR(
AVERAGE((IF(DATOS_[[Sexo]:[Sexo]]=$B70,IF(DATOS_[[AGRUP. CLAS. PROF.]:[AGRUP. CLAS. PROF.]]=$B69,IF(DATOS_[[Check Periodo Ref.]:[Check Periodo Ref.]]="Dentro",DATOS_[Conc.Sal.05]))))),
0)</f>
        <v>0</v>
      </c>
      <c r="K70" s="93">
        <f t="array" ref="K70">IFERROR(
AVERAGE((IF(DATOS_[[Sexo]:[Sexo]]=$B70,IF(DATOS_[[AGRUP. CLAS. PROF.]:[AGRUP. CLAS. PROF.]]=$B69,IF(DATOS_[[Check Periodo Ref.]:[Check Periodo Ref.]]="Dentro",DATOS_[Conc.Sal.06]))))),
0)</f>
        <v>0</v>
      </c>
      <c r="L70" s="93">
        <f t="array" ref="L70">IFERROR(
AVERAGE((IF(DATOS_[[Sexo]:[Sexo]]=$B70,IF(DATOS_[[AGRUP. CLAS. PROF.]:[AGRUP. CLAS. PROF.]]=$B69,IF(DATOS_[[Check Periodo Ref.]:[Check Periodo Ref.]]="Dentro",DATOS_[Conc.Sal.07]))))),
0)</f>
        <v>0</v>
      </c>
      <c r="M70" s="93">
        <f t="array" ref="M70">IFERROR(
AVERAGE((IF(DATOS_[[Sexo]:[Sexo]]=$B70,IF(DATOS_[[AGRUP. CLAS. PROF.]:[AGRUP. CLAS. PROF.]]=$B69,IF(DATOS_[[Check Periodo Ref.]:[Check Periodo Ref.]]="Dentro",DATOS_[Conc.Sal.08]))))),
0)</f>
        <v>0</v>
      </c>
      <c r="N70" s="93">
        <f t="array" ref="N70">IFERROR(
AVERAGE((IF(DATOS_[[Sexo]:[Sexo]]=$B70,IF(DATOS_[[AGRUP. CLAS. PROF.]:[AGRUP. CLAS. PROF.]]=$B69,IF(DATOS_[[Check Periodo Ref.]:[Check Periodo Ref.]]="Dentro",DATOS_[Conc.Sal.09]))))),
0)</f>
        <v>0</v>
      </c>
      <c r="O70" s="93">
        <f t="array" ref="O70">IFERROR(
AVERAGE((IF(DATOS_[[Sexo]:[Sexo]]=$B70,IF(DATOS_[[AGRUP. CLAS. PROF.]:[AGRUP. CLAS. PROF.]]=$B69,IF(DATOS_[[Check Periodo Ref.]:[Check Periodo Ref.]]="Dentro",DATOS_[Conc.Sal.10]))))),
0)</f>
        <v>0</v>
      </c>
      <c r="P70" s="93">
        <f t="array" ref="P70">IFERROR(
AVERAGE((IF(DATOS_[[Sexo]:[Sexo]]=$B70,IF(DATOS_[[AGRUP. CLAS. PROF.]:[AGRUP. CLAS. PROF.]]=$B69,IF(DATOS_[[Check Periodo Ref.]:[Check Periodo Ref.]]="Dentro",DATOS_[Conc.Sal.11]))))),
0)</f>
        <v>0</v>
      </c>
      <c r="Q70" s="93">
        <f t="array" ref="Q70">IFERROR(
AVERAGE((IF(DATOS_[[Sexo]:[Sexo]]=$B70,IF(DATOS_[[AGRUP. CLAS. PROF.]:[AGRUP. CLAS. PROF.]]=$B69,IF(DATOS_[[Check Periodo Ref.]:[Check Periodo Ref.]]="Dentro",DATOS_[Conc.Sal.12]))))),
0)</f>
        <v>0</v>
      </c>
      <c r="R70" s="93">
        <f t="array" ref="R70">IFERROR(
AVERAGE((IF(DATOS_[[Sexo]:[Sexo]]=$B70,IF(DATOS_[[AGRUP. CLAS. PROF.]:[AGRUP. CLAS. PROF.]]=$B69,IF(DATOS_[[Check Periodo Ref.]:[Check Periodo Ref.]]="Dentro",DATOS_[Conc.Sal.13]))))),
0)</f>
        <v>0</v>
      </c>
      <c r="S70" s="93">
        <f t="array" ref="S70">IFERROR(
AVERAGE((IF(DATOS_[[Sexo]:[Sexo]]=$B70,IF(DATOS_[[AGRUP. CLAS. PROF.]:[AGRUP. CLAS. PROF.]]=$B69,IF(DATOS_[[Check Periodo Ref.]:[Check Periodo Ref.]]="Dentro",DATOS_[Conc.Sal.14]))))),
0)</f>
        <v>0</v>
      </c>
      <c r="T70" s="93">
        <f t="array" ref="T70">IFERROR(
AVERAGE((IF(DATOS_[[Sexo]:[Sexo]]=$B70,IF(DATOS_[[AGRUP. CLAS. PROF.]:[AGRUP. CLAS. PROF.]]=$B69,IF(DATOS_[[Check Periodo Ref.]:[Check Periodo Ref.]]="Dentro",DATOS_[Conc.Sal.15]))))),
0)</f>
        <v>0</v>
      </c>
      <c r="U70" s="93">
        <f t="array" ref="U70">IFERROR(
AVERAGE((IF(DATOS_[[Sexo]:[Sexo]]=$B70,IF(DATOS_[[AGRUP. CLAS. PROF.]:[AGRUP. CLAS. PROF.]]=$B69,IF(DATOS_[[Check Periodo Ref.]:[Check Periodo Ref.]]="Dentro",DATOS_[Conc.Sal.16]))))),
0)</f>
        <v>0</v>
      </c>
      <c r="V70" s="93">
        <f t="array" ref="V70">IFERROR(
AVERAGE((IF(DATOS_[[Sexo]:[Sexo]]=$B70,IF(DATOS_[[AGRUP. CLAS. PROF.]:[AGRUP. CLAS. PROF.]]=$B69,IF(DATOS_[[Check Periodo Ref.]:[Check Periodo Ref.]]="Dentro",DATOS_[Conc.Sal.17]))))),
0)</f>
        <v>0</v>
      </c>
      <c r="W70" s="93">
        <f t="array" ref="W70">IFERROR(
AVERAGE((IF(DATOS_[[Sexo]:[Sexo]]=$B70,IF(DATOS_[[AGRUP. CLAS. PROF.]:[AGRUP. CLAS. PROF.]]=$B69,IF(DATOS_[[Check Periodo Ref.]:[Check Periodo Ref.]]="Dentro",DATOS_[Conc.Sal.18]))))),
0)</f>
        <v>0</v>
      </c>
      <c r="X70" s="93">
        <f t="array" ref="X70">IFERROR(
AVERAGE((IF(DATOS_[[Sexo]:[Sexo]]=$B70,IF(DATOS_[[AGRUP. CLAS. PROF.]:[AGRUP. CLAS. PROF.]]=$B69,IF(DATOS_[[Check Periodo Ref.]:[Check Periodo Ref.]]="Dentro",DATOS_[Conc.Sal.19]))))),
0)</f>
        <v>0</v>
      </c>
      <c r="Y70" s="93">
        <f t="array" ref="Y70">IFERROR(
AVERAGE((IF(DATOS_[[Sexo]:[Sexo]]=$B70,IF(DATOS_[[AGRUP. CLAS. PROF.]:[AGRUP. CLAS. PROF.]]=$B69,IF(DATOS_[[Check Periodo Ref.]:[Check Periodo Ref.]]="Dentro",DATOS_[Conc.Sal.20]))))),
0)</f>
        <v>0</v>
      </c>
      <c r="Z70" s="93">
        <f t="array" ref="Z70">IFERROR(
AVERAGE((IF(DATOS_[[Sexo]:[Sexo]]=$B70,IF(DATOS_[[AGRUP. CLAS. PROF.]:[AGRUP. CLAS. PROF.]]=$B69,IF(DATOS_[[Check Periodo Ref.]:[Check Periodo Ref.]]="Dentro",DATOS_[Conc.Sal.21]))))),
0)</f>
        <v>0</v>
      </c>
      <c r="AA70" s="93">
        <f t="array" ref="AA70">IFERROR(
AVERAGE((IF(DATOS_[[Sexo]:[Sexo]]=$B70,IF(DATOS_[[AGRUP. CLAS. PROF.]:[AGRUP. CLAS. PROF.]]=$B69,IF(DATOS_[[Check Periodo Ref.]:[Check Periodo Ref.]]="Dentro",DATOS_[Conc.Sal.22]))))),
0)</f>
        <v>0</v>
      </c>
      <c r="AB70" s="93">
        <f t="array" ref="AB70">IFERROR(
AVERAGE((IF(DATOS_[[Sexo]:[Sexo]]=$B70,IF(DATOS_[[AGRUP. CLAS. PROF.]:[AGRUP. CLAS. PROF.]]=$B69,IF(DATOS_[[Check Periodo Ref.]:[Check Periodo Ref.]]="Dentro",DATOS_[Conc.Sal.23]))))),
0)</f>
        <v>0</v>
      </c>
      <c r="AC70" s="93">
        <f t="array" ref="AC70">IFERROR(
AVERAGE((IF(DATOS_[[Sexo]:[Sexo]]=$B70,IF(DATOS_[[AGRUP. CLAS. PROF.]:[AGRUP. CLAS. PROF.]]=$B69,IF(DATOS_[[Check Periodo Ref.]:[Check Periodo Ref.]]="Dentro",DATOS_[Conc.Sal.24]))))),
0)</f>
        <v>0</v>
      </c>
      <c r="AD70" s="93">
        <f t="array" ref="AD70">IFERROR(
AVERAGE((IF(DATOS_[[Sexo]:[Sexo]]=$B70,IF(DATOS_[[AGRUP. CLAS. PROF.]:[AGRUP. CLAS. PROF.]]=$B69,IF(DATOS_[[Check Periodo Ref.]:[Check Periodo Ref.]]="Dentro",DATOS_[Conc.Sal.25]))))),
0)</f>
        <v>0</v>
      </c>
      <c r="AE70" s="93">
        <f t="array" ref="AE70">IFERROR(
AVERAGE((IF(DATOS_[[Sexo]:[Sexo]]=$B70,IF(DATOS_[[AGRUP. CLAS. PROF.]:[AGRUP. CLAS. PROF.]]=$B69,IF(DATOS_[[Check Periodo Ref.]:[Check Periodo Ref.]]="Dentro",DATOS_[Conc.Sal.26]))))),
0)</f>
        <v>0</v>
      </c>
      <c r="AF70" s="93">
        <f t="array" ref="AF70">IFERROR(
AVERAGE((IF(DATOS_[[Sexo]:[Sexo]]=$B70,IF(DATOS_[[AGRUP. CLAS. PROF.]:[AGRUP. CLAS. PROF.]]=$B69,IF(DATOS_[[Check Periodo Ref.]:[Check Periodo Ref.]]="Dentro",DATOS_[Conc.Sal.27]))))),
0)</f>
        <v>0</v>
      </c>
      <c r="AG70" s="93">
        <f t="array" ref="AG70">IFERROR(
AVERAGE((IF(DATOS_[[Sexo]:[Sexo]]=$B70,IF(DATOS_[[AGRUP. CLAS. PROF.]:[AGRUP. CLAS. PROF.]]=$B69,IF(DATOS_[[Check Periodo Ref.]:[Check Periodo Ref.]]="Dentro",DATOS_[Conc.Sal.28]))))),
0)</f>
        <v>0</v>
      </c>
      <c r="AH70" s="93">
        <f t="array" ref="AH70">IFERROR(
AVERAGE((IF(DATOS_[[Sexo]:[Sexo]]=$B70,IF(DATOS_[[AGRUP. CLAS. PROF.]:[AGRUP. CLAS. PROF.]]=$B69,IF(DATOS_[[Check Periodo Ref.]:[Check Periodo Ref.]]="Dentro",DATOS_[Conc.Sal.29]))))),
0)</f>
        <v>0</v>
      </c>
      <c r="AI70" s="93">
        <f t="array" ref="AI70">IFERROR(
AVERAGE((IF(DATOS_[[Sexo]:[Sexo]]=$B70,IF(DATOS_[[AGRUP. CLAS. PROF.]:[AGRUP. CLAS. PROF.]]=$B69,IF(DATOS_[[Check Periodo Ref.]:[Check Periodo Ref.]]="Dentro",DATOS_[Conc.Sal.30]))))),
0)</f>
        <v>0</v>
      </c>
      <c r="AJ70" s="94">
        <f t="array" ref="AJ70">IFERROR(
AVERAGE(IF(DATOS_[Sexo]=$B70,IF(DATOS_[AGRUP. CLAS. PROF.]=$B69,IF(DATOS_[Check Periodo Ref.]="Dentro",DATOS_[Tot COMPL.SAL Ef],FALSE)))),
0)</f>
        <v>0</v>
      </c>
      <c r="AK70" s="96">
        <f t="array" ref="AK70">IFERROR(
AVERAGE(IF(DATOS_[Sexo]=$B70,IF(DATOS_[AGRUP. CLAS. PROF.]=$B69,IF(DATOS_[Check Periodo Ref.]="Dentro",DATOS_[TOTAL SALARIO Ef],FALSE)))),
0)</f>
        <v>0</v>
      </c>
      <c r="AL70" s="95">
        <f t="array" ref="AL70">IFERROR(
AVERAGE((IF(DATOS_[[Sexo]:[Sexo]]=$B70,IF(DATOS_[[AGRUP. CLAS. PROF.]:[AGRUP. CLAS. PROF.]]=$B69,IF(DATOS_[[Check Periodo Ref.]:[Check Periodo Ref.]]="Dentro",DATOS_[C.Extra.01]))))),
0)</f>
        <v>0</v>
      </c>
      <c r="AM70" s="95">
        <f t="array" ref="AM70">IFERROR(
AVERAGE((IF(DATOS_[[Sexo]:[Sexo]]=$B70,IF(DATOS_[[AGRUP. CLAS. PROF.]:[AGRUP. CLAS. PROF.]]=$B69,IF(DATOS_[[Check Periodo Ref.]:[Check Periodo Ref.]]="Dentro",DATOS_[C.Extra.02]))))),
0)</f>
        <v>0</v>
      </c>
      <c r="AN70" s="95">
        <f t="array" ref="AN70">IFERROR(
AVERAGE((IF(DATOS_[[Sexo]:[Sexo]]=$B70,IF(DATOS_[[AGRUP. CLAS. PROF.]:[AGRUP. CLAS. PROF.]]=$B69,IF(DATOS_[[Check Periodo Ref.]:[Check Periodo Ref.]]="Dentro",DATOS_[C.Extra.03]))))),
0)</f>
        <v>0</v>
      </c>
      <c r="AO70" s="95">
        <f t="array" ref="AO70">IFERROR(
AVERAGE((IF(DATOS_[[Sexo]:[Sexo]]=$B70,IF(DATOS_[[AGRUP. CLAS. PROF.]:[AGRUP. CLAS. PROF.]]=$B69,IF(DATOS_[[Check Periodo Ref.]:[Check Periodo Ref.]]="Dentro",DATOS_[C.Extra.04]))))),
0)</f>
        <v>0</v>
      </c>
      <c r="AP70" s="95">
        <f t="array" ref="AP70">IFERROR(
AVERAGE((IF(DATOS_[[Sexo]:[Sexo]]=$B70,IF(DATOS_[[AGRUP. CLAS. PROF.]:[AGRUP. CLAS. PROF.]]=$B69,IF(DATOS_[[Check Periodo Ref.]:[Check Periodo Ref.]]="Dentro",DATOS_[C.Extra.05]))))),
0)</f>
        <v>0</v>
      </c>
      <c r="AQ70" s="97">
        <f t="array" ref="AQ70">IFERROR(
AVERAGE(IF(DATOS_[Sexo]=$B70,IF(DATOS_[AGRUP. CLAS. PROF.]=$B69,IF(DATOS_[Check Periodo Ref.]="Dentro",DATOS_[Tot Extrasalarial Ef],FALSE)))),
0)</f>
        <v>0</v>
      </c>
      <c r="AR70" s="98">
        <f t="array" ref="AR70">IFERROR(
AVERAGE(IF(DATOS_[Sexo]=$B70,IF(DATOS_[AGRUP. CLAS. PROF.]=$B69,IF(DATOS_[Check Periodo Ref.]="Dentro",DATOS_[TOTAL Retrib Ef],FALSE)))),
0)</f>
        <v>0</v>
      </c>
    </row>
    <row r="71" spans="1:44" x14ac:dyDescent="0.3">
      <c r="A71" s="48" t="str">
        <f t="shared" ref="A71" si="78">+A70</f>
        <v>[ocultar]</v>
      </c>
      <c r="B71" s="46" t="s">
        <v>163</v>
      </c>
      <c r="C71" s="45">
        <f t="array" ref="C71">SUM(IF($B71=DATOS_[Sexo],
IF($B69=DATOS_[AGRUP. CLAS. PROF.],
IF("Dentro"=DATOS_[Check Periodo Ref.],
1/(COUNTIFS(DATOS_[Sexo],$B71,DATOS_[AGRUP. CLAS. PROF.],$B69,DATOS_[Check Periodo Ref.],"Dentro",DATOS_[id],DATOS_[id]))))))</f>
        <v>0</v>
      </c>
      <c r="D71" s="47">
        <f>COUNTIFS(DATOS_[AGRUP. CLAS. PROF.],$B69,DATOS_[Sexo],$B71,DATOS_[Check Periodo Ref.],"Dentro")</f>
        <v>0</v>
      </c>
      <c r="E71" s="92">
        <f t="array" ref="E71">IFERROR(
AVERAGE(IF(DATOS_[Sexo]=$B71,IF(DATOS_[AGRUP. CLAS. PROF.]=$B69,IF(DATOS_[Check Periodo Ref.]="Dentro",DATOS_[SALARIO BASE Ef],FALSE)))),
0)</f>
        <v>0</v>
      </c>
      <c r="F71" s="93">
        <f t="array" ref="F71">IFERROR(
AVERAGE((IF(DATOS_[[Sexo]:[Sexo]]=$B71,IF(DATOS_[[AGRUP. CLAS. PROF.]:[AGRUP. CLAS. PROF.]]=$B69,IF(DATOS_[[Check Periodo Ref.]:[Check Periodo Ref.]]="Dentro",DATOS_[Conc.Sal.01]))))),
0)</f>
        <v>0</v>
      </c>
      <c r="G71" s="93">
        <f t="array" ref="G71">IFERROR(
AVERAGE((IF(DATOS_[[Sexo]:[Sexo]]=$B71,IF(DATOS_[[AGRUP. CLAS. PROF.]:[AGRUP. CLAS. PROF.]]=$B69,IF(DATOS_[[Check Periodo Ref.]:[Check Periodo Ref.]]="Dentro",DATOS_[Conc.Sal.02]))))),
0)</f>
        <v>0</v>
      </c>
      <c r="H71" s="93">
        <f t="array" ref="H71">IFERROR(
AVERAGE((IF(DATOS_[[Sexo]:[Sexo]]=$B71,IF(DATOS_[[AGRUP. CLAS. PROF.]:[AGRUP. CLAS. PROF.]]=$B69,IF(DATOS_[[Check Periodo Ref.]:[Check Periodo Ref.]]="Dentro",DATOS_[Conc.Sal.03]))))),
0)</f>
        <v>0</v>
      </c>
      <c r="I71" s="93">
        <f t="array" ref="I71">IFERROR(
AVERAGE((IF(DATOS_[[Sexo]:[Sexo]]=$B71,IF(DATOS_[[AGRUP. CLAS. PROF.]:[AGRUP. CLAS. PROF.]]=$B69,IF(DATOS_[[Check Periodo Ref.]:[Check Periodo Ref.]]="Dentro",DATOS_[Conc.Sal.04]))))),
0)</f>
        <v>0</v>
      </c>
      <c r="J71" s="93">
        <f t="array" ref="J71">IFERROR(
AVERAGE((IF(DATOS_[[Sexo]:[Sexo]]=$B71,IF(DATOS_[[AGRUP. CLAS. PROF.]:[AGRUP. CLAS. PROF.]]=$B69,IF(DATOS_[[Check Periodo Ref.]:[Check Periodo Ref.]]="Dentro",DATOS_[Conc.Sal.05]))))),
0)</f>
        <v>0</v>
      </c>
      <c r="K71" s="93">
        <f t="array" ref="K71">IFERROR(
AVERAGE((IF(DATOS_[[Sexo]:[Sexo]]=$B71,IF(DATOS_[[AGRUP. CLAS. PROF.]:[AGRUP. CLAS. PROF.]]=$B69,IF(DATOS_[[Check Periodo Ref.]:[Check Periodo Ref.]]="Dentro",DATOS_[Conc.Sal.06]))))),
0)</f>
        <v>0</v>
      </c>
      <c r="L71" s="93">
        <f t="array" ref="L71">IFERROR(
AVERAGE((IF(DATOS_[[Sexo]:[Sexo]]=$B71,IF(DATOS_[[AGRUP. CLAS. PROF.]:[AGRUP. CLAS. PROF.]]=$B69,IF(DATOS_[[Check Periodo Ref.]:[Check Periodo Ref.]]="Dentro",DATOS_[Conc.Sal.07]))))),
0)</f>
        <v>0</v>
      </c>
      <c r="M71" s="93">
        <f t="array" ref="M71">IFERROR(
AVERAGE((IF(DATOS_[[Sexo]:[Sexo]]=$B71,IF(DATOS_[[AGRUP. CLAS. PROF.]:[AGRUP. CLAS. PROF.]]=$B69,IF(DATOS_[[Check Periodo Ref.]:[Check Periodo Ref.]]="Dentro",DATOS_[Conc.Sal.08]))))),
0)</f>
        <v>0</v>
      </c>
      <c r="N71" s="93">
        <f t="array" ref="N71">IFERROR(
AVERAGE((IF(DATOS_[[Sexo]:[Sexo]]=$B71,IF(DATOS_[[AGRUP. CLAS. PROF.]:[AGRUP. CLAS. PROF.]]=$B69,IF(DATOS_[[Check Periodo Ref.]:[Check Periodo Ref.]]="Dentro",DATOS_[Conc.Sal.09]))))),
0)</f>
        <v>0</v>
      </c>
      <c r="O71" s="93">
        <f t="array" ref="O71">IFERROR(
AVERAGE((IF(DATOS_[[Sexo]:[Sexo]]=$B71,IF(DATOS_[[AGRUP. CLAS. PROF.]:[AGRUP. CLAS. PROF.]]=$B69,IF(DATOS_[[Check Periodo Ref.]:[Check Periodo Ref.]]="Dentro",DATOS_[Conc.Sal.10]))))),
0)</f>
        <v>0</v>
      </c>
      <c r="P71" s="93">
        <f t="array" ref="P71">IFERROR(
AVERAGE((IF(DATOS_[[Sexo]:[Sexo]]=$B71,IF(DATOS_[[AGRUP. CLAS. PROF.]:[AGRUP. CLAS. PROF.]]=$B69,IF(DATOS_[[Check Periodo Ref.]:[Check Periodo Ref.]]="Dentro",DATOS_[Conc.Sal.11]))))),
0)</f>
        <v>0</v>
      </c>
      <c r="Q71" s="93">
        <f t="array" ref="Q71">IFERROR(
AVERAGE((IF(DATOS_[[Sexo]:[Sexo]]=$B71,IF(DATOS_[[AGRUP. CLAS. PROF.]:[AGRUP. CLAS. PROF.]]=$B69,IF(DATOS_[[Check Periodo Ref.]:[Check Periodo Ref.]]="Dentro",DATOS_[Conc.Sal.12]))))),
0)</f>
        <v>0</v>
      </c>
      <c r="R71" s="93">
        <f t="array" ref="R71">IFERROR(
AVERAGE((IF(DATOS_[[Sexo]:[Sexo]]=$B71,IF(DATOS_[[AGRUP. CLAS. PROF.]:[AGRUP. CLAS. PROF.]]=$B69,IF(DATOS_[[Check Periodo Ref.]:[Check Periodo Ref.]]="Dentro",DATOS_[Conc.Sal.13]))))),
0)</f>
        <v>0</v>
      </c>
      <c r="S71" s="93">
        <f t="array" ref="S71">IFERROR(
AVERAGE((IF(DATOS_[[Sexo]:[Sexo]]=$B71,IF(DATOS_[[AGRUP. CLAS. PROF.]:[AGRUP. CLAS. PROF.]]=$B69,IF(DATOS_[[Check Periodo Ref.]:[Check Periodo Ref.]]="Dentro",DATOS_[Conc.Sal.14]))))),
0)</f>
        <v>0</v>
      </c>
      <c r="T71" s="93">
        <f t="array" ref="T71">IFERROR(
AVERAGE((IF(DATOS_[[Sexo]:[Sexo]]=$B71,IF(DATOS_[[AGRUP. CLAS. PROF.]:[AGRUP. CLAS. PROF.]]=$B69,IF(DATOS_[[Check Periodo Ref.]:[Check Periodo Ref.]]="Dentro",DATOS_[Conc.Sal.15]))))),
0)</f>
        <v>0</v>
      </c>
      <c r="U71" s="93">
        <f t="array" ref="U71">IFERROR(
AVERAGE((IF(DATOS_[[Sexo]:[Sexo]]=$B71,IF(DATOS_[[AGRUP. CLAS. PROF.]:[AGRUP. CLAS. PROF.]]=$B69,IF(DATOS_[[Check Periodo Ref.]:[Check Periodo Ref.]]="Dentro",DATOS_[Conc.Sal.16]))))),
0)</f>
        <v>0</v>
      </c>
      <c r="V71" s="93">
        <f t="array" ref="V71">IFERROR(
AVERAGE((IF(DATOS_[[Sexo]:[Sexo]]=$B71,IF(DATOS_[[AGRUP. CLAS. PROF.]:[AGRUP. CLAS. PROF.]]=$B69,IF(DATOS_[[Check Periodo Ref.]:[Check Periodo Ref.]]="Dentro",DATOS_[Conc.Sal.17]))))),
0)</f>
        <v>0</v>
      </c>
      <c r="W71" s="93">
        <f t="array" ref="W71">IFERROR(
AVERAGE((IF(DATOS_[[Sexo]:[Sexo]]=$B71,IF(DATOS_[[AGRUP. CLAS. PROF.]:[AGRUP. CLAS. PROF.]]=$B69,IF(DATOS_[[Check Periodo Ref.]:[Check Periodo Ref.]]="Dentro",DATOS_[Conc.Sal.18]))))),
0)</f>
        <v>0</v>
      </c>
      <c r="X71" s="93">
        <f t="array" ref="X71">IFERROR(
AVERAGE((IF(DATOS_[[Sexo]:[Sexo]]=$B71,IF(DATOS_[[AGRUP. CLAS. PROF.]:[AGRUP. CLAS. PROF.]]=$B69,IF(DATOS_[[Check Periodo Ref.]:[Check Periodo Ref.]]="Dentro",DATOS_[Conc.Sal.19]))))),
0)</f>
        <v>0</v>
      </c>
      <c r="Y71" s="93">
        <f t="array" ref="Y71">IFERROR(
AVERAGE((IF(DATOS_[[Sexo]:[Sexo]]=$B71,IF(DATOS_[[AGRUP. CLAS. PROF.]:[AGRUP. CLAS. PROF.]]=$B69,IF(DATOS_[[Check Periodo Ref.]:[Check Periodo Ref.]]="Dentro",DATOS_[Conc.Sal.20]))))),
0)</f>
        <v>0</v>
      </c>
      <c r="Z71" s="93">
        <f t="array" ref="Z71">IFERROR(
AVERAGE((IF(DATOS_[[Sexo]:[Sexo]]=$B71,IF(DATOS_[[AGRUP. CLAS. PROF.]:[AGRUP. CLAS. PROF.]]=$B69,IF(DATOS_[[Check Periodo Ref.]:[Check Periodo Ref.]]="Dentro",DATOS_[Conc.Sal.21]))))),
0)</f>
        <v>0</v>
      </c>
      <c r="AA71" s="93">
        <f t="array" ref="AA71">IFERROR(
AVERAGE((IF(DATOS_[[Sexo]:[Sexo]]=$B71,IF(DATOS_[[AGRUP. CLAS. PROF.]:[AGRUP. CLAS. PROF.]]=$B69,IF(DATOS_[[Check Periodo Ref.]:[Check Periodo Ref.]]="Dentro",DATOS_[Conc.Sal.22]))))),
0)</f>
        <v>0</v>
      </c>
      <c r="AB71" s="93">
        <f t="array" ref="AB71">IFERROR(
AVERAGE((IF(DATOS_[[Sexo]:[Sexo]]=$B71,IF(DATOS_[[AGRUP. CLAS. PROF.]:[AGRUP. CLAS. PROF.]]=$B69,IF(DATOS_[[Check Periodo Ref.]:[Check Periodo Ref.]]="Dentro",DATOS_[Conc.Sal.23]))))),
0)</f>
        <v>0</v>
      </c>
      <c r="AC71" s="93">
        <f t="array" ref="AC71">IFERROR(
AVERAGE((IF(DATOS_[[Sexo]:[Sexo]]=$B71,IF(DATOS_[[AGRUP. CLAS. PROF.]:[AGRUP. CLAS. PROF.]]=$B69,IF(DATOS_[[Check Periodo Ref.]:[Check Periodo Ref.]]="Dentro",DATOS_[Conc.Sal.24]))))),
0)</f>
        <v>0</v>
      </c>
      <c r="AD71" s="93">
        <f t="array" ref="AD71">IFERROR(
AVERAGE((IF(DATOS_[[Sexo]:[Sexo]]=$B71,IF(DATOS_[[AGRUP. CLAS. PROF.]:[AGRUP. CLAS. PROF.]]=$B69,IF(DATOS_[[Check Periodo Ref.]:[Check Periodo Ref.]]="Dentro",DATOS_[Conc.Sal.25]))))),
0)</f>
        <v>0</v>
      </c>
      <c r="AE71" s="93">
        <f t="array" ref="AE71">IFERROR(
AVERAGE((IF(DATOS_[[Sexo]:[Sexo]]=$B71,IF(DATOS_[[AGRUP. CLAS. PROF.]:[AGRUP. CLAS. PROF.]]=$B69,IF(DATOS_[[Check Periodo Ref.]:[Check Periodo Ref.]]="Dentro",DATOS_[Conc.Sal.26]))))),
0)</f>
        <v>0</v>
      </c>
      <c r="AF71" s="93">
        <f t="array" ref="AF71">IFERROR(
AVERAGE((IF(DATOS_[[Sexo]:[Sexo]]=$B71,IF(DATOS_[[AGRUP. CLAS. PROF.]:[AGRUP. CLAS. PROF.]]=$B69,IF(DATOS_[[Check Periodo Ref.]:[Check Periodo Ref.]]="Dentro",DATOS_[Conc.Sal.27]))))),
0)</f>
        <v>0</v>
      </c>
      <c r="AG71" s="93">
        <f t="array" ref="AG71">IFERROR(
AVERAGE((IF(DATOS_[[Sexo]:[Sexo]]=$B71,IF(DATOS_[[AGRUP. CLAS. PROF.]:[AGRUP. CLAS. PROF.]]=$B69,IF(DATOS_[[Check Periodo Ref.]:[Check Periodo Ref.]]="Dentro",DATOS_[Conc.Sal.28]))))),
0)</f>
        <v>0</v>
      </c>
      <c r="AH71" s="93">
        <f t="array" ref="AH71">IFERROR(
AVERAGE((IF(DATOS_[[Sexo]:[Sexo]]=$B71,IF(DATOS_[[AGRUP. CLAS. PROF.]:[AGRUP. CLAS. PROF.]]=$B69,IF(DATOS_[[Check Periodo Ref.]:[Check Periodo Ref.]]="Dentro",DATOS_[Conc.Sal.29]))))),
0)</f>
        <v>0</v>
      </c>
      <c r="AI71" s="93">
        <f t="array" ref="AI71">IFERROR(
AVERAGE((IF(DATOS_[[Sexo]:[Sexo]]=$B71,IF(DATOS_[[AGRUP. CLAS. PROF.]:[AGRUP. CLAS. PROF.]]=$B69,IF(DATOS_[[Check Periodo Ref.]:[Check Periodo Ref.]]="Dentro",DATOS_[Conc.Sal.30]))))),
0)</f>
        <v>0</v>
      </c>
      <c r="AJ71" s="94">
        <f t="array" ref="AJ71">IFERROR(
AVERAGE(IF(DATOS_[Sexo]=$B71,IF(DATOS_[AGRUP. CLAS. PROF.]=$B69,IF(DATOS_[Check Periodo Ref.]="Dentro",DATOS_[Tot COMPL.SAL Ef],FALSE)))),
0)</f>
        <v>0</v>
      </c>
      <c r="AK71" s="96">
        <f t="array" ref="AK71">IFERROR(
AVERAGE(IF(DATOS_[Sexo]=$B71,IF(DATOS_[AGRUP. CLAS. PROF.]=$B69,IF(DATOS_[Check Periodo Ref.]="Dentro",DATOS_[TOTAL SALARIO Ef],FALSE)))),
0)</f>
        <v>0</v>
      </c>
      <c r="AL71" s="95">
        <f t="array" ref="AL71">IFERROR(
AVERAGE((IF(DATOS_[[Sexo]:[Sexo]]=$B71,IF(DATOS_[[AGRUP. CLAS. PROF.]:[AGRUP. CLAS. PROF.]]=$B69,IF(DATOS_[[Check Periodo Ref.]:[Check Periodo Ref.]]="Dentro",DATOS_[C.Extra.01]))))),
0)</f>
        <v>0</v>
      </c>
      <c r="AM71" s="95">
        <f t="array" ref="AM71">IFERROR(
AVERAGE((IF(DATOS_[[Sexo]:[Sexo]]=$B71,IF(DATOS_[[AGRUP. CLAS. PROF.]:[AGRUP. CLAS. PROF.]]=$B69,IF(DATOS_[[Check Periodo Ref.]:[Check Periodo Ref.]]="Dentro",DATOS_[C.Extra.02]))))),
0)</f>
        <v>0</v>
      </c>
      <c r="AN71" s="95">
        <f t="array" ref="AN71">IFERROR(
AVERAGE((IF(DATOS_[[Sexo]:[Sexo]]=$B71,IF(DATOS_[[AGRUP. CLAS. PROF.]:[AGRUP. CLAS. PROF.]]=$B69,IF(DATOS_[[Check Periodo Ref.]:[Check Periodo Ref.]]="Dentro",DATOS_[C.Extra.03]))))),
0)</f>
        <v>0</v>
      </c>
      <c r="AO71" s="95">
        <f t="array" ref="AO71">IFERROR(
AVERAGE((IF(DATOS_[[Sexo]:[Sexo]]=$B71,IF(DATOS_[[AGRUP. CLAS. PROF.]:[AGRUP. CLAS. PROF.]]=$B69,IF(DATOS_[[Check Periodo Ref.]:[Check Periodo Ref.]]="Dentro",DATOS_[C.Extra.04]))))),
0)</f>
        <v>0</v>
      </c>
      <c r="AP71" s="95">
        <f t="array" ref="AP71">IFERROR(
AVERAGE((IF(DATOS_[[Sexo]:[Sexo]]=$B71,IF(DATOS_[[AGRUP. CLAS. PROF.]:[AGRUP. CLAS. PROF.]]=$B69,IF(DATOS_[[Check Periodo Ref.]:[Check Periodo Ref.]]="Dentro",DATOS_[C.Extra.05]))))),
0)</f>
        <v>0</v>
      </c>
      <c r="AQ71" s="97">
        <f t="array" ref="AQ71">IFERROR(
AVERAGE(IF(DATOS_[Sexo]=$B71,IF(DATOS_[AGRUP. CLAS. PROF.]=$B69,IF(DATOS_[Check Periodo Ref.]="Dentro",DATOS_[Tot Extrasalarial Ef],FALSE)))),
0)</f>
        <v>0</v>
      </c>
      <c r="AR71" s="98">
        <f t="array" ref="AR71">IFERROR(
AVERAGE(IF(DATOS_[Sexo]=$B71,IF(DATOS_[AGRUP. CLAS. PROF.]=$B69,IF(DATOS_[Check Periodo Ref.]="Dentro",DATOS_[TOTAL Retrib Ef],FALSE)))),
0)</f>
        <v>0</v>
      </c>
    </row>
    <row r="72" spans="1:44" ht="17.25" thickBot="1" x14ac:dyDescent="0.35">
      <c r="A72" s="48" t="str">
        <f t="shared" ref="A72" si="79">+A73</f>
        <v>[ocultar]</v>
      </c>
      <c r="B72" s="51" t="s">
        <v>236</v>
      </c>
      <c r="C72" s="91"/>
      <c r="D72" s="52"/>
      <c r="E72" s="139" t="str">
        <f t="shared" ref="E72:AR72" si="80">IFERROR((E73-E74)/E73,"")</f>
        <v/>
      </c>
      <c r="F72" s="314" t="str">
        <f t="shared" si="80"/>
        <v/>
      </c>
      <c r="G72" s="180" t="str">
        <f t="shared" si="80"/>
        <v/>
      </c>
      <c r="H72" s="180" t="str">
        <f t="shared" si="80"/>
        <v/>
      </c>
      <c r="I72" s="180" t="str">
        <f t="shared" si="80"/>
        <v/>
      </c>
      <c r="J72" s="181" t="str">
        <f t="shared" si="80"/>
        <v/>
      </c>
      <c r="K72" s="182" t="str">
        <f t="shared" si="80"/>
        <v/>
      </c>
      <c r="L72" s="182" t="str">
        <f t="shared" si="80"/>
        <v/>
      </c>
      <c r="M72" s="182" t="str">
        <f t="shared" si="80"/>
        <v/>
      </c>
      <c r="N72" s="182" t="str">
        <f t="shared" si="80"/>
        <v/>
      </c>
      <c r="O72" s="182" t="str">
        <f t="shared" si="80"/>
        <v/>
      </c>
      <c r="P72" s="182" t="str">
        <f t="shared" si="80"/>
        <v/>
      </c>
      <c r="Q72" s="182" t="str">
        <f t="shared" si="80"/>
        <v/>
      </c>
      <c r="R72" s="182" t="str">
        <f t="shared" si="80"/>
        <v/>
      </c>
      <c r="S72" s="182" t="str">
        <f t="shared" si="80"/>
        <v/>
      </c>
      <c r="T72" s="182" t="str">
        <f t="shared" si="80"/>
        <v/>
      </c>
      <c r="U72" s="182" t="str">
        <f t="shared" si="80"/>
        <v/>
      </c>
      <c r="V72" s="181" t="str">
        <f t="shared" si="80"/>
        <v/>
      </c>
      <c r="W72" s="181" t="str">
        <f t="shared" si="80"/>
        <v/>
      </c>
      <c r="X72" s="181" t="str">
        <f t="shared" si="80"/>
        <v/>
      </c>
      <c r="Y72" s="181" t="str">
        <f t="shared" si="80"/>
        <v/>
      </c>
      <c r="Z72" s="181" t="str">
        <f t="shared" si="80"/>
        <v/>
      </c>
      <c r="AA72" s="181" t="str">
        <f t="shared" si="80"/>
        <v/>
      </c>
      <c r="AB72" s="181" t="str">
        <f t="shared" si="80"/>
        <v/>
      </c>
      <c r="AC72" s="181" t="str">
        <f t="shared" si="80"/>
        <v/>
      </c>
      <c r="AD72" s="181" t="str">
        <f t="shared" si="80"/>
        <v/>
      </c>
      <c r="AE72" s="181" t="str">
        <f t="shared" si="80"/>
        <v/>
      </c>
      <c r="AF72" s="181" t="str">
        <f t="shared" si="80"/>
        <v/>
      </c>
      <c r="AG72" s="181" t="str">
        <f t="shared" si="80"/>
        <v/>
      </c>
      <c r="AH72" s="181" t="str">
        <f t="shared" si="80"/>
        <v/>
      </c>
      <c r="AI72" s="181" t="str">
        <f t="shared" si="80"/>
        <v/>
      </c>
      <c r="AJ72" s="140" t="str">
        <f t="shared" si="80"/>
        <v/>
      </c>
      <c r="AK72" s="143" t="str">
        <f t="shared" si="80"/>
        <v/>
      </c>
      <c r="AL72" s="184" t="str">
        <f t="shared" si="80"/>
        <v/>
      </c>
      <c r="AM72" s="184" t="str">
        <f t="shared" si="80"/>
        <v/>
      </c>
      <c r="AN72" s="184" t="str">
        <f t="shared" si="80"/>
        <v/>
      </c>
      <c r="AO72" s="184" t="str">
        <f t="shared" si="80"/>
        <v/>
      </c>
      <c r="AP72" s="184" t="str">
        <f t="shared" si="80"/>
        <v/>
      </c>
      <c r="AQ72" s="141" t="str">
        <f t="shared" si="80"/>
        <v/>
      </c>
      <c r="AR72" s="142" t="str">
        <f t="shared" si="80"/>
        <v/>
      </c>
    </row>
    <row r="73" spans="1:44" x14ac:dyDescent="0.3">
      <c r="A73" s="48" t="str">
        <f t="shared" ref="A73" si="81">+IF(C73+C74=0,"[ocultar]","")</f>
        <v>[ocultar]</v>
      </c>
      <c r="B73" s="46" t="s">
        <v>162</v>
      </c>
      <c r="C73" s="45">
        <f t="array" ref="C73">SUM(IF($B73=DATOS_[Sexo],
IF($B72=DATOS_[AGRUP. CLAS. PROF.],
IF("Dentro"=DATOS_[Check Periodo Ref.],
1/(COUNTIFS(DATOS_[Sexo],$B73,DATOS_[AGRUP. CLAS. PROF.],$B72,DATOS_[Check Periodo Ref.],"Dentro",DATOS_[id],DATOS_[id]))))))</f>
        <v>0</v>
      </c>
      <c r="D73" s="47">
        <f>COUNTIFS(DATOS_[AGRUP. CLAS. PROF.],$B72,DATOS_[Sexo],$B73,DATOS_[Check Periodo Ref.],"Dentro")</f>
        <v>0</v>
      </c>
      <c r="E73" s="92">
        <f t="array" ref="E73">IFERROR(
AVERAGE(IF(DATOS_[Sexo]=$B73,IF(DATOS_[AGRUP. CLAS. PROF.]=$B72,IF(DATOS_[Check Periodo Ref.]="Dentro",DATOS_[SALARIO BASE Ef],FALSE)))),
0)</f>
        <v>0</v>
      </c>
      <c r="F73" s="93">
        <f t="array" ref="F73">IFERROR(
AVERAGE((IF(DATOS_[[Sexo]:[Sexo]]=$B73,IF(DATOS_[[AGRUP. CLAS. PROF.]:[AGRUP. CLAS. PROF.]]=$B72,IF(DATOS_[[Check Periodo Ref.]:[Check Periodo Ref.]]="Dentro",DATOS_[Conc.Sal.01]))))),
0)</f>
        <v>0</v>
      </c>
      <c r="G73" s="93">
        <f t="array" ref="G73">IFERROR(
AVERAGE((IF(DATOS_[[Sexo]:[Sexo]]=$B73,IF(DATOS_[[AGRUP. CLAS. PROF.]:[AGRUP. CLAS. PROF.]]=$B72,IF(DATOS_[[Check Periodo Ref.]:[Check Periodo Ref.]]="Dentro",DATOS_[Conc.Sal.02]))))),
0)</f>
        <v>0</v>
      </c>
      <c r="H73" s="93">
        <f t="array" ref="H73">IFERROR(
AVERAGE((IF(DATOS_[[Sexo]:[Sexo]]=$B73,IF(DATOS_[[AGRUP. CLAS. PROF.]:[AGRUP. CLAS. PROF.]]=$B72,IF(DATOS_[[Check Periodo Ref.]:[Check Periodo Ref.]]="Dentro",DATOS_[Conc.Sal.03]))))),
0)</f>
        <v>0</v>
      </c>
      <c r="I73" s="93">
        <f t="array" ref="I73">IFERROR(
AVERAGE((IF(DATOS_[[Sexo]:[Sexo]]=$B73,IF(DATOS_[[AGRUP. CLAS. PROF.]:[AGRUP. CLAS. PROF.]]=$B72,IF(DATOS_[[Check Periodo Ref.]:[Check Periodo Ref.]]="Dentro",DATOS_[Conc.Sal.04]))))),
0)</f>
        <v>0</v>
      </c>
      <c r="J73" s="93">
        <f t="array" ref="J73">IFERROR(
AVERAGE((IF(DATOS_[[Sexo]:[Sexo]]=$B73,IF(DATOS_[[AGRUP. CLAS. PROF.]:[AGRUP. CLAS. PROF.]]=$B72,IF(DATOS_[[Check Periodo Ref.]:[Check Periodo Ref.]]="Dentro",DATOS_[Conc.Sal.05]))))),
0)</f>
        <v>0</v>
      </c>
      <c r="K73" s="93">
        <f t="array" ref="K73">IFERROR(
AVERAGE((IF(DATOS_[[Sexo]:[Sexo]]=$B73,IF(DATOS_[[AGRUP. CLAS. PROF.]:[AGRUP. CLAS. PROF.]]=$B72,IF(DATOS_[[Check Periodo Ref.]:[Check Periodo Ref.]]="Dentro",DATOS_[Conc.Sal.06]))))),
0)</f>
        <v>0</v>
      </c>
      <c r="L73" s="93">
        <f t="array" ref="L73">IFERROR(
AVERAGE((IF(DATOS_[[Sexo]:[Sexo]]=$B73,IF(DATOS_[[AGRUP. CLAS. PROF.]:[AGRUP. CLAS. PROF.]]=$B72,IF(DATOS_[[Check Periodo Ref.]:[Check Periodo Ref.]]="Dentro",DATOS_[Conc.Sal.07]))))),
0)</f>
        <v>0</v>
      </c>
      <c r="M73" s="93">
        <f t="array" ref="M73">IFERROR(
AVERAGE((IF(DATOS_[[Sexo]:[Sexo]]=$B73,IF(DATOS_[[AGRUP. CLAS. PROF.]:[AGRUP. CLAS. PROF.]]=$B72,IF(DATOS_[[Check Periodo Ref.]:[Check Periodo Ref.]]="Dentro",DATOS_[Conc.Sal.08]))))),
0)</f>
        <v>0</v>
      </c>
      <c r="N73" s="93">
        <f t="array" ref="N73">IFERROR(
AVERAGE((IF(DATOS_[[Sexo]:[Sexo]]=$B73,IF(DATOS_[[AGRUP. CLAS. PROF.]:[AGRUP. CLAS. PROF.]]=$B72,IF(DATOS_[[Check Periodo Ref.]:[Check Periodo Ref.]]="Dentro",DATOS_[Conc.Sal.09]))))),
0)</f>
        <v>0</v>
      </c>
      <c r="O73" s="93">
        <f t="array" ref="O73">IFERROR(
AVERAGE((IF(DATOS_[[Sexo]:[Sexo]]=$B73,IF(DATOS_[[AGRUP. CLAS. PROF.]:[AGRUP. CLAS. PROF.]]=$B72,IF(DATOS_[[Check Periodo Ref.]:[Check Periodo Ref.]]="Dentro",DATOS_[Conc.Sal.10]))))),
0)</f>
        <v>0</v>
      </c>
      <c r="P73" s="93">
        <f t="array" ref="P73">IFERROR(
AVERAGE((IF(DATOS_[[Sexo]:[Sexo]]=$B73,IF(DATOS_[[AGRUP. CLAS. PROF.]:[AGRUP. CLAS. PROF.]]=$B72,IF(DATOS_[[Check Periodo Ref.]:[Check Periodo Ref.]]="Dentro",DATOS_[Conc.Sal.11]))))),
0)</f>
        <v>0</v>
      </c>
      <c r="Q73" s="93">
        <f t="array" ref="Q73">IFERROR(
AVERAGE((IF(DATOS_[[Sexo]:[Sexo]]=$B73,IF(DATOS_[[AGRUP. CLAS. PROF.]:[AGRUP. CLAS. PROF.]]=$B72,IF(DATOS_[[Check Periodo Ref.]:[Check Periodo Ref.]]="Dentro",DATOS_[Conc.Sal.12]))))),
0)</f>
        <v>0</v>
      </c>
      <c r="R73" s="93">
        <f t="array" ref="R73">IFERROR(
AVERAGE((IF(DATOS_[[Sexo]:[Sexo]]=$B73,IF(DATOS_[[AGRUP. CLAS. PROF.]:[AGRUP. CLAS. PROF.]]=$B72,IF(DATOS_[[Check Periodo Ref.]:[Check Periodo Ref.]]="Dentro",DATOS_[Conc.Sal.13]))))),
0)</f>
        <v>0</v>
      </c>
      <c r="S73" s="93">
        <f t="array" ref="S73">IFERROR(
AVERAGE((IF(DATOS_[[Sexo]:[Sexo]]=$B73,IF(DATOS_[[AGRUP. CLAS. PROF.]:[AGRUP. CLAS. PROF.]]=$B72,IF(DATOS_[[Check Periodo Ref.]:[Check Periodo Ref.]]="Dentro",DATOS_[Conc.Sal.14]))))),
0)</f>
        <v>0</v>
      </c>
      <c r="T73" s="93">
        <f t="array" ref="T73">IFERROR(
AVERAGE((IF(DATOS_[[Sexo]:[Sexo]]=$B73,IF(DATOS_[[AGRUP. CLAS. PROF.]:[AGRUP. CLAS. PROF.]]=$B72,IF(DATOS_[[Check Periodo Ref.]:[Check Periodo Ref.]]="Dentro",DATOS_[Conc.Sal.15]))))),
0)</f>
        <v>0</v>
      </c>
      <c r="U73" s="93">
        <f t="array" ref="U73">IFERROR(
AVERAGE((IF(DATOS_[[Sexo]:[Sexo]]=$B73,IF(DATOS_[[AGRUP. CLAS. PROF.]:[AGRUP. CLAS. PROF.]]=$B72,IF(DATOS_[[Check Periodo Ref.]:[Check Periodo Ref.]]="Dentro",DATOS_[Conc.Sal.16]))))),
0)</f>
        <v>0</v>
      </c>
      <c r="V73" s="93">
        <f t="array" ref="V73">IFERROR(
AVERAGE((IF(DATOS_[[Sexo]:[Sexo]]=$B73,IF(DATOS_[[AGRUP. CLAS. PROF.]:[AGRUP. CLAS. PROF.]]=$B72,IF(DATOS_[[Check Periodo Ref.]:[Check Periodo Ref.]]="Dentro",DATOS_[Conc.Sal.17]))))),
0)</f>
        <v>0</v>
      </c>
      <c r="W73" s="93">
        <f t="array" ref="W73">IFERROR(
AVERAGE((IF(DATOS_[[Sexo]:[Sexo]]=$B73,IF(DATOS_[[AGRUP. CLAS. PROF.]:[AGRUP. CLAS. PROF.]]=$B72,IF(DATOS_[[Check Periodo Ref.]:[Check Periodo Ref.]]="Dentro",DATOS_[Conc.Sal.18]))))),
0)</f>
        <v>0</v>
      </c>
      <c r="X73" s="93">
        <f t="array" ref="X73">IFERROR(
AVERAGE((IF(DATOS_[[Sexo]:[Sexo]]=$B73,IF(DATOS_[[AGRUP. CLAS. PROF.]:[AGRUP. CLAS. PROF.]]=$B72,IF(DATOS_[[Check Periodo Ref.]:[Check Periodo Ref.]]="Dentro",DATOS_[Conc.Sal.19]))))),
0)</f>
        <v>0</v>
      </c>
      <c r="Y73" s="93">
        <f t="array" ref="Y73">IFERROR(
AVERAGE((IF(DATOS_[[Sexo]:[Sexo]]=$B73,IF(DATOS_[[AGRUP. CLAS. PROF.]:[AGRUP. CLAS. PROF.]]=$B72,IF(DATOS_[[Check Periodo Ref.]:[Check Periodo Ref.]]="Dentro",DATOS_[Conc.Sal.20]))))),
0)</f>
        <v>0</v>
      </c>
      <c r="Z73" s="93">
        <f t="array" ref="Z73">IFERROR(
AVERAGE((IF(DATOS_[[Sexo]:[Sexo]]=$B73,IF(DATOS_[[AGRUP. CLAS. PROF.]:[AGRUP. CLAS. PROF.]]=$B72,IF(DATOS_[[Check Periodo Ref.]:[Check Periodo Ref.]]="Dentro",DATOS_[Conc.Sal.21]))))),
0)</f>
        <v>0</v>
      </c>
      <c r="AA73" s="93">
        <f t="array" ref="AA73">IFERROR(
AVERAGE((IF(DATOS_[[Sexo]:[Sexo]]=$B73,IF(DATOS_[[AGRUP. CLAS. PROF.]:[AGRUP. CLAS. PROF.]]=$B72,IF(DATOS_[[Check Periodo Ref.]:[Check Periodo Ref.]]="Dentro",DATOS_[Conc.Sal.22]))))),
0)</f>
        <v>0</v>
      </c>
      <c r="AB73" s="93">
        <f t="array" ref="AB73">IFERROR(
AVERAGE((IF(DATOS_[[Sexo]:[Sexo]]=$B73,IF(DATOS_[[AGRUP. CLAS. PROF.]:[AGRUP. CLAS. PROF.]]=$B72,IF(DATOS_[[Check Periodo Ref.]:[Check Periodo Ref.]]="Dentro",DATOS_[Conc.Sal.23]))))),
0)</f>
        <v>0</v>
      </c>
      <c r="AC73" s="93">
        <f t="array" ref="AC73">IFERROR(
AVERAGE((IF(DATOS_[[Sexo]:[Sexo]]=$B73,IF(DATOS_[[AGRUP. CLAS. PROF.]:[AGRUP. CLAS. PROF.]]=$B72,IF(DATOS_[[Check Periodo Ref.]:[Check Periodo Ref.]]="Dentro",DATOS_[Conc.Sal.24]))))),
0)</f>
        <v>0</v>
      </c>
      <c r="AD73" s="93">
        <f t="array" ref="AD73">IFERROR(
AVERAGE((IF(DATOS_[[Sexo]:[Sexo]]=$B73,IF(DATOS_[[AGRUP. CLAS. PROF.]:[AGRUP. CLAS. PROF.]]=$B72,IF(DATOS_[[Check Periodo Ref.]:[Check Periodo Ref.]]="Dentro",DATOS_[Conc.Sal.25]))))),
0)</f>
        <v>0</v>
      </c>
      <c r="AE73" s="93">
        <f t="array" ref="AE73">IFERROR(
AVERAGE((IF(DATOS_[[Sexo]:[Sexo]]=$B73,IF(DATOS_[[AGRUP. CLAS. PROF.]:[AGRUP. CLAS. PROF.]]=$B72,IF(DATOS_[[Check Periodo Ref.]:[Check Periodo Ref.]]="Dentro",DATOS_[Conc.Sal.26]))))),
0)</f>
        <v>0</v>
      </c>
      <c r="AF73" s="93">
        <f t="array" ref="AF73">IFERROR(
AVERAGE((IF(DATOS_[[Sexo]:[Sexo]]=$B73,IF(DATOS_[[AGRUP. CLAS. PROF.]:[AGRUP. CLAS. PROF.]]=$B72,IF(DATOS_[[Check Periodo Ref.]:[Check Periodo Ref.]]="Dentro",DATOS_[Conc.Sal.27]))))),
0)</f>
        <v>0</v>
      </c>
      <c r="AG73" s="93">
        <f t="array" ref="AG73">IFERROR(
AVERAGE((IF(DATOS_[[Sexo]:[Sexo]]=$B73,IF(DATOS_[[AGRUP. CLAS. PROF.]:[AGRUP. CLAS. PROF.]]=$B72,IF(DATOS_[[Check Periodo Ref.]:[Check Periodo Ref.]]="Dentro",DATOS_[Conc.Sal.28]))))),
0)</f>
        <v>0</v>
      </c>
      <c r="AH73" s="93">
        <f t="array" ref="AH73">IFERROR(
AVERAGE((IF(DATOS_[[Sexo]:[Sexo]]=$B73,IF(DATOS_[[AGRUP. CLAS. PROF.]:[AGRUP. CLAS. PROF.]]=$B72,IF(DATOS_[[Check Periodo Ref.]:[Check Periodo Ref.]]="Dentro",DATOS_[Conc.Sal.29]))))),
0)</f>
        <v>0</v>
      </c>
      <c r="AI73" s="93">
        <f t="array" ref="AI73">IFERROR(
AVERAGE((IF(DATOS_[[Sexo]:[Sexo]]=$B73,IF(DATOS_[[AGRUP. CLAS. PROF.]:[AGRUP. CLAS. PROF.]]=$B72,IF(DATOS_[[Check Periodo Ref.]:[Check Periodo Ref.]]="Dentro",DATOS_[Conc.Sal.30]))))),
0)</f>
        <v>0</v>
      </c>
      <c r="AJ73" s="94">
        <f t="array" ref="AJ73">IFERROR(
AVERAGE(IF(DATOS_[Sexo]=$B73,IF(DATOS_[AGRUP. CLAS. PROF.]=$B72,IF(DATOS_[Check Periodo Ref.]="Dentro",DATOS_[Tot COMPL.SAL Ef],FALSE)))),
0)</f>
        <v>0</v>
      </c>
      <c r="AK73" s="96">
        <f t="array" ref="AK73">IFERROR(
AVERAGE(IF(DATOS_[Sexo]=$B73,IF(DATOS_[AGRUP. CLAS. PROF.]=$B72,IF(DATOS_[Check Periodo Ref.]="Dentro",DATOS_[TOTAL SALARIO Ef],FALSE)))),
0)</f>
        <v>0</v>
      </c>
      <c r="AL73" s="95">
        <f t="array" ref="AL73">IFERROR(
AVERAGE((IF(DATOS_[[Sexo]:[Sexo]]=$B73,IF(DATOS_[[AGRUP. CLAS. PROF.]:[AGRUP. CLAS. PROF.]]=$B72,IF(DATOS_[[Check Periodo Ref.]:[Check Periodo Ref.]]="Dentro",DATOS_[C.Extra.01]))))),
0)</f>
        <v>0</v>
      </c>
      <c r="AM73" s="95">
        <f t="array" ref="AM73">IFERROR(
AVERAGE((IF(DATOS_[[Sexo]:[Sexo]]=$B73,IF(DATOS_[[AGRUP. CLAS. PROF.]:[AGRUP. CLAS. PROF.]]=$B72,IF(DATOS_[[Check Periodo Ref.]:[Check Periodo Ref.]]="Dentro",DATOS_[C.Extra.02]))))),
0)</f>
        <v>0</v>
      </c>
      <c r="AN73" s="95">
        <f t="array" ref="AN73">IFERROR(
AVERAGE((IF(DATOS_[[Sexo]:[Sexo]]=$B73,IF(DATOS_[[AGRUP. CLAS. PROF.]:[AGRUP. CLAS. PROF.]]=$B72,IF(DATOS_[[Check Periodo Ref.]:[Check Periodo Ref.]]="Dentro",DATOS_[C.Extra.03]))))),
0)</f>
        <v>0</v>
      </c>
      <c r="AO73" s="95">
        <f t="array" ref="AO73">IFERROR(
AVERAGE((IF(DATOS_[[Sexo]:[Sexo]]=$B73,IF(DATOS_[[AGRUP. CLAS. PROF.]:[AGRUP. CLAS. PROF.]]=$B72,IF(DATOS_[[Check Periodo Ref.]:[Check Periodo Ref.]]="Dentro",DATOS_[C.Extra.04]))))),
0)</f>
        <v>0</v>
      </c>
      <c r="AP73" s="95">
        <f t="array" ref="AP73">IFERROR(
AVERAGE((IF(DATOS_[[Sexo]:[Sexo]]=$B73,IF(DATOS_[[AGRUP. CLAS. PROF.]:[AGRUP. CLAS. PROF.]]=$B72,IF(DATOS_[[Check Periodo Ref.]:[Check Periodo Ref.]]="Dentro",DATOS_[C.Extra.05]))))),
0)</f>
        <v>0</v>
      </c>
      <c r="AQ73" s="97">
        <f t="array" ref="AQ73">IFERROR(
AVERAGE(IF(DATOS_[Sexo]=$B73,IF(DATOS_[AGRUP. CLAS. PROF.]=$B72,IF(DATOS_[Check Periodo Ref.]="Dentro",DATOS_[Tot Extrasalarial Ef],FALSE)))),
0)</f>
        <v>0</v>
      </c>
      <c r="AR73" s="98">
        <f t="array" ref="AR73">IFERROR(
AVERAGE(IF(DATOS_[Sexo]=$B73,IF(DATOS_[AGRUP. CLAS. PROF.]=$B72,IF(DATOS_[Check Periodo Ref.]="Dentro",DATOS_[TOTAL Retrib Ef],FALSE)))),
0)</f>
        <v>0</v>
      </c>
    </row>
    <row r="74" spans="1:44" x14ac:dyDescent="0.3">
      <c r="A74" s="48" t="str">
        <f t="shared" ref="A74" si="82">+A73</f>
        <v>[ocultar]</v>
      </c>
      <c r="B74" s="46" t="s">
        <v>163</v>
      </c>
      <c r="C74" s="45">
        <f t="array" ref="C74">SUM(IF($B74=DATOS_[Sexo],
IF($B72=DATOS_[AGRUP. CLAS. PROF.],
IF("Dentro"=DATOS_[Check Periodo Ref.],
1/(COUNTIFS(DATOS_[Sexo],$B74,DATOS_[AGRUP. CLAS. PROF.],$B72,DATOS_[Check Periodo Ref.],"Dentro",DATOS_[id],DATOS_[id]))))))</f>
        <v>0</v>
      </c>
      <c r="D74" s="47">
        <f>COUNTIFS(DATOS_[AGRUP. CLAS. PROF.],$B72,DATOS_[Sexo],$B74,DATOS_[Check Periodo Ref.],"Dentro")</f>
        <v>0</v>
      </c>
      <c r="E74" s="92">
        <f t="array" ref="E74">IFERROR(
AVERAGE(IF(DATOS_[Sexo]=$B74,IF(DATOS_[AGRUP. CLAS. PROF.]=$B72,IF(DATOS_[Check Periodo Ref.]="Dentro",DATOS_[SALARIO BASE Ef],FALSE)))),
0)</f>
        <v>0</v>
      </c>
      <c r="F74" s="93">
        <f t="array" ref="F74">IFERROR(
AVERAGE((IF(DATOS_[[Sexo]:[Sexo]]=$B74,IF(DATOS_[[AGRUP. CLAS. PROF.]:[AGRUP. CLAS. PROF.]]=$B72,IF(DATOS_[[Check Periodo Ref.]:[Check Periodo Ref.]]="Dentro",DATOS_[Conc.Sal.01]))))),
0)</f>
        <v>0</v>
      </c>
      <c r="G74" s="93">
        <f t="array" ref="G74">IFERROR(
AVERAGE((IF(DATOS_[[Sexo]:[Sexo]]=$B74,IF(DATOS_[[AGRUP. CLAS. PROF.]:[AGRUP. CLAS. PROF.]]=$B72,IF(DATOS_[[Check Periodo Ref.]:[Check Periodo Ref.]]="Dentro",DATOS_[Conc.Sal.02]))))),
0)</f>
        <v>0</v>
      </c>
      <c r="H74" s="93">
        <f t="array" ref="H74">IFERROR(
AVERAGE((IF(DATOS_[[Sexo]:[Sexo]]=$B74,IF(DATOS_[[AGRUP. CLAS. PROF.]:[AGRUP. CLAS. PROF.]]=$B72,IF(DATOS_[[Check Periodo Ref.]:[Check Periodo Ref.]]="Dentro",DATOS_[Conc.Sal.03]))))),
0)</f>
        <v>0</v>
      </c>
      <c r="I74" s="93">
        <f t="array" ref="I74">IFERROR(
AVERAGE((IF(DATOS_[[Sexo]:[Sexo]]=$B74,IF(DATOS_[[AGRUP. CLAS. PROF.]:[AGRUP. CLAS. PROF.]]=$B72,IF(DATOS_[[Check Periodo Ref.]:[Check Periodo Ref.]]="Dentro",DATOS_[Conc.Sal.04]))))),
0)</f>
        <v>0</v>
      </c>
      <c r="J74" s="93">
        <f t="array" ref="J74">IFERROR(
AVERAGE((IF(DATOS_[[Sexo]:[Sexo]]=$B74,IF(DATOS_[[AGRUP. CLAS. PROF.]:[AGRUP. CLAS. PROF.]]=$B72,IF(DATOS_[[Check Periodo Ref.]:[Check Periodo Ref.]]="Dentro",DATOS_[Conc.Sal.05]))))),
0)</f>
        <v>0</v>
      </c>
      <c r="K74" s="93">
        <f t="array" ref="K74">IFERROR(
AVERAGE((IF(DATOS_[[Sexo]:[Sexo]]=$B74,IF(DATOS_[[AGRUP. CLAS. PROF.]:[AGRUP. CLAS. PROF.]]=$B72,IF(DATOS_[[Check Periodo Ref.]:[Check Periodo Ref.]]="Dentro",DATOS_[Conc.Sal.06]))))),
0)</f>
        <v>0</v>
      </c>
      <c r="L74" s="93">
        <f t="array" ref="L74">IFERROR(
AVERAGE((IF(DATOS_[[Sexo]:[Sexo]]=$B74,IF(DATOS_[[AGRUP. CLAS. PROF.]:[AGRUP. CLAS. PROF.]]=$B72,IF(DATOS_[[Check Periodo Ref.]:[Check Periodo Ref.]]="Dentro",DATOS_[Conc.Sal.07]))))),
0)</f>
        <v>0</v>
      </c>
      <c r="M74" s="93">
        <f t="array" ref="M74">IFERROR(
AVERAGE((IF(DATOS_[[Sexo]:[Sexo]]=$B74,IF(DATOS_[[AGRUP. CLAS. PROF.]:[AGRUP. CLAS. PROF.]]=$B72,IF(DATOS_[[Check Periodo Ref.]:[Check Periodo Ref.]]="Dentro",DATOS_[Conc.Sal.08]))))),
0)</f>
        <v>0</v>
      </c>
      <c r="N74" s="93">
        <f t="array" ref="N74">IFERROR(
AVERAGE((IF(DATOS_[[Sexo]:[Sexo]]=$B74,IF(DATOS_[[AGRUP. CLAS. PROF.]:[AGRUP. CLAS. PROF.]]=$B72,IF(DATOS_[[Check Periodo Ref.]:[Check Periodo Ref.]]="Dentro",DATOS_[Conc.Sal.09]))))),
0)</f>
        <v>0</v>
      </c>
      <c r="O74" s="93">
        <f t="array" ref="O74">IFERROR(
AVERAGE((IF(DATOS_[[Sexo]:[Sexo]]=$B74,IF(DATOS_[[AGRUP. CLAS. PROF.]:[AGRUP. CLAS. PROF.]]=$B72,IF(DATOS_[[Check Periodo Ref.]:[Check Periodo Ref.]]="Dentro",DATOS_[Conc.Sal.10]))))),
0)</f>
        <v>0</v>
      </c>
      <c r="P74" s="93">
        <f t="array" ref="P74">IFERROR(
AVERAGE((IF(DATOS_[[Sexo]:[Sexo]]=$B74,IF(DATOS_[[AGRUP. CLAS. PROF.]:[AGRUP. CLAS. PROF.]]=$B72,IF(DATOS_[[Check Periodo Ref.]:[Check Periodo Ref.]]="Dentro",DATOS_[Conc.Sal.11]))))),
0)</f>
        <v>0</v>
      </c>
      <c r="Q74" s="93">
        <f t="array" ref="Q74">IFERROR(
AVERAGE((IF(DATOS_[[Sexo]:[Sexo]]=$B74,IF(DATOS_[[AGRUP. CLAS. PROF.]:[AGRUP. CLAS. PROF.]]=$B72,IF(DATOS_[[Check Periodo Ref.]:[Check Periodo Ref.]]="Dentro",DATOS_[Conc.Sal.12]))))),
0)</f>
        <v>0</v>
      </c>
      <c r="R74" s="93">
        <f t="array" ref="R74">IFERROR(
AVERAGE((IF(DATOS_[[Sexo]:[Sexo]]=$B74,IF(DATOS_[[AGRUP. CLAS. PROF.]:[AGRUP. CLAS. PROF.]]=$B72,IF(DATOS_[[Check Periodo Ref.]:[Check Periodo Ref.]]="Dentro",DATOS_[Conc.Sal.13]))))),
0)</f>
        <v>0</v>
      </c>
      <c r="S74" s="93">
        <f t="array" ref="S74">IFERROR(
AVERAGE((IF(DATOS_[[Sexo]:[Sexo]]=$B74,IF(DATOS_[[AGRUP. CLAS. PROF.]:[AGRUP. CLAS. PROF.]]=$B72,IF(DATOS_[[Check Periodo Ref.]:[Check Periodo Ref.]]="Dentro",DATOS_[Conc.Sal.14]))))),
0)</f>
        <v>0</v>
      </c>
      <c r="T74" s="93">
        <f t="array" ref="T74">IFERROR(
AVERAGE((IF(DATOS_[[Sexo]:[Sexo]]=$B74,IF(DATOS_[[AGRUP. CLAS. PROF.]:[AGRUP. CLAS. PROF.]]=$B72,IF(DATOS_[[Check Periodo Ref.]:[Check Periodo Ref.]]="Dentro",DATOS_[Conc.Sal.15]))))),
0)</f>
        <v>0</v>
      </c>
      <c r="U74" s="93">
        <f t="array" ref="U74">IFERROR(
AVERAGE((IF(DATOS_[[Sexo]:[Sexo]]=$B74,IF(DATOS_[[AGRUP. CLAS. PROF.]:[AGRUP. CLAS. PROF.]]=$B72,IF(DATOS_[[Check Periodo Ref.]:[Check Periodo Ref.]]="Dentro",DATOS_[Conc.Sal.16]))))),
0)</f>
        <v>0</v>
      </c>
      <c r="V74" s="93">
        <f t="array" ref="V74">IFERROR(
AVERAGE((IF(DATOS_[[Sexo]:[Sexo]]=$B74,IF(DATOS_[[AGRUP. CLAS. PROF.]:[AGRUP. CLAS. PROF.]]=$B72,IF(DATOS_[[Check Periodo Ref.]:[Check Periodo Ref.]]="Dentro",DATOS_[Conc.Sal.17]))))),
0)</f>
        <v>0</v>
      </c>
      <c r="W74" s="93">
        <f t="array" ref="W74">IFERROR(
AVERAGE((IF(DATOS_[[Sexo]:[Sexo]]=$B74,IF(DATOS_[[AGRUP. CLAS. PROF.]:[AGRUP. CLAS. PROF.]]=$B72,IF(DATOS_[[Check Periodo Ref.]:[Check Periodo Ref.]]="Dentro",DATOS_[Conc.Sal.18]))))),
0)</f>
        <v>0</v>
      </c>
      <c r="X74" s="93">
        <f t="array" ref="X74">IFERROR(
AVERAGE((IF(DATOS_[[Sexo]:[Sexo]]=$B74,IF(DATOS_[[AGRUP. CLAS. PROF.]:[AGRUP. CLAS. PROF.]]=$B72,IF(DATOS_[[Check Periodo Ref.]:[Check Periodo Ref.]]="Dentro",DATOS_[Conc.Sal.19]))))),
0)</f>
        <v>0</v>
      </c>
      <c r="Y74" s="93">
        <f t="array" ref="Y74">IFERROR(
AVERAGE((IF(DATOS_[[Sexo]:[Sexo]]=$B74,IF(DATOS_[[AGRUP. CLAS. PROF.]:[AGRUP. CLAS. PROF.]]=$B72,IF(DATOS_[[Check Periodo Ref.]:[Check Periodo Ref.]]="Dentro",DATOS_[Conc.Sal.20]))))),
0)</f>
        <v>0</v>
      </c>
      <c r="Z74" s="93">
        <f t="array" ref="Z74">IFERROR(
AVERAGE((IF(DATOS_[[Sexo]:[Sexo]]=$B74,IF(DATOS_[[AGRUP. CLAS. PROF.]:[AGRUP. CLAS. PROF.]]=$B72,IF(DATOS_[[Check Periodo Ref.]:[Check Periodo Ref.]]="Dentro",DATOS_[Conc.Sal.21]))))),
0)</f>
        <v>0</v>
      </c>
      <c r="AA74" s="93">
        <f t="array" ref="AA74">IFERROR(
AVERAGE((IF(DATOS_[[Sexo]:[Sexo]]=$B74,IF(DATOS_[[AGRUP. CLAS. PROF.]:[AGRUP. CLAS. PROF.]]=$B72,IF(DATOS_[[Check Periodo Ref.]:[Check Periodo Ref.]]="Dentro",DATOS_[Conc.Sal.22]))))),
0)</f>
        <v>0</v>
      </c>
      <c r="AB74" s="93">
        <f t="array" ref="AB74">IFERROR(
AVERAGE((IF(DATOS_[[Sexo]:[Sexo]]=$B74,IF(DATOS_[[AGRUP. CLAS. PROF.]:[AGRUP. CLAS. PROF.]]=$B72,IF(DATOS_[[Check Periodo Ref.]:[Check Periodo Ref.]]="Dentro",DATOS_[Conc.Sal.23]))))),
0)</f>
        <v>0</v>
      </c>
      <c r="AC74" s="93">
        <f t="array" ref="AC74">IFERROR(
AVERAGE((IF(DATOS_[[Sexo]:[Sexo]]=$B74,IF(DATOS_[[AGRUP. CLAS. PROF.]:[AGRUP. CLAS. PROF.]]=$B72,IF(DATOS_[[Check Periodo Ref.]:[Check Periodo Ref.]]="Dentro",DATOS_[Conc.Sal.24]))))),
0)</f>
        <v>0</v>
      </c>
      <c r="AD74" s="93">
        <f t="array" ref="AD74">IFERROR(
AVERAGE((IF(DATOS_[[Sexo]:[Sexo]]=$B74,IF(DATOS_[[AGRUP. CLAS. PROF.]:[AGRUP. CLAS. PROF.]]=$B72,IF(DATOS_[[Check Periodo Ref.]:[Check Periodo Ref.]]="Dentro",DATOS_[Conc.Sal.25]))))),
0)</f>
        <v>0</v>
      </c>
      <c r="AE74" s="93">
        <f t="array" ref="AE74">IFERROR(
AVERAGE((IF(DATOS_[[Sexo]:[Sexo]]=$B74,IF(DATOS_[[AGRUP. CLAS. PROF.]:[AGRUP. CLAS. PROF.]]=$B72,IF(DATOS_[[Check Periodo Ref.]:[Check Periodo Ref.]]="Dentro",DATOS_[Conc.Sal.26]))))),
0)</f>
        <v>0</v>
      </c>
      <c r="AF74" s="93">
        <f t="array" ref="AF74">IFERROR(
AVERAGE((IF(DATOS_[[Sexo]:[Sexo]]=$B74,IF(DATOS_[[AGRUP. CLAS. PROF.]:[AGRUP. CLAS. PROF.]]=$B72,IF(DATOS_[[Check Periodo Ref.]:[Check Periodo Ref.]]="Dentro",DATOS_[Conc.Sal.27]))))),
0)</f>
        <v>0</v>
      </c>
      <c r="AG74" s="93">
        <f t="array" ref="AG74">IFERROR(
AVERAGE((IF(DATOS_[[Sexo]:[Sexo]]=$B74,IF(DATOS_[[AGRUP. CLAS. PROF.]:[AGRUP. CLAS. PROF.]]=$B72,IF(DATOS_[[Check Periodo Ref.]:[Check Periodo Ref.]]="Dentro",DATOS_[Conc.Sal.28]))))),
0)</f>
        <v>0</v>
      </c>
      <c r="AH74" s="93">
        <f t="array" ref="AH74">IFERROR(
AVERAGE((IF(DATOS_[[Sexo]:[Sexo]]=$B74,IF(DATOS_[[AGRUP. CLAS. PROF.]:[AGRUP. CLAS. PROF.]]=$B72,IF(DATOS_[[Check Periodo Ref.]:[Check Periodo Ref.]]="Dentro",DATOS_[Conc.Sal.29]))))),
0)</f>
        <v>0</v>
      </c>
      <c r="AI74" s="93">
        <f t="array" ref="AI74">IFERROR(
AVERAGE((IF(DATOS_[[Sexo]:[Sexo]]=$B74,IF(DATOS_[[AGRUP. CLAS. PROF.]:[AGRUP. CLAS. PROF.]]=$B72,IF(DATOS_[[Check Periodo Ref.]:[Check Periodo Ref.]]="Dentro",DATOS_[Conc.Sal.30]))))),
0)</f>
        <v>0</v>
      </c>
      <c r="AJ74" s="94">
        <f t="array" ref="AJ74">IFERROR(
AVERAGE(IF(DATOS_[Sexo]=$B74,IF(DATOS_[AGRUP. CLAS. PROF.]=$B72,IF(DATOS_[Check Periodo Ref.]="Dentro",DATOS_[Tot COMPL.SAL Ef],FALSE)))),
0)</f>
        <v>0</v>
      </c>
      <c r="AK74" s="96">
        <f t="array" ref="AK74">IFERROR(
AVERAGE(IF(DATOS_[Sexo]=$B74,IF(DATOS_[AGRUP. CLAS. PROF.]=$B72,IF(DATOS_[Check Periodo Ref.]="Dentro",DATOS_[TOTAL SALARIO Ef],FALSE)))),
0)</f>
        <v>0</v>
      </c>
      <c r="AL74" s="95">
        <f t="array" ref="AL74">IFERROR(
AVERAGE((IF(DATOS_[[Sexo]:[Sexo]]=$B74,IF(DATOS_[[AGRUP. CLAS. PROF.]:[AGRUP. CLAS. PROF.]]=$B72,IF(DATOS_[[Check Periodo Ref.]:[Check Periodo Ref.]]="Dentro",DATOS_[C.Extra.01]))))),
0)</f>
        <v>0</v>
      </c>
      <c r="AM74" s="95">
        <f t="array" ref="AM74">IFERROR(
AVERAGE((IF(DATOS_[[Sexo]:[Sexo]]=$B74,IF(DATOS_[[AGRUP. CLAS. PROF.]:[AGRUP. CLAS. PROF.]]=$B72,IF(DATOS_[[Check Periodo Ref.]:[Check Periodo Ref.]]="Dentro",DATOS_[C.Extra.02]))))),
0)</f>
        <v>0</v>
      </c>
      <c r="AN74" s="95">
        <f t="array" ref="AN74">IFERROR(
AVERAGE((IF(DATOS_[[Sexo]:[Sexo]]=$B74,IF(DATOS_[[AGRUP. CLAS. PROF.]:[AGRUP. CLAS. PROF.]]=$B72,IF(DATOS_[[Check Periodo Ref.]:[Check Periodo Ref.]]="Dentro",DATOS_[C.Extra.03]))))),
0)</f>
        <v>0</v>
      </c>
      <c r="AO74" s="95">
        <f t="array" ref="AO74">IFERROR(
AVERAGE((IF(DATOS_[[Sexo]:[Sexo]]=$B74,IF(DATOS_[[AGRUP. CLAS. PROF.]:[AGRUP. CLAS. PROF.]]=$B72,IF(DATOS_[[Check Periodo Ref.]:[Check Periodo Ref.]]="Dentro",DATOS_[C.Extra.04]))))),
0)</f>
        <v>0</v>
      </c>
      <c r="AP74" s="95">
        <f t="array" ref="AP74">IFERROR(
AVERAGE((IF(DATOS_[[Sexo]:[Sexo]]=$B74,IF(DATOS_[[AGRUP. CLAS. PROF.]:[AGRUP. CLAS. PROF.]]=$B72,IF(DATOS_[[Check Periodo Ref.]:[Check Periodo Ref.]]="Dentro",DATOS_[C.Extra.05]))))),
0)</f>
        <v>0</v>
      </c>
      <c r="AQ74" s="97">
        <f t="array" ref="AQ74">IFERROR(
AVERAGE(IF(DATOS_[Sexo]=$B74,IF(DATOS_[AGRUP. CLAS. PROF.]=$B72,IF(DATOS_[Check Periodo Ref.]="Dentro",DATOS_[Tot Extrasalarial Ef],FALSE)))),
0)</f>
        <v>0</v>
      </c>
      <c r="AR74" s="98">
        <f t="array" ref="AR74">IFERROR(
AVERAGE(IF(DATOS_[Sexo]=$B74,IF(DATOS_[AGRUP. CLAS. PROF.]=$B72,IF(DATOS_[Check Periodo Ref.]="Dentro",DATOS_[TOTAL Retrib Ef],FALSE)))),
0)</f>
        <v>0</v>
      </c>
    </row>
    <row r="75" spans="1:44" ht="17.25" thickBot="1" x14ac:dyDescent="0.35">
      <c r="A75" s="48" t="str">
        <f t="shared" ref="A75" si="83">+A76</f>
        <v>[ocultar]</v>
      </c>
      <c r="B75" s="51" t="s">
        <v>237</v>
      </c>
      <c r="C75" s="91"/>
      <c r="D75" s="52"/>
      <c r="E75" s="139" t="str">
        <f t="shared" ref="E75:AR75" si="84">IFERROR((E76-E77)/E76,"")</f>
        <v/>
      </c>
      <c r="F75" s="314" t="str">
        <f t="shared" si="84"/>
        <v/>
      </c>
      <c r="G75" s="180" t="str">
        <f t="shared" si="84"/>
        <v/>
      </c>
      <c r="H75" s="180" t="str">
        <f t="shared" si="84"/>
        <v/>
      </c>
      <c r="I75" s="180" t="str">
        <f t="shared" si="84"/>
        <v/>
      </c>
      <c r="J75" s="181" t="str">
        <f t="shared" si="84"/>
        <v/>
      </c>
      <c r="K75" s="182" t="str">
        <f t="shared" si="84"/>
        <v/>
      </c>
      <c r="L75" s="182" t="str">
        <f t="shared" si="84"/>
        <v/>
      </c>
      <c r="M75" s="182" t="str">
        <f t="shared" si="84"/>
        <v/>
      </c>
      <c r="N75" s="182" t="str">
        <f t="shared" si="84"/>
        <v/>
      </c>
      <c r="O75" s="182" t="str">
        <f t="shared" si="84"/>
        <v/>
      </c>
      <c r="P75" s="182" t="str">
        <f t="shared" si="84"/>
        <v/>
      </c>
      <c r="Q75" s="182" t="str">
        <f t="shared" si="84"/>
        <v/>
      </c>
      <c r="R75" s="182" t="str">
        <f t="shared" si="84"/>
        <v/>
      </c>
      <c r="S75" s="182" t="str">
        <f t="shared" si="84"/>
        <v/>
      </c>
      <c r="T75" s="182" t="str">
        <f t="shared" si="84"/>
        <v/>
      </c>
      <c r="U75" s="182" t="str">
        <f t="shared" si="84"/>
        <v/>
      </c>
      <c r="V75" s="181" t="str">
        <f t="shared" si="84"/>
        <v/>
      </c>
      <c r="W75" s="181" t="str">
        <f t="shared" si="84"/>
        <v/>
      </c>
      <c r="X75" s="181" t="str">
        <f t="shared" si="84"/>
        <v/>
      </c>
      <c r="Y75" s="181" t="str">
        <f t="shared" si="84"/>
        <v/>
      </c>
      <c r="Z75" s="181" t="str">
        <f t="shared" si="84"/>
        <v/>
      </c>
      <c r="AA75" s="181" t="str">
        <f t="shared" si="84"/>
        <v/>
      </c>
      <c r="AB75" s="181" t="str">
        <f t="shared" si="84"/>
        <v/>
      </c>
      <c r="AC75" s="181" t="str">
        <f t="shared" si="84"/>
        <v/>
      </c>
      <c r="AD75" s="181" t="str">
        <f t="shared" si="84"/>
        <v/>
      </c>
      <c r="AE75" s="181" t="str">
        <f t="shared" si="84"/>
        <v/>
      </c>
      <c r="AF75" s="181" t="str">
        <f t="shared" si="84"/>
        <v/>
      </c>
      <c r="AG75" s="181" t="str">
        <f t="shared" si="84"/>
        <v/>
      </c>
      <c r="AH75" s="181" t="str">
        <f t="shared" si="84"/>
        <v/>
      </c>
      <c r="AI75" s="181" t="str">
        <f t="shared" si="84"/>
        <v/>
      </c>
      <c r="AJ75" s="140" t="str">
        <f t="shared" si="84"/>
        <v/>
      </c>
      <c r="AK75" s="143" t="str">
        <f t="shared" si="84"/>
        <v/>
      </c>
      <c r="AL75" s="184" t="str">
        <f t="shared" si="84"/>
        <v/>
      </c>
      <c r="AM75" s="184" t="str">
        <f t="shared" si="84"/>
        <v/>
      </c>
      <c r="AN75" s="184" t="str">
        <f t="shared" si="84"/>
        <v/>
      </c>
      <c r="AO75" s="184" t="str">
        <f t="shared" si="84"/>
        <v/>
      </c>
      <c r="AP75" s="184" t="str">
        <f t="shared" si="84"/>
        <v/>
      </c>
      <c r="AQ75" s="141" t="str">
        <f t="shared" si="84"/>
        <v/>
      </c>
      <c r="AR75" s="142" t="str">
        <f t="shared" si="84"/>
        <v/>
      </c>
    </row>
    <row r="76" spans="1:44" x14ac:dyDescent="0.3">
      <c r="A76" s="48" t="str">
        <f t="shared" ref="A76" si="85">+IF(C76+C77=0,"[ocultar]","")</f>
        <v>[ocultar]</v>
      </c>
      <c r="B76" s="46" t="s">
        <v>162</v>
      </c>
      <c r="C76" s="45">
        <f t="array" ref="C76">SUM(IF($B76=DATOS_[Sexo],
IF($B75=DATOS_[AGRUP. CLAS. PROF.],
IF("Dentro"=DATOS_[Check Periodo Ref.],
1/(COUNTIFS(DATOS_[Sexo],$B76,DATOS_[AGRUP. CLAS. PROF.],$B75,DATOS_[Check Periodo Ref.],"Dentro",DATOS_[id],DATOS_[id]))))))</f>
        <v>0</v>
      </c>
      <c r="D76" s="47">
        <f>COUNTIFS(DATOS_[AGRUP. CLAS. PROF.],$B75,DATOS_[Sexo],$B76,DATOS_[Check Periodo Ref.],"Dentro")</f>
        <v>0</v>
      </c>
      <c r="E76" s="92">
        <f t="array" ref="E76">IFERROR(
AVERAGE(IF(DATOS_[Sexo]=$B76,IF(DATOS_[AGRUP. CLAS. PROF.]=$B75,IF(DATOS_[Check Periodo Ref.]="Dentro",DATOS_[SALARIO BASE Ef],FALSE)))),
0)</f>
        <v>0</v>
      </c>
      <c r="F76" s="93">
        <f t="array" ref="F76">IFERROR(
AVERAGE((IF(DATOS_[[Sexo]:[Sexo]]=$B76,IF(DATOS_[[AGRUP. CLAS. PROF.]:[AGRUP. CLAS. PROF.]]=$B75,IF(DATOS_[[Check Periodo Ref.]:[Check Periodo Ref.]]="Dentro",DATOS_[Conc.Sal.01]))))),
0)</f>
        <v>0</v>
      </c>
      <c r="G76" s="93">
        <f t="array" ref="G76">IFERROR(
AVERAGE((IF(DATOS_[[Sexo]:[Sexo]]=$B76,IF(DATOS_[[AGRUP. CLAS. PROF.]:[AGRUP. CLAS. PROF.]]=$B75,IF(DATOS_[[Check Periodo Ref.]:[Check Periodo Ref.]]="Dentro",DATOS_[Conc.Sal.02]))))),
0)</f>
        <v>0</v>
      </c>
      <c r="H76" s="93">
        <f t="array" ref="H76">IFERROR(
AVERAGE((IF(DATOS_[[Sexo]:[Sexo]]=$B76,IF(DATOS_[[AGRUP. CLAS. PROF.]:[AGRUP. CLAS. PROF.]]=$B75,IF(DATOS_[[Check Periodo Ref.]:[Check Periodo Ref.]]="Dentro",DATOS_[Conc.Sal.03]))))),
0)</f>
        <v>0</v>
      </c>
      <c r="I76" s="93">
        <f t="array" ref="I76">IFERROR(
AVERAGE((IF(DATOS_[[Sexo]:[Sexo]]=$B76,IF(DATOS_[[AGRUP. CLAS. PROF.]:[AGRUP. CLAS. PROF.]]=$B75,IF(DATOS_[[Check Periodo Ref.]:[Check Periodo Ref.]]="Dentro",DATOS_[Conc.Sal.04]))))),
0)</f>
        <v>0</v>
      </c>
      <c r="J76" s="93">
        <f t="array" ref="J76">IFERROR(
AVERAGE((IF(DATOS_[[Sexo]:[Sexo]]=$B76,IF(DATOS_[[AGRUP. CLAS. PROF.]:[AGRUP. CLAS. PROF.]]=$B75,IF(DATOS_[[Check Periodo Ref.]:[Check Periodo Ref.]]="Dentro",DATOS_[Conc.Sal.05]))))),
0)</f>
        <v>0</v>
      </c>
      <c r="K76" s="93">
        <f t="array" ref="K76">IFERROR(
AVERAGE((IF(DATOS_[[Sexo]:[Sexo]]=$B76,IF(DATOS_[[AGRUP. CLAS. PROF.]:[AGRUP. CLAS. PROF.]]=$B75,IF(DATOS_[[Check Periodo Ref.]:[Check Periodo Ref.]]="Dentro",DATOS_[Conc.Sal.06]))))),
0)</f>
        <v>0</v>
      </c>
      <c r="L76" s="93">
        <f t="array" ref="L76">IFERROR(
AVERAGE((IF(DATOS_[[Sexo]:[Sexo]]=$B76,IF(DATOS_[[AGRUP. CLAS. PROF.]:[AGRUP. CLAS. PROF.]]=$B75,IF(DATOS_[[Check Periodo Ref.]:[Check Periodo Ref.]]="Dentro",DATOS_[Conc.Sal.07]))))),
0)</f>
        <v>0</v>
      </c>
      <c r="M76" s="93">
        <f t="array" ref="M76">IFERROR(
AVERAGE((IF(DATOS_[[Sexo]:[Sexo]]=$B76,IF(DATOS_[[AGRUP. CLAS. PROF.]:[AGRUP. CLAS. PROF.]]=$B75,IF(DATOS_[[Check Periodo Ref.]:[Check Periodo Ref.]]="Dentro",DATOS_[Conc.Sal.08]))))),
0)</f>
        <v>0</v>
      </c>
      <c r="N76" s="93">
        <f t="array" ref="N76">IFERROR(
AVERAGE((IF(DATOS_[[Sexo]:[Sexo]]=$B76,IF(DATOS_[[AGRUP. CLAS. PROF.]:[AGRUP. CLAS. PROF.]]=$B75,IF(DATOS_[[Check Periodo Ref.]:[Check Periodo Ref.]]="Dentro",DATOS_[Conc.Sal.09]))))),
0)</f>
        <v>0</v>
      </c>
      <c r="O76" s="93">
        <f t="array" ref="O76">IFERROR(
AVERAGE((IF(DATOS_[[Sexo]:[Sexo]]=$B76,IF(DATOS_[[AGRUP. CLAS. PROF.]:[AGRUP. CLAS. PROF.]]=$B75,IF(DATOS_[[Check Periodo Ref.]:[Check Periodo Ref.]]="Dentro",DATOS_[Conc.Sal.10]))))),
0)</f>
        <v>0</v>
      </c>
      <c r="P76" s="93">
        <f t="array" ref="P76">IFERROR(
AVERAGE((IF(DATOS_[[Sexo]:[Sexo]]=$B76,IF(DATOS_[[AGRUP. CLAS. PROF.]:[AGRUP. CLAS. PROF.]]=$B75,IF(DATOS_[[Check Periodo Ref.]:[Check Periodo Ref.]]="Dentro",DATOS_[Conc.Sal.11]))))),
0)</f>
        <v>0</v>
      </c>
      <c r="Q76" s="93">
        <f t="array" ref="Q76">IFERROR(
AVERAGE((IF(DATOS_[[Sexo]:[Sexo]]=$B76,IF(DATOS_[[AGRUP. CLAS. PROF.]:[AGRUP. CLAS. PROF.]]=$B75,IF(DATOS_[[Check Periodo Ref.]:[Check Periodo Ref.]]="Dentro",DATOS_[Conc.Sal.12]))))),
0)</f>
        <v>0</v>
      </c>
      <c r="R76" s="93">
        <f t="array" ref="R76">IFERROR(
AVERAGE((IF(DATOS_[[Sexo]:[Sexo]]=$B76,IF(DATOS_[[AGRUP. CLAS. PROF.]:[AGRUP. CLAS. PROF.]]=$B75,IF(DATOS_[[Check Periodo Ref.]:[Check Periodo Ref.]]="Dentro",DATOS_[Conc.Sal.13]))))),
0)</f>
        <v>0</v>
      </c>
      <c r="S76" s="93">
        <f t="array" ref="S76">IFERROR(
AVERAGE((IF(DATOS_[[Sexo]:[Sexo]]=$B76,IF(DATOS_[[AGRUP. CLAS. PROF.]:[AGRUP. CLAS. PROF.]]=$B75,IF(DATOS_[[Check Periodo Ref.]:[Check Periodo Ref.]]="Dentro",DATOS_[Conc.Sal.14]))))),
0)</f>
        <v>0</v>
      </c>
      <c r="T76" s="93">
        <f t="array" ref="T76">IFERROR(
AVERAGE((IF(DATOS_[[Sexo]:[Sexo]]=$B76,IF(DATOS_[[AGRUP. CLAS. PROF.]:[AGRUP. CLAS. PROF.]]=$B75,IF(DATOS_[[Check Periodo Ref.]:[Check Periodo Ref.]]="Dentro",DATOS_[Conc.Sal.15]))))),
0)</f>
        <v>0</v>
      </c>
      <c r="U76" s="93">
        <f t="array" ref="U76">IFERROR(
AVERAGE((IF(DATOS_[[Sexo]:[Sexo]]=$B76,IF(DATOS_[[AGRUP. CLAS. PROF.]:[AGRUP. CLAS. PROF.]]=$B75,IF(DATOS_[[Check Periodo Ref.]:[Check Periodo Ref.]]="Dentro",DATOS_[Conc.Sal.16]))))),
0)</f>
        <v>0</v>
      </c>
      <c r="V76" s="93">
        <f t="array" ref="V76">IFERROR(
AVERAGE((IF(DATOS_[[Sexo]:[Sexo]]=$B76,IF(DATOS_[[AGRUP. CLAS. PROF.]:[AGRUP. CLAS. PROF.]]=$B75,IF(DATOS_[[Check Periodo Ref.]:[Check Periodo Ref.]]="Dentro",DATOS_[Conc.Sal.17]))))),
0)</f>
        <v>0</v>
      </c>
      <c r="W76" s="93">
        <f t="array" ref="W76">IFERROR(
AVERAGE((IF(DATOS_[[Sexo]:[Sexo]]=$B76,IF(DATOS_[[AGRUP. CLAS. PROF.]:[AGRUP. CLAS. PROF.]]=$B75,IF(DATOS_[[Check Periodo Ref.]:[Check Periodo Ref.]]="Dentro",DATOS_[Conc.Sal.18]))))),
0)</f>
        <v>0</v>
      </c>
      <c r="X76" s="93">
        <f t="array" ref="X76">IFERROR(
AVERAGE((IF(DATOS_[[Sexo]:[Sexo]]=$B76,IF(DATOS_[[AGRUP. CLAS. PROF.]:[AGRUP. CLAS. PROF.]]=$B75,IF(DATOS_[[Check Periodo Ref.]:[Check Periodo Ref.]]="Dentro",DATOS_[Conc.Sal.19]))))),
0)</f>
        <v>0</v>
      </c>
      <c r="Y76" s="93">
        <f t="array" ref="Y76">IFERROR(
AVERAGE((IF(DATOS_[[Sexo]:[Sexo]]=$B76,IF(DATOS_[[AGRUP. CLAS. PROF.]:[AGRUP. CLAS. PROF.]]=$B75,IF(DATOS_[[Check Periodo Ref.]:[Check Periodo Ref.]]="Dentro",DATOS_[Conc.Sal.20]))))),
0)</f>
        <v>0</v>
      </c>
      <c r="Z76" s="93">
        <f t="array" ref="Z76">IFERROR(
AVERAGE((IF(DATOS_[[Sexo]:[Sexo]]=$B76,IF(DATOS_[[AGRUP. CLAS. PROF.]:[AGRUP. CLAS. PROF.]]=$B75,IF(DATOS_[[Check Periodo Ref.]:[Check Periodo Ref.]]="Dentro",DATOS_[Conc.Sal.21]))))),
0)</f>
        <v>0</v>
      </c>
      <c r="AA76" s="93">
        <f t="array" ref="AA76">IFERROR(
AVERAGE((IF(DATOS_[[Sexo]:[Sexo]]=$B76,IF(DATOS_[[AGRUP. CLAS. PROF.]:[AGRUP. CLAS. PROF.]]=$B75,IF(DATOS_[[Check Periodo Ref.]:[Check Periodo Ref.]]="Dentro",DATOS_[Conc.Sal.22]))))),
0)</f>
        <v>0</v>
      </c>
      <c r="AB76" s="93">
        <f t="array" ref="AB76">IFERROR(
AVERAGE((IF(DATOS_[[Sexo]:[Sexo]]=$B76,IF(DATOS_[[AGRUP. CLAS. PROF.]:[AGRUP. CLAS. PROF.]]=$B75,IF(DATOS_[[Check Periodo Ref.]:[Check Periodo Ref.]]="Dentro",DATOS_[Conc.Sal.23]))))),
0)</f>
        <v>0</v>
      </c>
      <c r="AC76" s="93">
        <f t="array" ref="AC76">IFERROR(
AVERAGE((IF(DATOS_[[Sexo]:[Sexo]]=$B76,IF(DATOS_[[AGRUP. CLAS. PROF.]:[AGRUP. CLAS. PROF.]]=$B75,IF(DATOS_[[Check Periodo Ref.]:[Check Periodo Ref.]]="Dentro",DATOS_[Conc.Sal.24]))))),
0)</f>
        <v>0</v>
      </c>
      <c r="AD76" s="93">
        <f t="array" ref="AD76">IFERROR(
AVERAGE((IF(DATOS_[[Sexo]:[Sexo]]=$B76,IF(DATOS_[[AGRUP. CLAS. PROF.]:[AGRUP. CLAS. PROF.]]=$B75,IF(DATOS_[[Check Periodo Ref.]:[Check Periodo Ref.]]="Dentro",DATOS_[Conc.Sal.25]))))),
0)</f>
        <v>0</v>
      </c>
      <c r="AE76" s="93">
        <f t="array" ref="AE76">IFERROR(
AVERAGE((IF(DATOS_[[Sexo]:[Sexo]]=$B76,IF(DATOS_[[AGRUP. CLAS. PROF.]:[AGRUP. CLAS. PROF.]]=$B75,IF(DATOS_[[Check Periodo Ref.]:[Check Periodo Ref.]]="Dentro",DATOS_[Conc.Sal.26]))))),
0)</f>
        <v>0</v>
      </c>
      <c r="AF76" s="93">
        <f t="array" ref="AF76">IFERROR(
AVERAGE((IF(DATOS_[[Sexo]:[Sexo]]=$B76,IF(DATOS_[[AGRUP. CLAS. PROF.]:[AGRUP. CLAS. PROF.]]=$B75,IF(DATOS_[[Check Periodo Ref.]:[Check Periodo Ref.]]="Dentro",DATOS_[Conc.Sal.27]))))),
0)</f>
        <v>0</v>
      </c>
      <c r="AG76" s="93">
        <f t="array" ref="AG76">IFERROR(
AVERAGE((IF(DATOS_[[Sexo]:[Sexo]]=$B76,IF(DATOS_[[AGRUP. CLAS. PROF.]:[AGRUP. CLAS. PROF.]]=$B75,IF(DATOS_[[Check Periodo Ref.]:[Check Periodo Ref.]]="Dentro",DATOS_[Conc.Sal.28]))))),
0)</f>
        <v>0</v>
      </c>
      <c r="AH76" s="93">
        <f t="array" ref="AH76">IFERROR(
AVERAGE((IF(DATOS_[[Sexo]:[Sexo]]=$B76,IF(DATOS_[[AGRUP. CLAS. PROF.]:[AGRUP. CLAS. PROF.]]=$B75,IF(DATOS_[[Check Periodo Ref.]:[Check Periodo Ref.]]="Dentro",DATOS_[Conc.Sal.29]))))),
0)</f>
        <v>0</v>
      </c>
      <c r="AI76" s="93">
        <f t="array" ref="AI76">IFERROR(
AVERAGE((IF(DATOS_[[Sexo]:[Sexo]]=$B76,IF(DATOS_[[AGRUP. CLAS. PROF.]:[AGRUP. CLAS. PROF.]]=$B75,IF(DATOS_[[Check Periodo Ref.]:[Check Periodo Ref.]]="Dentro",DATOS_[Conc.Sal.30]))))),
0)</f>
        <v>0</v>
      </c>
      <c r="AJ76" s="94">
        <f t="array" ref="AJ76">IFERROR(
AVERAGE(IF(DATOS_[Sexo]=$B76,IF(DATOS_[AGRUP. CLAS. PROF.]=$B75,IF(DATOS_[Check Periodo Ref.]="Dentro",DATOS_[Tot COMPL.SAL Ef],FALSE)))),
0)</f>
        <v>0</v>
      </c>
      <c r="AK76" s="96">
        <f t="array" ref="AK76">IFERROR(
AVERAGE(IF(DATOS_[Sexo]=$B76,IF(DATOS_[AGRUP. CLAS. PROF.]=$B75,IF(DATOS_[Check Periodo Ref.]="Dentro",DATOS_[TOTAL SALARIO Ef],FALSE)))),
0)</f>
        <v>0</v>
      </c>
      <c r="AL76" s="95">
        <f t="array" ref="AL76">IFERROR(
AVERAGE((IF(DATOS_[[Sexo]:[Sexo]]=$B76,IF(DATOS_[[AGRUP. CLAS. PROF.]:[AGRUP. CLAS. PROF.]]=$B75,IF(DATOS_[[Check Periodo Ref.]:[Check Periodo Ref.]]="Dentro",DATOS_[C.Extra.01]))))),
0)</f>
        <v>0</v>
      </c>
      <c r="AM76" s="95">
        <f t="array" ref="AM76">IFERROR(
AVERAGE((IF(DATOS_[[Sexo]:[Sexo]]=$B76,IF(DATOS_[[AGRUP. CLAS. PROF.]:[AGRUP. CLAS. PROF.]]=$B75,IF(DATOS_[[Check Periodo Ref.]:[Check Periodo Ref.]]="Dentro",DATOS_[C.Extra.02]))))),
0)</f>
        <v>0</v>
      </c>
      <c r="AN76" s="95">
        <f t="array" ref="AN76">IFERROR(
AVERAGE((IF(DATOS_[[Sexo]:[Sexo]]=$B76,IF(DATOS_[[AGRUP. CLAS. PROF.]:[AGRUP. CLAS. PROF.]]=$B75,IF(DATOS_[[Check Periodo Ref.]:[Check Periodo Ref.]]="Dentro",DATOS_[C.Extra.03]))))),
0)</f>
        <v>0</v>
      </c>
      <c r="AO76" s="95">
        <f t="array" ref="AO76">IFERROR(
AVERAGE((IF(DATOS_[[Sexo]:[Sexo]]=$B76,IF(DATOS_[[AGRUP. CLAS. PROF.]:[AGRUP. CLAS. PROF.]]=$B75,IF(DATOS_[[Check Periodo Ref.]:[Check Periodo Ref.]]="Dentro",DATOS_[C.Extra.04]))))),
0)</f>
        <v>0</v>
      </c>
      <c r="AP76" s="95">
        <f t="array" ref="AP76">IFERROR(
AVERAGE((IF(DATOS_[[Sexo]:[Sexo]]=$B76,IF(DATOS_[[AGRUP. CLAS. PROF.]:[AGRUP. CLAS. PROF.]]=$B75,IF(DATOS_[[Check Periodo Ref.]:[Check Periodo Ref.]]="Dentro",DATOS_[C.Extra.05]))))),
0)</f>
        <v>0</v>
      </c>
      <c r="AQ76" s="97">
        <f t="array" ref="AQ76">IFERROR(
AVERAGE(IF(DATOS_[Sexo]=$B76,IF(DATOS_[AGRUP. CLAS. PROF.]=$B75,IF(DATOS_[Check Periodo Ref.]="Dentro",DATOS_[Tot Extrasalarial Ef],FALSE)))),
0)</f>
        <v>0</v>
      </c>
      <c r="AR76" s="98">
        <f t="array" ref="AR76">IFERROR(
AVERAGE(IF(DATOS_[Sexo]=$B76,IF(DATOS_[AGRUP. CLAS. PROF.]=$B75,IF(DATOS_[Check Periodo Ref.]="Dentro",DATOS_[TOTAL Retrib Ef],FALSE)))),
0)</f>
        <v>0</v>
      </c>
    </row>
    <row r="77" spans="1:44" x14ac:dyDescent="0.3">
      <c r="A77" s="48" t="str">
        <f t="shared" ref="A77" si="86">+A76</f>
        <v>[ocultar]</v>
      </c>
      <c r="B77" s="46" t="s">
        <v>163</v>
      </c>
      <c r="C77" s="45">
        <f t="array" ref="C77">SUM(IF($B77=DATOS_[Sexo],
IF($B75=DATOS_[AGRUP. CLAS. PROF.],
IF("Dentro"=DATOS_[Check Periodo Ref.],
1/(COUNTIFS(DATOS_[Sexo],$B77,DATOS_[AGRUP. CLAS. PROF.],$B75,DATOS_[Check Periodo Ref.],"Dentro",DATOS_[id],DATOS_[id]))))))</f>
        <v>0</v>
      </c>
      <c r="D77" s="47">
        <f>COUNTIFS(DATOS_[AGRUP. CLAS. PROF.],$B75,DATOS_[Sexo],$B77,DATOS_[Check Periodo Ref.],"Dentro")</f>
        <v>0</v>
      </c>
      <c r="E77" s="92">
        <f t="array" ref="E77">IFERROR(
AVERAGE(IF(DATOS_[Sexo]=$B77,IF(DATOS_[AGRUP. CLAS. PROF.]=$B75,IF(DATOS_[Check Periodo Ref.]="Dentro",DATOS_[SALARIO BASE Ef],FALSE)))),
0)</f>
        <v>0</v>
      </c>
      <c r="F77" s="93">
        <f t="array" ref="F77">IFERROR(
AVERAGE((IF(DATOS_[[Sexo]:[Sexo]]=$B77,IF(DATOS_[[AGRUP. CLAS. PROF.]:[AGRUP. CLAS. PROF.]]=$B75,IF(DATOS_[[Check Periodo Ref.]:[Check Periodo Ref.]]="Dentro",DATOS_[Conc.Sal.01]))))),
0)</f>
        <v>0</v>
      </c>
      <c r="G77" s="93">
        <f t="array" ref="G77">IFERROR(
AVERAGE((IF(DATOS_[[Sexo]:[Sexo]]=$B77,IF(DATOS_[[AGRUP. CLAS. PROF.]:[AGRUP. CLAS. PROF.]]=$B75,IF(DATOS_[[Check Periodo Ref.]:[Check Periodo Ref.]]="Dentro",DATOS_[Conc.Sal.02]))))),
0)</f>
        <v>0</v>
      </c>
      <c r="H77" s="93">
        <f t="array" ref="H77">IFERROR(
AVERAGE((IF(DATOS_[[Sexo]:[Sexo]]=$B77,IF(DATOS_[[AGRUP. CLAS. PROF.]:[AGRUP. CLAS. PROF.]]=$B75,IF(DATOS_[[Check Periodo Ref.]:[Check Periodo Ref.]]="Dentro",DATOS_[Conc.Sal.03]))))),
0)</f>
        <v>0</v>
      </c>
      <c r="I77" s="93">
        <f t="array" ref="I77">IFERROR(
AVERAGE((IF(DATOS_[[Sexo]:[Sexo]]=$B77,IF(DATOS_[[AGRUP. CLAS. PROF.]:[AGRUP. CLAS. PROF.]]=$B75,IF(DATOS_[[Check Periodo Ref.]:[Check Periodo Ref.]]="Dentro",DATOS_[Conc.Sal.04]))))),
0)</f>
        <v>0</v>
      </c>
      <c r="J77" s="93">
        <f t="array" ref="J77">IFERROR(
AVERAGE((IF(DATOS_[[Sexo]:[Sexo]]=$B77,IF(DATOS_[[AGRUP. CLAS. PROF.]:[AGRUP. CLAS. PROF.]]=$B75,IF(DATOS_[[Check Periodo Ref.]:[Check Periodo Ref.]]="Dentro",DATOS_[Conc.Sal.05]))))),
0)</f>
        <v>0</v>
      </c>
      <c r="K77" s="93">
        <f t="array" ref="K77">IFERROR(
AVERAGE((IF(DATOS_[[Sexo]:[Sexo]]=$B77,IF(DATOS_[[AGRUP. CLAS. PROF.]:[AGRUP. CLAS. PROF.]]=$B75,IF(DATOS_[[Check Periodo Ref.]:[Check Periodo Ref.]]="Dentro",DATOS_[Conc.Sal.06]))))),
0)</f>
        <v>0</v>
      </c>
      <c r="L77" s="93">
        <f t="array" ref="L77">IFERROR(
AVERAGE((IF(DATOS_[[Sexo]:[Sexo]]=$B77,IF(DATOS_[[AGRUP. CLAS. PROF.]:[AGRUP. CLAS. PROF.]]=$B75,IF(DATOS_[[Check Periodo Ref.]:[Check Periodo Ref.]]="Dentro",DATOS_[Conc.Sal.07]))))),
0)</f>
        <v>0</v>
      </c>
      <c r="M77" s="93">
        <f t="array" ref="M77">IFERROR(
AVERAGE((IF(DATOS_[[Sexo]:[Sexo]]=$B77,IF(DATOS_[[AGRUP. CLAS. PROF.]:[AGRUP. CLAS. PROF.]]=$B75,IF(DATOS_[[Check Periodo Ref.]:[Check Periodo Ref.]]="Dentro",DATOS_[Conc.Sal.08]))))),
0)</f>
        <v>0</v>
      </c>
      <c r="N77" s="93">
        <f t="array" ref="N77">IFERROR(
AVERAGE((IF(DATOS_[[Sexo]:[Sexo]]=$B77,IF(DATOS_[[AGRUP. CLAS. PROF.]:[AGRUP. CLAS. PROF.]]=$B75,IF(DATOS_[[Check Periodo Ref.]:[Check Periodo Ref.]]="Dentro",DATOS_[Conc.Sal.09]))))),
0)</f>
        <v>0</v>
      </c>
      <c r="O77" s="93">
        <f t="array" ref="O77">IFERROR(
AVERAGE((IF(DATOS_[[Sexo]:[Sexo]]=$B77,IF(DATOS_[[AGRUP. CLAS. PROF.]:[AGRUP. CLAS. PROF.]]=$B75,IF(DATOS_[[Check Periodo Ref.]:[Check Periodo Ref.]]="Dentro",DATOS_[Conc.Sal.10]))))),
0)</f>
        <v>0</v>
      </c>
      <c r="P77" s="93">
        <f t="array" ref="P77">IFERROR(
AVERAGE((IF(DATOS_[[Sexo]:[Sexo]]=$B77,IF(DATOS_[[AGRUP. CLAS. PROF.]:[AGRUP. CLAS. PROF.]]=$B75,IF(DATOS_[[Check Periodo Ref.]:[Check Periodo Ref.]]="Dentro",DATOS_[Conc.Sal.11]))))),
0)</f>
        <v>0</v>
      </c>
      <c r="Q77" s="93">
        <f t="array" ref="Q77">IFERROR(
AVERAGE((IF(DATOS_[[Sexo]:[Sexo]]=$B77,IF(DATOS_[[AGRUP. CLAS. PROF.]:[AGRUP. CLAS. PROF.]]=$B75,IF(DATOS_[[Check Periodo Ref.]:[Check Periodo Ref.]]="Dentro",DATOS_[Conc.Sal.12]))))),
0)</f>
        <v>0</v>
      </c>
      <c r="R77" s="93">
        <f t="array" ref="R77">IFERROR(
AVERAGE((IF(DATOS_[[Sexo]:[Sexo]]=$B77,IF(DATOS_[[AGRUP. CLAS. PROF.]:[AGRUP. CLAS. PROF.]]=$B75,IF(DATOS_[[Check Periodo Ref.]:[Check Periodo Ref.]]="Dentro",DATOS_[Conc.Sal.13]))))),
0)</f>
        <v>0</v>
      </c>
      <c r="S77" s="93">
        <f t="array" ref="S77">IFERROR(
AVERAGE((IF(DATOS_[[Sexo]:[Sexo]]=$B77,IF(DATOS_[[AGRUP. CLAS. PROF.]:[AGRUP. CLAS. PROF.]]=$B75,IF(DATOS_[[Check Periodo Ref.]:[Check Periodo Ref.]]="Dentro",DATOS_[Conc.Sal.14]))))),
0)</f>
        <v>0</v>
      </c>
      <c r="T77" s="93">
        <f t="array" ref="T77">IFERROR(
AVERAGE((IF(DATOS_[[Sexo]:[Sexo]]=$B77,IF(DATOS_[[AGRUP. CLAS. PROF.]:[AGRUP. CLAS. PROF.]]=$B75,IF(DATOS_[[Check Periodo Ref.]:[Check Periodo Ref.]]="Dentro",DATOS_[Conc.Sal.15]))))),
0)</f>
        <v>0</v>
      </c>
      <c r="U77" s="93">
        <f t="array" ref="U77">IFERROR(
AVERAGE((IF(DATOS_[[Sexo]:[Sexo]]=$B77,IF(DATOS_[[AGRUP. CLAS. PROF.]:[AGRUP. CLAS. PROF.]]=$B75,IF(DATOS_[[Check Periodo Ref.]:[Check Periodo Ref.]]="Dentro",DATOS_[Conc.Sal.16]))))),
0)</f>
        <v>0</v>
      </c>
      <c r="V77" s="93">
        <f t="array" ref="V77">IFERROR(
AVERAGE((IF(DATOS_[[Sexo]:[Sexo]]=$B77,IF(DATOS_[[AGRUP. CLAS. PROF.]:[AGRUP. CLAS. PROF.]]=$B75,IF(DATOS_[[Check Periodo Ref.]:[Check Periodo Ref.]]="Dentro",DATOS_[Conc.Sal.17]))))),
0)</f>
        <v>0</v>
      </c>
      <c r="W77" s="93">
        <f t="array" ref="W77">IFERROR(
AVERAGE((IF(DATOS_[[Sexo]:[Sexo]]=$B77,IF(DATOS_[[AGRUP. CLAS. PROF.]:[AGRUP. CLAS. PROF.]]=$B75,IF(DATOS_[[Check Periodo Ref.]:[Check Periodo Ref.]]="Dentro",DATOS_[Conc.Sal.18]))))),
0)</f>
        <v>0</v>
      </c>
      <c r="X77" s="93">
        <f t="array" ref="X77">IFERROR(
AVERAGE((IF(DATOS_[[Sexo]:[Sexo]]=$B77,IF(DATOS_[[AGRUP. CLAS. PROF.]:[AGRUP. CLAS. PROF.]]=$B75,IF(DATOS_[[Check Periodo Ref.]:[Check Periodo Ref.]]="Dentro",DATOS_[Conc.Sal.19]))))),
0)</f>
        <v>0</v>
      </c>
      <c r="Y77" s="93">
        <f t="array" ref="Y77">IFERROR(
AVERAGE((IF(DATOS_[[Sexo]:[Sexo]]=$B77,IF(DATOS_[[AGRUP. CLAS. PROF.]:[AGRUP. CLAS. PROF.]]=$B75,IF(DATOS_[[Check Periodo Ref.]:[Check Periodo Ref.]]="Dentro",DATOS_[Conc.Sal.20]))))),
0)</f>
        <v>0</v>
      </c>
      <c r="Z77" s="93">
        <f t="array" ref="Z77">IFERROR(
AVERAGE((IF(DATOS_[[Sexo]:[Sexo]]=$B77,IF(DATOS_[[AGRUP. CLAS. PROF.]:[AGRUP. CLAS. PROF.]]=$B75,IF(DATOS_[[Check Periodo Ref.]:[Check Periodo Ref.]]="Dentro",DATOS_[Conc.Sal.21]))))),
0)</f>
        <v>0</v>
      </c>
      <c r="AA77" s="93">
        <f t="array" ref="AA77">IFERROR(
AVERAGE((IF(DATOS_[[Sexo]:[Sexo]]=$B77,IF(DATOS_[[AGRUP. CLAS. PROF.]:[AGRUP. CLAS. PROF.]]=$B75,IF(DATOS_[[Check Periodo Ref.]:[Check Periodo Ref.]]="Dentro",DATOS_[Conc.Sal.22]))))),
0)</f>
        <v>0</v>
      </c>
      <c r="AB77" s="93">
        <f t="array" ref="AB77">IFERROR(
AVERAGE((IF(DATOS_[[Sexo]:[Sexo]]=$B77,IF(DATOS_[[AGRUP. CLAS. PROF.]:[AGRUP. CLAS. PROF.]]=$B75,IF(DATOS_[[Check Periodo Ref.]:[Check Periodo Ref.]]="Dentro",DATOS_[Conc.Sal.23]))))),
0)</f>
        <v>0</v>
      </c>
      <c r="AC77" s="93">
        <f t="array" ref="AC77">IFERROR(
AVERAGE((IF(DATOS_[[Sexo]:[Sexo]]=$B77,IF(DATOS_[[AGRUP. CLAS. PROF.]:[AGRUP. CLAS. PROF.]]=$B75,IF(DATOS_[[Check Periodo Ref.]:[Check Periodo Ref.]]="Dentro",DATOS_[Conc.Sal.24]))))),
0)</f>
        <v>0</v>
      </c>
      <c r="AD77" s="93">
        <f t="array" ref="AD77">IFERROR(
AVERAGE((IF(DATOS_[[Sexo]:[Sexo]]=$B77,IF(DATOS_[[AGRUP. CLAS. PROF.]:[AGRUP. CLAS. PROF.]]=$B75,IF(DATOS_[[Check Periodo Ref.]:[Check Periodo Ref.]]="Dentro",DATOS_[Conc.Sal.25]))))),
0)</f>
        <v>0</v>
      </c>
      <c r="AE77" s="93">
        <f t="array" ref="AE77">IFERROR(
AVERAGE((IF(DATOS_[[Sexo]:[Sexo]]=$B77,IF(DATOS_[[AGRUP. CLAS. PROF.]:[AGRUP. CLAS. PROF.]]=$B75,IF(DATOS_[[Check Periodo Ref.]:[Check Periodo Ref.]]="Dentro",DATOS_[Conc.Sal.26]))))),
0)</f>
        <v>0</v>
      </c>
      <c r="AF77" s="93">
        <f t="array" ref="AF77">IFERROR(
AVERAGE((IF(DATOS_[[Sexo]:[Sexo]]=$B77,IF(DATOS_[[AGRUP. CLAS. PROF.]:[AGRUP. CLAS. PROF.]]=$B75,IF(DATOS_[[Check Periodo Ref.]:[Check Periodo Ref.]]="Dentro",DATOS_[Conc.Sal.27]))))),
0)</f>
        <v>0</v>
      </c>
      <c r="AG77" s="93">
        <f t="array" ref="AG77">IFERROR(
AVERAGE((IF(DATOS_[[Sexo]:[Sexo]]=$B77,IF(DATOS_[[AGRUP. CLAS. PROF.]:[AGRUP. CLAS. PROF.]]=$B75,IF(DATOS_[[Check Periodo Ref.]:[Check Periodo Ref.]]="Dentro",DATOS_[Conc.Sal.28]))))),
0)</f>
        <v>0</v>
      </c>
      <c r="AH77" s="93">
        <f t="array" ref="AH77">IFERROR(
AVERAGE((IF(DATOS_[[Sexo]:[Sexo]]=$B77,IF(DATOS_[[AGRUP. CLAS. PROF.]:[AGRUP. CLAS. PROF.]]=$B75,IF(DATOS_[[Check Periodo Ref.]:[Check Periodo Ref.]]="Dentro",DATOS_[Conc.Sal.29]))))),
0)</f>
        <v>0</v>
      </c>
      <c r="AI77" s="93">
        <f t="array" ref="AI77">IFERROR(
AVERAGE((IF(DATOS_[[Sexo]:[Sexo]]=$B77,IF(DATOS_[[AGRUP. CLAS. PROF.]:[AGRUP. CLAS. PROF.]]=$B75,IF(DATOS_[[Check Periodo Ref.]:[Check Periodo Ref.]]="Dentro",DATOS_[Conc.Sal.30]))))),
0)</f>
        <v>0</v>
      </c>
      <c r="AJ77" s="94">
        <f t="array" ref="AJ77">IFERROR(
AVERAGE(IF(DATOS_[Sexo]=$B77,IF(DATOS_[AGRUP. CLAS. PROF.]=$B75,IF(DATOS_[Check Periodo Ref.]="Dentro",DATOS_[Tot COMPL.SAL Ef],FALSE)))),
0)</f>
        <v>0</v>
      </c>
      <c r="AK77" s="96">
        <f t="array" ref="AK77">IFERROR(
AVERAGE(IF(DATOS_[Sexo]=$B77,IF(DATOS_[AGRUP. CLAS. PROF.]=$B75,IF(DATOS_[Check Periodo Ref.]="Dentro",DATOS_[TOTAL SALARIO Ef],FALSE)))),
0)</f>
        <v>0</v>
      </c>
      <c r="AL77" s="95">
        <f t="array" ref="AL77">IFERROR(
AVERAGE((IF(DATOS_[[Sexo]:[Sexo]]=$B77,IF(DATOS_[[AGRUP. CLAS. PROF.]:[AGRUP. CLAS. PROF.]]=$B75,IF(DATOS_[[Check Periodo Ref.]:[Check Periodo Ref.]]="Dentro",DATOS_[C.Extra.01]))))),
0)</f>
        <v>0</v>
      </c>
      <c r="AM77" s="95">
        <f t="array" ref="AM77">IFERROR(
AVERAGE((IF(DATOS_[[Sexo]:[Sexo]]=$B77,IF(DATOS_[[AGRUP. CLAS. PROF.]:[AGRUP. CLAS. PROF.]]=$B75,IF(DATOS_[[Check Periodo Ref.]:[Check Periodo Ref.]]="Dentro",DATOS_[C.Extra.02]))))),
0)</f>
        <v>0</v>
      </c>
      <c r="AN77" s="95">
        <f t="array" ref="AN77">IFERROR(
AVERAGE((IF(DATOS_[[Sexo]:[Sexo]]=$B77,IF(DATOS_[[AGRUP. CLAS. PROF.]:[AGRUP. CLAS. PROF.]]=$B75,IF(DATOS_[[Check Periodo Ref.]:[Check Periodo Ref.]]="Dentro",DATOS_[C.Extra.03]))))),
0)</f>
        <v>0</v>
      </c>
      <c r="AO77" s="95">
        <f t="array" ref="AO77">IFERROR(
AVERAGE((IF(DATOS_[[Sexo]:[Sexo]]=$B77,IF(DATOS_[[AGRUP. CLAS. PROF.]:[AGRUP. CLAS. PROF.]]=$B75,IF(DATOS_[[Check Periodo Ref.]:[Check Periodo Ref.]]="Dentro",DATOS_[C.Extra.04]))))),
0)</f>
        <v>0</v>
      </c>
      <c r="AP77" s="95">
        <f t="array" ref="AP77">IFERROR(
AVERAGE((IF(DATOS_[[Sexo]:[Sexo]]=$B77,IF(DATOS_[[AGRUP. CLAS. PROF.]:[AGRUP. CLAS. PROF.]]=$B75,IF(DATOS_[[Check Periodo Ref.]:[Check Periodo Ref.]]="Dentro",DATOS_[C.Extra.05]))))),
0)</f>
        <v>0</v>
      </c>
      <c r="AQ77" s="97">
        <f t="array" ref="AQ77">IFERROR(
AVERAGE(IF(DATOS_[Sexo]=$B77,IF(DATOS_[AGRUP. CLAS. PROF.]=$B75,IF(DATOS_[Check Periodo Ref.]="Dentro",DATOS_[Tot Extrasalarial Ef],FALSE)))),
0)</f>
        <v>0</v>
      </c>
      <c r="AR77" s="98">
        <f t="array" ref="AR77">IFERROR(
AVERAGE(IF(DATOS_[Sexo]=$B77,IF(DATOS_[AGRUP. CLAS. PROF.]=$B75,IF(DATOS_[Check Periodo Ref.]="Dentro",DATOS_[TOTAL Retrib Ef],FALSE)))),
0)</f>
        <v>0</v>
      </c>
    </row>
    <row r="78" spans="1:44" ht="17.25" thickBot="1" x14ac:dyDescent="0.35">
      <c r="A78" s="48" t="str">
        <f t="shared" ref="A78" si="87">+A79</f>
        <v>[ocultar]</v>
      </c>
      <c r="B78" s="51" t="s">
        <v>238</v>
      </c>
      <c r="C78" s="91"/>
      <c r="D78" s="52"/>
      <c r="E78" s="139" t="str">
        <f t="shared" ref="E78:AR78" si="88">IFERROR((E79-E80)/E79,"")</f>
        <v/>
      </c>
      <c r="F78" s="314" t="str">
        <f t="shared" si="88"/>
        <v/>
      </c>
      <c r="G78" s="180" t="str">
        <f t="shared" si="88"/>
        <v/>
      </c>
      <c r="H78" s="180" t="str">
        <f t="shared" si="88"/>
        <v/>
      </c>
      <c r="I78" s="180" t="str">
        <f t="shared" si="88"/>
        <v/>
      </c>
      <c r="J78" s="181" t="str">
        <f t="shared" si="88"/>
        <v/>
      </c>
      <c r="K78" s="182" t="str">
        <f t="shared" si="88"/>
        <v/>
      </c>
      <c r="L78" s="182" t="str">
        <f t="shared" si="88"/>
        <v/>
      </c>
      <c r="M78" s="182" t="str">
        <f t="shared" si="88"/>
        <v/>
      </c>
      <c r="N78" s="182" t="str">
        <f t="shared" si="88"/>
        <v/>
      </c>
      <c r="O78" s="182" t="str">
        <f t="shared" si="88"/>
        <v/>
      </c>
      <c r="P78" s="182" t="str">
        <f t="shared" si="88"/>
        <v/>
      </c>
      <c r="Q78" s="182" t="str">
        <f t="shared" si="88"/>
        <v/>
      </c>
      <c r="R78" s="182" t="str">
        <f t="shared" si="88"/>
        <v/>
      </c>
      <c r="S78" s="182" t="str">
        <f t="shared" si="88"/>
        <v/>
      </c>
      <c r="T78" s="182" t="str">
        <f t="shared" si="88"/>
        <v/>
      </c>
      <c r="U78" s="182" t="str">
        <f t="shared" si="88"/>
        <v/>
      </c>
      <c r="V78" s="181" t="str">
        <f t="shared" si="88"/>
        <v/>
      </c>
      <c r="W78" s="181" t="str">
        <f t="shared" si="88"/>
        <v/>
      </c>
      <c r="X78" s="181" t="str">
        <f t="shared" si="88"/>
        <v/>
      </c>
      <c r="Y78" s="181" t="str">
        <f t="shared" si="88"/>
        <v/>
      </c>
      <c r="Z78" s="181" t="str">
        <f t="shared" si="88"/>
        <v/>
      </c>
      <c r="AA78" s="181" t="str">
        <f t="shared" si="88"/>
        <v/>
      </c>
      <c r="AB78" s="181" t="str">
        <f t="shared" si="88"/>
        <v/>
      </c>
      <c r="AC78" s="181" t="str">
        <f t="shared" si="88"/>
        <v/>
      </c>
      <c r="AD78" s="181" t="str">
        <f t="shared" si="88"/>
        <v/>
      </c>
      <c r="AE78" s="181" t="str">
        <f t="shared" si="88"/>
        <v/>
      </c>
      <c r="AF78" s="181" t="str">
        <f t="shared" si="88"/>
        <v/>
      </c>
      <c r="AG78" s="181" t="str">
        <f t="shared" si="88"/>
        <v/>
      </c>
      <c r="AH78" s="181" t="str">
        <f t="shared" si="88"/>
        <v/>
      </c>
      <c r="AI78" s="181" t="str">
        <f t="shared" si="88"/>
        <v/>
      </c>
      <c r="AJ78" s="140" t="str">
        <f t="shared" si="88"/>
        <v/>
      </c>
      <c r="AK78" s="143" t="str">
        <f t="shared" si="88"/>
        <v/>
      </c>
      <c r="AL78" s="184" t="str">
        <f t="shared" si="88"/>
        <v/>
      </c>
      <c r="AM78" s="184" t="str">
        <f t="shared" si="88"/>
        <v/>
      </c>
      <c r="AN78" s="184" t="str">
        <f t="shared" si="88"/>
        <v/>
      </c>
      <c r="AO78" s="184" t="str">
        <f t="shared" si="88"/>
        <v/>
      </c>
      <c r="AP78" s="184" t="str">
        <f t="shared" si="88"/>
        <v/>
      </c>
      <c r="AQ78" s="141" t="str">
        <f t="shared" si="88"/>
        <v/>
      </c>
      <c r="AR78" s="142" t="str">
        <f t="shared" si="88"/>
        <v/>
      </c>
    </row>
    <row r="79" spans="1:44" x14ac:dyDescent="0.3">
      <c r="A79" s="48" t="str">
        <f t="shared" ref="A79" si="89">+IF(C79+C80=0,"[ocultar]","")</f>
        <v>[ocultar]</v>
      </c>
      <c r="B79" s="46" t="s">
        <v>162</v>
      </c>
      <c r="C79" s="45">
        <f t="array" ref="C79">SUM(IF($B79=DATOS_[Sexo],
IF($B78=DATOS_[AGRUP. CLAS. PROF.],
IF("Dentro"=DATOS_[Check Periodo Ref.],
1/(COUNTIFS(DATOS_[Sexo],$B79,DATOS_[AGRUP. CLAS. PROF.],$B78,DATOS_[Check Periodo Ref.],"Dentro",DATOS_[id],DATOS_[id]))))))</f>
        <v>0</v>
      </c>
      <c r="D79" s="47">
        <f>COUNTIFS(DATOS_[AGRUP. CLAS. PROF.],$B78,DATOS_[Sexo],$B79,DATOS_[Check Periodo Ref.],"Dentro")</f>
        <v>0</v>
      </c>
      <c r="E79" s="92">
        <f t="array" ref="E79">IFERROR(
AVERAGE(IF(DATOS_[Sexo]=$B79,IF(DATOS_[AGRUP. CLAS. PROF.]=$B78,IF(DATOS_[Check Periodo Ref.]="Dentro",DATOS_[SALARIO BASE Ef],FALSE)))),
0)</f>
        <v>0</v>
      </c>
      <c r="F79" s="93">
        <f t="array" ref="F79">IFERROR(
AVERAGE((IF(DATOS_[[Sexo]:[Sexo]]=$B79,IF(DATOS_[[AGRUP. CLAS. PROF.]:[AGRUP. CLAS. PROF.]]=$B78,IF(DATOS_[[Check Periodo Ref.]:[Check Periodo Ref.]]="Dentro",DATOS_[Conc.Sal.01]))))),
0)</f>
        <v>0</v>
      </c>
      <c r="G79" s="93">
        <f t="array" ref="G79">IFERROR(
AVERAGE((IF(DATOS_[[Sexo]:[Sexo]]=$B79,IF(DATOS_[[AGRUP. CLAS. PROF.]:[AGRUP. CLAS. PROF.]]=$B78,IF(DATOS_[[Check Periodo Ref.]:[Check Periodo Ref.]]="Dentro",DATOS_[Conc.Sal.02]))))),
0)</f>
        <v>0</v>
      </c>
      <c r="H79" s="93">
        <f t="array" ref="H79">IFERROR(
AVERAGE((IF(DATOS_[[Sexo]:[Sexo]]=$B79,IF(DATOS_[[AGRUP. CLAS. PROF.]:[AGRUP. CLAS. PROF.]]=$B78,IF(DATOS_[[Check Periodo Ref.]:[Check Periodo Ref.]]="Dentro",DATOS_[Conc.Sal.03]))))),
0)</f>
        <v>0</v>
      </c>
      <c r="I79" s="93">
        <f t="array" ref="I79">IFERROR(
AVERAGE((IF(DATOS_[[Sexo]:[Sexo]]=$B79,IF(DATOS_[[AGRUP. CLAS. PROF.]:[AGRUP. CLAS. PROF.]]=$B78,IF(DATOS_[[Check Periodo Ref.]:[Check Periodo Ref.]]="Dentro",DATOS_[Conc.Sal.04]))))),
0)</f>
        <v>0</v>
      </c>
      <c r="J79" s="93">
        <f t="array" ref="J79">IFERROR(
AVERAGE((IF(DATOS_[[Sexo]:[Sexo]]=$B79,IF(DATOS_[[AGRUP. CLAS. PROF.]:[AGRUP. CLAS. PROF.]]=$B78,IF(DATOS_[[Check Periodo Ref.]:[Check Periodo Ref.]]="Dentro",DATOS_[Conc.Sal.05]))))),
0)</f>
        <v>0</v>
      </c>
      <c r="K79" s="93">
        <f t="array" ref="K79">IFERROR(
AVERAGE((IF(DATOS_[[Sexo]:[Sexo]]=$B79,IF(DATOS_[[AGRUP. CLAS. PROF.]:[AGRUP. CLAS. PROF.]]=$B78,IF(DATOS_[[Check Periodo Ref.]:[Check Periodo Ref.]]="Dentro",DATOS_[Conc.Sal.06]))))),
0)</f>
        <v>0</v>
      </c>
      <c r="L79" s="93">
        <f t="array" ref="L79">IFERROR(
AVERAGE((IF(DATOS_[[Sexo]:[Sexo]]=$B79,IF(DATOS_[[AGRUP. CLAS. PROF.]:[AGRUP. CLAS. PROF.]]=$B78,IF(DATOS_[[Check Periodo Ref.]:[Check Periodo Ref.]]="Dentro",DATOS_[Conc.Sal.07]))))),
0)</f>
        <v>0</v>
      </c>
      <c r="M79" s="93">
        <f t="array" ref="M79">IFERROR(
AVERAGE((IF(DATOS_[[Sexo]:[Sexo]]=$B79,IF(DATOS_[[AGRUP. CLAS. PROF.]:[AGRUP. CLAS. PROF.]]=$B78,IF(DATOS_[[Check Periodo Ref.]:[Check Periodo Ref.]]="Dentro",DATOS_[Conc.Sal.08]))))),
0)</f>
        <v>0</v>
      </c>
      <c r="N79" s="93">
        <f t="array" ref="N79">IFERROR(
AVERAGE((IF(DATOS_[[Sexo]:[Sexo]]=$B79,IF(DATOS_[[AGRUP. CLAS. PROF.]:[AGRUP. CLAS. PROF.]]=$B78,IF(DATOS_[[Check Periodo Ref.]:[Check Periodo Ref.]]="Dentro",DATOS_[Conc.Sal.09]))))),
0)</f>
        <v>0</v>
      </c>
      <c r="O79" s="93">
        <f t="array" ref="O79">IFERROR(
AVERAGE((IF(DATOS_[[Sexo]:[Sexo]]=$B79,IF(DATOS_[[AGRUP. CLAS. PROF.]:[AGRUP. CLAS. PROF.]]=$B78,IF(DATOS_[[Check Periodo Ref.]:[Check Periodo Ref.]]="Dentro",DATOS_[Conc.Sal.10]))))),
0)</f>
        <v>0</v>
      </c>
      <c r="P79" s="93">
        <f t="array" ref="P79">IFERROR(
AVERAGE((IF(DATOS_[[Sexo]:[Sexo]]=$B79,IF(DATOS_[[AGRUP. CLAS. PROF.]:[AGRUP. CLAS. PROF.]]=$B78,IF(DATOS_[[Check Periodo Ref.]:[Check Periodo Ref.]]="Dentro",DATOS_[Conc.Sal.11]))))),
0)</f>
        <v>0</v>
      </c>
      <c r="Q79" s="93">
        <f t="array" ref="Q79">IFERROR(
AVERAGE((IF(DATOS_[[Sexo]:[Sexo]]=$B79,IF(DATOS_[[AGRUP. CLAS. PROF.]:[AGRUP. CLAS. PROF.]]=$B78,IF(DATOS_[[Check Periodo Ref.]:[Check Periodo Ref.]]="Dentro",DATOS_[Conc.Sal.12]))))),
0)</f>
        <v>0</v>
      </c>
      <c r="R79" s="93">
        <f t="array" ref="R79">IFERROR(
AVERAGE((IF(DATOS_[[Sexo]:[Sexo]]=$B79,IF(DATOS_[[AGRUP. CLAS. PROF.]:[AGRUP. CLAS. PROF.]]=$B78,IF(DATOS_[[Check Periodo Ref.]:[Check Periodo Ref.]]="Dentro",DATOS_[Conc.Sal.13]))))),
0)</f>
        <v>0</v>
      </c>
      <c r="S79" s="93">
        <f t="array" ref="S79">IFERROR(
AVERAGE((IF(DATOS_[[Sexo]:[Sexo]]=$B79,IF(DATOS_[[AGRUP. CLAS. PROF.]:[AGRUP. CLAS. PROF.]]=$B78,IF(DATOS_[[Check Periodo Ref.]:[Check Periodo Ref.]]="Dentro",DATOS_[Conc.Sal.14]))))),
0)</f>
        <v>0</v>
      </c>
      <c r="T79" s="93">
        <f t="array" ref="T79">IFERROR(
AVERAGE((IF(DATOS_[[Sexo]:[Sexo]]=$B79,IF(DATOS_[[AGRUP. CLAS. PROF.]:[AGRUP. CLAS. PROF.]]=$B78,IF(DATOS_[[Check Periodo Ref.]:[Check Periodo Ref.]]="Dentro",DATOS_[Conc.Sal.15]))))),
0)</f>
        <v>0</v>
      </c>
      <c r="U79" s="93">
        <f t="array" ref="U79">IFERROR(
AVERAGE((IF(DATOS_[[Sexo]:[Sexo]]=$B79,IF(DATOS_[[AGRUP. CLAS. PROF.]:[AGRUP. CLAS. PROF.]]=$B78,IF(DATOS_[[Check Periodo Ref.]:[Check Periodo Ref.]]="Dentro",DATOS_[Conc.Sal.16]))))),
0)</f>
        <v>0</v>
      </c>
      <c r="V79" s="93">
        <f t="array" ref="V79">IFERROR(
AVERAGE((IF(DATOS_[[Sexo]:[Sexo]]=$B79,IF(DATOS_[[AGRUP. CLAS. PROF.]:[AGRUP. CLAS. PROF.]]=$B78,IF(DATOS_[[Check Periodo Ref.]:[Check Periodo Ref.]]="Dentro",DATOS_[Conc.Sal.17]))))),
0)</f>
        <v>0</v>
      </c>
      <c r="W79" s="93">
        <f t="array" ref="W79">IFERROR(
AVERAGE((IF(DATOS_[[Sexo]:[Sexo]]=$B79,IF(DATOS_[[AGRUP. CLAS. PROF.]:[AGRUP. CLAS. PROF.]]=$B78,IF(DATOS_[[Check Periodo Ref.]:[Check Periodo Ref.]]="Dentro",DATOS_[Conc.Sal.18]))))),
0)</f>
        <v>0</v>
      </c>
      <c r="X79" s="93">
        <f t="array" ref="X79">IFERROR(
AVERAGE((IF(DATOS_[[Sexo]:[Sexo]]=$B79,IF(DATOS_[[AGRUP. CLAS. PROF.]:[AGRUP. CLAS. PROF.]]=$B78,IF(DATOS_[[Check Periodo Ref.]:[Check Periodo Ref.]]="Dentro",DATOS_[Conc.Sal.19]))))),
0)</f>
        <v>0</v>
      </c>
      <c r="Y79" s="93">
        <f t="array" ref="Y79">IFERROR(
AVERAGE((IF(DATOS_[[Sexo]:[Sexo]]=$B79,IF(DATOS_[[AGRUP. CLAS. PROF.]:[AGRUP. CLAS. PROF.]]=$B78,IF(DATOS_[[Check Periodo Ref.]:[Check Periodo Ref.]]="Dentro",DATOS_[Conc.Sal.20]))))),
0)</f>
        <v>0</v>
      </c>
      <c r="Z79" s="93">
        <f t="array" ref="Z79">IFERROR(
AVERAGE((IF(DATOS_[[Sexo]:[Sexo]]=$B79,IF(DATOS_[[AGRUP. CLAS. PROF.]:[AGRUP. CLAS. PROF.]]=$B78,IF(DATOS_[[Check Periodo Ref.]:[Check Periodo Ref.]]="Dentro",DATOS_[Conc.Sal.21]))))),
0)</f>
        <v>0</v>
      </c>
      <c r="AA79" s="93">
        <f t="array" ref="AA79">IFERROR(
AVERAGE((IF(DATOS_[[Sexo]:[Sexo]]=$B79,IF(DATOS_[[AGRUP. CLAS. PROF.]:[AGRUP. CLAS. PROF.]]=$B78,IF(DATOS_[[Check Periodo Ref.]:[Check Periodo Ref.]]="Dentro",DATOS_[Conc.Sal.22]))))),
0)</f>
        <v>0</v>
      </c>
      <c r="AB79" s="93">
        <f t="array" ref="AB79">IFERROR(
AVERAGE((IF(DATOS_[[Sexo]:[Sexo]]=$B79,IF(DATOS_[[AGRUP. CLAS. PROF.]:[AGRUP. CLAS. PROF.]]=$B78,IF(DATOS_[[Check Periodo Ref.]:[Check Periodo Ref.]]="Dentro",DATOS_[Conc.Sal.23]))))),
0)</f>
        <v>0</v>
      </c>
      <c r="AC79" s="93">
        <f t="array" ref="AC79">IFERROR(
AVERAGE((IF(DATOS_[[Sexo]:[Sexo]]=$B79,IF(DATOS_[[AGRUP. CLAS. PROF.]:[AGRUP. CLAS. PROF.]]=$B78,IF(DATOS_[[Check Periodo Ref.]:[Check Periodo Ref.]]="Dentro",DATOS_[Conc.Sal.24]))))),
0)</f>
        <v>0</v>
      </c>
      <c r="AD79" s="93">
        <f t="array" ref="AD79">IFERROR(
AVERAGE((IF(DATOS_[[Sexo]:[Sexo]]=$B79,IF(DATOS_[[AGRUP. CLAS. PROF.]:[AGRUP. CLAS. PROF.]]=$B78,IF(DATOS_[[Check Periodo Ref.]:[Check Periodo Ref.]]="Dentro",DATOS_[Conc.Sal.25]))))),
0)</f>
        <v>0</v>
      </c>
      <c r="AE79" s="93">
        <f t="array" ref="AE79">IFERROR(
AVERAGE((IF(DATOS_[[Sexo]:[Sexo]]=$B79,IF(DATOS_[[AGRUP. CLAS. PROF.]:[AGRUP. CLAS. PROF.]]=$B78,IF(DATOS_[[Check Periodo Ref.]:[Check Periodo Ref.]]="Dentro",DATOS_[Conc.Sal.26]))))),
0)</f>
        <v>0</v>
      </c>
      <c r="AF79" s="93">
        <f t="array" ref="AF79">IFERROR(
AVERAGE((IF(DATOS_[[Sexo]:[Sexo]]=$B79,IF(DATOS_[[AGRUP. CLAS. PROF.]:[AGRUP. CLAS. PROF.]]=$B78,IF(DATOS_[[Check Periodo Ref.]:[Check Periodo Ref.]]="Dentro",DATOS_[Conc.Sal.27]))))),
0)</f>
        <v>0</v>
      </c>
      <c r="AG79" s="93">
        <f t="array" ref="AG79">IFERROR(
AVERAGE((IF(DATOS_[[Sexo]:[Sexo]]=$B79,IF(DATOS_[[AGRUP. CLAS. PROF.]:[AGRUP. CLAS. PROF.]]=$B78,IF(DATOS_[[Check Periodo Ref.]:[Check Periodo Ref.]]="Dentro",DATOS_[Conc.Sal.28]))))),
0)</f>
        <v>0</v>
      </c>
      <c r="AH79" s="93">
        <f t="array" ref="AH79">IFERROR(
AVERAGE((IF(DATOS_[[Sexo]:[Sexo]]=$B79,IF(DATOS_[[AGRUP. CLAS. PROF.]:[AGRUP. CLAS. PROF.]]=$B78,IF(DATOS_[[Check Periodo Ref.]:[Check Periodo Ref.]]="Dentro",DATOS_[Conc.Sal.29]))))),
0)</f>
        <v>0</v>
      </c>
      <c r="AI79" s="93">
        <f t="array" ref="AI79">IFERROR(
AVERAGE((IF(DATOS_[[Sexo]:[Sexo]]=$B79,IF(DATOS_[[AGRUP. CLAS. PROF.]:[AGRUP. CLAS. PROF.]]=$B78,IF(DATOS_[[Check Periodo Ref.]:[Check Periodo Ref.]]="Dentro",DATOS_[Conc.Sal.30]))))),
0)</f>
        <v>0</v>
      </c>
      <c r="AJ79" s="94">
        <f t="array" ref="AJ79">IFERROR(
AVERAGE(IF(DATOS_[Sexo]=$B79,IF(DATOS_[AGRUP. CLAS. PROF.]=$B78,IF(DATOS_[Check Periodo Ref.]="Dentro",DATOS_[Tot COMPL.SAL Ef],FALSE)))),
0)</f>
        <v>0</v>
      </c>
      <c r="AK79" s="96">
        <f t="array" ref="AK79">IFERROR(
AVERAGE(IF(DATOS_[Sexo]=$B79,IF(DATOS_[AGRUP. CLAS. PROF.]=$B78,IF(DATOS_[Check Periodo Ref.]="Dentro",DATOS_[TOTAL SALARIO Ef],FALSE)))),
0)</f>
        <v>0</v>
      </c>
      <c r="AL79" s="95">
        <f t="array" ref="AL79">IFERROR(
AVERAGE((IF(DATOS_[[Sexo]:[Sexo]]=$B79,IF(DATOS_[[AGRUP. CLAS. PROF.]:[AGRUP. CLAS. PROF.]]=$B78,IF(DATOS_[[Check Periodo Ref.]:[Check Periodo Ref.]]="Dentro",DATOS_[C.Extra.01]))))),
0)</f>
        <v>0</v>
      </c>
      <c r="AM79" s="95">
        <f t="array" ref="AM79">IFERROR(
AVERAGE((IF(DATOS_[[Sexo]:[Sexo]]=$B79,IF(DATOS_[[AGRUP. CLAS. PROF.]:[AGRUP. CLAS. PROF.]]=$B78,IF(DATOS_[[Check Periodo Ref.]:[Check Periodo Ref.]]="Dentro",DATOS_[C.Extra.02]))))),
0)</f>
        <v>0</v>
      </c>
      <c r="AN79" s="95">
        <f t="array" ref="AN79">IFERROR(
AVERAGE((IF(DATOS_[[Sexo]:[Sexo]]=$B79,IF(DATOS_[[AGRUP. CLAS. PROF.]:[AGRUP. CLAS. PROF.]]=$B78,IF(DATOS_[[Check Periodo Ref.]:[Check Periodo Ref.]]="Dentro",DATOS_[C.Extra.03]))))),
0)</f>
        <v>0</v>
      </c>
      <c r="AO79" s="95">
        <f t="array" ref="AO79">IFERROR(
AVERAGE((IF(DATOS_[[Sexo]:[Sexo]]=$B79,IF(DATOS_[[AGRUP. CLAS. PROF.]:[AGRUP. CLAS. PROF.]]=$B78,IF(DATOS_[[Check Periodo Ref.]:[Check Periodo Ref.]]="Dentro",DATOS_[C.Extra.04]))))),
0)</f>
        <v>0</v>
      </c>
      <c r="AP79" s="95">
        <f t="array" ref="AP79">IFERROR(
AVERAGE((IF(DATOS_[[Sexo]:[Sexo]]=$B79,IF(DATOS_[[AGRUP. CLAS. PROF.]:[AGRUP. CLAS. PROF.]]=$B78,IF(DATOS_[[Check Periodo Ref.]:[Check Periodo Ref.]]="Dentro",DATOS_[C.Extra.05]))))),
0)</f>
        <v>0</v>
      </c>
      <c r="AQ79" s="97">
        <f t="array" ref="AQ79">IFERROR(
AVERAGE(IF(DATOS_[Sexo]=$B79,IF(DATOS_[AGRUP. CLAS. PROF.]=$B78,IF(DATOS_[Check Periodo Ref.]="Dentro",DATOS_[Tot Extrasalarial Ef],FALSE)))),
0)</f>
        <v>0</v>
      </c>
      <c r="AR79" s="98">
        <f t="array" ref="AR79">IFERROR(
AVERAGE(IF(DATOS_[Sexo]=$B79,IF(DATOS_[AGRUP. CLAS. PROF.]=$B78,IF(DATOS_[Check Periodo Ref.]="Dentro",DATOS_[TOTAL Retrib Ef],FALSE)))),
0)</f>
        <v>0</v>
      </c>
    </row>
    <row r="80" spans="1:44" x14ac:dyDescent="0.3">
      <c r="A80" s="48" t="str">
        <f t="shared" ref="A80" si="90">+A79</f>
        <v>[ocultar]</v>
      </c>
      <c r="B80" s="46" t="s">
        <v>163</v>
      </c>
      <c r="C80" s="45">
        <f t="array" ref="C80">SUM(IF($B80=DATOS_[Sexo],
IF($B78=DATOS_[AGRUP. CLAS. PROF.],
IF("Dentro"=DATOS_[Check Periodo Ref.],
1/(COUNTIFS(DATOS_[Sexo],$B80,DATOS_[AGRUP. CLAS. PROF.],$B78,DATOS_[Check Periodo Ref.],"Dentro",DATOS_[id],DATOS_[id]))))))</f>
        <v>0</v>
      </c>
      <c r="D80" s="47">
        <f>COUNTIFS(DATOS_[AGRUP. CLAS. PROF.],$B78,DATOS_[Sexo],$B80,DATOS_[Check Periodo Ref.],"Dentro")</f>
        <v>0</v>
      </c>
      <c r="E80" s="92">
        <f t="array" ref="E80">IFERROR(
AVERAGE(IF(DATOS_[Sexo]=$B80,IF(DATOS_[AGRUP. CLAS. PROF.]=$B78,IF(DATOS_[Check Periodo Ref.]="Dentro",DATOS_[SALARIO BASE Ef],FALSE)))),
0)</f>
        <v>0</v>
      </c>
      <c r="F80" s="93">
        <f t="array" ref="F80">IFERROR(
AVERAGE((IF(DATOS_[[Sexo]:[Sexo]]=$B80,IF(DATOS_[[AGRUP. CLAS. PROF.]:[AGRUP. CLAS. PROF.]]=$B78,IF(DATOS_[[Check Periodo Ref.]:[Check Periodo Ref.]]="Dentro",DATOS_[Conc.Sal.01]))))),
0)</f>
        <v>0</v>
      </c>
      <c r="G80" s="93">
        <f t="array" ref="G80">IFERROR(
AVERAGE((IF(DATOS_[[Sexo]:[Sexo]]=$B80,IF(DATOS_[[AGRUP. CLAS. PROF.]:[AGRUP. CLAS. PROF.]]=$B78,IF(DATOS_[[Check Periodo Ref.]:[Check Periodo Ref.]]="Dentro",DATOS_[Conc.Sal.02]))))),
0)</f>
        <v>0</v>
      </c>
      <c r="H80" s="93">
        <f t="array" ref="H80">IFERROR(
AVERAGE((IF(DATOS_[[Sexo]:[Sexo]]=$B80,IF(DATOS_[[AGRUP. CLAS. PROF.]:[AGRUP. CLAS. PROF.]]=$B78,IF(DATOS_[[Check Periodo Ref.]:[Check Periodo Ref.]]="Dentro",DATOS_[Conc.Sal.03]))))),
0)</f>
        <v>0</v>
      </c>
      <c r="I80" s="93">
        <f t="array" ref="I80">IFERROR(
AVERAGE((IF(DATOS_[[Sexo]:[Sexo]]=$B80,IF(DATOS_[[AGRUP. CLAS. PROF.]:[AGRUP. CLAS. PROF.]]=$B78,IF(DATOS_[[Check Periodo Ref.]:[Check Periodo Ref.]]="Dentro",DATOS_[Conc.Sal.04]))))),
0)</f>
        <v>0</v>
      </c>
      <c r="J80" s="93">
        <f t="array" ref="J80">IFERROR(
AVERAGE((IF(DATOS_[[Sexo]:[Sexo]]=$B80,IF(DATOS_[[AGRUP. CLAS. PROF.]:[AGRUP. CLAS. PROF.]]=$B78,IF(DATOS_[[Check Periodo Ref.]:[Check Periodo Ref.]]="Dentro",DATOS_[Conc.Sal.05]))))),
0)</f>
        <v>0</v>
      </c>
      <c r="K80" s="93">
        <f t="array" ref="K80">IFERROR(
AVERAGE((IF(DATOS_[[Sexo]:[Sexo]]=$B80,IF(DATOS_[[AGRUP. CLAS. PROF.]:[AGRUP. CLAS. PROF.]]=$B78,IF(DATOS_[[Check Periodo Ref.]:[Check Periodo Ref.]]="Dentro",DATOS_[Conc.Sal.06]))))),
0)</f>
        <v>0</v>
      </c>
      <c r="L80" s="93">
        <f t="array" ref="L80">IFERROR(
AVERAGE((IF(DATOS_[[Sexo]:[Sexo]]=$B80,IF(DATOS_[[AGRUP. CLAS. PROF.]:[AGRUP. CLAS. PROF.]]=$B78,IF(DATOS_[[Check Periodo Ref.]:[Check Periodo Ref.]]="Dentro",DATOS_[Conc.Sal.07]))))),
0)</f>
        <v>0</v>
      </c>
      <c r="M80" s="93">
        <f t="array" ref="M80">IFERROR(
AVERAGE((IF(DATOS_[[Sexo]:[Sexo]]=$B80,IF(DATOS_[[AGRUP. CLAS. PROF.]:[AGRUP. CLAS. PROF.]]=$B78,IF(DATOS_[[Check Periodo Ref.]:[Check Periodo Ref.]]="Dentro",DATOS_[Conc.Sal.08]))))),
0)</f>
        <v>0</v>
      </c>
      <c r="N80" s="93">
        <f t="array" ref="N80">IFERROR(
AVERAGE((IF(DATOS_[[Sexo]:[Sexo]]=$B80,IF(DATOS_[[AGRUP. CLAS. PROF.]:[AGRUP. CLAS. PROF.]]=$B78,IF(DATOS_[[Check Periodo Ref.]:[Check Periodo Ref.]]="Dentro",DATOS_[Conc.Sal.09]))))),
0)</f>
        <v>0</v>
      </c>
      <c r="O80" s="93">
        <f t="array" ref="O80">IFERROR(
AVERAGE((IF(DATOS_[[Sexo]:[Sexo]]=$B80,IF(DATOS_[[AGRUP. CLAS. PROF.]:[AGRUP. CLAS. PROF.]]=$B78,IF(DATOS_[[Check Periodo Ref.]:[Check Periodo Ref.]]="Dentro",DATOS_[Conc.Sal.10]))))),
0)</f>
        <v>0</v>
      </c>
      <c r="P80" s="93">
        <f t="array" ref="P80">IFERROR(
AVERAGE((IF(DATOS_[[Sexo]:[Sexo]]=$B80,IF(DATOS_[[AGRUP. CLAS. PROF.]:[AGRUP. CLAS. PROF.]]=$B78,IF(DATOS_[[Check Periodo Ref.]:[Check Periodo Ref.]]="Dentro",DATOS_[Conc.Sal.11]))))),
0)</f>
        <v>0</v>
      </c>
      <c r="Q80" s="93">
        <f t="array" ref="Q80">IFERROR(
AVERAGE((IF(DATOS_[[Sexo]:[Sexo]]=$B80,IF(DATOS_[[AGRUP. CLAS. PROF.]:[AGRUP. CLAS. PROF.]]=$B78,IF(DATOS_[[Check Periodo Ref.]:[Check Periodo Ref.]]="Dentro",DATOS_[Conc.Sal.12]))))),
0)</f>
        <v>0</v>
      </c>
      <c r="R80" s="93">
        <f t="array" ref="R80">IFERROR(
AVERAGE((IF(DATOS_[[Sexo]:[Sexo]]=$B80,IF(DATOS_[[AGRUP. CLAS. PROF.]:[AGRUP. CLAS. PROF.]]=$B78,IF(DATOS_[[Check Periodo Ref.]:[Check Periodo Ref.]]="Dentro",DATOS_[Conc.Sal.13]))))),
0)</f>
        <v>0</v>
      </c>
      <c r="S80" s="93">
        <f t="array" ref="S80">IFERROR(
AVERAGE((IF(DATOS_[[Sexo]:[Sexo]]=$B80,IF(DATOS_[[AGRUP. CLAS. PROF.]:[AGRUP. CLAS. PROF.]]=$B78,IF(DATOS_[[Check Periodo Ref.]:[Check Periodo Ref.]]="Dentro",DATOS_[Conc.Sal.14]))))),
0)</f>
        <v>0</v>
      </c>
      <c r="T80" s="93">
        <f t="array" ref="T80">IFERROR(
AVERAGE((IF(DATOS_[[Sexo]:[Sexo]]=$B80,IF(DATOS_[[AGRUP. CLAS. PROF.]:[AGRUP. CLAS. PROF.]]=$B78,IF(DATOS_[[Check Periodo Ref.]:[Check Periodo Ref.]]="Dentro",DATOS_[Conc.Sal.15]))))),
0)</f>
        <v>0</v>
      </c>
      <c r="U80" s="93">
        <f t="array" ref="U80">IFERROR(
AVERAGE((IF(DATOS_[[Sexo]:[Sexo]]=$B80,IF(DATOS_[[AGRUP. CLAS. PROF.]:[AGRUP. CLAS. PROF.]]=$B78,IF(DATOS_[[Check Periodo Ref.]:[Check Periodo Ref.]]="Dentro",DATOS_[Conc.Sal.16]))))),
0)</f>
        <v>0</v>
      </c>
      <c r="V80" s="93">
        <f t="array" ref="V80">IFERROR(
AVERAGE((IF(DATOS_[[Sexo]:[Sexo]]=$B80,IF(DATOS_[[AGRUP. CLAS. PROF.]:[AGRUP. CLAS. PROF.]]=$B78,IF(DATOS_[[Check Periodo Ref.]:[Check Periodo Ref.]]="Dentro",DATOS_[Conc.Sal.17]))))),
0)</f>
        <v>0</v>
      </c>
      <c r="W80" s="93">
        <f t="array" ref="W80">IFERROR(
AVERAGE((IF(DATOS_[[Sexo]:[Sexo]]=$B80,IF(DATOS_[[AGRUP. CLAS. PROF.]:[AGRUP. CLAS. PROF.]]=$B78,IF(DATOS_[[Check Periodo Ref.]:[Check Periodo Ref.]]="Dentro",DATOS_[Conc.Sal.18]))))),
0)</f>
        <v>0</v>
      </c>
      <c r="X80" s="93">
        <f t="array" ref="X80">IFERROR(
AVERAGE((IF(DATOS_[[Sexo]:[Sexo]]=$B80,IF(DATOS_[[AGRUP. CLAS. PROF.]:[AGRUP. CLAS. PROF.]]=$B78,IF(DATOS_[[Check Periodo Ref.]:[Check Periodo Ref.]]="Dentro",DATOS_[Conc.Sal.19]))))),
0)</f>
        <v>0</v>
      </c>
      <c r="Y80" s="93">
        <f t="array" ref="Y80">IFERROR(
AVERAGE((IF(DATOS_[[Sexo]:[Sexo]]=$B80,IF(DATOS_[[AGRUP. CLAS. PROF.]:[AGRUP. CLAS. PROF.]]=$B78,IF(DATOS_[[Check Periodo Ref.]:[Check Periodo Ref.]]="Dentro",DATOS_[Conc.Sal.20]))))),
0)</f>
        <v>0</v>
      </c>
      <c r="Z80" s="93">
        <f t="array" ref="Z80">IFERROR(
AVERAGE((IF(DATOS_[[Sexo]:[Sexo]]=$B80,IF(DATOS_[[AGRUP. CLAS. PROF.]:[AGRUP. CLAS. PROF.]]=$B78,IF(DATOS_[[Check Periodo Ref.]:[Check Periodo Ref.]]="Dentro",DATOS_[Conc.Sal.21]))))),
0)</f>
        <v>0</v>
      </c>
      <c r="AA80" s="93">
        <f t="array" ref="AA80">IFERROR(
AVERAGE((IF(DATOS_[[Sexo]:[Sexo]]=$B80,IF(DATOS_[[AGRUP. CLAS. PROF.]:[AGRUP. CLAS. PROF.]]=$B78,IF(DATOS_[[Check Periodo Ref.]:[Check Periodo Ref.]]="Dentro",DATOS_[Conc.Sal.22]))))),
0)</f>
        <v>0</v>
      </c>
      <c r="AB80" s="93">
        <f t="array" ref="AB80">IFERROR(
AVERAGE((IF(DATOS_[[Sexo]:[Sexo]]=$B80,IF(DATOS_[[AGRUP. CLAS. PROF.]:[AGRUP. CLAS. PROF.]]=$B78,IF(DATOS_[[Check Periodo Ref.]:[Check Periodo Ref.]]="Dentro",DATOS_[Conc.Sal.23]))))),
0)</f>
        <v>0</v>
      </c>
      <c r="AC80" s="93">
        <f t="array" ref="AC80">IFERROR(
AVERAGE((IF(DATOS_[[Sexo]:[Sexo]]=$B80,IF(DATOS_[[AGRUP. CLAS. PROF.]:[AGRUP. CLAS. PROF.]]=$B78,IF(DATOS_[[Check Periodo Ref.]:[Check Periodo Ref.]]="Dentro",DATOS_[Conc.Sal.24]))))),
0)</f>
        <v>0</v>
      </c>
      <c r="AD80" s="93">
        <f t="array" ref="AD80">IFERROR(
AVERAGE((IF(DATOS_[[Sexo]:[Sexo]]=$B80,IF(DATOS_[[AGRUP. CLAS. PROF.]:[AGRUP. CLAS. PROF.]]=$B78,IF(DATOS_[[Check Periodo Ref.]:[Check Periodo Ref.]]="Dentro",DATOS_[Conc.Sal.25]))))),
0)</f>
        <v>0</v>
      </c>
      <c r="AE80" s="93">
        <f t="array" ref="AE80">IFERROR(
AVERAGE((IF(DATOS_[[Sexo]:[Sexo]]=$B80,IF(DATOS_[[AGRUP. CLAS. PROF.]:[AGRUP. CLAS. PROF.]]=$B78,IF(DATOS_[[Check Periodo Ref.]:[Check Periodo Ref.]]="Dentro",DATOS_[Conc.Sal.26]))))),
0)</f>
        <v>0</v>
      </c>
      <c r="AF80" s="93">
        <f t="array" ref="AF80">IFERROR(
AVERAGE((IF(DATOS_[[Sexo]:[Sexo]]=$B80,IF(DATOS_[[AGRUP. CLAS. PROF.]:[AGRUP. CLAS. PROF.]]=$B78,IF(DATOS_[[Check Periodo Ref.]:[Check Periodo Ref.]]="Dentro",DATOS_[Conc.Sal.27]))))),
0)</f>
        <v>0</v>
      </c>
      <c r="AG80" s="93">
        <f t="array" ref="AG80">IFERROR(
AVERAGE((IF(DATOS_[[Sexo]:[Sexo]]=$B80,IF(DATOS_[[AGRUP. CLAS. PROF.]:[AGRUP. CLAS. PROF.]]=$B78,IF(DATOS_[[Check Periodo Ref.]:[Check Periodo Ref.]]="Dentro",DATOS_[Conc.Sal.28]))))),
0)</f>
        <v>0</v>
      </c>
      <c r="AH80" s="93">
        <f t="array" ref="AH80">IFERROR(
AVERAGE((IF(DATOS_[[Sexo]:[Sexo]]=$B80,IF(DATOS_[[AGRUP. CLAS. PROF.]:[AGRUP. CLAS. PROF.]]=$B78,IF(DATOS_[[Check Periodo Ref.]:[Check Periodo Ref.]]="Dentro",DATOS_[Conc.Sal.29]))))),
0)</f>
        <v>0</v>
      </c>
      <c r="AI80" s="93">
        <f t="array" ref="AI80">IFERROR(
AVERAGE((IF(DATOS_[[Sexo]:[Sexo]]=$B80,IF(DATOS_[[AGRUP. CLAS. PROF.]:[AGRUP. CLAS. PROF.]]=$B78,IF(DATOS_[[Check Periodo Ref.]:[Check Periodo Ref.]]="Dentro",DATOS_[Conc.Sal.30]))))),
0)</f>
        <v>0</v>
      </c>
      <c r="AJ80" s="94">
        <f t="array" ref="AJ80">IFERROR(
AVERAGE(IF(DATOS_[Sexo]=$B80,IF(DATOS_[AGRUP. CLAS. PROF.]=$B78,IF(DATOS_[Check Periodo Ref.]="Dentro",DATOS_[Tot COMPL.SAL Ef],FALSE)))),
0)</f>
        <v>0</v>
      </c>
      <c r="AK80" s="96">
        <f t="array" ref="AK80">IFERROR(
AVERAGE(IF(DATOS_[Sexo]=$B80,IF(DATOS_[AGRUP. CLAS. PROF.]=$B78,IF(DATOS_[Check Periodo Ref.]="Dentro",DATOS_[TOTAL SALARIO Ef],FALSE)))),
0)</f>
        <v>0</v>
      </c>
      <c r="AL80" s="95">
        <f t="array" ref="AL80">IFERROR(
AVERAGE((IF(DATOS_[[Sexo]:[Sexo]]=$B80,IF(DATOS_[[AGRUP. CLAS. PROF.]:[AGRUP. CLAS. PROF.]]=$B78,IF(DATOS_[[Check Periodo Ref.]:[Check Periodo Ref.]]="Dentro",DATOS_[C.Extra.01]))))),
0)</f>
        <v>0</v>
      </c>
      <c r="AM80" s="95">
        <f t="array" ref="AM80">IFERROR(
AVERAGE((IF(DATOS_[[Sexo]:[Sexo]]=$B80,IF(DATOS_[[AGRUP. CLAS. PROF.]:[AGRUP. CLAS. PROF.]]=$B78,IF(DATOS_[[Check Periodo Ref.]:[Check Periodo Ref.]]="Dentro",DATOS_[C.Extra.02]))))),
0)</f>
        <v>0</v>
      </c>
      <c r="AN80" s="95">
        <f t="array" ref="AN80">IFERROR(
AVERAGE((IF(DATOS_[[Sexo]:[Sexo]]=$B80,IF(DATOS_[[AGRUP. CLAS. PROF.]:[AGRUP. CLAS. PROF.]]=$B78,IF(DATOS_[[Check Periodo Ref.]:[Check Periodo Ref.]]="Dentro",DATOS_[C.Extra.03]))))),
0)</f>
        <v>0</v>
      </c>
      <c r="AO80" s="95">
        <f t="array" ref="AO80">IFERROR(
AVERAGE((IF(DATOS_[[Sexo]:[Sexo]]=$B80,IF(DATOS_[[AGRUP. CLAS. PROF.]:[AGRUP. CLAS. PROF.]]=$B78,IF(DATOS_[[Check Periodo Ref.]:[Check Periodo Ref.]]="Dentro",DATOS_[C.Extra.04]))))),
0)</f>
        <v>0</v>
      </c>
      <c r="AP80" s="95">
        <f t="array" ref="AP80">IFERROR(
AVERAGE((IF(DATOS_[[Sexo]:[Sexo]]=$B80,IF(DATOS_[[AGRUP. CLAS. PROF.]:[AGRUP. CLAS. PROF.]]=$B78,IF(DATOS_[[Check Periodo Ref.]:[Check Periodo Ref.]]="Dentro",DATOS_[C.Extra.05]))))),
0)</f>
        <v>0</v>
      </c>
      <c r="AQ80" s="97">
        <f t="array" ref="AQ80">IFERROR(
AVERAGE(IF(DATOS_[Sexo]=$B80,IF(DATOS_[AGRUP. CLAS. PROF.]=$B78,IF(DATOS_[Check Periodo Ref.]="Dentro",DATOS_[Tot Extrasalarial Ef],FALSE)))),
0)</f>
        <v>0</v>
      </c>
      <c r="AR80" s="98">
        <f t="array" ref="AR80">IFERROR(
AVERAGE(IF(DATOS_[Sexo]=$B80,IF(DATOS_[AGRUP. CLAS. PROF.]=$B78,IF(DATOS_[Check Periodo Ref.]="Dentro",DATOS_[TOTAL Retrib Ef],FALSE)))),
0)</f>
        <v>0</v>
      </c>
    </row>
    <row r="81" spans="1:44" ht="17.25" thickBot="1" x14ac:dyDescent="0.35">
      <c r="A81" s="48" t="str">
        <f t="shared" ref="A81" si="91">+A82</f>
        <v>[ocultar]</v>
      </c>
      <c r="B81" s="51" t="s">
        <v>239</v>
      </c>
      <c r="C81" s="91"/>
      <c r="D81" s="52"/>
      <c r="E81" s="139" t="str">
        <f t="shared" ref="E81:AR81" si="92">IFERROR((E82-E83)/E82,"")</f>
        <v/>
      </c>
      <c r="F81" s="314" t="str">
        <f t="shared" si="92"/>
        <v/>
      </c>
      <c r="G81" s="180" t="str">
        <f t="shared" si="92"/>
        <v/>
      </c>
      <c r="H81" s="180" t="str">
        <f t="shared" si="92"/>
        <v/>
      </c>
      <c r="I81" s="180" t="str">
        <f t="shared" si="92"/>
        <v/>
      </c>
      <c r="J81" s="181" t="str">
        <f t="shared" si="92"/>
        <v/>
      </c>
      <c r="K81" s="182" t="str">
        <f t="shared" si="92"/>
        <v/>
      </c>
      <c r="L81" s="182" t="str">
        <f t="shared" si="92"/>
        <v/>
      </c>
      <c r="M81" s="182" t="str">
        <f t="shared" si="92"/>
        <v/>
      </c>
      <c r="N81" s="182" t="str">
        <f t="shared" si="92"/>
        <v/>
      </c>
      <c r="O81" s="182" t="str">
        <f t="shared" si="92"/>
        <v/>
      </c>
      <c r="P81" s="182" t="str">
        <f t="shared" si="92"/>
        <v/>
      </c>
      <c r="Q81" s="182" t="str">
        <f t="shared" si="92"/>
        <v/>
      </c>
      <c r="R81" s="182" t="str">
        <f t="shared" si="92"/>
        <v/>
      </c>
      <c r="S81" s="182" t="str">
        <f t="shared" si="92"/>
        <v/>
      </c>
      <c r="T81" s="182" t="str">
        <f t="shared" si="92"/>
        <v/>
      </c>
      <c r="U81" s="182" t="str">
        <f t="shared" si="92"/>
        <v/>
      </c>
      <c r="V81" s="181" t="str">
        <f t="shared" si="92"/>
        <v/>
      </c>
      <c r="W81" s="181" t="str">
        <f t="shared" si="92"/>
        <v/>
      </c>
      <c r="X81" s="181" t="str">
        <f t="shared" si="92"/>
        <v/>
      </c>
      <c r="Y81" s="181" t="str">
        <f t="shared" si="92"/>
        <v/>
      </c>
      <c r="Z81" s="181" t="str">
        <f t="shared" si="92"/>
        <v/>
      </c>
      <c r="AA81" s="181" t="str">
        <f t="shared" si="92"/>
        <v/>
      </c>
      <c r="AB81" s="181" t="str">
        <f t="shared" si="92"/>
        <v/>
      </c>
      <c r="AC81" s="181" t="str">
        <f t="shared" si="92"/>
        <v/>
      </c>
      <c r="AD81" s="181" t="str">
        <f t="shared" si="92"/>
        <v/>
      </c>
      <c r="AE81" s="181" t="str">
        <f t="shared" si="92"/>
        <v/>
      </c>
      <c r="AF81" s="181" t="str">
        <f t="shared" si="92"/>
        <v/>
      </c>
      <c r="AG81" s="181" t="str">
        <f t="shared" si="92"/>
        <v/>
      </c>
      <c r="AH81" s="181" t="str">
        <f t="shared" si="92"/>
        <v/>
      </c>
      <c r="AI81" s="181" t="str">
        <f t="shared" si="92"/>
        <v/>
      </c>
      <c r="AJ81" s="140" t="str">
        <f t="shared" si="92"/>
        <v/>
      </c>
      <c r="AK81" s="143" t="str">
        <f t="shared" si="92"/>
        <v/>
      </c>
      <c r="AL81" s="184" t="str">
        <f t="shared" si="92"/>
        <v/>
      </c>
      <c r="AM81" s="184" t="str">
        <f t="shared" si="92"/>
        <v/>
      </c>
      <c r="AN81" s="184" t="str">
        <f t="shared" si="92"/>
        <v/>
      </c>
      <c r="AO81" s="184" t="str">
        <f t="shared" si="92"/>
        <v/>
      </c>
      <c r="AP81" s="184" t="str">
        <f t="shared" si="92"/>
        <v/>
      </c>
      <c r="AQ81" s="141" t="str">
        <f t="shared" si="92"/>
        <v/>
      </c>
      <c r="AR81" s="142" t="str">
        <f t="shared" si="92"/>
        <v/>
      </c>
    </row>
    <row r="82" spans="1:44" x14ac:dyDescent="0.3">
      <c r="A82" s="48" t="str">
        <f t="shared" ref="A82" si="93">+IF(C82+C83=0,"[ocultar]","")</f>
        <v>[ocultar]</v>
      </c>
      <c r="B82" s="46" t="s">
        <v>162</v>
      </c>
      <c r="C82" s="45">
        <f t="array" ref="C82">SUM(IF($B82=DATOS_[Sexo],
IF($B81=DATOS_[AGRUP. CLAS. PROF.],
IF("Dentro"=DATOS_[Check Periodo Ref.],
1/(COUNTIFS(DATOS_[Sexo],$B82,DATOS_[AGRUP. CLAS. PROF.],$B81,DATOS_[Check Periodo Ref.],"Dentro",DATOS_[id],DATOS_[id]))))))</f>
        <v>0</v>
      </c>
      <c r="D82" s="47">
        <f>COUNTIFS(DATOS_[AGRUP. CLAS. PROF.],$B81,DATOS_[Sexo],$B82,DATOS_[Check Periodo Ref.],"Dentro")</f>
        <v>0</v>
      </c>
      <c r="E82" s="92">
        <f t="array" ref="E82">IFERROR(
AVERAGE(IF(DATOS_[Sexo]=$B82,IF(DATOS_[AGRUP. CLAS. PROF.]=$B81,IF(DATOS_[Check Periodo Ref.]="Dentro",DATOS_[SALARIO BASE Ef],FALSE)))),
0)</f>
        <v>0</v>
      </c>
      <c r="F82" s="93">
        <f t="array" ref="F82">IFERROR(
AVERAGE((IF(DATOS_[[Sexo]:[Sexo]]=$B82,IF(DATOS_[[AGRUP. CLAS. PROF.]:[AGRUP. CLAS. PROF.]]=$B81,IF(DATOS_[[Check Periodo Ref.]:[Check Periodo Ref.]]="Dentro",DATOS_[Conc.Sal.01]))))),
0)</f>
        <v>0</v>
      </c>
      <c r="G82" s="93">
        <f t="array" ref="G82">IFERROR(
AVERAGE((IF(DATOS_[[Sexo]:[Sexo]]=$B82,IF(DATOS_[[AGRUP. CLAS. PROF.]:[AGRUP. CLAS. PROF.]]=$B81,IF(DATOS_[[Check Periodo Ref.]:[Check Periodo Ref.]]="Dentro",DATOS_[Conc.Sal.02]))))),
0)</f>
        <v>0</v>
      </c>
      <c r="H82" s="93">
        <f t="array" ref="H82">IFERROR(
AVERAGE((IF(DATOS_[[Sexo]:[Sexo]]=$B82,IF(DATOS_[[AGRUP. CLAS. PROF.]:[AGRUP. CLAS. PROF.]]=$B81,IF(DATOS_[[Check Periodo Ref.]:[Check Periodo Ref.]]="Dentro",DATOS_[Conc.Sal.03]))))),
0)</f>
        <v>0</v>
      </c>
      <c r="I82" s="93">
        <f t="array" ref="I82">IFERROR(
AVERAGE((IF(DATOS_[[Sexo]:[Sexo]]=$B82,IF(DATOS_[[AGRUP. CLAS. PROF.]:[AGRUP. CLAS. PROF.]]=$B81,IF(DATOS_[[Check Periodo Ref.]:[Check Periodo Ref.]]="Dentro",DATOS_[Conc.Sal.04]))))),
0)</f>
        <v>0</v>
      </c>
      <c r="J82" s="93">
        <f t="array" ref="J82">IFERROR(
AVERAGE((IF(DATOS_[[Sexo]:[Sexo]]=$B82,IF(DATOS_[[AGRUP. CLAS. PROF.]:[AGRUP. CLAS. PROF.]]=$B81,IF(DATOS_[[Check Periodo Ref.]:[Check Periodo Ref.]]="Dentro",DATOS_[Conc.Sal.05]))))),
0)</f>
        <v>0</v>
      </c>
      <c r="K82" s="93">
        <f t="array" ref="K82">IFERROR(
AVERAGE((IF(DATOS_[[Sexo]:[Sexo]]=$B82,IF(DATOS_[[AGRUP. CLAS. PROF.]:[AGRUP. CLAS. PROF.]]=$B81,IF(DATOS_[[Check Periodo Ref.]:[Check Periodo Ref.]]="Dentro",DATOS_[Conc.Sal.06]))))),
0)</f>
        <v>0</v>
      </c>
      <c r="L82" s="93">
        <f t="array" ref="L82">IFERROR(
AVERAGE((IF(DATOS_[[Sexo]:[Sexo]]=$B82,IF(DATOS_[[AGRUP. CLAS. PROF.]:[AGRUP. CLAS. PROF.]]=$B81,IF(DATOS_[[Check Periodo Ref.]:[Check Periodo Ref.]]="Dentro",DATOS_[Conc.Sal.07]))))),
0)</f>
        <v>0</v>
      </c>
      <c r="M82" s="93">
        <f t="array" ref="M82">IFERROR(
AVERAGE((IF(DATOS_[[Sexo]:[Sexo]]=$B82,IF(DATOS_[[AGRUP. CLAS. PROF.]:[AGRUP. CLAS. PROF.]]=$B81,IF(DATOS_[[Check Periodo Ref.]:[Check Periodo Ref.]]="Dentro",DATOS_[Conc.Sal.08]))))),
0)</f>
        <v>0</v>
      </c>
      <c r="N82" s="93">
        <f t="array" ref="N82">IFERROR(
AVERAGE((IF(DATOS_[[Sexo]:[Sexo]]=$B82,IF(DATOS_[[AGRUP. CLAS. PROF.]:[AGRUP. CLAS. PROF.]]=$B81,IF(DATOS_[[Check Periodo Ref.]:[Check Periodo Ref.]]="Dentro",DATOS_[Conc.Sal.09]))))),
0)</f>
        <v>0</v>
      </c>
      <c r="O82" s="93">
        <f t="array" ref="O82">IFERROR(
AVERAGE((IF(DATOS_[[Sexo]:[Sexo]]=$B82,IF(DATOS_[[AGRUP. CLAS. PROF.]:[AGRUP. CLAS. PROF.]]=$B81,IF(DATOS_[[Check Periodo Ref.]:[Check Periodo Ref.]]="Dentro",DATOS_[Conc.Sal.10]))))),
0)</f>
        <v>0</v>
      </c>
      <c r="P82" s="93">
        <f t="array" ref="P82">IFERROR(
AVERAGE((IF(DATOS_[[Sexo]:[Sexo]]=$B82,IF(DATOS_[[AGRUP. CLAS. PROF.]:[AGRUP. CLAS. PROF.]]=$B81,IF(DATOS_[[Check Periodo Ref.]:[Check Periodo Ref.]]="Dentro",DATOS_[Conc.Sal.11]))))),
0)</f>
        <v>0</v>
      </c>
      <c r="Q82" s="93">
        <f t="array" ref="Q82">IFERROR(
AVERAGE((IF(DATOS_[[Sexo]:[Sexo]]=$B82,IF(DATOS_[[AGRUP. CLAS. PROF.]:[AGRUP. CLAS. PROF.]]=$B81,IF(DATOS_[[Check Periodo Ref.]:[Check Periodo Ref.]]="Dentro",DATOS_[Conc.Sal.12]))))),
0)</f>
        <v>0</v>
      </c>
      <c r="R82" s="93">
        <f t="array" ref="R82">IFERROR(
AVERAGE((IF(DATOS_[[Sexo]:[Sexo]]=$B82,IF(DATOS_[[AGRUP. CLAS. PROF.]:[AGRUP. CLAS. PROF.]]=$B81,IF(DATOS_[[Check Periodo Ref.]:[Check Periodo Ref.]]="Dentro",DATOS_[Conc.Sal.13]))))),
0)</f>
        <v>0</v>
      </c>
      <c r="S82" s="93">
        <f t="array" ref="S82">IFERROR(
AVERAGE((IF(DATOS_[[Sexo]:[Sexo]]=$B82,IF(DATOS_[[AGRUP. CLAS. PROF.]:[AGRUP. CLAS. PROF.]]=$B81,IF(DATOS_[[Check Periodo Ref.]:[Check Periodo Ref.]]="Dentro",DATOS_[Conc.Sal.14]))))),
0)</f>
        <v>0</v>
      </c>
      <c r="T82" s="93">
        <f t="array" ref="T82">IFERROR(
AVERAGE((IF(DATOS_[[Sexo]:[Sexo]]=$B82,IF(DATOS_[[AGRUP. CLAS. PROF.]:[AGRUP. CLAS. PROF.]]=$B81,IF(DATOS_[[Check Periodo Ref.]:[Check Periodo Ref.]]="Dentro",DATOS_[Conc.Sal.15]))))),
0)</f>
        <v>0</v>
      </c>
      <c r="U82" s="93">
        <f t="array" ref="U82">IFERROR(
AVERAGE((IF(DATOS_[[Sexo]:[Sexo]]=$B82,IF(DATOS_[[AGRUP. CLAS. PROF.]:[AGRUP. CLAS. PROF.]]=$B81,IF(DATOS_[[Check Periodo Ref.]:[Check Periodo Ref.]]="Dentro",DATOS_[Conc.Sal.16]))))),
0)</f>
        <v>0</v>
      </c>
      <c r="V82" s="93">
        <f t="array" ref="V82">IFERROR(
AVERAGE((IF(DATOS_[[Sexo]:[Sexo]]=$B82,IF(DATOS_[[AGRUP. CLAS. PROF.]:[AGRUP. CLAS. PROF.]]=$B81,IF(DATOS_[[Check Periodo Ref.]:[Check Periodo Ref.]]="Dentro",DATOS_[Conc.Sal.17]))))),
0)</f>
        <v>0</v>
      </c>
      <c r="W82" s="93">
        <f t="array" ref="W82">IFERROR(
AVERAGE((IF(DATOS_[[Sexo]:[Sexo]]=$B82,IF(DATOS_[[AGRUP. CLAS. PROF.]:[AGRUP. CLAS. PROF.]]=$B81,IF(DATOS_[[Check Periodo Ref.]:[Check Periodo Ref.]]="Dentro",DATOS_[Conc.Sal.18]))))),
0)</f>
        <v>0</v>
      </c>
      <c r="X82" s="93">
        <f t="array" ref="X82">IFERROR(
AVERAGE((IF(DATOS_[[Sexo]:[Sexo]]=$B82,IF(DATOS_[[AGRUP. CLAS. PROF.]:[AGRUP. CLAS. PROF.]]=$B81,IF(DATOS_[[Check Periodo Ref.]:[Check Periodo Ref.]]="Dentro",DATOS_[Conc.Sal.19]))))),
0)</f>
        <v>0</v>
      </c>
      <c r="Y82" s="93">
        <f t="array" ref="Y82">IFERROR(
AVERAGE((IF(DATOS_[[Sexo]:[Sexo]]=$B82,IF(DATOS_[[AGRUP. CLAS. PROF.]:[AGRUP. CLAS. PROF.]]=$B81,IF(DATOS_[[Check Periodo Ref.]:[Check Periodo Ref.]]="Dentro",DATOS_[Conc.Sal.20]))))),
0)</f>
        <v>0</v>
      </c>
      <c r="Z82" s="93">
        <f t="array" ref="Z82">IFERROR(
AVERAGE((IF(DATOS_[[Sexo]:[Sexo]]=$B82,IF(DATOS_[[AGRUP. CLAS. PROF.]:[AGRUP. CLAS. PROF.]]=$B81,IF(DATOS_[[Check Periodo Ref.]:[Check Periodo Ref.]]="Dentro",DATOS_[Conc.Sal.21]))))),
0)</f>
        <v>0</v>
      </c>
      <c r="AA82" s="93">
        <f t="array" ref="AA82">IFERROR(
AVERAGE((IF(DATOS_[[Sexo]:[Sexo]]=$B82,IF(DATOS_[[AGRUP. CLAS. PROF.]:[AGRUP. CLAS. PROF.]]=$B81,IF(DATOS_[[Check Periodo Ref.]:[Check Periodo Ref.]]="Dentro",DATOS_[Conc.Sal.22]))))),
0)</f>
        <v>0</v>
      </c>
      <c r="AB82" s="93">
        <f t="array" ref="AB82">IFERROR(
AVERAGE((IF(DATOS_[[Sexo]:[Sexo]]=$B82,IF(DATOS_[[AGRUP. CLAS. PROF.]:[AGRUP. CLAS. PROF.]]=$B81,IF(DATOS_[[Check Periodo Ref.]:[Check Periodo Ref.]]="Dentro",DATOS_[Conc.Sal.23]))))),
0)</f>
        <v>0</v>
      </c>
      <c r="AC82" s="93">
        <f t="array" ref="AC82">IFERROR(
AVERAGE((IF(DATOS_[[Sexo]:[Sexo]]=$B82,IF(DATOS_[[AGRUP. CLAS. PROF.]:[AGRUP. CLAS. PROF.]]=$B81,IF(DATOS_[[Check Periodo Ref.]:[Check Periodo Ref.]]="Dentro",DATOS_[Conc.Sal.24]))))),
0)</f>
        <v>0</v>
      </c>
      <c r="AD82" s="93">
        <f t="array" ref="AD82">IFERROR(
AVERAGE((IF(DATOS_[[Sexo]:[Sexo]]=$B82,IF(DATOS_[[AGRUP. CLAS. PROF.]:[AGRUP. CLAS. PROF.]]=$B81,IF(DATOS_[[Check Periodo Ref.]:[Check Periodo Ref.]]="Dentro",DATOS_[Conc.Sal.25]))))),
0)</f>
        <v>0</v>
      </c>
      <c r="AE82" s="93">
        <f t="array" ref="AE82">IFERROR(
AVERAGE((IF(DATOS_[[Sexo]:[Sexo]]=$B82,IF(DATOS_[[AGRUP. CLAS. PROF.]:[AGRUP. CLAS. PROF.]]=$B81,IF(DATOS_[[Check Periodo Ref.]:[Check Periodo Ref.]]="Dentro",DATOS_[Conc.Sal.26]))))),
0)</f>
        <v>0</v>
      </c>
      <c r="AF82" s="93">
        <f t="array" ref="AF82">IFERROR(
AVERAGE((IF(DATOS_[[Sexo]:[Sexo]]=$B82,IF(DATOS_[[AGRUP. CLAS. PROF.]:[AGRUP. CLAS. PROF.]]=$B81,IF(DATOS_[[Check Periodo Ref.]:[Check Periodo Ref.]]="Dentro",DATOS_[Conc.Sal.27]))))),
0)</f>
        <v>0</v>
      </c>
      <c r="AG82" s="93">
        <f t="array" ref="AG82">IFERROR(
AVERAGE((IF(DATOS_[[Sexo]:[Sexo]]=$B82,IF(DATOS_[[AGRUP. CLAS. PROF.]:[AGRUP. CLAS. PROF.]]=$B81,IF(DATOS_[[Check Periodo Ref.]:[Check Periodo Ref.]]="Dentro",DATOS_[Conc.Sal.28]))))),
0)</f>
        <v>0</v>
      </c>
      <c r="AH82" s="93">
        <f t="array" ref="AH82">IFERROR(
AVERAGE((IF(DATOS_[[Sexo]:[Sexo]]=$B82,IF(DATOS_[[AGRUP. CLAS. PROF.]:[AGRUP. CLAS. PROF.]]=$B81,IF(DATOS_[[Check Periodo Ref.]:[Check Periodo Ref.]]="Dentro",DATOS_[Conc.Sal.29]))))),
0)</f>
        <v>0</v>
      </c>
      <c r="AI82" s="93">
        <f t="array" ref="AI82">IFERROR(
AVERAGE((IF(DATOS_[[Sexo]:[Sexo]]=$B82,IF(DATOS_[[AGRUP. CLAS. PROF.]:[AGRUP. CLAS. PROF.]]=$B81,IF(DATOS_[[Check Periodo Ref.]:[Check Periodo Ref.]]="Dentro",DATOS_[Conc.Sal.30]))))),
0)</f>
        <v>0</v>
      </c>
      <c r="AJ82" s="94">
        <f t="array" ref="AJ82">IFERROR(
AVERAGE(IF(DATOS_[Sexo]=$B82,IF(DATOS_[AGRUP. CLAS. PROF.]=$B81,IF(DATOS_[Check Periodo Ref.]="Dentro",DATOS_[Tot COMPL.SAL Ef],FALSE)))),
0)</f>
        <v>0</v>
      </c>
      <c r="AK82" s="96">
        <f t="array" ref="AK82">IFERROR(
AVERAGE(IF(DATOS_[Sexo]=$B82,IF(DATOS_[AGRUP. CLAS. PROF.]=$B81,IF(DATOS_[Check Periodo Ref.]="Dentro",DATOS_[TOTAL SALARIO Ef],FALSE)))),
0)</f>
        <v>0</v>
      </c>
      <c r="AL82" s="95">
        <f t="array" ref="AL82">IFERROR(
AVERAGE((IF(DATOS_[[Sexo]:[Sexo]]=$B82,IF(DATOS_[[AGRUP. CLAS. PROF.]:[AGRUP. CLAS. PROF.]]=$B81,IF(DATOS_[[Check Periodo Ref.]:[Check Periodo Ref.]]="Dentro",DATOS_[C.Extra.01]))))),
0)</f>
        <v>0</v>
      </c>
      <c r="AM82" s="95">
        <f t="array" ref="AM82">IFERROR(
AVERAGE((IF(DATOS_[[Sexo]:[Sexo]]=$B82,IF(DATOS_[[AGRUP. CLAS. PROF.]:[AGRUP. CLAS. PROF.]]=$B81,IF(DATOS_[[Check Periodo Ref.]:[Check Periodo Ref.]]="Dentro",DATOS_[C.Extra.02]))))),
0)</f>
        <v>0</v>
      </c>
      <c r="AN82" s="95">
        <f t="array" ref="AN82">IFERROR(
AVERAGE((IF(DATOS_[[Sexo]:[Sexo]]=$B82,IF(DATOS_[[AGRUP. CLAS. PROF.]:[AGRUP. CLAS. PROF.]]=$B81,IF(DATOS_[[Check Periodo Ref.]:[Check Periodo Ref.]]="Dentro",DATOS_[C.Extra.03]))))),
0)</f>
        <v>0</v>
      </c>
      <c r="AO82" s="95">
        <f t="array" ref="AO82">IFERROR(
AVERAGE((IF(DATOS_[[Sexo]:[Sexo]]=$B82,IF(DATOS_[[AGRUP. CLAS. PROF.]:[AGRUP. CLAS. PROF.]]=$B81,IF(DATOS_[[Check Periodo Ref.]:[Check Periodo Ref.]]="Dentro",DATOS_[C.Extra.04]))))),
0)</f>
        <v>0</v>
      </c>
      <c r="AP82" s="95">
        <f t="array" ref="AP82">IFERROR(
AVERAGE((IF(DATOS_[[Sexo]:[Sexo]]=$B82,IF(DATOS_[[AGRUP. CLAS. PROF.]:[AGRUP. CLAS. PROF.]]=$B81,IF(DATOS_[[Check Periodo Ref.]:[Check Periodo Ref.]]="Dentro",DATOS_[C.Extra.05]))))),
0)</f>
        <v>0</v>
      </c>
      <c r="AQ82" s="97">
        <f t="array" ref="AQ82">IFERROR(
AVERAGE(IF(DATOS_[Sexo]=$B82,IF(DATOS_[AGRUP. CLAS. PROF.]=$B81,IF(DATOS_[Check Periodo Ref.]="Dentro",DATOS_[Tot Extrasalarial Ef],FALSE)))),
0)</f>
        <v>0</v>
      </c>
      <c r="AR82" s="98">
        <f t="array" ref="AR82">IFERROR(
AVERAGE(IF(DATOS_[Sexo]=$B82,IF(DATOS_[AGRUP. CLAS. PROF.]=$B81,IF(DATOS_[Check Periodo Ref.]="Dentro",DATOS_[TOTAL Retrib Ef],FALSE)))),
0)</f>
        <v>0</v>
      </c>
    </row>
    <row r="83" spans="1:44" x14ac:dyDescent="0.3">
      <c r="A83" s="48" t="str">
        <f t="shared" ref="A83" si="94">+A82</f>
        <v>[ocultar]</v>
      </c>
      <c r="B83" s="46" t="s">
        <v>163</v>
      </c>
      <c r="C83" s="45">
        <f t="array" ref="C83">SUM(IF($B83=DATOS_[Sexo],
IF($B81=DATOS_[AGRUP. CLAS. PROF.],
IF("Dentro"=DATOS_[Check Periodo Ref.],
1/(COUNTIFS(DATOS_[Sexo],$B83,DATOS_[AGRUP. CLAS. PROF.],$B81,DATOS_[Check Periodo Ref.],"Dentro",DATOS_[id],DATOS_[id]))))))</f>
        <v>0</v>
      </c>
      <c r="D83" s="47">
        <f>COUNTIFS(DATOS_[AGRUP. CLAS. PROF.],$B81,DATOS_[Sexo],$B83,DATOS_[Check Periodo Ref.],"Dentro")</f>
        <v>0</v>
      </c>
      <c r="E83" s="92">
        <f t="array" ref="E83">IFERROR(
AVERAGE(IF(DATOS_[Sexo]=$B83,IF(DATOS_[AGRUP. CLAS. PROF.]=$B81,IF(DATOS_[Check Periodo Ref.]="Dentro",DATOS_[SALARIO BASE Ef],FALSE)))),
0)</f>
        <v>0</v>
      </c>
      <c r="F83" s="93">
        <f t="array" ref="F83">IFERROR(
AVERAGE((IF(DATOS_[[Sexo]:[Sexo]]=$B83,IF(DATOS_[[AGRUP. CLAS. PROF.]:[AGRUP. CLAS. PROF.]]=$B81,IF(DATOS_[[Check Periodo Ref.]:[Check Periodo Ref.]]="Dentro",DATOS_[Conc.Sal.01]))))),
0)</f>
        <v>0</v>
      </c>
      <c r="G83" s="93">
        <f t="array" ref="G83">IFERROR(
AVERAGE((IF(DATOS_[[Sexo]:[Sexo]]=$B83,IF(DATOS_[[AGRUP. CLAS. PROF.]:[AGRUP. CLAS. PROF.]]=$B81,IF(DATOS_[[Check Periodo Ref.]:[Check Periodo Ref.]]="Dentro",DATOS_[Conc.Sal.02]))))),
0)</f>
        <v>0</v>
      </c>
      <c r="H83" s="93">
        <f t="array" ref="H83">IFERROR(
AVERAGE((IF(DATOS_[[Sexo]:[Sexo]]=$B83,IF(DATOS_[[AGRUP. CLAS. PROF.]:[AGRUP. CLAS. PROF.]]=$B81,IF(DATOS_[[Check Periodo Ref.]:[Check Periodo Ref.]]="Dentro",DATOS_[Conc.Sal.03]))))),
0)</f>
        <v>0</v>
      </c>
      <c r="I83" s="93">
        <f t="array" ref="I83">IFERROR(
AVERAGE((IF(DATOS_[[Sexo]:[Sexo]]=$B83,IF(DATOS_[[AGRUP. CLAS. PROF.]:[AGRUP. CLAS. PROF.]]=$B81,IF(DATOS_[[Check Periodo Ref.]:[Check Periodo Ref.]]="Dentro",DATOS_[Conc.Sal.04]))))),
0)</f>
        <v>0</v>
      </c>
      <c r="J83" s="93">
        <f t="array" ref="J83">IFERROR(
AVERAGE((IF(DATOS_[[Sexo]:[Sexo]]=$B83,IF(DATOS_[[AGRUP. CLAS. PROF.]:[AGRUP. CLAS. PROF.]]=$B81,IF(DATOS_[[Check Periodo Ref.]:[Check Periodo Ref.]]="Dentro",DATOS_[Conc.Sal.05]))))),
0)</f>
        <v>0</v>
      </c>
      <c r="K83" s="93">
        <f t="array" ref="K83">IFERROR(
AVERAGE((IF(DATOS_[[Sexo]:[Sexo]]=$B83,IF(DATOS_[[AGRUP. CLAS. PROF.]:[AGRUP. CLAS. PROF.]]=$B81,IF(DATOS_[[Check Periodo Ref.]:[Check Periodo Ref.]]="Dentro",DATOS_[Conc.Sal.06]))))),
0)</f>
        <v>0</v>
      </c>
      <c r="L83" s="93">
        <f t="array" ref="L83">IFERROR(
AVERAGE((IF(DATOS_[[Sexo]:[Sexo]]=$B83,IF(DATOS_[[AGRUP. CLAS. PROF.]:[AGRUP. CLAS. PROF.]]=$B81,IF(DATOS_[[Check Periodo Ref.]:[Check Periodo Ref.]]="Dentro",DATOS_[Conc.Sal.07]))))),
0)</f>
        <v>0</v>
      </c>
      <c r="M83" s="93">
        <f t="array" ref="M83">IFERROR(
AVERAGE((IF(DATOS_[[Sexo]:[Sexo]]=$B83,IF(DATOS_[[AGRUP. CLAS. PROF.]:[AGRUP. CLAS. PROF.]]=$B81,IF(DATOS_[[Check Periodo Ref.]:[Check Periodo Ref.]]="Dentro",DATOS_[Conc.Sal.08]))))),
0)</f>
        <v>0</v>
      </c>
      <c r="N83" s="93">
        <f t="array" ref="N83">IFERROR(
AVERAGE((IF(DATOS_[[Sexo]:[Sexo]]=$B83,IF(DATOS_[[AGRUP. CLAS. PROF.]:[AGRUP. CLAS. PROF.]]=$B81,IF(DATOS_[[Check Periodo Ref.]:[Check Periodo Ref.]]="Dentro",DATOS_[Conc.Sal.09]))))),
0)</f>
        <v>0</v>
      </c>
      <c r="O83" s="93">
        <f t="array" ref="O83">IFERROR(
AVERAGE((IF(DATOS_[[Sexo]:[Sexo]]=$B83,IF(DATOS_[[AGRUP. CLAS. PROF.]:[AGRUP. CLAS. PROF.]]=$B81,IF(DATOS_[[Check Periodo Ref.]:[Check Periodo Ref.]]="Dentro",DATOS_[Conc.Sal.10]))))),
0)</f>
        <v>0</v>
      </c>
      <c r="P83" s="93">
        <f t="array" ref="P83">IFERROR(
AVERAGE((IF(DATOS_[[Sexo]:[Sexo]]=$B83,IF(DATOS_[[AGRUP. CLAS. PROF.]:[AGRUP. CLAS. PROF.]]=$B81,IF(DATOS_[[Check Periodo Ref.]:[Check Periodo Ref.]]="Dentro",DATOS_[Conc.Sal.11]))))),
0)</f>
        <v>0</v>
      </c>
      <c r="Q83" s="93">
        <f t="array" ref="Q83">IFERROR(
AVERAGE((IF(DATOS_[[Sexo]:[Sexo]]=$B83,IF(DATOS_[[AGRUP. CLAS. PROF.]:[AGRUP. CLAS. PROF.]]=$B81,IF(DATOS_[[Check Periodo Ref.]:[Check Periodo Ref.]]="Dentro",DATOS_[Conc.Sal.12]))))),
0)</f>
        <v>0</v>
      </c>
      <c r="R83" s="93">
        <f t="array" ref="R83">IFERROR(
AVERAGE((IF(DATOS_[[Sexo]:[Sexo]]=$B83,IF(DATOS_[[AGRUP. CLAS. PROF.]:[AGRUP. CLAS. PROF.]]=$B81,IF(DATOS_[[Check Periodo Ref.]:[Check Periodo Ref.]]="Dentro",DATOS_[Conc.Sal.13]))))),
0)</f>
        <v>0</v>
      </c>
      <c r="S83" s="93">
        <f t="array" ref="S83">IFERROR(
AVERAGE((IF(DATOS_[[Sexo]:[Sexo]]=$B83,IF(DATOS_[[AGRUP. CLAS. PROF.]:[AGRUP. CLAS. PROF.]]=$B81,IF(DATOS_[[Check Periodo Ref.]:[Check Periodo Ref.]]="Dentro",DATOS_[Conc.Sal.14]))))),
0)</f>
        <v>0</v>
      </c>
      <c r="T83" s="93">
        <f t="array" ref="T83">IFERROR(
AVERAGE((IF(DATOS_[[Sexo]:[Sexo]]=$B83,IF(DATOS_[[AGRUP. CLAS. PROF.]:[AGRUP. CLAS. PROF.]]=$B81,IF(DATOS_[[Check Periodo Ref.]:[Check Periodo Ref.]]="Dentro",DATOS_[Conc.Sal.15]))))),
0)</f>
        <v>0</v>
      </c>
      <c r="U83" s="93">
        <f t="array" ref="U83">IFERROR(
AVERAGE((IF(DATOS_[[Sexo]:[Sexo]]=$B83,IF(DATOS_[[AGRUP. CLAS. PROF.]:[AGRUP. CLAS. PROF.]]=$B81,IF(DATOS_[[Check Periodo Ref.]:[Check Periodo Ref.]]="Dentro",DATOS_[Conc.Sal.16]))))),
0)</f>
        <v>0</v>
      </c>
      <c r="V83" s="93">
        <f t="array" ref="V83">IFERROR(
AVERAGE((IF(DATOS_[[Sexo]:[Sexo]]=$B83,IF(DATOS_[[AGRUP. CLAS. PROF.]:[AGRUP. CLAS. PROF.]]=$B81,IF(DATOS_[[Check Periodo Ref.]:[Check Periodo Ref.]]="Dentro",DATOS_[Conc.Sal.17]))))),
0)</f>
        <v>0</v>
      </c>
      <c r="W83" s="93">
        <f t="array" ref="W83">IFERROR(
AVERAGE((IF(DATOS_[[Sexo]:[Sexo]]=$B83,IF(DATOS_[[AGRUP. CLAS. PROF.]:[AGRUP. CLAS. PROF.]]=$B81,IF(DATOS_[[Check Periodo Ref.]:[Check Periodo Ref.]]="Dentro",DATOS_[Conc.Sal.18]))))),
0)</f>
        <v>0</v>
      </c>
      <c r="X83" s="93">
        <f t="array" ref="X83">IFERROR(
AVERAGE((IF(DATOS_[[Sexo]:[Sexo]]=$B83,IF(DATOS_[[AGRUP. CLAS. PROF.]:[AGRUP. CLAS. PROF.]]=$B81,IF(DATOS_[[Check Periodo Ref.]:[Check Periodo Ref.]]="Dentro",DATOS_[Conc.Sal.19]))))),
0)</f>
        <v>0</v>
      </c>
      <c r="Y83" s="93">
        <f t="array" ref="Y83">IFERROR(
AVERAGE((IF(DATOS_[[Sexo]:[Sexo]]=$B83,IF(DATOS_[[AGRUP. CLAS. PROF.]:[AGRUP. CLAS. PROF.]]=$B81,IF(DATOS_[[Check Periodo Ref.]:[Check Periodo Ref.]]="Dentro",DATOS_[Conc.Sal.20]))))),
0)</f>
        <v>0</v>
      </c>
      <c r="Z83" s="93">
        <f t="array" ref="Z83">IFERROR(
AVERAGE((IF(DATOS_[[Sexo]:[Sexo]]=$B83,IF(DATOS_[[AGRUP. CLAS. PROF.]:[AGRUP. CLAS. PROF.]]=$B81,IF(DATOS_[[Check Periodo Ref.]:[Check Periodo Ref.]]="Dentro",DATOS_[Conc.Sal.21]))))),
0)</f>
        <v>0</v>
      </c>
      <c r="AA83" s="93">
        <f t="array" ref="AA83">IFERROR(
AVERAGE((IF(DATOS_[[Sexo]:[Sexo]]=$B83,IF(DATOS_[[AGRUP. CLAS. PROF.]:[AGRUP. CLAS. PROF.]]=$B81,IF(DATOS_[[Check Periodo Ref.]:[Check Periodo Ref.]]="Dentro",DATOS_[Conc.Sal.22]))))),
0)</f>
        <v>0</v>
      </c>
      <c r="AB83" s="93">
        <f t="array" ref="AB83">IFERROR(
AVERAGE((IF(DATOS_[[Sexo]:[Sexo]]=$B83,IF(DATOS_[[AGRUP. CLAS. PROF.]:[AGRUP. CLAS. PROF.]]=$B81,IF(DATOS_[[Check Periodo Ref.]:[Check Periodo Ref.]]="Dentro",DATOS_[Conc.Sal.23]))))),
0)</f>
        <v>0</v>
      </c>
      <c r="AC83" s="93">
        <f t="array" ref="AC83">IFERROR(
AVERAGE((IF(DATOS_[[Sexo]:[Sexo]]=$B83,IF(DATOS_[[AGRUP. CLAS. PROF.]:[AGRUP. CLAS. PROF.]]=$B81,IF(DATOS_[[Check Periodo Ref.]:[Check Periodo Ref.]]="Dentro",DATOS_[Conc.Sal.24]))))),
0)</f>
        <v>0</v>
      </c>
      <c r="AD83" s="93">
        <f t="array" ref="AD83">IFERROR(
AVERAGE((IF(DATOS_[[Sexo]:[Sexo]]=$B83,IF(DATOS_[[AGRUP. CLAS. PROF.]:[AGRUP. CLAS. PROF.]]=$B81,IF(DATOS_[[Check Periodo Ref.]:[Check Periodo Ref.]]="Dentro",DATOS_[Conc.Sal.25]))))),
0)</f>
        <v>0</v>
      </c>
      <c r="AE83" s="93">
        <f t="array" ref="AE83">IFERROR(
AVERAGE((IF(DATOS_[[Sexo]:[Sexo]]=$B83,IF(DATOS_[[AGRUP. CLAS. PROF.]:[AGRUP. CLAS. PROF.]]=$B81,IF(DATOS_[[Check Periodo Ref.]:[Check Periodo Ref.]]="Dentro",DATOS_[Conc.Sal.26]))))),
0)</f>
        <v>0</v>
      </c>
      <c r="AF83" s="93">
        <f t="array" ref="AF83">IFERROR(
AVERAGE((IF(DATOS_[[Sexo]:[Sexo]]=$B83,IF(DATOS_[[AGRUP. CLAS. PROF.]:[AGRUP. CLAS. PROF.]]=$B81,IF(DATOS_[[Check Periodo Ref.]:[Check Periodo Ref.]]="Dentro",DATOS_[Conc.Sal.27]))))),
0)</f>
        <v>0</v>
      </c>
      <c r="AG83" s="93">
        <f t="array" ref="AG83">IFERROR(
AVERAGE((IF(DATOS_[[Sexo]:[Sexo]]=$B83,IF(DATOS_[[AGRUP. CLAS. PROF.]:[AGRUP. CLAS. PROF.]]=$B81,IF(DATOS_[[Check Periodo Ref.]:[Check Periodo Ref.]]="Dentro",DATOS_[Conc.Sal.28]))))),
0)</f>
        <v>0</v>
      </c>
      <c r="AH83" s="93">
        <f t="array" ref="AH83">IFERROR(
AVERAGE((IF(DATOS_[[Sexo]:[Sexo]]=$B83,IF(DATOS_[[AGRUP. CLAS. PROF.]:[AGRUP. CLAS. PROF.]]=$B81,IF(DATOS_[[Check Periodo Ref.]:[Check Periodo Ref.]]="Dentro",DATOS_[Conc.Sal.29]))))),
0)</f>
        <v>0</v>
      </c>
      <c r="AI83" s="93">
        <f t="array" ref="AI83">IFERROR(
AVERAGE((IF(DATOS_[[Sexo]:[Sexo]]=$B83,IF(DATOS_[[AGRUP. CLAS. PROF.]:[AGRUP. CLAS. PROF.]]=$B81,IF(DATOS_[[Check Periodo Ref.]:[Check Periodo Ref.]]="Dentro",DATOS_[Conc.Sal.30]))))),
0)</f>
        <v>0</v>
      </c>
      <c r="AJ83" s="94">
        <f t="array" ref="AJ83">IFERROR(
AVERAGE(IF(DATOS_[Sexo]=$B83,IF(DATOS_[AGRUP. CLAS. PROF.]=$B81,IF(DATOS_[Check Periodo Ref.]="Dentro",DATOS_[Tot COMPL.SAL Ef],FALSE)))),
0)</f>
        <v>0</v>
      </c>
      <c r="AK83" s="96">
        <f t="array" ref="AK83">IFERROR(
AVERAGE(IF(DATOS_[Sexo]=$B83,IF(DATOS_[AGRUP. CLAS. PROF.]=$B81,IF(DATOS_[Check Periodo Ref.]="Dentro",DATOS_[TOTAL SALARIO Ef],FALSE)))),
0)</f>
        <v>0</v>
      </c>
      <c r="AL83" s="95">
        <f t="array" ref="AL83">IFERROR(
AVERAGE((IF(DATOS_[[Sexo]:[Sexo]]=$B83,IF(DATOS_[[AGRUP. CLAS. PROF.]:[AGRUP. CLAS. PROF.]]=$B81,IF(DATOS_[[Check Periodo Ref.]:[Check Periodo Ref.]]="Dentro",DATOS_[C.Extra.01]))))),
0)</f>
        <v>0</v>
      </c>
      <c r="AM83" s="95">
        <f t="array" ref="AM83">IFERROR(
AVERAGE((IF(DATOS_[[Sexo]:[Sexo]]=$B83,IF(DATOS_[[AGRUP. CLAS. PROF.]:[AGRUP. CLAS. PROF.]]=$B81,IF(DATOS_[[Check Periodo Ref.]:[Check Periodo Ref.]]="Dentro",DATOS_[C.Extra.02]))))),
0)</f>
        <v>0</v>
      </c>
      <c r="AN83" s="95">
        <f t="array" ref="AN83">IFERROR(
AVERAGE((IF(DATOS_[[Sexo]:[Sexo]]=$B83,IF(DATOS_[[AGRUP. CLAS. PROF.]:[AGRUP. CLAS. PROF.]]=$B81,IF(DATOS_[[Check Periodo Ref.]:[Check Periodo Ref.]]="Dentro",DATOS_[C.Extra.03]))))),
0)</f>
        <v>0</v>
      </c>
      <c r="AO83" s="95">
        <f t="array" ref="AO83">IFERROR(
AVERAGE((IF(DATOS_[[Sexo]:[Sexo]]=$B83,IF(DATOS_[[AGRUP. CLAS. PROF.]:[AGRUP. CLAS. PROF.]]=$B81,IF(DATOS_[[Check Periodo Ref.]:[Check Periodo Ref.]]="Dentro",DATOS_[C.Extra.04]))))),
0)</f>
        <v>0</v>
      </c>
      <c r="AP83" s="95">
        <f t="array" ref="AP83">IFERROR(
AVERAGE((IF(DATOS_[[Sexo]:[Sexo]]=$B83,IF(DATOS_[[AGRUP. CLAS. PROF.]:[AGRUP. CLAS. PROF.]]=$B81,IF(DATOS_[[Check Periodo Ref.]:[Check Periodo Ref.]]="Dentro",DATOS_[C.Extra.05]))))),
0)</f>
        <v>0</v>
      </c>
      <c r="AQ83" s="97">
        <f t="array" ref="AQ83">IFERROR(
AVERAGE(IF(DATOS_[Sexo]=$B83,IF(DATOS_[AGRUP. CLAS. PROF.]=$B81,IF(DATOS_[Check Periodo Ref.]="Dentro",DATOS_[Tot Extrasalarial Ef],FALSE)))),
0)</f>
        <v>0</v>
      </c>
      <c r="AR83" s="98">
        <f t="array" ref="AR83">IFERROR(
AVERAGE(IF(DATOS_[Sexo]=$B83,IF(DATOS_[AGRUP. CLAS. PROF.]=$B81,IF(DATOS_[Check Periodo Ref.]="Dentro",DATOS_[TOTAL Retrib Ef],FALSE)))),
0)</f>
        <v>0</v>
      </c>
    </row>
    <row r="84" spans="1:44" ht="17.25" thickBot="1" x14ac:dyDescent="0.35">
      <c r="A84" s="48" t="str">
        <f t="shared" ref="A84" si="95">+A85</f>
        <v>[ocultar]</v>
      </c>
      <c r="B84" s="51" t="s">
        <v>240</v>
      </c>
      <c r="C84" s="91"/>
      <c r="D84" s="52"/>
      <c r="E84" s="139" t="str">
        <f t="shared" ref="E84:AR84" si="96">IFERROR((E85-E86)/E85,"")</f>
        <v/>
      </c>
      <c r="F84" s="314" t="str">
        <f t="shared" si="96"/>
        <v/>
      </c>
      <c r="G84" s="180" t="str">
        <f t="shared" si="96"/>
        <v/>
      </c>
      <c r="H84" s="180" t="str">
        <f t="shared" si="96"/>
        <v/>
      </c>
      <c r="I84" s="180" t="str">
        <f t="shared" si="96"/>
        <v/>
      </c>
      <c r="J84" s="181" t="str">
        <f t="shared" si="96"/>
        <v/>
      </c>
      <c r="K84" s="182" t="str">
        <f t="shared" si="96"/>
        <v/>
      </c>
      <c r="L84" s="182" t="str">
        <f t="shared" si="96"/>
        <v/>
      </c>
      <c r="M84" s="182" t="str">
        <f t="shared" si="96"/>
        <v/>
      </c>
      <c r="N84" s="182" t="str">
        <f t="shared" si="96"/>
        <v/>
      </c>
      <c r="O84" s="182" t="str">
        <f t="shared" si="96"/>
        <v/>
      </c>
      <c r="P84" s="182" t="str">
        <f t="shared" si="96"/>
        <v/>
      </c>
      <c r="Q84" s="182" t="str">
        <f t="shared" si="96"/>
        <v/>
      </c>
      <c r="R84" s="182" t="str">
        <f t="shared" si="96"/>
        <v/>
      </c>
      <c r="S84" s="182" t="str">
        <f t="shared" si="96"/>
        <v/>
      </c>
      <c r="T84" s="182" t="str">
        <f t="shared" si="96"/>
        <v/>
      </c>
      <c r="U84" s="182" t="str">
        <f t="shared" si="96"/>
        <v/>
      </c>
      <c r="V84" s="181" t="str">
        <f t="shared" si="96"/>
        <v/>
      </c>
      <c r="W84" s="181" t="str">
        <f t="shared" si="96"/>
        <v/>
      </c>
      <c r="X84" s="181" t="str">
        <f t="shared" si="96"/>
        <v/>
      </c>
      <c r="Y84" s="181" t="str">
        <f t="shared" si="96"/>
        <v/>
      </c>
      <c r="Z84" s="181" t="str">
        <f t="shared" si="96"/>
        <v/>
      </c>
      <c r="AA84" s="181" t="str">
        <f t="shared" si="96"/>
        <v/>
      </c>
      <c r="AB84" s="181" t="str">
        <f t="shared" si="96"/>
        <v/>
      </c>
      <c r="AC84" s="181" t="str">
        <f t="shared" si="96"/>
        <v/>
      </c>
      <c r="AD84" s="181" t="str">
        <f t="shared" si="96"/>
        <v/>
      </c>
      <c r="AE84" s="181" t="str">
        <f t="shared" si="96"/>
        <v/>
      </c>
      <c r="AF84" s="181" t="str">
        <f t="shared" si="96"/>
        <v/>
      </c>
      <c r="AG84" s="181" t="str">
        <f t="shared" si="96"/>
        <v/>
      </c>
      <c r="AH84" s="181" t="str">
        <f t="shared" si="96"/>
        <v/>
      </c>
      <c r="AI84" s="181" t="str">
        <f t="shared" si="96"/>
        <v/>
      </c>
      <c r="AJ84" s="140" t="str">
        <f t="shared" si="96"/>
        <v/>
      </c>
      <c r="AK84" s="143" t="str">
        <f t="shared" si="96"/>
        <v/>
      </c>
      <c r="AL84" s="184" t="str">
        <f t="shared" si="96"/>
        <v/>
      </c>
      <c r="AM84" s="184" t="str">
        <f t="shared" si="96"/>
        <v/>
      </c>
      <c r="AN84" s="184" t="str">
        <f t="shared" si="96"/>
        <v/>
      </c>
      <c r="AO84" s="184" t="str">
        <f t="shared" si="96"/>
        <v/>
      </c>
      <c r="AP84" s="184" t="str">
        <f t="shared" si="96"/>
        <v/>
      </c>
      <c r="AQ84" s="141" t="str">
        <f t="shared" si="96"/>
        <v/>
      </c>
      <c r="AR84" s="142" t="str">
        <f t="shared" si="96"/>
        <v/>
      </c>
    </row>
    <row r="85" spans="1:44" x14ac:dyDescent="0.3">
      <c r="A85" s="48" t="str">
        <f t="shared" ref="A85" si="97">+IF(C85+C86=0,"[ocultar]","")</f>
        <v>[ocultar]</v>
      </c>
      <c r="B85" s="46" t="s">
        <v>162</v>
      </c>
      <c r="C85" s="45">
        <f t="array" ref="C85">SUM(IF($B85=DATOS_[Sexo],
IF($B84=DATOS_[AGRUP. CLAS. PROF.],
IF("Dentro"=DATOS_[Check Periodo Ref.],
1/(COUNTIFS(DATOS_[Sexo],$B85,DATOS_[AGRUP. CLAS. PROF.],$B84,DATOS_[Check Periodo Ref.],"Dentro",DATOS_[id],DATOS_[id]))))))</f>
        <v>0</v>
      </c>
      <c r="D85" s="47">
        <f>COUNTIFS(DATOS_[AGRUP. CLAS. PROF.],$B84,DATOS_[Sexo],$B85,DATOS_[Check Periodo Ref.],"Dentro")</f>
        <v>0</v>
      </c>
      <c r="E85" s="92">
        <f t="array" ref="E85">IFERROR(
AVERAGE(IF(DATOS_[Sexo]=$B85,IF(DATOS_[AGRUP. CLAS. PROF.]=$B84,IF(DATOS_[Check Periodo Ref.]="Dentro",DATOS_[SALARIO BASE Ef],FALSE)))),
0)</f>
        <v>0</v>
      </c>
      <c r="F85" s="93">
        <f t="array" ref="F85">IFERROR(
AVERAGE((IF(DATOS_[[Sexo]:[Sexo]]=$B85,IF(DATOS_[[AGRUP. CLAS. PROF.]:[AGRUP. CLAS. PROF.]]=$B84,IF(DATOS_[[Check Periodo Ref.]:[Check Periodo Ref.]]="Dentro",DATOS_[Conc.Sal.01]))))),
0)</f>
        <v>0</v>
      </c>
      <c r="G85" s="93">
        <f t="array" ref="G85">IFERROR(
AVERAGE((IF(DATOS_[[Sexo]:[Sexo]]=$B85,IF(DATOS_[[AGRUP. CLAS. PROF.]:[AGRUP. CLAS. PROF.]]=$B84,IF(DATOS_[[Check Periodo Ref.]:[Check Periodo Ref.]]="Dentro",DATOS_[Conc.Sal.02]))))),
0)</f>
        <v>0</v>
      </c>
      <c r="H85" s="93">
        <f t="array" ref="H85">IFERROR(
AVERAGE((IF(DATOS_[[Sexo]:[Sexo]]=$B85,IF(DATOS_[[AGRUP. CLAS. PROF.]:[AGRUP. CLAS. PROF.]]=$B84,IF(DATOS_[[Check Periodo Ref.]:[Check Periodo Ref.]]="Dentro",DATOS_[Conc.Sal.03]))))),
0)</f>
        <v>0</v>
      </c>
      <c r="I85" s="93">
        <f t="array" ref="I85">IFERROR(
AVERAGE((IF(DATOS_[[Sexo]:[Sexo]]=$B85,IF(DATOS_[[AGRUP. CLAS. PROF.]:[AGRUP. CLAS. PROF.]]=$B84,IF(DATOS_[[Check Periodo Ref.]:[Check Periodo Ref.]]="Dentro",DATOS_[Conc.Sal.04]))))),
0)</f>
        <v>0</v>
      </c>
      <c r="J85" s="93">
        <f t="array" ref="J85">IFERROR(
AVERAGE((IF(DATOS_[[Sexo]:[Sexo]]=$B85,IF(DATOS_[[AGRUP. CLAS. PROF.]:[AGRUP. CLAS. PROF.]]=$B84,IF(DATOS_[[Check Periodo Ref.]:[Check Periodo Ref.]]="Dentro",DATOS_[Conc.Sal.05]))))),
0)</f>
        <v>0</v>
      </c>
      <c r="K85" s="93">
        <f t="array" ref="K85">IFERROR(
AVERAGE((IF(DATOS_[[Sexo]:[Sexo]]=$B85,IF(DATOS_[[AGRUP. CLAS. PROF.]:[AGRUP. CLAS. PROF.]]=$B84,IF(DATOS_[[Check Periodo Ref.]:[Check Periodo Ref.]]="Dentro",DATOS_[Conc.Sal.06]))))),
0)</f>
        <v>0</v>
      </c>
      <c r="L85" s="93">
        <f t="array" ref="L85">IFERROR(
AVERAGE((IF(DATOS_[[Sexo]:[Sexo]]=$B85,IF(DATOS_[[AGRUP. CLAS. PROF.]:[AGRUP. CLAS. PROF.]]=$B84,IF(DATOS_[[Check Periodo Ref.]:[Check Periodo Ref.]]="Dentro",DATOS_[Conc.Sal.07]))))),
0)</f>
        <v>0</v>
      </c>
      <c r="M85" s="93">
        <f t="array" ref="M85">IFERROR(
AVERAGE((IF(DATOS_[[Sexo]:[Sexo]]=$B85,IF(DATOS_[[AGRUP. CLAS. PROF.]:[AGRUP. CLAS. PROF.]]=$B84,IF(DATOS_[[Check Periodo Ref.]:[Check Periodo Ref.]]="Dentro",DATOS_[Conc.Sal.08]))))),
0)</f>
        <v>0</v>
      </c>
      <c r="N85" s="93">
        <f t="array" ref="N85">IFERROR(
AVERAGE((IF(DATOS_[[Sexo]:[Sexo]]=$B85,IF(DATOS_[[AGRUP. CLAS. PROF.]:[AGRUP. CLAS. PROF.]]=$B84,IF(DATOS_[[Check Periodo Ref.]:[Check Periodo Ref.]]="Dentro",DATOS_[Conc.Sal.09]))))),
0)</f>
        <v>0</v>
      </c>
      <c r="O85" s="93">
        <f t="array" ref="O85">IFERROR(
AVERAGE((IF(DATOS_[[Sexo]:[Sexo]]=$B85,IF(DATOS_[[AGRUP. CLAS. PROF.]:[AGRUP. CLAS. PROF.]]=$B84,IF(DATOS_[[Check Periodo Ref.]:[Check Periodo Ref.]]="Dentro",DATOS_[Conc.Sal.10]))))),
0)</f>
        <v>0</v>
      </c>
      <c r="P85" s="93">
        <f t="array" ref="P85">IFERROR(
AVERAGE((IF(DATOS_[[Sexo]:[Sexo]]=$B85,IF(DATOS_[[AGRUP. CLAS. PROF.]:[AGRUP. CLAS. PROF.]]=$B84,IF(DATOS_[[Check Periodo Ref.]:[Check Periodo Ref.]]="Dentro",DATOS_[Conc.Sal.11]))))),
0)</f>
        <v>0</v>
      </c>
      <c r="Q85" s="93">
        <f t="array" ref="Q85">IFERROR(
AVERAGE((IF(DATOS_[[Sexo]:[Sexo]]=$B85,IF(DATOS_[[AGRUP. CLAS. PROF.]:[AGRUP. CLAS. PROF.]]=$B84,IF(DATOS_[[Check Periodo Ref.]:[Check Periodo Ref.]]="Dentro",DATOS_[Conc.Sal.12]))))),
0)</f>
        <v>0</v>
      </c>
      <c r="R85" s="93">
        <f t="array" ref="R85">IFERROR(
AVERAGE((IF(DATOS_[[Sexo]:[Sexo]]=$B85,IF(DATOS_[[AGRUP. CLAS. PROF.]:[AGRUP. CLAS. PROF.]]=$B84,IF(DATOS_[[Check Periodo Ref.]:[Check Periodo Ref.]]="Dentro",DATOS_[Conc.Sal.13]))))),
0)</f>
        <v>0</v>
      </c>
      <c r="S85" s="93">
        <f t="array" ref="S85">IFERROR(
AVERAGE((IF(DATOS_[[Sexo]:[Sexo]]=$B85,IF(DATOS_[[AGRUP. CLAS. PROF.]:[AGRUP. CLAS. PROF.]]=$B84,IF(DATOS_[[Check Periodo Ref.]:[Check Periodo Ref.]]="Dentro",DATOS_[Conc.Sal.14]))))),
0)</f>
        <v>0</v>
      </c>
      <c r="T85" s="93">
        <f t="array" ref="T85">IFERROR(
AVERAGE((IF(DATOS_[[Sexo]:[Sexo]]=$B85,IF(DATOS_[[AGRUP. CLAS. PROF.]:[AGRUP. CLAS. PROF.]]=$B84,IF(DATOS_[[Check Periodo Ref.]:[Check Periodo Ref.]]="Dentro",DATOS_[Conc.Sal.15]))))),
0)</f>
        <v>0</v>
      </c>
      <c r="U85" s="93">
        <f t="array" ref="U85">IFERROR(
AVERAGE((IF(DATOS_[[Sexo]:[Sexo]]=$B85,IF(DATOS_[[AGRUP. CLAS. PROF.]:[AGRUP. CLAS. PROF.]]=$B84,IF(DATOS_[[Check Periodo Ref.]:[Check Periodo Ref.]]="Dentro",DATOS_[Conc.Sal.16]))))),
0)</f>
        <v>0</v>
      </c>
      <c r="V85" s="93">
        <f t="array" ref="V85">IFERROR(
AVERAGE((IF(DATOS_[[Sexo]:[Sexo]]=$B85,IF(DATOS_[[AGRUP. CLAS. PROF.]:[AGRUP. CLAS. PROF.]]=$B84,IF(DATOS_[[Check Periodo Ref.]:[Check Periodo Ref.]]="Dentro",DATOS_[Conc.Sal.17]))))),
0)</f>
        <v>0</v>
      </c>
      <c r="W85" s="93">
        <f t="array" ref="W85">IFERROR(
AVERAGE((IF(DATOS_[[Sexo]:[Sexo]]=$B85,IF(DATOS_[[AGRUP. CLAS. PROF.]:[AGRUP. CLAS. PROF.]]=$B84,IF(DATOS_[[Check Periodo Ref.]:[Check Periodo Ref.]]="Dentro",DATOS_[Conc.Sal.18]))))),
0)</f>
        <v>0</v>
      </c>
      <c r="X85" s="93">
        <f t="array" ref="X85">IFERROR(
AVERAGE((IF(DATOS_[[Sexo]:[Sexo]]=$B85,IF(DATOS_[[AGRUP. CLAS. PROF.]:[AGRUP. CLAS. PROF.]]=$B84,IF(DATOS_[[Check Periodo Ref.]:[Check Periodo Ref.]]="Dentro",DATOS_[Conc.Sal.19]))))),
0)</f>
        <v>0</v>
      </c>
      <c r="Y85" s="93">
        <f t="array" ref="Y85">IFERROR(
AVERAGE((IF(DATOS_[[Sexo]:[Sexo]]=$B85,IF(DATOS_[[AGRUP. CLAS. PROF.]:[AGRUP. CLAS. PROF.]]=$B84,IF(DATOS_[[Check Periodo Ref.]:[Check Periodo Ref.]]="Dentro",DATOS_[Conc.Sal.20]))))),
0)</f>
        <v>0</v>
      </c>
      <c r="Z85" s="93">
        <f t="array" ref="Z85">IFERROR(
AVERAGE((IF(DATOS_[[Sexo]:[Sexo]]=$B85,IF(DATOS_[[AGRUP. CLAS. PROF.]:[AGRUP. CLAS. PROF.]]=$B84,IF(DATOS_[[Check Periodo Ref.]:[Check Periodo Ref.]]="Dentro",DATOS_[Conc.Sal.21]))))),
0)</f>
        <v>0</v>
      </c>
      <c r="AA85" s="93">
        <f t="array" ref="AA85">IFERROR(
AVERAGE((IF(DATOS_[[Sexo]:[Sexo]]=$B85,IF(DATOS_[[AGRUP. CLAS. PROF.]:[AGRUP. CLAS. PROF.]]=$B84,IF(DATOS_[[Check Periodo Ref.]:[Check Periodo Ref.]]="Dentro",DATOS_[Conc.Sal.22]))))),
0)</f>
        <v>0</v>
      </c>
      <c r="AB85" s="93">
        <f t="array" ref="AB85">IFERROR(
AVERAGE((IF(DATOS_[[Sexo]:[Sexo]]=$B85,IF(DATOS_[[AGRUP. CLAS. PROF.]:[AGRUP. CLAS. PROF.]]=$B84,IF(DATOS_[[Check Periodo Ref.]:[Check Periodo Ref.]]="Dentro",DATOS_[Conc.Sal.23]))))),
0)</f>
        <v>0</v>
      </c>
      <c r="AC85" s="93">
        <f t="array" ref="AC85">IFERROR(
AVERAGE((IF(DATOS_[[Sexo]:[Sexo]]=$B85,IF(DATOS_[[AGRUP. CLAS. PROF.]:[AGRUP. CLAS. PROF.]]=$B84,IF(DATOS_[[Check Periodo Ref.]:[Check Periodo Ref.]]="Dentro",DATOS_[Conc.Sal.24]))))),
0)</f>
        <v>0</v>
      </c>
      <c r="AD85" s="93">
        <f t="array" ref="AD85">IFERROR(
AVERAGE((IF(DATOS_[[Sexo]:[Sexo]]=$B85,IF(DATOS_[[AGRUP. CLAS. PROF.]:[AGRUP. CLAS. PROF.]]=$B84,IF(DATOS_[[Check Periodo Ref.]:[Check Periodo Ref.]]="Dentro",DATOS_[Conc.Sal.25]))))),
0)</f>
        <v>0</v>
      </c>
      <c r="AE85" s="93">
        <f t="array" ref="AE85">IFERROR(
AVERAGE((IF(DATOS_[[Sexo]:[Sexo]]=$B85,IF(DATOS_[[AGRUP. CLAS. PROF.]:[AGRUP. CLAS. PROF.]]=$B84,IF(DATOS_[[Check Periodo Ref.]:[Check Periodo Ref.]]="Dentro",DATOS_[Conc.Sal.26]))))),
0)</f>
        <v>0</v>
      </c>
      <c r="AF85" s="93">
        <f t="array" ref="AF85">IFERROR(
AVERAGE((IF(DATOS_[[Sexo]:[Sexo]]=$B85,IF(DATOS_[[AGRUP. CLAS. PROF.]:[AGRUP. CLAS. PROF.]]=$B84,IF(DATOS_[[Check Periodo Ref.]:[Check Periodo Ref.]]="Dentro",DATOS_[Conc.Sal.27]))))),
0)</f>
        <v>0</v>
      </c>
      <c r="AG85" s="93">
        <f t="array" ref="AG85">IFERROR(
AVERAGE((IF(DATOS_[[Sexo]:[Sexo]]=$B85,IF(DATOS_[[AGRUP. CLAS. PROF.]:[AGRUP. CLAS. PROF.]]=$B84,IF(DATOS_[[Check Periodo Ref.]:[Check Periodo Ref.]]="Dentro",DATOS_[Conc.Sal.28]))))),
0)</f>
        <v>0</v>
      </c>
      <c r="AH85" s="93">
        <f t="array" ref="AH85">IFERROR(
AVERAGE((IF(DATOS_[[Sexo]:[Sexo]]=$B85,IF(DATOS_[[AGRUP. CLAS. PROF.]:[AGRUP. CLAS. PROF.]]=$B84,IF(DATOS_[[Check Periodo Ref.]:[Check Periodo Ref.]]="Dentro",DATOS_[Conc.Sal.29]))))),
0)</f>
        <v>0</v>
      </c>
      <c r="AI85" s="93">
        <f t="array" ref="AI85">IFERROR(
AVERAGE((IF(DATOS_[[Sexo]:[Sexo]]=$B85,IF(DATOS_[[AGRUP. CLAS. PROF.]:[AGRUP. CLAS. PROF.]]=$B84,IF(DATOS_[[Check Periodo Ref.]:[Check Periodo Ref.]]="Dentro",DATOS_[Conc.Sal.30]))))),
0)</f>
        <v>0</v>
      </c>
      <c r="AJ85" s="94">
        <f t="array" ref="AJ85">IFERROR(
AVERAGE(IF(DATOS_[Sexo]=$B85,IF(DATOS_[AGRUP. CLAS. PROF.]=$B84,IF(DATOS_[Check Periodo Ref.]="Dentro",DATOS_[Tot COMPL.SAL Ef],FALSE)))),
0)</f>
        <v>0</v>
      </c>
      <c r="AK85" s="96">
        <f t="array" ref="AK85">IFERROR(
AVERAGE(IF(DATOS_[Sexo]=$B85,IF(DATOS_[AGRUP. CLAS. PROF.]=$B84,IF(DATOS_[Check Periodo Ref.]="Dentro",DATOS_[TOTAL SALARIO Ef],FALSE)))),
0)</f>
        <v>0</v>
      </c>
      <c r="AL85" s="95">
        <f t="array" ref="AL85">IFERROR(
AVERAGE((IF(DATOS_[[Sexo]:[Sexo]]=$B85,IF(DATOS_[[AGRUP. CLAS. PROF.]:[AGRUP. CLAS. PROF.]]=$B84,IF(DATOS_[[Check Periodo Ref.]:[Check Periodo Ref.]]="Dentro",DATOS_[C.Extra.01]))))),
0)</f>
        <v>0</v>
      </c>
      <c r="AM85" s="95">
        <f t="array" ref="AM85">IFERROR(
AVERAGE((IF(DATOS_[[Sexo]:[Sexo]]=$B85,IF(DATOS_[[AGRUP. CLAS. PROF.]:[AGRUP. CLAS. PROF.]]=$B84,IF(DATOS_[[Check Periodo Ref.]:[Check Periodo Ref.]]="Dentro",DATOS_[C.Extra.02]))))),
0)</f>
        <v>0</v>
      </c>
      <c r="AN85" s="95">
        <f t="array" ref="AN85">IFERROR(
AVERAGE((IF(DATOS_[[Sexo]:[Sexo]]=$B85,IF(DATOS_[[AGRUP. CLAS. PROF.]:[AGRUP. CLAS. PROF.]]=$B84,IF(DATOS_[[Check Periodo Ref.]:[Check Periodo Ref.]]="Dentro",DATOS_[C.Extra.03]))))),
0)</f>
        <v>0</v>
      </c>
      <c r="AO85" s="95">
        <f t="array" ref="AO85">IFERROR(
AVERAGE((IF(DATOS_[[Sexo]:[Sexo]]=$B85,IF(DATOS_[[AGRUP. CLAS. PROF.]:[AGRUP. CLAS. PROF.]]=$B84,IF(DATOS_[[Check Periodo Ref.]:[Check Periodo Ref.]]="Dentro",DATOS_[C.Extra.04]))))),
0)</f>
        <v>0</v>
      </c>
      <c r="AP85" s="95">
        <f t="array" ref="AP85">IFERROR(
AVERAGE((IF(DATOS_[[Sexo]:[Sexo]]=$B85,IF(DATOS_[[AGRUP. CLAS. PROF.]:[AGRUP. CLAS. PROF.]]=$B84,IF(DATOS_[[Check Periodo Ref.]:[Check Periodo Ref.]]="Dentro",DATOS_[C.Extra.05]))))),
0)</f>
        <v>0</v>
      </c>
      <c r="AQ85" s="97">
        <f t="array" ref="AQ85">IFERROR(
AVERAGE(IF(DATOS_[Sexo]=$B85,IF(DATOS_[AGRUP. CLAS. PROF.]=$B84,IF(DATOS_[Check Periodo Ref.]="Dentro",DATOS_[Tot Extrasalarial Ef],FALSE)))),
0)</f>
        <v>0</v>
      </c>
      <c r="AR85" s="98">
        <f t="array" ref="AR85">IFERROR(
AVERAGE(IF(DATOS_[Sexo]=$B85,IF(DATOS_[AGRUP. CLAS. PROF.]=$B84,IF(DATOS_[Check Periodo Ref.]="Dentro",DATOS_[TOTAL Retrib Ef],FALSE)))),
0)</f>
        <v>0</v>
      </c>
    </row>
    <row r="86" spans="1:44" x14ac:dyDescent="0.3">
      <c r="A86" s="48" t="str">
        <f t="shared" ref="A86" si="98">+A85</f>
        <v>[ocultar]</v>
      </c>
      <c r="B86" s="46" t="s">
        <v>163</v>
      </c>
      <c r="C86" s="45">
        <f t="array" ref="C86">SUM(IF($B86=DATOS_[Sexo],
IF($B84=DATOS_[AGRUP. CLAS. PROF.],
IF("Dentro"=DATOS_[Check Periodo Ref.],
1/(COUNTIFS(DATOS_[Sexo],$B86,DATOS_[AGRUP. CLAS. PROF.],$B84,DATOS_[Check Periodo Ref.],"Dentro",DATOS_[id],DATOS_[id]))))))</f>
        <v>0</v>
      </c>
      <c r="D86" s="47">
        <f>COUNTIFS(DATOS_[AGRUP. CLAS. PROF.],$B84,DATOS_[Sexo],$B86,DATOS_[Check Periodo Ref.],"Dentro")</f>
        <v>0</v>
      </c>
      <c r="E86" s="92">
        <f t="array" ref="E86">IFERROR(
AVERAGE(IF(DATOS_[Sexo]=$B86,IF(DATOS_[AGRUP. CLAS. PROF.]=$B84,IF(DATOS_[Check Periodo Ref.]="Dentro",DATOS_[SALARIO BASE Ef],FALSE)))),
0)</f>
        <v>0</v>
      </c>
      <c r="F86" s="93">
        <f t="array" ref="F86">IFERROR(
AVERAGE((IF(DATOS_[[Sexo]:[Sexo]]=$B86,IF(DATOS_[[AGRUP. CLAS. PROF.]:[AGRUP. CLAS. PROF.]]=$B84,IF(DATOS_[[Check Periodo Ref.]:[Check Periodo Ref.]]="Dentro",DATOS_[Conc.Sal.01]))))),
0)</f>
        <v>0</v>
      </c>
      <c r="G86" s="93">
        <f t="array" ref="G86">IFERROR(
AVERAGE((IF(DATOS_[[Sexo]:[Sexo]]=$B86,IF(DATOS_[[AGRUP. CLAS. PROF.]:[AGRUP. CLAS. PROF.]]=$B84,IF(DATOS_[[Check Periodo Ref.]:[Check Periodo Ref.]]="Dentro",DATOS_[Conc.Sal.02]))))),
0)</f>
        <v>0</v>
      </c>
      <c r="H86" s="93">
        <f t="array" ref="H86">IFERROR(
AVERAGE((IF(DATOS_[[Sexo]:[Sexo]]=$B86,IF(DATOS_[[AGRUP. CLAS. PROF.]:[AGRUP. CLAS. PROF.]]=$B84,IF(DATOS_[[Check Periodo Ref.]:[Check Periodo Ref.]]="Dentro",DATOS_[Conc.Sal.03]))))),
0)</f>
        <v>0</v>
      </c>
      <c r="I86" s="93">
        <f t="array" ref="I86">IFERROR(
AVERAGE((IF(DATOS_[[Sexo]:[Sexo]]=$B86,IF(DATOS_[[AGRUP. CLAS. PROF.]:[AGRUP. CLAS. PROF.]]=$B84,IF(DATOS_[[Check Periodo Ref.]:[Check Periodo Ref.]]="Dentro",DATOS_[Conc.Sal.04]))))),
0)</f>
        <v>0</v>
      </c>
      <c r="J86" s="93">
        <f t="array" ref="J86">IFERROR(
AVERAGE((IF(DATOS_[[Sexo]:[Sexo]]=$B86,IF(DATOS_[[AGRUP. CLAS. PROF.]:[AGRUP. CLAS. PROF.]]=$B84,IF(DATOS_[[Check Periodo Ref.]:[Check Periodo Ref.]]="Dentro",DATOS_[Conc.Sal.05]))))),
0)</f>
        <v>0</v>
      </c>
      <c r="K86" s="93">
        <f t="array" ref="K86">IFERROR(
AVERAGE((IF(DATOS_[[Sexo]:[Sexo]]=$B86,IF(DATOS_[[AGRUP. CLAS. PROF.]:[AGRUP. CLAS. PROF.]]=$B84,IF(DATOS_[[Check Periodo Ref.]:[Check Periodo Ref.]]="Dentro",DATOS_[Conc.Sal.06]))))),
0)</f>
        <v>0</v>
      </c>
      <c r="L86" s="93">
        <f t="array" ref="L86">IFERROR(
AVERAGE((IF(DATOS_[[Sexo]:[Sexo]]=$B86,IF(DATOS_[[AGRUP. CLAS. PROF.]:[AGRUP. CLAS. PROF.]]=$B84,IF(DATOS_[[Check Periodo Ref.]:[Check Periodo Ref.]]="Dentro",DATOS_[Conc.Sal.07]))))),
0)</f>
        <v>0</v>
      </c>
      <c r="M86" s="93">
        <f t="array" ref="M86">IFERROR(
AVERAGE((IF(DATOS_[[Sexo]:[Sexo]]=$B86,IF(DATOS_[[AGRUP. CLAS. PROF.]:[AGRUP. CLAS. PROF.]]=$B84,IF(DATOS_[[Check Periodo Ref.]:[Check Periodo Ref.]]="Dentro",DATOS_[Conc.Sal.08]))))),
0)</f>
        <v>0</v>
      </c>
      <c r="N86" s="93">
        <f t="array" ref="N86">IFERROR(
AVERAGE((IF(DATOS_[[Sexo]:[Sexo]]=$B86,IF(DATOS_[[AGRUP. CLAS. PROF.]:[AGRUP. CLAS. PROF.]]=$B84,IF(DATOS_[[Check Periodo Ref.]:[Check Periodo Ref.]]="Dentro",DATOS_[Conc.Sal.09]))))),
0)</f>
        <v>0</v>
      </c>
      <c r="O86" s="93">
        <f t="array" ref="O86">IFERROR(
AVERAGE((IF(DATOS_[[Sexo]:[Sexo]]=$B86,IF(DATOS_[[AGRUP. CLAS. PROF.]:[AGRUP. CLAS. PROF.]]=$B84,IF(DATOS_[[Check Periodo Ref.]:[Check Periodo Ref.]]="Dentro",DATOS_[Conc.Sal.10]))))),
0)</f>
        <v>0</v>
      </c>
      <c r="P86" s="93">
        <f t="array" ref="P86">IFERROR(
AVERAGE((IF(DATOS_[[Sexo]:[Sexo]]=$B86,IF(DATOS_[[AGRUP. CLAS. PROF.]:[AGRUP. CLAS. PROF.]]=$B84,IF(DATOS_[[Check Periodo Ref.]:[Check Periodo Ref.]]="Dentro",DATOS_[Conc.Sal.11]))))),
0)</f>
        <v>0</v>
      </c>
      <c r="Q86" s="93">
        <f t="array" ref="Q86">IFERROR(
AVERAGE((IF(DATOS_[[Sexo]:[Sexo]]=$B86,IF(DATOS_[[AGRUP. CLAS. PROF.]:[AGRUP. CLAS. PROF.]]=$B84,IF(DATOS_[[Check Periodo Ref.]:[Check Periodo Ref.]]="Dentro",DATOS_[Conc.Sal.12]))))),
0)</f>
        <v>0</v>
      </c>
      <c r="R86" s="93">
        <f t="array" ref="R86">IFERROR(
AVERAGE((IF(DATOS_[[Sexo]:[Sexo]]=$B86,IF(DATOS_[[AGRUP. CLAS. PROF.]:[AGRUP. CLAS. PROF.]]=$B84,IF(DATOS_[[Check Periodo Ref.]:[Check Periodo Ref.]]="Dentro",DATOS_[Conc.Sal.13]))))),
0)</f>
        <v>0</v>
      </c>
      <c r="S86" s="93">
        <f t="array" ref="S86">IFERROR(
AVERAGE((IF(DATOS_[[Sexo]:[Sexo]]=$B86,IF(DATOS_[[AGRUP. CLAS. PROF.]:[AGRUP. CLAS. PROF.]]=$B84,IF(DATOS_[[Check Periodo Ref.]:[Check Periodo Ref.]]="Dentro",DATOS_[Conc.Sal.14]))))),
0)</f>
        <v>0</v>
      </c>
      <c r="T86" s="93">
        <f t="array" ref="T86">IFERROR(
AVERAGE((IF(DATOS_[[Sexo]:[Sexo]]=$B86,IF(DATOS_[[AGRUP. CLAS. PROF.]:[AGRUP. CLAS. PROF.]]=$B84,IF(DATOS_[[Check Periodo Ref.]:[Check Periodo Ref.]]="Dentro",DATOS_[Conc.Sal.15]))))),
0)</f>
        <v>0</v>
      </c>
      <c r="U86" s="93">
        <f t="array" ref="U86">IFERROR(
AVERAGE((IF(DATOS_[[Sexo]:[Sexo]]=$B86,IF(DATOS_[[AGRUP. CLAS. PROF.]:[AGRUP. CLAS. PROF.]]=$B84,IF(DATOS_[[Check Periodo Ref.]:[Check Periodo Ref.]]="Dentro",DATOS_[Conc.Sal.16]))))),
0)</f>
        <v>0</v>
      </c>
      <c r="V86" s="93">
        <f t="array" ref="V86">IFERROR(
AVERAGE((IF(DATOS_[[Sexo]:[Sexo]]=$B86,IF(DATOS_[[AGRUP. CLAS. PROF.]:[AGRUP. CLAS. PROF.]]=$B84,IF(DATOS_[[Check Periodo Ref.]:[Check Periodo Ref.]]="Dentro",DATOS_[Conc.Sal.17]))))),
0)</f>
        <v>0</v>
      </c>
      <c r="W86" s="93">
        <f t="array" ref="W86">IFERROR(
AVERAGE((IF(DATOS_[[Sexo]:[Sexo]]=$B86,IF(DATOS_[[AGRUP. CLAS. PROF.]:[AGRUP. CLAS. PROF.]]=$B84,IF(DATOS_[[Check Periodo Ref.]:[Check Periodo Ref.]]="Dentro",DATOS_[Conc.Sal.18]))))),
0)</f>
        <v>0</v>
      </c>
      <c r="X86" s="93">
        <f t="array" ref="X86">IFERROR(
AVERAGE((IF(DATOS_[[Sexo]:[Sexo]]=$B86,IF(DATOS_[[AGRUP. CLAS. PROF.]:[AGRUP. CLAS. PROF.]]=$B84,IF(DATOS_[[Check Periodo Ref.]:[Check Periodo Ref.]]="Dentro",DATOS_[Conc.Sal.19]))))),
0)</f>
        <v>0</v>
      </c>
      <c r="Y86" s="93">
        <f t="array" ref="Y86">IFERROR(
AVERAGE((IF(DATOS_[[Sexo]:[Sexo]]=$B86,IF(DATOS_[[AGRUP. CLAS. PROF.]:[AGRUP. CLAS. PROF.]]=$B84,IF(DATOS_[[Check Periodo Ref.]:[Check Periodo Ref.]]="Dentro",DATOS_[Conc.Sal.20]))))),
0)</f>
        <v>0</v>
      </c>
      <c r="Z86" s="93">
        <f t="array" ref="Z86">IFERROR(
AVERAGE((IF(DATOS_[[Sexo]:[Sexo]]=$B86,IF(DATOS_[[AGRUP. CLAS. PROF.]:[AGRUP. CLAS. PROF.]]=$B84,IF(DATOS_[[Check Periodo Ref.]:[Check Periodo Ref.]]="Dentro",DATOS_[Conc.Sal.21]))))),
0)</f>
        <v>0</v>
      </c>
      <c r="AA86" s="93">
        <f t="array" ref="AA86">IFERROR(
AVERAGE((IF(DATOS_[[Sexo]:[Sexo]]=$B86,IF(DATOS_[[AGRUP. CLAS. PROF.]:[AGRUP. CLAS. PROF.]]=$B84,IF(DATOS_[[Check Periodo Ref.]:[Check Periodo Ref.]]="Dentro",DATOS_[Conc.Sal.22]))))),
0)</f>
        <v>0</v>
      </c>
      <c r="AB86" s="93">
        <f t="array" ref="AB86">IFERROR(
AVERAGE((IF(DATOS_[[Sexo]:[Sexo]]=$B86,IF(DATOS_[[AGRUP. CLAS. PROF.]:[AGRUP. CLAS. PROF.]]=$B84,IF(DATOS_[[Check Periodo Ref.]:[Check Periodo Ref.]]="Dentro",DATOS_[Conc.Sal.23]))))),
0)</f>
        <v>0</v>
      </c>
      <c r="AC86" s="93">
        <f t="array" ref="AC86">IFERROR(
AVERAGE((IF(DATOS_[[Sexo]:[Sexo]]=$B86,IF(DATOS_[[AGRUP. CLAS. PROF.]:[AGRUP. CLAS. PROF.]]=$B84,IF(DATOS_[[Check Periodo Ref.]:[Check Periodo Ref.]]="Dentro",DATOS_[Conc.Sal.24]))))),
0)</f>
        <v>0</v>
      </c>
      <c r="AD86" s="93">
        <f t="array" ref="AD86">IFERROR(
AVERAGE((IF(DATOS_[[Sexo]:[Sexo]]=$B86,IF(DATOS_[[AGRUP. CLAS. PROF.]:[AGRUP. CLAS. PROF.]]=$B84,IF(DATOS_[[Check Periodo Ref.]:[Check Periodo Ref.]]="Dentro",DATOS_[Conc.Sal.25]))))),
0)</f>
        <v>0</v>
      </c>
      <c r="AE86" s="93">
        <f t="array" ref="AE86">IFERROR(
AVERAGE((IF(DATOS_[[Sexo]:[Sexo]]=$B86,IF(DATOS_[[AGRUP. CLAS. PROF.]:[AGRUP. CLAS. PROF.]]=$B84,IF(DATOS_[[Check Periodo Ref.]:[Check Periodo Ref.]]="Dentro",DATOS_[Conc.Sal.26]))))),
0)</f>
        <v>0</v>
      </c>
      <c r="AF86" s="93">
        <f t="array" ref="AF86">IFERROR(
AVERAGE((IF(DATOS_[[Sexo]:[Sexo]]=$B86,IF(DATOS_[[AGRUP. CLAS. PROF.]:[AGRUP. CLAS. PROF.]]=$B84,IF(DATOS_[[Check Periodo Ref.]:[Check Periodo Ref.]]="Dentro",DATOS_[Conc.Sal.27]))))),
0)</f>
        <v>0</v>
      </c>
      <c r="AG86" s="93">
        <f t="array" ref="AG86">IFERROR(
AVERAGE((IF(DATOS_[[Sexo]:[Sexo]]=$B86,IF(DATOS_[[AGRUP. CLAS. PROF.]:[AGRUP. CLAS. PROF.]]=$B84,IF(DATOS_[[Check Periodo Ref.]:[Check Periodo Ref.]]="Dentro",DATOS_[Conc.Sal.28]))))),
0)</f>
        <v>0</v>
      </c>
      <c r="AH86" s="93">
        <f t="array" ref="AH86">IFERROR(
AVERAGE((IF(DATOS_[[Sexo]:[Sexo]]=$B86,IF(DATOS_[[AGRUP. CLAS. PROF.]:[AGRUP. CLAS. PROF.]]=$B84,IF(DATOS_[[Check Periodo Ref.]:[Check Periodo Ref.]]="Dentro",DATOS_[Conc.Sal.29]))))),
0)</f>
        <v>0</v>
      </c>
      <c r="AI86" s="93">
        <f t="array" ref="AI86">IFERROR(
AVERAGE((IF(DATOS_[[Sexo]:[Sexo]]=$B86,IF(DATOS_[[AGRUP. CLAS. PROF.]:[AGRUP. CLAS. PROF.]]=$B84,IF(DATOS_[[Check Periodo Ref.]:[Check Periodo Ref.]]="Dentro",DATOS_[Conc.Sal.30]))))),
0)</f>
        <v>0</v>
      </c>
      <c r="AJ86" s="94">
        <f t="array" ref="AJ86">IFERROR(
AVERAGE(IF(DATOS_[Sexo]=$B86,IF(DATOS_[AGRUP. CLAS. PROF.]=$B84,IF(DATOS_[Check Periodo Ref.]="Dentro",DATOS_[Tot COMPL.SAL Ef],FALSE)))),
0)</f>
        <v>0</v>
      </c>
      <c r="AK86" s="96">
        <f t="array" ref="AK86">IFERROR(
AVERAGE(IF(DATOS_[Sexo]=$B86,IF(DATOS_[AGRUP. CLAS. PROF.]=$B84,IF(DATOS_[Check Periodo Ref.]="Dentro",DATOS_[TOTAL SALARIO Ef],FALSE)))),
0)</f>
        <v>0</v>
      </c>
      <c r="AL86" s="95">
        <f t="array" ref="AL86">IFERROR(
AVERAGE((IF(DATOS_[[Sexo]:[Sexo]]=$B86,IF(DATOS_[[AGRUP. CLAS. PROF.]:[AGRUP. CLAS. PROF.]]=$B84,IF(DATOS_[[Check Periodo Ref.]:[Check Periodo Ref.]]="Dentro",DATOS_[C.Extra.01]))))),
0)</f>
        <v>0</v>
      </c>
      <c r="AM86" s="95">
        <f t="array" ref="AM86">IFERROR(
AVERAGE((IF(DATOS_[[Sexo]:[Sexo]]=$B86,IF(DATOS_[[AGRUP. CLAS. PROF.]:[AGRUP. CLAS. PROF.]]=$B84,IF(DATOS_[[Check Periodo Ref.]:[Check Periodo Ref.]]="Dentro",DATOS_[C.Extra.02]))))),
0)</f>
        <v>0</v>
      </c>
      <c r="AN86" s="95">
        <f t="array" ref="AN86">IFERROR(
AVERAGE((IF(DATOS_[[Sexo]:[Sexo]]=$B86,IF(DATOS_[[AGRUP. CLAS. PROF.]:[AGRUP. CLAS. PROF.]]=$B84,IF(DATOS_[[Check Periodo Ref.]:[Check Periodo Ref.]]="Dentro",DATOS_[C.Extra.03]))))),
0)</f>
        <v>0</v>
      </c>
      <c r="AO86" s="95">
        <f t="array" ref="AO86">IFERROR(
AVERAGE((IF(DATOS_[[Sexo]:[Sexo]]=$B86,IF(DATOS_[[AGRUP. CLAS. PROF.]:[AGRUP. CLAS. PROF.]]=$B84,IF(DATOS_[[Check Periodo Ref.]:[Check Periodo Ref.]]="Dentro",DATOS_[C.Extra.04]))))),
0)</f>
        <v>0</v>
      </c>
      <c r="AP86" s="95">
        <f t="array" ref="AP86">IFERROR(
AVERAGE((IF(DATOS_[[Sexo]:[Sexo]]=$B86,IF(DATOS_[[AGRUP. CLAS. PROF.]:[AGRUP. CLAS. PROF.]]=$B84,IF(DATOS_[[Check Periodo Ref.]:[Check Periodo Ref.]]="Dentro",DATOS_[C.Extra.05]))))),
0)</f>
        <v>0</v>
      </c>
      <c r="AQ86" s="97">
        <f t="array" ref="AQ86">IFERROR(
AVERAGE(IF(DATOS_[Sexo]=$B86,IF(DATOS_[AGRUP. CLAS. PROF.]=$B84,IF(DATOS_[Check Periodo Ref.]="Dentro",DATOS_[Tot Extrasalarial Ef],FALSE)))),
0)</f>
        <v>0</v>
      </c>
      <c r="AR86" s="98">
        <f t="array" ref="AR86">IFERROR(
AVERAGE(IF(DATOS_[Sexo]=$B86,IF(DATOS_[AGRUP. CLAS. PROF.]=$B84,IF(DATOS_[Check Periodo Ref.]="Dentro",DATOS_[TOTAL Retrib Ef],FALSE)))),
0)</f>
        <v>0</v>
      </c>
    </row>
    <row r="87" spans="1:44" ht="17.25" thickBot="1" x14ac:dyDescent="0.35">
      <c r="A87" s="48" t="str">
        <f t="shared" ref="A87" si="99">+A88</f>
        <v>[ocultar]</v>
      </c>
      <c r="B87" s="51" t="s">
        <v>241</v>
      </c>
      <c r="C87" s="91"/>
      <c r="D87" s="52"/>
      <c r="E87" s="139" t="str">
        <f t="shared" ref="E87:AR87" si="100">IFERROR((E88-E89)/E88,"")</f>
        <v/>
      </c>
      <c r="F87" s="314" t="str">
        <f t="shared" si="100"/>
        <v/>
      </c>
      <c r="G87" s="180" t="str">
        <f t="shared" si="100"/>
        <v/>
      </c>
      <c r="H87" s="180" t="str">
        <f t="shared" si="100"/>
        <v/>
      </c>
      <c r="I87" s="180" t="str">
        <f t="shared" si="100"/>
        <v/>
      </c>
      <c r="J87" s="181" t="str">
        <f t="shared" si="100"/>
        <v/>
      </c>
      <c r="K87" s="182" t="str">
        <f t="shared" si="100"/>
        <v/>
      </c>
      <c r="L87" s="182" t="str">
        <f t="shared" si="100"/>
        <v/>
      </c>
      <c r="M87" s="182" t="str">
        <f t="shared" si="100"/>
        <v/>
      </c>
      <c r="N87" s="182" t="str">
        <f t="shared" si="100"/>
        <v/>
      </c>
      <c r="O87" s="182" t="str">
        <f t="shared" si="100"/>
        <v/>
      </c>
      <c r="P87" s="182" t="str">
        <f t="shared" si="100"/>
        <v/>
      </c>
      <c r="Q87" s="182" t="str">
        <f t="shared" si="100"/>
        <v/>
      </c>
      <c r="R87" s="182" t="str">
        <f t="shared" si="100"/>
        <v/>
      </c>
      <c r="S87" s="182" t="str">
        <f t="shared" si="100"/>
        <v/>
      </c>
      <c r="T87" s="182" t="str">
        <f t="shared" si="100"/>
        <v/>
      </c>
      <c r="U87" s="182" t="str">
        <f t="shared" si="100"/>
        <v/>
      </c>
      <c r="V87" s="181" t="str">
        <f t="shared" si="100"/>
        <v/>
      </c>
      <c r="W87" s="181" t="str">
        <f t="shared" si="100"/>
        <v/>
      </c>
      <c r="X87" s="181" t="str">
        <f t="shared" si="100"/>
        <v/>
      </c>
      <c r="Y87" s="181" t="str">
        <f t="shared" si="100"/>
        <v/>
      </c>
      <c r="Z87" s="181" t="str">
        <f t="shared" si="100"/>
        <v/>
      </c>
      <c r="AA87" s="181" t="str">
        <f t="shared" si="100"/>
        <v/>
      </c>
      <c r="AB87" s="181" t="str">
        <f t="shared" si="100"/>
        <v/>
      </c>
      <c r="AC87" s="181" t="str">
        <f t="shared" si="100"/>
        <v/>
      </c>
      <c r="AD87" s="181" t="str">
        <f t="shared" si="100"/>
        <v/>
      </c>
      <c r="AE87" s="181" t="str">
        <f t="shared" si="100"/>
        <v/>
      </c>
      <c r="AF87" s="181" t="str">
        <f t="shared" si="100"/>
        <v/>
      </c>
      <c r="AG87" s="181" t="str">
        <f t="shared" si="100"/>
        <v/>
      </c>
      <c r="AH87" s="181" t="str">
        <f t="shared" si="100"/>
        <v/>
      </c>
      <c r="AI87" s="181" t="str">
        <f t="shared" si="100"/>
        <v/>
      </c>
      <c r="AJ87" s="140" t="str">
        <f t="shared" si="100"/>
        <v/>
      </c>
      <c r="AK87" s="143" t="str">
        <f t="shared" si="100"/>
        <v/>
      </c>
      <c r="AL87" s="184" t="str">
        <f t="shared" si="100"/>
        <v/>
      </c>
      <c r="AM87" s="184" t="str">
        <f t="shared" si="100"/>
        <v/>
      </c>
      <c r="AN87" s="184" t="str">
        <f t="shared" si="100"/>
        <v/>
      </c>
      <c r="AO87" s="184" t="str">
        <f t="shared" si="100"/>
        <v/>
      </c>
      <c r="AP87" s="184" t="str">
        <f t="shared" si="100"/>
        <v/>
      </c>
      <c r="AQ87" s="141" t="str">
        <f t="shared" si="100"/>
        <v/>
      </c>
      <c r="AR87" s="142" t="str">
        <f t="shared" si="100"/>
        <v/>
      </c>
    </row>
    <row r="88" spans="1:44" x14ac:dyDescent="0.3">
      <c r="A88" s="48" t="str">
        <f t="shared" ref="A88" si="101">+IF(C88+C89=0,"[ocultar]","")</f>
        <v>[ocultar]</v>
      </c>
      <c r="B88" s="46" t="s">
        <v>162</v>
      </c>
      <c r="C88" s="45">
        <f t="array" ref="C88">SUM(IF($B88=DATOS_[Sexo],
IF($B87=DATOS_[AGRUP. CLAS. PROF.],
IF("Dentro"=DATOS_[Check Periodo Ref.],
1/(COUNTIFS(DATOS_[Sexo],$B88,DATOS_[AGRUP. CLAS. PROF.],$B87,DATOS_[Check Periodo Ref.],"Dentro",DATOS_[id],DATOS_[id]))))))</f>
        <v>0</v>
      </c>
      <c r="D88" s="47">
        <f>COUNTIFS(DATOS_[AGRUP. CLAS. PROF.],$B87,DATOS_[Sexo],$B88,DATOS_[Check Periodo Ref.],"Dentro")</f>
        <v>0</v>
      </c>
      <c r="E88" s="92">
        <f t="array" ref="E88">IFERROR(
AVERAGE(IF(DATOS_[Sexo]=$B88,IF(DATOS_[AGRUP. CLAS. PROF.]=$B87,IF(DATOS_[Check Periodo Ref.]="Dentro",DATOS_[SALARIO BASE Ef],FALSE)))),
0)</f>
        <v>0</v>
      </c>
      <c r="F88" s="93">
        <f t="array" ref="F88">IFERROR(
AVERAGE((IF(DATOS_[[Sexo]:[Sexo]]=$B88,IF(DATOS_[[AGRUP. CLAS. PROF.]:[AGRUP. CLAS. PROF.]]=$B87,IF(DATOS_[[Check Periodo Ref.]:[Check Periodo Ref.]]="Dentro",DATOS_[Conc.Sal.01]))))),
0)</f>
        <v>0</v>
      </c>
      <c r="G88" s="93">
        <f t="array" ref="G88">IFERROR(
AVERAGE((IF(DATOS_[[Sexo]:[Sexo]]=$B88,IF(DATOS_[[AGRUP. CLAS. PROF.]:[AGRUP. CLAS. PROF.]]=$B87,IF(DATOS_[[Check Periodo Ref.]:[Check Periodo Ref.]]="Dentro",DATOS_[Conc.Sal.02]))))),
0)</f>
        <v>0</v>
      </c>
      <c r="H88" s="93">
        <f t="array" ref="H88">IFERROR(
AVERAGE((IF(DATOS_[[Sexo]:[Sexo]]=$B88,IF(DATOS_[[AGRUP. CLAS. PROF.]:[AGRUP. CLAS. PROF.]]=$B87,IF(DATOS_[[Check Periodo Ref.]:[Check Periodo Ref.]]="Dentro",DATOS_[Conc.Sal.03]))))),
0)</f>
        <v>0</v>
      </c>
      <c r="I88" s="93">
        <f t="array" ref="I88">IFERROR(
AVERAGE((IF(DATOS_[[Sexo]:[Sexo]]=$B88,IF(DATOS_[[AGRUP. CLAS. PROF.]:[AGRUP. CLAS. PROF.]]=$B87,IF(DATOS_[[Check Periodo Ref.]:[Check Periodo Ref.]]="Dentro",DATOS_[Conc.Sal.04]))))),
0)</f>
        <v>0</v>
      </c>
      <c r="J88" s="93">
        <f t="array" ref="J88">IFERROR(
AVERAGE((IF(DATOS_[[Sexo]:[Sexo]]=$B88,IF(DATOS_[[AGRUP. CLAS. PROF.]:[AGRUP. CLAS. PROF.]]=$B87,IF(DATOS_[[Check Periodo Ref.]:[Check Periodo Ref.]]="Dentro",DATOS_[Conc.Sal.05]))))),
0)</f>
        <v>0</v>
      </c>
      <c r="K88" s="93">
        <f t="array" ref="K88">IFERROR(
AVERAGE((IF(DATOS_[[Sexo]:[Sexo]]=$B88,IF(DATOS_[[AGRUP. CLAS. PROF.]:[AGRUP. CLAS. PROF.]]=$B87,IF(DATOS_[[Check Periodo Ref.]:[Check Periodo Ref.]]="Dentro",DATOS_[Conc.Sal.06]))))),
0)</f>
        <v>0</v>
      </c>
      <c r="L88" s="93">
        <f t="array" ref="L88">IFERROR(
AVERAGE((IF(DATOS_[[Sexo]:[Sexo]]=$B88,IF(DATOS_[[AGRUP. CLAS. PROF.]:[AGRUP. CLAS. PROF.]]=$B87,IF(DATOS_[[Check Periodo Ref.]:[Check Periodo Ref.]]="Dentro",DATOS_[Conc.Sal.07]))))),
0)</f>
        <v>0</v>
      </c>
      <c r="M88" s="93">
        <f t="array" ref="M88">IFERROR(
AVERAGE((IF(DATOS_[[Sexo]:[Sexo]]=$B88,IF(DATOS_[[AGRUP. CLAS. PROF.]:[AGRUP. CLAS. PROF.]]=$B87,IF(DATOS_[[Check Periodo Ref.]:[Check Periodo Ref.]]="Dentro",DATOS_[Conc.Sal.08]))))),
0)</f>
        <v>0</v>
      </c>
      <c r="N88" s="93">
        <f t="array" ref="N88">IFERROR(
AVERAGE((IF(DATOS_[[Sexo]:[Sexo]]=$B88,IF(DATOS_[[AGRUP. CLAS. PROF.]:[AGRUP. CLAS. PROF.]]=$B87,IF(DATOS_[[Check Periodo Ref.]:[Check Periodo Ref.]]="Dentro",DATOS_[Conc.Sal.09]))))),
0)</f>
        <v>0</v>
      </c>
      <c r="O88" s="93">
        <f t="array" ref="O88">IFERROR(
AVERAGE((IF(DATOS_[[Sexo]:[Sexo]]=$B88,IF(DATOS_[[AGRUP. CLAS. PROF.]:[AGRUP. CLAS. PROF.]]=$B87,IF(DATOS_[[Check Periodo Ref.]:[Check Periodo Ref.]]="Dentro",DATOS_[Conc.Sal.10]))))),
0)</f>
        <v>0</v>
      </c>
      <c r="P88" s="93">
        <f t="array" ref="P88">IFERROR(
AVERAGE((IF(DATOS_[[Sexo]:[Sexo]]=$B88,IF(DATOS_[[AGRUP. CLAS. PROF.]:[AGRUP. CLAS. PROF.]]=$B87,IF(DATOS_[[Check Periodo Ref.]:[Check Periodo Ref.]]="Dentro",DATOS_[Conc.Sal.11]))))),
0)</f>
        <v>0</v>
      </c>
      <c r="Q88" s="93">
        <f t="array" ref="Q88">IFERROR(
AVERAGE((IF(DATOS_[[Sexo]:[Sexo]]=$B88,IF(DATOS_[[AGRUP. CLAS. PROF.]:[AGRUP. CLAS. PROF.]]=$B87,IF(DATOS_[[Check Periodo Ref.]:[Check Periodo Ref.]]="Dentro",DATOS_[Conc.Sal.12]))))),
0)</f>
        <v>0</v>
      </c>
      <c r="R88" s="93">
        <f t="array" ref="R88">IFERROR(
AVERAGE((IF(DATOS_[[Sexo]:[Sexo]]=$B88,IF(DATOS_[[AGRUP. CLAS. PROF.]:[AGRUP. CLAS. PROF.]]=$B87,IF(DATOS_[[Check Periodo Ref.]:[Check Periodo Ref.]]="Dentro",DATOS_[Conc.Sal.13]))))),
0)</f>
        <v>0</v>
      </c>
      <c r="S88" s="93">
        <f t="array" ref="S88">IFERROR(
AVERAGE((IF(DATOS_[[Sexo]:[Sexo]]=$B88,IF(DATOS_[[AGRUP. CLAS. PROF.]:[AGRUP. CLAS. PROF.]]=$B87,IF(DATOS_[[Check Periodo Ref.]:[Check Periodo Ref.]]="Dentro",DATOS_[Conc.Sal.14]))))),
0)</f>
        <v>0</v>
      </c>
      <c r="T88" s="93">
        <f t="array" ref="T88">IFERROR(
AVERAGE((IF(DATOS_[[Sexo]:[Sexo]]=$B88,IF(DATOS_[[AGRUP. CLAS. PROF.]:[AGRUP. CLAS. PROF.]]=$B87,IF(DATOS_[[Check Periodo Ref.]:[Check Periodo Ref.]]="Dentro",DATOS_[Conc.Sal.15]))))),
0)</f>
        <v>0</v>
      </c>
      <c r="U88" s="93">
        <f t="array" ref="U88">IFERROR(
AVERAGE((IF(DATOS_[[Sexo]:[Sexo]]=$B88,IF(DATOS_[[AGRUP. CLAS. PROF.]:[AGRUP. CLAS. PROF.]]=$B87,IF(DATOS_[[Check Periodo Ref.]:[Check Periodo Ref.]]="Dentro",DATOS_[Conc.Sal.16]))))),
0)</f>
        <v>0</v>
      </c>
      <c r="V88" s="93">
        <f t="array" ref="V88">IFERROR(
AVERAGE((IF(DATOS_[[Sexo]:[Sexo]]=$B88,IF(DATOS_[[AGRUP. CLAS. PROF.]:[AGRUP. CLAS. PROF.]]=$B87,IF(DATOS_[[Check Periodo Ref.]:[Check Periodo Ref.]]="Dentro",DATOS_[Conc.Sal.17]))))),
0)</f>
        <v>0</v>
      </c>
      <c r="W88" s="93">
        <f t="array" ref="W88">IFERROR(
AVERAGE((IF(DATOS_[[Sexo]:[Sexo]]=$B88,IF(DATOS_[[AGRUP. CLAS. PROF.]:[AGRUP. CLAS. PROF.]]=$B87,IF(DATOS_[[Check Periodo Ref.]:[Check Periodo Ref.]]="Dentro",DATOS_[Conc.Sal.18]))))),
0)</f>
        <v>0</v>
      </c>
      <c r="X88" s="93">
        <f t="array" ref="X88">IFERROR(
AVERAGE((IF(DATOS_[[Sexo]:[Sexo]]=$B88,IF(DATOS_[[AGRUP. CLAS. PROF.]:[AGRUP. CLAS. PROF.]]=$B87,IF(DATOS_[[Check Periodo Ref.]:[Check Periodo Ref.]]="Dentro",DATOS_[Conc.Sal.19]))))),
0)</f>
        <v>0</v>
      </c>
      <c r="Y88" s="93">
        <f t="array" ref="Y88">IFERROR(
AVERAGE((IF(DATOS_[[Sexo]:[Sexo]]=$B88,IF(DATOS_[[AGRUP. CLAS. PROF.]:[AGRUP. CLAS. PROF.]]=$B87,IF(DATOS_[[Check Periodo Ref.]:[Check Periodo Ref.]]="Dentro",DATOS_[Conc.Sal.20]))))),
0)</f>
        <v>0</v>
      </c>
      <c r="Z88" s="93">
        <f t="array" ref="Z88">IFERROR(
AVERAGE((IF(DATOS_[[Sexo]:[Sexo]]=$B88,IF(DATOS_[[AGRUP. CLAS. PROF.]:[AGRUP. CLAS. PROF.]]=$B87,IF(DATOS_[[Check Periodo Ref.]:[Check Periodo Ref.]]="Dentro",DATOS_[Conc.Sal.21]))))),
0)</f>
        <v>0</v>
      </c>
      <c r="AA88" s="93">
        <f t="array" ref="AA88">IFERROR(
AVERAGE((IF(DATOS_[[Sexo]:[Sexo]]=$B88,IF(DATOS_[[AGRUP. CLAS. PROF.]:[AGRUP. CLAS. PROF.]]=$B87,IF(DATOS_[[Check Periodo Ref.]:[Check Periodo Ref.]]="Dentro",DATOS_[Conc.Sal.22]))))),
0)</f>
        <v>0</v>
      </c>
      <c r="AB88" s="93">
        <f t="array" ref="AB88">IFERROR(
AVERAGE((IF(DATOS_[[Sexo]:[Sexo]]=$B88,IF(DATOS_[[AGRUP. CLAS. PROF.]:[AGRUP. CLAS. PROF.]]=$B87,IF(DATOS_[[Check Periodo Ref.]:[Check Periodo Ref.]]="Dentro",DATOS_[Conc.Sal.23]))))),
0)</f>
        <v>0</v>
      </c>
      <c r="AC88" s="93">
        <f t="array" ref="AC88">IFERROR(
AVERAGE((IF(DATOS_[[Sexo]:[Sexo]]=$B88,IF(DATOS_[[AGRUP. CLAS. PROF.]:[AGRUP. CLAS. PROF.]]=$B87,IF(DATOS_[[Check Periodo Ref.]:[Check Periodo Ref.]]="Dentro",DATOS_[Conc.Sal.24]))))),
0)</f>
        <v>0</v>
      </c>
      <c r="AD88" s="93">
        <f t="array" ref="AD88">IFERROR(
AVERAGE((IF(DATOS_[[Sexo]:[Sexo]]=$B88,IF(DATOS_[[AGRUP. CLAS. PROF.]:[AGRUP. CLAS. PROF.]]=$B87,IF(DATOS_[[Check Periodo Ref.]:[Check Periodo Ref.]]="Dentro",DATOS_[Conc.Sal.25]))))),
0)</f>
        <v>0</v>
      </c>
      <c r="AE88" s="93">
        <f t="array" ref="AE88">IFERROR(
AVERAGE((IF(DATOS_[[Sexo]:[Sexo]]=$B88,IF(DATOS_[[AGRUP. CLAS. PROF.]:[AGRUP. CLAS. PROF.]]=$B87,IF(DATOS_[[Check Periodo Ref.]:[Check Periodo Ref.]]="Dentro",DATOS_[Conc.Sal.26]))))),
0)</f>
        <v>0</v>
      </c>
      <c r="AF88" s="93">
        <f t="array" ref="AF88">IFERROR(
AVERAGE((IF(DATOS_[[Sexo]:[Sexo]]=$B88,IF(DATOS_[[AGRUP. CLAS. PROF.]:[AGRUP. CLAS. PROF.]]=$B87,IF(DATOS_[[Check Periodo Ref.]:[Check Periodo Ref.]]="Dentro",DATOS_[Conc.Sal.27]))))),
0)</f>
        <v>0</v>
      </c>
      <c r="AG88" s="93">
        <f t="array" ref="AG88">IFERROR(
AVERAGE((IF(DATOS_[[Sexo]:[Sexo]]=$B88,IF(DATOS_[[AGRUP. CLAS. PROF.]:[AGRUP. CLAS. PROF.]]=$B87,IF(DATOS_[[Check Periodo Ref.]:[Check Periodo Ref.]]="Dentro",DATOS_[Conc.Sal.28]))))),
0)</f>
        <v>0</v>
      </c>
      <c r="AH88" s="93">
        <f t="array" ref="AH88">IFERROR(
AVERAGE((IF(DATOS_[[Sexo]:[Sexo]]=$B88,IF(DATOS_[[AGRUP. CLAS. PROF.]:[AGRUP. CLAS. PROF.]]=$B87,IF(DATOS_[[Check Periodo Ref.]:[Check Periodo Ref.]]="Dentro",DATOS_[Conc.Sal.29]))))),
0)</f>
        <v>0</v>
      </c>
      <c r="AI88" s="93">
        <f t="array" ref="AI88">IFERROR(
AVERAGE((IF(DATOS_[[Sexo]:[Sexo]]=$B88,IF(DATOS_[[AGRUP. CLAS. PROF.]:[AGRUP. CLAS. PROF.]]=$B87,IF(DATOS_[[Check Periodo Ref.]:[Check Periodo Ref.]]="Dentro",DATOS_[Conc.Sal.30]))))),
0)</f>
        <v>0</v>
      </c>
      <c r="AJ88" s="94">
        <f t="array" ref="AJ88">IFERROR(
AVERAGE(IF(DATOS_[Sexo]=$B88,IF(DATOS_[AGRUP. CLAS. PROF.]=$B87,IF(DATOS_[Check Periodo Ref.]="Dentro",DATOS_[Tot COMPL.SAL Ef],FALSE)))),
0)</f>
        <v>0</v>
      </c>
      <c r="AK88" s="96">
        <f t="array" ref="AK88">IFERROR(
AVERAGE(IF(DATOS_[Sexo]=$B88,IF(DATOS_[AGRUP. CLAS. PROF.]=$B87,IF(DATOS_[Check Periodo Ref.]="Dentro",DATOS_[TOTAL SALARIO Ef],FALSE)))),
0)</f>
        <v>0</v>
      </c>
      <c r="AL88" s="95">
        <f t="array" ref="AL88">IFERROR(
AVERAGE((IF(DATOS_[[Sexo]:[Sexo]]=$B88,IF(DATOS_[[AGRUP. CLAS. PROF.]:[AGRUP. CLAS. PROF.]]=$B87,IF(DATOS_[[Check Periodo Ref.]:[Check Periodo Ref.]]="Dentro",DATOS_[C.Extra.01]))))),
0)</f>
        <v>0</v>
      </c>
      <c r="AM88" s="95">
        <f t="array" ref="AM88">IFERROR(
AVERAGE((IF(DATOS_[[Sexo]:[Sexo]]=$B88,IF(DATOS_[[AGRUP. CLAS. PROF.]:[AGRUP. CLAS. PROF.]]=$B87,IF(DATOS_[[Check Periodo Ref.]:[Check Periodo Ref.]]="Dentro",DATOS_[C.Extra.02]))))),
0)</f>
        <v>0</v>
      </c>
      <c r="AN88" s="95">
        <f t="array" ref="AN88">IFERROR(
AVERAGE((IF(DATOS_[[Sexo]:[Sexo]]=$B88,IF(DATOS_[[AGRUP. CLAS. PROF.]:[AGRUP. CLAS. PROF.]]=$B87,IF(DATOS_[[Check Periodo Ref.]:[Check Periodo Ref.]]="Dentro",DATOS_[C.Extra.03]))))),
0)</f>
        <v>0</v>
      </c>
      <c r="AO88" s="95">
        <f t="array" ref="AO88">IFERROR(
AVERAGE((IF(DATOS_[[Sexo]:[Sexo]]=$B88,IF(DATOS_[[AGRUP. CLAS. PROF.]:[AGRUP. CLAS. PROF.]]=$B87,IF(DATOS_[[Check Periodo Ref.]:[Check Periodo Ref.]]="Dentro",DATOS_[C.Extra.04]))))),
0)</f>
        <v>0</v>
      </c>
      <c r="AP88" s="95">
        <f t="array" ref="AP88">IFERROR(
AVERAGE((IF(DATOS_[[Sexo]:[Sexo]]=$B88,IF(DATOS_[[AGRUP. CLAS. PROF.]:[AGRUP. CLAS. PROF.]]=$B87,IF(DATOS_[[Check Periodo Ref.]:[Check Periodo Ref.]]="Dentro",DATOS_[C.Extra.05]))))),
0)</f>
        <v>0</v>
      </c>
      <c r="AQ88" s="97">
        <f t="array" ref="AQ88">IFERROR(
AVERAGE(IF(DATOS_[Sexo]=$B88,IF(DATOS_[AGRUP. CLAS. PROF.]=$B87,IF(DATOS_[Check Periodo Ref.]="Dentro",DATOS_[Tot Extrasalarial Ef],FALSE)))),
0)</f>
        <v>0</v>
      </c>
      <c r="AR88" s="98">
        <f t="array" ref="AR88">IFERROR(
AVERAGE(IF(DATOS_[Sexo]=$B88,IF(DATOS_[AGRUP. CLAS. PROF.]=$B87,IF(DATOS_[Check Periodo Ref.]="Dentro",DATOS_[TOTAL Retrib Ef],FALSE)))),
0)</f>
        <v>0</v>
      </c>
    </row>
    <row r="89" spans="1:44" x14ac:dyDescent="0.3">
      <c r="A89" s="48" t="str">
        <f t="shared" ref="A89" si="102">+A88</f>
        <v>[ocultar]</v>
      </c>
      <c r="B89" s="46" t="s">
        <v>163</v>
      </c>
      <c r="C89" s="45">
        <f t="array" ref="C89">SUM(IF($B89=DATOS_[Sexo],
IF($B87=DATOS_[AGRUP. CLAS. PROF.],
IF("Dentro"=DATOS_[Check Periodo Ref.],
1/(COUNTIFS(DATOS_[Sexo],$B89,DATOS_[AGRUP. CLAS. PROF.],$B87,DATOS_[Check Periodo Ref.],"Dentro",DATOS_[id],DATOS_[id]))))))</f>
        <v>0</v>
      </c>
      <c r="D89" s="47">
        <f>COUNTIFS(DATOS_[AGRUP. CLAS. PROF.],$B87,DATOS_[Sexo],$B89,DATOS_[Check Periodo Ref.],"Dentro")</f>
        <v>0</v>
      </c>
      <c r="E89" s="92">
        <f t="array" ref="E89">IFERROR(
AVERAGE(IF(DATOS_[Sexo]=$B89,IF(DATOS_[AGRUP. CLAS. PROF.]=$B87,IF(DATOS_[Check Periodo Ref.]="Dentro",DATOS_[SALARIO BASE Ef],FALSE)))),
0)</f>
        <v>0</v>
      </c>
      <c r="F89" s="93">
        <f t="array" ref="F89">IFERROR(
AVERAGE((IF(DATOS_[[Sexo]:[Sexo]]=$B89,IF(DATOS_[[AGRUP. CLAS. PROF.]:[AGRUP. CLAS. PROF.]]=$B87,IF(DATOS_[[Check Periodo Ref.]:[Check Periodo Ref.]]="Dentro",DATOS_[Conc.Sal.01]))))),
0)</f>
        <v>0</v>
      </c>
      <c r="G89" s="93">
        <f t="array" ref="G89">IFERROR(
AVERAGE((IF(DATOS_[[Sexo]:[Sexo]]=$B89,IF(DATOS_[[AGRUP. CLAS. PROF.]:[AGRUP. CLAS. PROF.]]=$B87,IF(DATOS_[[Check Periodo Ref.]:[Check Periodo Ref.]]="Dentro",DATOS_[Conc.Sal.02]))))),
0)</f>
        <v>0</v>
      </c>
      <c r="H89" s="93">
        <f t="array" ref="H89">IFERROR(
AVERAGE((IF(DATOS_[[Sexo]:[Sexo]]=$B89,IF(DATOS_[[AGRUP. CLAS. PROF.]:[AGRUP. CLAS. PROF.]]=$B87,IF(DATOS_[[Check Periodo Ref.]:[Check Periodo Ref.]]="Dentro",DATOS_[Conc.Sal.03]))))),
0)</f>
        <v>0</v>
      </c>
      <c r="I89" s="93">
        <f t="array" ref="I89">IFERROR(
AVERAGE((IF(DATOS_[[Sexo]:[Sexo]]=$B89,IF(DATOS_[[AGRUP. CLAS. PROF.]:[AGRUP. CLAS. PROF.]]=$B87,IF(DATOS_[[Check Periodo Ref.]:[Check Periodo Ref.]]="Dentro",DATOS_[Conc.Sal.04]))))),
0)</f>
        <v>0</v>
      </c>
      <c r="J89" s="93">
        <f t="array" ref="J89">IFERROR(
AVERAGE((IF(DATOS_[[Sexo]:[Sexo]]=$B89,IF(DATOS_[[AGRUP. CLAS. PROF.]:[AGRUP. CLAS. PROF.]]=$B87,IF(DATOS_[[Check Periodo Ref.]:[Check Periodo Ref.]]="Dentro",DATOS_[Conc.Sal.05]))))),
0)</f>
        <v>0</v>
      </c>
      <c r="K89" s="93">
        <f t="array" ref="K89">IFERROR(
AVERAGE((IF(DATOS_[[Sexo]:[Sexo]]=$B89,IF(DATOS_[[AGRUP. CLAS. PROF.]:[AGRUP. CLAS. PROF.]]=$B87,IF(DATOS_[[Check Periodo Ref.]:[Check Periodo Ref.]]="Dentro",DATOS_[Conc.Sal.06]))))),
0)</f>
        <v>0</v>
      </c>
      <c r="L89" s="93">
        <f t="array" ref="L89">IFERROR(
AVERAGE((IF(DATOS_[[Sexo]:[Sexo]]=$B89,IF(DATOS_[[AGRUP. CLAS. PROF.]:[AGRUP. CLAS. PROF.]]=$B87,IF(DATOS_[[Check Periodo Ref.]:[Check Periodo Ref.]]="Dentro",DATOS_[Conc.Sal.07]))))),
0)</f>
        <v>0</v>
      </c>
      <c r="M89" s="93">
        <f t="array" ref="M89">IFERROR(
AVERAGE((IF(DATOS_[[Sexo]:[Sexo]]=$B89,IF(DATOS_[[AGRUP. CLAS. PROF.]:[AGRUP. CLAS. PROF.]]=$B87,IF(DATOS_[[Check Periodo Ref.]:[Check Periodo Ref.]]="Dentro",DATOS_[Conc.Sal.08]))))),
0)</f>
        <v>0</v>
      </c>
      <c r="N89" s="93">
        <f t="array" ref="N89">IFERROR(
AVERAGE((IF(DATOS_[[Sexo]:[Sexo]]=$B89,IF(DATOS_[[AGRUP. CLAS. PROF.]:[AGRUP. CLAS. PROF.]]=$B87,IF(DATOS_[[Check Periodo Ref.]:[Check Periodo Ref.]]="Dentro",DATOS_[Conc.Sal.09]))))),
0)</f>
        <v>0</v>
      </c>
      <c r="O89" s="93">
        <f t="array" ref="O89">IFERROR(
AVERAGE((IF(DATOS_[[Sexo]:[Sexo]]=$B89,IF(DATOS_[[AGRUP. CLAS. PROF.]:[AGRUP. CLAS. PROF.]]=$B87,IF(DATOS_[[Check Periodo Ref.]:[Check Periodo Ref.]]="Dentro",DATOS_[Conc.Sal.10]))))),
0)</f>
        <v>0</v>
      </c>
      <c r="P89" s="93">
        <f t="array" ref="P89">IFERROR(
AVERAGE((IF(DATOS_[[Sexo]:[Sexo]]=$B89,IF(DATOS_[[AGRUP. CLAS. PROF.]:[AGRUP. CLAS. PROF.]]=$B87,IF(DATOS_[[Check Periodo Ref.]:[Check Periodo Ref.]]="Dentro",DATOS_[Conc.Sal.11]))))),
0)</f>
        <v>0</v>
      </c>
      <c r="Q89" s="93">
        <f t="array" ref="Q89">IFERROR(
AVERAGE((IF(DATOS_[[Sexo]:[Sexo]]=$B89,IF(DATOS_[[AGRUP. CLAS. PROF.]:[AGRUP. CLAS. PROF.]]=$B87,IF(DATOS_[[Check Periodo Ref.]:[Check Periodo Ref.]]="Dentro",DATOS_[Conc.Sal.12]))))),
0)</f>
        <v>0</v>
      </c>
      <c r="R89" s="93">
        <f t="array" ref="R89">IFERROR(
AVERAGE((IF(DATOS_[[Sexo]:[Sexo]]=$B89,IF(DATOS_[[AGRUP. CLAS. PROF.]:[AGRUP. CLAS. PROF.]]=$B87,IF(DATOS_[[Check Periodo Ref.]:[Check Periodo Ref.]]="Dentro",DATOS_[Conc.Sal.13]))))),
0)</f>
        <v>0</v>
      </c>
      <c r="S89" s="93">
        <f t="array" ref="S89">IFERROR(
AVERAGE((IF(DATOS_[[Sexo]:[Sexo]]=$B89,IF(DATOS_[[AGRUP. CLAS. PROF.]:[AGRUP. CLAS. PROF.]]=$B87,IF(DATOS_[[Check Periodo Ref.]:[Check Periodo Ref.]]="Dentro",DATOS_[Conc.Sal.14]))))),
0)</f>
        <v>0</v>
      </c>
      <c r="T89" s="93">
        <f t="array" ref="T89">IFERROR(
AVERAGE((IF(DATOS_[[Sexo]:[Sexo]]=$B89,IF(DATOS_[[AGRUP. CLAS. PROF.]:[AGRUP. CLAS. PROF.]]=$B87,IF(DATOS_[[Check Periodo Ref.]:[Check Periodo Ref.]]="Dentro",DATOS_[Conc.Sal.15]))))),
0)</f>
        <v>0</v>
      </c>
      <c r="U89" s="93">
        <f t="array" ref="U89">IFERROR(
AVERAGE((IF(DATOS_[[Sexo]:[Sexo]]=$B89,IF(DATOS_[[AGRUP. CLAS. PROF.]:[AGRUP. CLAS. PROF.]]=$B87,IF(DATOS_[[Check Periodo Ref.]:[Check Periodo Ref.]]="Dentro",DATOS_[Conc.Sal.16]))))),
0)</f>
        <v>0</v>
      </c>
      <c r="V89" s="93">
        <f t="array" ref="V89">IFERROR(
AVERAGE((IF(DATOS_[[Sexo]:[Sexo]]=$B89,IF(DATOS_[[AGRUP. CLAS. PROF.]:[AGRUP. CLAS. PROF.]]=$B87,IF(DATOS_[[Check Periodo Ref.]:[Check Periodo Ref.]]="Dentro",DATOS_[Conc.Sal.17]))))),
0)</f>
        <v>0</v>
      </c>
      <c r="W89" s="93">
        <f t="array" ref="W89">IFERROR(
AVERAGE((IF(DATOS_[[Sexo]:[Sexo]]=$B89,IF(DATOS_[[AGRUP. CLAS. PROF.]:[AGRUP. CLAS. PROF.]]=$B87,IF(DATOS_[[Check Periodo Ref.]:[Check Periodo Ref.]]="Dentro",DATOS_[Conc.Sal.18]))))),
0)</f>
        <v>0</v>
      </c>
      <c r="X89" s="93">
        <f t="array" ref="X89">IFERROR(
AVERAGE((IF(DATOS_[[Sexo]:[Sexo]]=$B89,IF(DATOS_[[AGRUP. CLAS. PROF.]:[AGRUP. CLAS. PROF.]]=$B87,IF(DATOS_[[Check Periodo Ref.]:[Check Periodo Ref.]]="Dentro",DATOS_[Conc.Sal.19]))))),
0)</f>
        <v>0</v>
      </c>
      <c r="Y89" s="93">
        <f t="array" ref="Y89">IFERROR(
AVERAGE((IF(DATOS_[[Sexo]:[Sexo]]=$B89,IF(DATOS_[[AGRUP. CLAS. PROF.]:[AGRUP. CLAS. PROF.]]=$B87,IF(DATOS_[[Check Periodo Ref.]:[Check Periodo Ref.]]="Dentro",DATOS_[Conc.Sal.20]))))),
0)</f>
        <v>0</v>
      </c>
      <c r="Z89" s="93">
        <f t="array" ref="Z89">IFERROR(
AVERAGE((IF(DATOS_[[Sexo]:[Sexo]]=$B89,IF(DATOS_[[AGRUP. CLAS. PROF.]:[AGRUP. CLAS. PROF.]]=$B87,IF(DATOS_[[Check Periodo Ref.]:[Check Periodo Ref.]]="Dentro",DATOS_[Conc.Sal.21]))))),
0)</f>
        <v>0</v>
      </c>
      <c r="AA89" s="93">
        <f t="array" ref="AA89">IFERROR(
AVERAGE((IF(DATOS_[[Sexo]:[Sexo]]=$B89,IF(DATOS_[[AGRUP. CLAS. PROF.]:[AGRUP. CLAS. PROF.]]=$B87,IF(DATOS_[[Check Periodo Ref.]:[Check Periodo Ref.]]="Dentro",DATOS_[Conc.Sal.22]))))),
0)</f>
        <v>0</v>
      </c>
      <c r="AB89" s="93">
        <f t="array" ref="AB89">IFERROR(
AVERAGE((IF(DATOS_[[Sexo]:[Sexo]]=$B89,IF(DATOS_[[AGRUP. CLAS. PROF.]:[AGRUP. CLAS. PROF.]]=$B87,IF(DATOS_[[Check Periodo Ref.]:[Check Periodo Ref.]]="Dentro",DATOS_[Conc.Sal.23]))))),
0)</f>
        <v>0</v>
      </c>
      <c r="AC89" s="93">
        <f t="array" ref="AC89">IFERROR(
AVERAGE((IF(DATOS_[[Sexo]:[Sexo]]=$B89,IF(DATOS_[[AGRUP. CLAS. PROF.]:[AGRUP. CLAS. PROF.]]=$B87,IF(DATOS_[[Check Periodo Ref.]:[Check Periodo Ref.]]="Dentro",DATOS_[Conc.Sal.24]))))),
0)</f>
        <v>0</v>
      </c>
      <c r="AD89" s="93">
        <f t="array" ref="AD89">IFERROR(
AVERAGE((IF(DATOS_[[Sexo]:[Sexo]]=$B89,IF(DATOS_[[AGRUP. CLAS. PROF.]:[AGRUP. CLAS. PROF.]]=$B87,IF(DATOS_[[Check Periodo Ref.]:[Check Periodo Ref.]]="Dentro",DATOS_[Conc.Sal.25]))))),
0)</f>
        <v>0</v>
      </c>
      <c r="AE89" s="93">
        <f t="array" ref="AE89">IFERROR(
AVERAGE((IF(DATOS_[[Sexo]:[Sexo]]=$B89,IF(DATOS_[[AGRUP. CLAS. PROF.]:[AGRUP. CLAS. PROF.]]=$B87,IF(DATOS_[[Check Periodo Ref.]:[Check Periodo Ref.]]="Dentro",DATOS_[Conc.Sal.26]))))),
0)</f>
        <v>0</v>
      </c>
      <c r="AF89" s="93">
        <f t="array" ref="AF89">IFERROR(
AVERAGE((IF(DATOS_[[Sexo]:[Sexo]]=$B89,IF(DATOS_[[AGRUP. CLAS. PROF.]:[AGRUP. CLAS. PROF.]]=$B87,IF(DATOS_[[Check Periodo Ref.]:[Check Periodo Ref.]]="Dentro",DATOS_[Conc.Sal.27]))))),
0)</f>
        <v>0</v>
      </c>
      <c r="AG89" s="93">
        <f t="array" ref="AG89">IFERROR(
AVERAGE((IF(DATOS_[[Sexo]:[Sexo]]=$B89,IF(DATOS_[[AGRUP. CLAS. PROF.]:[AGRUP. CLAS. PROF.]]=$B87,IF(DATOS_[[Check Periodo Ref.]:[Check Periodo Ref.]]="Dentro",DATOS_[Conc.Sal.28]))))),
0)</f>
        <v>0</v>
      </c>
      <c r="AH89" s="93">
        <f t="array" ref="AH89">IFERROR(
AVERAGE((IF(DATOS_[[Sexo]:[Sexo]]=$B89,IF(DATOS_[[AGRUP. CLAS. PROF.]:[AGRUP. CLAS. PROF.]]=$B87,IF(DATOS_[[Check Periodo Ref.]:[Check Periodo Ref.]]="Dentro",DATOS_[Conc.Sal.29]))))),
0)</f>
        <v>0</v>
      </c>
      <c r="AI89" s="93">
        <f t="array" ref="AI89">IFERROR(
AVERAGE((IF(DATOS_[[Sexo]:[Sexo]]=$B89,IF(DATOS_[[AGRUP. CLAS. PROF.]:[AGRUP. CLAS. PROF.]]=$B87,IF(DATOS_[[Check Periodo Ref.]:[Check Periodo Ref.]]="Dentro",DATOS_[Conc.Sal.30]))))),
0)</f>
        <v>0</v>
      </c>
      <c r="AJ89" s="94">
        <f t="array" ref="AJ89">IFERROR(
AVERAGE(IF(DATOS_[Sexo]=$B89,IF(DATOS_[AGRUP. CLAS. PROF.]=$B87,IF(DATOS_[Check Periodo Ref.]="Dentro",DATOS_[Tot COMPL.SAL Ef],FALSE)))),
0)</f>
        <v>0</v>
      </c>
      <c r="AK89" s="96">
        <f t="array" ref="AK89">IFERROR(
AVERAGE(IF(DATOS_[Sexo]=$B89,IF(DATOS_[AGRUP. CLAS. PROF.]=$B87,IF(DATOS_[Check Periodo Ref.]="Dentro",DATOS_[TOTAL SALARIO Ef],FALSE)))),
0)</f>
        <v>0</v>
      </c>
      <c r="AL89" s="95">
        <f t="array" ref="AL89">IFERROR(
AVERAGE((IF(DATOS_[[Sexo]:[Sexo]]=$B89,IF(DATOS_[[AGRUP. CLAS. PROF.]:[AGRUP. CLAS. PROF.]]=$B87,IF(DATOS_[[Check Periodo Ref.]:[Check Periodo Ref.]]="Dentro",DATOS_[C.Extra.01]))))),
0)</f>
        <v>0</v>
      </c>
      <c r="AM89" s="95">
        <f t="array" ref="AM89">IFERROR(
AVERAGE((IF(DATOS_[[Sexo]:[Sexo]]=$B89,IF(DATOS_[[AGRUP. CLAS. PROF.]:[AGRUP. CLAS. PROF.]]=$B87,IF(DATOS_[[Check Periodo Ref.]:[Check Periodo Ref.]]="Dentro",DATOS_[C.Extra.02]))))),
0)</f>
        <v>0</v>
      </c>
      <c r="AN89" s="95">
        <f t="array" ref="AN89">IFERROR(
AVERAGE((IF(DATOS_[[Sexo]:[Sexo]]=$B89,IF(DATOS_[[AGRUP. CLAS. PROF.]:[AGRUP. CLAS. PROF.]]=$B87,IF(DATOS_[[Check Periodo Ref.]:[Check Periodo Ref.]]="Dentro",DATOS_[C.Extra.03]))))),
0)</f>
        <v>0</v>
      </c>
      <c r="AO89" s="95">
        <f t="array" ref="AO89">IFERROR(
AVERAGE((IF(DATOS_[[Sexo]:[Sexo]]=$B89,IF(DATOS_[[AGRUP. CLAS. PROF.]:[AGRUP. CLAS. PROF.]]=$B87,IF(DATOS_[[Check Periodo Ref.]:[Check Periodo Ref.]]="Dentro",DATOS_[C.Extra.04]))))),
0)</f>
        <v>0</v>
      </c>
      <c r="AP89" s="95">
        <f t="array" ref="AP89">IFERROR(
AVERAGE((IF(DATOS_[[Sexo]:[Sexo]]=$B89,IF(DATOS_[[AGRUP. CLAS. PROF.]:[AGRUP. CLAS. PROF.]]=$B87,IF(DATOS_[[Check Periodo Ref.]:[Check Periodo Ref.]]="Dentro",DATOS_[C.Extra.05]))))),
0)</f>
        <v>0</v>
      </c>
      <c r="AQ89" s="97">
        <f t="array" ref="AQ89">IFERROR(
AVERAGE(IF(DATOS_[Sexo]=$B89,IF(DATOS_[AGRUP. CLAS. PROF.]=$B87,IF(DATOS_[Check Periodo Ref.]="Dentro",DATOS_[Tot Extrasalarial Ef],FALSE)))),
0)</f>
        <v>0</v>
      </c>
      <c r="AR89" s="98">
        <f t="array" ref="AR89">IFERROR(
AVERAGE(IF(DATOS_[Sexo]=$B89,IF(DATOS_[AGRUP. CLAS. PROF.]=$B87,IF(DATOS_[Check Periodo Ref.]="Dentro",DATOS_[TOTAL Retrib Ef],FALSE)))),
0)</f>
        <v>0</v>
      </c>
    </row>
    <row r="90" spans="1:44" ht="17.25" thickBot="1" x14ac:dyDescent="0.35">
      <c r="A90" s="48" t="str">
        <f t="shared" ref="A90" si="103">+A91</f>
        <v>[ocultar]</v>
      </c>
      <c r="B90" s="51" t="s">
        <v>242</v>
      </c>
      <c r="C90" s="91"/>
      <c r="D90" s="52"/>
      <c r="E90" s="139" t="str">
        <f t="shared" ref="E90:AR90" si="104">IFERROR((E91-E92)/E91,"")</f>
        <v/>
      </c>
      <c r="F90" s="314" t="str">
        <f t="shared" si="104"/>
        <v/>
      </c>
      <c r="G90" s="180" t="str">
        <f t="shared" si="104"/>
        <v/>
      </c>
      <c r="H90" s="180" t="str">
        <f t="shared" si="104"/>
        <v/>
      </c>
      <c r="I90" s="180" t="str">
        <f t="shared" si="104"/>
        <v/>
      </c>
      <c r="J90" s="181" t="str">
        <f t="shared" si="104"/>
        <v/>
      </c>
      <c r="K90" s="182" t="str">
        <f t="shared" si="104"/>
        <v/>
      </c>
      <c r="L90" s="182" t="str">
        <f t="shared" si="104"/>
        <v/>
      </c>
      <c r="M90" s="182" t="str">
        <f t="shared" si="104"/>
        <v/>
      </c>
      <c r="N90" s="182" t="str">
        <f t="shared" si="104"/>
        <v/>
      </c>
      <c r="O90" s="182" t="str">
        <f t="shared" si="104"/>
        <v/>
      </c>
      <c r="P90" s="182" t="str">
        <f t="shared" si="104"/>
        <v/>
      </c>
      <c r="Q90" s="182" t="str">
        <f t="shared" si="104"/>
        <v/>
      </c>
      <c r="R90" s="182" t="str">
        <f t="shared" si="104"/>
        <v/>
      </c>
      <c r="S90" s="182" t="str">
        <f t="shared" si="104"/>
        <v/>
      </c>
      <c r="T90" s="182" t="str">
        <f t="shared" si="104"/>
        <v/>
      </c>
      <c r="U90" s="182" t="str">
        <f t="shared" si="104"/>
        <v/>
      </c>
      <c r="V90" s="181" t="str">
        <f t="shared" si="104"/>
        <v/>
      </c>
      <c r="W90" s="181" t="str">
        <f t="shared" si="104"/>
        <v/>
      </c>
      <c r="X90" s="181" t="str">
        <f t="shared" si="104"/>
        <v/>
      </c>
      <c r="Y90" s="181" t="str">
        <f t="shared" si="104"/>
        <v/>
      </c>
      <c r="Z90" s="181" t="str">
        <f t="shared" si="104"/>
        <v/>
      </c>
      <c r="AA90" s="181" t="str">
        <f t="shared" si="104"/>
        <v/>
      </c>
      <c r="AB90" s="181" t="str">
        <f t="shared" si="104"/>
        <v/>
      </c>
      <c r="AC90" s="181" t="str">
        <f t="shared" si="104"/>
        <v/>
      </c>
      <c r="AD90" s="181" t="str">
        <f t="shared" si="104"/>
        <v/>
      </c>
      <c r="AE90" s="181" t="str">
        <f t="shared" si="104"/>
        <v/>
      </c>
      <c r="AF90" s="181" t="str">
        <f t="shared" si="104"/>
        <v/>
      </c>
      <c r="AG90" s="181" t="str">
        <f t="shared" si="104"/>
        <v/>
      </c>
      <c r="AH90" s="181" t="str">
        <f t="shared" si="104"/>
        <v/>
      </c>
      <c r="AI90" s="181" t="str">
        <f t="shared" si="104"/>
        <v/>
      </c>
      <c r="AJ90" s="140" t="str">
        <f t="shared" si="104"/>
        <v/>
      </c>
      <c r="AK90" s="143" t="str">
        <f t="shared" si="104"/>
        <v/>
      </c>
      <c r="AL90" s="184" t="str">
        <f t="shared" si="104"/>
        <v/>
      </c>
      <c r="AM90" s="184" t="str">
        <f t="shared" si="104"/>
        <v/>
      </c>
      <c r="AN90" s="184" t="str">
        <f t="shared" si="104"/>
        <v/>
      </c>
      <c r="AO90" s="184" t="str">
        <f t="shared" si="104"/>
        <v/>
      </c>
      <c r="AP90" s="184" t="str">
        <f t="shared" si="104"/>
        <v/>
      </c>
      <c r="AQ90" s="141" t="str">
        <f t="shared" si="104"/>
        <v/>
      </c>
      <c r="AR90" s="142" t="str">
        <f t="shared" si="104"/>
        <v/>
      </c>
    </row>
    <row r="91" spans="1:44" x14ac:dyDescent="0.3">
      <c r="A91" s="48" t="str">
        <f t="shared" ref="A91" si="105">+IF(C91+C92=0,"[ocultar]","")</f>
        <v>[ocultar]</v>
      </c>
      <c r="B91" s="46" t="s">
        <v>162</v>
      </c>
      <c r="C91" s="45">
        <f t="array" ref="C91">SUM(IF($B91=DATOS_[Sexo],
IF($B90=DATOS_[AGRUP. CLAS. PROF.],
IF("Dentro"=DATOS_[Check Periodo Ref.],
1/(COUNTIFS(DATOS_[Sexo],$B91,DATOS_[AGRUP. CLAS. PROF.],$B90,DATOS_[Check Periodo Ref.],"Dentro",DATOS_[id],DATOS_[id]))))))</f>
        <v>0</v>
      </c>
      <c r="D91" s="47">
        <f>COUNTIFS(DATOS_[AGRUP. CLAS. PROF.],$B90,DATOS_[Sexo],$B91,DATOS_[Check Periodo Ref.],"Dentro")</f>
        <v>0</v>
      </c>
      <c r="E91" s="92">
        <f t="array" ref="E91">IFERROR(
AVERAGE(IF(DATOS_[Sexo]=$B91,IF(DATOS_[AGRUP. CLAS. PROF.]=$B90,IF(DATOS_[Check Periodo Ref.]="Dentro",DATOS_[SALARIO BASE Ef],FALSE)))),
0)</f>
        <v>0</v>
      </c>
      <c r="F91" s="93">
        <f t="array" ref="F91">IFERROR(
AVERAGE((IF(DATOS_[[Sexo]:[Sexo]]=$B91,IF(DATOS_[[AGRUP. CLAS. PROF.]:[AGRUP. CLAS. PROF.]]=$B90,IF(DATOS_[[Check Periodo Ref.]:[Check Periodo Ref.]]="Dentro",DATOS_[Conc.Sal.01]))))),
0)</f>
        <v>0</v>
      </c>
      <c r="G91" s="93">
        <f t="array" ref="G91">IFERROR(
AVERAGE((IF(DATOS_[[Sexo]:[Sexo]]=$B91,IF(DATOS_[[AGRUP. CLAS. PROF.]:[AGRUP. CLAS. PROF.]]=$B90,IF(DATOS_[[Check Periodo Ref.]:[Check Periodo Ref.]]="Dentro",DATOS_[Conc.Sal.02]))))),
0)</f>
        <v>0</v>
      </c>
      <c r="H91" s="93">
        <f t="array" ref="H91">IFERROR(
AVERAGE((IF(DATOS_[[Sexo]:[Sexo]]=$B91,IF(DATOS_[[AGRUP. CLAS. PROF.]:[AGRUP. CLAS. PROF.]]=$B90,IF(DATOS_[[Check Periodo Ref.]:[Check Periodo Ref.]]="Dentro",DATOS_[Conc.Sal.03]))))),
0)</f>
        <v>0</v>
      </c>
      <c r="I91" s="93">
        <f t="array" ref="I91">IFERROR(
AVERAGE((IF(DATOS_[[Sexo]:[Sexo]]=$B91,IF(DATOS_[[AGRUP. CLAS. PROF.]:[AGRUP. CLAS. PROF.]]=$B90,IF(DATOS_[[Check Periodo Ref.]:[Check Periodo Ref.]]="Dentro",DATOS_[Conc.Sal.04]))))),
0)</f>
        <v>0</v>
      </c>
      <c r="J91" s="93">
        <f t="array" ref="J91">IFERROR(
AVERAGE((IF(DATOS_[[Sexo]:[Sexo]]=$B91,IF(DATOS_[[AGRUP. CLAS. PROF.]:[AGRUP. CLAS. PROF.]]=$B90,IF(DATOS_[[Check Periodo Ref.]:[Check Periodo Ref.]]="Dentro",DATOS_[Conc.Sal.05]))))),
0)</f>
        <v>0</v>
      </c>
      <c r="K91" s="93">
        <f t="array" ref="K91">IFERROR(
AVERAGE((IF(DATOS_[[Sexo]:[Sexo]]=$B91,IF(DATOS_[[AGRUP. CLAS. PROF.]:[AGRUP. CLAS. PROF.]]=$B90,IF(DATOS_[[Check Periodo Ref.]:[Check Periodo Ref.]]="Dentro",DATOS_[Conc.Sal.06]))))),
0)</f>
        <v>0</v>
      </c>
      <c r="L91" s="93">
        <f t="array" ref="L91">IFERROR(
AVERAGE((IF(DATOS_[[Sexo]:[Sexo]]=$B91,IF(DATOS_[[AGRUP. CLAS. PROF.]:[AGRUP. CLAS. PROF.]]=$B90,IF(DATOS_[[Check Periodo Ref.]:[Check Periodo Ref.]]="Dentro",DATOS_[Conc.Sal.07]))))),
0)</f>
        <v>0</v>
      </c>
      <c r="M91" s="93">
        <f t="array" ref="M91">IFERROR(
AVERAGE((IF(DATOS_[[Sexo]:[Sexo]]=$B91,IF(DATOS_[[AGRUP. CLAS. PROF.]:[AGRUP. CLAS. PROF.]]=$B90,IF(DATOS_[[Check Periodo Ref.]:[Check Periodo Ref.]]="Dentro",DATOS_[Conc.Sal.08]))))),
0)</f>
        <v>0</v>
      </c>
      <c r="N91" s="93">
        <f t="array" ref="N91">IFERROR(
AVERAGE((IF(DATOS_[[Sexo]:[Sexo]]=$B91,IF(DATOS_[[AGRUP. CLAS. PROF.]:[AGRUP. CLAS. PROF.]]=$B90,IF(DATOS_[[Check Periodo Ref.]:[Check Periodo Ref.]]="Dentro",DATOS_[Conc.Sal.09]))))),
0)</f>
        <v>0</v>
      </c>
      <c r="O91" s="93">
        <f t="array" ref="O91">IFERROR(
AVERAGE((IF(DATOS_[[Sexo]:[Sexo]]=$B91,IF(DATOS_[[AGRUP. CLAS. PROF.]:[AGRUP. CLAS. PROF.]]=$B90,IF(DATOS_[[Check Periodo Ref.]:[Check Periodo Ref.]]="Dentro",DATOS_[Conc.Sal.10]))))),
0)</f>
        <v>0</v>
      </c>
      <c r="P91" s="93">
        <f t="array" ref="P91">IFERROR(
AVERAGE((IF(DATOS_[[Sexo]:[Sexo]]=$B91,IF(DATOS_[[AGRUP. CLAS. PROF.]:[AGRUP. CLAS. PROF.]]=$B90,IF(DATOS_[[Check Periodo Ref.]:[Check Periodo Ref.]]="Dentro",DATOS_[Conc.Sal.11]))))),
0)</f>
        <v>0</v>
      </c>
      <c r="Q91" s="93">
        <f t="array" ref="Q91">IFERROR(
AVERAGE((IF(DATOS_[[Sexo]:[Sexo]]=$B91,IF(DATOS_[[AGRUP. CLAS. PROF.]:[AGRUP. CLAS. PROF.]]=$B90,IF(DATOS_[[Check Periodo Ref.]:[Check Periodo Ref.]]="Dentro",DATOS_[Conc.Sal.12]))))),
0)</f>
        <v>0</v>
      </c>
      <c r="R91" s="93">
        <f t="array" ref="R91">IFERROR(
AVERAGE((IF(DATOS_[[Sexo]:[Sexo]]=$B91,IF(DATOS_[[AGRUP. CLAS. PROF.]:[AGRUP. CLAS. PROF.]]=$B90,IF(DATOS_[[Check Periodo Ref.]:[Check Periodo Ref.]]="Dentro",DATOS_[Conc.Sal.13]))))),
0)</f>
        <v>0</v>
      </c>
      <c r="S91" s="93">
        <f t="array" ref="S91">IFERROR(
AVERAGE((IF(DATOS_[[Sexo]:[Sexo]]=$B91,IF(DATOS_[[AGRUP. CLAS. PROF.]:[AGRUP. CLAS. PROF.]]=$B90,IF(DATOS_[[Check Periodo Ref.]:[Check Periodo Ref.]]="Dentro",DATOS_[Conc.Sal.14]))))),
0)</f>
        <v>0</v>
      </c>
      <c r="T91" s="93">
        <f t="array" ref="T91">IFERROR(
AVERAGE((IF(DATOS_[[Sexo]:[Sexo]]=$B91,IF(DATOS_[[AGRUP. CLAS. PROF.]:[AGRUP. CLAS. PROF.]]=$B90,IF(DATOS_[[Check Periodo Ref.]:[Check Periodo Ref.]]="Dentro",DATOS_[Conc.Sal.15]))))),
0)</f>
        <v>0</v>
      </c>
      <c r="U91" s="93">
        <f t="array" ref="U91">IFERROR(
AVERAGE((IF(DATOS_[[Sexo]:[Sexo]]=$B91,IF(DATOS_[[AGRUP. CLAS. PROF.]:[AGRUP. CLAS. PROF.]]=$B90,IF(DATOS_[[Check Periodo Ref.]:[Check Periodo Ref.]]="Dentro",DATOS_[Conc.Sal.16]))))),
0)</f>
        <v>0</v>
      </c>
      <c r="V91" s="93">
        <f t="array" ref="V91">IFERROR(
AVERAGE((IF(DATOS_[[Sexo]:[Sexo]]=$B91,IF(DATOS_[[AGRUP. CLAS. PROF.]:[AGRUP. CLAS. PROF.]]=$B90,IF(DATOS_[[Check Periodo Ref.]:[Check Periodo Ref.]]="Dentro",DATOS_[Conc.Sal.17]))))),
0)</f>
        <v>0</v>
      </c>
      <c r="W91" s="93">
        <f t="array" ref="W91">IFERROR(
AVERAGE((IF(DATOS_[[Sexo]:[Sexo]]=$B91,IF(DATOS_[[AGRUP. CLAS. PROF.]:[AGRUP. CLAS. PROF.]]=$B90,IF(DATOS_[[Check Periodo Ref.]:[Check Periodo Ref.]]="Dentro",DATOS_[Conc.Sal.18]))))),
0)</f>
        <v>0</v>
      </c>
      <c r="X91" s="93">
        <f t="array" ref="X91">IFERROR(
AVERAGE((IF(DATOS_[[Sexo]:[Sexo]]=$B91,IF(DATOS_[[AGRUP. CLAS. PROF.]:[AGRUP. CLAS. PROF.]]=$B90,IF(DATOS_[[Check Periodo Ref.]:[Check Periodo Ref.]]="Dentro",DATOS_[Conc.Sal.19]))))),
0)</f>
        <v>0</v>
      </c>
      <c r="Y91" s="93">
        <f t="array" ref="Y91">IFERROR(
AVERAGE((IF(DATOS_[[Sexo]:[Sexo]]=$B91,IF(DATOS_[[AGRUP. CLAS. PROF.]:[AGRUP. CLAS. PROF.]]=$B90,IF(DATOS_[[Check Periodo Ref.]:[Check Periodo Ref.]]="Dentro",DATOS_[Conc.Sal.20]))))),
0)</f>
        <v>0</v>
      </c>
      <c r="Z91" s="93">
        <f t="array" ref="Z91">IFERROR(
AVERAGE((IF(DATOS_[[Sexo]:[Sexo]]=$B91,IF(DATOS_[[AGRUP. CLAS. PROF.]:[AGRUP. CLAS. PROF.]]=$B90,IF(DATOS_[[Check Periodo Ref.]:[Check Periodo Ref.]]="Dentro",DATOS_[Conc.Sal.21]))))),
0)</f>
        <v>0</v>
      </c>
      <c r="AA91" s="93">
        <f t="array" ref="AA91">IFERROR(
AVERAGE((IF(DATOS_[[Sexo]:[Sexo]]=$B91,IF(DATOS_[[AGRUP. CLAS. PROF.]:[AGRUP. CLAS. PROF.]]=$B90,IF(DATOS_[[Check Periodo Ref.]:[Check Periodo Ref.]]="Dentro",DATOS_[Conc.Sal.22]))))),
0)</f>
        <v>0</v>
      </c>
      <c r="AB91" s="93">
        <f t="array" ref="AB91">IFERROR(
AVERAGE((IF(DATOS_[[Sexo]:[Sexo]]=$B91,IF(DATOS_[[AGRUP. CLAS. PROF.]:[AGRUP. CLAS. PROF.]]=$B90,IF(DATOS_[[Check Periodo Ref.]:[Check Periodo Ref.]]="Dentro",DATOS_[Conc.Sal.23]))))),
0)</f>
        <v>0</v>
      </c>
      <c r="AC91" s="93">
        <f t="array" ref="AC91">IFERROR(
AVERAGE((IF(DATOS_[[Sexo]:[Sexo]]=$B91,IF(DATOS_[[AGRUP. CLAS. PROF.]:[AGRUP. CLAS. PROF.]]=$B90,IF(DATOS_[[Check Periodo Ref.]:[Check Periodo Ref.]]="Dentro",DATOS_[Conc.Sal.24]))))),
0)</f>
        <v>0</v>
      </c>
      <c r="AD91" s="93">
        <f t="array" ref="AD91">IFERROR(
AVERAGE((IF(DATOS_[[Sexo]:[Sexo]]=$B91,IF(DATOS_[[AGRUP. CLAS. PROF.]:[AGRUP. CLAS. PROF.]]=$B90,IF(DATOS_[[Check Periodo Ref.]:[Check Periodo Ref.]]="Dentro",DATOS_[Conc.Sal.25]))))),
0)</f>
        <v>0</v>
      </c>
      <c r="AE91" s="93">
        <f t="array" ref="AE91">IFERROR(
AVERAGE((IF(DATOS_[[Sexo]:[Sexo]]=$B91,IF(DATOS_[[AGRUP. CLAS. PROF.]:[AGRUP. CLAS. PROF.]]=$B90,IF(DATOS_[[Check Periodo Ref.]:[Check Periodo Ref.]]="Dentro",DATOS_[Conc.Sal.26]))))),
0)</f>
        <v>0</v>
      </c>
      <c r="AF91" s="93">
        <f t="array" ref="AF91">IFERROR(
AVERAGE((IF(DATOS_[[Sexo]:[Sexo]]=$B91,IF(DATOS_[[AGRUP. CLAS. PROF.]:[AGRUP. CLAS. PROF.]]=$B90,IF(DATOS_[[Check Periodo Ref.]:[Check Periodo Ref.]]="Dentro",DATOS_[Conc.Sal.27]))))),
0)</f>
        <v>0</v>
      </c>
      <c r="AG91" s="93">
        <f t="array" ref="AG91">IFERROR(
AVERAGE((IF(DATOS_[[Sexo]:[Sexo]]=$B91,IF(DATOS_[[AGRUP. CLAS. PROF.]:[AGRUP. CLAS. PROF.]]=$B90,IF(DATOS_[[Check Periodo Ref.]:[Check Periodo Ref.]]="Dentro",DATOS_[Conc.Sal.28]))))),
0)</f>
        <v>0</v>
      </c>
      <c r="AH91" s="93">
        <f t="array" ref="AH91">IFERROR(
AVERAGE((IF(DATOS_[[Sexo]:[Sexo]]=$B91,IF(DATOS_[[AGRUP. CLAS. PROF.]:[AGRUP. CLAS. PROF.]]=$B90,IF(DATOS_[[Check Periodo Ref.]:[Check Periodo Ref.]]="Dentro",DATOS_[Conc.Sal.29]))))),
0)</f>
        <v>0</v>
      </c>
      <c r="AI91" s="93">
        <f t="array" ref="AI91">IFERROR(
AVERAGE((IF(DATOS_[[Sexo]:[Sexo]]=$B91,IF(DATOS_[[AGRUP. CLAS. PROF.]:[AGRUP. CLAS. PROF.]]=$B90,IF(DATOS_[[Check Periodo Ref.]:[Check Periodo Ref.]]="Dentro",DATOS_[Conc.Sal.30]))))),
0)</f>
        <v>0</v>
      </c>
      <c r="AJ91" s="94">
        <f t="array" ref="AJ91">IFERROR(
AVERAGE(IF(DATOS_[Sexo]=$B91,IF(DATOS_[AGRUP. CLAS. PROF.]=$B90,IF(DATOS_[Check Periodo Ref.]="Dentro",DATOS_[Tot COMPL.SAL Ef],FALSE)))),
0)</f>
        <v>0</v>
      </c>
      <c r="AK91" s="96">
        <f t="array" ref="AK91">IFERROR(
AVERAGE(IF(DATOS_[Sexo]=$B91,IF(DATOS_[AGRUP. CLAS. PROF.]=$B90,IF(DATOS_[Check Periodo Ref.]="Dentro",DATOS_[TOTAL SALARIO Ef],FALSE)))),
0)</f>
        <v>0</v>
      </c>
      <c r="AL91" s="95">
        <f t="array" ref="AL91">IFERROR(
AVERAGE((IF(DATOS_[[Sexo]:[Sexo]]=$B91,IF(DATOS_[[AGRUP. CLAS. PROF.]:[AGRUP. CLAS. PROF.]]=$B90,IF(DATOS_[[Check Periodo Ref.]:[Check Periodo Ref.]]="Dentro",DATOS_[C.Extra.01]))))),
0)</f>
        <v>0</v>
      </c>
      <c r="AM91" s="95">
        <f t="array" ref="AM91">IFERROR(
AVERAGE((IF(DATOS_[[Sexo]:[Sexo]]=$B91,IF(DATOS_[[AGRUP. CLAS. PROF.]:[AGRUP. CLAS. PROF.]]=$B90,IF(DATOS_[[Check Periodo Ref.]:[Check Periodo Ref.]]="Dentro",DATOS_[C.Extra.02]))))),
0)</f>
        <v>0</v>
      </c>
      <c r="AN91" s="95">
        <f t="array" ref="AN91">IFERROR(
AVERAGE((IF(DATOS_[[Sexo]:[Sexo]]=$B91,IF(DATOS_[[AGRUP. CLAS. PROF.]:[AGRUP. CLAS. PROF.]]=$B90,IF(DATOS_[[Check Periodo Ref.]:[Check Periodo Ref.]]="Dentro",DATOS_[C.Extra.03]))))),
0)</f>
        <v>0</v>
      </c>
      <c r="AO91" s="95">
        <f t="array" ref="AO91">IFERROR(
AVERAGE((IF(DATOS_[[Sexo]:[Sexo]]=$B91,IF(DATOS_[[AGRUP. CLAS. PROF.]:[AGRUP. CLAS. PROF.]]=$B90,IF(DATOS_[[Check Periodo Ref.]:[Check Periodo Ref.]]="Dentro",DATOS_[C.Extra.04]))))),
0)</f>
        <v>0</v>
      </c>
      <c r="AP91" s="95">
        <f t="array" ref="AP91">IFERROR(
AVERAGE((IF(DATOS_[[Sexo]:[Sexo]]=$B91,IF(DATOS_[[AGRUP. CLAS. PROF.]:[AGRUP. CLAS. PROF.]]=$B90,IF(DATOS_[[Check Periodo Ref.]:[Check Periodo Ref.]]="Dentro",DATOS_[C.Extra.05]))))),
0)</f>
        <v>0</v>
      </c>
      <c r="AQ91" s="97">
        <f t="array" ref="AQ91">IFERROR(
AVERAGE(IF(DATOS_[Sexo]=$B91,IF(DATOS_[AGRUP. CLAS. PROF.]=$B90,IF(DATOS_[Check Periodo Ref.]="Dentro",DATOS_[Tot Extrasalarial Ef],FALSE)))),
0)</f>
        <v>0</v>
      </c>
      <c r="AR91" s="98">
        <f t="array" ref="AR91">IFERROR(
AVERAGE(IF(DATOS_[Sexo]=$B91,IF(DATOS_[AGRUP. CLAS. PROF.]=$B90,IF(DATOS_[Check Periodo Ref.]="Dentro",DATOS_[TOTAL Retrib Ef],FALSE)))),
0)</f>
        <v>0</v>
      </c>
    </row>
    <row r="92" spans="1:44" x14ac:dyDescent="0.3">
      <c r="A92" s="48" t="str">
        <f t="shared" ref="A92" si="106">+A91</f>
        <v>[ocultar]</v>
      </c>
      <c r="B92" s="46" t="s">
        <v>163</v>
      </c>
      <c r="C92" s="45">
        <f t="array" ref="C92">SUM(IF($B92=DATOS_[Sexo],
IF($B90=DATOS_[AGRUP. CLAS. PROF.],
IF("Dentro"=DATOS_[Check Periodo Ref.],
1/(COUNTIFS(DATOS_[Sexo],$B92,DATOS_[AGRUP. CLAS. PROF.],$B90,DATOS_[Check Periodo Ref.],"Dentro",DATOS_[id],DATOS_[id]))))))</f>
        <v>0</v>
      </c>
      <c r="D92" s="47">
        <f>COUNTIFS(DATOS_[AGRUP. CLAS. PROF.],$B90,DATOS_[Sexo],$B92,DATOS_[Check Periodo Ref.],"Dentro")</f>
        <v>0</v>
      </c>
      <c r="E92" s="92">
        <f t="array" ref="E92">IFERROR(
AVERAGE(IF(DATOS_[Sexo]=$B92,IF(DATOS_[AGRUP. CLAS. PROF.]=$B90,IF(DATOS_[Check Periodo Ref.]="Dentro",DATOS_[SALARIO BASE Ef],FALSE)))),
0)</f>
        <v>0</v>
      </c>
      <c r="F92" s="93">
        <f t="array" ref="F92">IFERROR(
AVERAGE((IF(DATOS_[[Sexo]:[Sexo]]=$B92,IF(DATOS_[[AGRUP. CLAS. PROF.]:[AGRUP. CLAS. PROF.]]=$B90,IF(DATOS_[[Check Periodo Ref.]:[Check Periodo Ref.]]="Dentro",DATOS_[Conc.Sal.01]))))),
0)</f>
        <v>0</v>
      </c>
      <c r="G92" s="93">
        <f t="array" ref="G92">IFERROR(
AVERAGE((IF(DATOS_[[Sexo]:[Sexo]]=$B92,IF(DATOS_[[AGRUP. CLAS. PROF.]:[AGRUP. CLAS. PROF.]]=$B90,IF(DATOS_[[Check Periodo Ref.]:[Check Periodo Ref.]]="Dentro",DATOS_[Conc.Sal.02]))))),
0)</f>
        <v>0</v>
      </c>
      <c r="H92" s="93">
        <f t="array" ref="H92">IFERROR(
AVERAGE((IF(DATOS_[[Sexo]:[Sexo]]=$B92,IF(DATOS_[[AGRUP. CLAS. PROF.]:[AGRUP. CLAS. PROF.]]=$B90,IF(DATOS_[[Check Periodo Ref.]:[Check Periodo Ref.]]="Dentro",DATOS_[Conc.Sal.03]))))),
0)</f>
        <v>0</v>
      </c>
      <c r="I92" s="93">
        <f t="array" ref="I92">IFERROR(
AVERAGE((IF(DATOS_[[Sexo]:[Sexo]]=$B92,IF(DATOS_[[AGRUP. CLAS. PROF.]:[AGRUP. CLAS. PROF.]]=$B90,IF(DATOS_[[Check Periodo Ref.]:[Check Periodo Ref.]]="Dentro",DATOS_[Conc.Sal.04]))))),
0)</f>
        <v>0</v>
      </c>
      <c r="J92" s="93">
        <f t="array" ref="J92">IFERROR(
AVERAGE((IF(DATOS_[[Sexo]:[Sexo]]=$B92,IF(DATOS_[[AGRUP. CLAS. PROF.]:[AGRUP. CLAS. PROF.]]=$B90,IF(DATOS_[[Check Periodo Ref.]:[Check Periodo Ref.]]="Dentro",DATOS_[Conc.Sal.05]))))),
0)</f>
        <v>0</v>
      </c>
      <c r="K92" s="93">
        <f t="array" ref="K92">IFERROR(
AVERAGE((IF(DATOS_[[Sexo]:[Sexo]]=$B92,IF(DATOS_[[AGRUP. CLAS. PROF.]:[AGRUP. CLAS. PROF.]]=$B90,IF(DATOS_[[Check Periodo Ref.]:[Check Periodo Ref.]]="Dentro",DATOS_[Conc.Sal.06]))))),
0)</f>
        <v>0</v>
      </c>
      <c r="L92" s="93">
        <f t="array" ref="L92">IFERROR(
AVERAGE((IF(DATOS_[[Sexo]:[Sexo]]=$B92,IF(DATOS_[[AGRUP. CLAS. PROF.]:[AGRUP. CLAS. PROF.]]=$B90,IF(DATOS_[[Check Periodo Ref.]:[Check Periodo Ref.]]="Dentro",DATOS_[Conc.Sal.07]))))),
0)</f>
        <v>0</v>
      </c>
      <c r="M92" s="93">
        <f t="array" ref="M92">IFERROR(
AVERAGE((IF(DATOS_[[Sexo]:[Sexo]]=$B92,IF(DATOS_[[AGRUP. CLAS. PROF.]:[AGRUP. CLAS. PROF.]]=$B90,IF(DATOS_[[Check Periodo Ref.]:[Check Periodo Ref.]]="Dentro",DATOS_[Conc.Sal.08]))))),
0)</f>
        <v>0</v>
      </c>
      <c r="N92" s="93">
        <f t="array" ref="N92">IFERROR(
AVERAGE((IF(DATOS_[[Sexo]:[Sexo]]=$B92,IF(DATOS_[[AGRUP. CLAS. PROF.]:[AGRUP. CLAS. PROF.]]=$B90,IF(DATOS_[[Check Periodo Ref.]:[Check Periodo Ref.]]="Dentro",DATOS_[Conc.Sal.09]))))),
0)</f>
        <v>0</v>
      </c>
      <c r="O92" s="93">
        <f t="array" ref="O92">IFERROR(
AVERAGE((IF(DATOS_[[Sexo]:[Sexo]]=$B92,IF(DATOS_[[AGRUP. CLAS. PROF.]:[AGRUP. CLAS. PROF.]]=$B90,IF(DATOS_[[Check Periodo Ref.]:[Check Periodo Ref.]]="Dentro",DATOS_[Conc.Sal.10]))))),
0)</f>
        <v>0</v>
      </c>
      <c r="P92" s="93">
        <f t="array" ref="P92">IFERROR(
AVERAGE((IF(DATOS_[[Sexo]:[Sexo]]=$B92,IF(DATOS_[[AGRUP. CLAS. PROF.]:[AGRUP. CLAS. PROF.]]=$B90,IF(DATOS_[[Check Periodo Ref.]:[Check Periodo Ref.]]="Dentro",DATOS_[Conc.Sal.11]))))),
0)</f>
        <v>0</v>
      </c>
      <c r="Q92" s="93">
        <f t="array" ref="Q92">IFERROR(
AVERAGE((IF(DATOS_[[Sexo]:[Sexo]]=$B92,IF(DATOS_[[AGRUP. CLAS. PROF.]:[AGRUP. CLAS. PROF.]]=$B90,IF(DATOS_[[Check Periodo Ref.]:[Check Periodo Ref.]]="Dentro",DATOS_[Conc.Sal.12]))))),
0)</f>
        <v>0</v>
      </c>
      <c r="R92" s="93">
        <f t="array" ref="R92">IFERROR(
AVERAGE((IF(DATOS_[[Sexo]:[Sexo]]=$B92,IF(DATOS_[[AGRUP. CLAS. PROF.]:[AGRUP. CLAS. PROF.]]=$B90,IF(DATOS_[[Check Periodo Ref.]:[Check Periodo Ref.]]="Dentro",DATOS_[Conc.Sal.13]))))),
0)</f>
        <v>0</v>
      </c>
      <c r="S92" s="93">
        <f t="array" ref="S92">IFERROR(
AVERAGE((IF(DATOS_[[Sexo]:[Sexo]]=$B92,IF(DATOS_[[AGRUP. CLAS. PROF.]:[AGRUP. CLAS. PROF.]]=$B90,IF(DATOS_[[Check Periodo Ref.]:[Check Periodo Ref.]]="Dentro",DATOS_[Conc.Sal.14]))))),
0)</f>
        <v>0</v>
      </c>
      <c r="T92" s="93">
        <f t="array" ref="T92">IFERROR(
AVERAGE((IF(DATOS_[[Sexo]:[Sexo]]=$B92,IF(DATOS_[[AGRUP. CLAS. PROF.]:[AGRUP. CLAS. PROF.]]=$B90,IF(DATOS_[[Check Periodo Ref.]:[Check Periodo Ref.]]="Dentro",DATOS_[Conc.Sal.15]))))),
0)</f>
        <v>0</v>
      </c>
      <c r="U92" s="93">
        <f t="array" ref="U92">IFERROR(
AVERAGE((IF(DATOS_[[Sexo]:[Sexo]]=$B92,IF(DATOS_[[AGRUP. CLAS. PROF.]:[AGRUP. CLAS. PROF.]]=$B90,IF(DATOS_[[Check Periodo Ref.]:[Check Periodo Ref.]]="Dentro",DATOS_[Conc.Sal.16]))))),
0)</f>
        <v>0</v>
      </c>
      <c r="V92" s="93">
        <f t="array" ref="V92">IFERROR(
AVERAGE((IF(DATOS_[[Sexo]:[Sexo]]=$B92,IF(DATOS_[[AGRUP. CLAS. PROF.]:[AGRUP. CLAS. PROF.]]=$B90,IF(DATOS_[[Check Periodo Ref.]:[Check Periodo Ref.]]="Dentro",DATOS_[Conc.Sal.17]))))),
0)</f>
        <v>0</v>
      </c>
      <c r="W92" s="93">
        <f t="array" ref="W92">IFERROR(
AVERAGE((IF(DATOS_[[Sexo]:[Sexo]]=$B92,IF(DATOS_[[AGRUP. CLAS. PROF.]:[AGRUP. CLAS. PROF.]]=$B90,IF(DATOS_[[Check Periodo Ref.]:[Check Periodo Ref.]]="Dentro",DATOS_[Conc.Sal.18]))))),
0)</f>
        <v>0</v>
      </c>
      <c r="X92" s="93">
        <f t="array" ref="X92">IFERROR(
AVERAGE((IF(DATOS_[[Sexo]:[Sexo]]=$B92,IF(DATOS_[[AGRUP. CLAS. PROF.]:[AGRUP. CLAS. PROF.]]=$B90,IF(DATOS_[[Check Periodo Ref.]:[Check Periodo Ref.]]="Dentro",DATOS_[Conc.Sal.19]))))),
0)</f>
        <v>0</v>
      </c>
      <c r="Y92" s="93">
        <f t="array" ref="Y92">IFERROR(
AVERAGE((IF(DATOS_[[Sexo]:[Sexo]]=$B92,IF(DATOS_[[AGRUP. CLAS. PROF.]:[AGRUP. CLAS. PROF.]]=$B90,IF(DATOS_[[Check Periodo Ref.]:[Check Periodo Ref.]]="Dentro",DATOS_[Conc.Sal.20]))))),
0)</f>
        <v>0</v>
      </c>
      <c r="Z92" s="93">
        <f t="array" ref="Z92">IFERROR(
AVERAGE((IF(DATOS_[[Sexo]:[Sexo]]=$B92,IF(DATOS_[[AGRUP. CLAS. PROF.]:[AGRUP. CLAS. PROF.]]=$B90,IF(DATOS_[[Check Periodo Ref.]:[Check Periodo Ref.]]="Dentro",DATOS_[Conc.Sal.21]))))),
0)</f>
        <v>0</v>
      </c>
      <c r="AA92" s="93">
        <f t="array" ref="AA92">IFERROR(
AVERAGE((IF(DATOS_[[Sexo]:[Sexo]]=$B92,IF(DATOS_[[AGRUP. CLAS. PROF.]:[AGRUP. CLAS. PROF.]]=$B90,IF(DATOS_[[Check Periodo Ref.]:[Check Periodo Ref.]]="Dentro",DATOS_[Conc.Sal.22]))))),
0)</f>
        <v>0</v>
      </c>
      <c r="AB92" s="93">
        <f t="array" ref="AB92">IFERROR(
AVERAGE((IF(DATOS_[[Sexo]:[Sexo]]=$B92,IF(DATOS_[[AGRUP. CLAS. PROF.]:[AGRUP. CLAS. PROF.]]=$B90,IF(DATOS_[[Check Periodo Ref.]:[Check Periodo Ref.]]="Dentro",DATOS_[Conc.Sal.23]))))),
0)</f>
        <v>0</v>
      </c>
      <c r="AC92" s="93">
        <f t="array" ref="AC92">IFERROR(
AVERAGE((IF(DATOS_[[Sexo]:[Sexo]]=$B92,IF(DATOS_[[AGRUP. CLAS. PROF.]:[AGRUP. CLAS. PROF.]]=$B90,IF(DATOS_[[Check Periodo Ref.]:[Check Periodo Ref.]]="Dentro",DATOS_[Conc.Sal.24]))))),
0)</f>
        <v>0</v>
      </c>
      <c r="AD92" s="93">
        <f t="array" ref="AD92">IFERROR(
AVERAGE((IF(DATOS_[[Sexo]:[Sexo]]=$B92,IF(DATOS_[[AGRUP. CLAS. PROF.]:[AGRUP. CLAS. PROF.]]=$B90,IF(DATOS_[[Check Periodo Ref.]:[Check Periodo Ref.]]="Dentro",DATOS_[Conc.Sal.25]))))),
0)</f>
        <v>0</v>
      </c>
      <c r="AE92" s="93">
        <f t="array" ref="AE92">IFERROR(
AVERAGE((IF(DATOS_[[Sexo]:[Sexo]]=$B92,IF(DATOS_[[AGRUP. CLAS. PROF.]:[AGRUP. CLAS. PROF.]]=$B90,IF(DATOS_[[Check Periodo Ref.]:[Check Periodo Ref.]]="Dentro",DATOS_[Conc.Sal.26]))))),
0)</f>
        <v>0</v>
      </c>
      <c r="AF92" s="93">
        <f t="array" ref="AF92">IFERROR(
AVERAGE((IF(DATOS_[[Sexo]:[Sexo]]=$B92,IF(DATOS_[[AGRUP. CLAS. PROF.]:[AGRUP. CLAS. PROF.]]=$B90,IF(DATOS_[[Check Periodo Ref.]:[Check Periodo Ref.]]="Dentro",DATOS_[Conc.Sal.27]))))),
0)</f>
        <v>0</v>
      </c>
      <c r="AG92" s="93">
        <f t="array" ref="AG92">IFERROR(
AVERAGE((IF(DATOS_[[Sexo]:[Sexo]]=$B92,IF(DATOS_[[AGRUP. CLAS. PROF.]:[AGRUP. CLAS. PROF.]]=$B90,IF(DATOS_[[Check Periodo Ref.]:[Check Periodo Ref.]]="Dentro",DATOS_[Conc.Sal.28]))))),
0)</f>
        <v>0</v>
      </c>
      <c r="AH92" s="93">
        <f t="array" ref="AH92">IFERROR(
AVERAGE((IF(DATOS_[[Sexo]:[Sexo]]=$B92,IF(DATOS_[[AGRUP. CLAS. PROF.]:[AGRUP. CLAS. PROF.]]=$B90,IF(DATOS_[[Check Periodo Ref.]:[Check Periodo Ref.]]="Dentro",DATOS_[Conc.Sal.29]))))),
0)</f>
        <v>0</v>
      </c>
      <c r="AI92" s="93">
        <f t="array" ref="AI92">IFERROR(
AVERAGE((IF(DATOS_[[Sexo]:[Sexo]]=$B92,IF(DATOS_[[AGRUP. CLAS. PROF.]:[AGRUP. CLAS. PROF.]]=$B90,IF(DATOS_[[Check Periodo Ref.]:[Check Periodo Ref.]]="Dentro",DATOS_[Conc.Sal.30]))))),
0)</f>
        <v>0</v>
      </c>
      <c r="AJ92" s="94">
        <f t="array" ref="AJ92">IFERROR(
AVERAGE(IF(DATOS_[Sexo]=$B92,IF(DATOS_[AGRUP. CLAS. PROF.]=$B90,IF(DATOS_[Check Periodo Ref.]="Dentro",DATOS_[Tot COMPL.SAL Ef],FALSE)))),
0)</f>
        <v>0</v>
      </c>
      <c r="AK92" s="96">
        <f t="array" ref="AK92">IFERROR(
AVERAGE(IF(DATOS_[Sexo]=$B92,IF(DATOS_[AGRUP. CLAS. PROF.]=$B90,IF(DATOS_[Check Periodo Ref.]="Dentro",DATOS_[TOTAL SALARIO Ef],FALSE)))),
0)</f>
        <v>0</v>
      </c>
      <c r="AL92" s="95">
        <f t="array" ref="AL92">IFERROR(
AVERAGE((IF(DATOS_[[Sexo]:[Sexo]]=$B92,IF(DATOS_[[AGRUP. CLAS. PROF.]:[AGRUP. CLAS. PROF.]]=$B90,IF(DATOS_[[Check Periodo Ref.]:[Check Periodo Ref.]]="Dentro",DATOS_[C.Extra.01]))))),
0)</f>
        <v>0</v>
      </c>
      <c r="AM92" s="95">
        <f t="array" ref="AM92">IFERROR(
AVERAGE((IF(DATOS_[[Sexo]:[Sexo]]=$B92,IF(DATOS_[[AGRUP. CLAS. PROF.]:[AGRUP. CLAS. PROF.]]=$B90,IF(DATOS_[[Check Periodo Ref.]:[Check Periodo Ref.]]="Dentro",DATOS_[C.Extra.02]))))),
0)</f>
        <v>0</v>
      </c>
      <c r="AN92" s="95">
        <f t="array" ref="AN92">IFERROR(
AVERAGE((IF(DATOS_[[Sexo]:[Sexo]]=$B92,IF(DATOS_[[AGRUP. CLAS. PROF.]:[AGRUP. CLAS. PROF.]]=$B90,IF(DATOS_[[Check Periodo Ref.]:[Check Periodo Ref.]]="Dentro",DATOS_[C.Extra.03]))))),
0)</f>
        <v>0</v>
      </c>
      <c r="AO92" s="95">
        <f t="array" ref="AO92">IFERROR(
AVERAGE((IF(DATOS_[[Sexo]:[Sexo]]=$B92,IF(DATOS_[[AGRUP. CLAS. PROF.]:[AGRUP. CLAS. PROF.]]=$B90,IF(DATOS_[[Check Periodo Ref.]:[Check Periodo Ref.]]="Dentro",DATOS_[C.Extra.04]))))),
0)</f>
        <v>0</v>
      </c>
      <c r="AP92" s="95">
        <f t="array" ref="AP92">IFERROR(
AVERAGE((IF(DATOS_[[Sexo]:[Sexo]]=$B92,IF(DATOS_[[AGRUP. CLAS. PROF.]:[AGRUP. CLAS. PROF.]]=$B90,IF(DATOS_[[Check Periodo Ref.]:[Check Periodo Ref.]]="Dentro",DATOS_[C.Extra.05]))))),
0)</f>
        <v>0</v>
      </c>
      <c r="AQ92" s="97">
        <f t="array" ref="AQ92">IFERROR(
AVERAGE(IF(DATOS_[Sexo]=$B92,IF(DATOS_[AGRUP. CLAS. PROF.]=$B90,IF(DATOS_[Check Periodo Ref.]="Dentro",DATOS_[Tot Extrasalarial Ef],FALSE)))),
0)</f>
        <v>0</v>
      </c>
      <c r="AR92" s="98">
        <f t="array" ref="AR92">IFERROR(
AVERAGE(IF(DATOS_[Sexo]=$B92,IF(DATOS_[AGRUP. CLAS. PROF.]=$B90,IF(DATOS_[Check Periodo Ref.]="Dentro",DATOS_[TOTAL Retrib Ef],FALSE)))),
0)</f>
        <v>0</v>
      </c>
    </row>
    <row r="93" spans="1:44" ht="17.25" thickBot="1" x14ac:dyDescent="0.35">
      <c r="A93" s="48" t="str">
        <f t="shared" ref="A93" si="107">+A94</f>
        <v>[ocultar]</v>
      </c>
      <c r="B93" s="51" t="s">
        <v>243</v>
      </c>
      <c r="C93" s="91"/>
      <c r="D93" s="52"/>
      <c r="E93" s="139" t="str">
        <f t="shared" ref="E93:AR93" si="108">IFERROR((E94-E95)/E94,"")</f>
        <v/>
      </c>
      <c r="F93" s="314" t="str">
        <f t="shared" si="108"/>
        <v/>
      </c>
      <c r="G93" s="180" t="str">
        <f t="shared" si="108"/>
        <v/>
      </c>
      <c r="H93" s="180" t="str">
        <f t="shared" si="108"/>
        <v/>
      </c>
      <c r="I93" s="180" t="str">
        <f t="shared" si="108"/>
        <v/>
      </c>
      <c r="J93" s="181" t="str">
        <f t="shared" si="108"/>
        <v/>
      </c>
      <c r="K93" s="182" t="str">
        <f t="shared" si="108"/>
        <v/>
      </c>
      <c r="L93" s="182" t="str">
        <f t="shared" si="108"/>
        <v/>
      </c>
      <c r="M93" s="182" t="str">
        <f t="shared" si="108"/>
        <v/>
      </c>
      <c r="N93" s="182" t="str">
        <f t="shared" si="108"/>
        <v/>
      </c>
      <c r="O93" s="182" t="str">
        <f t="shared" si="108"/>
        <v/>
      </c>
      <c r="P93" s="182" t="str">
        <f t="shared" si="108"/>
        <v/>
      </c>
      <c r="Q93" s="182" t="str">
        <f t="shared" si="108"/>
        <v/>
      </c>
      <c r="R93" s="182" t="str">
        <f t="shared" si="108"/>
        <v/>
      </c>
      <c r="S93" s="182" t="str">
        <f t="shared" si="108"/>
        <v/>
      </c>
      <c r="T93" s="182" t="str">
        <f t="shared" si="108"/>
        <v/>
      </c>
      <c r="U93" s="182" t="str">
        <f t="shared" si="108"/>
        <v/>
      </c>
      <c r="V93" s="181" t="str">
        <f t="shared" si="108"/>
        <v/>
      </c>
      <c r="W93" s="181" t="str">
        <f t="shared" si="108"/>
        <v/>
      </c>
      <c r="X93" s="181" t="str">
        <f t="shared" si="108"/>
        <v/>
      </c>
      <c r="Y93" s="181" t="str">
        <f t="shared" si="108"/>
        <v/>
      </c>
      <c r="Z93" s="181" t="str">
        <f t="shared" si="108"/>
        <v/>
      </c>
      <c r="AA93" s="181" t="str">
        <f t="shared" si="108"/>
        <v/>
      </c>
      <c r="AB93" s="181" t="str">
        <f t="shared" si="108"/>
        <v/>
      </c>
      <c r="AC93" s="181" t="str">
        <f t="shared" si="108"/>
        <v/>
      </c>
      <c r="AD93" s="181" t="str">
        <f t="shared" si="108"/>
        <v/>
      </c>
      <c r="AE93" s="181" t="str">
        <f t="shared" si="108"/>
        <v/>
      </c>
      <c r="AF93" s="181" t="str">
        <f t="shared" si="108"/>
        <v/>
      </c>
      <c r="AG93" s="181" t="str">
        <f t="shared" si="108"/>
        <v/>
      </c>
      <c r="AH93" s="181" t="str">
        <f t="shared" si="108"/>
        <v/>
      </c>
      <c r="AI93" s="181" t="str">
        <f t="shared" si="108"/>
        <v/>
      </c>
      <c r="AJ93" s="140" t="str">
        <f t="shared" si="108"/>
        <v/>
      </c>
      <c r="AK93" s="143" t="str">
        <f t="shared" si="108"/>
        <v/>
      </c>
      <c r="AL93" s="184" t="str">
        <f t="shared" si="108"/>
        <v/>
      </c>
      <c r="AM93" s="184" t="str">
        <f t="shared" si="108"/>
        <v/>
      </c>
      <c r="AN93" s="184" t="str">
        <f t="shared" si="108"/>
        <v/>
      </c>
      <c r="AO93" s="184" t="str">
        <f t="shared" si="108"/>
        <v/>
      </c>
      <c r="AP93" s="184" t="str">
        <f t="shared" si="108"/>
        <v/>
      </c>
      <c r="AQ93" s="141" t="str">
        <f t="shared" si="108"/>
        <v/>
      </c>
      <c r="AR93" s="142" t="str">
        <f t="shared" si="108"/>
        <v/>
      </c>
    </row>
    <row r="94" spans="1:44" x14ac:dyDescent="0.3">
      <c r="A94" s="48" t="str">
        <f t="shared" ref="A94" si="109">+IF(C94+C95=0,"[ocultar]","")</f>
        <v>[ocultar]</v>
      </c>
      <c r="B94" s="46" t="s">
        <v>162</v>
      </c>
      <c r="C94" s="45">
        <f t="array" ref="C94">SUM(IF($B94=DATOS_[Sexo],
IF($B93=DATOS_[AGRUP. CLAS. PROF.],
IF("Dentro"=DATOS_[Check Periodo Ref.],
1/(COUNTIFS(DATOS_[Sexo],$B94,DATOS_[AGRUP. CLAS. PROF.],$B93,DATOS_[Check Periodo Ref.],"Dentro",DATOS_[id],DATOS_[id]))))))</f>
        <v>0</v>
      </c>
      <c r="D94" s="47">
        <f>COUNTIFS(DATOS_[AGRUP. CLAS. PROF.],$B93,DATOS_[Sexo],$B94,DATOS_[Check Periodo Ref.],"Dentro")</f>
        <v>0</v>
      </c>
      <c r="E94" s="92">
        <f t="array" ref="E94">IFERROR(
AVERAGE(IF(DATOS_[Sexo]=$B94,IF(DATOS_[AGRUP. CLAS. PROF.]=$B93,IF(DATOS_[Check Periodo Ref.]="Dentro",DATOS_[SALARIO BASE Ef],FALSE)))),
0)</f>
        <v>0</v>
      </c>
      <c r="F94" s="93">
        <f t="array" ref="F94">IFERROR(
AVERAGE((IF(DATOS_[[Sexo]:[Sexo]]=$B94,IF(DATOS_[[AGRUP. CLAS. PROF.]:[AGRUP. CLAS. PROF.]]=$B93,IF(DATOS_[[Check Periodo Ref.]:[Check Periodo Ref.]]="Dentro",DATOS_[Conc.Sal.01]))))),
0)</f>
        <v>0</v>
      </c>
      <c r="G94" s="93">
        <f t="array" ref="G94">IFERROR(
AVERAGE((IF(DATOS_[[Sexo]:[Sexo]]=$B94,IF(DATOS_[[AGRUP. CLAS. PROF.]:[AGRUP. CLAS. PROF.]]=$B93,IF(DATOS_[[Check Periodo Ref.]:[Check Periodo Ref.]]="Dentro",DATOS_[Conc.Sal.02]))))),
0)</f>
        <v>0</v>
      </c>
      <c r="H94" s="93">
        <f t="array" ref="H94">IFERROR(
AVERAGE((IF(DATOS_[[Sexo]:[Sexo]]=$B94,IF(DATOS_[[AGRUP. CLAS. PROF.]:[AGRUP. CLAS. PROF.]]=$B93,IF(DATOS_[[Check Periodo Ref.]:[Check Periodo Ref.]]="Dentro",DATOS_[Conc.Sal.03]))))),
0)</f>
        <v>0</v>
      </c>
      <c r="I94" s="93">
        <f t="array" ref="I94">IFERROR(
AVERAGE((IF(DATOS_[[Sexo]:[Sexo]]=$B94,IF(DATOS_[[AGRUP. CLAS. PROF.]:[AGRUP. CLAS. PROF.]]=$B93,IF(DATOS_[[Check Periodo Ref.]:[Check Periodo Ref.]]="Dentro",DATOS_[Conc.Sal.04]))))),
0)</f>
        <v>0</v>
      </c>
      <c r="J94" s="93">
        <f t="array" ref="J94">IFERROR(
AVERAGE((IF(DATOS_[[Sexo]:[Sexo]]=$B94,IF(DATOS_[[AGRUP. CLAS. PROF.]:[AGRUP. CLAS. PROF.]]=$B93,IF(DATOS_[[Check Periodo Ref.]:[Check Periodo Ref.]]="Dentro",DATOS_[Conc.Sal.05]))))),
0)</f>
        <v>0</v>
      </c>
      <c r="K94" s="93">
        <f t="array" ref="K94">IFERROR(
AVERAGE((IF(DATOS_[[Sexo]:[Sexo]]=$B94,IF(DATOS_[[AGRUP. CLAS. PROF.]:[AGRUP. CLAS. PROF.]]=$B93,IF(DATOS_[[Check Periodo Ref.]:[Check Periodo Ref.]]="Dentro",DATOS_[Conc.Sal.06]))))),
0)</f>
        <v>0</v>
      </c>
      <c r="L94" s="93">
        <f t="array" ref="L94">IFERROR(
AVERAGE((IF(DATOS_[[Sexo]:[Sexo]]=$B94,IF(DATOS_[[AGRUP. CLAS. PROF.]:[AGRUP. CLAS. PROF.]]=$B93,IF(DATOS_[[Check Periodo Ref.]:[Check Periodo Ref.]]="Dentro",DATOS_[Conc.Sal.07]))))),
0)</f>
        <v>0</v>
      </c>
      <c r="M94" s="93">
        <f t="array" ref="M94">IFERROR(
AVERAGE((IF(DATOS_[[Sexo]:[Sexo]]=$B94,IF(DATOS_[[AGRUP. CLAS. PROF.]:[AGRUP. CLAS. PROF.]]=$B93,IF(DATOS_[[Check Periodo Ref.]:[Check Periodo Ref.]]="Dentro",DATOS_[Conc.Sal.08]))))),
0)</f>
        <v>0</v>
      </c>
      <c r="N94" s="93">
        <f t="array" ref="N94">IFERROR(
AVERAGE((IF(DATOS_[[Sexo]:[Sexo]]=$B94,IF(DATOS_[[AGRUP. CLAS. PROF.]:[AGRUP. CLAS. PROF.]]=$B93,IF(DATOS_[[Check Periodo Ref.]:[Check Periodo Ref.]]="Dentro",DATOS_[Conc.Sal.09]))))),
0)</f>
        <v>0</v>
      </c>
      <c r="O94" s="93">
        <f t="array" ref="O94">IFERROR(
AVERAGE((IF(DATOS_[[Sexo]:[Sexo]]=$B94,IF(DATOS_[[AGRUP. CLAS. PROF.]:[AGRUP. CLAS. PROF.]]=$B93,IF(DATOS_[[Check Periodo Ref.]:[Check Periodo Ref.]]="Dentro",DATOS_[Conc.Sal.10]))))),
0)</f>
        <v>0</v>
      </c>
      <c r="P94" s="93">
        <f t="array" ref="P94">IFERROR(
AVERAGE((IF(DATOS_[[Sexo]:[Sexo]]=$B94,IF(DATOS_[[AGRUP. CLAS. PROF.]:[AGRUP. CLAS. PROF.]]=$B93,IF(DATOS_[[Check Periodo Ref.]:[Check Periodo Ref.]]="Dentro",DATOS_[Conc.Sal.11]))))),
0)</f>
        <v>0</v>
      </c>
      <c r="Q94" s="93">
        <f t="array" ref="Q94">IFERROR(
AVERAGE((IF(DATOS_[[Sexo]:[Sexo]]=$B94,IF(DATOS_[[AGRUP. CLAS. PROF.]:[AGRUP. CLAS. PROF.]]=$B93,IF(DATOS_[[Check Periodo Ref.]:[Check Periodo Ref.]]="Dentro",DATOS_[Conc.Sal.12]))))),
0)</f>
        <v>0</v>
      </c>
      <c r="R94" s="93">
        <f t="array" ref="R94">IFERROR(
AVERAGE((IF(DATOS_[[Sexo]:[Sexo]]=$B94,IF(DATOS_[[AGRUP. CLAS. PROF.]:[AGRUP. CLAS. PROF.]]=$B93,IF(DATOS_[[Check Periodo Ref.]:[Check Periodo Ref.]]="Dentro",DATOS_[Conc.Sal.13]))))),
0)</f>
        <v>0</v>
      </c>
      <c r="S94" s="93">
        <f t="array" ref="S94">IFERROR(
AVERAGE((IF(DATOS_[[Sexo]:[Sexo]]=$B94,IF(DATOS_[[AGRUP. CLAS. PROF.]:[AGRUP. CLAS. PROF.]]=$B93,IF(DATOS_[[Check Periodo Ref.]:[Check Periodo Ref.]]="Dentro",DATOS_[Conc.Sal.14]))))),
0)</f>
        <v>0</v>
      </c>
      <c r="T94" s="93">
        <f t="array" ref="T94">IFERROR(
AVERAGE((IF(DATOS_[[Sexo]:[Sexo]]=$B94,IF(DATOS_[[AGRUP. CLAS. PROF.]:[AGRUP. CLAS. PROF.]]=$B93,IF(DATOS_[[Check Periodo Ref.]:[Check Periodo Ref.]]="Dentro",DATOS_[Conc.Sal.15]))))),
0)</f>
        <v>0</v>
      </c>
      <c r="U94" s="93">
        <f t="array" ref="U94">IFERROR(
AVERAGE((IF(DATOS_[[Sexo]:[Sexo]]=$B94,IF(DATOS_[[AGRUP. CLAS. PROF.]:[AGRUP. CLAS. PROF.]]=$B93,IF(DATOS_[[Check Periodo Ref.]:[Check Periodo Ref.]]="Dentro",DATOS_[Conc.Sal.16]))))),
0)</f>
        <v>0</v>
      </c>
      <c r="V94" s="93">
        <f t="array" ref="V94">IFERROR(
AVERAGE((IF(DATOS_[[Sexo]:[Sexo]]=$B94,IF(DATOS_[[AGRUP. CLAS. PROF.]:[AGRUP. CLAS. PROF.]]=$B93,IF(DATOS_[[Check Periodo Ref.]:[Check Periodo Ref.]]="Dentro",DATOS_[Conc.Sal.17]))))),
0)</f>
        <v>0</v>
      </c>
      <c r="W94" s="93">
        <f t="array" ref="W94">IFERROR(
AVERAGE((IF(DATOS_[[Sexo]:[Sexo]]=$B94,IF(DATOS_[[AGRUP. CLAS. PROF.]:[AGRUP. CLAS. PROF.]]=$B93,IF(DATOS_[[Check Periodo Ref.]:[Check Periodo Ref.]]="Dentro",DATOS_[Conc.Sal.18]))))),
0)</f>
        <v>0</v>
      </c>
      <c r="X94" s="93">
        <f t="array" ref="X94">IFERROR(
AVERAGE((IF(DATOS_[[Sexo]:[Sexo]]=$B94,IF(DATOS_[[AGRUP. CLAS. PROF.]:[AGRUP. CLAS. PROF.]]=$B93,IF(DATOS_[[Check Periodo Ref.]:[Check Periodo Ref.]]="Dentro",DATOS_[Conc.Sal.19]))))),
0)</f>
        <v>0</v>
      </c>
      <c r="Y94" s="93">
        <f t="array" ref="Y94">IFERROR(
AVERAGE((IF(DATOS_[[Sexo]:[Sexo]]=$B94,IF(DATOS_[[AGRUP. CLAS. PROF.]:[AGRUP. CLAS. PROF.]]=$B93,IF(DATOS_[[Check Periodo Ref.]:[Check Periodo Ref.]]="Dentro",DATOS_[Conc.Sal.20]))))),
0)</f>
        <v>0</v>
      </c>
      <c r="Z94" s="93">
        <f t="array" ref="Z94">IFERROR(
AVERAGE((IF(DATOS_[[Sexo]:[Sexo]]=$B94,IF(DATOS_[[AGRUP. CLAS. PROF.]:[AGRUP. CLAS. PROF.]]=$B93,IF(DATOS_[[Check Periodo Ref.]:[Check Periodo Ref.]]="Dentro",DATOS_[Conc.Sal.21]))))),
0)</f>
        <v>0</v>
      </c>
      <c r="AA94" s="93">
        <f t="array" ref="AA94">IFERROR(
AVERAGE((IF(DATOS_[[Sexo]:[Sexo]]=$B94,IF(DATOS_[[AGRUP. CLAS. PROF.]:[AGRUP. CLAS. PROF.]]=$B93,IF(DATOS_[[Check Periodo Ref.]:[Check Periodo Ref.]]="Dentro",DATOS_[Conc.Sal.22]))))),
0)</f>
        <v>0</v>
      </c>
      <c r="AB94" s="93">
        <f t="array" ref="AB94">IFERROR(
AVERAGE((IF(DATOS_[[Sexo]:[Sexo]]=$B94,IF(DATOS_[[AGRUP. CLAS. PROF.]:[AGRUP. CLAS. PROF.]]=$B93,IF(DATOS_[[Check Periodo Ref.]:[Check Periodo Ref.]]="Dentro",DATOS_[Conc.Sal.23]))))),
0)</f>
        <v>0</v>
      </c>
      <c r="AC94" s="93">
        <f t="array" ref="AC94">IFERROR(
AVERAGE((IF(DATOS_[[Sexo]:[Sexo]]=$B94,IF(DATOS_[[AGRUP. CLAS. PROF.]:[AGRUP. CLAS. PROF.]]=$B93,IF(DATOS_[[Check Periodo Ref.]:[Check Periodo Ref.]]="Dentro",DATOS_[Conc.Sal.24]))))),
0)</f>
        <v>0</v>
      </c>
      <c r="AD94" s="93">
        <f t="array" ref="AD94">IFERROR(
AVERAGE((IF(DATOS_[[Sexo]:[Sexo]]=$B94,IF(DATOS_[[AGRUP. CLAS. PROF.]:[AGRUP. CLAS. PROF.]]=$B93,IF(DATOS_[[Check Periodo Ref.]:[Check Periodo Ref.]]="Dentro",DATOS_[Conc.Sal.25]))))),
0)</f>
        <v>0</v>
      </c>
      <c r="AE94" s="93">
        <f t="array" ref="AE94">IFERROR(
AVERAGE((IF(DATOS_[[Sexo]:[Sexo]]=$B94,IF(DATOS_[[AGRUP. CLAS. PROF.]:[AGRUP. CLAS. PROF.]]=$B93,IF(DATOS_[[Check Periodo Ref.]:[Check Periodo Ref.]]="Dentro",DATOS_[Conc.Sal.26]))))),
0)</f>
        <v>0</v>
      </c>
      <c r="AF94" s="93">
        <f t="array" ref="AF94">IFERROR(
AVERAGE((IF(DATOS_[[Sexo]:[Sexo]]=$B94,IF(DATOS_[[AGRUP. CLAS. PROF.]:[AGRUP. CLAS. PROF.]]=$B93,IF(DATOS_[[Check Periodo Ref.]:[Check Periodo Ref.]]="Dentro",DATOS_[Conc.Sal.27]))))),
0)</f>
        <v>0</v>
      </c>
      <c r="AG94" s="93">
        <f t="array" ref="AG94">IFERROR(
AVERAGE((IF(DATOS_[[Sexo]:[Sexo]]=$B94,IF(DATOS_[[AGRUP. CLAS. PROF.]:[AGRUP. CLAS. PROF.]]=$B93,IF(DATOS_[[Check Periodo Ref.]:[Check Periodo Ref.]]="Dentro",DATOS_[Conc.Sal.28]))))),
0)</f>
        <v>0</v>
      </c>
      <c r="AH94" s="93">
        <f t="array" ref="AH94">IFERROR(
AVERAGE((IF(DATOS_[[Sexo]:[Sexo]]=$B94,IF(DATOS_[[AGRUP. CLAS. PROF.]:[AGRUP. CLAS. PROF.]]=$B93,IF(DATOS_[[Check Periodo Ref.]:[Check Periodo Ref.]]="Dentro",DATOS_[Conc.Sal.29]))))),
0)</f>
        <v>0</v>
      </c>
      <c r="AI94" s="93">
        <f t="array" ref="AI94">IFERROR(
AVERAGE((IF(DATOS_[[Sexo]:[Sexo]]=$B94,IF(DATOS_[[AGRUP. CLAS. PROF.]:[AGRUP. CLAS. PROF.]]=$B93,IF(DATOS_[[Check Periodo Ref.]:[Check Periodo Ref.]]="Dentro",DATOS_[Conc.Sal.30]))))),
0)</f>
        <v>0</v>
      </c>
      <c r="AJ94" s="94">
        <f t="array" ref="AJ94">IFERROR(
AVERAGE(IF(DATOS_[Sexo]=$B94,IF(DATOS_[AGRUP. CLAS. PROF.]=$B93,IF(DATOS_[Check Periodo Ref.]="Dentro",DATOS_[Tot COMPL.SAL Ef],FALSE)))),
0)</f>
        <v>0</v>
      </c>
      <c r="AK94" s="96">
        <f t="array" ref="AK94">IFERROR(
AVERAGE(IF(DATOS_[Sexo]=$B94,IF(DATOS_[AGRUP. CLAS. PROF.]=$B93,IF(DATOS_[Check Periodo Ref.]="Dentro",DATOS_[TOTAL SALARIO Ef],FALSE)))),
0)</f>
        <v>0</v>
      </c>
      <c r="AL94" s="95">
        <f t="array" ref="AL94">IFERROR(
AVERAGE((IF(DATOS_[[Sexo]:[Sexo]]=$B94,IF(DATOS_[[AGRUP. CLAS. PROF.]:[AGRUP. CLAS. PROF.]]=$B93,IF(DATOS_[[Check Periodo Ref.]:[Check Periodo Ref.]]="Dentro",DATOS_[C.Extra.01]))))),
0)</f>
        <v>0</v>
      </c>
      <c r="AM94" s="95">
        <f t="array" ref="AM94">IFERROR(
AVERAGE((IF(DATOS_[[Sexo]:[Sexo]]=$B94,IF(DATOS_[[AGRUP. CLAS. PROF.]:[AGRUP. CLAS. PROF.]]=$B93,IF(DATOS_[[Check Periodo Ref.]:[Check Periodo Ref.]]="Dentro",DATOS_[C.Extra.02]))))),
0)</f>
        <v>0</v>
      </c>
      <c r="AN94" s="95">
        <f t="array" ref="AN94">IFERROR(
AVERAGE((IF(DATOS_[[Sexo]:[Sexo]]=$B94,IF(DATOS_[[AGRUP. CLAS. PROF.]:[AGRUP. CLAS. PROF.]]=$B93,IF(DATOS_[[Check Periodo Ref.]:[Check Periodo Ref.]]="Dentro",DATOS_[C.Extra.03]))))),
0)</f>
        <v>0</v>
      </c>
      <c r="AO94" s="95">
        <f t="array" ref="AO94">IFERROR(
AVERAGE((IF(DATOS_[[Sexo]:[Sexo]]=$B94,IF(DATOS_[[AGRUP. CLAS. PROF.]:[AGRUP. CLAS. PROF.]]=$B93,IF(DATOS_[[Check Periodo Ref.]:[Check Periodo Ref.]]="Dentro",DATOS_[C.Extra.04]))))),
0)</f>
        <v>0</v>
      </c>
      <c r="AP94" s="95">
        <f t="array" ref="AP94">IFERROR(
AVERAGE((IF(DATOS_[[Sexo]:[Sexo]]=$B94,IF(DATOS_[[AGRUP. CLAS. PROF.]:[AGRUP. CLAS. PROF.]]=$B93,IF(DATOS_[[Check Periodo Ref.]:[Check Periodo Ref.]]="Dentro",DATOS_[C.Extra.05]))))),
0)</f>
        <v>0</v>
      </c>
      <c r="AQ94" s="97">
        <f t="array" ref="AQ94">IFERROR(
AVERAGE(IF(DATOS_[Sexo]=$B94,IF(DATOS_[AGRUP. CLAS. PROF.]=$B93,IF(DATOS_[Check Periodo Ref.]="Dentro",DATOS_[Tot Extrasalarial Ef],FALSE)))),
0)</f>
        <v>0</v>
      </c>
      <c r="AR94" s="98">
        <f t="array" ref="AR94">IFERROR(
AVERAGE(IF(DATOS_[Sexo]=$B94,IF(DATOS_[AGRUP. CLAS. PROF.]=$B93,IF(DATOS_[Check Periodo Ref.]="Dentro",DATOS_[TOTAL Retrib Ef],FALSE)))),
0)</f>
        <v>0</v>
      </c>
    </row>
    <row r="95" spans="1:44" x14ac:dyDescent="0.3">
      <c r="A95" s="48" t="str">
        <f t="shared" ref="A95" si="110">+A94</f>
        <v>[ocultar]</v>
      </c>
      <c r="B95" s="46" t="s">
        <v>163</v>
      </c>
      <c r="C95" s="45">
        <f t="array" ref="C95">SUM(IF($B95=DATOS_[Sexo],
IF($B93=DATOS_[AGRUP. CLAS. PROF.],
IF("Dentro"=DATOS_[Check Periodo Ref.],
1/(COUNTIFS(DATOS_[Sexo],$B95,DATOS_[AGRUP. CLAS. PROF.],$B93,DATOS_[Check Periodo Ref.],"Dentro",DATOS_[id],DATOS_[id]))))))</f>
        <v>0</v>
      </c>
      <c r="D95" s="47">
        <f>COUNTIFS(DATOS_[AGRUP. CLAS. PROF.],$B93,DATOS_[Sexo],$B95,DATOS_[Check Periodo Ref.],"Dentro")</f>
        <v>0</v>
      </c>
      <c r="E95" s="92">
        <f t="array" ref="E95">IFERROR(
AVERAGE(IF(DATOS_[Sexo]=$B95,IF(DATOS_[AGRUP. CLAS. PROF.]=$B93,IF(DATOS_[Check Periodo Ref.]="Dentro",DATOS_[SALARIO BASE Ef],FALSE)))),
0)</f>
        <v>0</v>
      </c>
      <c r="F95" s="93">
        <f t="array" ref="F95">IFERROR(
AVERAGE((IF(DATOS_[[Sexo]:[Sexo]]=$B95,IF(DATOS_[[AGRUP. CLAS. PROF.]:[AGRUP. CLAS. PROF.]]=$B93,IF(DATOS_[[Check Periodo Ref.]:[Check Periodo Ref.]]="Dentro",DATOS_[Conc.Sal.01]))))),
0)</f>
        <v>0</v>
      </c>
      <c r="G95" s="93">
        <f t="array" ref="G95">IFERROR(
AVERAGE((IF(DATOS_[[Sexo]:[Sexo]]=$B95,IF(DATOS_[[AGRUP. CLAS. PROF.]:[AGRUP. CLAS. PROF.]]=$B93,IF(DATOS_[[Check Periodo Ref.]:[Check Periodo Ref.]]="Dentro",DATOS_[Conc.Sal.02]))))),
0)</f>
        <v>0</v>
      </c>
      <c r="H95" s="93">
        <f t="array" ref="H95">IFERROR(
AVERAGE((IF(DATOS_[[Sexo]:[Sexo]]=$B95,IF(DATOS_[[AGRUP. CLAS. PROF.]:[AGRUP. CLAS. PROF.]]=$B93,IF(DATOS_[[Check Periodo Ref.]:[Check Periodo Ref.]]="Dentro",DATOS_[Conc.Sal.03]))))),
0)</f>
        <v>0</v>
      </c>
      <c r="I95" s="93">
        <f t="array" ref="I95">IFERROR(
AVERAGE((IF(DATOS_[[Sexo]:[Sexo]]=$B95,IF(DATOS_[[AGRUP. CLAS. PROF.]:[AGRUP. CLAS. PROF.]]=$B93,IF(DATOS_[[Check Periodo Ref.]:[Check Periodo Ref.]]="Dentro",DATOS_[Conc.Sal.04]))))),
0)</f>
        <v>0</v>
      </c>
      <c r="J95" s="93">
        <f t="array" ref="J95">IFERROR(
AVERAGE((IF(DATOS_[[Sexo]:[Sexo]]=$B95,IF(DATOS_[[AGRUP. CLAS. PROF.]:[AGRUP. CLAS. PROF.]]=$B93,IF(DATOS_[[Check Periodo Ref.]:[Check Periodo Ref.]]="Dentro",DATOS_[Conc.Sal.05]))))),
0)</f>
        <v>0</v>
      </c>
      <c r="K95" s="93">
        <f t="array" ref="K95">IFERROR(
AVERAGE((IF(DATOS_[[Sexo]:[Sexo]]=$B95,IF(DATOS_[[AGRUP. CLAS. PROF.]:[AGRUP. CLAS. PROF.]]=$B93,IF(DATOS_[[Check Periodo Ref.]:[Check Periodo Ref.]]="Dentro",DATOS_[Conc.Sal.06]))))),
0)</f>
        <v>0</v>
      </c>
      <c r="L95" s="93">
        <f t="array" ref="L95">IFERROR(
AVERAGE((IF(DATOS_[[Sexo]:[Sexo]]=$B95,IF(DATOS_[[AGRUP. CLAS. PROF.]:[AGRUP. CLAS. PROF.]]=$B93,IF(DATOS_[[Check Periodo Ref.]:[Check Periodo Ref.]]="Dentro",DATOS_[Conc.Sal.07]))))),
0)</f>
        <v>0</v>
      </c>
      <c r="M95" s="93">
        <f t="array" ref="M95">IFERROR(
AVERAGE((IF(DATOS_[[Sexo]:[Sexo]]=$B95,IF(DATOS_[[AGRUP. CLAS. PROF.]:[AGRUP. CLAS. PROF.]]=$B93,IF(DATOS_[[Check Periodo Ref.]:[Check Periodo Ref.]]="Dentro",DATOS_[Conc.Sal.08]))))),
0)</f>
        <v>0</v>
      </c>
      <c r="N95" s="93">
        <f t="array" ref="N95">IFERROR(
AVERAGE((IF(DATOS_[[Sexo]:[Sexo]]=$B95,IF(DATOS_[[AGRUP. CLAS. PROF.]:[AGRUP. CLAS. PROF.]]=$B93,IF(DATOS_[[Check Periodo Ref.]:[Check Periodo Ref.]]="Dentro",DATOS_[Conc.Sal.09]))))),
0)</f>
        <v>0</v>
      </c>
      <c r="O95" s="93">
        <f t="array" ref="O95">IFERROR(
AVERAGE((IF(DATOS_[[Sexo]:[Sexo]]=$B95,IF(DATOS_[[AGRUP. CLAS. PROF.]:[AGRUP. CLAS. PROF.]]=$B93,IF(DATOS_[[Check Periodo Ref.]:[Check Periodo Ref.]]="Dentro",DATOS_[Conc.Sal.10]))))),
0)</f>
        <v>0</v>
      </c>
      <c r="P95" s="93">
        <f t="array" ref="P95">IFERROR(
AVERAGE((IF(DATOS_[[Sexo]:[Sexo]]=$B95,IF(DATOS_[[AGRUP. CLAS. PROF.]:[AGRUP. CLAS. PROF.]]=$B93,IF(DATOS_[[Check Periodo Ref.]:[Check Periodo Ref.]]="Dentro",DATOS_[Conc.Sal.11]))))),
0)</f>
        <v>0</v>
      </c>
      <c r="Q95" s="93">
        <f t="array" ref="Q95">IFERROR(
AVERAGE((IF(DATOS_[[Sexo]:[Sexo]]=$B95,IF(DATOS_[[AGRUP. CLAS. PROF.]:[AGRUP. CLAS. PROF.]]=$B93,IF(DATOS_[[Check Periodo Ref.]:[Check Periodo Ref.]]="Dentro",DATOS_[Conc.Sal.12]))))),
0)</f>
        <v>0</v>
      </c>
      <c r="R95" s="93">
        <f t="array" ref="R95">IFERROR(
AVERAGE((IF(DATOS_[[Sexo]:[Sexo]]=$B95,IF(DATOS_[[AGRUP. CLAS. PROF.]:[AGRUP. CLAS. PROF.]]=$B93,IF(DATOS_[[Check Periodo Ref.]:[Check Periodo Ref.]]="Dentro",DATOS_[Conc.Sal.13]))))),
0)</f>
        <v>0</v>
      </c>
      <c r="S95" s="93">
        <f t="array" ref="S95">IFERROR(
AVERAGE((IF(DATOS_[[Sexo]:[Sexo]]=$B95,IF(DATOS_[[AGRUP. CLAS. PROF.]:[AGRUP. CLAS. PROF.]]=$B93,IF(DATOS_[[Check Periodo Ref.]:[Check Periodo Ref.]]="Dentro",DATOS_[Conc.Sal.14]))))),
0)</f>
        <v>0</v>
      </c>
      <c r="T95" s="93">
        <f t="array" ref="T95">IFERROR(
AVERAGE((IF(DATOS_[[Sexo]:[Sexo]]=$B95,IF(DATOS_[[AGRUP. CLAS. PROF.]:[AGRUP. CLAS. PROF.]]=$B93,IF(DATOS_[[Check Periodo Ref.]:[Check Periodo Ref.]]="Dentro",DATOS_[Conc.Sal.15]))))),
0)</f>
        <v>0</v>
      </c>
      <c r="U95" s="93">
        <f t="array" ref="U95">IFERROR(
AVERAGE((IF(DATOS_[[Sexo]:[Sexo]]=$B95,IF(DATOS_[[AGRUP. CLAS. PROF.]:[AGRUP. CLAS. PROF.]]=$B93,IF(DATOS_[[Check Periodo Ref.]:[Check Periodo Ref.]]="Dentro",DATOS_[Conc.Sal.16]))))),
0)</f>
        <v>0</v>
      </c>
      <c r="V95" s="93">
        <f t="array" ref="V95">IFERROR(
AVERAGE((IF(DATOS_[[Sexo]:[Sexo]]=$B95,IF(DATOS_[[AGRUP. CLAS. PROF.]:[AGRUP. CLAS. PROF.]]=$B93,IF(DATOS_[[Check Periodo Ref.]:[Check Periodo Ref.]]="Dentro",DATOS_[Conc.Sal.17]))))),
0)</f>
        <v>0</v>
      </c>
      <c r="W95" s="93">
        <f t="array" ref="W95">IFERROR(
AVERAGE((IF(DATOS_[[Sexo]:[Sexo]]=$B95,IF(DATOS_[[AGRUP. CLAS. PROF.]:[AGRUP. CLAS. PROF.]]=$B93,IF(DATOS_[[Check Periodo Ref.]:[Check Periodo Ref.]]="Dentro",DATOS_[Conc.Sal.18]))))),
0)</f>
        <v>0</v>
      </c>
      <c r="X95" s="93">
        <f t="array" ref="X95">IFERROR(
AVERAGE((IF(DATOS_[[Sexo]:[Sexo]]=$B95,IF(DATOS_[[AGRUP. CLAS. PROF.]:[AGRUP. CLAS. PROF.]]=$B93,IF(DATOS_[[Check Periodo Ref.]:[Check Periodo Ref.]]="Dentro",DATOS_[Conc.Sal.19]))))),
0)</f>
        <v>0</v>
      </c>
      <c r="Y95" s="93">
        <f t="array" ref="Y95">IFERROR(
AVERAGE((IF(DATOS_[[Sexo]:[Sexo]]=$B95,IF(DATOS_[[AGRUP. CLAS. PROF.]:[AGRUP. CLAS. PROF.]]=$B93,IF(DATOS_[[Check Periodo Ref.]:[Check Periodo Ref.]]="Dentro",DATOS_[Conc.Sal.20]))))),
0)</f>
        <v>0</v>
      </c>
      <c r="Z95" s="93">
        <f t="array" ref="Z95">IFERROR(
AVERAGE((IF(DATOS_[[Sexo]:[Sexo]]=$B95,IF(DATOS_[[AGRUP. CLAS. PROF.]:[AGRUP. CLAS. PROF.]]=$B93,IF(DATOS_[[Check Periodo Ref.]:[Check Periodo Ref.]]="Dentro",DATOS_[Conc.Sal.21]))))),
0)</f>
        <v>0</v>
      </c>
      <c r="AA95" s="93">
        <f t="array" ref="AA95">IFERROR(
AVERAGE((IF(DATOS_[[Sexo]:[Sexo]]=$B95,IF(DATOS_[[AGRUP. CLAS. PROF.]:[AGRUP. CLAS. PROF.]]=$B93,IF(DATOS_[[Check Periodo Ref.]:[Check Periodo Ref.]]="Dentro",DATOS_[Conc.Sal.22]))))),
0)</f>
        <v>0</v>
      </c>
      <c r="AB95" s="93">
        <f t="array" ref="AB95">IFERROR(
AVERAGE((IF(DATOS_[[Sexo]:[Sexo]]=$B95,IF(DATOS_[[AGRUP. CLAS. PROF.]:[AGRUP. CLAS. PROF.]]=$B93,IF(DATOS_[[Check Periodo Ref.]:[Check Periodo Ref.]]="Dentro",DATOS_[Conc.Sal.23]))))),
0)</f>
        <v>0</v>
      </c>
      <c r="AC95" s="93">
        <f t="array" ref="AC95">IFERROR(
AVERAGE((IF(DATOS_[[Sexo]:[Sexo]]=$B95,IF(DATOS_[[AGRUP. CLAS. PROF.]:[AGRUP. CLAS. PROF.]]=$B93,IF(DATOS_[[Check Periodo Ref.]:[Check Periodo Ref.]]="Dentro",DATOS_[Conc.Sal.24]))))),
0)</f>
        <v>0</v>
      </c>
      <c r="AD95" s="93">
        <f t="array" ref="AD95">IFERROR(
AVERAGE((IF(DATOS_[[Sexo]:[Sexo]]=$B95,IF(DATOS_[[AGRUP. CLAS. PROF.]:[AGRUP. CLAS. PROF.]]=$B93,IF(DATOS_[[Check Periodo Ref.]:[Check Periodo Ref.]]="Dentro",DATOS_[Conc.Sal.25]))))),
0)</f>
        <v>0</v>
      </c>
      <c r="AE95" s="93">
        <f t="array" ref="AE95">IFERROR(
AVERAGE((IF(DATOS_[[Sexo]:[Sexo]]=$B95,IF(DATOS_[[AGRUP. CLAS. PROF.]:[AGRUP. CLAS. PROF.]]=$B93,IF(DATOS_[[Check Periodo Ref.]:[Check Periodo Ref.]]="Dentro",DATOS_[Conc.Sal.26]))))),
0)</f>
        <v>0</v>
      </c>
      <c r="AF95" s="93">
        <f t="array" ref="AF95">IFERROR(
AVERAGE((IF(DATOS_[[Sexo]:[Sexo]]=$B95,IF(DATOS_[[AGRUP. CLAS. PROF.]:[AGRUP. CLAS. PROF.]]=$B93,IF(DATOS_[[Check Periodo Ref.]:[Check Periodo Ref.]]="Dentro",DATOS_[Conc.Sal.27]))))),
0)</f>
        <v>0</v>
      </c>
      <c r="AG95" s="93">
        <f t="array" ref="AG95">IFERROR(
AVERAGE((IF(DATOS_[[Sexo]:[Sexo]]=$B95,IF(DATOS_[[AGRUP. CLAS. PROF.]:[AGRUP. CLAS. PROF.]]=$B93,IF(DATOS_[[Check Periodo Ref.]:[Check Periodo Ref.]]="Dentro",DATOS_[Conc.Sal.28]))))),
0)</f>
        <v>0</v>
      </c>
      <c r="AH95" s="93">
        <f t="array" ref="AH95">IFERROR(
AVERAGE((IF(DATOS_[[Sexo]:[Sexo]]=$B95,IF(DATOS_[[AGRUP. CLAS. PROF.]:[AGRUP. CLAS. PROF.]]=$B93,IF(DATOS_[[Check Periodo Ref.]:[Check Periodo Ref.]]="Dentro",DATOS_[Conc.Sal.29]))))),
0)</f>
        <v>0</v>
      </c>
      <c r="AI95" s="93">
        <f t="array" ref="AI95">IFERROR(
AVERAGE((IF(DATOS_[[Sexo]:[Sexo]]=$B95,IF(DATOS_[[AGRUP. CLAS. PROF.]:[AGRUP. CLAS. PROF.]]=$B93,IF(DATOS_[[Check Periodo Ref.]:[Check Periodo Ref.]]="Dentro",DATOS_[Conc.Sal.30]))))),
0)</f>
        <v>0</v>
      </c>
      <c r="AJ95" s="94">
        <f t="array" ref="AJ95">IFERROR(
AVERAGE(IF(DATOS_[Sexo]=$B95,IF(DATOS_[AGRUP. CLAS. PROF.]=$B93,IF(DATOS_[Check Periodo Ref.]="Dentro",DATOS_[Tot COMPL.SAL Ef],FALSE)))),
0)</f>
        <v>0</v>
      </c>
      <c r="AK95" s="96">
        <f t="array" ref="AK95">IFERROR(
AVERAGE(IF(DATOS_[Sexo]=$B95,IF(DATOS_[AGRUP. CLAS. PROF.]=$B93,IF(DATOS_[Check Periodo Ref.]="Dentro",DATOS_[TOTAL SALARIO Ef],FALSE)))),
0)</f>
        <v>0</v>
      </c>
      <c r="AL95" s="95">
        <f t="array" ref="AL95">IFERROR(
AVERAGE((IF(DATOS_[[Sexo]:[Sexo]]=$B95,IF(DATOS_[[AGRUP. CLAS. PROF.]:[AGRUP. CLAS. PROF.]]=$B93,IF(DATOS_[[Check Periodo Ref.]:[Check Periodo Ref.]]="Dentro",DATOS_[C.Extra.01]))))),
0)</f>
        <v>0</v>
      </c>
      <c r="AM95" s="95">
        <f t="array" ref="AM95">IFERROR(
AVERAGE((IF(DATOS_[[Sexo]:[Sexo]]=$B95,IF(DATOS_[[AGRUP. CLAS. PROF.]:[AGRUP. CLAS. PROF.]]=$B93,IF(DATOS_[[Check Periodo Ref.]:[Check Periodo Ref.]]="Dentro",DATOS_[C.Extra.02]))))),
0)</f>
        <v>0</v>
      </c>
      <c r="AN95" s="95">
        <f t="array" ref="AN95">IFERROR(
AVERAGE((IF(DATOS_[[Sexo]:[Sexo]]=$B95,IF(DATOS_[[AGRUP. CLAS. PROF.]:[AGRUP. CLAS. PROF.]]=$B93,IF(DATOS_[[Check Periodo Ref.]:[Check Periodo Ref.]]="Dentro",DATOS_[C.Extra.03]))))),
0)</f>
        <v>0</v>
      </c>
      <c r="AO95" s="95">
        <f t="array" ref="AO95">IFERROR(
AVERAGE((IF(DATOS_[[Sexo]:[Sexo]]=$B95,IF(DATOS_[[AGRUP. CLAS. PROF.]:[AGRUP. CLAS. PROF.]]=$B93,IF(DATOS_[[Check Periodo Ref.]:[Check Periodo Ref.]]="Dentro",DATOS_[C.Extra.04]))))),
0)</f>
        <v>0</v>
      </c>
      <c r="AP95" s="95">
        <f t="array" ref="AP95">IFERROR(
AVERAGE((IF(DATOS_[[Sexo]:[Sexo]]=$B95,IF(DATOS_[[AGRUP. CLAS. PROF.]:[AGRUP. CLAS. PROF.]]=$B93,IF(DATOS_[[Check Periodo Ref.]:[Check Periodo Ref.]]="Dentro",DATOS_[C.Extra.05]))))),
0)</f>
        <v>0</v>
      </c>
      <c r="AQ95" s="97">
        <f t="array" ref="AQ95">IFERROR(
AVERAGE(IF(DATOS_[Sexo]=$B95,IF(DATOS_[AGRUP. CLAS. PROF.]=$B93,IF(DATOS_[Check Periodo Ref.]="Dentro",DATOS_[Tot Extrasalarial Ef],FALSE)))),
0)</f>
        <v>0</v>
      </c>
      <c r="AR95" s="98">
        <f t="array" ref="AR95">IFERROR(
AVERAGE(IF(DATOS_[Sexo]=$B95,IF(DATOS_[AGRUP. CLAS. PROF.]=$B93,IF(DATOS_[Check Periodo Ref.]="Dentro",DATOS_[TOTAL Retrib Ef],FALSE)))),
0)</f>
        <v>0</v>
      </c>
    </row>
    <row r="96" spans="1:44" ht="17.25" thickBot="1" x14ac:dyDescent="0.35">
      <c r="A96" s="48" t="str">
        <f t="shared" ref="A96" si="111">+A97</f>
        <v>[ocultar]</v>
      </c>
      <c r="B96" s="51" t="s">
        <v>244</v>
      </c>
      <c r="C96" s="91"/>
      <c r="D96" s="52"/>
      <c r="E96" s="139" t="str">
        <f t="shared" ref="E96:AR96" si="112">IFERROR((E97-E98)/E97,"")</f>
        <v/>
      </c>
      <c r="F96" s="314" t="str">
        <f t="shared" si="112"/>
        <v/>
      </c>
      <c r="G96" s="180" t="str">
        <f t="shared" si="112"/>
        <v/>
      </c>
      <c r="H96" s="180" t="str">
        <f t="shared" si="112"/>
        <v/>
      </c>
      <c r="I96" s="180" t="str">
        <f t="shared" si="112"/>
        <v/>
      </c>
      <c r="J96" s="181" t="str">
        <f t="shared" si="112"/>
        <v/>
      </c>
      <c r="K96" s="182" t="str">
        <f t="shared" si="112"/>
        <v/>
      </c>
      <c r="L96" s="182" t="str">
        <f t="shared" si="112"/>
        <v/>
      </c>
      <c r="M96" s="182" t="str">
        <f t="shared" si="112"/>
        <v/>
      </c>
      <c r="N96" s="182" t="str">
        <f t="shared" si="112"/>
        <v/>
      </c>
      <c r="O96" s="182" t="str">
        <f t="shared" si="112"/>
        <v/>
      </c>
      <c r="P96" s="182" t="str">
        <f t="shared" si="112"/>
        <v/>
      </c>
      <c r="Q96" s="182" t="str">
        <f t="shared" si="112"/>
        <v/>
      </c>
      <c r="R96" s="182" t="str">
        <f t="shared" si="112"/>
        <v/>
      </c>
      <c r="S96" s="182" t="str">
        <f t="shared" si="112"/>
        <v/>
      </c>
      <c r="T96" s="182" t="str">
        <f t="shared" si="112"/>
        <v/>
      </c>
      <c r="U96" s="182" t="str">
        <f t="shared" si="112"/>
        <v/>
      </c>
      <c r="V96" s="181" t="str">
        <f t="shared" si="112"/>
        <v/>
      </c>
      <c r="W96" s="181" t="str">
        <f t="shared" si="112"/>
        <v/>
      </c>
      <c r="X96" s="181" t="str">
        <f t="shared" si="112"/>
        <v/>
      </c>
      <c r="Y96" s="181" t="str">
        <f t="shared" si="112"/>
        <v/>
      </c>
      <c r="Z96" s="181" t="str">
        <f t="shared" si="112"/>
        <v/>
      </c>
      <c r="AA96" s="181" t="str">
        <f t="shared" si="112"/>
        <v/>
      </c>
      <c r="AB96" s="181" t="str">
        <f t="shared" si="112"/>
        <v/>
      </c>
      <c r="AC96" s="181" t="str">
        <f t="shared" si="112"/>
        <v/>
      </c>
      <c r="AD96" s="181" t="str">
        <f t="shared" si="112"/>
        <v/>
      </c>
      <c r="AE96" s="181" t="str">
        <f t="shared" si="112"/>
        <v/>
      </c>
      <c r="AF96" s="181" t="str">
        <f t="shared" si="112"/>
        <v/>
      </c>
      <c r="AG96" s="181" t="str">
        <f t="shared" si="112"/>
        <v/>
      </c>
      <c r="AH96" s="181" t="str">
        <f t="shared" si="112"/>
        <v/>
      </c>
      <c r="AI96" s="181" t="str">
        <f t="shared" si="112"/>
        <v/>
      </c>
      <c r="AJ96" s="140" t="str">
        <f t="shared" si="112"/>
        <v/>
      </c>
      <c r="AK96" s="143" t="str">
        <f t="shared" si="112"/>
        <v/>
      </c>
      <c r="AL96" s="184" t="str">
        <f t="shared" si="112"/>
        <v/>
      </c>
      <c r="AM96" s="184" t="str">
        <f t="shared" si="112"/>
        <v/>
      </c>
      <c r="AN96" s="184" t="str">
        <f t="shared" si="112"/>
        <v/>
      </c>
      <c r="AO96" s="184" t="str">
        <f t="shared" si="112"/>
        <v/>
      </c>
      <c r="AP96" s="184" t="str">
        <f t="shared" si="112"/>
        <v/>
      </c>
      <c r="AQ96" s="141" t="str">
        <f t="shared" si="112"/>
        <v/>
      </c>
      <c r="AR96" s="142" t="str">
        <f t="shared" si="112"/>
        <v/>
      </c>
    </row>
    <row r="97" spans="1:44" x14ac:dyDescent="0.3">
      <c r="A97" s="48" t="str">
        <f t="shared" ref="A97" si="113">+IF(C97+C98=0,"[ocultar]","")</f>
        <v>[ocultar]</v>
      </c>
      <c r="B97" s="46" t="s">
        <v>162</v>
      </c>
      <c r="C97" s="45">
        <f t="array" ref="C97">SUM(IF($B97=DATOS_[Sexo],
IF($B96=DATOS_[AGRUP. CLAS. PROF.],
IF("Dentro"=DATOS_[Check Periodo Ref.],
1/(COUNTIFS(DATOS_[Sexo],$B97,DATOS_[AGRUP. CLAS. PROF.],$B96,DATOS_[Check Periodo Ref.],"Dentro",DATOS_[id],DATOS_[id]))))))</f>
        <v>0</v>
      </c>
      <c r="D97" s="47">
        <f>COUNTIFS(DATOS_[AGRUP. CLAS. PROF.],$B96,DATOS_[Sexo],$B97,DATOS_[Check Periodo Ref.],"Dentro")</f>
        <v>0</v>
      </c>
      <c r="E97" s="92">
        <f t="array" ref="E97">IFERROR(
AVERAGE(IF(DATOS_[Sexo]=$B97,IF(DATOS_[AGRUP. CLAS. PROF.]=$B96,IF(DATOS_[Check Periodo Ref.]="Dentro",DATOS_[SALARIO BASE Ef],FALSE)))),
0)</f>
        <v>0</v>
      </c>
      <c r="F97" s="93">
        <f t="array" ref="F97">IFERROR(
AVERAGE((IF(DATOS_[[Sexo]:[Sexo]]=$B97,IF(DATOS_[[AGRUP. CLAS. PROF.]:[AGRUP. CLAS. PROF.]]=$B96,IF(DATOS_[[Check Periodo Ref.]:[Check Periodo Ref.]]="Dentro",DATOS_[Conc.Sal.01]))))),
0)</f>
        <v>0</v>
      </c>
      <c r="G97" s="93">
        <f t="array" ref="G97">IFERROR(
AVERAGE((IF(DATOS_[[Sexo]:[Sexo]]=$B97,IF(DATOS_[[AGRUP. CLAS. PROF.]:[AGRUP. CLAS. PROF.]]=$B96,IF(DATOS_[[Check Periodo Ref.]:[Check Periodo Ref.]]="Dentro",DATOS_[Conc.Sal.02]))))),
0)</f>
        <v>0</v>
      </c>
      <c r="H97" s="93">
        <f t="array" ref="H97">IFERROR(
AVERAGE((IF(DATOS_[[Sexo]:[Sexo]]=$B97,IF(DATOS_[[AGRUP. CLAS. PROF.]:[AGRUP. CLAS. PROF.]]=$B96,IF(DATOS_[[Check Periodo Ref.]:[Check Periodo Ref.]]="Dentro",DATOS_[Conc.Sal.03]))))),
0)</f>
        <v>0</v>
      </c>
      <c r="I97" s="93">
        <f t="array" ref="I97">IFERROR(
AVERAGE((IF(DATOS_[[Sexo]:[Sexo]]=$B97,IF(DATOS_[[AGRUP. CLAS. PROF.]:[AGRUP. CLAS. PROF.]]=$B96,IF(DATOS_[[Check Periodo Ref.]:[Check Periodo Ref.]]="Dentro",DATOS_[Conc.Sal.04]))))),
0)</f>
        <v>0</v>
      </c>
      <c r="J97" s="93">
        <f t="array" ref="J97">IFERROR(
AVERAGE((IF(DATOS_[[Sexo]:[Sexo]]=$B97,IF(DATOS_[[AGRUP. CLAS. PROF.]:[AGRUP. CLAS. PROF.]]=$B96,IF(DATOS_[[Check Periodo Ref.]:[Check Periodo Ref.]]="Dentro",DATOS_[Conc.Sal.05]))))),
0)</f>
        <v>0</v>
      </c>
      <c r="K97" s="93">
        <f t="array" ref="K97">IFERROR(
AVERAGE((IF(DATOS_[[Sexo]:[Sexo]]=$B97,IF(DATOS_[[AGRUP. CLAS. PROF.]:[AGRUP. CLAS. PROF.]]=$B96,IF(DATOS_[[Check Periodo Ref.]:[Check Periodo Ref.]]="Dentro",DATOS_[Conc.Sal.06]))))),
0)</f>
        <v>0</v>
      </c>
      <c r="L97" s="93">
        <f t="array" ref="L97">IFERROR(
AVERAGE((IF(DATOS_[[Sexo]:[Sexo]]=$B97,IF(DATOS_[[AGRUP. CLAS. PROF.]:[AGRUP. CLAS. PROF.]]=$B96,IF(DATOS_[[Check Periodo Ref.]:[Check Periodo Ref.]]="Dentro",DATOS_[Conc.Sal.07]))))),
0)</f>
        <v>0</v>
      </c>
      <c r="M97" s="93">
        <f t="array" ref="M97">IFERROR(
AVERAGE((IF(DATOS_[[Sexo]:[Sexo]]=$B97,IF(DATOS_[[AGRUP. CLAS. PROF.]:[AGRUP. CLAS. PROF.]]=$B96,IF(DATOS_[[Check Periodo Ref.]:[Check Periodo Ref.]]="Dentro",DATOS_[Conc.Sal.08]))))),
0)</f>
        <v>0</v>
      </c>
      <c r="N97" s="93">
        <f t="array" ref="N97">IFERROR(
AVERAGE((IF(DATOS_[[Sexo]:[Sexo]]=$B97,IF(DATOS_[[AGRUP. CLAS. PROF.]:[AGRUP. CLAS. PROF.]]=$B96,IF(DATOS_[[Check Periodo Ref.]:[Check Periodo Ref.]]="Dentro",DATOS_[Conc.Sal.09]))))),
0)</f>
        <v>0</v>
      </c>
      <c r="O97" s="93">
        <f t="array" ref="O97">IFERROR(
AVERAGE((IF(DATOS_[[Sexo]:[Sexo]]=$B97,IF(DATOS_[[AGRUP. CLAS. PROF.]:[AGRUP. CLAS. PROF.]]=$B96,IF(DATOS_[[Check Periodo Ref.]:[Check Periodo Ref.]]="Dentro",DATOS_[Conc.Sal.10]))))),
0)</f>
        <v>0</v>
      </c>
      <c r="P97" s="93">
        <f t="array" ref="P97">IFERROR(
AVERAGE((IF(DATOS_[[Sexo]:[Sexo]]=$B97,IF(DATOS_[[AGRUP. CLAS. PROF.]:[AGRUP. CLAS. PROF.]]=$B96,IF(DATOS_[[Check Periodo Ref.]:[Check Periodo Ref.]]="Dentro",DATOS_[Conc.Sal.11]))))),
0)</f>
        <v>0</v>
      </c>
      <c r="Q97" s="93">
        <f t="array" ref="Q97">IFERROR(
AVERAGE((IF(DATOS_[[Sexo]:[Sexo]]=$B97,IF(DATOS_[[AGRUP. CLAS. PROF.]:[AGRUP. CLAS. PROF.]]=$B96,IF(DATOS_[[Check Periodo Ref.]:[Check Periodo Ref.]]="Dentro",DATOS_[Conc.Sal.12]))))),
0)</f>
        <v>0</v>
      </c>
      <c r="R97" s="93">
        <f t="array" ref="R97">IFERROR(
AVERAGE((IF(DATOS_[[Sexo]:[Sexo]]=$B97,IF(DATOS_[[AGRUP. CLAS. PROF.]:[AGRUP. CLAS. PROF.]]=$B96,IF(DATOS_[[Check Periodo Ref.]:[Check Periodo Ref.]]="Dentro",DATOS_[Conc.Sal.13]))))),
0)</f>
        <v>0</v>
      </c>
      <c r="S97" s="93">
        <f t="array" ref="S97">IFERROR(
AVERAGE((IF(DATOS_[[Sexo]:[Sexo]]=$B97,IF(DATOS_[[AGRUP. CLAS. PROF.]:[AGRUP. CLAS. PROF.]]=$B96,IF(DATOS_[[Check Periodo Ref.]:[Check Periodo Ref.]]="Dentro",DATOS_[Conc.Sal.14]))))),
0)</f>
        <v>0</v>
      </c>
      <c r="T97" s="93">
        <f t="array" ref="T97">IFERROR(
AVERAGE((IF(DATOS_[[Sexo]:[Sexo]]=$B97,IF(DATOS_[[AGRUP. CLAS. PROF.]:[AGRUP. CLAS. PROF.]]=$B96,IF(DATOS_[[Check Periodo Ref.]:[Check Periodo Ref.]]="Dentro",DATOS_[Conc.Sal.15]))))),
0)</f>
        <v>0</v>
      </c>
      <c r="U97" s="93">
        <f t="array" ref="U97">IFERROR(
AVERAGE((IF(DATOS_[[Sexo]:[Sexo]]=$B97,IF(DATOS_[[AGRUP. CLAS. PROF.]:[AGRUP. CLAS. PROF.]]=$B96,IF(DATOS_[[Check Periodo Ref.]:[Check Periodo Ref.]]="Dentro",DATOS_[Conc.Sal.16]))))),
0)</f>
        <v>0</v>
      </c>
      <c r="V97" s="93">
        <f t="array" ref="V97">IFERROR(
AVERAGE((IF(DATOS_[[Sexo]:[Sexo]]=$B97,IF(DATOS_[[AGRUP. CLAS. PROF.]:[AGRUP. CLAS. PROF.]]=$B96,IF(DATOS_[[Check Periodo Ref.]:[Check Periodo Ref.]]="Dentro",DATOS_[Conc.Sal.17]))))),
0)</f>
        <v>0</v>
      </c>
      <c r="W97" s="93">
        <f t="array" ref="W97">IFERROR(
AVERAGE((IF(DATOS_[[Sexo]:[Sexo]]=$B97,IF(DATOS_[[AGRUP. CLAS. PROF.]:[AGRUP. CLAS. PROF.]]=$B96,IF(DATOS_[[Check Periodo Ref.]:[Check Periodo Ref.]]="Dentro",DATOS_[Conc.Sal.18]))))),
0)</f>
        <v>0</v>
      </c>
      <c r="X97" s="93">
        <f t="array" ref="X97">IFERROR(
AVERAGE((IF(DATOS_[[Sexo]:[Sexo]]=$B97,IF(DATOS_[[AGRUP. CLAS. PROF.]:[AGRUP. CLAS. PROF.]]=$B96,IF(DATOS_[[Check Periodo Ref.]:[Check Periodo Ref.]]="Dentro",DATOS_[Conc.Sal.19]))))),
0)</f>
        <v>0</v>
      </c>
      <c r="Y97" s="93">
        <f t="array" ref="Y97">IFERROR(
AVERAGE((IF(DATOS_[[Sexo]:[Sexo]]=$B97,IF(DATOS_[[AGRUP. CLAS. PROF.]:[AGRUP. CLAS. PROF.]]=$B96,IF(DATOS_[[Check Periodo Ref.]:[Check Periodo Ref.]]="Dentro",DATOS_[Conc.Sal.20]))))),
0)</f>
        <v>0</v>
      </c>
      <c r="Z97" s="93">
        <f t="array" ref="Z97">IFERROR(
AVERAGE((IF(DATOS_[[Sexo]:[Sexo]]=$B97,IF(DATOS_[[AGRUP. CLAS. PROF.]:[AGRUP. CLAS. PROF.]]=$B96,IF(DATOS_[[Check Periodo Ref.]:[Check Periodo Ref.]]="Dentro",DATOS_[Conc.Sal.21]))))),
0)</f>
        <v>0</v>
      </c>
      <c r="AA97" s="93">
        <f t="array" ref="AA97">IFERROR(
AVERAGE((IF(DATOS_[[Sexo]:[Sexo]]=$B97,IF(DATOS_[[AGRUP. CLAS. PROF.]:[AGRUP. CLAS. PROF.]]=$B96,IF(DATOS_[[Check Periodo Ref.]:[Check Periodo Ref.]]="Dentro",DATOS_[Conc.Sal.22]))))),
0)</f>
        <v>0</v>
      </c>
      <c r="AB97" s="93">
        <f t="array" ref="AB97">IFERROR(
AVERAGE((IF(DATOS_[[Sexo]:[Sexo]]=$B97,IF(DATOS_[[AGRUP. CLAS. PROF.]:[AGRUP. CLAS. PROF.]]=$B96,IF(DATOS_[[Check Periodo Ref.]:[Check Periodo Ref.]]="Dentro",DATOS_[Conc.Sal.23]))))),
0)</f>
        <v>0</v>
      </c>
      <c r="AC97" s="93">
        <f t="array" ref="AC97">IFERROR(
AVERAGE((IF(DATOS_[[Sexo]:[Sexo]]=$B97,IF(DATOS_[[AGRUP. CLAS. PROF.]:[AGRUP. CLAS. PROF.]]=$B96,IF(DATOS_[[Check Periodo Ref.]:[Check Periodo Ref.]]="Dentro",DATOS_[Conc.Sal.24]))))),
0)</f>
        <v>0</v>
      </c>
      <c r="AD97" s="93">
        <f t="array" ref="AD97">IFERROR(
AVERAGE((IF(DATOS_[[Sexo]:[Sexo]]=$B97,IF(DATOS_[[AGRUP. CLAS. PROF.]:[AGRUP. CLAS. PROF.]]=$B96,IF(DATOS_[[Check Periodo Ref.]:[Check Periodo Ref.]]="Dentro",DATOS_[Conc.Sal.25]))))),
0)</f>
        <v>0</v>
      </c>
      <c r="AE97" s="93">
        <f t="array" ref="AE97">IFERROR(
AVERAGE((IF(DATOS_[[Sexo]:[Sexo]]=$B97,IF(DATOS_[[AGRUP. CLAS. PROF.]:[AGRUP. CLAS. PROF.]]=$B96,IF(DATOS_[[Check Periodo Ref.]:[Check Periodo Ref.]]="Dentro",DATOS_[Conc.Sal.26]))))),
0)</f>
        <v>0</v>
      </c>
      <c r="AF97" s="93">
        <f t="array" ref="AF97">IFERROR(
AVERAGE((IF(DATOS_[[Sexo]:[Sexo]]=$B97,IF(DATOS_[[AGRUP. CLAS. PROF.]:[AGRUP. CLAS. PROF.]]=$B96,IF(DATOS_[[Check Periodo Ref.]:[Check Periodo Ref.]]="Dentro",DATOS_[Conc.Sal.27]))))),
0)</f>
        <v>0</v>
      </c>
      <c r="AG97" s="93">
        <f t="array" ref="AG97">IFERROR(
AVERAGE((IF(DATOS_[[Sexo]:[Sexo]]=$B97,IF(DATOS_[[AGRUP. CLAS. PROF.]:[AGRUP. CLAS. PROF.]]=$B96,IF(DATOS_[[Check Periodo Ref.]:[Check Periodo Ref.]]="Dentro",DATOS_[Conc.Sal.28]))))),
0)</f>
        <v>0</v>
      </c>
      <c r="AH97" s="93">
        <f t="array" ref="AH97">IFERROR(
AVERAGE((IF(DATOS_[[Sexo]:[Sexo]]=$B97,IF(DATOS_[[AGRUP. CLAS. PROF.]:[AGRUP. CLAS. PROF.]]=$B96,IF(DATOS_[[Check Periodo Ref.]:[Check Periodo Ref.]]="Dentro",DATOS_[Conc.Sal.29]))))),
0)</f>
        <v>0</v>
      </c>
      <c r="AI97" s="93">
        <f t="array" ref="AI97">IFERROR(
AVERAGE((IF(DATOS_[[Sexo]:[Sexo]]=$B97,IF(DATOS_[[AGRUP. CLAS. PROF.]:[AGRUP. CLAS. PROF.]]=$B96,IF(DATOS_[[Check Periodo Ref.]:[Check Periodo Ref.]]="Dentro",DATOS_[Conc.Sal.30]))))),
0)</f>
        <v>0</v>
      </c>
      <c r="AJ97" s="94">
        <f t="array" ref="AJ97">IFERROR(
AVERAGE(IF(DATOS_[Sexo]=$B97,IF(DATOS_[AGRUP. CLAS. PROF.]=$B96,IF(DATOS_[Check Periodo Ref.]="Dentro",DATOS_[Tot COMPL.SAL Ef],FALSE)))),
0)</f>
        <v>0</v>
      </c>
      <c r="AK97" s="96">
        <f t="array" ref="AK97">IFERROR(
AVERAGE(IF(DATOS_[Sexo]=$B97,IF(DATOS_[AGRUP. CLAS. PROF.]=$B96,IF(DATOS_[Check Periodo Ref.]="Dentro",DATOS_[TOTAL SALARIO Ef],FALSE)))),
0)</f>
        <v>0</v>
      </c>
      <c r="AL97" s="95">
        <f t="array" ref="AL97">IFERROR(
AVERAGE((IF(DATOS_[[Sexo]:[Sexo]]=$B97,IF(DATOS_[[AGRUP. CLAS. PROF.]:[AGRUP. CLAS. PROF.]]=$B96,IF(DATOS_[[Check Periodo Ref.]:[Check Periodo Ref.]]="Dentro",DATOS_[C.Extra.01]))))),
0)</f>
        <v>0</v>
      </c>
      <c r="AM97" s="95">
        <f t="array" ref="AM97">IFERROR(
AVERAGE((IF(DATOS_[[Sexo]:[Sexo]]=$B97,IF(DATOS_[[AGRUP. CLAS. PROF.]:[AGRUP. CLAS. PROF.]]=$B96,IF(DATOS_[[Check Periodo Ref.]:[Check Periodo Ref.]]="Dentro",DATOS_[C.Extra.02]))))),
0)</f>
        <v>0</v>
      </c>
      <c r="AN97" s="95">
        <f t="array" ref="AN97">IFERROR(
AVERAGE((IF(DATOS_[[Sexo]:[Sexo]]=$B97,IF(DATOS_[[AGRUP. CLAS. PROF.]:[AGRUP. CLAS. PROF.]]=$B96,IF(DATOS_[[Check Periodo Ref.]:[Check Periodo Ref.]]="Dentro",DATOS_[C.Extra.03]))))),
0)</f>
        <v>0</v>
      </c>
      <c r="AO97" s="95">
        <f t="array" ref="AO97">IFERROR(
AVERAGE((IF(DATOS_[[Sexo]:[Sexo]]=$B97,IF(DATOS_[[AGRUP. CLAS. PROF.]:[AGRUP. CLAS. PROF.]]=$B96,IF(DATOS_[[Check Periodo Ref.]:[Check Periodo Ref.]]="Dentro",DATOS_[C.Extra.04]))))),
0)</f>
        <v>0</v>
      </c>
      <c r="AP97" s="95">
        <f t="array" ref="AP97">IFERROR(
AVERAGE((IF(DATOS_[[Sexo]:[Sexo]]=$B97,IF(DATOS_[[AGRUP. CLAS. PROF.]:[AGRUP. CLAS. PROF.]]=$B96,IF(DATOS_[[Check Periodo Ref.]:[Check Periodo Ref.]]="Dentro",DATOS_[C.Extra.05]))))),
0)</f>
        <v>0</v>
      </c>
      <c r="AQ97" s="97">
        <f t="array" ref="AQ97">IFERROR(
AVERAGE(IF(DATOS_[Sexo]=$B97,IF(DATOS_[AGRUP. CLAS. PROF.]=$B96,IF(DATOS_[Check Periodo Ref.]="Dentro",DATOS_[Tot Extrasalarial Ef],FALSE)))),
0)</f>
        <v>0</v>
      </c>
      <c r="AR97" s="98">
        <f t="array" ref="AR97">IFERROR(
AVERAGE(IF(DATOS_[Sexo]=$B97,IF(DATOS_[AGRUP. CLAS. PROF.]=$B96,IF(DATOS_[Check Periodo Ref.]="Dentro",DATOS_[TOTAL Retrib Ef],FALSE)))),
0)</f>
        <v>0</v>
      </c>
    </row>
    <row r="98" spans="1:44" x14ac:dyDescent="0.3">
      <c r="A98" s="48" t="str">
        <f t="shared" ref="A98" si="114">+A97</f>
        <v>[ocultar]</v>
      </c>
      <c r="B98" s="46" t="s">
        <v>163</v>
      </c>
      <c r="C98" s="45">
        <f t="array" ref="C98">SUM(IF($B98=DATOS_[Sexo],
IF($B96=DATOS_[AGRUP. CLAS. PROF.],
IF("Dentro"=DATOS_[Check Periodo Ref.],
1/(COUNTIFS(DATOS_[Sexo],$B98,DATOS_[AGRUP. CLAS. PROF.],$B96,DATOS_[Check Periodo Ref.],"Dentro",DATOS_[id],DATOS_[id]))))))</f>
        <v>0</v>
      </c>
      <c r="D98" s="47">
        <f>COUNTIFS(DATOS_[AGRUP. CLAS. PROF.],$B96,DATOS_[Sexo],$B98,DATOS_[Check Periodo Ref.],"Dentro")</f>
        <v>0</v>
      </c>
      <c r="E98" s="92">
        <f t="array" ref="E98">IFERROR(
AVERAGE(IF(DATOS_[Sexo]=$B98,IF(DATOS_[AGRUP. CLAS. PROF.]=$B96,IF(DATOS_[Check Periodo Ref.]="Dentro",DATOS_[SALARIO BASE Ef],FALSE)))),
0)</f>
        <v>0</v>
      </c>
      <c r="F98" s="93">
        <f t="array" ref="F98">IFERROR(
AVERAGE((IF(DATOS_[[Sexo]:[Sexo]]=$B98,IF(DATOS_[[AGRUP. CLAS. PROF.]:[AGRUP. CLAS. PROF.]]=$B96,IF(DATOS_[[Check Periodo Ref.]:[Check Periodo Ref.]]="Dentro",DATOS_[Conc.Sal.01]))))),
0)</f>
        <v>0</v>
      </c>
      <c r="G98" s="93">
        <f t="array" ref="G98">IFERROR(
AVERAGE((IF(DATOS_[[Sexo]:[Sexo]]=$B98,IF(DATOS_[[AGRUP. CLAS. PROF.]:[AGRUP. CLAS. PROF.]]=$B96,IF(DATOS_[[Check Periodo Ref.]:[Check Periodo Ref.]]="Dentro",DATOS_[Conc.Sal.02]))))),
0)</f>
        <v>0</v>
      </c>
      <c r="H98" s="93">
        <f t="array" ref="H98">IFERROR(
AVERAGE((IF(DATOS_[[Sexo]:[Sexo]]=$B98,IF(DATOS_[[AGRUP. CLAS. PROF.]:[AGRUP. CLAS. PROF.]]=$B96,IF(DATOS_[[Check Periodo Ref.]:[Check Periodo Ref.]]="Dentro",DATOS_[Conc.Sal.03]))))),
0)</f>
        <v>0</v>
      </c>
      <c r="I98" s="93">
        <f t="array" ref="I98">IFERROR(
AVERAGE((IF(DATOS_[[Sexo]:[Sexo]]=$B98,IF(DATOS_[[AGRUP. CLAS. PROF.]:[AGRUP. CLAS. PROF.]]=$B96,IF(DATOS_[[Check Periodo Ref.]:[Check Periodo Ref.]]="Dentro",DATOS_[Conc.Sal.04]))))),
0)</f>
        <v>0</v>
      </c>
      <c r="J98" s="93">
        <f t="array" ref="J98">IFERROR(
AVERAGE((IF(DATOS_[[Sexo]:[Sexo]]=$B98,IF(DATOS_[[AGRUP. CLAS. PROF.]:[AGRUP. CLAS. PROF.]]=$B96,IF(DATOS_[[Check Periodo Ref.]:[Check Periodo Ref.]]="Dentro",DATOS_[Conc.Sal.05]))))),
0)</f>
        <v>0</v>
      </c>
      <c r="K98" s="93">
        <f t="array" ref="K98">IFERROR(
AVERAGE((IF(DATOS_[[Sexo]:[Sexo]]=$B98,IF(DATOS_[[AGRUP. CLAS. PROF.]:[AGRUP. CLAS. PROF.]]=$B96,IF(DATOS_[[Check Periodo Ref.]:[Check Periodo Ref.]]="Dentro",DATOS_[Conc.Sal.06]))))),
0)</f>
        <v>0</v>
      </c>
      <c r="L98" s="93">
        <f t="array" ref="L98">IFERROR(
AVERAGE((IF(DATOS_[[Sexo]:[Sexo]]=$B98,IF(DATOS_[[AGRUP. CLAS. PROF.]:[AGRUP. CLAS. PROF.]]=$B96,IF(DATOS_[[Check Periodo Ref.]:[Check Periodo Ref.]]="Dentro",DATOS_[Conc.Sal.07]))))),
0)</f>
        <v>0</v>
      </c>
      <c r="M98" s="93">
        <f t="array" ref="M98">IFERROR(
AVERAGE((IF(DATOS_[[Sexo]:[Sexo]]=$B98,IF(DATOS_[[AGRUP. CLAS. PROF.]:[AGRUP. CLAS. PROF.]]=$B96,IF(DATOS_[[Check Periodo Ref.]:[Check Periodo Ref.]]="Dentro",DATOS_[Conc.Sal.08]))))),
0)</f>
        <v>0</v>
      </c>
      <c r="N98" s="93">
        <f t="array" ref="N98">IFERROR(
AVERAGE((IF(DATOS_[[Sexo]:[Sexo]]=$B98,IF(DATOS_[[AGRUP. CLAS. PROF.]:[AGRUP. CLAS. PROF.]]=$B96,IF(DATOS_[[Check Periodo Ref.]:[Check Periodo Ref.]]="Dentro",DATOS_[Conc.Sal.09]))))),
0)</f>
        <v>0</v>
      </c>
      <c r="O98" s="93">
        <f t="array" ref="O98">IFERROR(
AVERAGE((IF(DATOS_[[Sexo]:[Sexo]]=$B98,IF(DATOS_[[AGRUP. CLAS. PROF.]:[AGRUP. CLAS. PROF.]]=$B96,IF(DATOS_[[Check Periodo Ref.]:[Check Periodo Ref.]]="Dentro",DATOS_[Conc.Sal.10]))))),
0)</f>
        <v>0</v>
      </c>
      <c r="P98" s="93">
        <f t="array" ref="P98">IFERROR(
AVERAGE((IF(DATOS_[[Sexo]:[Sexo]]=$B98,IF(DATOS_[[AGRUP. CLAS. PROF.]:[AGRUP. CLAS. PROF.]]=$B96,IF(DATOS_[[Check Periodo Ref.]:[Check Periodo Ref.]]="Dentro",DATOS_[Conc.Sal.11]))))),
0)</f>
        <v>0</v>
      </c>
      <c r="Q98" s="93">
        <f t="array" ref="Q98">IFERROR(
AVERAGE((IF(DATOS_[[Sexo]:[Sexo]]=$B98,IF(DATOS_[[AGRUP. CLAS. PROF.]:[AGRUP. CLAS. PROF.]]=$B96,IF(DATOS_[[Check Periodo Ref.]:[Check Periodo Ref.]]="Dentro",DATOS_[Conc.Sal.12]))))),
0)</f>
        <v>0</v>
      </c>
      <c r="R98" s="93">
        <f t="array" ref="R98">IFERROR(
AVERAGE((IF(DATOS_[[Sexo]:[Sexo]]=$B98,IF(DATOS_[[AGRUP. CLAS. PROF.]:[AGRUP. CLAS. PROF.]]=$B96,IF(DATOS_[[Check Periodo Ref.]:[Check Periodo Ref.]]="Dentro",DATOS_[Conc.Sal.13]))))),
0)</f>
        <v>0</v>
      </c>
      <c r="S98" s="93">
        <f t="array" ref="S98">IFERROR(
AVERAGE((IF(DATOS_[[Sexo]:[Sexo]]=$B98,IF(DATOS_[[AGRUP. CLAS. PROF.]:[AGRUP. CLAS. PROF.]]=$B96,IF(DATOS_[[Check Periodo Ref.]:[Check Periodo Ref.]]="Dentro",DATOS_[Conc.Sal.14]))))),
0)</f>
        <v>0</v>
      </c>
      <c r="T98" s="93">
        <f t="array" ref="T98">IFERROR(
AVERAGE((IF(DATOS_[[Sexo]:[Sexo]]=$B98,IF(DATOS_[[AGRUP. CLAS. PROF.]:[AGRUP. CLAS. PROF.]]=$B96,IF(DATOS_[[Check Periodo Ref.]:[Check Periodo Ref.]]="Dentro",DATOS_[Conc.Sal.15]))))),
0)</f>
        <v>0</v>
      </c>
      <c r="U98" s="93">
        <f t="array" ref="U98">IFERROR(
AVERAGE((IF(DATOS_[[Sexo]:[Sexo]]=$B98,IF(DATOS_[[AGRUP. CLAS. PROF.]:[AGRUP. CLAS. PROF.]]=$B96,IF(DATOS_[[Check Periodo Ref.]:[Check Periodo Ref.]]="Dentro",DATOS_[Conc.Sal.16]))))),
0)</f>
        <v>0</v>
      </c>
      <c r="V98" s="93">
        <f t="array" ref="V98">IFERROR(
AVERAGE((IF(DATOS_[[Sexo]:[Sexo]]=$B98,IF(DATOS_[[AGRUP. CLAS. PROF.]:[AGRUP. CLAS. PROF.]]=$B96,IF(DATOS_[[Check Periodo Ref.]:[Check Periodo Ref.]]="Dentro",DATOS_[Conc.Sal.17]))))),
0)</f>
        <v>0</v>
      </c>
      <c r="W98" s="93">
        <f t="array" ref="W98">IFERROR(
AVERAGE((IF(DATOS_[[Sexo]:[Sexo]]=$B98,IF(DATOS_[[AGRUP. CLAS. PROF.]:[AGRUP. CLAS. PROF.]]=$B96,IF(DATOS_[[Check Periodo Ref.]:[Check Periodo Ref.]]="Dentro",DATOS_[Conc.Sal.18]))))),
0)</f>
        <v>0</v>
      </c>
      <c r="X98" s="93">
        <f t="array" ref="X98">IFERROR(
AVERAGE((IF(DATOS_[[Sexo]:[Sexo]]=$B98,IF(DATOS_[[AGRUP. CLAS. PROF.]:[AGRUP. CLAS. PROF.]]=$B96,IF(DATOS_[[Check Periodo Ref.]:[Check Periodo Ref.]]="Dentro",DATOS_[Conc.Sal.19]))))),
0)</f>
        <v>0</v>
      </c>
      <c r="Y98" s="93">
        <f t="array" ref="Y98">IFERROR(
AVERAGE((IF(DATOS_[[Sexo]:[Sexo]]=$B98,IF(DATOS_[[AGRUP. CLAS. PROF.]:[AGRUP. CLAS. PROF.]]=$B96,IF(DATOS_[[Check Periodo Ref.]:[Check Periodo Ref.]]="Dentro",DATOS_[Conc.Sal.20]))))),
0)</f>
        <v>0</v>
      </c>
      <c r="Z98" s="93">
        <f t="array" ref="Z98">IFERROR(
AVERAGE((IF(DATOS_[[Sexo]:[Sexo]]=$B98,IF(DATOS_[[AGRUP. CLAS. PROF.]:[AGRUP. CLAS. PROF.]]=$B96,IF(DATOS_[[Check Periodo Ref.]:[Check Periodo Ref.]]="Dentro",DATOS_[Conc.Sal.21]))))),
0)</f>
        <v>0</v>
      </c>
      <c r="AA98" s="93">
        <f t="array" ref="AA98">IFERROR(
AVERAGE((IF(DATOS_[[Sexo]:[Sexo]]=$B98,IF(DATOS_[[AGRUP. CLAS. PROF.]:[AGRUP. CLAS. PROF.]]=$B96,IF(DATOS_[[Check Periodo Ref.]:[Check Periodo Ref.]]="Dentro",DATOS_[Conc.Sal.22]))))),
0)</f>
        <v>0</v>
      </c>
      <c r="AB98" s="93">
        <f t="array" ref="AB98">IFERROR(
AVERAGE((IF(DATOS_[[Sexo]:[Sexo]]=$B98,IF(DATOS_[[AGRUP. CLAS. PROF.]:[AGRUP. CLAS. PROF.]]=$B96,IF(DATOS_[[Check Periodo Ref.]:[Check Periodo Ref.]]="Dentro",DATOS_[Conc.Sal.23]))))),
0)</f>
        <v>0</v>
      </c>
      <c r="AC98" s="93">
        <f t="array" ref="AC98">IFERROR(
AVERAGE((IF(DATOS_[[Sexo]:[Sexo]]=$B98,IF(DATOS_[[AGRUP. CLAS. PROF.]:[AGRUP. CLAS. PROF.]]=$B96,IF(DATOS_[[Check Periodo Ref.]:[Check Periodo Ref.]]="Dentro",DATOS_[Conc.Sal.24]))))),
0)</f>
        <v>0</v>
      </c>
      <c r="AD98" s="93">
        <f t="array" ref="AD98">IFERROR(
AVERAGE((IF(DATOS_[[Sexo]:[Sexo]]=$B98,IF(DATOS_[[AGRUP. CLAS. PROF.]:[AGRUP. CLAS. PROF.]]=$B96,IF(DATOS_[[Check Periodo Ref.]:[Check Periodo Ref.]]="Dentro",DATOS_[Conc.Sal.25]))))),
0)</f>
        <v>0</v>
      </c>
      <c r="AE98" s="93">
        <f t="array" ref="AE98">IFERROR(
AVERAGE((IF(DATOS_[[Sexo]:[Sexo]]=$B98,IF(DATOS_[[AGRUP. CLAS. PROF.]:[AGRUP. CLAS. PROF.]]=$B96,IF(DATOS_[[Check Periodo Ref.]:[Check Periodo Ref.]]="Dentro",DATOS_[Conc.Sal.26]))))),
0)</f>
        <v>0</v>
      </c>
      <c r="AF98" s="93">
        <f t="array" ref="AF98">IFERROR(
AVERAGE((IF(DATOS_[[Sexo]:[Sexo]]=$B98,IF(DATOS_[[AGRUP. CLAS. PROF.]:[AGRUP. CLAS. PROF.]]=$B96,IF(DATOS_[[Check Periodo Ref.]:[Check Periodo Ref.]]="Dentro",DATOS_[Conc.Sal.27]))))),
0)</f>
        <v>0</v>
      </c>
      <c r="AG98" s="93">
        <f t="array" ref="AG98">IFERROR(
AVERAGE((IF(DATOS_[[Sexo]:[Sexo]]=$B98,IF(DATOS_[[AGRUP. CLAS. PROF.]:[AGRUP. CLAS. PROF.]]=$B96,IF(DATOS_[[Check Periodo Ref.]:[Check Periodo Ref.]]="Dentro",DATOS_[Conc.Sal.28]))))),
0)</f>
        <v>0</v>
      </c>
      <c r="AH98" s="93">
        <f t="array" ref="AH98">IFERROR(
AVERAGE((IF(DATOS_[[Sexo]:[Sexo]]=$B98,IF(DATOS_[[AGRUP. CLAS. PROF.]:[AGRUP. CLAS. PROF.]]=$B96,IF(DATOS_[[Check Periodo Ref.]:[Check Periodo Ref.]]="Dentro",DATOS_[Conc.Sal.29]))))),
0)</f>
        <v>0</v>
      </c>
      <c r="AI98" s="93">
        <f t="array" ref="AI98">IFERROR(
AVERAGE((IF(DATOS_[[Sexo]:[Sexo]]=$B98,IF(DATOS_[[AGRUP. CLAS. PROF.]:[AGRUP. CLAS. PROF.]]=$B96,IF(DATOS_[[Check Periodo Ref.]:[Check Periodo Ref.]]="Dentro",DATOS_[Conc.Sal.30]))))),
0)</f>
        <v>0</v>
      </c>
      <c r="AJ98" s="94">
        <f t="array" ref="AJ98">IFERROR(
AVERAGE(IF(DATOS_[Sexo]=$B98,IF(DATOS_[AGRUP. CLAS. PROF.]=$B96,IF(DATOS_[Check Periodo Ref.]="Dentro",DATOS_[Tot COMPL.SAL Ef],FALSE)))),
0)</f>
        <v>0</v>
      </c>
      <c r="AK98" s="96">
        <f t="array" ref="AK98">IFERROR(
AVERAGE(IF(DATOS_[Sexo]=$B98,IF(DATOS_[AGRUP. CLAS. PROF.]=$B96,IF(DATOS_[Check Periodo Ref.]="Dentro",DATOS_[TOTAL SALARIO Ef],FALSE)))),
0)</f>
        <v>0</v>
      </c>
      <c r="AL98" s="95">
        <f t="array" ref="AL98">IFERROR(
AVERAGE((IF(DATOS_[[Sexo]:[Sexo]]=$B98,IF(DATOS_[[AGRUP. CLAS. PROF.]:[AGRUP. CLAS. PROF.]]=$B96,IF(DATOS_[[Check Periodo Ref.]:[Check Periodo Ref.]]="Dentro",DATOS_[C.Extra.01]))))),
0)</f>
        <v>0</v>
      </c>
      <c r="AM98" s="95">
        <f t="array" ref="AM98">IFERROR(
AVERAGE((IF(DATOS_[[Sexo]:[Sexo]]=$B98,IF(DATOS_[[AGRUP. CLAS. PROF.]:[AGRUP. CLAS. PROF.]]=$B96,IF(DATOS_[[Check Periodo Ref.]:[Check Periodo Ref.]]="Dentro",DATOS_[C.Extra.02]))))),
0)</f>
        <v>0</v>
      </c>
      <c r="AN98" s="95">
        <f t="array" ref="AN98">IFERROR(
AVERAGE((IF(DATOS_[[Sexo]:[Sexo]]=$B98,IF(DATOS_[[AGRUP. CLAS. PROF.]:[AGRUP. CLAS. PROF.]]=$B96,IF(DATOS_[[Check Periodo Ref.]:[Check Periodo Ref.]]="Dentro",DATOS_[C.Extra.03]))))),
0)</f>
        <v>0</v>
      </c>
      <c r="AO98" s="95">
        <f t="array" ref="AO98">IFERROR(
AVERAGE((IF(DATOS_[[Sexo]:[Sexo]]=$B98,IF(DATOS_[[AGRUP. CLAS. PROF.]:[AGRUP. CLAS. PROF.]]=$B96,IF(DATOS_[[Check Periodo Ref.]:[Check Periodo Ref.]]="Dentro",DATOS_[C.Extra.04]))))),
0)</f>
        <v>0</v>
      </c>
      <c r="AP98" s="95">
        <f t="array" ref="AP98">IFERROR(
AVERAGE((IF(DATOS_[[Sexo]:[Sexo]]=$B98,IF(DATOS_[[AGRUP. CLAS. PROF.]:[AGRUP. CLAS. PROF.]]=$B96,IF(DATOS_[[Check Periodo Ref.]:[Check Periodo Ref.]]="Dentro",DATOS_[C.Extra.05]))))),
0)</f>
        <v>0</v>
      </c>
      <c r="AQ98" s="97">
        <f t="array" ref="AQ98">IFERROR(
AVERAGE(IF(DATOS_[Sexo]=$B98,IF(DATOS_[AGRUP. CLAS. PROF.]=$B96,IF(DATOS_[Check Periodo Ref.]="Dentro",DATOS_[Tot Extrasalarial Ef],FALSE)))),
0)</f>
        <v>0</v>
      </c>
      <c r="AR98" s="98">
        <f t="array" ref="AR98">IFERROR(
AVERAGE(IF(DATOS_[Sexo]=$B98,IF(DATOS_[AGRUP. CLAS. PROF.]=$B96,IF(DATOS_[Check Periodo Ref.]="Dentro",DATOS_[TOTAL Retrib Ef],FALSE)))),
0)</f>
        <v>0</v>
      </c>
    </row>
    <row r="99" spans="1:44" ht="17.25" thickBot="1" x14ac:dyDescent="0.35">
      <c r="A99" s="48" t="str">
        <f t="shared" ref="A99" si="115">+A100</f>
        <v>[ocultar]</v>
      </c>
      <c r="B99" s="51" t="s">
        <v>245</v>
      </c>
      <c r="C99" s="91"/>
      <c r="D99" s="52"/>
      <c r="E99" s="139" t="str">
        <f t="shared" ref="E99:AR99" si="116">IFERROR((E100-E101)/E100,"")</f>
        <v/>
      </c>
      <c r="F99" s="314" t="str">
        <f t="shared" si="116"/>
        <v/>
      </c>
      <c r="G99" s="180" t="str">
        <f t="shared" si="116"/>
        <v/>
      </c>
      <c r="H99" s="180" t="str">
        <f t="shared" si="116"/>
        <v/>
      </c>
      <c r="I99" s="180" t="str">
        <f t="shared" si="116"/>
        <v/>
      </c>
      <c r="J99" s="181" t="str">
        <f t="shared" si="116"/>
        <v/>
      </c>
      <c r="K99" s="182" t="str">
        <f t="shared" si="116"/>
        <v/>
      </c>
      <c r="L99" s="182" t="str">
        <f t="shared" si="116"/>
        <v/>
      </c>
      <c r="M99" s="182" t="str">
        <f t="shared" si="116"/>
        <v/>
      </c>
      <c r="N99" s="182" t="str">
        <f t="shared" si="116"/>
        <v/>
      </c>
      <c r="O99" s="182" t="str">
        <f t="shared" si="116"/>
        <v/>
      </c>
      <c r="P99" s="182" t="str">
        <f t="shared" si="116"/>
        <v/>
      </c>
      <c r="Q99" s="182" t="str">
        <f t="shared" si="116"/>
        <v/>
      </c>
      <c r="R99" s="182" t="str">
        <f t="shared" si="116"/>
        <v/>
      </c>
      <c r="S99" s="182" t="str">
        <f t="shared" si="116"/>
        <v/>
      </c>
      <c r="T99" s="182" t="str">
        <f t="shared" si="116"/>
        <v/>
      </c>
      <c r="U99" s="182" t="str">
        <f t="shared" si="116"/>
        <v/>
      </c>
      <c r="V99" s="181" t="str">
        <f t="shared" si="116"/>
        <v/>
      </c>
      <c r="W99" s="181" t="str">
        <f t="shared" si="116"/>
        <v/>
      </c>
      <c r="X99" s="181" t="str">
        <f t="shared" si="116"/>
        <v/>
      </c>
      <c r="Y99" s="181" t="str">
        <f t="shared" si="116"/>
        <v/>
      </c>
      <c r="Z99" s="181" t="str">
        <f t="shared" si="116"/>
        <v/>
      </c>
      <c r="AA99" s="181" t="str">
        <f t="shared" si="116"/>
        <v/>
      </c>
      <c r="AB99" s="181" t="str">
        <f t="shared" si="116"/>
        <v/>
      </c>
      <c r="AC99" s="181" t="str">
        <f t="shared" si="116"/>
        <v/>
      </c>
      <c r="AD99" s="181" t="str">
        <f t="shared" si="116"/>
        <v/>
      </c>
      <c r="AE99" s="181" t="str">
        <f t="shared" si="116"/>
        <v/>
      </c>
      <c r="AF99" s="181" t="str">
        <f t="shared" si="116"/>
        <v/>
      </c>
      <c r="AG99" s="181" t="str">
        <f t="shared" si="116"/>
        <v/>
      </c>
      <c r="AH99" s="181" t="str">
        <f t="shared" si="116"/>
        <v/>
      </c>
      <c r="AI99" s="181" t="str">
        <f t="shared" si="116"/>
        <v/>
      </c>
      <c r="AJ99" s="140" t="str">
        <f t="shared" si="116"/>
        <v/>
      </c>
      <c r="AK99" s="143" t="str">
        <f t="shared" si="116"/>
        <v/>
      </c>
      <c r="AL99" s="184" t="str">
        <f t="shared" si="116"/>
        <v/>
      </c>
      <c r="AM99" s="184" t="str">
        <f t="shared" si="116"/>
        <v/>
      </c>
      <c r="AN99" s="184" t="str">
        <f t="shared" si="116"/>
        <v/>
      </c>
      <c r="AO99" s="184" t="str">
        <f t="shared" si="116"/>
        <v/>
      </c>
      <c r="AP99" s="184" t="str">
        <f t="shared" si="116"/>
        <v/>
      </c>
      <c r="AQ99" s="141" t="str">
        <f t="shared" si="116"/>
        <v/>
      </c>
      <c r="AR99" s="142" t="str">
        <f t="shared" si="116"/>
        <v/>
      </c>
    </row>
    <row r="100" spans="1:44" x14ac:dyDescent="0.3">
      <c r="A100" s="48" t="str">
        <f t="shared" ref="A100" si="117">+IF(C100+C101=0,"[ocultar]","")</f>
        <v>[ocultar]</v>
      </c>
      <c r="B100" s="46" t="s">
        <v>162</v>
      </c>
      <c r="C100" s="45">
        <f t="array" ref="C100">SUM(IF($B100=DATOS_[Sexo],
IF($B99=DATOS_[AGRUP. CLAS. PROF.],
IF("Dentro"=DATOS_[Check Periodo Ref.],
1/(COUNTIFS(DATOS_[Sexo],$B100,DATOS_[AGRUP. CLAS. PROF.],$B99,DATOS_[Check Periodo Ref.],"Dentro",DATOS_[id],DATOS_[id]))))))</f>
        <v>0</v>
      </c>
      <c r="D100" s="47">
        <f>COUNTIFS(DATOS_[AGRUP. CLAS. PROF.],$B99,DATOS_[Sexo],$B100,DATOS_[Check Periodo Ref.],"Dentro")</f>
        <v>0</v>
      </c>
      <c r="E100" s="92">
        <f t="array" ref="E100">IFERROR(
AVERAGE(IF(DATOS_[Sexo]=$B100,IF(DATOS_[AGRUP. CLAS. PROF.]=$B99,IF(DATOS_[Check Periodo Ref.]="Dentro",DATOS_[SALARIO BASE Ef],FALSE)))),
0)</f>
        <v>0</v>
      </c>
      <c r="F100" s="93">
        <f t="array" ref="F100">IFERROR(
AVERAGE((IF(DATOS_[[Sexo]:[Sexo]]=$B100,IF(DATOS_[[AGRUP. CLAS. PROF.]:[AGRUP. CLAS. PROF.]]=$B99,IF(DATOS_[[Check Periodo Ref.]:[Check Periodo Ref.]]="Dentro",DATOS_[Conc.Sal.01]))))),
0)</f>
        <v>0</v>
      </c>
      <c r="G100" s="93">
        <f t="array" ref="G100">IFERROR(
AVERAGE((IF(DATOS_[[Sexo]:[Sexo]]=$B100,IF(DATOS_[[AGRUP. CLAS. PROF.]:[AGRUP. CLAS. PROF.]]=$B99,IF(DATOS_[[Check Periodo Ref.]:[Check Periodo Ref.]]="Dentro",DATOS_[Conc.Sal.02]))))),
0)</f>
        <v>0</v>
      </c>
      <c r="H100" s="93">
        <f t="array" ref="H100">IFERROR(
AVERAGE((IF(DATOS_[[Sexo]:[Sexo]]=$B100,IF(DATOS_[[AGRUP. CLAS. PROF.]:[AGRUP. CLAS. PROF.]]=$B99,IF(DATOS_[[Check Periodo Ref.]:[Check Periodo Ref.]]="Dentro",DATOS_[Conc.Sal.03]))))),
0)</f>
        <v>0</v>
      </c>
      <c r="I100" s="93">
        <f t="array" ref="I100">IFERROR(
AVERAGE((IF(DATOS_[[Sexo]:[Sexo]]=$B100,IF(DATOS_[[AGRUP. CLAS. PROF.]:[AGRUP. CLAS. PROF.]]=$B99,IF(DATOS_[[Check Periodo Ref.]:[Check Periodo Ref.]]="Dentro",DATOS_[Conc.Sal.04]))))),
0)</f>
        <v>0</v>
      </c>
      <c r="J100" s="93">
        <f t="array" ref="J100">IFERROR(
AVERAGE((IF(DATOS_[[Sexo]:[Sexo]]=$B100,IF(DATOS_[[AGRUP. CLAS. PROF.]:[AGRUP. CLAS. PROF.]]=$B99,IF(DATOS_[[Check Periodo Ref.]:[Check Periodo Ref.]]="Dentro",DATOS_[Conc.Sal.05]))))),
0)</f>
        <v>0</v>
      </c>
      <c r="K100" s="93">
        <f t="array" ref="K100">IFERROR(
AVERAGE((IF(DATOS_[[Sexo]:[Sexo]]=$B100,IF(DATOS_[[AGRUP. CLAS. PROF.]:[AGRUP. CLAS. PROF.]]=$B99,IF(DATOS_[[Check Periodo Ref.]:[Check Periodo Ref.]]="Dentro",DATOS_[Conc.Sal.06]))))),
0)</f>
        <v>0</v>
      </c>
      <c r="L100" s="93">
        <f t="array" ref="L100">IFERROR(
AVERAGE((IF(DATOS_[[Sexo]:[Sexo]]=$B100,IF(DATOS_[[AGRUP. CLAS. PROF.]:[AGRUP. CLAS. PROF.]]=$B99,IF(DATOS_[[Check Periodo Ref.]:[Check Periodo Ref.]]="Dentro",DATOS_[Conc.Sal.07]))))),
0)</f>
        <v>0</v>
      </c>
      <c r="M100" s="93">
        <f t="array" ref="M100">IFERROR(
AVERAGE((IF(DATOS_[[Sexo]:[Sexo]]=$B100,IF(DATOS_[[AGRUP. CLAS. PROF.]:[AGRUP. CLAS. PROF.]]=$B99,IF(DATOS_[[Check Periodo Ref.]:[Check Periodo Ref.]]="Dentro",DATOS_[Conc.Sal.08]))))),
0)</f>
        <v>0</v>
      </c>
      <c r="N100" s="93">
        <f t="array" ref="N100">IFERROR(
AVERAGE((IF(DATOS_[[Sexo]:[Sexo]]=$B100,IF(DATOS_[[AGRUP. CLAS. PROF.]:[AGRUP. CLAS. PROF.]]=$B99,IF(DATOS_[[Check Periodo Ref.]:[Check Periodo Ref.]]="Dentro",DATOS_[Conc.Sal.09]))))),
0)</f>
        <v>0</v>
      </c>
      <c r="O100" s="93">
        <f t="array" ref="O100">IFERROR(
AVERAGE((IF(DATOS_[[Sexo]:[Sexo]]=$B100,IF(DATOS_[[AGRUP. CLAS. PROF.]:[AGRUP. CLAS. PROF.]]=$B99,IF(DATOS_[[Check Periodo Ref.]:[Check Periodo Ref.]]="Dentro",DATOS_[Conc.Sal.10]))))),
0)</f>
        <v>0</v>
      </c>
      <c r="P100" s="93">
        <f t="array" ref="P100">IFERROR(
AVERAGE((IF(DATOS_[[Sexo]:[Sexo]]=$B100,IF(DATOS_[[AGRUP. CLAS. PROF.]:[AGRUP. CLAS. PROF.]]=$B99,IF(DATOS_[[Check Periodo Ref.]:[Check Periodo Ref.]]="Dentro",DATOS_[Conc.Sal.11]))))),
0)</f>
        <v>0</v>
      </c>
      <c r="Q100" s="93">
        <f t="array" ref="Q100">IFERROR(
AVERAGE((IF(DATOS_[[Sexo]:[Sexo]]=$B100,IF(DATOS_[[AGRUP. CLAS. PROF.]:[AGRUP. CLAS. PROF.]]=$B99,IF(DATOS_[[Check Periodo Ref.]:[Check Periodo Ref.]]="Dentro",DATOS_[Conc.Sal.12]))))),
0)</f>
        <v>0</v>
      </c>
      <c r="R100" s="93">
        <f t="array" ref="R100">IFERROR(
AVERAGE((IF(DATOS_[[Sexo]:[Sexo]]=$B100,IF(DATOS_[[AGRUP. CLAS. PROF.]:[AGRUP. CLAS. PROF.]]=$B99,IF(DATOS_[[Check Periodo Ref.]:[Check Periodo Ref.]]="Dentro",DATOS_[Conc.Sal.13]))))),
0)</f>
        <v>0</v>
      </c>
      <c r="S100" s="93">
        <f t="array" ref="S100">IFERROR(
AVERAGE((IF(DATOS_[[Sexo]:[Sexo]]=$B100,IF(DATOS_[[AGRUP. CLAS. PROF.]:[AGRUP. CLAS. PROF.]]=$B99,IF(DATOS_[[Check Periodo Ref.]:[Check Periodo Ref.]]="Dentro",DATOS_[Conc.Sal.14]))))),
0)</f>
        <v>0</v>
      </c>
      <c r="T100" s="93">
        <f t="array" ref="T100">IFERROR(
AVERAGE((IF(DATOS_[[Sexo]:[Sexo]]=$B100,IF(DATOS_[[AGRUP. CLAS. PROF.]:[AGRUP. CLAS. PROF.]]=$B99,IF(DATOS_[[Check Periodo Ref.]:[Check Periodo Ref.]]="Dentro",DATOS_[Conc.Sal.15]))))),
0)</f>
        <v>0</v>
      </c>
      <c r="U100" s="93">
        <f t="array" ref="U100">IFERROR(
AVERAGE((IF(DATOS_[[Sexo]:[Sexo]]=$B100,IF(DATOS_[[AGRUP. CLAS. PROF.]:[AGRUP. CLAS. PROF.]]=$B99,IF(DATOS_[[Check Periodo Ref.]:[Check Periodo Ref.]]="Dentro",DATOS_[Conc.Sal.16]))))),
0)</f>
        <v>0</v>
      </c>
      <c r="V100" s="93">
        <f t="array" ref="V100">IFERROR(
AVERAGE((IF(DATOS_[[Sexo]:[Sexo]]=$B100,IF(DATOS_[[AGRUP. CLAS. PROF.]:[AGRUP. CLAS. PROF.]]=$B99,IF(DATOS_[[Check Periodo Ref.]:[Check Periodo Ref.]]="Dentro",DATOS_[Conc.Sal.17]))))),
0)</f>
        <v>0</v>
      </c>
      <c r="W100" s="93">
        <f t="array" ref="W100">IFERROR(
AVERAGE((IF(DATOS_[[Sexo]:[Sexo]]=$B100,IF(DATOS_[[AGRUP. CLAS. PROF.]:[AGRUP. CLAS. PROF.]]=$B99,IF(DATOS_[[Check Periodo Ref.]:[Check Periodo Ref.]]="Dentro",DATOS_[Conc.Sal.18]))))),
0)</f>
        <v>0</v>
      </c>
      <c r="X100" s="93">
        <f t="array" ref="X100">IFERROR(
AVERAGE((IF(DATOS_[[Sexo]:[Sexo]]=$B100,IF(DATOS_[[AGRUP. CLAS. PROF.]:[AGRUP. CLAS. PROF.]]=$B99,IF(DATOS_[[Check Periodo Ref.]:[Check Periodo Ref.]]="Dentro",DATOS_[Conc.Sal.19]))))),
0)</f>
        <v>0</v>
      </c>
      <c r="Y100" s="93">
        <f t="array" ref="Y100">IFERROR(
AVERAGE((IF(DATOS_[[Sexo]:[Sexo]]=$B100,IF(DATOS_[[AGRUP. CLAS. PROF.]:[AGRUP. CLAS. PROF.]]=$B99,IF(DATOS_[[Check Periodo Ref.]:[Check Periodo Ref.]]="Dentro",DATOS_[Conc.Sal.20]))))),
0)</f>
        <v>0</v>
      </c>
      <c r="Z100" s="93">
        <f t="array" ref="Z100">IFERROR(
AVERAGE((IF(DATOS_[[Sexo]:[Sexo]]=$B100,IF(DATOS_[[AGRUP. CLAS. PROF.]:[AGRUP. CLAS. PROF.]]=$B99,IF(DATOS_[[Check Periodo Ref.]:[Check Periodo Ref.]]="Dentro",DATOS_[Conc.Sal.21]))))),
0)</f>
        <v>0</v>
      </c>
      <c r="AA100" s="93">
        <f t="array" ref="AA100">IFERROR(
AVERAGE((IF(DATOS_[[Sexo]:[Sexo]]=$B100,IF(DATOS_[[AGRUP. CLAS. PROF.]:[AGRUP. CLAS. PROF.]]=$B99,IF(DATOS_[[Check Periodo Ref.]:[Check Periodo Ref.]]="Dentro",DATOS_[Conc.Sal.22]))))),
0)</f>
        <v>0</v>
      </c>
      <c r="AB100" s="93">
        <f t="array" ref="AB100">IFERROR(
AVERAGE((IF(DATOS_[[Sexo]:[Sexo]]=$B100,IF(DATOS_[[AGRUP. CLAS. PROF.]:[AGRUP. CLAS. PROF.]]=$B99,IF(DATOS_[[Check Periodo Ref.]:[Check Periodo Ref.]]="Dentro",DATOS_[Conc.Sal.23]))))),
0)</f>
        <v>0</v>
      </c>
      <c r="AC100" s="93">
        <f t="array" ref="AC100">IFERROR(
AVERAGE((IF(DATOS_[[Sexo]:[Sexo]]=$B100,IF(DATOS_[[AGRUP. CLAS. PROF.]:[AGRUP. CLAS. PROF.]]=$B99,IF(DATOS_[[Check Periodo Ref.]:[Check Periodo Ref.]]="Dentro",DATOS_[Conc.Sal.24]))))),
0)</f>
        <v>0</v>
      </c>
      <c r="AD100" s="93">
        <f t="array" ref="AD100">IFERROR(
AVERAGE((IF(DATOS_[[Sexo]:[Sexo]]=$B100,IF(DATOS_[[AGRUP. CLAS. PROF.]:[AGRUP. CLAS. PROF.]]=$B99,IF(DATOS_[[Check Periodo Ref.]:[Check Periodo Ref.]]="Dentro",DATOS_[Conc.Sal.25]))))),
0)</f>
        <v>0</v>
      </c>
      <c r="AE100" s="93">
        <f t="array" ref="AE100">IFERROR(
AVERAGE((IF(DATOS_[[Sexo]:[Sexo]]=$B100,IF(DATOS_[[AGRUP. CLAS. PROF.]:[AGRUP. CLAS. PROF.]]=$B99,IF(DATOS_[[Check Periodo Ref.]:[Check Periodo Ref.]]="Dentro",DATOS_[Conc.Sal.26]))))),
0)</f>
        <v>0</v>
      </c>
      <c r="AF100" s="93">
        <f t="array" ref="AF100">IFERROR(
AVERAGE((IF(DATOS_[[Sexo]:[Sexo]]=$B100,IF(DATOS_[[AGRUP. CLAS. PROF.]:[AGRUP. CLAS. PROF.]]=$B99,IF(DATOS_[[Check Periodo Ref.]:[Check Periodo Ref.]]="Dentro",DATOS_[Conc.Sal.27]))))),
0)</f>
        <v>0</v>
      </c>
      <c r="AG100" s="93">
        <f t="array" ref="AG100">IFERROR(
AVERAGE((IF(DATOS_[[Sexo]:[Sexo]]=$B100,IF(DATOS_[[AGRUP. CLAS. PROF.]:[AGRUP. CLAS. PROF.]]=$B99,IF(DATOS_[[Check Periodo Ref.]:[Check Periodo Ref.]]="Dentro",DATOS_[Conc.Sal.28]))))),
0)</f>
        <v>0</v>
      </c>
      <c r="AH100" s="93">
        <f t="array" ref="AH100">IFERROR(
AVERAGE((IF(DATOS_[[Sexo]:[Sexo]]=$B100,IF(DATOS_[[AGRUP. CLAS. PROF.]:[AGRUP. CLAS. PROF.]]=$B99,IF(DATOS_[[Check Periodo Ref.]:[Check Periodo Ref.]]="Dentro",DATOS_[Conc.Sal.29]))))),
0)</f>
        <v>0</v>
      </c>
      <c r="AI100" s="93">
        <f t="array" ref="AI100">IFERROR(
AVERAGE((IF(DATOS_[[Sexo]:[Sexo]]=$B100,IF(DATOS_[[AGRUP. CLAS. PROF.]:[AGRUP. CLAS. PROF.]]=$B99,IF(DATOS_[[Check Periodo Ref.]:[Check Periodo Ref.]]="Dentro",DATOS_[Conc.Sal.30]))))),
0)</f>
        <v>0</v>
      </c>
      <c r="AJ100" s="94">
        <f t="array" ref="AJ100">IFERROR(
AVERAGE(IF(DATOS_[Sexo]=$B100,IF(DATOS_[AGRUP. CLAS. PROF.]=$B99,IF(DATOS_[Check Periodo Ref.]="Dentro",DATOS_[Tot COMPL.SAL Ef],FALSE)))),
0)</f>
        <v>0</v>
      </c>
      <c r="AK100" s="96">
        <f t="array" ref="AK100">IFERROR(
AVERAGE(IF(DATOS_[Sexo]=$B100,IF(DATOS_[AGRUP. CLAS. PROF.]=$B99,IF(DATOS_[Check Periodo Ref.]="Dentro",DATOS_[TOTAL SALARIO Ef],FALSE)))),
0)</f>
        <v>0</v>
      </c>
      <c r="AL100" s="95">
        <f t="array" ref="AL100">IFERROR(
AVERAGE((IF(DATOS_[[Sexo]:[Sexo]]=$B100,IF(DATOS_[[AGRUP. CLAS. PROF.]:[AGRUP. CLAS. PROF.]]=$B99,IF(DATOS_[[Check Periodo Ref.]:[Check Periodo Ref.]]="Dentro",DATOS_[C.Extra.01]))))),
0)</f>
        <v>0</v>
      </c>
      <c r="AM100" s="95">
        <f t="array" ref="AM100">IFERROR(
AVERAGE((IF(DATOS_[[Sexo]:[Sexo]]=$B100,IF(DATOS_[[AGRUP. CLAS. PROF.]:[AGRUP. CLAS. PROF.]]=$B99,IF(DATOS_[[Check Periodo Ref.]:[Check Periodo Ref.]]="Dentro",DATOS_[C.Extra.02]))))),
0)</f>
        <v>0</v>
      </c>
      <c r="AN100" s="95">
        <f t="array" ref="AN100">IFERROR(
AVERAGE((IF(DATOS_[[Sexo]:[Sexo]]=$B100,IF(DATOS_[[AGRUP. CLAS. PROF.]:[AGRUP. CLAS. PROF.]]=$B99,IF(DATOS_[[Check Periodo Ref.]:[Check Periodo Ref.]]="Dentro",DATOS_[C.Extra.03]))))),
0)</f>
        <v>0</v>
      </c>
      <c r="AO100" s="95">
        <f t="array" ref="AO100">IFERROR(
AVERAGE((IF(DATOS_[[Sexo]:[Sexo]]=$B100,IF(DATOS_[[AGRUP. CLAS. PROF.]:[AGRUP. CLAS. PROF.]]=$B99,IF(DATOS_[[Check Periodo Ref.]:[Check Periodo Ref.]]="Dentro",DATOS_[C.Extra.04]))))),
0)</f>
        <v>0</v>
      </c>
      <c r="AP100" s="95">
        <f t="array" ref="AP100">IFERROR(
AVERAGE((IF(DATOS_[[Sexo]:[Sexo]]=$B100,IF(DATOS_[[AGRUP. CLAS. PROF.]:[AGRUP. CLAS. PROF.]]=$B99,IF(DATOS_[[Check Periodo Ref.]:[Check Periodo Ref.]]="Dentro",DATOS_[C.Extra.05]))))),
0)</f>
        <v>0</v>
      </c>
      <c r="AQ100" s="97">
        <f t="array" ref="AQ100">IFERROR(
AVERAGE(IF(DATOS_[Sexo]=$B100,IF(DATOS_[AGRUP. CLAS. PROF.]=$B99,IF(DATOS_[Check Periodo Ref.]="Dentro",DATOS_[Tot Extrasalarial Ef],FALSE)))),
0)</f>
        <v>0</v>
      </c>
      <c r="AR100" s="98">
        <f t="array" ref="AR100">IFERROR(
AVERAGE(IF(DATOS_[Sexo]=$B100,IF(DATOS_[AGRUP. CLAS. PROF.]=$B99,IF(DATOS_[Check Periodo Ref.]="Dentro",DATOS_[TOTAL Retrib Ef],FALSE)))),
0)</f>
        <v>0</v>
      </c>
    </row>
    <row r="101" spans="1:44" x14ac:dyDescent="0.3">
      <c r="A101" s="48" t="str">
        <f t="shared" ref="A101" si="118">+A100</f>
        <v>[ocultar]</v>
      </c>
      <c r="B101" s="46" t="s">
        <v>163</v>
      </c>
      <c r="C101" s="45">
        <f t="array" ref="C101">SUM(IF($B101=DATOS_[Sexo],
IF($B99=DATOS_[AGRUP. CLAS. PROF.],
IF("Dentro"=DATOS_[Check Periodo Ref.],
1/(COUNTIFS(DATOS_[Sexo],$B101,DATOS_[AGRUP. CLAS. PROF.],$B99,DATOS_[Check Periodo Ref.],"Dentro",DATOS_[id],DATOS_[id]))))))</f>
        <v>0</v>
      </c>
      <c r="D101" s="47">
        <f>COUNTIFS(DATOS_[AGRUP. CLAS. PROF.],$B99,DATOS_[Sexo],$B101,DATOS_[Check Periodo Ref.],"Dentro")</f>
        <v>0</v>
      </c>
      <c r="E101" s="92">
        <f t="array" ref="E101">IFERROR(
AVERAGE(IF(DATOS_[Sexo]=$B101,IF(DATOS_[AGRUP. CLAS. PROF.]=$B99,IF(DATOS_[Check Periodo Ref.]="Dentro",DATOS_[SALARIO BASE Ef],FALSE)))),
0)</f>
        <v>0</v>
      </c>
      <c r="F101" s="93">
        <f t="array" ref="F101">IFERROR(
AVERAGE((IF(DATOS_[[Sexo]:[Sexo]]=$B101,IF(DATOS_[[AGRUP. CLAS. PROF.]:[AGRUP. CLAS. PROF.]]=$B99,IF(DATOS_[[Check Periodo Ref.]:[Check Periodo Ref.]]="Dentro",DATOS_[Conc.Sal.01]))))),
0)</f>
        <v>0</v>
      </c>
      <c r="G101" s="93">
        <f t="array" ref="G101">IFERROR(
AVERAGE((IF(DATOS_[[Sexo]:[Sexo]]=$B101,IF(DATOS_[[AGRUP. CLAS. PROF.]:[AGRUP. CLAS. PROF.]]=$B99,IF(DATOS_[[Check Periodo Ref.]:[Check Periodo Ref.]]="Dentro",DATOS_[Conc.Sal.02]))))),
0)</f>
        <v>0</v>
      </c>
      <c r="H101" s="93">
        <f t="array" ref="H101">IFERROR(
AVERAGE((IF(DATOS_[[Sexo]:[Sexo]]=$B101,IF(DATOS_[[AGRUP. CLAS. PROF.]:[AGRUP. CLAS. PROF.]]=$B99,IF(DATOS_[[Check Periodo Ref.]:[Check Periodo Ref.]]="Dentro",DATOS_[Conc.Sal.03]))))),
0)</f>
        <v>0</v>
      </c>
      <c r="I101" s="93">
        <f t="array" ref="I101">IFERROR(
AVERAGE((IF(DATOS_[[Sexo]:[Sexo]]=$B101,IF(DATOS_[[AGRUP. CLAS. PROF.]:[AGRUP. CLAS. PROF.]]=$B99,IF(DATOS_[[Check Periodo Ref.]:[Check Periodo Ref.]]="Dentro",DATOS_[Conc.Sal.04]))))),
0)</f>
        <v>0</v>
      </c>
      <c r="J101" s="93">
        <f t="array" ref="J101">IFERROR(
AVERAGE((IF(DATOS_[[Sexo]:[Sexo]]=$B101,IF(DATOS_[[AGRUP. CLAS. PROF.]:[AGRUP. CLAS. PROF.]]=$B99,IF(DATOS_[[Check Periodo Ref.]:[Check Periodo Ref.]]="Dentro",DATOS_[Conc.Sal.05]))))),
0)</f>
        <v>0</v>
      </c>
      <c r="K101" s="93">
        <f t="array" ref="K101">IFERROR(
AVERAGE((IF(DATOS_[[Sexo]:[Sexo]]=$B101,IF(DATOS_[[AGRUP. CLAS. PROF.]:[AGRUP. CLAS. PROF.]]=$B99,IF(DATOS_[[Check Periodo Ref.]:[Check Periodo Ref.]]="Dentro",DATOS_[Conc.Sal.06]))))),
0)</f>
        <v>0</v>
      </c>
      <c r="L101" s="93">
        <f t="array" ref="L101">IFERROR(
AVERAGE((IF(DATOS_[[Sexo]:[Sexo]]=$B101,IF(DATOS_[[AGRUP. CLAS. PROF.]:[AGRUP. CLAS. PROF.]]=$B99,IF(DATOS_[[Check Periodo Ref.]:[Check Periodo Ref.]]="Dentro",DATOS_[Conc.Sal.07]))))),
0)</f>
        <v>0</v>
      </c>
      <c r="M101" s="93">
        <f t="array" ref="M101">IFERROR(
AVERAGE((IF(DATOS_[[Sexo]:[Sexo]]=$B101,IF(DATOS_[[AGRUP. CLAS. PROF.]:[AGRUP. CLAS. PROF.]]=$B99,IF(DATOS_[[Check Periodo Ref.]:[Check Periodo Ref.]]="Dentro",DATOS_[Conc.Sal.08]))))),
0)</f>
        <v>0</v>
      </c>
      <c r="N101" s="93">
        <f t="array" ref="N101">IFERROR(
AVERAGE((IF(DATOS_[[Sexo]:[Sexo]]=$B101,IF(DATOS_[[AGRUP. CLAS. PROF.]:[AGRUP. CLAS. PROF.]]=$B99,IF(DATOS_[[Check Periodo Ref.]:[Check Periodo Ref.]]="Dentro",DATOS_[Conc.Sal.09]))))),
0)</f>
        <v>0</v>
      </c>
      <c r="O101" s="93">
        <f t="array" ref="O101">IFERROR(
AVERAGE((IF(DATOS_[[Sexo]:[Sexo]]=$B101,IF(DATOS_[[AGRUP. CLAS. PROF.]:[AGRUP. CLAS. PROF.]]=$B99,IF(DATOS_[[Check Periodo Ref.]:[Check Periodo Ref.]]="Dentro",DATOS_[Conc.Sal.10]))))),
0)</f>
        <v>0</v>
      </c>
      <c r="P101" s="93">
        <f t="array" ref="P101">IFERROR(
AVERAGE((IF(DATOS_[[Sexo]:[Sexo]]=$B101,IF(DATOS_[[AGRUP. CLAS. PROF.]:[AGRUP. CLAS. PROF.]]=$B99,IF(DATOS_[[Check Periodo Ref.]:[Check Periodo Ref.]]="Dentro",DATOS_[Conc.Sal.11]))))),
0)</f>
        <v>0</v>
      </c>
      <c r="Q101" s="93">
        <f t="array" ref="Q101">IFERROR(
AVERAGE((IF(DATOS_[[Sexo]:[Sexo]]=$B101,IF(DATOS_[[AGRUP. CLAS. PROF.]:[AGRUP. CLAS. PROF.]]=$B99,IF(DATOS_[[Check Periodo Ref.]:[Check Periodo Ref.]]="Dentro",DATOS_[Conc.Sal.12]))))),
0)</f>
        <v>0</v>
      </c>
      <c r="R101" s="93">
        <f t="array" ref="R101">IFERROR(
AVERAGE((IF(DATOS_[[Sexo]:[Sexo]]=$B101,IF(DATOS_[[AGRUP. CLAS. PROF.]:[AGRUP. CLAS. PROF.]]=$B99,IF(DATOS_[[Check Periodo Ref.]:[Check Periodo Ref.]]="Dentro",DATOS_[Conc.Sal.13]))))),
0)</f>
        <v>0</v>
      </c>
      <c r="S101" s="93">
        <f t="array" ref="S101">IFERROR(
AVERAGE((IF(DATOS_[[Sexo]:[Sexo]]=$B101,IF(DATOS_[[AGRUP. CLAS. PROF.]:[AGRUP. CLAS. PROF.]]=$B99,IF(DATOS_[[Check Periodo Ref.]:[Check Periodo Ref.]]="Dentro",DATOS_[Conc.Sal.14]))))),
0)</f>
        <v>0</v>
      </c>
      <c r="T101" s="93">
        <f t="array" ref="T101">IFERROR(
AVERAGE((IF(DATOS_[[Sexo]:[Sexo]]=$B101,IF(DATOS_[[AGRUP. CLAS. PROF.]:[AGRUP. CLAS. PROF.]]=$B99,IF(DATOS_[[Check Periodo Ref.]:[Check Periodo Ref.]]="Dentro",DATOS_[Conc.Sal.15]))))),
0)</f>
        <v>0</v>
      </c>
      <c r="U101" s="93">
        <f t="array" ref="U101">IFERROR(
AVERAGE((IF(DATOS_[[Sexo]:[Sexo]]=$B101,IF(DATOS_[[AGRUP. CLAS. PROF.]:[AGRUP. CLAS. PROF.]]=$B99,IF(DATOS_[[Check Periodo Ref.]:[Check Periodo Ref.]]="Dentro",DATOS_[Conc.Sal.16]))))),
0)</f>
        <v>0</v>
      </c>
      <c r="V101" s="93">
        <f t="array" ref="V101">IFERROR(
AVERAGE((IF(DATOS_[[Sexo]:[Sexo]]=$B101,IF(DATOS_[[AGRUP. CLAS. PROF.]:[AGRUP. CLAS. PROF.]]=$B99,IF(DATOS_[[Check Periodo Ref.]:[Check Periodo Ref.]]="Dentro",DATOS_[Conc.Sal.17]))))),
0)</f>
        <v>0</v>
      </c>
      <c r="W101" s="93">
        <f t="array" ref="W101">IFERROR(
AVERAGE((IF(DATOS_[[Sexo]:[Sexo]]=$B101,IF(DATOS_[[AGRUP. CLAS. PROF.]:[AGRUP. CLAS. PROF.]]=$B99,IF(DATOS_[[Check Periodo Ref.]:[Check Periodo Ref.]]="Dentro",DATOS_[Conc.Sal.18]))))),
0)</f>
        <v>0</v>
      </c>
      <c r="X101" s="93">
        <f t="array" ref="X101">IFERROR(
AVERAGE((IF(DATOS_[[Sexo]:[Sexo]]=$B101,IF(DATOS_[[AGRUP. CLAS. PROF.]:[AGRUP. CLAS. PROF.]]=$B99,IF(DATOS_[[Check Periodo Ref.]:[Check Periodo Ref.]]="Dentro",DATOS_[Conc.Sal.19]))))),
0)</f>
        <v>0</v>
      </c>
      <c r="Y101" s="93">
        <f t="array" ref="Y101">IFERROR(
AVERAGE((IF(DATOS_[[Sexo]:[Sexo]]=$B101,IF(DATOS_[[AGRUP. CLAS. PROF.]:[AGRUP. CLAS. PROF.]]=$B99,IF(DATOS_[[Check Periodo Ref.]:[Check Periodo Ref.]]="Dentro",DATOS_[Conc.Sal.20]))))),
0)</f>
        <v>0</v>
      </c>
      <c r="Z101" s="93">
        <f t="array" ref="Z101">IFERROR(
AVERAGE((IF(DATOS_[[Sexo]:[Sexo]]=$B101,IF(DATOS_[[AGRUP. CLAS. PROF.]:[AGRUP. CLAS. PROF.]]=$B99,IF(DATOS_[[Check Periodo Ref.]:[Check Periodo Ref.]]="Dentro",DATOS_[Conc.Sal.21]))))),
0)</f>
        <v>0</v>
      </c>
      <c r="AA101" s="93">
        <f t="array" ref="AA101">IFERROR(
AVERAGE((IF(DATOS_[[Sexo]:[Sexo]]=$B101,IF(DATOS_[[AGRUP. CLAS. PROF.]:[AGRUP. CLAS. PROF.]]=$B99,IF(DATOS_[[Check Periodo Ref.]:[Check Periodo Ref.]]="Dentro",DATOS_[Conc.Sal.22]))))),
0)</f>
        <v>0</v>
      </c>
      <c r="AB101" s="93">
        <f t="array" ref="AB101">IFERROR(
AVERAGE((IF(DATOS_[[Sexo]:[Sexo]]=$B101,IF(DATOS_[[AGRUP. CLAS. PROF.]:[AGRUP. CLAS. PROF.]]=$B99,IF(DATOS_[[Check Periodo Ref.]:[Check Periodo Ref.]]="Dentro",DATOS_[Conc.Sal.23]))))),
0)</f>
        <v>0</v>
      </c>
      <c r="AC101" s="93">
        <f t="array" ref="AC101">IFERROR(
AVERAGE((IF(DATOS_[[Sexo]:[Sexo]]=$B101,IF(DATOS_[[AGRUP. CLAS. PROF.]:[AGRUP. CLAS. PROF.]]=$B99,IF(DATOS_[[Check Periodo Ref.]:[Check Periodo Ref.]]="Dentro",DATOS_[Conc.Sal.24]))))),
0)</f>
        <v>0</v>
      </c>
      <c r="AD101" s="93">
        <f t="array" ref="AD101">IFERROR(
AVERAGE((IF(DATOS_[[Sexo]:[Sexo]]=$B101,IF(DATOS_[[AGRUP. CLAS. PROF.]:[AGRUP. CLAS. PROF.]]=$B99,IF(DATOS_[[Check Periodo Ref.]:[Check Periodo Ref.]]="Dentro",DATOS_[Conc.Sal.25]))))),
0)</f>
        <v>0</v>
      </c>
      <c r="AE101" s="93">
        <f t="array" ref="AE101">IFERROR(
AVERAGE((IF(DATOS_[[Sexo]:[Sexo]]=$B101,IF(DATOS_[[AGRUP. CLAS. PROF.]:[AGRUP. CLAS. PROF.]]=$B99,IF(DATOS_[[Check Periodo Ref.]:[Check Periodo Ref.]]="Dentro",DATOS_[Conc.Sal.26]))))),
0)</f>
        <v>0</v>
      </c>
      <c r="AF101" s="93">
        <f t="array" ref="AF101">IFERROR(
AVERAGE((IF(DATOS_[[Sexo]:[Sexo]]=$B101,IF(DATOS_[[AGRUP. CLAS. PROF.]:[AGRUP. CLAS. PROF.]]=$B99,IF(DATOS_[[Check Periodo Ref.]:[Check Periodo Ref.]]="Dentro",DATOS_[Conc.Sal.27]))))),
0)</f>
        <v>0</v>
      </c>
      <c r="AG101" s="93">
        <f t="array" ref="AG101">IFERROR(
AVERAGE((IF(DATOS_[[Sexo]:[Sexo]]=$B101,IF(DATOS_[[AGRUP. CLAS. PROF.]:[AGRUP. CLAS. PROF.]]=$B99,IF(DATOS_[[Check Periodo Ref.]:[Check Periodo Ref.]]="Dentro",DATOS_[Conc.Sal.28]))))),
0)</f>
        <v>0</v>
      </c>
      <c r="AH101" s="93">
        <f t="array" ref="AH101">IFERROR(
AVERAGE((IF(DATOS_[[Sexo]:[Sexo]]=$B101,IF(DATOS_[[AGRUP. CLAS. PROF.]:[AGRUP. CLAS. PROF.]]=$B99,IF(DATOS_[[Check Periodo Ref.]:[Check Periodo Ref.]]="Dentro",DATOS_[Conc.Sal.29]))))),
0)</f>
        <v>0</v>
      </c>
      <c r="AI101" s="93">
        <f t="array" ref="AI101">IFERROR(
AVERAGE((IF(DATOS_[[Sexo]:[Sexo]]=$B101,IF(DATOS_[[AGRUP. CLAS. PROF.]:[AGRUP. CLAS. PROF.]]=$B99,IF(DATOS_[[Check Periodo Ref.]:[Check Periodo Ref.]]="Dentro",DATOS_[Conc.Sal.30]))))),
0)</f>
        <v>0</v>
      </c>
      <c r="AJ101" s="94">
        <f t="array" ref="AJ101">IFERROR(
AVERAGE(IF(DATOS_[Sexo]=$B101,IF(DATOS_[AGRUP. CLAS. PROF.]=$B99,IF(DATOS_[Check Periodo Ref.]="Dentro",DATOS_[Tot COMPL.SAL Ef],FALSE)))),
0)</f>
        <v>0</v>
      </c>
      <c r="AK101" s="96">
        <f t="array" ref="AK101">IFERROR(
AVERAGE(IF(DATOS_[Sexo]=$B101,IF(DATOS_[AGRUP. CLAS. PROF.]=$B99,IF(DATOS_[Check Periodo Ref.]="Dentro",DATOS_[TOTAL SALARIO Ef],FALSE)))),
0)</f>
        <v>0</v>
      </c>
      <c r="AL101" s="95">
        <f t="array" ref="AL101">IFERROR(
AVERAGE((IF(DATOS_[[Sexo]:[Sexo]]=$B101,IF(DATOS_[[AGRUP. CLAS. PROF.]:[AGRUP. CLAS. PROF.]]=$B99,IF(DATOS_[[Check Periodo Ref.]:[Check Periodo Ref.]]="Dentro",DATOS_[C.Extra.01]))))),
0)</f>
        <v>0</v>
      </c>
      <c r="AM101" s="95">
        <f t="array" ref="AM101">IFERROR(
AVERAGE((IF(DATOS_[[Sexo]:[Sexo]]=$B101,IF(DATOS_[[AGRUP. CLAS. PROF.]:[AGRUP. CLAS. PROF.]]=$B99,IF(DATOS_[[Check Periodo Ref.]:[Check Periodo Ref.]]="Dentro",DATOS_[C.Extra.02]))))),
0)</f>
        <v>0</v>
      </c>
      <c r="AN101" s="95">
        <f t="array" ref="AN101">IFERROR(
AVERAGE((IF(DATOS_[[Sexo]:[Sexo]]=$B101,IF(DATOS_[[AGRUP. CLAS. PROF.]:[AGRUP. CLAS. PROF.]]=$B99,IF(DATOS_[[Check Periodo Ref.]:[Check Periodo Ref.]]="Dentro",DATOS_[C.Extra.03]))))),
0)</f>
        <v>0</v>
      </c>
      <c r="AO101" s="95">
        <f t="array" ref="AO101">IFERROR(
AVERAGE((IF(DATOS_[[Sexo]:[Sexo]]=$B101,IF(DATOS_[[AGRUP. CLAS. PROF.]:[AGRUP. CLAS. PROF.]]=$B99,IF(DATOS_[[Check Periodo Ref.]:[Check Periodo Ref.]]="Dentro",DATOS_[C.Extra.04]))))),
0)</f>
        <v>0</v>
      </c>
      <c r="AP101" s="95">
        <f t="array" ref="AP101">IFERROR(
AVERAGE((IF(DATOS_[[Sexo]:[Sexo]]=$B101,IF(DATOS_[[AGRUP. CLAS. PROF.]:[AGRUP. CLAS. PROF.]]=$B99,IF(DATOS_[[Check Periodo Ref.]:[Check Periodo Ref.]]="Dentro",DATOS_[C.Extra.05]))))),
0)</f>
        <v>0</v>
      </c>
      <c r="AQ101" s="97">
        <f t="array" ref="AQ101">IFERROR(
AVERAGE(IF(DATOS_[Sexo]=$B101,IF(DATOS_[AGRUP. CLAS. PROF.]=$B99,IF(DATOS_[Check Periodo Ref.]="Dentro",DATOS_[Tot Extrasalarial Ef],FALSE)))),
0)</f>
        <v>0</v>
      </c>
      <c r="AR101" s="98">
        <f t="array" ref="AR101">IFERROR(
AVERAGE(IF(DATOS_[Sexo]=$B101,IF(DATOS_[AGRUP. CLAS. PROF.]=$B99,IF(DATOS_[Check Periodo Ref.]="Dentro",DATOS_[TOTAL Retrib Ef],FALSE)))),
0)</f>
        <v>0</v>
      </c>
    </row>
    <row r="102" spans="1:44" ht="17.25" thickBot="1" x14ac:dyDescent="0.35">
      <c r="A102" s="48" t="str">
        <f t="shared" ref="A102" si="119">+A103</f>
        <v>[ocultar]</v>
      </c>
      <c r="B102" s="51" t="s">
        <v>246</v>
      </c>
      <c r="C102" s="91"/>
      <c r="D102" s="52"/>
      <c r="E102" s="139" t="str">
        <f t="shared" ref="E102:AR102" si="120">IFERROR((E103-E104)/E103,"")</f>
        <v/>
      </c>
      <c r="F102" s="314" t="str">
        <f t="shared" si="120"/>
        <v/>
      </c>
      <c r="G102" s="180" t="str">
        <f t="shared" si="120"/>
        <v/>
      </c>
      <c r="H102" s="180" t="str">
        <f t="shared" si="120"/>
        <v/>
      </c>
      <c r="I102" s="180" t="str">
        <f t="shared" si="120"/>
        <v/>
      </c>
      <c r="J102" s="181" t="str">
        <f t="shared" si="120"/>
        <v/>
      </c>
      <c r="K102" s="182" t="str">
        <f t="shared" si="120"/>
        <v/>
      </c>
      <c r="L102" s="182" t="str">
        <f t="shared" si="120"/>
        <v/>
      </c>
      <c r="M102" s="182" t="str">
        <f t="shared" si="120"/>
        <v/>
      </c>
      <c r="N102" s="182" t="str">
        <f t="shared" si="120"/>
        <v/>
      </c>
      <c r="O102" s="182" t="str">
        <f t="shared" si="120"/>
        <v/>
      </c>
      <c r="P102" s="182" t="str">
        <f t="shared" si="120"/>
        <v/>
      </c>
      <c r="Q102" s="182" t="str">
        <f t="shared" si="120"/>
        <v/>
      </c>
      <c r="R102" s="182" t="str">
        <f t="shared" si="120"/>
        <v/>
      </c>
      <c r="S102" s="182" t="str">
        <f t="shared" si="120"/>
        <v/>
      </c>
      <c r="T102" s="182" t="str">
        <f t="shared" si="120"/>
        <v/>
      </c>
      <c r="U102" s="182" t="str">
        <f t="shared" si="120"/>
        <v/>
      </c>
      <c r="V102" s="181" t="str">
        <f t="shared" si="120"/>
        <v/>
      </c>
      <c r="W102" s="181" t="str">
        <f t="shared" si="120"/>
        <v/>
      </c>
      <c r="X102" s="181" t="str">
        <f t="shared" si="120"/>
        <v/>
      </c>
      <c r="Y102" s="181" t="str">
        <f t="shared" si="120"/>
        <v/>
      </c>
      <c r="Z102" s="181" t="str">
        <f t="shared" si="120"/>
        <v/>
      </c>
      <c r="AA102" s="181" t="str">
        <f t="shared" si="120"/>
        <v/>
      </c>
      <c r="AB102" s="181" t="str">
        <f t="shared" si="120"/>
        <v/>
      </c>
      <c r="AC102" s="181" t="str">
        <f t="shared" si="120"/>
        <v/>
      </c>
      <c r="AD102" s="181" t="str">
        <f t="shared" si="120"/>
        <v/>
      </c>
      <c r="AE102" s="181" t="str">
        <f t="shared" si="120"/>
        <v/>
      </c>
      <c r="AF102" s="181" t="str">
        <f t="shared" si="120"/>
        <v/>
      </c>
      <c r="AG102" s="181" t="str">
        <f t="shared" si="120"/>
        <v/>
      </c>
      <c r="AH102" s="181" t="str">
        <f t="shared" si="120"/>
        <v/>
      </c>
      <c r="AI102" s="181" t="str">
        <f t="shared" si="120"/>
        <v/>
      </c>
      <c r="AJ102" s="140" t="str">
        <f t="shared" si="120"/>
        <v/>
      </c>
      <c r="AK102" s="143" t="str">
        <f t="shared" si="120"/>
        <v/>
      </c>
      <c r="AL102" s="184" t="str">
        <f t="shared" si="120"/>
        <v/>
      </c>
      <c r="AM102" s="184" t="str">
        <f t="shared" si="120"/>
        <v/>
      </c>
      <c r="AN102" s="184" t="str">
        <f t="shared" si="120"/>
        <v/>
      </c>
      <c r="AO102" s="184" t="str">
        <f t="shared" si="120"/>
        <v/>
      </c>
      <c r="AP102" s="184" t="str">
        <f t="shared" si="120"/>
        <v/>
      </c>
      <c r="AQ102" s="141" t="str">
        <f t="shared" si="120"/>
        <v/>
      </c>
      <c r="AR102" s="142" t="str">
        <f t="shared" si="120"/>
        <v/>
      </c>
    </row>
    <row r="103" spans="1:44" x14ac:dyDescent="0.3">
      <c r="A103" s="48" t="str">
        <f t="shared" ref="A103" si="121">+IF(C103+C104=0,"[ocultar]","")</f>
        <v>[ocultar]</v>
      </c>
      <c r="B103" s="46" t="s">
        <v>162</v>
      </c>
      <c r="C103" s="45">
        <f t="array" ref="C103">SUM(IF($B103=DATOS_[Sexo],
IF($B102=DATOS_[AGRUP. CLAS. PROF.],
IF("Dentro"=DATOS_[Check Periodo Ref.],
1/(COUNTIFS(DATOS_[Sexo],$B103,DATOS_[AGRUP. CLAS. PROF.],$B102,DATOS_[Check Periodo Ref.],"Dentro",DATOS_[id],DATOS_[id]))))))</f>
        <v>0</v>
      </c>
      <c r="D103" s="47">
        <f>COUNTIFS(DATOS_[AGRUP. CLAS. PROF.],$B102,DATOS_[Sexo],$B103,DATOS_[Check Periodo Ref.],"Dentro")</f>
        <v>0</v>
      </c>
      <c r="E103" s="92">
        <f t="array" ref="E103">IFERROR(
AVERAGE(IF(DATOS_[Sexo]=$B103,IF(DATOS_[AGRUP. CLAS. PROF.]=$B102,IF(DATOS_[Check Periodo Ref.]="Dentro",DATOS_[SALARIO BASE Ef],FALSE)))),
0)</f>
        <v>0</v>
      </c>
      <c r="F103" s="93">
        <f t="array" ref="F103">IFERROR(
AVERAGE((IF(DATOS_[[Sexo]:[Sexo]]=$B103,IF(DATOS_[[AGRUP. CLAS. PROF.]:[AGRUP. CLAS. PROF.]]=$B102,IF(DATOS_[[Check Periodo Ref.]:[Check Periodo Ref.]]="Dentro",DATOS_[Conc.Sal.01]))))),
0)</f>
        <v>0</v>
      </c>
      <c r="G103" s="93">
        <f t="array" ref="G103">IFERROR(
AVERAGE((IF(DATOS_[[Sexo]:[Sexo]]=$B103,IF(DATOS_[[AGRUP. CLAS. PROF.]:[AGRUP. CLAS. PROF.]]=$B102,IF(DATOS_[[Check Periodo Ref.]:[Check Periodo Ref.]]="Dentro",DATOS_[Conc.Sal.02]))))),
0)</f>
        <v>0</v>
      </c>
      <c r="H103" s="93">
        <f t="array" ref="H103">IFERROR(
AVERAGE((IF(DATOS_[[Sexo]:[Sexo]]=$B103,IF(DATOS_[[AGRUP. CLAS. PROF.]:[AGRUP. CLAS. PROF.]]=$B102,IF(DATOS_[[Check Periodo Ref.]:[Check Periodo Ref.]]="Dentro",DATOS_[Conc.Sal.03]))))),
0)</f>
        <v>0</v>
      </c>
      <c r="I103" s="93">
        <f t="array" ref="I103">IFERROR(
AVERAGE((IF(DATOS_[[Sexo]:[Sexo]]=$B103,IF(DATOS_[[AGRUP. CLAS. PROF.]:[AGRUP. CLAS. PROF.]]=$B102,IF(DATOS_[[Check Periodo Ref.]:[Check Periodo Ref.]]="Dentro",DATOS_[Conc.Sal.04]))))),
0)</f>
        <v>0</v>
      </c>
      <c r="J103" s="93">
        <f t="array" ref="J103">IFERROR(
AVERAGE((IF(DATOS_[[Sexo]:[Sexo]]=$B103,IF(DATOS_[[AGRUP. CLAS. PROF.]:[AGRUP. CLAS. PROF.]]=$B102,IF(DATOS_[[Check Periodo Ref.]:[Check Periodo Ref.]]="Dentro",DATOS_[Conc.Sal.05]))))),
0)</f>
        <v>0</v>
      </c>
      <c r="K103" s="93">
        <f t="array" ref="K103">IFERROR(
AVERAGE((IF(DATOS_[[Sexo]:[Sexo]]=$B103,IF(DATOS_[[AGRUP. CLAS. PROF.]:[AGRUP. CLAS. PROF.]]=$B102,IF(DATOS_[[Check Periodo Ref.]:[Check Periodo Ref.]]="Dentro",DATOS_[Conc.Sal.06]))))),
0)</f>
        <v>0</v>
      </c>
      <c r="L103" s="93">
        <f t="array" ref="L103">IFERROR(
AVERAGE((IF(DATOS_[[Sexo]:[Sexo]]=$B103,IF(DATOS_[[AGRUP. CLAS. PROF.]:[AGRUP. CLAS. PROF.]]=$B102,IF(DATOS_[[Check Periodo Ref.]:[Check Periodo Ref.]]="Dentro",DATOS_[Conc.Sal.07]))))),
0)</f>
        <v>0</v>
      </c>
      <c r="M103" s="93">
        <f t="array" ref="M103">IFERROR(
AVERAGE((IF(DATOS_[[Sexo]:[Sexo]]=$B103,IF(DATOS_[[AGRUP. CLAS. PROF.]:[AGRUP. CLAS. PROF.]]=$B102,IF(DATOS_[[Check Periodo Ref.]:[Check Periodo Ref.]]="Dentro",DATOS_[Conc.Sal.08]))))),
0)</f>
        <v>0</v>
      </c>
      <c r="N103" s="93">
        <f t="array" ref="N103">IFERROR(
AVERAGE((IF(DATOS_[[Sexo]:[Sexo]]=$B103,IF(DATOS_[[AGRUP. CLAS. PROF.]:[AGRUP. CLAS. PROF.]]=$B102,IF(DATOS_[[Check Periodo Ref.]:[Check Periodo Ref.]]="Dentro",DATOS_[Conc.Sal.09]))))),
0)</f>
        <v>0</v>
      </c>
      <c r="O103" s="93">
        <f t="array" ref="O103">IFERROR(
AVERAGE((IF(DATOS_[[Sexo]:[Sexo]]=$B103,IF(DATOS_[[AGRUP. CLAS. PROF.]:[AGRUP. CLAS. PROF.]]=$B102,IF(DATOS_[[Check Periodo Ref.]:[Check Periodo Ref.]]="Dentro",DATOS_[Conc.Sal.10]))))),
0)</f>
        <v>0</v>
      </c>
      <c r="P103" s="93">
        <f t="array" ref="P103">IFERROR(
AVERAGE((IF(DATOS_[[Sexo]:[Sexo]]=$B103,IF(DATOS_[[AGRUP. CLAS. PROF.]:[AGRUP. CLAS. PROF.]]=$B102,IF(DATOS_[[Check Periodo Ref.]:[Check Periodo Ref.]]="Dentro",DATOS_[Conc.Sal.11]))))),
0)</f>
        <v>0</v>
      </c>
      <c r="Q103" s="93">
        <f t="array" ref="Q103">IFERROR(
AVERAGE((IF(DATOS_[[Sexo]:[Sexo]]=$B103,IF(DATOS_[[AGRUP. CLAS. PROF.]:[AGRUP. CLAS. PROF.]]=$B102,IF(DATOS_[[Check Periodo Ref.]:[Check Periodo Ref.]]="Dentro",DATOS_[Conc.Sal.12]))))),
0)</f>
        <v>0</v>
      </c>
      <c r="R103" s="93">
        <f t="array" ref="R103">IFERROR(
AVERAGE((IF(DATOS_[[Sexo]:[Sexo]]=$B103,IF(DATOS_[[AGRUP. CLAS. PROF.]:[AGRUP. CLAS. PROF.]]=$B102,IF(DATOS_[[Check Periodo Ref.]:[Check Periodo Ref.]]="Dentro",DATOS_[Conc.Sal.13]))))),
0)</f>
        <v>0</v>
      </c>
      <c r="S103" s="93">
        <f t="array" ref="S103">IFERROR(
AVERAGE((IF(DATOS_[[Sexo]:[Sexo]]=$B103,IF(DATOS_[[AGRUP. CLAS. PROF.]:[AGRUP. CLAS. PROF.]]=$B102,IF(DATOS_[[Check Periodo Ref.]:[Check Periodo Ref.]]="Dentro",DATOS_[Conc.Sal.14]))))),
0)</f>
        <v>0</v>
      </c>
      <c r="T103" s="93">
        <f t="array" ref="T103">IFERROR(
AVERAGE((IF(DATOS_[[Sexo]:[Sexo]]=$B103,IF(DATOS_[[AGRUP. CLAS. PROF.]:[AGRUP. CLAS. PROF.]]=$B102,IF(DATOS_[[Check Periodo Ref.]:[Check Periodo Ref.]]="Dentro",DATOS_[Conc.Sal.15]))))),
0)</f>
        <v>0</v>
      </c>
      <c r="U103" s="93">
        <f t="array" ref="U103">IFERROR(
AVERAGE((IF(DATOS_[[Sexo]:[Sexo]]=$B103,IF(DATOS_[[AGRUP. CLAS. PROF.]:[AGRUP. CLAS. PROF.]]=$B102,IF(DATOS_[[Check Periodo Ref.]:[Check Periodo Ref.]]="Dentro",DATOS_[Conc.Sal.16]))))),
0)</f>
        <v>0</v>
      </c>
      <c r="V103" s="93">
        <f t="array" ref="V103">IFERROR(
AVERAGE((IF(DATOS_[[Sexo]:[Sexo]]=$B103,IF(DATOS_[[AGRUP. CLAS. PROF.]:[AGRUP. CLAS. PROF.]]=$B102,IF(DATOS_[[Check Periodo Ref.]:[Check Periodo Ref.]]="Dentro",DATOS_[Conc.Sal.17]))))),
0)</f>
        <v>0</v>
      </c>
      <c r="W103" s="93">
        <f t="array" ref="W103">IFERROR(
AVERAGE((IF(DATOS_[[Sexo]:[Sexo]]=$B103,IF(DATOS_[[AGRUP. CLAS. PROF.]:[AGRUP. CLAS. PROF.]]=$B102,IF(DATOS_[[Check Periodo Ref.]:[Check Periodo Ref.]]="Dentro",DATOS_[Conc.Sal.18]))))),
0)</f>
        <v>0</v>
      </c>
      <c r="X103" s="93">
        <f t="array" ref="X103">IFERROR(
AVERAGE((IF(DATOS_[[Sexo]:[Sexo]]=$B103,IF(DATOS_[[AGRUP. CLAS. PROF.]:[AGRUP. CLAS. PROF.]]=$B102,IF(DATOS_[[Check Periodo Ref.]:[Check Periodo Ref.]]="Dentro",DATOS_[Conc.Sal.19]))))),
0)</f>
        <v>0</v>
      </c>
      <c r="Y103" s="93">
        <f t="array" ref="Y103">IFERROR(
AVERAGE((IF(DATOS_[[Sexo]:[Sexo]]=$B103,IF(DATOS_[[AGRUP. CLAS. PROF.]:[AGRUP. CLAS. PROF.]]=$B102,IF(DATOS_[[Check Periodo Ref.]:[Check Periodo Ref.]]="Dentro",DATOS_[Conc.Sal.20]))))),
0)</f>
        <v>0</v>
      </c>
      <c r="Z103" s="93">
        <f t="array" ref="Z103">IFERROR(
AVERAGE((IF(DATOS_[[Sexo]:[Sexo]]=$B103,IF(DATOS_[[AGRUP. CLAS. PROF.]:[AGRUP. CLAS. PROF.]]=$B102,IF(DATOS_[[Check Periodo Ref.]:[Check Periodo Ref.]]="Dentro",DATOS_[Conc.Sal.21]))))),
0)</f>
        <v>0</v>
      </c>
      <c r="AA103" s="93">
        <f t="array" ref="AA103">IFERROR(
AVERAGE((IF(DATOS_[[Sexo]:[Sexo]]=$B103,IF(DATOS_[[AGRUP. CLAS. PROF.]:[AGRUP. CLAS. PROF.]]=$B102,IF(DATOS_[[Check Periodo Ref.]:[Check Periodo Ref.]]="Dentro",DATOS_[Conc.Sal.22]))))),
0)</f>
        <v>0</v>
      </c>
      <c r="AB103" s="93">
        <f t="array" ref="AB103">IFERROR(
AVERAGE((IF(DATOS_[[Sexo]:[Sexo]]=$B103,IF(DATOS_[[AGRUP. CLAS. PROF.]:[AGRUP. CLAS. PROF.]]=$B102,IF(DATOS_[[Check Periodo Ref.]:[Check Periodo Ref.]]="Dentro",DATOS_[Conc.Sal.23]))))),
0)</f>
        <v>0</v>
      </c>
      <c r="AC103" s="93">
        <f t="array" ref="AC103">IFERROR(
AVERAGE((IF(DATOS_[[Sexo]:[Sexo]]=$B103,IF(DATOS_[[AGRUP. CLAS. PROF.]:[AGRUP. CLAS. PROF.]]=$B102,IF(DATOS_[[Check Periodo Ref.]:[Check Periodo Ref.]]="Dentro",DATOS_[Conc.Sal.24]))))),
0)</f>
        <v>0</v>
      </c>
      <c r="AD103" s="93">
        <f t="array" ref="AD103">IFERROR(
AVERAGE((IF(DATOS_[[Sexo]:[Sexo]]=$B103,IF(DATOS_[[AGRUP. CLAS. PROF.]:[AGRUP. CLAS. PROF.]]=$B102,IF(DATOS_[[Check Periodo Ref.]:[Check Periodo Ref.]]="Dentro",DATOS_[Conc.Sal.25]))))),
0)</f>
        <v>0</v>
      </c>
      <c r="AE103" s="93">
        <f t="array" ref="AE103">IFERROR(
AVERAGE((IF(DATOS_[[Sexo]:[Sexo]]=$B103,IF(DATOS_[[AGRUP. CLAS. PROF.]:[AGRUP. CLAS. PROF.]]=$B102,IF(DATOS_[[Check Periodo Ref.]:[Check Periodo Ref.]]="Dentro",DATOS_[Conc.Sal.26]))))),
0)</f>
        <v>0</v>
      </c>
      <c r="AF103" s="93">
        <f t="array" ref="AF103">IFERROR(
AVERAGE((IF(DATOS_[[Sexo]:[Sexo]]=$B103,IF(DATOS_[[AGRUP. CLAS. PROF.]:[AGRUP. CLAS. PROF.]]=$B102,IF(DATOS_[[Check Periodo Ref.]:[Check Periodo Ref.]]="Dentro",DATOS_[Conc.Sal.27]))))),
0)</f>
        <v>0</v>
      </c>
      <c r="AG103" s="93">
        <f t="array" ref="AG103">IFERROR(
AVERAGE((IF(DATOS_[[Sexo]:[Sexo]]=$B103,IF(DATOS_[[AGRUP. CLAS. PROF.]:[AGRUP. CLAS. PROF.]]=$B102,IF(DATOS_[[Check Periodo Ref.]:[Check Periodo Ref.]]="Dentro",DATOS_[Conc.Sal.28]))))),
0)</f>
        <v>0</v>
      </c>
      <c r="AH103" s="93">
        <f t="array" ref="AH103">IFERROR(
AVERAGE((IF(DATOS_[[Sexo]:[Sexo]]=$B103,IF(DATOS_[[AGRUP. CLAS. PROF.]:[AGRUP. CLAS. PROF.]]=$B102,IF(DATOS_[[Check Periodo Ref.]:[Check Periodo Ref.]]="Dentro",DATOS_[Conc.Sal.29]))))),
0)</f>
        <v>0</v>
      </c>
      <c r="AI103" s="93">
        <f t="array" ref="AI103">IFERROR(
AVERAGE((IF(DATOS_[[Sexo]:[Sexo]]=$B103,IF(DATOS_[[AGRUP. CLAS. PROF.]:[AGRUP. CLAS. PROF.]]=$B102,IF(DATOS_[[Check Periodo Ref.]:[Check Periodo Ref.]]="Dentro",DATOS_[Conc.Sal.30]))))),
0)</f>
        <v>0</v>
      </c>
      <c r="AJ103" s="94">
        <f t="array" ref="AJ103">IFERROR(
AVERAGE(IF(DATOS_[Sexo]=$B103,IF(DATOS_[AGRUP. CLAS. PROF.]=$B102,IF(DATOS_[Check Periodo Ref.]="Dentro",DATOS_[Tot COMPL.SAL Ef],FALSE)))),
0)</f>
        <v>0</v>
      </c>
      <c r="AK103" s="96">
        <f t="array" ref="AK103">IFERROR(
AVERAGE(IF(DATOS_[Sexo]=$B103,IF(DATOS_[AGRUP. CLAS. PROF.]=$B102,IF(DATOS_[Check Periodo Ref.]="Dentro",DATOS_[TOTAL SALARIO Ef],FALSE)))),
0)</f>
        <v>0</v>
      </c>
      <c r="AL103" s="95">
        <f t="array" ref="AL103">IFERROR(
AVERAGE((IF(DATOS_[[Sexo]:[Sexo]]=$B103,IF(DATOS_[[AGRUP. CLAS. PROF.]:[AGRUP. CLAS. PROF.]]=$B102,IF(DATOS_[[Check Periodo Ref.]:[Check Periodo Ref.]]="Dentro",DATOS_[C.Extra.01]))))),
0)</f>
        <v>0</v>
      </c>
      <c r="AM103" s="95">
        <f t="array" ref="AM103">IFERROR(
AVERAGE((IF(DATOS_[[Sexo]:[Sexo]]=$B103,IF(DATOS_[[AGRUP. CLAS. PROF.]:[AGRUP. CLAS. PROF.]]=$B102,IF(DATOS_[[Check Periodo Ref.]:[Check Periodo Ref.]]="Dentro",DATOS_[C.Extra.02]))))),
0)</f>
        <v>0</v>
      </c>
      <c r="AN103" s="95">
        <f t="array" ref="AN103">IFERROR(
AVERAGE((IF(DATOS_[[Sexo]:[Sexo]]=$B103,IF(DATOS_[[AGRUP. CLAS. PROF.]:[AGRUP. CLAS. PROF.]]=$B102,IF(DATOS_[[Check Periodo Ref.]:[Check Periodo Ref.]]="Dentro",DATOS_[C.Extra.03]))))),
0)</f>
        <v>0</v>
      </c>
      <c r="AO103" s="95">
        <f t="array" ref="AO103">IFERROR(
AVERAGE((IF(DATOS_[[Sexo]:[Sexo]]=$B103,IF(DATOS_[[AGRUP. CLAS. PROF.]:[AGRUP. CLAS. PROF.]]=$B102,IF(DATOS_[[Check Periodo Ref.]:[Check Periodo Ref.]]="Dentro",DATOS_[C.Extra.04]))))),
0)</f>
        <v>0</v>
      </c>
      <c r="AP103" s="95">
        <f t="array" ref="AP103">IFERROR(
AVERAGE((IF(DATOS_[[Sexo]:[Sexo]]=$B103,IF(DATOS_[[AGRUP. CLAS. PROF.]:[AGRUP. CLAS. PROF.]]=$B102,IF(DATOS_[[Check Periodo Ref.]:[Check Periodo Ref.]]="Dentro",DATOS_[C.Extra.05]))))),
0)</f>
        <v>0</v>
      </c>
      <c r="AQ103" s="97">
        <f t="array" ref="AQ103">IFERROR(
AVERAGE(IF(DATOS_[Sexo]=$B103,IF(DATOS_[AGRUP. CLAS. PROF.]=$B102,IF(DATOS_[Check Periodo Ref.]="Dentro",DATOS_[Tot Extrasalarial Ef],FALSE)))),
0)</f>
        <v>0</v>
      </c>
      <c r="AR103" s="98">
        <f t="array" ref="AR103">IFERROR(
AVERAGE(IF(DATOS_[Sexo]=$B103,IF(DATOS_[AGRUP. CLAS. PROF.]=$B102,IF(DATOS_[Check Periodo Ref.]="Dentro",DATOS_[TOTAL Retrib Ef],FALSE)))),
0)</f>
        <v>0</v>
      </c>
    </row>
    <row r="104" spans="1:44" x14ac:dyDescent="0.3">
      <c r="A104" s="48" t="str">
        <f t="shared" ref="A104" si="122">+A103</f>
        <v>[ocultar]</v>
      </c>
      <c r="B104" s="46" t="s">
        <v>163</v>
      </c>
      <c r="C104" s="45">
        <f t="array" ref="C104">SUM(IF($B104=DATOS_[Sexo],
IF($B102=DATOS_[AGRUP. CLAS. PROF.],
IF("Dentro"=DATOS_[Check Periodo Ref.],
1/(COUNTIFS(DATOS_[Sexo],$B104,DATOS_[AGRUP. CLAS. PROF.],$B102,DATOS_[Check Periodo Ref.],"Dentro",DATOS_[id],DATOS_[id]))))))</f>
        <v>0</v>
      </c>
      <c r="D104" s="47">
        <f>COUNTIFS(DATOS_[AGRUP. CLAS. PROF.],$B102,DATOS_[Sexo],$B104,DATOS_[Check Periodo Ref.],"Dentro")</f>
        <v>0</v>
      </c>
      <c r="E104" s="92">
        <f t="array" ref="E104">IFERROR(
AVERAGE(IF(DATOS_[Sexo]=$B104,IF(DATOS_[AGRUP. CLAS. PROF.]=$B102,IF(DATOS_[Check Periodo Ref.]="Dentro",DATOS_[SALARIO BASE Ef],FALSE)))),
0)</f>
        <v>0</v>
      </c>
      <c r="F104" s="93">
        <f t="array" ref="F104">IFERROR(
AVERAGE((IF(DATOS_[[Sexo]:[Sexo]]=$B104,IF(DATOS_[[AGRUP. CLAS. PROF.]:[AGRUP. CLAS. PROF.]]=$B102,IF(DATOS_[[Check Periodo Ref.]:[Check Periodo Ref.]]="Dentro",DATOS_[Conc.Sal.01]))))),
0)</f>
        <v>0</v>
      </c>
      <c r="G104" s="93">
        <f t="array" ref="G104">IFERROR(
AVERAGE((IF(DATOS_[[Sexo]:[Sexo]]=$B104,IF(DATOS_[[AGRUP. CLAS. PROF.]:[AGRUP. CLAS. PROF.]]=$B102,IF(DATOS_[[Check Periodo Ref.]:[Check Periodo Ref.]]="Dentro",DATOS_[Conc.Sal.02]))))),
0)</f>
        <v>0</v>
      </c>
      <c r="H104" s="93">
        <f t="array" ref="H104">IFERROR(
AVERAGE((IF(DATOS_[[Sexo]:[Sexo]]=$B104,IF(DATOS_[[AGRUP. CLAS. PROF.]:[AGRUP. CLAS. PROF.]]=$B102,IF(DATOS_[[Check Periodo Ref.]:[Check Periodo Ref.]]="Dentro",DATOS_[Conc.Sal.03]))))),
0)</f>
        <v>0</v>
      </c>
      <c r="I104" s="93">
        <f t="array" ref="I104">IFERROR(
AVERAGE((IF(DATOS_[[Sexo]:[Sexo]]=$B104,IF(DATOS_[[AGRUP. CLAS. PROF.]:[AGRUP. CLAS. PROF.]]=$B102,IF(DATOS_[[Check Periodo Ref.]:[Check Periodo Ref.]]="Dentro",DATOS_[Conc.Sal.04]))))),
0)</f>
        <v>0</v>
      </c>
      <c r="J104" s="93">
        <f t="array" ref="J104">IFERROR(
AVERAGE((IF(DATOS_[[Sexo]:[Sexo]]=$B104,IF(DATOS_[[AGRUP. CLAS. PROF.]:[AGRUP. CLAS. PROF.]]=$B102,IF(DATOS_[[Check Periodo Ref.]:[Check Periodo Ref.]]="Dentro",DATOS_[Conc.Sal.05]))))),
0)</f>
        <v>0</v>
      </c>
      <c r="K104" s="93">
        <f t="array" ref="K104">IFERROR(
AVERAGE((IF(DATOS_[[Sexo]:[Sexo]]=$B104,IF(DATOS_[[AGRUP. CLAS. PROF.]:[AGRUP. CLAS. PROF.]]=$B102,IF(DATOS_[[Check Periodo Ref.]:[Check Periodo Ref.]]="Dentro",DATOS_[Conc.Sal.06]))))),
0)</f>
        <v>0</v>
      </c>
      <c r="L104" s="93">
        <f t="array" ref="L104">IFERROR(
AVERAGE((IF(DATOS_[[Sexo]:[Sexo]]=$B104,IF(DATOS_[[AGRUP. CLAS. PROF.]:[AGRUP. CLAS. PROF.]]=$B102,IF(DATOS_[[Check Periodo Ref.]:[Check Periodo Ref.]]="Dentro",DATOS_[Conc.Sal.07]))))),
0)</f>
        <v>0</v>
      </c>
      <c r="M104" s="93">
        <f t="array" ref="M104">IFERROR(
AVERAGE((IF(DATOS_[[Sexo]:[Sexo]]=$B104,IF(DATOS_[[AGRUP. CLAS. PROF.]:[AGRUP. CLAS. PROF.]]=$B102,IF(DATOS_[[Check Periodo Ref.]:[Check Periodo Ref.]]="Dentro",DATOS_[Conc.Sal.08]))))),
0)</f>
        <v>0</v>
      </c>
      <c r="N104" s="93">
        <f t="array" ref="N104">IFERROR(
AVERAGE((IF(DATOS_[[Sexo]:[Sexo]]=$B104,IF(DATOS_[[AGRUP. CLAS. PROF.]:[AGRUP. CLAS. PROF.]]=$B102,IF(DATOS_[[Check Periodo Ref.]:[Check Periodo Ref.]]="Dentro",DATOS_[Conc.Sal.09]))))),
0)</f>
        <v>0</v>
      </c>
      <c r="O104" s="93">
        <f t="array" ref="O104">IFERROR(
AVERAGE((IF(DATOS_[[Sexo]:[Sexo]]=$B104,IF(DATOS_[[AGRUP. CLAS. PROF.]:[AGRUP. CLAS. PROF.]]=$B102,IF(DATOS_[[Check Periodo Ref.]:[Check Periodo Ref.]]="Dentro",DATOS_[Conc.Sal.10]))))),
0)</f>
        <v>0</v>
      </c>
      <c r="P104" s="93">
        <f t="array" ref="P104">IFERROR(
AVERAGE((IF(DATOS_[[Sexo]:[Sexo]]=$B104,IF(DATOS_[[AGRUP. CLAS. PROF.]:[AGRUP. CLAS. PROF.]]=$B102,IF(DATOS_[[Check Periodo Ref.]:[Check Periodo Ref.]]="Dentro",DATOS_[Conc.Sal.11]))))),
0)</f>
        <v>0</v>
      </c>
      <c r="Q104" s="93">
        <f t="array" ref="Q104">IFERROR(
AVERAGE((IF(DATOS_[[Sexo]:[Sexo]]=$B104,IF(DATOS_[[AGRUP. CLAS. PROF.]:[AGRUP. CLAS. PROF.]]=$B102,IF(DATOS_[[Check Periodo Ref.]:[Check Periodo Ref.]]="Dentro",DATOS_[Conc.Sal.12]))))),
0)</f>
        <v>0</v>
      </c>
      <c r="R104" s="93">
        <f t="array" ref="R104">IFERROR(
AVERAGE((IF(DATOS_[[Sexo]:[Sexo]]=$B104,IF(DATOS_[[AGRUP. CLAS. PROF.]:[AGRUP. CLAS. PROF.]]=$B102,IF(DATOS_[[Check Periodo Ref.]:[Check Periodo Ref.]]="Dentro",DATOS_[Conc.Sal.13]))))),
0)</f>
        <v>0</v>
      </c>
      <c r="S104" s="93">
        <f t="array" ref="S104">IFERROR(
AVERAGE((IF(DATOS_[[Sexo]:[Sexo]]=$B104,IF(DATOS_[[AGRUP. CLAS. PROF.]:[AGRUP. CLAS. PROF.]]=$B102,IF(DATOS_[[Check Periodo Ref.]:[Check Periodo Ref.]]="Dentro",DATOS_[Conc.Sal.14]))))),
0)</f>
        <v>0</v>
      </c>
      <c r="T104" s="93">
        <f t="array" ref="T104">IFERROR(
AVERAGE((IF(DATOS_[[Sexo]:[Sexo]]=$B104,IF(DATOS_[[AGRUP. CLAS. PROF.]:[AGRUP. CLAS. PROF.]]=$B102,IF(DATOS_[[Check Periodo Ref.]:[Check Periodo Ref.]]="Dentro",DATOS_[Conc.Sal.15]))))),
0)</f>
        <v>0</v>
      </c>
      <c r="U104" s="93">
        <f t="array" ref="U104">IFERROR(
AVERAGE((IF(DATOS_[[Sexo]:[Sexo]]=$B104,IF(DATOS_[[AGRUP. CLAS. PROF.]:[AGRUP. CLAS. PROF.]]=$B102,IF(DATOS_[[Check Periodo Ref.]:[Check Periodo Ref.]]="Dentro",DATOS_[Conc.Sal.16]))))),
0)</f>
        <v>0</v>
      </c>
      <c r="V104" s="93">
        <f t="array" ref="V104">IFERROR(
AVERAGE((IF(DATOS_[[Sexo]:[Sexo]]=$B104,IF(DATOS_[[AGRUP. CLAS. PROF.]:[AGRUP. CLAS. PROF.]]=$B102,IF(DATOS_[[Check Periodo Ref.]:[Check Periodo Ref.]]="Dentro",DATOS_[Conc.Sal.17]))))),
0)</f>
        <v>0</v>
      </c>
      <c r="W104" s="93">
        <f t="array" ref="W104">IFERROR(
AVERAGE((IF(DATOS_[[Sexo]:[Sexo]]=$B104,IF(DATOS_[[AGRUP. CLAS. PROF.]:[AGRUP. CLAS. PROF.]]=$B102,IF(DATOS_[[Check Periodo Ref.]:[Check Periodo Ref.]]="Dentro",DATOS_[Conc.Sal.18]))))),
0)</f>
        <v>0</v>
      </c>
      <c r="X104" s="93">
        <f t="array" ref="X104">IFERROR(
AVERAGE((IF(DATOS_[[Sexo]:[Sexo]]=$B104,IF(DATOS_[[AGRUP. CLAS. PROF.]:[AGRUP. CLAS. PROF.]]=$B102,IF(DATOS_[[Check Periodo Ref.]:[Check Periodo Ref.]]="Dentro",DATOS_[Conc.Sal.19]))))),
0)</f>
        <v>0</v>
      </c>
      <c r="Y104" s="93">
        <f t="array" ref="Y104">IFERROR(
AVERAGE((IF(DATOS_[[Sexo]:[Sexo]]=$B104,IF(DATOS_[[AGRUP. CLAS. PROF.]:[AGRUP. CLAS. PROF.]]=$B102,IF(DATOS_[[Check Periodo Ref.]:[Check Periodo Ref.]]="Dentro",DATOS_[Conc.Sal.20]))))),
0)</f>
        <v>0</v>
      </c>
      <c r="Z104" s="93">
        <f t="array" ref="Z104">IFERROR(
AVERAGE((IF(DATOS_[[Sexo]:[Sexo]]=$B104,IF(DATOS_[[AGRUP. CLAS. PROF.]:[AGRUP. CLAS. PROF.]]=$B102,IF(DATOS_[[Check Periodo Ref.]:[Check Periodo Ref.]]="Dentro",DATOS_[Conc.Sal.21]))))),
0)</f>
        <v>0</v>
      </c>
      <c r="AA104" s="93">
        <f t="array" ref="AA104">IFERROR(
AVERAGE((IF(DATOS_[[Sexo]:[Sexo]]=$B104,IF(DATOS_[[AGRUP. CLAS. PROF.]:[AGRUP. CLAS. PROF.]]=$B102,IF(DATOS_[[Check Periodo Ref.]:[Check Periodo Ref.]]="Dentro",DATOS_[Conc.Sal.22]))))),
0)</f>
        <v>0</v>
      </c>
      <c r="AB104" s="93">
        <f t="array" ref="AB104">IFERROR(
AVERAGE((IF(DATOS_[[Sexo]:[Sexo]]=$B104,IF(DATOS_[[AGRUP. CLAS. PROF.]:[AGRUP. CLAS. PROF.]]=$B102,IF(DATOS_[[Check Periodo Ref.]:[Check Periodo Ref.]]="Dentro",DATOS_[Conc.Sal.23]))))),
0)</f>
        <v>0</v>
      </c>
      <c r="AC104" s="93">
        <f t="array" ref="AC104">IFERROR(
AVERAGE((IF(DATOS_[[Sexo]:[Sexo]]=$B104,IF(DATOS_[[AGRUP. CLAS. PROF.]:[AGRUP. CLAS. PROF.]]=$B102,IF(DATOS_[[Check Periodo Ref.]:[Check Periodo Ref.]]="Dentro",DATOS_[Conc.Sal.24]))))),
0)</f>
        <v>0</v>
      </c>
      <c r="AD104" s="93">
        <f t="array" ref="AD104">IFERROR(
AVERAGE((IF(DATOS_[[Sexo]:[Sexo]]=$B104,IF(DATOS_[[AGRUP. CLAS. PROF.]:[AGRUP. CLAS. PROF.]]=$B102,IF(DATOS_[[Check Periodo Ref.]:[Check Periodo Ref.]]="Dentro",DATOS_[Conc.Sal.25]))))),
0)</f>
        <v>0</v>
      </c>
      <c r="AE104" s="93">
        <f t="array" ref="AE104">IFERROR(
AVERAGE((IF(DATOS_[[Sexo]:[Sexo]]=$B104,IF(DATOS_[[AGRUP. CLAS. PROF.]:[AGRUP. CLAS. PROF.]]=$B102,IF(DATOS_[[Check Periodo Ref.]:[Check Periodo Ref.]]="Dentro",DATOS_[Conc.Sal.26]))))),
0)</f>
        <v>0</v>
      </c>
      <c r="AF104" s="93">
        <f t="array" ref="AF104">IFERROR(
AVERAGE((IF(DATOS_[[Sexo]:[Sexo]]=$B104,IF(DATOS_[[AGRUP. CLAS. PROF.]:[AGRUP. CLAS. PROF.]]=$B102,IF(DATOS_[[Check Periodo Ref.]:[Check Periodo Ref.]]="Dentro",DATOS_[Conc.Sal.27]))))),
0)</f>
        <v>0</v>
      </c>
      <c r="AG104" s="93">
        <f t="array" ref="AG104">IFERROR(
AVERAGE((IF(DATOS_[[Sexo]:[Sexo]]=$B104,IF(DATOS_[[AGRUP. CLAS. PROF.]:[AGRUP. CLAS. PROF.]]=$B102,IF(DATOS_[[Check Periodo Ref.]:[Check Periodo Ref.]]="Dentro",DATOS_[Conc.Sal.28]))))),
0)</f>
        <v>0</v>
      </c>
      <c r="AH104" s="93">
        <f t="array" ref="AH104">IFERROR(
AVERAGE((IF(DATOS_[[Sexo]:[Sexo]]=$B104,IF(DATOS_[[AGRUP. CLAS. PROF.]:[AGRUP. CLAS. PROF.]]=$B102,IF(DATOS_[[Check Periodo Ref.]:[Check Periodo Ref.]]="Dentro",DATOS_[Conc.Sal.29]))))),
0)</f>
        <v>0</v>
      </c>
      <c r="AI104" s="93">
        <f t="array" ref="AI104">IFERROR(
AVERAGE((IF(DATOS_[[Sexo]:[Sexo]]=$B104,IF(DATOS_[[AGRUP. CLAS. PROF.]:[AGRUP. CLAS. PROF.]]=$B102,IF(DATOS_[[Check Periodo Ref.]:[Check Periodo Ref.]]="Dentro",DATOS_[Conc.Sal.30]))))),
0)</f>
        <v>0</v>
      </c>
      <c r="AJ104" s="94">
        <f t="array" ref="AJ104">IFERROR(
AVERAGE(IF(DATOS_[Sexo]=$B104,IF(DATOS_[AGRUP. CLAS. PROF.]=$B102,IF(DATOS_[Check Periodo Ref.]="Dentro",DATOS_[Tot COMPL.SAL Ef],FALSE)))),
0)</f>
        <v>0</v>
      </c>
      <c r="AK104" s="96">
        <f t="array" ref="AK104">IFERROR(
AVERAGE(IF(DATOS_[Sexo]=$B104,IF(DATOS_[AGRUP. CLAS. PROF.]=$B102,IF(DATOS_[Check Periodo Ref.]="Dentro",DATOS_[TOTAL SALARIO Ef],FALSE)))),
0)</f>
        <v>0</v>
      </c>
      <c r="AL104" s="95">
        <f t="array" ref="AL104">IFERROR(
AVERAGE((IF(DATOS_[[Sexo]:[Sexo]]=$B104,IF(DATOS_[[AGRUP. CLAS. PROF.]:[AGRUP. CLAS. PROF.]]=$B102,IF(DATOS_[[Check Periodo Ref.]:[Check Periodo Ref.]]="Dentro",DATOS_[C.Extra.01]))))),
0)</f>
        <v>0</v>
      </c>
      <c r="AM104" s="95">
        <f t="array" ref="AM104">IFERROR(
AVERAGE((IF(DATOS_[[Sexo]:[Sexo]]=$B104,IF(DATOS_[[AGRUP. CLAS. PROF.]:[AGRUP. CLAS. PROF.]]=$B102,IF(DATOS_[[Check Periodo Ref.]:[Check Periodo Ref.]]="Dentro",DATOS_[C.Extra.02]))))),
0)</f>
        <v>0</v>
      </c>
      <c r="AN104" s="95">
        <f t="array" ref="AN104">IFERROR(
AVERAGE((IF(DATOS_[[Sexo]:[Sexo]]=$B104,IF(DATOS_[[AGRUP. CLAS. PROF.]:[AGRUP. CLAS. PROF.]]=$B102,IF(DATOS_[[Check Periodo Ref.]:[Check Periodo Ref.]]="Dentro",DATOS_[C.Extra.03]))))),
0)</f>
        <v>0</v>
      </c>
      <c r="AO104" s="95">
        <f t="array" ref="AO104">IFERROR(
AVERAGE((IF(DATOS_[[Sexo]:[Sexo]]=$B104,IF(DATOS_[[AGRUP. CLAS. PROF.]:[AGRUP. CLAS. PROF.]]=$B102,IF(DATOS_[[Check Periodo Ref.]:[Check Periodo Ref.]]="Dentro",DATOS_[C.Extra.04]))))),
0)</f>
        <v>0</v>
      </c>
      <c r="AP104" s="95">
        <f t="array" ref="AP104">IFERROR(
AVERAGE((IF(DATOS_[[Sexo]:[Sexo]]=$B104,IF(DATOS_[[AGRUP. CLAS. PROF.]:[AGRUP. CLAS. PROF.]]=$B102,IF(DATOS_[[Check Periodo Ref.]:[Check Periodo Ref.]]="Dentro",DATOS_[C.Extra.05]))))),
0)</f>
        <v>0</v>
      </c>
      <c r="AQ104" s="97">
        <f t="array" ref="AQ104">IFERROR(
AVERAGE(IF(DATOS_[Sexo]=$B104,IF(DATOS_[AGRUP. CLAS. PROF.]=$B102,IF(DATOS_[Check Periodo Ref.]="Dentro",DATOS_[Tot Extrasalarial Ef],FALSE)))),
0)</f>
        <v>0</v>
      </c>
      <c r="AR104" s="98">
        <f t="array" ref="AR104">IFERROR(
AVERAGE(IF(DATOS_[Sexo]=$B104,IF(DATOS_[AGRUP. CLAS. PROF.]=$B102,IF(DATOS_[Check Periodo Ref.]="Dentro",DATOS_[TOTAL Retrib Ef],FALSE)))),
0)</f>
        <v>0</v>
      </c>
    </row>
  </sheetData>
  <sheetProtection algorithmName="SHA-512" hashValue="a40AypcajJ2NqW8L1CLxrssU57KSF6hKUoR2Be0z/fYs7SVsJbEQuYpCG8hubtnB/KIM2yGvtvdxZHwyg6LQzw==" saltValue="8l/dqp0YQ/Yzh9K7s7/SWw==" spinCount="100000" sheet="1" objects="1" scenarios="1"/>
  <dataConsolidate/>
  <mergeCells count="1">
    <mergeCell ref="AS1:AS11"/>
  </mergeCells>
  <phoneticPr fontId="21"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U104"/>
  <sheetViews>
    <sheetView showGridLines="0" workbookViewId="0"/>
  </sheetViews>
  <sheetFormatPr baseColWidth="10" defaultColWidth="7.28515625" defaultRowHeight="16.5" outlineLevelCol="1" x14ac:dyDescent="0.3"/>
  <cols>
    <col min="1" max="2" width="8.85546875" style="42" customWidth="1"/>
    <col min="3" max="4" width="7.28515625" style="42" customWidth="1"/>
    <col min="5" max="5" width="10.42578125" style="42" customWidth="1"/>
    <col min="6" max="15" width="7.28515625" style="42" customWidth="1"/>
    <col min="16" max="35" width="7.28515625" style="42" customWidth="1" outlineLevel="1"/>
    <col min="36" max="37" width="8.85546875" style="42" customWidth="1"/>
    <col min="38" max="42" width="7.28515625" style="42" customWidth="1"/>
    <col min="43" max="44" width="8.85546875" style="42" customWidth="1"/>
    <col min="45" max="45" width="16.7109375" style="42" customWidth="1"/>
    <col min="46" max="16384" width="7.28515625" style="42"/>
  </cols>
  <sheetData>
    <row r="1" spans="1:47" s="53" customFormat="1" ht="42.6" customHeight="1" x14ac:dyDescent="0.3">
      <c r="E1" s="237" t="s">
        <v>372</v>
      </c>
      <c r="AS1" s="337" t="str">
        <f>+IFERROR(IF(OR(((AR10-AR11)/AR11)&gt;=25%,((AR11-AR10)/AR10)&gt;=25%),AU1,""),"")</f>
        <v/>
      </c>
      <c r="AT1" s="309"/>
      <c r="AU1" s="325" t="s">
        <v>378</v>
      </c>
    </row>
    <row r="2" spans="1:47" ht="13.9" customHeight="1" x14ac:dyDescent="0.3">
      <c r="G2" s="42" t="str">
        <f>+IF(G8="[ocultar]",G8,"")</f>
        <v>[ocultar]</v>
      </c>
      <c r="H2" s="42" t="str">
        <f t="shared" ref="H2:AP2" si="0">+IF(H8="[ocultar]",H8,"")</f>
        <v>[ocultar]</v>
      </c>
      <c r="I2" s="42" t="str">
        <f t="shared" si="0"/>
        <v>[ocultar]</v>
      </c>
      <c r="J2" s="42" t="str">
        <f t="shared" si="0"/>
        <v>[ocultar]</v>
      </c>
      <c r="K2" s="42" t="str">
        <f t="shared" si="0"/>
        <v>[ocultar]</v>
      </c>
      <c r="L2" s="42" t="str">
        <f t="shared" si="0"/>
        <v>[ocultar]</v>
      </c>
      <c r="M2" s="42" t="str">
        <f t="shared" si="0"/>
        <v>[ocultar]</v>
      </c>
      <c r="N2" s="42" t="str">
        <f t="shared" si="0"/>
        <v>[ocultar]</v>
      </c>
      <c r="O2" s="42" t="str">
        <f t="shared" si="0"/>
        <v>[ocultar]</v>
      </c>
      <c r="P2" s="42" t="str">
        <f t="shared" si="0"/>
        <v>[ocultar]</v>
      </c>
      <c r="Q2" s="42" t="str">
        <f t="shared" si="0"/>
        <v>[ocultar]</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
      </c>
      <c r="AK2" s="42" t="str">
        <f t="shared" si="0"/>
        <v/>
      </c>
      <c r="AL2" s="42" t="str">
        <f t="shared" si="0"/>
        <v>[ocultar]</v>
      </c>
      <c r="AM2" s="42" t="str">
        <f t="shared" si="0"/>
        <v>[ocultar]</v>
      </c>
      <c r="AN2" s="42" t="str">
        <f t="shared" si="0"/>
        <v>[ocultar]</v>
      </c>
      <c r="AO2" s="42" t="str">
        <f t="shared" si="0"/>
        <v>[ocultar]</v>
      </c>
      <c r="AP2" s="42" t="str">
        <f t="shared" si="0"/>
        <v>[ocultar]</v>
      </c>
      <c r="AS2" s="337"/>
      <c r="AT2" s="309"/>
      <c r="AU2" s="309"/>
    </row>
    <row r="3" spans="1:47" ht="13.9" customHeight="1" x14ac:dyDescent="0.3">
      <c r="E3" s="161" t="str">
        <f>+"Razón Social: "&amp;Inicio!C6&amp;"  -  NIF: "&amp;Inicio!C8</f>
        <v xml:space="preserve">Razón Social:   -  NIF: </v>
      </c>
      <c r="F3" s="162"/>
      <c r="AS3" s="337"/>
      <c r="AT3" s="309"/>
      <c r="AU3" s="309"/>
    </row>
    <row r="4" spans="1:47" ht="13.9" customHeight="1" x14ac:dyDescent="0.3">
      <c r="E4" s="163" t="s">
        <v>97</v>
      </c>
      <c r="F4" s="164"/>
      <c r="AS4" s="337"/>
      <c r="AT4" s="309"/>
      <c r="AU4" s="309"/>
    </row>
    <row r="5" spans="1:47" ht="13.9" customHeight="1" x14ac:dyDescent="0.3">
      <c r="E5" s="165">
        <f>+Inicio!E10</f>
        <v>0</v>
      </c>
      <c r="F5" s="166" t="str">
        <f>+Inicio!D10</f>
        <v>fecha inicio</v>
      </c>
      <c r="AS5" s="337"/>
      <c r="AT5" s="309"/>
      <c r="AU5" s="309"/>
    </row>
    <row r="6" spans="1:47" ht="13.9" customHeight="1" x14ac:dyDescent="0.3">
      <c r="E6" s="165">
        <f>+Inicio!G10</f>
        <v>0</v>
      </c>
      <c r="F6" s="166" t="s">
        <v>94</v>
      </c>
      <c r="AS6" s="337"/>
      <c r="AT6" s="309"/>
      <c r="AU6" s="309"/>
    </row>
    <row r="7" spans="1:47" s="118" customFormat="1" ht="13.9" customHeight="1" x14ac:dyDescent="0.25">
      <c r="AS7" s="337"/>
      <c r="AT7" s="311"/>
      <c r="AU7" s="311"/>
    </row>
    <row r="8" spans="1:47" s="33" customFormat="1" ht="46.15" customHeight="1" x14ac:dyDescent="0.25">
      <c r="B8" s="30"/>
      <c r="C8" s="30" t="s">
        <v>225</v>
      </c>
      <c r="D8" s="30" t="s">
        <v>220</v>
      </c>
      <c r="E8" s="31" t="s">
        <v>223</v>
      </c>
      <c r="F8" s="32" t="str">
        <f>+IF(DATOS!AE6="","[ocultar]",DATOS!AE6)</f>
        <v>[ocultar]</v>
      </c>
      <c r="G8" s="32" t="str">
        <f>+IF(DATOS!AF6="","[ocultar]",DATOS!AF6)</f>
        <v>[ocultar]</v>
      </c>
      <c r="H8" s="32" t="str">
        <f>+IF(DATOS!AG6="","[ocultar]",DATOS!AG6)</f>
        <v>[ocultar]</v>
      </c>
      <c r="I8" s="32" t="str">
        <f>+IF(DATOS!AH6="","[ocultar]",DATOS!AH6)</f>
        <v>[ocultar]</v>
      </c>
      <c r="J8" s="32" t="str">
        <f>+IF(DATOS!AI6="","[ocultar]",DATOS!AI6)</f>
        <v>[ocultar]</v>
      </c>
      <c r="K8" s="32" t="str">
        <f>+IF(DATOS!AJ6="","[ocultar]",DATOS!AJ6)</f>
        <v>[ocultar]</v>
      </c>
      <c r="L8" s="32" t="str">
        <f>+IF(DATOS!AK6="","[ocultar]",DATOS!AK6)</f>
        <v>[ocultar]</v>
      </c>
      <c r="M8" s="32" t="str">
        <f>+IF(DATOS!AL6="","[ocultar]",DATOS!AL6)</f>
        <v>[ocultar]</v>
      </c>
      <c r="N8" s="32" t="str">
        <f>+IF(DATOS!AM6="","[ocultar]",DATOS!AM6)</f>
        <v>[ocultar]</v>
      </c>
      <c r="O8" s="32" t="str">
        <f>+IF(DATOS!AN6="","[ocultar]",DATOS!AN6)</f>
        <v>[ocultar]</v>
      </c>
      <c r="P8" s="32" t="str">
        <f>+IF(DATOS!AO6="","[ocultar]",DATOS!AO6)</f>
        <v>[ocultar]</v>
      </c>
      <c r="Q8" s="32" t="str">
        <f>+IF(DATOS!AP6="","[ocultar]",DATOS!AP6)</f>
        <v>[ocultar]</v>
      </c>
      <c r="R8" s="32" t="str">
        <f>+IF(DATOS!AQ6="","[ocultar]",DATOS!AQ6)</f>
        <v>[ocultar]</v>
      </c>
      <c r="S8" s="32" t="str">
        <f>+IF(DATOS!AR6="","[ocultar]",DATOS!AR6)</f>
        <v>[ocultar]</v>
      </c>
      <c r="T8" s="32" t="str">
        <f>+IF(DATOS!AS6="","[ocultar]",DATOS!AS6)</f>
        <v>[ocultar]</v>
      </c>
      <c r="U8" s="32" t="str">
        <f>+IF(DATOS!AT6="","[ocultar]",DATOS!AT6)</f>
        <v>[ocultar]</v>
      </c>
      <c r="V8" s="32" t="str">
        <f>+IF(DATOS!AU6="","[ocultar]",DATOS!AU6)</f>
        <v>[ocultar]</v>
      </c>
      <c r="W8" s="32" t="str">
        <f>+IF(DATOS!AV6="","[ocultar]",DATOS!AV6)</f>
        <v>[ocultar]</v>
      </c>
      <c r="X8" s="32" t="str">
        <f>+IF(DATOS!AW6="","[ocultar]",DATOS!AW6)</f>
        <v>[ocultar]</v>
      </c>
      <c r="Y8" s="32" t="str">
        <f>+IF(DATOS!AX6="","[ocultar]",DATOS!AX6)</f>
        <v>[ocultar]</v>
      </c>
      <c r="Z8" s="32" t="str">
        <f>+IF(DATOS!AY6="","[ocultar]",DATOS!AY6)</f>
        <v>[ocultar]</v>
      </c>
      <c r="AA8" s="32" t="str">
        <f>+IF(DATOS!AZ6="","[ocultar]",DATOS!AZ6)</f>
        <v>[ocultar]</v>
      </c>
      <c r="AB8" s="32" t="str">
        <f>+IF(DATOS!BA6="","[ocultar]",DATOS!BA6)</f>
        <v>[ocultar]</v>
      </c>
      <c r="AC8" s="32" t="str">
        <f>+IF(DATOS!BB6="","[ocultar]",DATOS!BB6)</f>
        <v>[ocultar]</v>
      </c>
      <c r="AD8" s="32" t="str">
        <f>+IF(DATOS!BC6="","[ocultar]",DATOS!BC6)</f>
        <v>[ocultar]</v>
      </c>
      <c r="AE8" s="32" t="str">
        <f>+IF(DATOS!BD6="","[ocultar]",DATOS!BD6)</f>
        <v>[ocultar]</v>
      </c>
      <c r="AF8" s="32" t="str">
        <f>+IF(DATOS!BE6="","[ocultar]",DATOS!BE6)</f>
        <v>[ocultar]</v>
      </c>
      <c r="AG8" s="32" t="str">
        <f>+IF(DATOS!BF6="","[ocultar]",DATOS!BF6)</f>
        <v>[ocultar]</v>
      </c>
      <c r="AH8" s="32" t="str">
        <f>+IF(DATOS!BG6="","[ocultar]",DATOS!BG6)</f>
        <v>[ocultar]</v>
      </c>
      <c r="AI8" s="32" t="str">
        <f>+IF(DATOS!BH6="","[ocultar]",DATOS!BH6)</f>
        <v>[ocultar]</v>
      </c>
      <c r="AJ8" s="73" t="s">
        <v>221</v>
      </c>
      <c r="AK8" s="74" t="s">
        <v>213</v>
      </c>
      <c r="AL8" s="75" t="str">
        <f>+IF(DATOS!BI6="","[ocultar]",DATOS!BI6)</f>
        <v>[ocultar]</v>
      </c>
      <c r="AM8" s="75" t="str">
        <f>+IF(DATOS!BJ6="","[ocultar]",DATOS!BJ6)</f>
        <v>[ocultar]</v>
      </c>
      <c r="AN8" s="75" t="str">
        <f>+IF(DATOS!BK6="","[ocultar]",DATOS!BK6)</f>
        <v>[ocultar]</v>
      </c>
      <c r="AO8" s="75" t="str">
        <f>+IF(DATOS!BL6="","[ocultar]",DATOS!BL6)</f>
        <v>[ocultar]</v>
      </c>
      <c r="AP8" s="75" t="str">
        <f>+IF(DATOS!BM6="","[ocultar]",DATOS!BM6)</f>
        <v>[ocultar]</v>
      </c>
      <c r="AQ8" s="76" t="s">
        <v>222</v>
      </c>
      <c r="AR8" s="77" t="s">
        <v>214</v>
      </c>
      <c r="AS8" s="337"/>
      <c r="AT8" s="312"/>
      <c r="AU8" s="312"/>
    </row>
    <row r="9" spans="1:47" s="36" customFormat="1" ht="17.25" thickBot="1" x14ac:dyDescent="0.35">
      <c r="B9" s="40" t="s">
        <v>247</v>
      </c>
      <c r="C9" s="109"/>
      <c r="D9" s="41"/>
      <c r="E9" s="119" t="str">
        <f t="shared" ref="E9" si="1">IFERROR((E10-E11)/E10,"")</f>
        <v/>
      </c>
      <c r="F9" s="123" t="str">
        <f>IFERROR((F10-F11)/F10,"")</f>
        <v/>
      </c>
      <c r="G9" s="123" t="str">
        <f t="shared" ref="G9:AR9" si="2">IFERROR((G10-G11)/G10,"")</f>
        <v/>
      </c>
      <c r="H9" s="123" t="str">
        <f t="shared" si="2"/>
        <v/>
      </c>
      <c r="I9" s="123" t="str">
        <f t="shared" si="2"/>
        <v/>
      </c>
      <c r="J9" s="123" t="str">
        <f t="shared" si="2"/>
        <v/>
      </c>
      <c r="K9" s="123" t="str">
        <f t="shared" si="2"/>
        <v/>
      </c>
      <c r="L9" s="123" t="str">
        <f t="shared" si="2"/>
        <v/>
      </c>
      <c r="M9" s="123" t="str">
        <f t="shared" si="2"/>
        <v/>
      </c>
      <c r="N9" s="123" t="str">
        <f t="shared" si="2"/>
        <v/>
      </c>
      <c r="O9" s="123" t="str">
        <f t="shared" si="2"/>
        <v/>
      </c>
      <c r="P9" s="123" t="str">
        <f t="shared" si="2"/>
        <v/>
      </c>
      <c r="Q9" s="123" t="str">
        <f t="shared" si="2"/>
        <v/>
      </c>
      <c r="R9" s="123" t="str">
        <f t="shared" si="2"/>
        <v/>
      </c>
      <c r="S9" s="123" t="str">
        <f t="shared" si="2"/>
        <v/>
      </c>
      <c r="T9" s="123" t="str">
        <f t="shared" si="2"/>
        <v/>
      </c>
      <c r="U9" s="123" t="str">
        <f t="shared" si="2"/>
        <v/>
      </c>
      <c r="V9" s="122" t="str">
        <f t="shared" si="2"/>
        <v/>
      </c>
      <c r="W9" s="122" t="str">
        <f t="shared" si="2"/>
        <v/>
      </c>
      <c r="X9" s="122" t="str">
        <f t="shared" si="2"/>
        <v/>
      </c>
      <c r="Y9" s="122"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4" t="str">
        <f t="shared" si="2"/>
        <v/>
      </c>
      <c r="AK9" s="128" t="str">
        <f t="shared" si="2"/>
        <v/>
      </c>
      <c r="AL9" s="125" t="str">
        <f t="shared" si="2"/>
        <v/>
      </c>
      <c r="AM9" s="125" t="str">
        <f t="shared" si="2"/>
        <v/>
      </c>
      <c r="AN9" s="125" t="str">
        <f t="shared" si="2"/>
        <v/>
      </c>
      <c r="AO9" s="125" t="str">
        <f t="shared" si="2"/>
        <v/>
      </c>
      <c r="AP9" s="125" t="str">
        <f t="shared" si="2"/>
        <v/>
      </c>
      <c r="AQ9" s="126" t="str">
        <f t="shared" si="2"/>
        <v/>
      </c>
      <c r="AR9" s="127" t="str">
        <f t="shared" si="2"/>
        <v/>
      </c>
      <c r="AS9" s="337"/>
      <c r="AT9" s="313"/>
      <c r="AU9" s="313"/>
    </row>
    <row r="10" spans="1:47" s="36" customFormat="1" x14ac:dyDescent="0.3">
      <c r="B10" s="34" t="s">
        <v>162</v>
      </c>
      <c r="C10" s="33">
        <f t="array" ref="C10">SUM(IF($B10=DATOS_[Sexo],
IF("Dentro"=DATOS_[Check Periodo Ref.],
1/(COUNTIFS(DATOS_[Sexo],$B10,DATOS_[Check Periodo Ref.],"Dentro",DATOS_[id],DATOS_[id])))))</f>
        <v>0</v>
      </c>
      <c r="D10" s="35">
        <f>COUNTIFS(DATOS_[AGRUP. CLAS. PROF.],"&lt;&gt;",DATOS_[Sexo],$B10,DATOS_[Check Periodo Ref.],"Dentro")</f>
        <v>0</v>
      </c>
      <c r="E10" s="110">
        <f t="array" ref="E10">IFERROR(
MEDIAN(IF(DATOS_[Sexo]=$B10,IF(DATOS_[Check Periodo Ref.]="Dentro",DATOS_[SALARIO BASE Ef],FALSE))),
0)</f>
        <v>0</v>
      </c>
      <c r="F10" s="111">
        <f t="array" ref="F10">IFERROR(
(MEDIAN((IF(DATOS_[[Sexo]:[Sexo]]=$B10,IF(DATOS_[[Check Periodo Ref.]:[Check Periodo Ref.]]="Dentro",DATOS_[Conc.Sal.01]))))),
0)</f>
        <v>0</v>
      </c>
      <c r="G10" s="111">
        <f t="array" ref="G10">IFERROR(
(MEDIAN((IF(DATOS_[[Sexo]:[Sexo]]=$B10,IF(DATOS_[[Check Periodo Ref.]:[Check Periodo Ref.]]="Dentro",DATOS_[Conc.Sal.02]))))),
0)</f>
        <v>0</v>
      </c>
      <c r="H10" s="111">
        <f t="array" ref="H10">IFERROR(
(MEDIAN((IF(DATOS_[[Sexo]:[Sexo]]=$B10,IF(DATOS_[[Check Periodo Ref.]:[Check Periodo Ref.]]="Dentro",DATOS_[Conc.Sal.03]))))),
0)</f>
        <v>0</v>
      </c>
      <c r="I10" s="111">
        <f t="array" ref="I10">IFERROR(
(MEDIAN((IF(DATOS_[[Sexo]:[Sexo]]=$B10,IF(DATOS_[[Check Periodo Ref.]:[Check Periodo Ref.]]="Dentro",DATOS_[Conc.Sal.04]))))),
0)</f>
        <v>0</v>
      </c>
      <c r="J10" s="111">
        <f t="array" ref="J10">IFERROR(
(MEDIAN((IF(DATOS_[[Sexo]:[Sexo]]=$B10,IF(DATOS_[[Check Periodo Ref.]:[Check Periodo Ref.]]="Dentro",DATOS_[Conc.Sal.05]))))),
0)</f>
        <v>0</v>
      </c>
      <c r="K10" s="111">
        <f t="array" ref="K10">IFERROR(
(MEDIAN((IF(DATOS_[[Sexo]:[Sexo]]=$B10,IF(DATOS_[[Check Periodo Ref.]:[Check Periodo Ref.]]="Dentro",DATOS_[Conc.Sal.06]))))),
0)</f>
        <v>0</v>
      </c>
      <c r="L10" s="111">
        <f t="array" ref="L10">IFERROR(
(MEDIAN((IF(DATOS_[[Sexo]:[Sexo]]=$B10,IF(DATOS_[[Check Periodo Ref.]:[Check Periodo Ref.]]="Dentro",DATOS_[Conc.Sal.07]))))),
0)</f>
        <v>0</v>
      </c>
      <c r="M10" s="111">
        <f t="array" ref="M10">IFERROR(
(MEDIAN((IF(DATOS_[[Sexo]:[Sexo]]=$B10,IF(DATOS_[[Check Periodo Ref.]:[Check Periodo Ref.]]="Dentro",DATOS_[Conc.Sal.08]))))),
0)</f>
        <v>0</v>
      </c>
      <c r="N10" s="111">
        <f t="array" ref="N10">IFERROR(
(MEDIAN((IF(DATOS_[[Sexo]:[Sexo]]=$B10,IF(DATOS_[[Check Periodo Ref.]:[Check Periodo Ref.]]="Dentro",DATOS_[Conc.Sal.09]))))),
0)</f>
        <v>0</v>
      </c>
      <c r="O10" s="111">
        <f t="array" ref="O10">IFERROR(
(MEDIAN((IF(DATOS_[[Sexo]:[Sexo]]=$B10,IF(DATOS_[[Check Periodo Ref.]:[Check Periodo Ref.]]="Dentro",DATOS_[Conc.Sal.10]))))),
0)</f>
        <v>0</v>
      </c>
      <c r="P10" s="111">
        <f t="array" ref="P10">IFERROR(
(MEDIAN((IF(DATOS_[[Sexo]:[Sexo]]=$B10,IF(DATOS_[[Check Periodo Ref.]:[Check Periodo Ref.]]="Dentro",DATOS_[Conc.Sal.11]))))),
0)</f>
        <v>0</v>
      </c>
      <c r="Q10" s="111">
        <f t="array" ref="Q10">IFERROR(
(MEDIAN((IF(DATOS_[[Sexo]:[Sexo]]=$B10,IF(DATOS_[[Check Periodo Ref.]:[Check Periodo Ref.]]="Dentro",DATOS_[Conc.Sal.12]))))),
0)</f>
        <v>0</v>
      </c>
      <c r="R10" s="111">
        <f t="array" ref="R10">IFERROR(
(MEDIAN((IF(DATOS_[[Sexo]:[Sexo]]=$B10,IF(DATOS_[[Check Periodo Ref.]:[Check Periodo Ref.]]="Dentro",DATOS_[Conc.Sal.13]))))),
0)</f>
        <v>0</v>
      </c>
      <c r="S10" s="111">
        <f t="array" ref="S10">IFERROR(
(MEDIAN((IF(DATOS_[[Sexo]:[Sexo]]=$B10,IF(DATOS_[[Check Periodo Ref.]:[Check Periodo Ref.]]="Dentro",DATOS_[Conc.Sal.14]))))),
0)</f>
        <v>0</v>
      </c>
      <c r="T10" s="111">
        <f t="array" ref="T10">IFERROR(
(MEDIAN((IF(DATOS_[[Sexo]:[Sexo]]=$B10,IF(DATOS_[[Check Periodo Ref.]:[Check Periodo Ref.]]="Dentro",DATOS_[Conc.Sal.15]))))),
0)</f>
        <v>0</v>
      </c>
      <c r="U10" s="111">
        <f t="array" ref="U10">IFERROR(
(MEDIAN((IF(DATOS_[[Sexo]:[Sexo]]=$B10,IF(DATOS_[[Check Periodo Ref.]:[Check Periodo Ref.]]="Dentro",DATOS_[Conc.Sal.16]))))),
0)</f>
        <v>0</v>
      </c>
      <c r="V10" s="111">
        <f t="array" ref="V10">IFERROR(
(MEDIAN((IF(DATOS_[[Sexo]:[Sexo]]=$B10,IF(DATOS_[[Check Periodo Ref.]:[Check Periodo Ref.]]="Dentro",DATOS_[Conc.Sal.17]))))),
0)</f>
        <v>0</v>
      </c>
      <c r="W10" s="111">
        <f t="array" ref="W10">IFERROR(
(MEDIAN((IF(DATOS_[[Sexo]:[Sexo]]=$B10,IF(DATOS_[[Check Periodo Ref.]:[Check Periodo Ref.]]="Dentro",DATOS_[Conc.Sal.18]))))),
0)</f>
        <v>0</v>
      </c>
      <c r="X10" s="111">
        <f t="array" ref="X10">IFERROR(
(MEDIAN((IF(DATOS_[[Sexo]:[Sexo]]=$B10,IF(DATOS_[[Check Periodo Ref.]:[Check Periodo Ref.]]="Dentro",DATOS_[Conc.Sal.19]))))),
0)</f>
        <v>0</v>
      </c>
      <c r="Y10" s="111">
        <f t="array" ref="Y10">IFERROR(
(MEDIAN((IF(DATOS_[[Sexo]:[Sexo]]=$B10,IF(DATOS_[[Check Periodo Ref.]:[Check Periodo Ref.]]="Dentro",DATOS_[Conc.Sal.20]))))),
0)</f>
        <v>0</v>
      </c>
      <c r="Z10" s="111">
        <f t="array" ref="Z10">IFERROR(
(MEDIAN((IF(DATOS_[[Sexo]:[Sexo]]=$B10,IF(DATOS_[[Check Periodo Ref.]:[Check Periodo Ref.]]="Dentro",DATOS_[Conc.Sal.21]))))),
0)</f>
        <v>0</v>
      </c>
      <c r="AA10" s="111">
        <f t="array" ref="AA10">IFERROR(
(MEDIAN((IF(DATOS_[[Sexo]:[Sexo]]=$B10,IF(DATOS_[[Check Periodo Ref.]:[Check Periodo Ref.]]="Dentro",DATOS_[Conc.Sal.22]))))),
0)</f>
        <v>0</v>
      </c>
      <c r="AB10" s="111">
        <f t="array" ref="AB10">IFERROR(
(MEDIAN((IF(DATOS_[[Sexo]:[Sexo]]=$B10,IF(DATOS_[[Check Periodo Ref.]:[Check Periodo Ref.]]="Dentro",DATOS_[Conc.Sal.23]))))),
0)</f>
        <v>0</v>
      </c>
      <c r="AC10" s="111">
        <f t="array" ref="AC10">IFERROR(
(MEDIAN((IF(DATOS_[[Sexo]:[Sexo]]=$B10,IF(DATOS_[[Check Periodo Ref.]:[Check Periodo Ref.]]="Dentro",DATOS_[Conc.Sal.24]))))),
0)</f>
        <v>0</v>
      </c>
      <c r="AD10" s="111">
        <f t="array" ref="AD10">IFERROR(
(MEDIAN((IF(DATOS_[[Sexo]:[Sexo]]=$B10,IF(DATOS_[[Check Periodo Ref.]:[Check Periodo Ref.]]="Dentro",DATOS_[Conc.Sal.25]))))),
0)</f>
        <v>0</v>
      </c>
      <c r="AE10" s="111">
        <f t="array" ref="AE10">IFERROR(
(MEDIAN((IF(DATOS_[[Sexo]:[Sexo]]=$B10,IF(DATOS_[[Check Periodo Ref.]:[Check Periodo Ref.]]="Dentro",DATOS_[Conc.Sal.26]))))),
0)</f>
        <v>0</v>
      </c>
      <c r="AF10" s="111">
        <f t="array" ref="AF10">IFERROR(
(MEDIAN((IF(DATOS_[[Sexo]:[Sexo]]=$B10,IF(DATOS_[[Check Periodo Ref.]:[Check Periodo Ref.]]="Dentro",DATOS_[Conc.Sal.27]))))),
0)</f>
        <v>0</v>
      </c>
      <c r="AG10" s="111">
        <f t="array" ref="AG10">IFERROR(
(MEDIAN((IF(DATOS_[[Sexo]:[Sexo]]=$B10,IF(DATOS_[[Check Periodo Ref.]:[Check Periodo Ref.]]="Dentro",DATOS_[Conc.Sal.28]))))),
0)</f>
        <v>0</v>
      </c>
      <c r="AH10" s="111">
        <f t="array" ref="AH10">IFERROR(
(MEDIAN((IF(DATOS_[[Sexo]:[Sexo]]=$B10,IF(DATOS_[[Check Periodo Ref.]:[Check Periodo Ref.]]="Dentro",DATOS_[Conc.Sal.29]))))),
0)</f>
        <v>0</v>
      </c>
      <c r="AI10" s="111">
        <f t="array" ref="AI10">IFERROR(
(MEDIAN((IF(DATOS_[[Sexo]:[Sexo]]=$B10,IF(DATOS_[[Check Periodo Ref.]:[Check Periodo Ref.]]="Dentro",DATOS_[Conc.Sal.30]))))),
0)</f>
        <v>0</v>
      </c>
      <c r="AJ10" s="112">
        <f t="array" ref="AJ10">IFERROR(
MEDIAN(IF(DATOS_[Sexo]=$B10,IF(DATOS_[Check Periodo Ref.]="Dentro",DATOS_[Tot COMPL.SAL Ef],FALSE))),
0)</f>
        <v>0</v>
      </c>
      <c r="AK10" s="113">
        <f t="array" ref="AK10">IFERROR(
MEDIAN(IF(DATOS_[Sexo]=$B10,IF(DATOS_[Check Periodo Ref.]="Dentro",DATOS_[TOTAL SALARIO Ef],FALSE))),
0)</f>
        <v>0</v>
      </c>
      <c r="AL10" s="117">
        <f t="array" ref="AL10">IFERROR(
(MEDIAN((IF(DATOS_[[Sexo]:[Sexo]]=$B10,IF(DATOS_[[Check Periodo Ref.]:[Check Periodo Ref.]]="Dentro",DATOS_[C.Extra.01]))))),
0)</f>
        <v>0</v>
      </c>
      <c r="AM10" s="117">
        <f t="array" ref="AM10">IFERROR(
(MEDIAN((IF(DATOS_[[Sexo]:[Sexo]]=$B10,IF(DATOS_[[Check Periodo Ref.]:[Check Periodo Ref.]]="Dentro",DATOS_[C.Extra.02]))))),
0)</f>
        <v>0</v>
      </c>
      <c r="AN10" s="117">
        <f t="array" ref="AN10">IFERROR(
(MEDIAN((IF(DATOS_[[Sexo]:[Sexo]]=$B10,IF(DATOS_[[Check Periodo Ref.]:[Check Periodo Ref.]]="Dentro",DATOS_[C.Extra.03]))))),
0)</f>
        <v>0</v>
      </c>
      <c r="AO10" s="117">
        <f t="array" ref="AO10">IFERROR(
(MEDIAN((IF(DATOS_[[Sexo]:[Sexo]]=$B10,IF(DATOS_[[Check Periodo Ref.]:[Check Periodo Ref.]]="Dentro",DATOS_[C.Extra.04]))))),
0)</f>
        <v>0</v>
      </c>
      <c r="AP10" s="117">
        <f t="array" ref="AP10">IFERROR(
(MEDIAN((IF(DATOS_[[Sexo]:[Sexo]]=$B10,IF(DATOS_[[Check Periodo Ref.]:[Check Periodo Ref.]]="Dentro",DATOS_[C.Extra.05]))))),
0)</f>
        <v>0</v>
      </c>
      <c r="AQ10" s="115">
        <f t="array" ref="AQ10">IFERROR(
MEDIAN(IF(DATOS_[Sexo]=$B10,IF(DATOS_[Check Periodo Ref.]="Dentro",DATOS_[Tot Extrasalarial Ef],FALSE))),
0)</f>
        <v>0</v>
      </c>
      <c r="AR10" s="116">
        <f t="array" ref="AR10">IFERROR(
MEDIAN(IF(DATOS_[Sexo]=$B10,IF(DATOS_[Check Periodo Ref.]="Dentro",DATOS_[TOTAL Retrib Ef],FALSE))),
0)</f>
        <v>0</v>
      </c>
      <c r="AS10" s="337"/>
      <c r="AT10" s="313"/>
      <c r="AU10" s="313"/>
    </row>
    <row r="11" spans="1:47" s="36" customFormat="1" x14ac:dyDescent="0.3">
      <c r="B11" s="34" t="s">
        <v>163</v>
      </c>
      <c r="C11" s="33">
        <f t="array" ref="C11">SUM(IF($B11=DATOS_[Sexo],
IF("Dentro"=DATOS_[Check Periodo Ref.],
1/(COUNTIFS(DATOS_[Sexo],$B11,DATOS_[Check Periodo Ref.],"Dentro",DATOS_[id],DATOS_[id])))))</f>
        <v>0</v>
      </c>
      <c r="D11" s="35">
        <f>COUNTIFS(DATOS_[AGRUP. CLAS. PROF.],"&lt;&gt;",DATOS_[Sexo],$B11,DATOS_[Check Periodo Ref.],"Dentro")</f>
        <v>0</v>
      </c>
      <c r="E11" s="110">
        <f t="array" ref="E11">IFERROR(
MEDIAN(IF(DATOS_[Sexo]=$B11,IF(DATOS_[Check Periodo Ref.]="Dentro",DATOS_[SALARIO BASE Ef],FALSE))),
0)</f>
        <v>0</v>
      </c>
      <c r="F11" s="111">
        <f t="array" ref="F11">IFERROR(
(MEDIAN((IF(DATOS_[[Sexo]:[Sexo]]=$B11,IF(DATOS_[[Check Periodo Ref.]:[Check Periodo Ref.]]="Dentro",DATOS_[Conc.Sal.01]))))),
0)</f>
        <v>0</v>
      </c>
      <c r="G11" s="111">
        <f t="array" ref="G11">IFERROR(
(MEDIAN((IF(DATOS_[[Sexo]:[Sexo]]=$B11,IF(DATOS_[[Check Periodo Ref.]:[Check Periodo Ref.]]="Dentro",DATOS_[Conc.Sal.02]))))),
0)</f>
        <v>0</v>
      </c>
      <c r="H11" s="111">
        <f t="array" ref="H11">IFERROR(
(MEDIAN((IF(DATOS_[[Sexo]:[Sexo]]=$B11,IF(DATOS_[[Check Periodo Ref.]:[Check Periodo Ref.]]="Dentro",DATOS_[Conc.Sal.03]))))),
0)</f>
        <v>0</v>
      </c>
      <c r="I11" s="111">
        <f t="array" ref="I11">IFERROR(
(MEDIAN((IF(DATOS_[[Sexo]:[Sexo]]=$B11,IF(DATOS_[[Check Periodo Ref.]:[Check Periodo Ref.]]="Dentro",DATOS_[Conc.Sal.04]))))),
0)</f>
        <v>0</v>
      </c>
      <c r="J11" s="111">
        <f t="array" ref="J11">IFERROR(
(MEDIAN((IF(DATOS_[[Sexo]:[Sexo]]=$B11,IF(DATOS_[[Check Periodo Ref.]:[Check Periodo Ref.]]="Dentro",DATOS_[Conc.Sal.05]))))),
0)</f>
        <v>0</v>
      </c>
      <c r="K11" s="111">
        <f t="array" ref="K11">IFERROR(
(MEDIAN((IF(DATOS_[[Sexo]:[Sexo]]=$B11,IF(DATOS_[[Check Periodo Ref.]:[Check Periodo Ref.]]="Dentro",DATOS_[Conc.Sal.06]))))),
0)</f>
        <v>0</v>
      </c>
      <c r="L11" s="111">
        <f t="array" ref="L11">IFERROR(
(MEDIAN((IF(DATOS_[[Sexo]:[Sexo]]=$B11,IF(DATOS_[[Check Periodo Ref.]:[Check Periodo Ref.]]="Dentro",DATOS_[Conc.Sal.07]))))),
0)</f>
        <v>0</v>
      </c>
      <c r="M11" s="111">
        <f t="array" ref="M11">IFERROR(
(MEDIAN((IF(DATOS_[[Sexo]:[Sexo]]=$B11,IF(DATOS_[[Check Periodo Ref.]:[Check Periodo Ref.]]="Dentro",DATOS_[Conc.Sal.08]))))),
0)</f>
        <v>0</v>
      </c>
      <c r="N11" s="111">
        <f t="array" ref="N11">IFERROR(
(MEDIAN((IF(DATOS_[[Sexo]:[Sexo]]=$B11,IF(DATOS_[[Check Periodo Ref.]:[Check Periodo Ref.]]="Dentro",DATOS_[Conc.Sal.09]))))),
0)</f>
        <v>0</v>
      </c>
      <c r="O11" s="111">
        <f t="array" ref="O11">IFERROR(
(MEDIAN((IF(DATOS_[[Sexo]:[Sexo]]=$B11,IF(DATOS_[[Check Periodo Ref.]:[Check Periodo Ref.]]="Dentro",DATOS_[Conc.Sal.10]))))),
0)</f>
        <v>0</v>
      </c>
      <c r="P11" s="111">
        <f t="array" ref="P11">IFERROR(
(MEDIAN((IF(DATOS_[[Sexo]:[Sexo]]=$B11,IF(DATOS_[[Check Periodo Ref.]:[Check Periodo Ref.]]="Dentro",DATOS_[Conc.Sal.11]))))),
0)</f>
        <v>0</v>
      </c>
      <c r="Q11" s="111">
        <f t="array" ref="Q11">IFERROR(
(MEDIAN((IF(DATOS_[[Sexo]:[Sexo]]=$B11,IF(DATOS_[[Check Periodo Ref.]:[Check Periodo Ref.]]="Dentro",DATOS_[Conc.Sal.12]))))),
0)</f>
        <v>0</v>
      </c>
      <c r="R11" s="111">
        <f t="array" ref="R11">IFERROR(
(MEDIAN((IF(DATOS_[[Sexo]:[Sexo]]=$B11,IF(DATOS_[[Check Periodo Ref.]:[Check Periodo Ref.]]="Dentro",DATOS_[Conc.Sal.13]))))),
0)</f>
        <v>0</v>
      </c>
      <c r="S11" s="111">
        <f t="array" ref="S11">IFERROR(
(MEDIAN((IF(DATOS_[[Sexo]:[Sexo]]=$B11,IF(DATOS_[[Check Periodo Ref.]:[Check Periodo Ref.]]="Dentro",DATOS_[Conc.Sal.14]))))),
0)</f>
        <v>0</v>
      </c>
      <c r="T11" s="111">
        <f t="array" ref="T11">IFERROR(
(MEDIAN((IF(DATOS_[[Sexo]:[Sexo]]=$B11,IF(DATOS_[[Check Periodo Ref.]:[Check Periodo Ref.]]="Dentro",DATOS_[Conc.Sal.15]))))),
0)</f>
        <v>0</v>
      </c>
      <c r="U11" s="111">
        <f t="array" ref="U11">IFERROR(
(MEDIAN((IF(DATOS_[[Sexo]:[Sexo]]=$B11,IF(DATOS_[[Check Periodo Ref.]:[Check Periodo Ref.]]="Dentro",DATOS_[Conc.Sal.16]))))),
0)</f>
        <v>0</v>
      </c>
      <c r="V11" s="111">
        <f t="array" ref="V11">IFERROR(
(MEDIAN((IF(DATOS_[[Sexo]:[Sexo]]=$B11,IF(DATOS_[[Check Periodo Ref.]:[Check Periodo Ref.]]="Dentro",DATOS_[Conc.Sal.17]))))),
0)</f>
        <v>0</v>
      </c>
      <c r="W11" s="111">
        <f t="array" ref="W11">IFERROR(
(MEDIAN((IF(DATOS_[[Sexo]:[Sexo]]=$B11,IF(DATOS_[[Check Periodo Ref.]:[Check Periodo Ref.]]="Dentro",DATOS_[Conc.Sal.18]))))),
0)</f>
        <v>0</v>
      </c>
      <c r="X11" s="111">
        <f t="array" ref="X11">IFERROR(
(MEDIAN((IF(DATOS_[[Sexo]:[Sexo]]=$B11,IF(DATOS_[[Check Periodo Ref.]:[Check Periodo Ref.]]="Dentro",DATOS_[Conc.Sal.19]))))),
0)</f>
        <v>0</v>
      </c>
      <c r="Y11" s="111">
        <f t="array" ref="Y11">IFERROR(
(MEDIAN((IF(DATOS_[[Sexo]:[Sexo]]=$B11,IF(DATOS_[[Check Periodo Ref.]:[Check Periodo Ref.]]="Dentro",DATOS_[Conc.Sal.20]))))),
0)</f>
        <v>0</v>
      </c>
      <c r="Z11" s="111">
        <f t="array" ref="Z11">IFERROR(
(MEDIAN((IF(DATOS_[[Sexo]:[Sexo]]=$B11,IF(DATOS_[[Check Periodo Ref.]:[Check Periodo Ref.]]="Dentro",DATOS_[Conc.Sal.21]))))),
0)</f>
        <v>0</v>
      </c>
      <c r="AA11" s="111">
        <f t="array" ref="AA11">IFERROR(
(MEDIAN((IF(DATOS_[[Sexo]:[Sexo]]=$B11,IF(DATOS_[[Check Periodo Ref.]:[Check Periodo Ref.]]="Dentro",DATOS_[Conc.Sal.22]))))),
0)</f>
        <v>0</v>
      </c>
      <c r="AB11" s="111">
        <f t="array" ref="AB11">IFERROR(
(MEDIAN((IF(DATOS_[[Sexo]:[Sexo]]=$B11,IF(DATOS_[[Check Periodo Ref.]:[Check Periodo Ref.]]="Dentro",DATOS_[Conc.Sal.23]))))),
0)</f>
        <v>0</v>
      </c>
      <c r="AC11" s="111">
        <f t="array" ref="AC11">IFERROR(
(MEDIAN((IF(DATOS_[[Sexo]:[Sexo]]=$B11,IF(DATOS_[[Check Periodo Ref.]:[Check Periodo Ref.]]="Dentro",DATOS_[Conc.Sal.24]))))),
0)</f>
        <v>0</v>
      </c>
      <c r="AD11" s="111">
        <f t="array" ref="AD11">IFERROR(
(MEDIAN((IF(DATOS_[[Sexo]:[Sexo]]=$B11,IF(DATOS_[[Check Periodo Ref.]:[Check Periodo Ref.]]="Dentro",DATOS_[Conc.Sal.25]))))),
0)</f>
        <v>0</v>
      </c>
      <c r="AE11" s="111">
        <f t="array" ref="AE11">IFERROR(
(MEDIAN((IF(DATOS_[[Sexo]:[Sexo]]=$B11,IF(DATOS_[[Check Periodo Ref.]:[Check Periodo Ref.]]="Dentro",DATOS_[Conc.Sal.26]))))),
0)</f>
        <v>0</v>
      </c>
      <c r="AF11" s="111">
        <f t="array" ref="AF11">IFERROR(
(MEDIAN((IF(DATOS_[[Sexo]:[Sexo]]=$B11,IF(DATOS_[[Check Periodo Ref.]:[Check Periodo Ref.]]="Dentro",DATOS_[Conc.Sal.27]))))),
0)</f>
        <v>0</v>
      </c>
      <c r="AG11" s="111">
        <f t="array" ref="AG11">IFERROR(
(MEDIAN((IF(DATOS_[[Sexo]:[Sexo]]=$B11,IF(DATOS_[[Check Periodo Ref.]:[Check Periodo Ref.]]="Dentro",DATOS_[Conc.Sal.28]))))),
0)</f>
        <v>0</v>
      </c>
      <c r="AH11" s="111">
        <f t="array" ref="AH11">IFERROR(
(MEDIAN((IF(DATOS_[[Sexo]:[Sexo]]=$B11,IF(DATOS_[[Check Periodo Ref.]:[Check Periodo Ref.]]="Dentro",DATOS_[Conc.Sal.29]))))),
0)</f>
        <v>0</v>
      </c>
      <c r="AI11" s="111">
        <f t="array" ref="AI11">IFERROR(
(MEDIAN((IF(DATOS_[[Sexo]:[Sexo]]=$B11,IF(DATOS_[[Check Periodo Ref.]:[Check Periodo Ref.]]="Dentro",DATOS_[Conc.Sal.30]))))),
0)</f>
        <v>0</v>
      </c>
      <c r="AJ11" s="112">
        <f t="array" ref="AJ11">IFERROR(
MEDIAN(IF(DATOS_[Sexo]=$B11,IF(DATOS_[Check Periodo Ref.]="Dentro",DATOS_[Tot COMPL.SAL Ef],FALSE))),
0)</f>
        <v>0</v>
      </c>
      <c r="AK11" s="113">
        <f t="array" ref="AK11">IFERROR(
MEDIAN(IF(DATOS_[Sexo]=$B11,IF(DATOS_[Check Periodo Ref.]="Dentro",DATOS_[TOTAL SALARIO Ef],FALSE))),
0)</f>
        <v>0</v>
      </c>
      <c r="AL11" s="117">
        <f t="array" ref="AL11">IFERROR(
(MEDIAN((IF(DATOS_[[Sexo]:[Sexo]]=$B11,IF(DATOS_[[Check Periodo Ref.]:[Check Periodo Ref.]]="Dentro",DATOS_[C.Extra.01]))))),
0)</f>
        <v>0</v>
      </c>
      <c r="AM11" s="117">
        <f t="array" ref="AM11">IFERROR(
(MEDIAN((IF(DATOS_[[Sexo]:[Sexo]]=$B11,IF(DATOS_[[Check Periodo Ref.]:[Check Periodo Ref.]]="Dentro",DATOS_[C.Extra.02]))))),
0)</f>
        <v>0</v>
      </c>
      <c r="AN11" s="117">
        <f t="array" ref="AN11">IFERROR(
(MEDIAN((IF(DATOS_[[Sexo]:[Sexo]]=$B11,IF(DATOS_[[Check Periodo Ref.]:[Check Periodo Ref.]]="Dentro",DATOS_[C.Extra.03]))))),
0)</f>
        <v>0</v>
      </c>
      <c r="AO11" s="117">
        <f t="array" ref="AO11">IFERROR(
(MEDIAN((IF(DATOS_[[Sexo]:[Sexo]]=$B11,IF(DATOS_[[Check Periodo Ref.]:[Check Periodo Ref.]]="Dentro",DATOS_[C.Extra.04]))))),
0)</f>
        <v>0</v>
      </c>
      <c r="AP11" s="117">
        <f t="array" ref="AP11">IFERROR(
(MEDIAN((IF(DATOS_[[Sexo]:[Sexo]]=$B11,IF(DATOS_[[Check Periodo Ref.]:[Check Periodo Ref.]]="Dentro",DATOS_[C.Extra.05]))))),
0)</f>
        <v>0</v>
      </c>
      <c r="AQ11" s="115">
        <f t="array" ref="AQ11">IFERROR(
MEDIAN(IF(DATOS_[Sexo]=$B11,IF(DATOS_[Check Periodo Ref.]="Dentro",DATOS_[Tot Extrasalarial Ef],FALSE))),
0)</f>
        <v>0</v>
      </c>
      <c r="AR11" s="116">
        <f t="array" ref="AR11">IFERROR(
MEDIAN(IF(DATOS_[Sexo]=$B11,IF(DATOS_[Check Periodo Ref.]="Dentro",DATOS_[TOTAL Retrib Ef],FALSE))),
0)</f>
        <v>0</v>
      </c>
      <c r="AS11" s="337"/>
      <c r="AT11" s="313"/>
      <c r="AU11" s="313"/>
    </row>
    <row r="12" spans="1:47" s="36" customFormat="1" x14ac:dyDescent="0.3">
      <c r="D12" s="37"/>
      <c r="J12" s="38"/>
      <c r="K12" s="39"/>
      <c r="L12" s="39"/>
      <c r="M12" s="39"/>
      <c r="N12" s="39"/>
      <c r="O12" s="39"/>
      <c r="P12" s="39"/>
      <c r="Q12" s="39"/>
      <c r="R12" s="39"/>
      <c r="S12" s="39"/>
      <c r="T12" s="39"/>
      <c r="U12" s="39"/>
      <c r="V12" s="38"/>
      <c r="W12" s="38"/>
      <c r="X12" s="38"/>
      <c r="Y12" s="38"/>
      <c r="Z12" s="38"/>
      <c r="AA12" s="38"/>
      <c r="AB12" s="38"/>
      <c r="AC12" s="38"/>
      <c r="AD12" s="38"/>
      <c r="AE12" s="38"/>
      <c r="AF12" s="38"/>
      <c r="AG12" s="38"/>
      <c r="AH12" s="38"/>
      <c r="AI12" s="38"/>
      <c r="AL12" s="39"/>
      <c r="AM12" s="39"/>
      <c r="AN12" s="39"/>
      <c r="AO12" s="39"/>
      <c r="AP12" s="39"/>
    </row>
    <row r="13" spans="1:47" s="36" customFormat="1" x14ac:dyDescent="0.3">
      <c r="D13" s="37"/>
      <c r="J13" s="38"/>
      <c r="K13" s="39"/>
      <c r="L13" s="39"/>
      <c r="M13" s="39"/>
      <c r="N13" s="39"/>
      <c r="O13" s="39"/>
      <c r="P13" s="39"/>
      <c r="Q13" s="39"/>
      <c r="R13" s="39"/>
      <c r="S13" s="39"/>
      <c r="T13" s="39"/>
      <c r="U13" s="39"/>
      <c r="V13" s="38"/>
      <c r="W13" s="38"/>
      <c r="X13" s="38"/>
      <c r="Y13" s="38"/>
      <c r="Z13" s="38"/>
      <c r="AA13" s="38"/>
      <c r="AB13" s="38"/>
      <c r="AC13" s="38"/>
      <c r="AD13" s="38"/>
      <c r="AE13" s="38"/>
      <c r="AF13" s="38"/>
      <c r="AG13" s="38"/>
      <c r="AH13" s="38"/>
      <c r="AI13" s="38"/>
      <c r="AL13" s="39"/>
      <c r="AM13" s="39"/>
      <c r="AN13" s="39"/>
      <c r="AO13" s="39"/>
      <c r="AP13" s="39"/>
    </row>
    <row r="14" spans="1:47" s="33" customFormat="1" ht="46.15" customHeight="1" x14ac:dyDescent="0.25">
      <c r="B14" s="30"/>
      <c r="C14" s="30" t="s">
        <v>225</v>
      </c>
      <c r="D14" s="30" t="s">
        <v>220</v>
      </c>
      <c r="E14" s="31" t="s">
        <v>223</v>
      </c>
      <c r="F14" s="32" t="str">
        <f>+F8</f>
        <v>[ocultar]</v>
      </c>
      <c r="G14" s="32" t="str">
        <f t="shared" ref="G14:AI14" si="3">+G8</f>
        <v>[ocultar]</v>
      </c>
      <c r="H14" s="32" t="str">
        <f t="shared" si="3"/>
        <v>[ocultar]</v>
      </c>
      <c r="I14" s="32" t="str">
        <f t="shared" si="3"/>
        <v>[ocultar]</v>
      </c>
      <c r="J14" s="32" t="str">
        <f t="shared" si="3"/>
        <v>[ocultar]</v>
      </c>
      <c r="K14" s="32" t="str">
        <f t="shared" si="3"/>
        <v>[ocultar]</v>
      </c>
      <c r="L14" s="32" t="str">
        <f t="shared" si="3"/>
        <v>[ocultar]</v>
      </c>
      <c r="M14" s="32" t="str">
        <f t="shared" si="3"/>
        <v>[ocultar]</v>
      </c>
      <c r="N14" s="32" t="str">
        <f t="shared" si="3"/>
        <v>[ocultar]</v>
      </c>
      <c r="O14" s="32" t="str">
        <f t="shared" si="3"/>
        <v>[ocultar]</v>
      </c>
      <c r="P14" s="32" t="str">
        <f t="shared" si="3"/>
        <v>[ocultar]</v>
      </c>
      <c r="Q14" s="32" t="str">
        <f t="shared" si="3"/>
        <v>[ocultar]</v>
      </c>
      <c r="R14" s="32" t="str">
        <f t="shared" si="3"/>
        <v>[ocultar]</v>
      </c>
      <c r="S14" s="32" t="str">
        <f t="shared" si="3"/>
        <v>[ocultar]</v>
      </c>
      <c r="T14" s="32" t="str">
        <f t="shared" si="3"/>
        <v>[ocultar]</v>
      </c>
      <c r="U14" s="32" t="str">
        <f t="shared" si="3"/>
        <v>[ocultar]</v>
      </c>
      <c r="V14" s="32" t="str">
        <f t="shared" si="3"/>
        <v>[ocultar]</v>
      </c>
      <c r="W14" s="32" t="str">
        <f t="shared" si="3"/>
        <v>[ocultar]</v>
      </c>
      <c r="X14" s="32" t="str">
        <f t="shared" si="3"/>
        <v>[ocultar]</v>
      </c>
      <c r="Y14" s="32" t="str">
        <f t="shared" si="3"/>
        <v>[ocultar]</v>
      </c>
      <c r="Z14" s="32" t="str">
        <f t="shared" si="3"/>
        <v>[ocultar]</v>
      </c>
      <c r="AA14" s="32" t="str">
        <f t="shared" si="3"/>
        <v>[ocultar]</v>
      </c>
      <c r="AB14" s="32" t="str">
        <f t="shared" si="3"/>
        <v>[ocultar]</v>
      </c>
      <c r="AC14" s="32" t="str">
        <f t="shared" si="3"/>
        <v>[ocultar]</v>
      </c>
      <c r="AD14" s="32" t="str">
        <f t="shared" si="3"/>
        <v>[ocultar]</v>
      </c>
      <c r="AE14" s="32" t="str">
        <f t="shared" si="3"/>
        <v>[ocultar]</v>
      </c>
      <c r="AF14" s="32" t="str">
        <f t="shared" si="3"/>
        <v>[ocultar]</v>
      </c>
      <c r="AG14" s="32" t="str">
        <f t="shared" si="3"/>
        <v>[ocultar]</v>
      </c>
      <c r="AH14" s="32" t="str">
        <f t="shared" si="3"/>
        <v>[ocultar]</v>
      </c>
      <c r="AI14" s="32" t="str">
        <f t="shared" si="3"/>
        <v>[ocultar]</v>
      </c>
      <c r="AJ14" s="73" t="s">
        <v>221</v>
      </c>
      <c r="AK14" s="74" t="s">
        <v>213</v>
      </c>
      <c r="AL14" s="75" t="str">
        <f>+AL8</f>
        <v>[ocultar]</v>
      </c>
      <c r="AM14" s="75" t="str">
        <f t="shared" ref="AM14:AP14" si="4">+AM8</f>
        <v>[ocultar]</v>
      </c>
      <c r="AN14" s="75" t="str">
        <f t="shared" si="4"/>
        <v>[ocultar]</v>
      </c>
      <c r="AO14" s="75" t="str">
        <f t="shared" si="4"/>
        <v>[ocultar]</v>
      </c>
      <c r="AP14" s="75" t="str">
        <f t="shared" si="4"/>
        <v>[ocultar]</v>
      </c>
      <c r="AQ14" s="76" t="s">
        <v>222</v>
      </c>
      <c r="AR14" s="77" t="s">
        <v>214</v>
      </c>
    </row>
    <row r="15" spans="1:47" s="36" customFormat="1" ht="17.25" thickBot="1" x14ac:dyDescent="0.35">
      <c r="A15" s="36" t="str">
        <f>+A16</f>
        <v>[ocultar]</v>
      </c>
      <c r="B15" s="40" t="s">
        <v>298</v>
      </c>
      <c r="C15" s="109"/>
      <c r="D15" s="41"/>
      <c r="E15" s="119" t="str">
        <f t="shared" ref="E15" si="5">IFERROR((E16-E17)/E16,"")</f>
        <v/>
      </c>
      <c r="F15" s="123" t="str">
        <f>IFERROR((F16-F17)/F16,"")</f>
        <v/>
      </c>
      <c r="G15" s="123" t="str">
        <f t="shared" ref="G15:AR15" si="6">IFERROR((G16-G17)/G16,"")</f>
        <v/>
      </c>
      <c r="H15" s="123" t="str">
        <f t="shared" si="6"/>
        <v/>
      </c>
      <c r="I15" s="123" t="str">
        <f t="shared" si="6"/>
        <v/>
      </c>
      <c r="J15" s="123" t="str">
        <f t="shared" si="6"/>
        <v/>
      </c>
      <c r="K15" s="123" t="str">
        <f t="shared" si="6"/>
        <v/>
      </c>
      <c r="L15" s="123" t="str">
        <f t="shared" si="6"/>
        <v/>
      </c>
      <c r="M15" s="123" t="str">
        <f t="shared" si="6"/>
        <v/>
      </c>
      <c r="N15" s="123" t="str">
        <f t="shared" si="6"/>
        <v/>
      </c>
      <c r="O15" s="123" t="str">
        <f t="shared" si="6"/>
        <v/>
      </c>
      <c r="P15" s="123" t="str">
        <f t="shared" si="6"/>
        <v/>
      </c>
      <c r="Q15" s="123" t="str">
        <f t="shared" si="6"/>
        <v/>
      </c>
      <c r="R15" s="123" t="str">
        <f t="shared" si="6"/>
        <v/>
      </c>
      <c r="S15" s="123" t="str">
        <f t="shared" si="6"/>
        <v/>
      </c>
      <c r="T15" s="123" t="str">
        <f t="shared" si="6"/>
        <v/>
      </c>
      <c r="U15" s="123" t="str">
        <f t="shared" si="6"/>
        <v/>
      </c>
      <c r="V15" s="122" t="str">
        <f t="shared" si="6"/>
        <v/>
      </c>
      <c r="W15" s="122" t="str">
        <f t="shared" si="6"/>
        <v/>
      </c>
      <c r="X15" s="122" t="str">
        <f t="shared" si="6"/>
        <v/>
      </c>
      <c r="Y15" s="122"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4" t="str">
        <f t="shared" si="6"/>
        <v/>
      </c>
      <c r="AK15" s="128" t="str">
        <f t="shared" si="6"/>
        <v/>
      </c>
      <c r="AL15" s="125" t="str">
        <f t="shared" si="6"/>
        <v/>
      </c>
      <c r="AM15" s="125" t="str">
        <f t="shared" si="6"/>
        <v/>
      </c>
      <c r="AN15" s="125" t="str">
        <f t="shared" si="6"/>
        <v/>
      </c>
      <c r="AO15" s="125" t="str">
        <f t="shared" si="6"/>
        <v/>
      </c>
      <c r="AP15" s="125" t="str">
        <f t="shared" si="6"/>
        <v/>
      </c>
      <c r="AQ15" s="126" t="str">
        <f t="shared" si="6"/>
        <v/>
      </c>
      <c r="AR15" s="127" t="str">
        <f t="shared" si="6"/>
        <v/>
      </c>
    </row>
    <row r="16" spans="1:47" s="36" customFormat="1" x14ac:dyDescent="0.3">
      <c r="A16" s="36" t="str">
        <f>+IF(C16+C17=0,"[ocultar]","")</f>
        <v>[ocultar]</v>
      </c>
      <c r="B16" s="34" t="s">
        <v>162</v>
      </c>
      <c r="C16" s="33">
        <f t="array" ref="C16">SUM(IF($B16=DATOS_[Sexo],
IF($B15=DATOS_[AGRUP. CLAS. PROF.],
IF("Dentro"=DATOS_[Check Periodo Ref.],
1/(COUNTIFS(DATOS_[Sexo],$B16,DATOS_[AGRUP. CLAS. PROF.],$B15,DATOS_[Check Periodo Ref.],"Dentro",DATOS_[id],DATOS_[id]))))))</f>
        <v>0</v>
      </c>
      <c r="D16" s="35">
        <f>COUNTIFS(DATOS_[AGRUP. CLAS. PROF.],$B15,DATOS_[Sexo],$B16,DATOS_[Check Periodo Ref.],"Dentro")</f>
        <v>0</v>
      </c>
      <c r="E16" s="110">
        <f t="array" ref="E16">IFERROR(
MEDIAN(IF(DATOS_[Sexo]=$B16,IF(DATOS_[AGRUP. CLAS. PROF.]=$B15,IF(DATOS_[Check Periodo Ref.]="Dentro",DATOS_[SALARIO BASE Ef],FALSE)))),
0)</f>
        <v>0</v>
      </c>
      <c r="F16" s="111">
        <f t="array" ref="F16">IFERROR(
MEDIAN((IF(DATOS_[[Sexo]:[Sexo]]=$B16,IF(DATOS_[[AGRUP. CLAS. PROF.]:[AGRUP. CLAS. PROF.]]=$B15,IF(DATOS_[[Check Periodo Ref.]:[Check Periodo Ref.]]="Dentro",DATOS_[Conc.Sal.01]))))),
0)</f>
        <v>0</v>
      </c>
      <c r="G16" s="111">
        <f t="array" ref="G16">IFERROR(
MEDIAN((IF(DATOS_[[Sexo]:[Sexo]]=$B16,IF(DATOS_[[AGRUP. CLAS. PROF.]:[AGRUP. CLAS. PROF.]]=$B15,IF(DATOS_[[Check Periodo Ref.]:[Check Periodo Ref.]]="Dentro",DATOS_[Conc.Sal.02]))))),
0)</f>
        <v>0</v>
      </c>
      <c r="H16" s="111">
        <f t="array" ref="H16">IFERROR(
MEDIAN((IF(DATOS_[[Sexo]:[Sexo]]=$B16,IF(DATOS_[[AGRUP. CLAS. PROF.]:[AGRUP. CLAS. PROF.]]=$B15,IF(DATOS_[[Check Periodo Ref.]:[Check Periodo Ref.]]="Dentro",DATOS_[Conc.Sal.03]))))),
0)</f>
        <v>0</v>
      </c>
      <c r="I16" s="111">
        <f t="array" ref="I16">IFERROR(
MEDIAN((IF(DATOS_[[Sexo]:[Sexo]]=$B16,IF(DATOS_[[AGRUP. CLAS. PROF.]:[AGRUP. CLAS. PROF.]]=$B15,IF(DATOS_[[Check Periodo Ref.]:[Check Periodo Ref.]]="Dentro",DATOS_[Conc.Sal.04]))))),
0)</f>
        <v>0</v>
      </c>
      <c r="J16" s="111">
        <f t="array" ref="J16">IFERROR(
MEDIAN((IF(DATOS_[[Sexo]:[Sexo]]=$B16,IF(DATOS_[[AGRUP. CLAS. PROF.]:[AGRUP. CLAS. PROF.]]=$B15,IF(DATOS_[[Check Periodo Ref.]:[Check Periodo Ref.]]="Dentro",DATOS_[Conc.Sal.05]))))),
0)</f>
        <v>0</v>
      </c>
      <c r="K16" s="111">
        <f t="array" ref="K16">IFERROR(
MEDIAN((IF(DATOS_[[Sexo]:[Sexo]]=$B16,IF(DATOS_[[AGRUP. CLAS. PROF.]:[AGRUP. CLAS. PROF.]]=$B15,IF(DATOS_[[Check Periodo Ref.]:[Check Periodo Ref.]]="Dentro",DATOS_[Conc.Sal.06]))))),
0)</f>
        <v>0</v>
      </c>
      <c r="L16" s="111">
        <f t="array" ref="L16">IFERROR(
MEDIAN((IF(DATOS_[[Sexo]:[Sexo]]=$B16,IF(DATOS_[[AGRUP. CLAS. PROF.]:[AGRUP. CLAS. PROF.]]=$B15,IF(DATOS_[[Check Periodo Ref.]:[Check Periodo Ref.]]="Dentro",DATOS_[Conc.Sal.07]))))),
0)</f>
        <v>0</v>
      </c>
      <c r="M16" s="111">
        <f t="array" ref="M16">IFERROR(
MEDIAN((IF(DATOS_[[Sexo]:[Sexo]]=$B16,IF(DATOS_[[AGRUP. CLAS. PROF.]:[AGRUP. CLAS. PROF.]]=$B15,IF(DATOS_[[Check Periodo Ref.]:[Check Periodo Ref.]]="Dentro",DATOS_[Conc.Sal.08]))))),
0)</f>
        <v>0</v>
      </c>
      <c r="N16" s="111">
        <f t="array" ref="N16">IFERROR(
MEDIAN((IF(DATOS_[[Sexo]:[Sexo]]=$B16,IF(DATOS_[[AGRUP. CLAS. PROF.]:[AGRUP. CLAS. PROF.]]=$B15,IF(DATOS_[[Check Periodo Ref.]:[Check Periodo Ref.]]="Dentro",DATOS_[Conc.Sal.09]))))),
0)</f>
        <v>0</v>
      </c>
      <c r="O16" s="111">
        <f t="array" ref="O16">IFERROR(
MEDIAN((IF(DATOS_[[Sexo]:[Sexo]]=$B16,IF(DATOS_[[AGRUP. CLAS. PROF.]:[AGRUP. CLAS. PROF.]]=$B15,IF(DATOS_[[Check Periodo Ref.]:[Check Periodo Ref.]]="Dentro",DATOS_[Conc.Sal.10]))))),
0)</f>
        <v>0</v>
      </c>
      <c r="P16" s="111">
        <f t="array" ref="P16">IFERROR(
MEDIAN((IF(DATOS_[[Sexo]:[Sexo]]=$B16,IF(DATOS_[[AGRUP. CLAS. PROF.]:[AGRUP. CLAS. PROF.]]=$B15,IF(DATOS_[[Check Periodo Ref.]:[Check Periodo Ref.]]="Dentro",DATOS_[Conc.Sal.11]))))),
0)</f>
        <v>0</v>
      </c>
      <c r="Q16" s="111">
        <f t="array" ref="Q16">IFERROR(
MEDIAN((IF(DATOS_[[Sexo]:[Sexo]]=$B16,IF(DATOS_[[AGRUP. CLAS. PROF.]:[AGRUP. CLAS. PROF.]]=$B15,IF(DATOS_[[Check Periodo Ref.]:[Check Periodo Ref.]]="Dentro",DATOS_[Conc.Sal.12]))))),
0)</f>
        <v>0</v>
      </c>
      <c r="R16" s="111">
        <f t="array" ref="R16">IFERROR(
MEDIAN((IF(DATOS_[[Sexo]:[Sexo]]=$B16,IF(DATOS_[[AGRUP. CLAS. PROF.]:[AGRUP. CLAS. PROF.]]=$B15,IF(DATOS_[[Check Periodo Ref.]:[Check Periodo Ref.]]="Dentro",DATOS_[Conc.Sal.13]))))),
0)</f>
        <v>0</v>
      </c>
      <c r="S16" s="111">
        <f t="array" ref="S16">IFERROR(
MEDIAN((IF(DATOS_[[Sexo]:[Sexo]]=$B16,IF(DATOS_[[AGRUP. CLAS. PROF.]:[AGRUP. CLAS. PROF.]]=$B15,IF(DATOS_[[Check Periodo Ref.]:[Check Periodo Ref.]]="Dentro",DATOS_[Conc.Sal.14]))))),
0)</f>
        <v>0</v>
      </c>
      <c r="T16" s="111">
        <f t="array" ref="T16">IFERROR(
MEDIAN((IF(DATOS_[[Sexo]:[Sexo]]=$B16,IF(DATOS_[[AGRUP. CLAS. PROF.]:[AGRUP. CLAS. PROF.]]=$B15,IF(DATOS_[[Check Periodo Ref.]:[Check Periodo Ref.]]="Dentro",DATOS_[Conc.Sal.15]))))),
0)</f>
        <v>0</v>
      </c>
      <c r="U16" s="111">
        <f t="array" ref="U16">IFERROR(
MEDIAN((IF(DATOS_[[Sexo]:[Sexo]]=$B16,IF(DATOS_[[AGRUP. CLAS. PROF.]:[AGRUP. CLAS. PROF.]]=$B15,IF(DATOS_[[Check Periodo Ref.]:[Check Periodo Ref.]]="Dentro",DATOS_[Conc.Sal.16]))))),
0)</f>
        <v>0</v>
      </c>
      <c r="V16" s="111">
        <f t="array" ref="V16">IFERROR(
MEDIAN((IF(DATOS_[[Sexo]:[Sexo]]=$B16,IF(DATOS_[[AGRUP. CLAS. PROF.]:[AGRUP. CLAS. PROF.]]=$B15,IF(DATOS_[[Check Periodo Ref.]:[Check Periodo Ref.]]="Dentro",DATOS_[Conc.Sal.17]))))),
0)</f>
        <v>0</v>
      </c>
      <c r="W16" s="111">
        <f t="array" ref="W16">IFERROR(
MEDIAN((IF(DATOS_[[Sexo]:[Sexo]]=$B16,IF(DATOS_[[AGRUP. CLAS. PROF.]:[AGRUP. CLAS. PROF.]]=$B15,IF(DATOS_[[Check Periodo Ref.]:[Check Periodo Ref.]]="Dentro",DATOS_[Conc.Sal.18]))))),
0)</f>
        <v>0</v>
      </c>
      <c r="X16" s="111">
        <f t="array" ref="X16">IFERROR(
MEDIAN((IF(DATOS_[[Sexo]:[Sexo]]=$B16,IF(DATOS_[[AGRUP. CLAS. PROF.]:[AGRUP. CLAS. PROF.]]=$B15,IF(DATOS_[[Check Periodo Ref.]:[Check Periodo Ref.]]="Dentro",DATOS_[Conc.Sal.19]))))),
0)</f>
        <v>0</v>
      </c>
      <c r="Y16" s="111">
        <f t="array" ref="Y16">IFERROR(
MEDIAN((IF(DATOS_[[Sexo]:[Sexo]]=$B16,IF(DATOS_[[AGRUP. CLAS. PROF.]:[AGRUP. CLAS. PROF.]]=$B15,IF(DATOS_[[Check Periodo Ref.]:[Check Periodo Ref.]]="Dentro",DATOS_[Conc.Sal.20]))))),
0)</f>
        <v>0</v>
      </c>
      <c r="Z16" s="111">
        <f t="array" ref="Z16">IFERROR(
MEDIAN((IF(DATOS_[[Sexo]:[Sexo]]=$B16,IF(DATOS_[[AGRUP. CLAS. PROF.]:[AGRUP. CLAS. PROF.]]=$B15,IF(DATOS_[[Check Periodo Ref.]:[Check Periodo Ref.]]="Dentro",DATOS_[Conc.Sal.21]))))),
0)</f>
        <v>0</v>
      </c>
      <c r="AA16" s="111">
        <f t="array" ref="AA16">IFERROR(
MEDIAN((IF(DATOS_[[Sexo]:[Sexo]]=$B16,IF(DATOS_[[AGRUP. CLAS. PROF.]:[AGRUP. CLAS. PROF.]]=$B15,IF(DATOS_[[Check Periodo Ref.]:[Check Periodo Ref.]]="Dentro",DATOS_[Conc.Sal.22]))))),
0)</f>
        <v>0</v>
      </c>
      <c r="AB16" s="111">
        <f t="array" ref="AB16">IFERROR(
MEDIAN((IF(DATOS_[[Sexo]:[Sexo]]=$B16,IF(DATOS_[[AGRUP. CLAS. PROF.]:[AGRUP. CLAS. PROF.]]=$B15,IF(DATOS_[[Check Periodo Ref.]:[Check Periodo Ref.]]="Dentro",DATOS_[Conc.Sal.23]))))),
0)</f>
        <v>0</v>
      </c>
      <c r="AC16" s="111">
        <f t="array" ref="AC16">IFERROR(
MEDIAN((IF(DATOS_[[Sexo]:[Sexo]]=$B16,IF(DATOS_[[AGRUP. CLAS. PROF.]:[AGRUP. CLAS. PROF.]]=$B15,IF(DATOS_[[Check Periodo Ref.]:[Check Periodo Ref.]]="Dentro",DATOS_[Conc.Sal.24]))))),
0)</f>
        <v>0</v>
      </c>
      <c r="AD16" s="111">
        <f t="array" ref="AD16">IFERROR(
MEDIAN((IF(DATOS_[[Sexo]:[Sexo]]=$B16,IF(DATOS_[[AGRUP. CLAS. PROF.]:[AGRUP. CLAS. PROF.]]=$B15,IF(DATOS_[[Check Periodo Ref.]:[Check Periodo Ref.]]="Dentro",DATOS_[Conc.Sal.25]))))),
0)</f>
        <v>0</v>
      </c>
      <c r="AE16" s="111">
        <f t="array" ref="AE16">IFERROR(
MEDIAN((IF(DATOS_[[Sexo]:[Sexo]]=$B16,IF(DATOS_[[AGRUP. CLAS. PROF.]:[AGRUP. CLAS. PROF.]]=$B15,IF(DATOS_[[Check Periodo Ref.]:[Check Periodo Ref.]]="Dentro",DATOS_[Conc.Sal.26]))))),
0)</f>
        <v>0</v>
      </c>
      <c r="AF16" s="111">
        <f t="array" ref="AF16">IFERROR(
MEDIAN((IF(DATOS_[[Sexo]:[Sexo]]=$B16,IF(DATOS_[[AGRUP. CLAS. PROF.]:[AGRUP. CLAS. PROF.]]=$B15,IF(DATOS_[[Check Periodo Ref.]:[Check Periodo Ref.]]="Dentro",DATOS_[Conc.Sal.27]))))),
0)</f>
        <v>0</v>
      </c>
      <c r="AG16" s="111">
        <f t="array" ref="AG16">IFERROR(
MEDIAN((IF(DATOS_[[Sexo]:[Sexo]]=$B16,IF(DATOS_[[AGRUP. CLAS. PROF.]:[AGRUP. CLAS. PROF.]]=$B15,IF(DATOS_[[Check Periodo Ref.]:[Check Periodo Ref.]]="Dentro",DATOS_[Conc.Sal.28]))))),
0)</f>
        <v>0</v>
      </c>
      <c r="AH16" s="111">
        <f t="array" ref="AH16">IFERROR(
MEDIAN((IF(DATOS_[[Sexo]:[Sexo]]=$B16,IF(DATOS_[[AGRUP. CLAS. PROF.]:[AGRUP. CLAS. PROF.]]=$B15,IF(DATOS_[[Check Periodo Ref.]:[Check Periodo Ref.]]="Dentro",DATOS_[Conc.Sal.29]))))),
0)</f>
        <v>0</v>
      </c>
      <c r="AI16" s="111">
        <f t="array" ref="AI16">IFERROR(
MEDIAN((IF(DATOS_[[Sexo]:[Sexo]]=$B16,IF(DATOS_[[AGRUP. CLAS. PROF.]:[AGRUP. CLAS. PROF.]]=$B15,IF(DATOS_[[Check Periodo Ref.]:[Check Periodo Ref.]]="Dentro",DATOS_[Conc.Sal.30]))))),
0)</f>
        <v>0</v>
      </c>
      <c r="AJ16" s="112">
        <f t="array" ref="AJ16">IFERROR(
MEDIAN(IF(DATOS_[Sexo]=$B16,IF(DATOS_[AGRUP. CLAS. PROF.]=$B15,IF(DATOS_[Check Periodo Ref.]="Dentro",DATOS_[Tot COMPL.SAL Ef],FALSE)))),
0)</f>
        <v>0</v>
      </c>
      <c r="AK16" s="113">
        <f t="array" ref="AK16">IFERROR(
MEDIAN(IF(DATOS_[Sexo]=$B16,IF(DATOS_[AGRUP. CLAS. PROF.]=$B15,IF(DATOS_[Check Periodo Ref.]="Dentro",DATOS_[TOTAL SALARIO Ef],FALSE)))),
0)</f>
        <v>0</v>
      </c>
      <c r="AL16" s="114">
        <f t="array" ref="AL16">IFERROR(
MEDIAN((IF(DATOS_[[Sexo]:[Sexo]]=$B16,IF(DATOS_[[AGRUP. CLAS. PROF.]:[AGRUP. CLAS. PROF.]]=$B15,IF(DATOS_[[Check Periodo Ref.]:[Check Periodo Ref.]]="Dentro",DATOS_[C.Extra.01]))))),
0)</f>
        <v>0</v>
      </c>
      <c r="AM16" s="114">
        <f t="array" ref="AM16">IFERROR(
MEDIAN((IF(DATOS_[[Sexo]:[Sexo]]=$B16,IF(DATOS_[[AGRUP. CLAS. PROF.]:[AGRUP. CLAS. PROF.]]=$B15,IF(DATOS_[[Check Periodo Ref.]:[Check Periodo Ref.]]="Dentro",DATOS_[C.Extra.02]))))),
0)</f>
        <v>0</v>
      </c>
      <c r="AN16" s="114">
        <f t="array" ref="AN16">IFERROR(
MEDIAN((IF(DATOS_[[Sexo]:[Sexo]]=$B16,IF(DATOS_[[AGRUP. CLAS. PROF.]:[AGRUP. CLAS. PROF.]]=$B15,IF(DATOS_[[Check Periodo Ref.]:[Check Periodo Ref.]]="Dentro",DATOS_[C.Extra.03]))))),
0)</f>
        <v>0</v>
      </c>
      <c r="AO16" s="114">
        <f t="array" ref="AO16">IFERROR(
MEDIAN((IF(DATOS_[[Sexo]:[Sexo]]=$B16,IF(DATOS_[[AGRUP. CLAS. PROF.]:[AGRUP. CLAS. PROF.]]=$B15,IF(DATOS_[[Check Periodo Ref.]:[Check Periodo Ref.]]="Dentro",DATOS_[C.Extra.04]))))),
0)</f>
        <v>0</v>
      </c>
      <c r="AP16" s="114">
        <f t="array" ref="AP16">IFERROR(
MEDIAN((IF(DATOS_[[Sexo]:[Sexo]]=$B16,IF(DATOS_[[AGRUP. CLAS. PROF.]:[AGRUP. CLAS. PROF.]]=$B15,IF(DATOS_[[Check Periodo Ref.]:[Check Periodo Ref.]]="Dentro",DATOS_[C.Extra.05]))))),
0)</f>
        <v>0</v>
      </c>
      <c r="AQ16" s="115">
        <f t="array" ref="AQ16">IFERROR(
MEDIAN(IF(DATOS_[Sexo]=$B16,IF(DATOS_[AGRUP. CLAS. PROF.]=$B15,IF(DATOS_[Check Periodo Ref.]="Dentro",DATOS_[Tot Extrasalarial Ef],FALSE)))),
0)</f>
        <v>0</v>
      </c>
      <c r="AR16" s="116">
        <f t="array" ref="AR16">IFERROR(
MEDIAN(IF(DATOS_[Sexo]=$B16,IF(DATOS_[AGRUP. CLAS. PROF.]=$B15,IF(DATOS_[Check Periodo Ref.]="Dentro",DATOS_[TOTAL Retrib Ef],FALSE)))),
0)</f>
        <v>0</v>
      </c>
    </row>
    <row r="17" spans="1:44" s="36" customFormat="1" x14ac:dyDescent="0.3">
      <c r="A17" s="36" t="str">
        <f>+A16</f>
        <v>[ocultar]</v>
      </c>
      <c r="B17" s="34" t="s">
        <v>163</v>
      </c>
      <c r="C17" s="33">
        <f t="array" ref="C17">SUM(IF($B17=DATOS_[Sexo],
IF($B15=DATOS_[AGRUP. CLAS. PROF.],
IF("Dentro"=DATOS_[Check Periodo Ref.],
1/(COUNTIFS(DATOS_[Sexo],$B17,DATOS_[AGRUP. CLAS. PROF.],$B15,DATOS_[Check Periodo Ref.],"Dentro",DATOS_[id],DATOS_[id]))))))</f>
        <v>0</v>
      </c>
      <c r="D17" s="35">
        <f>COUNTIFS(DATOS_[AGRUP. CLAS. PROF.],$B15,DATOS_[Sexo],$B17,DATOS_[Check Periodo Ref.],"Dentro")</f>
        <v>0</v>
      </c>
      <c r="E17" s="110">
        <f t="array" ref="E17">IFERROR(
MEDIAN(IF(DATOS_[Sexo]=$B17,IF(DATOS_[AGRUP. CLAS. PROF.]=$B15,IF(DATOS_[Check Periodo Ref.]="Dentro",DATOS_[SALARIO BASE Ef],FALSE)))),
0)</f>
        <v>0</v>
      </c>
      <c r="F17" s="111">
        <f t="array" ref="F17">IFERROR(
MEDIAN((IF(DATOS_[[Sexo]:[Sexo]]=$B17,IF(DATOS_[[AGRUP. CLAS. PROF.]:[AGRUP. CLAS. PROF.]]=$B15,IF(DATOS_[[Check Periodo Ref.]:[Check Periodo Ref.]]="Dentro",DATOS_[Conc.Sal.01]))))),
0)</f>
        <v>0</v>
      </c>
      <c r="G17" s="111">
        <f t="array" ref="G17">IFERROR(
MEDIAN((IF(DATOS_[[Sexo]:[Sexo]]=$B17,IF(DATOS_[[AGRUP. CLAS. PROF.]:[AGRUP. CLAS. PROF.]]=$B15,IF(DATOS_[[Check Periodo Ref.]:[Check Periodo Ref.]]="Dentro",DATOS_[Conc.Sal.02]))))),
0)</f>
        <v>0</v>
      </c>
      <c r="H17" s="111">
        <f t="array" ref="H17">IFERROR(
MEDIAN((IF(DATOS_[[Sexo]:[Sexo]]=$B17,IF(DATOS_[[AGRUP. CLAS. PROF.]:[AGRUP. CLAS. PROF.]]=$B15,IF(DATOS_[[Check Periodo Ref.]:[Check Periodo Ref.]]="Dentro",DATOS_[Conc.Sal.03]))))),
0)</f>
        <v>0</v>
      </c>
      <c r="I17" s="111">
        <f t="array" ref="I17">IFERROR(
MEDIAN((IF(DATOS_[[Sexo]:[Sexo]]=$B17,IF(DATOS_[[AGRUP. CLAS. PROF.]:[AGRUP. CLAS. PROF.]]=$B15,IF(DATOS_[[Check Periodo Ref.]:[Check Periodo Ref.]]="Dentro",DATOS_[Conc.Sal.04]))))),
0)</f>
        <v>0</v>
      </c>
      <c r="J17" s="111">
        <f t="array" ref="J17">IFERROR(
MEDIAN((IF(DATOS_[[Sexo]:[Sexo]]=$B17,IF(DATOS_[[AGRUP. CLAS. PROF.]:[AGRUP. CLAS. PROF.]]=$B15,IF(DATOS_[[Check Periodo Ref.]:[Check Periodo Ref.]]="Dentro",DATOS_[Conc.Sal.05]))))),
0)</f>
        <v>0</v>
      </c>
      <c r="K17" s="111">
        <f t="array" ref="K17">IFERROR(
MEDIAN((IF(DATOS_[[Sexo]:[Sexo]]=$B17,IF(DATOS_[[AGRUP. CLAS. PROF.]:[AGRUP. CLAS. PROF.]]=$B15,IF(DATOS_[[Check Periodo Ref.]:[Check Periodo Ref.]]="Dentro",DATOS_[Conc.Sal.06]))))),
0)</f>
        <v>0</v>
      </c>
      <c r="L17" s="111">
        <f t="array" ref="L17">IFERROR(
MEDIAN((IF(DATOS_[[Sexo]:[Sexo]]=$B17,IF(DATOS_[[AGRUP. CLAS. PROF.]:[AGRUP. CLAS. PROF.]]=$B15,IF(DATOS_[[Check Periodo Ref.]:[Check Periodo Ref.]]="Dentro",DATOS_[Conc.Sal.07]))))),
0)</f>
        <v>0</v>
      </c>
      <c r="M17" s="111">
        <f t="array" ref="M17">IFERROR(
MEDIAN((IF(DATOS_[[Sexo]:[Sexo]]=$B17,IF(DATOS_[[AGRUP. CLAS. PROF.]:[AGRUP. CLAS. PROF.]]=$B15,IF(DATOS_[[Check Periodo Ref.]:[Check Periodo Ref.]]="Dentro",DATOS_[Conc.Sal.08]))))),
0)</f>
        <v>0</v>
      </c>
      <c r="N17" s="111">
        <f t="array" ref="N17">IFERROR(
MEDIAN((IF(DATOS_[[Sexo]:[Sexo]]=$B17,IF(DATOS_[[AGRUP. CLAS. PROF.]:[AGRUP. CLAS. PROF.]]=$B15,IF(DATOS_[[Check Periodo Ref.]:[Check Periodo Ref.]]="Dentro",DATOS_[Conc.Sal.09]))))),
0)</f>
        <v>0</v>
      </c>
      <c r="O17" s="111">
        <f t="array" ref="O17">IFERROR(
MEDIAN((IF(DATOS_[[Sexo]:[Sexo]]=$B17,IF(DATOS_[[AGRUP. CLAS. PROF.]:[AGRUP. CLAS. PROF.]]=$B15,IF(DATOS_[[Check Periodo Ref.]:[Check Periodo Ref.]]="Dentro",DATOS_[Conc.Sal.10]))))),
0)</f>
        <v>0</v>
      </c>
      <c r="P17" s="111">
        <f t="array" ref="P17">IFERROR(
MEDIAN((IF(DATOS_[[Sexo]:[Sexo]]=$B17,IF(DATOS_[[AGRUP. CLAS. PROF.]:[AGRUP. CLAS. PROF.]]=$B15,IF(DATOS_[[Check Periodo Ref.]:[Check Periodo Ref.]]="Dentro",DATOS_[Conc.Sal.11]))))),
0)</f>
        <v>0</v>
      </c>
      <c r="Q17" s="111">
        <f t="array" ref="Q17">IFERROR(
MEDIAN((IF(DATOS_[[Sexo]:[Sexo]]=$B17,IF(DATOS_[[AGRUP. CLAS. PROF.]:[AGRUP. CLAS. PROF.]]=$B15,IF(DATOS_[[Check Periodo Ref.]:[Check Periodo Ref.]]="Dentro",DATOS_[Conc.Sal.12]))))),
0)</f>
        <v>0</v>
      </c>
      <c r="R17" s="111">
        <f t="array" ref="R17">IFERROR(
MEDIAN((IF(DATOS_[[Sexo]:[Sexo]]=$B17,IF(DATOS_[[AGRUP. CLAS. PROF.]:[AGRUP. CLAS. PROF.]]=$B15,IF(DATOS_[[Check Periodo Ref.]:[Check Periodo Ref.]]="Dentro",DATOS_[Conc.Sal.13]))))),
0)</f>
        <v>0</v>
      </c>
      <c r="S17" s="111">
        <f t="array" ref="S17">IFERROR(
MEDIAN((IF(DATOS_[[Sexo]:[Sexo]]=$B17,IF(DATOS_[[AGRUP. CLAS. PROF.]:[AGRUP. CLAS. PROF.]]=$B15,IF(DATOS_[[Check Periodo Ref.]:[Check Periodo Ref.]]="Dentro",DATOS_[Conc.Sal.14]))))),
0)</f>
        <v>0</v>
      </c>
      <c r="T17" s="111">
        <f t="array" ref="T17">IFERROR(
MEDIAN((IF(DATOS_[[Sexo]:[Sexo]]=$B17,IF(DATOS_[[AGRUP. CLAS. PROF.]:[AGRUP. CLAS. PROF.]]=$B15,IF(DATOS_[[Check Periodo Ref.]:[Check Periodo Ref.]]="Dentro",DATOS_[Conc.Sal.15]))))),
0)</f>
        <v>0</v>
      </c>
      <c r="U17" s="111">
        <f t="array" ref="U17">IFERROR(
MEDIAN((IF(DATOS_[[Sexo]:[Sexo]]=$B17,IF(DATOS_[[AGRUP. CLAS. PROF.]:[AGRUP. CLAS. PROF.]]=$B15,IF(DATOS_[[Check Periodo Ref.]:[Check Periodo Ref.]]="Dentro",DATOS_[Conc.Sal.16]))))),
0)</f>
        <v>0</v>
      </c>
      <c r="V17" s="111">
        <f t="array" ref="V17">IFERROR(
MEDIAN((IF(DATOS_[[Sexo]:[Sexo]]=$B17,IF(DATOS_[[AGRUP. CLAS. PROF.]:[AGRUP. CLAS. PROF.]]=$B15,IF(DATOS_[[Check Periodo Ref.]:[Check Periodo Ref.]]="Dentro",DATOS_[Conc.Sal.17]))))),
0)</f>
        <v>0</v>
      </c>
      <c r="W17" s="111">
        <f t="array" ref="W17">IFERROR(
MEDIAN((IF(DATOS_[[Sexo]:[Sexo]]=$B17,IF(DATOS_[[AGRUP. CLAS. PROF.]:[AGRUP. CLAS. PROF.]]=$B15,IF(DATOS_[[Check Periodo Ref.]:[Check Periodo Ref.]]="Dentro",DATOS_[Conc.Sal.18]))))),
0)</f>
        <v>0</v>
      </c>
      <c r="X17" s="111">
        <f t="array" ref="X17">IFERROR(
MEDIAN((IF(DATOS_[[Sexo]:[Sexo]]=$B17,IF(DATOS_[[AGRUP. CLAS. PROF.]:[AGRUP. CLAS. PROF.]]=$B15,IF(DATOS_[[Check Periodo Ref.]:[Check Periodo Ref.]]="Dentro",DATOS_[Conc.Sal.19]))))),
0)</f>
        <v>0</v>
      </c>
      <c r="Y17" s="111">
        <f t="array" ref="Y17">IFERROR(
MEDIAN((IF(DATOS_[[Sexo]:[Sexo]]=$B17,IF(DATOS_[[AGRUP. CLAS. PROF.]:[AGRUP. CLAS. PROF.]]=$B15,IF(DATOS_[[Check Periodo Ref.]:[Check Periodo Ref.]]="Dentro",DATOS_[Conc.Sal.20]))))),
0)</f>
        <v>0</v>
      </c>
      <c r="Z17" s="111">
        <f t="array" ref="Z17">IFERROR(
MEDIAN((IF(DATOS_[[Sexo]:[Sexo]]=$B17,IF(DATOS_[[AGRUP. CLAS. PROF.]:[AGRUP. CLAS. PROF.]]=$B15,IF(DATOS_[[Check Periodo Ref.]:[Check Periodo Ref.]]="Dentro",DATOS_[Conc.Sal.21]))))),
0)</f>
        <v>0</v>
      </c>
      <c r="AA17" s="111">
        <f t="array" ref="AA17">IFERROR(
MEDIAN((IF(DATOS_[[Sexo]:[Sexo]]=$B17,IF(DATOS_[[AGRUP. CLAS. PROF.]:[AGRUP. CLAS. PROF.]]=$B15,IF(DATOS_[[Check Periodo Ref.]:[Check Periodo Ref.]]="Dentro",DATOS_[Conc.Sal.22]))))),
0)</f>
        <v>0</v>
      </c>
      <c r="AB17" s="111">
        <f t="array" ref="AB17">IFERROR(
MEDIAN((IF(DATOS_[[Sexo]:[Sexo]]=$B17,IF(DATOS_[[AGRUP. CLAS. PROF.]:[AGRUP. CLAS. PROF.]]=$B15,IF(DATOS_[[Check Periodo Ref.]:[Check Periodo Ref.]]="Dentro",DATOS_[Conc.Sal.23]))))),
0)</f>
        <v>0</v>
      </c>
      <c r="AC17" s="111">
        <f t="array" ref="AC17">IFERROR(
MEDIAN((IF(DATOS_[[Sexo]:[Sexo]]=$B17,IF(DATOS_[[AGRUP. CLAS. PROF.]:[AGRUP. CLAS. PROF.]]=$B15,IF(DATOS_[[Check Periodo Ref.]:[Check Periodo Ref.]]="Dentro",DATOS_[Conc.Sal.24]))))),
0)</f>
        <v>0</v>
      </c>
      <c r="AD17" s="111">
        <f t="array" ref="AD17">IFERROR(
MEDIAN((IF(DATOS_[[Sexo]:[Sexo]]=$B17,IF(DATOS_[[AGRUP. CLAS. PROF.]:[AGRUP. CLAS. PROF.]]=$B15,IF(DATOS_[[Check Periodo Ref.]:[Check Periodo Ref.]]="Dentro",DATOS_[Conc.Sal.25]))))),
0)</f>
        <v>0</v>
      </c>
      <c r="AE17" s="111">
        <f t="array" ref="AE17">IFERROR(
MEDIAN((IF(DATOS_[[Sexo]:[Sexo]]=$B17,IF(DATOS_[[AGRUP. CLAS. PROF.]:[AGRUP. CLAS. PROF.]]=$B15,IF(DATOS_[[Check Periodo Ref.]:[Check Periodo Ref.]]="Dentro",DATOS_[Conc.Sal.26]))))),
0)</f>
        <v>0</v>
      </c>
      <c r="AF17" s="111">
        <f t="array" ref="AF17">IFERROR(
MEDIAN((IF(DATOS_[[Sexo]:[Sexo]]=$B17,IF(DATOS_[[AGRUP. CLAS. PROF.]:[AGRUP. CLAS. PROF.]]=$B15,IF(DATOS_[[Check Periodo Ref.]:[Check Periodo Ref.]]="Dentro",DATOS_[Conc.Sal.27]))))),
0)</f>
        <v>0</v>
      </c>
      <c r="AG17" s="111">
        <f t="array" ref="AG17">IFERROR(
MEDIAN((IF(DATOS_[[Sexo]:[Sexo]]=$B17,IF(DATOS_[[AGRUP. CLAS. PROF.]:[AGRUP. CLAS. PROF.]]=$B15,IF(DATOS_[[Check Periodo Ref.]:[Check Periodo Ref.]]="Dentro",DATOS_[Conc.Sal.28]))))),
0)</f>
        <v>0</v>
      </c>
      <c r="AH17" s="111">
        <f t="array" ref="AH17">IFERROR(
MEDIAN((IF(DATOS_[[Sexo]:[Sexo]]=$B17,IF(DATOS_[[AGRUP. CLAS. PROF.]:[AGRUP. CLAS. PROF.]]=$B15,IF(DATOS_[[Check Periodo Ref.]:[Check Periodo Ref.]]="Dentro",DATOS_[Conc.Sal.29]))))),
0)</f>
        <v>0</v>
      </c>
      <c r="AI17" s="111">
        <f t="array" ref="AI17">IFERROR(
MEDIAN((IF(DATOS_[[Sexo]:[Sexo]]=$B17,IF(DATOS_[[AGRUP. CLAS. PROF.]:[AGRUP. CLAS. PROF.]]=$B15,IF(DATOS_[[Check Periodo Ref.]:[Check Periodo Ref.]]="Dentro",DATOS_[Conc.Sal.30]))))),
0)</f>
        <v>0</v>
      </c>
      <c r="AJ17" s="112">
        <f t="array" ref="AJ17">IFERROR(
MEDIAN(IF(DATOS_[Sexo]=$B17,IF(DATOS_[AGRUP. CLAS. PROF.]=$B15,IF(DATOS_[Check Periodo Ref.]="Dentro",DATOS_[Tot COMPL.SAL Ef],FALSE)))),
0)</f>
        <v>0</v>
      </c>
      <c r="AK17" s="113">
        <f t="array" ref="AK17">IFERROR(
MEDIAN(IF(DATOS_[Sexo]=$B17,IF(DATOS_[AGRUP. CLAS. PROF.]=$B15,IF(DATOS_[Check Periodo Ref.]="Dentro",DATOS_[TOTAL SALARIO Ef],FALSE)))),
0)</f>
        <v>0</v>
      </c>
      <c r="AL17" s="114">
        <f t="array" ref="AL17">IFERROR(
MEDIAN((IF(DATOS_[[Sexo]:[Sexo]]=$B17,IF(DATOS_[[AGRUP. CLAS. PROF.]:[AGRUP. CLAS. PROF.]]=$B15,IF(DATOS_[[Check Periodo Ref.]:[Check Periodo Ref.]]="Dentro",DATOS_[C.Extra.01]))))),
0)</f>
        <v>0</v>
      </c>
      <c r="AM17" s="114">
        <f t="array" ref="AM17">IFERROR(
MEDIAN((IF(DATOS_[[Sexo]:[Sexo]]=$B17,IF(DATOS_[[AGRUP. CLAS. PROF.]:[AGRUP. CLAS. PROF.]]=$B15,IF(DATOS_[[Check Periodo Ref.]:[Check Periodo Ref.]]="Dentro",DATOS_[C.Extra.02]))))),
0)</f>
        <v>0</v>
      </c>
      <c r="AN17" s="114">
        <f t="array" ref="AN17">IFERROR(
MEDIAN((IF(DATOS_[[Sexo]:[Sexo]]=$B17,IF(DATOS_[[AGRUP. CLAS. PROF.]:[AGRUP. CLAS. PROF.]]=$B15,IF(DATOS_[[Check Periodo Ref.]:[Check Periodo Ref.]]="Dentro",DATOS_[C.Extra.03]))))),
0)</f>
        <v>0</v>
      </c>
      <c r="AO17" s="114">
        <f t="array" ref="AO17">IFERROR(
MEDIAN((IF(DATOS_[[Sexo]:[Sexo]]=$B17,IF(DATOS_[[AGRUP. CLAS. PROF.]:[AGRUP. CLAS. PROF.]]=$B15,IF(DATOS_[[Check Periodo Ref.]:[Check Periodo Ref.]]="Dentro",DATOS_[C.Extra.04]))))),
0)</f>
        <v>0</v>
      </c>
      <c r="AP17" s="114">
        <f t="array" ref="AP17">IFERROR(
MEDIAN((IF(DATOS_[[Sexo]:[Sexo]]=$B17,IF(DATOS_[[AGRUP. CLAS. PROF.]:[AGRUP. CLAS. PROF.]]=$B15,IF(DATOS_[[Check Periodo Ref.]:[Check Periodo Ref.]]="Dentro",DATOS_[C.Extra.05]))))),
0)</f>
        <v>0</v>
      </c>
      <c r="AQ17" s="115">
        <f t="array" ref="AQ17">IFERROR(
MEDIAN(IF(DATOS_[Sexo]=$B17,IF(DATOS_[AGRUP. CLAS. PROF.]=$B15,IF(DATOS_[Check Periodo Ref.]="Dentro",DATOS_[Tot Extrasalarial Ef],FALSE)))),
0)</f>
        <v>0</v>
      </c>
      <c r="AR17" s="116">
        <f t="array" ref="AR17">IFERROR(
MEDIAN(IF(DATOS_[Sexo]=$B17,IF(DATOS_[AGRUP. CLAS. PROF.]=$B15,IF(DATOS_[Check Periodo Ref.]="Dentro",DATOS_[TOTAL Retrib Ef],FALSE)))),
0)</f>
        <v>0</v>
      </c>
    </row>
    <row r="18" spans="1:44" s="36" customFormat="1" ht="17.25" thickBot="1" x14ac:dyDescent="0.35">
      <c r="A18" s="36" t="str">
        <f t="shared" ref="A18" si="7">+A19</f>
        <v>[ocultar]</v>
      </c>
      <c r="B18" s="40" t="s">
        <v>299</v>
      </c>
      <c r="C18" s="109"/>
      <c r="D18" s="41"/>
      <c r="E18" s="119" t="str">
        <f t="shared" ref="E18:AR18" si="8">IFERROR((E19-E20)/E19,"")</f>
        <v/>
      </c>
      <c r="F18" s="123" t="str">
        <f t="shared" si="8"/>
        <v/>
      </c>
      <c r="G18" s="123" t="str">
        <f t="shared" si="8"/>
        <v/>
      </c>
      <c r="H18" s="123" t="str">
        <f t="shared" si="8"/>
        <v/>
      </c>
      <c r="I18" s="123" t="str">
        <f t="shared" si="8"/>
        <v/>
      </c>
      <c r="J18" s="123" t="str">
        <f t="shared" si="8"/>
        <v/>
      </c>
      <c r="K18" s="123" t="str">
        <f t="shared" si="8"/>
        <v/>
      </c>
      <c r="L18" s="123" t="str">
        <f t="shared" si="8"/>
        <v/>
      </c>
      <c r="M18" s="123" t="str">
        <f t="shared" si="8"/>
        <v/>
      </c>
      <c r="N18" s="123" t="str">
        <f t="shared" si="8"/>
        <v/>
      </c>
      <c r="O18" s="123" t="str">
        <f t="shared" si="8"/>
        <v/>
      </c>
      <c r="P18" s="123" t="str">
        <f t="shared" si="8"/>
        <v/>
      </c>
      <c r="Q18" s="123" t="str">
        <f t="shared" si="8"/>
        <v/>
      </c>
      <c r="R18" s="123" t="str">
        <f t="shared" si="8"/>
        <v/>
      </c>
      <c r="S18" s="123" t="str">
        <f t="shared" si="8"/>
        <v/>
      </c>
      <c r="T18" s="123" t="str">
        <f t="shared" si="8"/>
        <v/>
      </c>
      <c r="U18" s="123" t="str">
        <f t="shared" si="8"/>
        <v/>
      </c>
      <c r="V18" s="122" t="str">
        <f t="shared" si="8"/>
        <v/>
      </c>
      <c r="W18" s="122" t="str">
        <f t="shared" si="8"/>
        <v/>
      </c>
      <c r="X18" s="122" t="str">
        <f t="shared" si="8"/>
        <v/>
      </c>
      <c r="Y18" s="122"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4" t="str">
        <f t="shared" si="8"/>
        <v/>
      </c>
      <c r="AK18" s="128" t="str">
        <f t="shared" si="8"/>
        <v/>
      </c>
      <c r="AL18" s="125" t="str">
        <f t="shared" si="8"/>
        <v/>
      </c>
      <c r="AM18" s="125" t="str">
        <f t="shared" si="8"/>
        <v/>
      </c>
      <c r="AN18" s="125" t="str">
        <f t="shared" si="8"/>
        <v/>
      </c>
      <c r="AO18" s="125" t="str">
        <f t="shared" si="8"/>
        <v/>
      </c>
      <c r="AP18" s="125" t="str">
        <f t="shared" si="8"/>
        <v/>
      </c>
      <c r="AQ18" s="126" t="str">
        <f t="shared" si="8"/>
        <v/>
      </c>
      <c r="AR18" s="127" t="str">
        <f t="shared" si="8"/>
        <v/>
      </c>
    </row>
    <row r="19" spans="1:44" s="36" customFormat="1" x14ac:dyDescent="0.3">
      <c r="A19" s="36" t="str">
        <f t="shared" ref="A19" si="9">+IF(C19+C20=0,"[ocultar]","")</f>
        <v>[ocultar]</v>
      </c>
      <c r="B19" s="34" t="s">
        <v>162</v>
      </c>
      <c r="C19" s="33">
        <f t="array" ref="C19">SUM(IF($B19=DATOS_[Sexo],
IF($B18=DATOS_[AGRUP. CLAS. PROF.],
IF("Dentro"=DATOS_[Check Periodo Ref.],
1/(COUNTIFS(DATOS_[Sexo],$B19,DATOS_[AGRUP. CLAS. PROF.],$B18,DATOS_[Check Periodo Ref.],"Dentro",DATOS_[id],DATOS_[id]))))))</f>
        <v>0</v>
      </c>
      <c r="D19" s="35">
        <f>COUNTIFS(DATOS_[AGRUP. CLAS. PROF.],$B18,DATOS_[Sexo],$B19,DATOS_[Check Periodo Ref.],"Dentro")</f>
        <v>0</v>
      </c>
      <c r="E19" s="110">
        <f t="array" ref="E19">IFERROR(
MEDIAN(IF(DATOS_[Sexo]=$B19,IF(DATOS_[AGRUP. CLAS. PROF.]=$B18,IF(DATOS_[Check Periodo Ref.]="Dentro",DATOS_[SALARIO BASE Ef],FALSE)))),
0)</f>
        <v>0</v>
      </c>
      <c r="F19" s="111">
        <f t="array" ref="F19">IFERROR(
MEDIAN((IF(DATOS_[[Sexo]:[Sexo]]=$B19,IF(DATOS_[[AGRUP. CLAS. PROF.]:[AGRUP. CLAS. PROF.]]=$B18,IF(DATOS_[[Check Periodo Ref.]:[Check Periodo Ref.]]="Dentro",DATOS_[Conc.Sal.01]))))),
0)</f>
        <v>0</v>
      </c>
      <c r="G19" s="111">
        <f t="array" ref="G19">IFERROR(
MEDIAN((IF(DATOS_[[Sexo]:[Sexo]]=$B19,IF(DATOS_[[AGRUP. CLAS. PROF.]:[AGRUP. CLAS. PROF.]]=$B18,IF(DATOS_[[Check Periodo Ref.]:[Check Periodo Ref.]]="Dentro",DATOS_[Conc.Sal.02]))))),
0)</f>
        <v>0</v>
      </c>
      <c r="H19" s="111">
        <f t="array" ref="H19">IFERROR(
MEDIAN((IF(DATOS_[[Sexo]:[Sexo]]=$B19,IF(DATOS_[[AGRUP. CLAS. PROF.]:[AGRUP. CLAS. PROF.]]=$B18,IF(DATOS_[[Check Periodo Ref.]:[Check Periodo Ref.]]="Dentro",DATOS_[Conc.Sal.03]))))),
0)</f>
        <v>0</v>
      </c>
      <c r="I19" s="111">
        <f t="array" ref="I19">IFERROR(
MEDIAN((IF(DATOS_[[Sexo]:[Sexo]]=$B19,IF(DATOS_[[AGRUP. CLAS. PROF.]:[AGRUP. CLAS. PROF.]]=$B18,IF(DATOS_[[Check Periodo Ref.]:[Check Periodo Ref.]]="Dentro",DATOS_[Conc.Sal.04]))))),
0)</f>
        <v>0</v>
      </c>
      <c r="J19" s="111">
        <f t="array" ref="J19">IFERROR(
MEDIAN((IF(DATOS_[[Sexo]:[Sexo]]=$B19,IF(DATOS_[[AGRUP. CLAS. PROF.]:[AGRUP. CLAS. PROF.]]=$B18,IF(DATOS_[[Check Periodo Ref.]:[Check Periodo Ref.]]="Dentro",DATOS_[Conc.Sal.05]))))),
0)</f>
        <v>0</v>
      </c>
      <c r="K19" s="111">
        <f t="array" ref="K19">IFERROR(
MEDIAN((IF(DATOS_[[Sexo]:[Sexo]]=$B19,IF(DATOS_[[AGRUP. CLAS. PROF.]:[AGRUP. CLAS. PROF.]]=$B18,IF(DATOS_[[Check Periodo Ref.]:[Check Periodo Ref.]]="Dentro",DATOS_[Conc.Sal.06]))))),
0)</f>
        <v>0</v>
      </c>
      <c r="L19" s="111">
        <f t="array" ref="L19">IFERROR(
MEDIAN((IF(DATOS_[[Sexo]:[Sexo]]=$B19,IF(DATOS_[[AGRUP. CLAS. PROF.]:[AGRUP. CLAS. PROF.]]=$B18,IF(DATOS_[[Check Periodo Ref.]:[Check Periodo Ref.]]="Dentro",DATOS_[Conc.Sal.07]))))),
0)</f>
        <v>0</v>
      </c>
      <c r="M19" s="111">
        <f t="array" ref="M19">IFERROR(
MEDIAN((IF(DATOS_[[Sexo]:[Sexo]]=$B19,IF(DATOS_[[AGRUP. CLAS. PROF.]:[AGRUP. CLAS. PROF.]]=$B18,IF(DATOS_[[Check Periodo Ref.]:[Check Periodo Ref.]]="Dentro",DATOS_[Conc.Sal.08]))))),
0)</f>
        <v>0</v>
      </c>
      <c r="N19" s="111">
        <f t="array" ref="N19">IFERROR(
MEDIAN((IF(DATOS_[[Sexo]:[Sexo]]=$B19,IF(DATOS_[[AGRUP. CLAS. PROF.]:[AGRUP. CLAS. PROF.]]=$B18,IF(DATOS_[[Check Periodo Ref.]:[Check Periodo Ref.]]="Dentro",DATOS_[Conc.Sal.09]))))),
0)</f>
        <v>0</v>
      </c>
      <c r="O19" s="111">
        <f t="array" ref="O19">IFERROR(
MEDIAN((IF(DATOS_[[Sexo]:[Sexo]]=$B19,IF(DATOS_[[AGRUP. CLAS. PROF.]:[AGRUP. CLAS. PROF.]]=$B18,IF(DATOS_[[Check Periodo Ref.]:[Check Periodo Ref.]]="Dentro",DATOS_[Conc.Sal.10]))))),
0)</f>
        <v>0</v>
      </c>
      <c r="P19" s="111">
        <f t="array" ref="P19">IFERROR(
MEDIAN((IF(DATOS_[[Sexo]:[Sexo]]=$B19,IF(DATOS_[[AGRUP. CLAS. PROF.]:[AGRUP. CLAS. PROF.]]=$B18,IF(DATOS_[[Check Periodo Ref.]:[Check Periodo Ref.]]="Dentro",DATOS_[Conc.Sal.11]))))),
0)</f>
        <v>0</v>
      </c>
      <c r="Q19" s="111">
        <f t="array" ref="Q19">IFERROR(
MEDIAN((IF(DATOS_[[Sexo]:[Sexo]]=$B19,IF(DATOS_[[AGRUP. CLAS. PROF.]:[AGRUP. CLAS. PROF.]]=$B18,IF(DATOS_[[Check Periodo Ref.]:[Check Periodo Ref.]]="Dentro",DATOS_[Conc.Sal.12]))))),
0)</f>
        <v>0</v>
      </c>
      <c r="R19" s="111">
        <f t="array" ref="R19">IFERROR(
MEDIAN((IF(DATOS_[[Sexo]:[Sexo]]=$B19,IF(DATOS_[[AGRUP. CLAS. PROF.]:[AGRUP. CLAS. PROF.]]=$B18,IF(DATOS_[[Check Periodo Ref.]:[Check Periodo Ref.]]="Dentro",DATOS_[Conc.Sal.13]))))),
0)</f>
        <v>0</v>
      </c>
      <c r="S19" s="111">
        <f t="array" ref="S19">IFERROR(
MEDIAN((IF(DATOS_[[Sexo]:[Sexo]]=$B19,IF(DATOS_[[AGRUP. CLAS. PROF.]:[AGRUP. CLAS. PROF.]]=$B18,IF(DATOS_[[Check Periodo Ref.]:[Check Periodo Ref.]]="Dentro",DATOS_[Conc.Sal.14]))))),
0)</f>
        <v>0</v>
      </c>
      <c r="T19" s="111">
        <f t="array" ref="T19">IFERROR(
MEDIAN((IF(DATOS_[[Sexo]:[Sexo]]=$B19,IF(DATOS_[[AGRUP. CLAS. PROF.]:[AGRUP. CLAS. PROF.]]=$B18,IF(DATOS_[[Check Periodo Ref.]:[Check Periodo Ref.]]="Dentro",DATOS_[Conc.Sal.15]))))),
0)</f>
        <v>0</v>
      </c>
      <c r="U19" s="111">
        <f t="array" ref="U19">IFERROR(
MEDIAN((IF(DATOS_[[Sexo]:[Sexo]]=$B19,IF(DATOS_[[AGRUP. CLAS. PROF.]:[AGRUP. CLAS. PROF.]]=$B18,IF(DATOS_[[Check Periodo Ref.]:[Check Periodo Ref.]]="Dentro",DATOS_[Conc.Sal.16]))))),
0)</f>
        <v>0</v>
      </c>
      <c r="V19" s="111">
        <f t="array" ref="V19">IFERROR(
MEDIAN((IF(DATOS_[[Sexo]:[Sexo]]=$B19,IF(DATOS_[[AGRUP. CLAS. PROF.]:[AGRUP. CLAS. PROF.]]=$B18,IF(DATOS_[[Check Periodo Ref.]:[Check Periodo Ref.]]="Dentro",DATOS_[Conc.Sal.17]))))),
0)</f>
        <v>0</v>
      </c>
      <c r="W19" s="111">
        <f t="array" ref="W19">IFERROR(
MEDIAN((IF(DATOS_[[Sexo]:[Sexo]]=$B19,IF(DATOS_[[AGRUP. CLAS. PROF.]:[AGRUP. CLAS. PROF.]]=$B18,IF(DATOS_[[Check Periodo Ref.]:[Check Periodo Ref.]]="Dentro",DATOS_[Conc.Sal.18]))))),
0)</f>
        <v>0</v>
      </c>
      <c r="X19" s="111">
        <f t="array" ref="X19">IFERROR(
MEDIAN((IF(DATOS_[[Sexo]:[Sexo]]=$B19,IF(DATOS_[[AGRUP. CLAS. PROF.]:[AGRUP. CLAS. PROF.]]=$B18,IF(DATOS_[[Check Periodo Ref.]:[Check Periodo Ref.]]="Dentro",DATOS_[Conc.Sal.19]))))),
0)</f>
        <v>0</v>
      </c>
      <c r="Y19" s="111">
        <f t="array" ref="Y19">IFERROR(
MEDIAN((IF(DATOS_[[Sexo]:[Sexo]]=$B19,IF(DATOS_[[AGRUP. CLAS. PROF.]:[AGRUP. CLAS. PROF.]]=$B18,IF(DATOS_[[Check Periodo Ref.]:[Check Periodo Ref.]]="Dentro",DATOS_[Conc.Sal.20]))))),
0)</f>
        <v>0</v>
      </c>
      <c r="Z19" s="111">
        <f t="array" ref="Z19">IFERROR(
MEDIAN((IF(DATOS_[[Sexo]:[Sexo]]=$B19,IF(DATOS_[[AGRUP. CLAS. PROF.]:[AGRUP. CLAS. PROF.]]=$B18,IF(DATOS_[[Check Periodo Ref.]:[Check Periodo Ref.]]="Dentro",DATOS_[Conc.Sal.21]))))),
0)</f>
        <v>0</v>
      </c>
      <c r="AA19" s="111">
        <f t="array" ref="AA19">IFERROR(
MEDIAN((IF(DATOS_[[Sexo]:[Sexo]]=$B19,IF(DATOS_[[AGRUP. CLAS. PROF.]:[AGRUP. CLAS. PROF.]]=$B18,IF(DATOS_[[Check Periodo Ref.]:[Check Periodo Ref.]]="Dentro",DATOS_[Conc.Sal.22]))))),
0)</f>
        <v>0</v>
      </c>
      <c r="AB19" s="111">
        <f t="array" ref="AB19">IFERROR(
MEDIAN((IF(DATOS_[[Sexo]:[Sexo]]=$B19,IF(DATOS_[[AGRUP. CLAS. PROF.]:[AGRUP. CLAS. PROF.]]=$B18,IF(DATOS_[[Check Periodo Ref.]:[Check Periodo Ref.]]="Dentro",DATOS_[Conc.Sal.23]))))),
0)</f>
        <v>0</v>
      </c>
      <c r="AC19" s="111">
        <f t="array" ref="AC19">IFERROR(
MEDIAN((IF(DATOS_[[Sexo]:[Sexo]]=$B19,IF(DATOS_[[AGRUP. CLAS. PROF.]:[AGRUP. CLAS. PROF.]]=$B18,IF(DATOS_[[Check Periodo Ref.]:[Check Periodo Ref.]]="Dentro",DATOS_[Conc.Sal.24]))))),
0)</f>
        <v>0</v>
      </c>
      <c r="AD19" s="111">
        <f t="array" ref="AD19">IFERROR(
MEDIAN((IF(DATOS_[[Sexo]:[Sexo]]=$B19,IF(DATOS_[[AGRUP. CLAS. PROF.]:[AGRUP. CLAS. PROF.]]=$B18,IF(DATOS_[[Check Periodo Ref.]:[Check Periodo Ref.]]="Dentro",DATOS_[Conc.Sal.25]))))),
0)</f>
        <v>0</v>
      </c>
      <c r="AE19" s="111">
        <f t="array" ref="AE19">IFERROR(
MEDIAN((IF(DATOS_[[Sexo]:[Sexo]]=$B19,IF(DATOS_[[AGRUP. CLAS. PROF.]:[AGRUP. CLAS. PROF.]]=$B18,IF(DATOS_[[Check Periodo Ref.]:[Check Periodo Ref.]]="Dentro",DATOS_[Conc.Sal.26]))))),
0)</f>
        <v>0</v>
      </c>
      <c r="AF19" s="111">
        <f t="array" ref="AF19">IFERROR(
MEDIAN((IF(DATOS_[[Sexo]:[Sexo]]=$B19,IF(DATOS_[[AGRUP. CLAS. PROF.]:[AGRUP. CLAS. PROF.]]=$B18,IF(DATOS_[[Check Periodo Ref.]:[Check Periodo Ref.]]="Dentro",DATOS_[Conc.Sal.27]))))),
0)</f>
        <v>0</v>
      </c>
      <c r="AG19" s="111">
        <f t="array" ref="AG19">IFERROR(
MEDIAN((IF(DATOS_[[Sexo]:[Sexo]]=$B19,IF(DATOS_[[AGRUP. CLAS. PROF.]:[AGRUP. CLAS. PROF.]]=$B18,IF(DATOS_[[Check Periodo Ref.]:[Check Periodo Ref.]]="Dentro",DATOS_[Conc.Sal.28]))))),
0)</f>
        <v>0</v>
      </c>
      <c r="AH19" s="111">
        <f t="array" ref="AH19">IFERROR(
MEDIAN((IF(DATOS_[[Sexo]:[Sexo]]=$B19,IF(DATOS_[[AGRUP. CLAS. PROF.]:[AGRUP. CLAS. PROF.]]=$B18,IF(DATOS_[[Check Periodo Ref.]:[Check Periodo Ref.]]="Dentro",DATOS_[Conc.Sal.29]))))),
0)</f>
        <v>0</v>
      </c>
      <c r="AI19" s="111">
        <f t="array" ref="AI19">IFERROR(
MEDIAN((IF(DATOS_[[Sexo]:[Sexo]]=$B19,IF(DATOS_[[AGRUP. CLAS. PROF.]:[AGRUP. CLAS. PROF.]]=$B18,IF(DATOS_[[Check Periodo Ref.]:[Check Periodo Ref.]]="Dentro",DATOS_[Conc.Sal.30]))))),
0)</f>
        <v>0</v>
      </c>
      <c r="AJ19" s="112">
        <f t="array" ref="AJ19">IFERROR(
MEDIAN(IF(DATOS_[Sexo]=$B19,IF(DATOS_[AGRUP. CLAS. PROF.]=$B18,IF(DATOS_[Check Periodo Ref.]="Dentro",DATOS_[Tot COMPL.SAL Ef],FALSE)))),
0)</f>
        <v>0</v>
      </c>
      <c r="AK19" s="113">
        <f t="array" ref="AK19">IFERROR(
MEDIAN(IF(DATOS_[Sexo]=$B19,IF(DATOS_[AGRUP. CLAS. PROF.]=$B18,IF(DATOS_[Check Periodo Ref.]="Dentro",DATOS_[TOTAL SALARIO Ef],FALSE)))),
0)</f>
        <v>0</v>
      </c>
      <c r="AL19" s="114">
        <f t="array" ref="AL19">IFERROR(
MEDIAN((IF(DATOS_[[Sexo]:[Sexo]]=$B19,IF(DATOS_[[AGRUP. CLAS. PROF.]:[AGRUP. CLAS. PROF.]]=$B18,IF(DATOS_[[Check Periodo Ref.]:[Check Periodo Ref.]]="Dentro",DATOS_[C.Extra.01]))))),
0)</f>
        <v>0</v>
      </c>
      <c r="AM19" s="114">
        <f t="array" ref="AM19">IFERROR(
MEDIAN((IF(DATOS_[[Sexo]:[Sexo]]=$B19,IF(DATOS_[[AGRUP. CLAS. PROF.]:[AGRUP. CLAS. PROF.]]=$B18,IF(DATOS_[[Check Periodo Ref.]:[Check Periodo Ref.]]="Dentro",DATOS_[C.Extra.02]))))),
0)</f>
        <v>0</v>
      </c>
      <c r="AN19" s="114">
        <f t="array" ref="AN19">IFERROR(
MEDIAN((IF(DATOS_[[Sexo]:[Sexo]]=$B19,IF(DATOS_[[AGRUP. CLAS. PROF.]:[AGRUP. CLAS. PROF.]]=$B18,IF(DATOS_[[Check Periodo Ref.]:[Check Periodo Ref.]]="Dentro",DATOS_[C.Extra.03]))))),
0)</f>
        <v>0</v>
      </c>
      <c r="AO19" s="114">
        <f t="array" ref="AO19">IFERROR(
MEDIAN((IF(DATOS_[[Sexo]:[Sexo]]=$B19,IF(DATOS_[[AGRUP. CLAS. PROF.]:[AGRUP. CLAS. PROF.]]=$B18,IF(DATOS_[[Check Periodo Ref.]:[Check Periodo Ref.]]="Dentro",DATOS_[C.Extra.04]))))),
0)</f>
        <v>0</v>
      </c>
      <c r="AP19" s="114">
        <f t="array" ref="AP19">IFERROR(
MEDIAN((IF(DATOS_[[Sexo]:[Sexo]]=$B19,IF(DATOS_[[AGRUP. CLAS. PROF.]:[AGRUP. CLAS. PROF.]]=$B18,IF(DATOS_[[Check Periodo Ref.]:[Check Periodo Ref.]]="Dentro",DATOS_[C.Extra.05]))))),
0)</f>
        <v>0</v>
      </c>
      <c r="AQ19" s="115">
        <f t="array" ref="AQ19">IFERROR(
MEDIAN(IF(DATOS_[Sexo]=$B19,IF(DATOS_[AGRUP. CLAS. PROF.]=$B18,IF(DATOS_[Check Periodo Ref.]="Dentro",DATOS_[Tot Extrasalarial Ef],FALSE)))),
0)</f>
        <v>0</v>
      </c>
      <c r="AR19" s="116">
        <f t="array" ref="AR19">IFERROR(
MEDIAN(IF(DATOS_[Sexo]=$B19,IF(DATOS_[AGRUP. CLAS. PROF.]=$B18,IF(DATOS_[Check Periodo Ref.]="Dentro",DATOS_[TOTAL Retrib Ef],FALSE)))),
0)</f>
        <v>0</v>
      </c>
    </row>
    <row r="20" spans="1:44" s="36" customFormat="1" x14ac:dyDescent="0.3">
      <c r="A20" s="36" t="str">
        <f t="shared" ref="A20" si="10">+A19</f>
        <v>[ocultar]</v>
      </c>
      <c r="B20" s="34" t="s">
        <v>163</v>
      </c>
      <c r="C20" s="33">
        <f t="array" ref="C20">SUM(IF($B20=DATOS_[Sexo],
IF($B18=DATOS_[AGRUP. CLAS. PROF.],
IF("Dentro"=DATOS_[Check Periodo Ref.],
1/(COUNTIFS(DATOS_[Sexo],$B20,DATOS_[AGRUP. CLAS. PROF.],$B18,DATOS_[Check Periodo Ref.],"Dentro",DATOS_[id],DATOS_[id]))))))</f>
        <v>0</v>
      </c>
      <c r="D20" s="35">
        <f>COUNTIFS(DATOS_[AGRUP. CLAS. PROF.],$B18,DATOS_[Sexo],$B20,DATOS_[Check Periodo Ref.],"Dentro")</f>
        <v>0</v>
      </c>
      <c r="E20" s="110">
        <f t="array" ref="E20">IFERROR(
MEDIAN(IF(DATOS_[Sexo]=$B20,IF(DATOS_[AGRUP. CLAS. PROF.]=$B18,IF(DATOS_[Check Periodo Ref.]="Dentro",DATOS_[SALARIO BASE Ef],FALSE)))),
0)</f>
        <v>0</v>
      </c>
      <c r="F20" s="111">
        <f t="array" ref="F20">IFERROR(
MEDIAN((IF(DATOS_[[Sexo]:[Sexo]]=$B20,IF(DATOS_[[AGRUP. CLAS. PROF.]:[AGRUP. CLAS. PROF.]]=$B18,IF(DATOS_[[Check Periodo Ref.]:[Check Periodo Ref.]]="Dentro",DATOS_[Conc.Sal.01]))))),
0)</f>
        <v>0</v>
      </c>
      <c r="G20" s="111">
        <f t="array" ref="G20">IFERROR(
MEDIAN((IF(DATOS_[[Sexo]:[Sexo]]=$B20,IF(DATOS_[[AGRUP. CLAS. PROF.]:[AGRUP. CLAS. PROF.]]=$B18,IF(DATOS_[[Check Periodo Ref.]:[Check Periodo Ref.]]="Dentro",DATOS_[Conc.Sal.02]))))),
0)</f>
        <v>0</v>
      </c>
      <c r="H20" s="111">
        <f t="array" ref="H20">IFERROR(
MEDIAN((IF(DATOS_[[Sexo]:[Sexo]]=$B20,IF(DATOS_[[AGRUP. CLAS. PROF.]:[AGRUP. CLAS. PROF.]]=$B18,IF(DATOS_[[Check Periodo Ref.]:[Check Periodo Ref.]]="Dentro",DATOS_[Conc.Sal.03]))))),
0)</f>
        <v>0</v>
      </c>
      <c r="I20" s="111">
        <f t="array" ref="I20">IFERROR(
MEDIAN((IF(DATOS_[[Sexo]:[Sexo]]=$B20,IF(DATOS_[[AGRUP. CLAS. PROF.]:[AGRUP. CLAS. PROF.]]=$B18,IF(DATOS_[[Check Periodo Ref.]:[Check Periodo Ref.]]="Dentro",DATOS_[Conc.Sal.04]))))),
0)</f>
        <v>0</v>
      </c>
      <c r="J20" s="111">
        <f t="array" ref="J20">IFERROR(
MEDIAN((IF(DATOS_[[Sexo]:[Sexo]]=$B20,IF(DATOS_[[AGRUP. CLAS. PROF.]:[AGRUP. CLAS. PROF.]]=$B18,IF(DATOS_[[Check Periodo Ref.]:[Check Periodo Ref.]]="Dentro",DATOS_[Conc.Sal.05]))))),
0)</f>
        <v>0</v>
      </c>
      <c r="K20" s="111">
        <f t="array" ref="K20">IFERROR(
MEDIAN((IF(DATOS_[[Sexo]:[Sexo]]=$B20,IF(DATOS_[[AGRUP. CLAS. PROF.]:[AGRUP. CLAS. PROF.]]=$B18,IF(DATOS_[[Check Periodo Ref.]:[Check Periodo Ref.]]="Dentro",DATOS_[Conc.Sal.06]))))),
0)</f>
        <v>0</v>
      </c>
      <c r="L20" s="111">
        <f t="array" ref="L20">IFERROR(
MEDIAN((IF(DATOS_[[Sexo]:[Sexo]]=$B20,IF(DATOS_[[AGRUP. CLAS. PROF.]:[AGRUP. CLAS. PROF.]]=$B18,IF(DATOS_[[Check Periodo Ref.]:[Check Periodo Ref.]]="Dentro",DATOS_[Conc.Sal.07]))))),
0)</f>
        <v>0</v>
      </c>
      <c r="M20" s="111">
        <f t="array" ref="M20">IFERROR(
MEDIAN((IF(DATOS_[[Sexo]:[Sexo]]=$B20,IF(DATOS_[[AGRUP. CLAS. PROF.]:[AGRUP. CLAS. PROF.]]=$B18,IF(DATOS_[[Check Periodo Ref.]:[Check Periodo Ref.]]="Dentro",DATOS_[Conc.Sal.08]))))),
0)</f>
        <v>0</v>
      </c>
      <c r="N20" s="111">
        <f t="array" ref="N20">IFERROR(
MEDIAN((IF(DATOS_[[Sexo]:[Sexo]]=$B20,IF(DATOS_[[AGRUP. CLAS. PROF.]:[AGRUP. CLAS. PROF.]]=$B18,IF(DATOS_[[Check Periodo Ref.]:[Check Periodo Ref.]]="Dentro",DATOS_[Conc.Sal.09]))))),
0)</f>
        <v>0</v>
      </c>
      <c r="O20" s="111">
        <f t="array" ref="O20">IFERROR(
MEDIAN((IF(DATOS_[[Sexo]:[Sexo]]=$B20,IF(DATOS_[[AGRUP. CLAS. PROF.]:[AGRUP. CLAS. PROF.]]=$B18,IF(DATOS_[[Check Periodo Ref.]:[Check Periodo Ref.]]="Dentro",DATOS_[Conc.Sal.10]))))),
0)</f>
        <v>0</v>
      </c>
      <c r="P20" s="111">
        <f t="array" ref="P20">IFERROR(
MEDIAN((IF(DATOS_[[Sexo]:[Sexo]]=$B20,IF(DATOS_[[AGRUP. CLAS. PROF.]:[AGRUP. CLAS. PROF.]]=$B18,IF(DATOS_[[Check Periodo Ref.]:[Check Periodo Ref.]]="Dentro",DATOS_[Conc.Sal.11]))))),
0)</f>
        <v>0</v>
      </c>
      <c r="Q20" s="111">
        <f t="array" ref="Q20">IFERROR(
MEDIAN((IF(DATOS_[[Sexo]:[Sexo]]=$B20,IF(DATOS_[[AGRUP. CLAS. PROF.]:[AGRUP. CLAS. PROF.]]=$B18,IF(DATOS_[[Check Periodo Ref.]:[Check Periodo Ref.]]="Dentro",DATOS_[Conc.Sal.12]))))),
0)</f>
        <v>0</v>
      </c>
      <c r="R20" s="111">
        <f t="array" ref="R20">IFERROR(
MEDIAN((IF(DATOS_[[Sexo]:[Sexo]]=$B20,IF(DATOS_[[AGRUP. CLAS. PROF.]:[AGRUP. CLAS. PROF.]]=$B18,IF(DATOS_[[Check Periodo Ref.]:[Check Periodo Ref.]]="Dentro",DATOS_[Conc.Sal.13]))))),
0)</f>
        <v>0</v>
      </c>
      <c r="S20" s="111">
        <f t="array" ref="S20">IFERROR(
MEDIAN((IF(DATOS_[[Sexo]:[Sexo]]=$B20,IF(DATOS_[[AGRUP. CLAS. PROF.]:[AGRUP. CLAS. PROF.]]=$B18,IF(DATOS_[[Check Periodo Ref.]:[Check Periodo Ref.]]="Dentro",DATOS_[Conc.Sal.14]))))),
0)</f>
        <v>0</v>
      </c>
      <c r="T20" s="111">
        <f t="array" ref="T20">IFERROR(
MEDIAN((IF(DATOS_[[Sexo]:[Sexo]]=$B20,IF(DATOS_[[AGRUP. CLAS. PROF.]:[AGRUP. CLAS. PROF.]]=$B18,IF(DATOS_[[Check Periodo Ref.]:[Check Periodo Ref.]]="Dentro",DATOS_[Conc.Sal.15]))))),
0)</f>
        <v>0</v>
      </c>
      <c r="U20" s="111">
        <f t="array" ref="U20">IFERROR(
MEDIAN((IF(DATOS_[[Sexo]:[Sexo]]=$B20,IF(DATOS_[[AGRUP. CLAS. PROF.]:[AGRUP. CLAS. PROF.]]=$B18,IF(DATOS_[[Check Periodo Ref.]:[Check Periodo Ref.]]="Dentro",DATOS_[Conc.Sal.16]))))),
0)</f>
        <v>0</v>
      </c>
      <c r="V20" s="111">
        <f t="array" ref="V20">IFERROR(
MEDIAN((IF(DATOS_[[Sexo]:[Sexo]]=$B20,IF(DATOS_[[AGRUP. CLAS. PROF.]:[AGRUP. CLAS. PROF.]]=$B18,IF(DATOS_[[Check Periodo Ref.]:[Check Periodo Ref.]]="Dentro",DATOS_[Conc.Sal.17]))))),
0)</f>
        <v>0</v>
      </c>
      <c r="W20" s="111">
        <f t="array" ref="W20">IFERROR(
MEDIAN((IF(DATOS_[[Sexo]:[Sexo]]=$B20,IF(DATOS_[[AGRUP. CLAS. PROF.]:[AGRUP. CLAS. PROF.]]=$B18,IF(DATOS_[[Check Periodo Ref.]:[Check Periodo Ref.]]="Dentro",DATOS_[Conc.Sal.18]))))),
0)</f>
        <v>0</v>
      </c>
      <c r="X20" s="111">
        <f t="array" ref="X20">IFERROR(
MEDIAN((IF(DATOS_[[Sexo]:[Sexo]]=$B20,IF(DATOS_[[AGRUP. CLAS. PROF.]:[AGRUP. CLAS. PROF.]]=$B18,IF(DATOS_[[Check Periodo Ref.]:[Check Periodo Ref.]]="Dentro",DATOS_[Conc.Sal.19]))))),
0)</f>
        <v>0</v>
      </c>
      <c r="Y20" s="111">
        <f t="array" ref="Y20">IFERROR(
MEDIAN((IF(DATOS_[[Sexo]:[Sexo]]=$B20,IF(DATOS_[[AGRUP. CLAS. PROF.]:[AGRUP. CLAS. PROF.]]=$B18,IF(DATOS_[[Check Periodo Ref.]:[Check Periodo Ref.]]="Dentro",DATOS_[Conc.Sal.20]))))),
0)</f>
        <v>0</v>
      </c>
      <c r="Z20" s="111">
        <f t="array" ref="Z20">IFERROR(
MEDIAN((IF(DATOS_[[Sexo]:[Sexo]]=$B20,IF(DATOS_[[AGRUP. CLAS. PROF.]:[AGRUP. CLAS. PROF.]]=$B18,IF(DATOS_[[Check Periodo Ref.]:[Check Periodo Ref.]]="Dentro",DATOS_[Conc.Sal.21]))))),
0)</f>
        <v>0</v>
      </c>
      <c r="AA20" s="111">
        <f t="array" ref="AA20">IFERROR(
MEDIAN((IF(DATOS_[[Sexo]:[Sexo]]=$B20,IF(DATOS_[[AGRUP. CLAS. PROF.]:[AGRUP. CLAS. PROF.]]=$B18,IF(DATOS_[[Check Periodo Ref.]:[Check Periodo Ref.]]="Dentro",DATOS_[Conc.Sal.22]))))),
0)</f>
        <v>0</v>
      </c>
      <c r="AB20" s="111">
        <f t="array" ref="AB20">IFERROR(
MEDIAN((IF(DATOS_[[Sexo]:[Sexo]]=$B20,IF(DATOS_[[AGRUP. CLAS. PROF.]:[AGRUP. CLAS. PROF.]]=$B18,IF(DATOS_[[Check Periodo Ref.]:[Check Periodo Ref.]]="Dentro",DATOS_[Conc.Sal.23]))))),
0)</f>
        <v>0</v>
      </c>
      <c r="AC20" s="111">
        <f t="array" ref="AC20">IFERROR(
MEDIAN((IF(DATOS_[[Sexo]:[Sexo]]=$B20,IF(DATOS_[[AGRUP. CLAS. PROF.]:[AGRUP. CLAS. PROF.]]=$B18,IF(DATOS_[[Check Periodo Ref.]:[Check Periodo Ref.]]="Dentro",DATOS_[Conc.Sal.24]))))),
0)</f>
        <v>0</v>
      </c>
      <c r="AD20" s="111">
        <f t="array" ref="AD20">IFERROR(
MEDIAN((IF(DATOS_[[Sexo]:[Sexo]]=$B20,IF(DATOS_[[AGRUP. CLAS. PROF.]:[AGRUP. CLAS. PROF.]]=$B18,IF(DATOS_[[Check Periodo Ref.]:[Check Periodo Ref.]]="Dentro",DATOS_[Conc.Sal.25]))))),
0)</f>
        <v>0</v>
      </c>
      <c r="AE20" s="111">
        <f t="array" ref="AE20">IFERROR(
MEDIAN((IF(DATOS_[[Sexo]:[Sexo]]=$B20,IF(DATOS_[[AGRUP. CLAS. PROF.]:[AGRUP. CLAS. PROF.]]=$B18,IF(DATOS_[[Check Periodo Ref.]:[Check Periodo Ref.]]="Dentro",DATOS_[Conc.Sal.26]))))),
0)</f>
        <v>0</v>
      </c>
      <c r="AF20" s="111">
        <f t="array" ref="AF20">IFERROR(
MEDIAN((IF(DATOS_[[Sexo]:[Sexo]]=$B20,IF(DATOS_[[AGRUP. CLAS. PROF.]:[AGRUP. CLAS. PROF.]]=$B18,IF(DATOS_[[Check Periodo Ref.]:[Check Periodo Ref.]]="Dentro",DATOS_[Conc.Sal.27]))))),
0)</f>
        <v>0</v>
      </c>
      <c r="AG20" s="111">
        <f t="array" ref="AG20">IFERROR(
MEDIAN((IF(DATOS_[[Sexo]:[Sexo]]=$B20,IF(DATOS_[[AGRUP. CLAS. PROF.]:[AGRUP. CLAS. PROF.]]=$B18,IF(DATOS_[[Check Periodo Ref.]:[Check Periodo Ref.]]="Dentro",DATOS_[Conc.Sal.28]))))),
0)</f>
        <v>0</v>
      </c>
      <c r="AH20" s="111">
        <f t="array" ref="AH20">IFERROR(
MEDIAN((IF(DATOS_[[Sexo]:[Sexo]]=$B20,IF(DATOS_[[AGRUP. CLAS. PROF.]:[AGRUP. CLAS. PROF.]]=$B18,IF(DATOS_[[Check Periodo Ref.]:[Check Periodo Ref.]]="Dentro",DATOS_[Conc.Sal.29]))))),
0)</f>
        <v>0</v>
      </c>
      <c r="AI20" s="111">
        <f t="array" ref="AI20">IFERROR(
MEDIAN((IF(DATOS_[[Sexo]:[Sexo]]=$B20,IF(DATOS_[[AGRUP. CLAS. PROF.]:[AGRUP. CLAS. PROF.]]=$B18,IF(DATOS_[[Check Periodo Ref.]:[Check Periodo Ref.]]="Dentro",DATOS_[Conc.Sal.30]))))),
0)</f>
        <v>0</v>
      </c>
      <c r="AJ20" s="112">
        <f t="array" ref="AJ20">IFERROR(
MEDIAN(IF(DATOS_[Sexo]=$B20,IF(DATOS_[AGRUP. CLAS. PROF.]=$B18,IF(DATOS_[Check Periodo Ref.]="Dentro",DATOS_[Tot COMPL.SAL Ef],FALSE)))),
0)</f>
        <v>0</v>
      </c>
      <c r="AK20" s="113">
        <f t="array" ref="AK20">IFERROR(
MEDIAN(IF(DATOS_[Sexo]=$B20,IF(DATOS_[AGRUP. CLAS. PROF.]=$B18,IF(DATOS_[Check Periodo Ref.]="Dentro",DATOS_[TOTAL SALARIO Ef],FALSE)))),
0)</f>
        <v>0</v>
      </c>
      <c r="AL20" s="114">
        <f t="array" ref="AL20">IFERROR(
MEDIAN((IF(DATOS_[[Sexo]:[Sexo]]=$B20,IF(DATOS_[[AGRUP. CLAS. PROF.]:[AGRUP. CLAS. PROF.]]=$B18,IF(DATOS_[[Check Periodo Ref.]:[Check Periodo Ref.]]="Dentro",DATOS_[C.Extra.01]))))),
0)</f>
        <v>0</v>
      </c>
      <c r="AM20" s="114">
        <f t="array" ref="AM20">IFERROR(
MEDIAN((IF(DATOS_[[Sexo]:[Sexo]]=$B20,IF(DATOS_[[AGRUP. CLAS. PROF.]:[AGRUP. CLAS. PROF.]]=$B18,IF(DATOS_[[Check Periodo Ref.]:[Check Periodo Ref.]]="Dentro",DATOS_[C.Extra.02]))))),
0)</f>
        <v>0</v>
      </c>
      <c r="AN20" s="114">
        <f t="array" ref="AN20">IFERROR(
MEDIAN((IF(DATOS_[[Sexo]:[Sexo]]=$B20,IF(DATOS_[[AGRUP. CLAS. PROF.]:[AGRUP. CLAS. PROF.]]=$B18,IF(DATOS_[[Check Periodo Ref.]:[Check Periodo Ref.]]="Dentro",DATOS_[C.Extra.03]))))),
0)</f>
        <v>0</v>
      </c>
      <c r="AO20" s="114">
        <f t="array" ref="AO20">IFERROR(
MEDIAN((IF(DATOS_[[Sexo]:[Sexo]]=$B20,IF(DATOS_[[AGRUP. CLAS. PROF.]:[AGRUP. CLAS. PROF.]]=$B18,IF(DATOS_[[Check Periodo Ref.]:[Check Periodo Ref.]]="Dentro",DATOS_[C.Extra.04]))))),
0)</f>
        <v>0</v>
      </c>
      <c r="AP20" s="114">
        <f t="array" ref="AP20">IFERROR(
MEDIAN((IF(DATOS_[[Sexo]:[Sexo]]=$B20,IF(DATOS_[[AGRUP. CLAS. PROF.]:[AGRUP. CLAS. PROF.]]=$B18,IF(DATOS_[[Check Periodo Ref.]:[Check Periodo Ref.]]="Dentro",DATOS_[C.Extra.05]))))),
0)</f>
        <v>0</v>
      </c>
      <c r="AQ20" s="115">
        <f t="array" ref="AQ20">IFERROR(
MEDIAN(IF(DATOS_[Sexo]=$B20,IF(DATOS_[AGRUP. CLAS. PROF.]=$B18,IF(DATOS_[Check Periodo Ref.]="Dentro",DATOS_[Tot Extrasalarial Ef],FALSE)))),
0)</f>
        <v>0</v>
      </c>
      <c r="AR20" s="116">
        <f t="array" ref="AR20">IFERROR(
MEDIAN(IF(DATOS_[Sexo]=$B20,IF(DATOS_[AGRUP. CLAS. PROF.]=$B18,IF(DATOS_[Check Periodo Ref.]="Dentro",DATOS_[TOTAL Retrib Ef],FALSE)))),
0)</f>
        <v>0</v>
      </c>
    </row>
    <row r="21" spans="1:44" ht="17.25" thickBot="1" x14ac:dyDescent="0.35">
      <c r="A21" s="42" t="str">
        <f t="shared" ref="A21" si="11">+A22</f>
        <v>[ocultar]</v>
      </c>
      <c r="B21" s="40" t="s">
        <v>300</v>
      </c>
      <c r="C21" s="109"/>
      <c r="D21" s="41"/>
      <c r="E21" s="119" t="str">
        <f t="shared" ref="E21:AR21" si="12">IFERROR((E22-E23)/E22,"")</f>
        <v/>
      </c>
      <c r="F21" s="123" t="str">
        <f t="shared" si="12"/>
        <v/>
      </c>
      <c r="G21" s="123" t="str">
        <f t="shared" si="12"/>
        <v/>
      </c>
      <c r="H21" s="123" t="str">
        <f t="shared" si="12"/>
        <v/>
      </c>
      <c r="I21" s="123" t="str">
        <f t="shared" si="12"/>
        <v/>
      </c>
      <c r="J21" s="123" t="str">
        <f t="shared" si="12"/>
        <v/>
      </c>
      <c r="K21" s="123" t="str">
        <f t="shared" si="12"/>
        <v/>
      </c>
      <c r="L21" s="123" t="str">
        <f t="shared" si="12"/>
        <v/>
      </c>
      <c r="M21" s="123" t="str">
        <f t="shared" si="12"/>
        <v/>
      </c>
      <c r="N21" s="123" t="str">
        <f t="shared" si="12"/>
        <v/>
      </c>
      <c r="O21" s="123" t="str">
        <f t="shared" si="12"/>
        <v/>
      </c>
      <c r="P21" s="123" t="str">
        <f t="shared" si="12"/>
        <v/>
      </c>
      <c r="Q21" s="123" t="str">
        <f t="shared" si="12"/>
        <v/>
      </c>
      <c r="R21" s="123" t="str">
        <f t="shared" si="12"/>
        <v/>
      </c>
      <c r="S21" s="123" t="str">
        <f t="shared" si="12"/>
        <v/>
      </c>
      <c r="T21" s="123" t="str">
        <f t="shared" si="12"/>
        <v/>
      </c>
      <c r="U21" s="123" t="str">
        <f t="shared" si="12"/>
        <v/>
      </c>
      <c r="V21" s="122" t="str">
        <f t="shared" si="12"/>
        <v/>
      </c>
      <c r="W21" s="122" t="str">
        <f t="shared" si="12"/>
        <v/>
      </c>
      <c r="X21" s="122" t="str">
        <f t="shared" si="12"/>
        <v/>
      </c>
      <c r="Y21" s="122"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4" t="str">
        <f t="shared" si="12"/>
        <v/>
      </c>
      <c r="AK21" s="128" t="str">
        <f t="shared" si="12"/>
        <v/>
      </c>
      <c r="AL21" s="125" t="str">
        <f t="shared" si="12"/>
        <v/>
      </c>
      <c r="AM21" s="125" t="str">
        <f t="shared" si="12"/>
        <v/>
      </c>
      <c r="AN21" s="125" t="str">
        <f t="shared" si="12"/>
        <v/>
      </c>
      <c r="AO21" s="125" t="str">
        <f t="shared" si="12"/>
        <v/>
      </c>
      <c r="AP21" s="125" t="str">
        <f t="shared" si="12"/>
        <v/>
      </c>
      <c r="AQ21" s="126" t="str">
        <f t="shared" si="12"/>
        <v/>
      </c>
      <c r="AR21" s="127" t="str">
        <f t="shared" si="12"/>
        <v/>
      </c>
    </row>
    <row r="22" spans="1:44" x14ac:dyDescent="0.3">
      <c r="A22" s="42" t="str">
        <f t="shared" ref="A22" si="13">+IF(C22+C23=0,"[ocultar]","")</f>
        <v>[ocultar]</v>
      </c>
      <c r="B22" s="34" t="s">
        <v>162</v>
      </c>
      <c r="C22" s="33">
        <f t="array" ref="C22">SUM(IF($B22=DATOS_[Sexo],
IF($B21=DATOS_[AGRUP. CLAS. PROF.],
IF("Dentro"=DATOS_[Check Periodo Ref.],
1/(COUNTIFS(DATOS_[Sexo],$B22,DATOS_[AGRUP. CLAS. PROF.],$B21,DATOS_[Check Periodo Ref.],"Dentro",DATOS_[id],DATOS_[id]))))))</f>
        <v>0</v>
      </c>
      <c r="D22" s="35">
        <f>COUNTIFS(DATOS_[AGRUP. CLAS. PROF.],$B21,DATOS_[Sexo],$B22,DATOS_[Check Periodo Ref.],"Dentro")</f>
        <v>0</v>
      </c>
      <c r="E22" s="110">
        <f t="array" ref="E22">IFERROR(
MEDIAN(IF(DATOS_[Sexo]=$B22,IF(DATOS_[AGRUP. CLAS. PROF.]=$B21,IF(DATOS_[Check Periodo Ref.]="Dentro",DATOS_[SALARIO BASE Ef],FALSE)))),
0)</f>
        <v>0</v>
      </c>
      <c r="F22" s="111">
        <f t="array" ref="F22">IFERROR(
MEDIAN((IF(DATOS_[[Sexo]:[Sexo]]=$B22,IF(DATOS_[[AGRUP. CLAS. PROF.]:[AGRUP. CLAS. PROF.]]=$B21,IF(DATOS_[[Check Periodo Ref.]:[Check Periodo Ref.]]="Dentro",DATOS_[Conc.Sal.01]))))),
0)</f>
        <v>0</v>
      </c>
      <c r="G22" s="111">
        <f t="array" ref="G22">IFERROR(
MEDIAN((IF(DATOS_[[Sexo]:[Sexo]]=$B22,IF(DATOS_[[AGRUP. CLAS. PROF.]:[AGRUP. CLAS. PROF.]]=$B21,IF(DATOS_[[Check Periodo Ref.]:[Check Periodo Ref.]]="Dentro",DATOS_[Conc.Sal.02]))))),
0)</f>
        <v>0</v>
      </c>
      <c r="H22" s="111">
        <f t="array" ref="H22">IFERROR(
MEDIAN((IF(DATOS_[[Sexo]:[Sexo]]=$B22,IF(DATOS_[[AGRUP. CLAS. PROF.]:[AGRUP. CLAS. PROF.]]=$B21,IF(DATOS_[[Check Periodo Ref.]:[Check Periodo Ref.]]="Dentro",DATOS_[Conc.Sal.03]))))),
0)</f>
        <v>0</v>
      </c>
      <c r="I22" s="111">
        <f t="array" ref="I22">IFERROR(
MEDIAN((IF(DATOS_[[Sexo]:[Sexo]]=$B22,IF(DATOS_[[AGRUP. CLAS. PROF.]:[AGRUP. CLAS. PROF.]]=$B21,IF(DATOS_[[Check Periodo Ref.]:[Check Periodo Ref.]]="Dentro",DATOS_[Conc.Sal.04]))))),
0)</f>
        <v>0</v>
      </c>
      <c r="J22" s="111">
        <f t="array" ref="J22">IFERROR(
MEDIAN((IF(DATOS_[[Sexo]:[Sexo]]=$B22,IF(DATOS_[[AGRUP. CLAS. PROF.]:[AGRUP. CLAS. PROF.]]=$B21,IF(DATOS_[[Check Periodo Ref.]:[Check Periodo Ref.]]="Dentro",DATOS_[Conc.Sal.05]))))),
0)</f>
        <v>0</v>
      </c>
      <c r="K22" s="111">
        <f t="array" ref="K22">IFERROR(
MEDIAN((IF(DATOS_[[Sexo]:[Sexo]]=$B22,IF(DATOS_[[AGRUP. CLAS. PROF.]:[AGRUP. CLAS. PROF.]]=$B21,IF(DATOS_[[Check Periodo Ref.]:[Check Periodo Ref.]]="Dentro",DATOS_[Conc.Sal.06]))))),
0)</f>
        <v>0</v>
      </c>
      <c r="L22" s="111">
        <f t="array" ref="L22">IFERROR(
MEDIAN((IF(DATOS_[[Sexo]:[Sexo]]=$B22,IF(DATOS_[[AGRUP. CLAS. PROF.]:[AGRUP. CLAS. PROF.]]=$B21,IF(DATOS_[[Check Periodo Ref.]:[Check Periodo Ref.]]="Dentro",DATOS_[Conc.Sal.07]))))),
0)</f>
        <v>0</v>
      </c>
      <c r="M22" s="111">
        <f t="array" ref="M22">IFERROR(
MEDIAN((IF(DATOS_[[Sexo]:[Sexo]]=$B22,IF(DATOS_[[AGRUP. CLAS. PROF.]:[AGRUP. CLAS. PROF.]]=$B21,IF(DATOS_[[Check Periodo Ref.]:[Check Periodo Ref.]]="Dentro",DATOS_[Conc.Sal.08]))))),
0)</f>
        <v>0</v>
      </c>
      <c r="N22" s="111">
        <f t="array" ref="N22">IFERROR(
MEDIAN((IF(DATOS_[[Sexo]:[Sexo]]=$B22,IF(DATOS_[[AGRUP. CLAS. PROF.]:[AGRUP. CLAS. PROF.]]=$B21,IF(DATOS_[[Check Periodo Ref.]:[Check Periodo Ref.]]="Dentro",DATOS_[Conc.Sal.09]))))),
0)</f>
        <v>0</v>
      </c>
      <c r="O22" s="111">
        <f t="array" ref="O22">IFERROR(
MEDIAN((IF(DATOS_[[Sexo]:[Sexo]]=$B22,IF(DATOS_[[AGRUP. CLAS. PROF.]:[AGRUP. CLAS. PROF.]]=$B21,IF(DATOS_[[Check Periodo Ref.]:[Check Periodo Ref.]]="Dentro",DATOS_[Conc.Sal.10]))))),
0)</f>
        <v>0</v>
      </c>
      <c r="P22" s="111">
        <f t="array" ref="P22">IFERROR(
MEDIAN((IF(DATOS_[[Sexo]:[Sexo]]=$B22,IF(DATOS_[[AGRUP. CLAS. PROF.]:[AGRUP. CLAS. PROF.]]=$B21,IF(DATOS_[[Check Periodo Ref.]:[Check Periodo Ref.]]="Dentro",DATOS_[Conc.Sal.11]))))),
0)</f>
        <v>0</v>
      </c>
      <c r="Q22" s="111">
        <f t="array" ref="Q22">IFERROR(
MEDIAN((IF(DATOS_[[Sexo]:[Sexo]]=$B22,IF(DATOS_[[AGRUP. CLAS. PROF.]:[AGRUP. CLAS. PROF.]]=$B21,IF(DATOS_[[Check Periodo Ref.]:[Check Periodo Ref.]]="Dentro",DATOS_[Conc.Sal.12]))))),
0)</f>
        <v>0</v>
      </c>
      <c r="R22" s="111">
        <f t="array" ref="R22">IFERROR(
MEDIAN((IF(DATOS_[[Sexo]:[Sexo]]=$B22,IF(DATOS_[[AGRUP. CLAS. PROF.]:[AGRUP. CLAS. PROF.]]=$B21,IF(DATOS_[[Check Periodo Ref.]:[Check Periodo Ref.]]="Dentro",DATOS_[Conc.Sal.13]))))),
0)</f>
        <v>0</v>
      </c>
      <c r="S22" s="111">
        <f t="array" ref="S22">IFERROR(
MEDIAN((IF(DATOS_[[Sexo]:[Sexo]]=$B22,IF(DATOS_[[AGRUP. CLAS. PROF.]:[AGRUP. CLAS. PROF.]]=$B21,IF(DATOS_[[Check Periodo Ref.]:[Check Periodo Ref.]]="Dentro",DATOS_[Conc.Sal.14]))))),
0)</f>
        <v>0</v>
      </c>
      <c r="T22" s="111">
        <f t="array" ref="T22">IFERROR(
MEDIAN((IF(DATOS_[[Sexo]:[Sexo]]=$B22,IF(DATOS_[[AGRUP. CLAS. PROF.]:[AGRUP. CLAS. PROF.]]=$B21,IF(DATOS_[[Check Periodo Ref.]:[Check Periodo Ref.]]="Dentro",DATOS_[Conc.Sal.15]))))),
0)</f>
        <v>0</v>
      </c>
      <c r="U22" s="111">
        <f t="array" ref="U22">IFERROR(
MEDIAN((IF(DATOS_[[Sexo]:[Sexo]]=$B22,IF(DATOS_[[AGRUP. CLAS. PROF.]:[AGRUP. CLAS. PROF.]]=$B21,IF(DATOS_[[Check Periodo Ref.]:[Check Periodo Ref.]]="Dentro",DATOS_[Conc.Sal.16]))))),
0)</f>
        <v>0</v>
      </c>
      <c r="V22" s="111">
        <f t="array" ref="V22">IFERROR(
MEDIAN((IF(DATOS_[[Sexo]:[Sexo]]=$B22,IF(DATOS_[[AGRUP. CLAS. PROF.]:[AGRUP. CLAS. PROF.]]=$B21,IF(DATOS_[[Check Periodo Ref.]:[Check Periodo Ref.]]="Dentro",DATOS_[Conc.Sal.17]))))),
0)</f>
        <v>0</v>
      </c>
      <c r="W22" s="111">
        <f t="array" ref="W22">IFERROR(
MEDIAN((IF(DATOS_[[Sexo]:[Sexo]]=$B22,IF(DATOS_[[AGRUP. CLAS. PROF.]:[AGRUP. CLAS. PROF.]]=$B21,IF(DATOS_[[Check Periodo Ref.]:[Check Periodo Ref.]]="Dentro",DATOS_[Conc.Sal.18]))))),
0)</f>
        <v>0</v>
      </c>
      <c r="X22" s="111">
        <f t="array" ref="X22">IFERROR(
MEDIAN((IF(DATOS_[[Sexo]:[Sexo]]=$B22,IF(DATOS_[[AGRUP. CLAS. PROF.]:[AGRUP. CLAS. PROF.]]=$B21,IF(DATOS_[[Check Periodo Ref.]:[Check Periodo Ref.]]="Dentro",DATOS_[Conc.Sal.19]))))),
0)</f>
        <v>0</v>
      </c>
      <c r="Y22" s="111">
        <f t="array" ref="Y22">IFERROR(
MEDIAN((IF(DATOS_[[Sexo]:[Sexo]]=$B22,IF(DATOS_[[AGRUP. CLAS. PROF.]:[AGRUP. CLAS. PROF.]]=$B21,IF(DATOS_[[Check Periodo Ref.]:[Check Periodo Ref.]]="Dentro",DATOS_[Conc.Sal.20]))))),
0)</f>
        <v>0</v>
      </c>
      <c r="Z22" s="111">
        <f t="array" ref="Z22">IFERROR(
MEDIAN((IF(DATOS_[[Sexo]:[Sexo]]=$B22,IF(DATOS_[[AGRUP. CLAS. PROF.]:[AGRUP. CLAS. PROF.]]=$B21,IF(DATOS_[[Check Periodo Ref.]:[Check Periodo Ref.]]="Dentro",DATOS_[Conc.Sal.21]))))),
0)</f>
        <v>0</v>
      </c>
      <c r="AA22" s="111">
        <f t="array" ref="AA22">IFERROR(
MEDIAN((IF(DATOS_[[Sexo]:[Sexo]]=$B22,IF(DATOS_[[AGRUP. CLAS. PROF.]:[AGRUP. CLAS. PROF.]]=$B21,IF(DATOS_[[Check Periodo Ref.]:[Check Periodo Ref.]]="Dentro",DATOS_[Conc.Sal.22]))))),
0)</f>
        <v>0</v>
      </c>
      <c r="AB22" s="111">
        <f t="array" ref="AB22">IFERROR(
MEDIAN((IF(DATOS_[[Sexo]:[Sexo]]=$B22,IF(DATOS_[[AGRUP. CLAS. PROF.]:[AGRUP. CLAS. PROF.]]=$B21,IF(DATOS_[[Check Periodo Ref.]:[Check Periodo Ref.]]="Dentro",DATOS_[Conc.Sal.23]))))),
0)</f>
        <v>0</v>
      </c>
      <c r="AC22" s="111">
        <f t="array" ref="AC22">IFERROR(
MEDIAN((IF(DATOS_[[Sexo]:[Sexo]]=$B22,IF(DATOS_[[AGRUP. CLAS. PROF.]:[AGRUP. CLAS. PROF.]]=$B21,IF(DATOS_[[Check Periodo Ref.]:[Check Periodo Ref.]]="Dentro",DATOS_[Conc.Sal.24]))))),
0)</f>
        <v>0</v>
      </c>
      <c r="AD22" s="111">
        <f t="array" ref="AD22">IFERROR(
MEDIAN((IF(DATOS_[[Sexo]:[Sexo]]=$B22,IF(DATOS_[[AGRUP. CLAS. PROF.]:[AGRUP. CLAS. PROF.]]=$B21,IF(DATOS_[[Check Periodo Ref.]:[Check Periodo Ref.]]="Dentro",DATOS_[Conc.Sal.25]))))),
0)</f>
        <v>0</v>
      </c>
      <c r="AE22" s="111">
        <f t="array" ref="AE22">IFERROR(
MEDIAN((IF(DATOS_[[Sexo]:[Sexo]]=$B22,IF(DATOS_[[AGRUP. CLAS. PROF.]:[AGRUP. CLAS. PROF.]]=$B21,IF(DATOS_[[Check Periodo Ref.]:[Check Periodo Ref.]]="Dentro",DATOS_[Conc.Sal.26]))))),
0)</f>
        <v>0</v>
      </c>
      <c r="AF22" s="111">
        <f t="array" ref="AF22">IFERROR(
MEDIAN((IF(DATOS_[[Sexo]:[Sexo]]=$B22,IF(DATOS_[[AGRUP. CLAS. PROF.]:[AGRUP. CLAS. PROF.]]=$B21,IF(DATOS_[[Check Periodo Ref.]:[Check Periodo Ref.]]="Dentro",DATOS_[Conc.Sal.27]))))),
0)</f>
        <v>0</v>
      </c>
      <c r="AG22" s="111">
        <f t="array" ref="AG22">IFERROR(
MEDIAN((IF(DATOS_[[Sexo]:[Sexo]]=$B22,IF(DATOS_[[AGRUP. CLAS. PROF.]:[AGRUP. CLAS. PROF.]]=$B21,IF(DATOS_[[Check Periodo Ref.]:[Check Periodo Ref.]]="Dentro",DATOS_[Conc.Sal.28]))))),
0)</f>
        <v>0</v>
      </c>
      <c r="AH22" s="111">
        <f t="array" ref="AH22">IFERROR(
MEDIAN((IF(DATOS_[[Sexo]:[Sexo]]=$B22,IF(DATOS_[[AGRUP. CLAS. PROF.]:[AGRUP. CLAS. PROF.]]=$B21,IF(DATOS_[[Check Periodo Ref.]:[Check Periodo Ref.]]="Dentro",DATOS_[Conc.Sal.29]))))),
0)</f>
        <v>0</v>
      </c>
      <c r="AI22" s="111">
        <f t="array" ref="AI22">IFERROR(
MEDIAN((IF(DATOS_[[Sexo]:[Sexo]]=$B22,IF(DATOS_[[AGRUP. CLAS. PROF.]:[AGRUP. CLAS. PROF.]]=$B21,IF(DATOS_[[Check Periodo Ref.]:[Check Periodo Ref.]]="Dentro",DATOS_[Conc.Sal.30]))))),
0)</f>
        <v>0</v>
      </c>
      <c r="AJ22" s="112">
        <f t="array" ref="AJ22">IFERROR(
MEDIAN(IF(DATOS_[Sexo]=$B22,IF(DATOS_[AGRUP. CLAS. PROF.]=$B21,IF(DATOS_[Check Periodo Ref.]="Dentro",DATOS_[Tot COMPL.SAL Ef],FALSE)))),
0)</f>
        <v>0</v>
      </c>
      <c r="AK22" s="113">
        <f t="array" ref="AK22">IFERROR(
MEDIAN(IF(DATOS_[Sexo]=$B22,IF(DATOS_[AGRUP. CLAS. PROF.]=$B21,IF(DATOS_[Check Periodo Ref.]="Dentro",DATOS_[TOTAL SALARIO Ef],FALSE)))),
0)</f>
        <v>0</v>
      </c>
      <c r="AL22" s="114">
        <f t="array" ref="AL22">IFERROR(
MEDIAN((IF(DATOS_[[Sexo]:[Sexo]]=$B22,IF(DATOS_[[AGRUP. CLAS. PROF.]:[AGRUP. CLAS. PROF.]]=$B21,IF(DATOS_[[Check Periodo Ref.]:[Check Periodo Ref.]]="Dentro",DATOS_[C.Extra.01]))))),
0)</f>
        <v>0</v>
      </c>
      <c r="AM22" s="114">
        <f t="array" ref="AM22">IFERROR(
MEDIAN((IF(DATOS_[[Sexo]:[Sexo]]=$B22,IF(DATOS_[[AGRUP. CLAS. PROF.]:[AGRUP. CLAS. PROF.]]=$B21,IF(DATOS_[[Check Periodo Ref.]:[Check Periodo Ref.]]="Dentro",DATOS_[C.Extra.02]))))),
0)</f>
        <v>0</v>
      </c>
      <c r="AN22" s="114">
        <f t="array" ref="AN22">IFERROR(
MEDIAN((IF(DATOS_[[Sexo]:[Sexo]]=$B22,IF(DATOS_[[AGRUP. CLAS. PROF.]:[AGRUP. CLAS. PROF.]]=$B21,IF(DATOS_[[Check Periodo Ref.]:[Check Periodo Ref.]]="Dentro",DATOS_[C.Extra.03]))))),
0)</f>
        <v>0</v>
      </c>
      <c r="AO22" s="114">
        <f t="array" ref="AO22">IFERROR(
MEDIAN((IF(DATOS_[[Sexo]:[Sexo]]=$B22,IF(DATOS_[[AGRUP. CLAS. PROF.]:[AGRUP. CLAS. PROF.]]=$B21,IF(DATOS_[[Check Periodo Ref.]:[Check Periodo Ref.]]="Dentro",DATOS_[C.Extra.04]))))),
0)</f>
        <v>0</v>
      </c>
      <c r="AP22" s="114">
        <f t="array" ref="AP22">IFERROR(
MEDIAN((IF(DATOS_[[Sexo]:[Sexo]]=$B22,IF(DATOS_[[AGRUP. CLAS. PROF.]:[AGRUP. CLAS. PROF.]]=$B21,IF(DATOS_[[Check Periodo Ref.]:[Check Periodo Ref.]]="Dentro",DATOS_[C.Extra.05]))))),
0)</f>
        <v>0</v>
      </c>
      <c r="AQ22" s="115">
        <f t="array" ref="AQ22">IFERROR(
MEDIAN(IF(DATOS_[Sexo]=$B22,IF(DATOS_[AGRUP. CLAS. PROF.]=$B21,IF(DATOS_[Check Periodo Ref.]="Dentro",DATOS_[Tot Extrasalarial Ef],FALSE)))),
0)</f>
        <v>0</v>
      </c>
      <c r="AR22" s="116">
        <f t="array" ref="AR22">IFERROR(
MEDIAN(IF(DATOS_[Sexo]=$B22,IF(DATOS_[AGRUP. CLAS. PROF.]=$B21,IF(DATOS_[Check Periodo Ref.]="Dentro",DATOS_[TOTAL Retrib Ef],FALSE)))),
0)</f>
        <v>0</v>
      </c>
    </row>
    <row r="23" spans="1:44" x14ac:dyDescent="0.3">
      <c r="A23" s="42" t="str">
        <f t="shared" ref="A23" si="14">+A22</f>
        <v>[ocultar]</v>
      </c>
      <c r="B23" s="34" t="s">
        <v>163</v>
      </c>
      <c r="C23" s="33">
        <f t="array" ref="C23">SUM(IF($B23=DATOS_[Sexo],
IF($B21=DATOS_[AGRUP. CLAS. PROF.],
IF("Dentro"=DATOS_[Check Periodo Ref.],
1/(COUNTIFS(DATOS_[Sexo],$B23,DATOS_[AGRUP. CLAS. PROF.],$B21,DATOS_[Check Periodo Ref.],"Dentro",DATOS_[id],DATOS_[id]))))))</f>
        <v>0</v>
      </c>
      <c r="D23" s="35">
        <f>COUNTIFS(DATOS_[AGRUP. CLAS. PROF.],$B21,DATOS_[Sexo],$B23,DATOS_[Check Periodo Ref.],"Dentro")</f>
        <v>0</v>
      </c>
      <c r="E23" s="110">
        <f t="array" ref="E23">IFERROR(
MEDIAN(IF(DATOS_[Sexo]=$B23,IF(DATOS_[AGRUP. CLAS. PROF.]=$B21,IF(DATOS_[Check Periodo Ref.]="Dentro",DATOS_[SALARIO BASE Ef],FALSE)))),
0)</f>
        <v>0</v>
      </c>
      <c r="F23" s="111">
        <f t="array" ref="F23">IFERROR(
MEDIAN((IF(DATOS_[[Sexo]:[Sexo]]=$B23,IF(DATOS_[[AGRUP. CLAS. PROF.]:[AGRUP. CLAS. PROF.]]=$B21,IF(DATOS_[[Check Periodo Ref.]:[Check Periodo Ref.]]="Dentro",DATOS_[Conc.Sal.01]))))),
0)</f>
        <v>0</v>
      </c>
      <c r="G23" s="111">
        <f t="array" ref="G23">IFERROR(
MEDIAN((IF(DATOS_[[Sexo]:[Sexo]]=$B23,IF(DATOS_[[AGRUP. CLAS. PROF.]:[AGRUP. CLAS. PROF.]]=$B21,IF(DATOS_[[Check Periodo Ref.]:[Check Periodo Ref.]]="Dentro",DATOS_[Conc.Sal.02]))))),
0)</f>
        <v>0</v>
      </c>
      <c r="H23" s="111">
        <f t="array" ref="H23">IFERROR(
MEDIAN((IF(DATOS_[[Sexo]:[Sexo]]=$B23,IF(DATOS_[[AGRUP. CLAS. PROF.]:[AGRUP. CLAS. PROF.]]=$B21,IF(DATOS_[[Check Periodo Ref.]:[Check Periodo Ref.]]="Dentro",DATOS_[Conc.Sal.03]))))),
0)</f>
        <v>0</v>
      </c>
      <c r="I23" s="111">
        <f t="array" ref="I23">IFERROR(
MEDIAN((IF(DATOS_[[Sexo]:[Sexo]]=$B23,IF(DATOS_[[AGRUP. CLAS. PROF.]:[AGRUP. CLAS. PROF.]]=$B21,IF(DATOS_[[Check Periodo Ref.]:[Check Periodo Ref.]]="Dentro",DATOS_[Conc.Sal.04]))))),
0)</f>
        <v>0</v>
      </c>
      <c r="J23" s="111">
        <f t="array" ref="J23">IFERROR(
MEDIAN((IF(DATOS_[[Sexo]:[Sexo]]=$B23,IF(DATOS_[[AGRUP. CLAS. PROF.]:[AGRUP. CLAS. PROF.]]=$B21,IF(DATOS_[[Check Periodo Ref.]:[Check Periodo Ref.]]="Dentro",DATOS_[Conc.Sal.05]))))),
0)</f>
        <v>0</v>
      </c>
      <c r="K23" s="111">
        <f t="array" ref="K23">IFERROR(
MEDIAN((IF(DATOS_[[Sexo]:[Sexo]]=$B23,IF(DATOS_[[AGRUP. CLAS. PROF.]:[AGRUP. CLAS. PROF.]]=$B21,IF(DATOS_[[Check Periodo Ref.]:[Check Periodo Ref.]]="Dentro",DATOS_[Conc.Sal.06]))))),
0)</f>
        <v>0</v>
      </c>
      <c r="L23" s="111">
        <f t="array" ref="L23">IFERROR(
MEDIAN((IF(DATOS_[[Sexo]:[Sexo]]=$B23,IF(DATOS_[[AGRUP. CLAS. PROF.]:[AGRUP. CLAS. PROF.]]=$B21,IF(DATOS_[[Check Periodo Ref.]:[Check Periodo Ref.]]="Dentro",DATOS_[Conc.Sal.07]))))),
0)</f>
        <v>0</v>
      </c>
      <c r="M23" s="111">
        <f t="array" ref="M23">IFERROR(
MEDIAN((IF(DATOS_[[Sexo]:[Sexo]]=$B23,IF(DATOS_[[AGRUP. CLAS. PROF.]:[AGRUP. CLAS. PROF.]]=$B21,IF(DATOS_[[Check Periodo Ref.]:[Check Periodo Ref.]]="Dentro",DATOS_[Conc.Sal.08]))))),
0)</f>
        <v>0</v>
      </c>
      <c r="N23" s="111">
        <f t="array" ref="N23">IFERROR(
MEDIAN((IF(DATOS_[[Sexo]:[Sexo]]=$B23,IF(DATOS_[[AGRUP. CLAS. PROF.]:[AGRUP. CLAS. PROF.]]=$B21,IF(DATOS_[[Check Periodo Ref.]:[Check Periodo Ref.]]="Dentro",DATOS_[Conc.Sal.09]))))),
0)</f>
        <v>0</v>
      </c>
      <c r="O23" s="111">
        <f t="array" ref="O23">IFERROR(
MEDIAN((IF(DATOS_[[Sexo]:[Sexo]]=$B23,IF(DATOS_[[AGRUP. CLAS. PROF.]:[AGRUP. CLAS. PROF.]]=$B21,IF(DATOS_[[Check Periodo Ref.]:[Check Periodo Ref.]]="Dentro",DATOS_[Conc.Sal.10]))))),
0)</f>
        <v>0</v>
      </c>
      <c r="P23" s="111">
        <f t="array" ref="P23">IFERROR(
MEDIAN((IF(DATOS_[[Sexo]:[Sexo]]=$B23,IF(DATOS_[[AGRUP. CLAS. PROF.]:[AGRUP. CLAS. PROF.]]=$B21,IF(DATOS_[[Check Periodo Ref.]:[Check Periodo Ref.]]="Dentro",DATOS_[Conc.Sal.11]))))),
0)</f>
        <v>0</v>
      </c>
      <c r="Q23" s="111">
        <f t="array" ref="Q23">IFERROR(
MEDIAN((IF(DATOS_[[Sexo]:[Sexo]]=$B23,IF(DATOS_[[AGRUP. CLAS. PROF.]:[AGRUP. CLAS. PROF.]]=$B21,IF(DATOS_[[Check Periodo Ref.]:[Check Periodo Ref.]]="Dentro",DATOS_[Conc.Sal.12]))))),
0)</f>
        <v>0</v>
      </c>
      <c r="R23" s="111">
        <f t="array" ref="R23">IFERROR(
MEDIAN((IF(DATOS_[[Sexo]:[Sexo]]=$B23,IF(DATOS_[[AGRUP. CLAS. PROF.]:[AGRUP. CLAS. PROF.]]=$B21,IF(DATOS_[[Check Periodo Ref.]:[Check Periodo Ref.]]="Dentro",DATOS_[Conc.Sal.13]))))),
0)</f>
        <v>0</v>
      </c>
      <c r="S23" s="111">
        <f t="array" ref="S23">IFERROR(
MEDIAN((IF(DATOS_[[Sexo]:[Sexo]]=$B23,IF(DATOS_[[AGRUP. CLAS. PROF.]:[AGRUP. CLAS. PROF.]]=$B21,IF(DATOS_[[Check Periodo Ref.]:[Check Periodo Ref.]]="Dentro",DATOS_[Conc.Sal.14]))))),
0)</f>
        <v>0</v>
      </c>
      <c r="T23" s="111">
        <f t="array" ref="T23">IFERROR(
MEDIAN((IF(DATOS_[[Sexo]:[Sexo]]=$B23,IF(DATOS_[[AGRUP. CLAS. PROF.]:[AGRUP. CLAS. PROF.]]=$B21,IF(DATOS_[[Check Periodo Ref.]:[Check Periodo Ref.]]="Dentro",DATOS_[Conc.Sal.15]))))),
0)</f>
        <v>0</v>
      </c>
      <c r="U23" s="111">
        <f t="array" ref="U23">IFERROR(
MEDIAN((IF(DATOS_[[Sexo]:[Sexo]]=$B23,IF(DATOS_[[AGRUP. CLAS. PROF.]:[AGRUP. CLAS. PROF.]]=$B21,IF(DATOS_[[Check Periodo Ref.]:[Check Periodo Ref.]]="Dentro",DATOS_[Conc.Sal.16]))))),
0)</f>
        <v>0</v>
      </c>
      <c r="V23" s="111">
        <f t="array" ref="V23">IFERROR(
MEDIAN((IF(DATOS_[[Sexo]:[Sexo]]=$B23,IF(DATOS_[[AGRUP. CLAS. PROF.]:[AGRUP. CLAS. PROF.]]=$B21,IF(DATOS_[[Check Periodo Ref.]:[Check Periodo Ref.]]="Dentro",DATOS_[Conc.Sal.17]))))),
0)</f>
        <v>0</v>
      </c>
      <c r="W23" s="111">
        <f t="array" ref="W23">IFERROR(
MEDIAN((IF(DATOS_[[Sexo]:[Sexo]]=$B23,IF(DATOS_[[AGRUP. CLAS. PROF.]:[AGRUP. CLAS. PROF.]]=$B21,IF(DATOS_[[Check Periodo Ref.]:[Check Periodo Ref.]]="Dentro",DATOS_[Conc.Sal.18]))))),
0)</f>
        <v>0</v>
      </c>
      <c r="X23" s="111">
        <f t="array" ref="X23">IFERROR(
MEDIAN((IF(DATOS_[[Sexo]:[Sexo]]=$B23,IF(DATOS_[[AGRUP. CLAS. PROF.]:[AGRUP. CLAS. PROF.]]=$B21,IF(DATOS_[[Check Periodo Ref.]:[Check Periodo Ref.]]="Dentro",DATOS_[Conc.Sal.19]))))),
0)</f>
        <v>0</v>
      </c>
      <c r="Y23" s="111">
        <f t="array" ref="Y23">IFERROR(
MEDIAN((IF(DATOS_[[Sexo]:[Sexo]]=$B23,IF(DATOS_[[AGRUP. CLAS. PROF.]:[AGRUP. CLAS. PROF.]]=$B21,IF(DATOS_[[Check Periodo Ref.]:[Check Periodo Ref.]]="Dentro",DATOS_[Conc.Sal.20]))))),
0)</f>
        <v>0</v>
      </c>
      <c r="Z23" s="111">
        <f t="array" ref="Z23">IFERROR(
MEDIAN((IF(DATOS_[[Sexo]:[Sexo]]=$B23,IF(DATOS_[[AGRUP. CLAS. PROF.]:[AGRUP. CLAS. PROF.]]=$B21,IF(DATOS_[[Check Periodo Ref.]:[Check Periodo Ref.]]="Dentro",DATOS_[Conc.Sal.21]))))),
0)</f>
        <v>0</v>
      </c>
      <c r="AA23" s="111">
        <f t="array" ref="AA23">IFERROR(
MEDIAN((IF(DATOS_[[Sexo]:[Sexo]]=$B23,IF(DATOS_[[AGRUP. CLAS. PROF.]:[AGRUP. CLAS. PROF.]]=$B21,IF(DATOS_[[Check Periodo Ref.]:[Check Periodo Ref.]]="Dentro",DATOS_[Conc.Sal.22]))))),
0)</f>
        <v>0</v>
      </c>
      <c r="AB23" s="111">
        <f t="array" ref="AB23">IFERROR(
MEDIAN((IF(DATOS_[[Sexo]:[Sexo]]=$B23,IF(DATOS_[[AGRUP. CLAS. PROF.]:[AGRUP. CLAS. PROF.]]=$B21,IF(DATOS_[[Check Periodo Ref.]:[Check Periodo Ref.]]="Dentro",DATOS_[Conc.Sal.23]))))),
0)</f>
        <v>0</v>
      </c>
      <c r="AC23" s="111">
        <f t="array" ref="AC23">IFERROR(
MEDIAN((IF(DATOS_[[Sexo]:[Sexo]]=$B23,IF(DATOS_[[AGRUP. CLAS. PROF.]:[AGRUP. CLAS. PROF.]]=$B21,IF(DATOS_[[Check Periodo Ref.]:[Check Periodo Ref.]]="Dentro",DATOS_[Conc.Sal.24]))))),
0)</f>
        <v>0</v>
      </c>
      <c r="AD23" s="111">
        <f t="array" ref="AD23">IFERROR(
MEDIAN((IF(DATOS_[[Sexo]:[Sexo]]=$B23,IF(DATOS_[[AGRUP. CLAS. PROF.]:[AGRUP. CLAS. PROF.]]=$B21,IF(DATOS_[[Check Periodo Ref.]:[Check Periodo Ref.]]="Dentro",DATOS_[Conc.Sal.25]))))),
0)</f>
        <v>0</v>
      </c>
      <c r="AE23" s="111">
        <f t="array" ref="AE23">IFERROR(
MEDIAN((IF(DATOS_[[Sexo]:[Sexo]]=$B23,IF(DATOS_[[AGRUP. CLAS. PROF.]:[AGRUP. CLAS. PROF.]]=$B21,IF(DATOS_[[Check Periodo Ref.]:[Check Periodo Ref.]]="Dentro",DATOS_[Conc.Sal.26]))))),
0)</f>
        <v>0</v>
      </c>
      <c r="AF23" s="111">
        <f t="array" ref="AF23">IFERROR(
MEDIAN((IF(DATOS_[[Sexo]:[Sexo]]=$B23,IF(DATOS_[[AGRUP. CLAS. PROF.]:[AGRUP. CLAS. PROF.]]=$B21,IF(DATOS_[[Check Periodo Ref.]:[Check Periodo Ref.]]="Dentro",DATOS_[Conc.Sal.27]))))),
0)</f>
        <v>0</v>
      </c>
      <c r="AG23" s="111">
        <f t="array" ref="AG23">IFERROR(
MEDIAN((IF(DATOS_[[Sexo]:[Sexo]]=$B23,IF(DATOS_[[AGRUP. CLAS. PROF.]:[AGRUP. CLAS. PROF.]]=$B21,IF(DATOS_[[Check Periodo Ref.]:[Check Periodo Ref.]]="Dentro",DATOS_[Conc.Sal.28]))))),
0)</f>
        <v>0</v>
      </c>
      <c r="AH23" s="111">
        <f t="array" ref="AH23">IFERROR(
MEDIAN((IF(DATOS_[[Sexo]:[Sexo]]=$B23,IF(DATOS_[[AGRUP. CLAS. PROF.]:[AGRUP. CLAS. PROF.]]=$B21,IF(DATOS_[[Check Periodo Ref.]:[Check Periodo Ref.]]="Dentro",DATOS_[Conc.Sal.29]))))),
0)</f>
        <v>0</v>
      </c>
      <c r="AI23" s="111">
        <f t="array" ref="AI23">IFERROR(
MEDIAN((IF(DATOS_[[Sexo]:[Sexo]]=$B23,IF(DATOS_[[AGRUP. CLAS. PROF.]:[AGRUP. CLAS. PROF.]]=$B21,IF(DATOS_[[Check Periodo Ref.]:[Check Periodo Ref.]]="Dentro",DATOS_[Conc.Sal.30]))))),
0)</f>
        <v>0</v>
      </c>
      <c r="AJ23" s="112">
        <f t="array" ref="AJ23">IFERROR(
MEDIAN(IF(DATOS_[Sexo]=$B23,IF(DATOS_[AGRUP. CLAS. PROF.]=$B21,IF(DATOS_[Check Periodo Ref.]="Dentro",DATOS_[Tot COMPL.SAL Ef],FALSE)))),
0)</f>
        <v>0</v>
      </c>
      <c r="AK23" s="113">
        <f t="array" ref="AK23">IFERROR(
MEDIAN(IF(DATOS_[Sexo]=$B23,IF(DATOS_[AGRUP. CLAS. PROF.]=$B21,IF(DATOS_[Check Periodo Ref.]="Dentro",DATOS_[TOTAL SALARIO Ef],FALSE)))),
0)</f>
        <v>0</v>
      </c>
      <c r="AL23" s="114">
        <f t="array" ref="AL23">IFERROR(
MEDIAN((IF(DATOS_[[Sexo]:[Sexo]]=$B23,IF(DATOS_[[AGRUP. CLAS. PROF.]:[AGRUP. CLAS. PROF.]]=$B21,IF(DATOS_[[Check Periodo Ref.]:[Check Periodo Ref.]]="Dentro",DATOS_[C.Extra.01]))))),
0)</f>
        <v>0</v>
      </c>
      <c r="AM23" s="114">
        <f t="array" ref="AM23">IFERROR(
MEDIAN((IF(DATOS_[[Sexo]:[Sexo]]=$B23,IF(DATOS_[[AGRUP. CLAS. PROF.]:[AGRUP. CLAS. PROF.]]=$B21,IF(DATOS_[[Check Periodo Ref.]:[Check Periodo Ref.]]="Dentro",DATOS_[C.Extra.02]))))),
0)</f>
        <v>0</v>
      </c>
      <c r="AN23" s="114">
        <f t="array" ref="AN23">IFERROR(
MEDIAN((IF(DATOS_[[Sexo]:[Sexo]]=$B23,IF(DATOS_[[AGRUP. CLAS. PROF.]:[AGRUP. CLAS. PROF.]]=$B21,IF(DATOS_[[Check Periodo Ref.]:[Check Periodo Ref.]]="Dentro",DATOS_[C.Extra.03]))))),
0)</f>
        <v>0</v>
      </c>
      <c r="AO23" s="114">
        <f t="array" ref="AO23">IFERROR(
MEDIAN((IF(DATOS_[[Sexo]:[Sexo]]=$B23,IF(DATOS_[[AGRUP. CLAS. PROF.]:[AGRUP. CLAS. PROF.]]=$B21,IF(DATOS_[[Check Periodo Ref.]:[Check Periodo Ref.]]="Dentro",DATOS_[C.Extra.04]))))),
0)</f>
        <v>0</v>
      </c>
      <c r="AP23" s="114">
        <f t="array" ref="AP23">IFERROR(
MEDIAN((IF(DATOS_[[Sexo]:[Sexo]]=$B23,IF(DATOS_[[AGRUP. CLAS. PROF.]:[AGRUP. CLAS. PROF.]]=$B21,IF(DATOS_[[Check Periodo Ref.]:[Check Periodo Ref.]]="Dentro",DATOS_[C.Extra.05]))))),
0)</f>
        <v>0</v>
      </c>
      <c r="AQ23" s="115">
        <f t="array" ref="AQ23">IFERROR(
MEDIAN(IF(DATOS_[Sexo]=$B23,IF(DATOS_[AGRUP. CLAS. PROF.]=$B21,IF(DATOS_[Check Periodo Ref.]="Dentro",DATOS_[Tot Extrasalarial Ef],FALSE)))),
0)</f>
        <v>0</v>
      </c>
      <c r="AR23" s="116">
        <f t="array" ref="AR23">IFERROR(
MEDIAN(IF(DATOS_[Sexo]=$B23,IF(DATOS_[AGRUP. CLAS. PROF.]=$B21,IF(DATOS_[Check Periodo Ref.]="Dentro",DATOS_[TOTAL Retrib Ef],FALSE)))),
0)</f>
        <v>0</v>
      </c>
    </row>
    <row r="24" spans="1:44" ht="17.25" thickBot="1" x14ac:dyDescent="0.35">
      <c r="A24" s="42" t="str">
        <f t="shared" ref="A24" si="15">+A25</f>
        <v>[ocultar]</v>
      </c>
      <c r="B24" s="40" t="s">
        <v>301</v>
      </c>
      <c r="C24" s="109"/>
      <c r="D24" s="41"/>
      <c r="E24" s="119" t="str">
        <f t="shared" ref="E24:AR24" si="16">IFERROR((E25-E26)/E25,"")</f>
        <v/>
      </c>
      <c r="F24" s="123" t="str">
        <f t="shared" si="16"/>
        <v/>
      </c>
      <c r="G24" s="123" t="str">
        <f t="shared" si="16"/>
        <v/>
      </c>
      <c r="H24" s="123" t="str">
        <f t="shared" si="16"/>
        <v/>
      </c>
      <c r="I24" s="123" t="str">
        <f t="shared" si="16"/>
        <v/>
      </c>
      <c r="J24" s="123" t="str">
        <f t="shared" si="16"/>
        <v/>
      </c>
      <c r="K24" s="123" t="str">
        <f t="shared" si="16"/>
        <v/>
      </c>
      <c r="L24" s="123" t="str">
        <f t="shared" si="16"/>
        <v/>
      </c>
      <c r="M24" s="123" t="str">
        <f t="shared" si="16"/>
        <v/>
      </c>
      <c r="N24" s="123" t="str">
        <f t="shared" si="16"/>
        <v/>
      </c>
      <c r="O24" s="123" t="str">
        <f t="shared" si="16"/>
        <v/>
      </c>
      <c r="P24" s="123" t="str">
        <f t="shared" si="16"/>
        <v/>
      </c>
      <c r="Q24" s="123" t="str">
        <f t="shared" si="16"/>
        <v/>
      </c>
      <c r="R24" s="123" t="str">
        <f t="shared" si="16"/>
        <v/>
      </c>
      <c r="S24" s="123" t="str">
        <f t="shared" si="16"/>
        <v/>
      </c>
      <c r="T24" s="123" t="str">
        <f t="shared" si="16"/>
        <v/>
      </c>
      <c r="U24" s="123" t="str">
        <f t="shared" si="16"/>
        <v/>
      </c>
      <c r="V24" s="122" t="str">
        <f t="shared" si="16"/>
        <v/>
      </c>
      <c r="W24" s="122" t="str">
        <f t="shared" si="16"/>
        <v/>
      </c>
      <c r="X24" s="122" t="str">
        <f t="shared" si="16"/>
        <v/>
      </c>
      <c r="Y24" s="122"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4" t="str">
        <f t="shared" si="16"/>
        <v/>
      </c>
      <c r="AK24" s="128" t="str">
        <f t="shared" si="16"/>
        <v/>
      </c>
      <c r="AL24" s="125" t="str">
        <f t="shared" si="16"/>
        <v/>
      </c>
      <c r="AM24" s="125" t="str">
        <f t="shared" si="16"/>
        <v/>
      </c>
      <c r="AN24" s="125" t="str">
        <f t="shared" si="16"/>
        <v/>
      </c>
      <c r="AO24" s="125" t="str">
        <f t="shared" si="16"/>
        <v/>
      </c>
      <c r="AP24" s="125" t="str">
        <f t="shared" si="16"/>
        <v/>
      </c>
      <c r="AQ24" s="126" t="str">
        <f t="shared" si="16"/>
        <v/>
      </c>
      <c r="AR24" s="127" t="str">
        <f t="shared" si="16"/>
        <v/>
      </c>
    </row>
    <row r="25" spans="1:44" x14ac:dyDescent="0.3">
      <c r="A25" s="42" t="str">
        <f t="shared" ref="A25" si="17">+IF(C25+C26=0,"[ocultar]","")</f>
        <v>[ocultar]</v>
      </c>
      <c r="B25" s="34" t="s">
        <v>162</v>
      </c>
      <c r="C25" s="33">
        <f t="array" ref="C25">SUM(IF($B25=DATOS_[Sexo],
IF($B24=DATOS_[AGRUP. CLAS. PROF.],
IF("Dentro"=DATOS_[Check Periodo Ref.],
1/(COUNTIFS(DATOS_[Sexo],$B25,DATOS_[AGRUP. CLAS. PROF.],$B24,DATOS_[Check Periodo Ref.],"Dentro",DATOS_[id],DATOS_[id]))))))</f>
        <v>0</v>
      </c>
      <c r="D25" s="35">
        <f>COUNTIFS(DATOS_[AGRUP. CLAS. PROF.],$B24,DATOS_[Sexo],$B25,DATOS_[Check Periodo Ref.],"Dentro")</f>
        <v>0</v>
      </c>
      <c r="E25" s="110">
        <f t="array" ref="E25">IFERROR(
MEDIAN(IF(DATOS_[Sexo]=$B25,IF(DATOS_[AGRUP. CLAS. PROF.]=$B24,IF(DATOS_[Check Periodo Ref.]="Dentro",DATOS_[SALARIO BASE Ef],FALSE)))),
0)</f>
        <v>0</v>
      </c>
      <c r="F25" s="111">
        <f t="array" ref="F25">IFERROR(
MEDIAN((IF(DATOS_[[Sexo]:[Sexo]]=$B25,IF(DATOS_[[AGRUP. CLAS. PROF.]:[AGRUP. CLAS. PROF.]]=$B24,IF(DATOS_[[Check Periodo Ref.]:[Check Periodo Ref.]]="Dentro",DATOS_[Conc.Sal.01]))))),
0)</f>
        <v>0</v>
      </c>
      <c r="G25" s="111">
        <f t="array" ref="G25">IFERROR(
MEDIAN((IF(DATOS_[[Sexo]:[Sexo]]=$B25,IF(DATOS_[[AGRUP. CLAS. PROF.]:[AGRUP. CLAS. PROF.]]=$B24,IF(DATOS_[[Check Periodo Ref.]:[Check Periodo Ref.]]="Dentro",DATOS_[Conc.Sal.02]))))),
0)</f>
        <v>0</v>
      </c>
      <c r="H25" s="111">
        <f t="array" ref="H25">IFERROR(
MEDIAN((IF(DATOS_[[Sexo]:[Sexo]]=$B25,IF(DATOS_[[AGRUP. CLAS. PROF.]:[AGRUP. CLAS. PROF.]]=$B24,IF(DATOS_[[Check Periodo Ref.]:[Check Periodo Ref.]]="Dentro",DATOS_[Conc.Sal.03]))))),
0)</f>
        <v>0</v>
      </c>
      <c r="I25" s="111">
        <f t="array" ref="I25">IFERROR(
MEDIAN((IF(DATOS_[[Sexo]:[Sexo]]=$B25,IF(DATOS_[[AGRUP. CLAS. PROF.]:[AGRUP. CLAS. PROF.]]=$B24,IF(DATOS_[[Check Periodo Ref.]:[Check Periodo Ref.]]="Dentro",DATOS_[Conc.Sal.04]))))),
0)</f>
        <v>0</v>
      </c>
      <c r="J25" s="111">
        <f t="array" ref="J25">IFERROR(
MEDIAN((IF(DATOS_[[Sexo]:[Sexo]]=$B25,IF(DATOS_[[AGRUP. CLAS. PROF.]:[AGRUP. CLAS. PROF.]]=$B24,IF(DATOS_[[Check Periodo Ref.]:[Check Periodo Ref.]]="Dentro",DATOS_[Conc.Sal.05]))))),
0)</f>
        <v>0</v>
      </c>
      <c r="K25" s="111">
        <f t="array" ref="K25">IFERROR(
MEDIAN((IF(DATOS_[[Sexo]:[Sexo]]=$B25,IF(DATOS_[[AGRUP. CLAS. PROF.]:[AGRUP. CLAS. PROF.]]=$B24,IF(DATOS_[[Check Periodo Ref.]:[Check Periodo Ref.]]="Dentro",DATOS_[Conc.Sal.06]))))),
0)</f>
        <v>0</v>
      </c>
      <c r="L25" s="111">
        <f t="array" ref="L25">IFERROR(
MEDIAN((IF(DATOS_[[Sexo]:[Sexo]]=$B25,IF(DATOS_[[AGRUP. CLAS. PROF.]:[AGRUP. CLAS. PROF.]]=$B24,IF(DATOS_[[Check Periodo Ref.]:[Check Periodo Ref.]]="Dentro",DATOS_[Conc.Sal.07]))))),
0)</f>
        <v>0</v>
      </c>
      <c r="M25" s="111">
        <f t="array" ref="M25">IFERROR(
MEDIAN((IF(DATOS_[[Sexo]:[Sexo]]=$B25,IF(DATOS_[[AGRUP. CLAS. PROF.]:[AGRUP. CLAS. PROF.]]=$B24,IF(DATOS_[[Check Periodo Ref.]:[Check Periodo Ref.]]="Dentro",DATOS_[Conc.Sal.08]))))),
0)</f>
        <v>0</v>
      </c>
      <c r="N25" s="111">
        <f t="array" ref="N25">IFERROR(
MEDIAN((IF(DATOS_[[Sexo]:[Sexo]]=$B25,IF(DATOS_[[AGRUP. CLAS. PROF.]:[AGRUP. CLAS. PROF.]]=$B24,IF(DATOS_[[Check Periodo Ref.]:[Check Periodo Ref.]]="Dentro",DATOS_[Conc.Sal.09]))))),
0)</f>
        <v>0</v>
      </c>
      <c r="O25" s="111">
        <f t="array" ref="O25">IFERROR(
MEDIAN((IF(DATOS_[[Sexo]:[Sexo]]=$B25,IF(DATOS_[[AGRUP. CLAS. PROF.]:[AGRUP. CLAS. PROF.]]=$B24,IF(DATOS_[[Check Periodo Ref.]:[Check Periodo Ref.]]="Dentro",DATOS_[Conc.Sal.10]))))),
0)</f>
        <v>0</v>
      </c>
      <c r="P25" s="111">
        <f t="array" ref="P25">IFERROR(
MEDIAN((IF(DATOS_[[Sexo]:[Sexo]]=$B25,IF(DATOS_[[AGRUP. CLAS. PROF.]:[AGRUP. CLAS. PROF.]]=$B24,IF(DATOS_[[Check Periodo Ref.]:[Check Periodo Ref.]]="Dentro",DATOS_[Conc.Sal.11]))))),
0)</f>
        <v>0</v>
      </c>
      <c r="Q25" s="111">
        <f t="array" ref="Q25">IFERROR(
MEDIAN((IF(DATOS_[[Sexo]:[Sexo]]=$B25,IF(DATOS_[[AGRUP. CLAS. PROF.]:[AGRUP. CLAS. PROF.]]=$B24,IF(DATOS_[[Check Periodo Ref.]:[Check Periodo Ref.]]="Dentro",DATOS_[Conc.Sal.12]))))),
0)</f>
        <v>0</v>
      </c>
      <c r="R25" s="111">
        <f t="array" ref="R25">IFERROR(
MEDIAN((IF(DATOS_[[Sexo]:[Sexo]]=$B25,IF(DATOS_[[AGRUP. CLAS. PROF.]:[AGRUP. CLAS. PROF.]]=$B24,IF(DATOS_[[Check Periodo Ref.]:[Check Periodo Ref.]]="Dentro",DATOS_[Conc.Sal.13]))))),
0)</f>
        <v>0</v>
      </c>
      <c r="S25" s="111">
        <f t="array" ref="S25">IFERROR(
MEDIAN((IF(DATOS_[[Sexo]:[Sexo]]=$B25,IF(DATOS_[[AGRUP. CLAS. PROF.]:[AGRUP. CLAS. PROF.]]=$B24,IF(DATOS_[[Check Periodo Ref.]:[Check Periodo Ref.]]="Dentro",DATOS_[Conc.Sal.14]))))),
0)</f>
        <v>0</v>
      </c>
      <c r="T25" s="111">
        <f t="array" ref="T25">IFERROR(
MEDIAN((IF(DATOS_[[Sexo]:[Sexo]]=$B25,IF(DATOS_[[AGRUP. CLAS. PROF.]:[AGRUP. CLAS. PROF.]]=$B24,IF(DATOS_[[Check Periodo Ref.]:[Check Periodo Ref.]]="Dentro",DATOS_[Conc.Sal.15]))))),
0)</f>
        <v>0</v>
      </c>
      <c r="U25" s="111">
        <f t="array" ref="U25">IFERROR(
MEDIAN((IF(DATOS_[[Sexo]:[Sexo]]=$B25,IF(DATOS_[[AGRUP. CLAS. PROF.]:[AGRUP. CLAS. PROF.]]=$B24,IF(DATOS_[[Check Periodo Ref.]:[Check Periodo Ref.]]="Dentro",DATOS_[Conc.Sal.16]))))),
0)</f>
        <v>0</v>
      </c>
      <c r="V25" s="111">
        <f t="array" ref="V25">IFERROR(
MEDIAN((IF(DATOS_[[Sexo]:[Sexo]]=$B25,IF(DATOS_[[AGRUP. CLAS. PROF.]:[AGRUP. CLAS. PROF.]]=$B24,IF(DATOS_[[Check Periodo Ref.]:[Check Periodo Ref.]]="Dentro",DATOS_[Conc.Sal.17]))))),
0)</f>
        <v>0</v>
      </c>
      <c r="W25" s="111">
        <f t="array" ref="W25">IFERROR(
MEDIAN((IF(DATOS_[[Sexo]:[Sexo]]=$B25,IF(DATOS_[[AGRUP. CLAS. PROF.]:[AGRUP. CLAS. PROF.]]=$B24,IF(DATOS_[[Check Periodo Ref.]:[Check Periodo Ref.]]="Dentro",DATOS_[Conc.Sal.18]))))),
0)</f>
        <v>0</v>
      </c>
      <c r="X25" s="111">
        <f t="array" ref="X25">IFERROR(
MEDIAN((IF(DATOS_[[Sexo]:[Sexo]]=$B25,IF(DATOS_[[AGRUP. CLAS. PROF.]:[AGRUP. CLAS. PROF.]]=$B24,IF(DATOS_[[Check Periodo Ref.]:[Check Periodo Ref.]]="Dentro",DATOS_[Conc.Sal.19]))))),
0)</f>
        <v>0</v>
      </c>
      <c r="Y25" s="111">
        <f t="array" ref="Y25">IFERROR(
MEDIAN((IF(DATOS_[[Sexo]:[Sexo]]=$B25,IF(DATOS_[[AGRUP. CLAS. PROF.]:[AGRUP. CLAS. PROF.]]=$B24,IF(DATOS_[[Check Periodo Ref.]:[Check Periodo Ref.]]="Dentro",DATOS_[Conc.Sal.20]))))),
0)</f>
        <v>0</v>
      </c>
      <c r="Z25" s="111">
        <f t="array" ref="Z25">IFERROR(
MEDIAN((IF(DATOS_[[Sexo]:[Sexo]]=$B25,IF(DATOS_[[AGRUP. CLAS. PROF.]:[AGRUP. CLAS. PROF.]]=$B24,IF(DATOS_[[Check Periodo Ref.]:[Check Periodo Ref.]]="Dentro",DATOS_[Conc.Sal.21]))))),
0)</f>
        <v>0</v>
      </c>
      <c r="AA25" s="111">
        <f t="array" ref="AA25">IFERROR(
MEDIAN((IF(DATOS_[[Sexo]:[Sexo]]=$B25,IF(DATOS_[[AGRUP. CLAS. PROF.]:[AGRUP. CLAS. PROF.]]=$B24,IF(DATOS_[[Check Periodo Ref.]:[Check Periodo Ref.]]="Dentro",DATOS_[Conc.Sal.22]))))),
0)</f>
        <v>0</v>
      </c>
      <c r="AB25" s="111">
        <f t="array" ref="AB25">IFERROR(
MEDIAN((IF(DATOS_[[Sexo]:[Sexo]]=$B25,IF(DATOS_[[AGRUP. CLAS. PROF.]:[AGRUP. CLAS. PROF.]]=$B24,IF(DATOS_[[Check Periodo Ref.]:[Check Periodo Ref.]]="Dentro",DATOS_[Conc.Sal.23]))))),
0)</f>
        <v>0</v>
      </c>
      <c r="AC25" s="111">
        <f t="array" ref="AC25">IFERROR(
MEDIAN((IF(DATOS_[[Sexo]:[Sexo]]=$B25,IF(DATOS_[[AGRUP. CLAS. PROF.]:[AGRUP. CLAS. PROF.]]=$B24,IF(DATOS_[[Check Periodo Ref.]:[Check Periodo Ref.]]="Dentro",DATOS_[Conc.Sal.24]))))),
0)</f>
        <v>0</v>
      </c>
      <c r="AD25" s="111">
        <f t="array" ref="AD25">IFERROR(
MEDIAN((IF(DATOS_[[Sexo]:[Sexo]]=$B25,IF(DATOS_[[AGRUP. CLAS. PROF.]:[AGRUP. CLAS. PROF.]]=$B24,IF(DATOS_[[Check Periodo Ref.]:[Check Periodo Ref.]]="Dentro",DATOS_[Conc.Sal.25]))))),
0)</f>
        <v>0</v>
      </c>
      <c r="AE25" s="111">
        <f t="array" ref="AE25">IFERROR(
MEDIAN((IF(DATOS_[[Sexo]:[Sexo]]=$B25,IF(DATOS_[[AGRUP. CLAS. PROF.]:[AGRUP. CLAS. PROF.]]=$B24,IF(DATOS_[[Check Periodo Ref.]:[Check Periodo Ref.]]="Dentro",DATOS_[Conc.Sal.26]))))),
0)</f>
        <v>0</v>
      </c>
      <c r="AF25" s="111">
        <f t="array" ref="AF25">IFERROR(
MEDIAN((IF(DATOS_[[Sexo]:[Sexo]]=$B25,IF(DATOS_[[AGRUP. CLAS. PROF.]:[AGRUP. CLAS. PROF.]]=$B24,IF(DATOS_[[Check Periodo Ref.]:[Check Periodo Ref.]]="Dentro",DATOS_[Conc.Sal.27]))))),
0)</f>
        <v>0</v>
      </c>
      <c r="AG25" s="111">
        <f t="array" ref="AG25">IFERROR(
MEDIAN((IF(DATOS_[[Sexo]:[Sexo]]=$B25,IF(DATOS_[[AGRUP. CLAS. PROF.]:[AGRUP. CLAS. PROF.]]=$B24,IF(DATOS_[[Check Periodo Ref.]:[Check Periodo Ref.]]="Dentro",DATOS_[Conc.Sal.28]))))),
0)</f>
        <v>0</v>
      </c>
      <c r="AH25" s="111">
        <f t="array" ref="AH25">IFERROR(
MEDIAN((IF(DATOS_[[Sexo]:[Sexo]]=$B25,IF(DATOS_[[AGRUP. CLAS. PROF.]:[AGRUP. CLAS. PROF.]]=$B24,IF(DATOS_[[Check Periodo Ref.]:[Check Periodo Ref.]]="Dentro",DATOS_[Conc.Sal.29]))))),
0)</f>
        <v>0</v>
      </c>
      <c r="AI25" s="111">
        <f t="array" ref="AI25">IFERROR(
MEDIAN((IF(DATOS_[[Sexo]:[Sexo]]=$B25,IF(DATOS_[[AGRUP. CLAS. PROF.]:[AGRUP. CLAS. PROF.]]=$B24,IF(DATOS_[[Check Periodo Ref.]:[Check Periodo Ref.]]="Dentro",DATOS_[Conc.Sal.30]))))),
0)</f>
        <v>0</v>
      </c>
      <c r="AJ25" s="112">
        <f t="array" ref="AJ25">IFERROR(
MEDIAN(IF(DATOS_[Sexo]=$B25,IF(DATOS_[AGRUP. CLAS. PROF.]=$B24,IF(DATOS_[Check Periodo Ref.]="Dentro",DATOS_[Tot COMPL.SAL Ef],FALSE)))),
0)</f>
        <v>0</v>
      </c>
      <c r="AK25" s="113">
        <f t="array" ref="AK25">IFERROR(
MEDIAN(IF(DATOS_[Sexo]=$B25,IF(DATOS_[AGRUP. CLAS. PROF.]=$B24,IF(DATOS_[Check Periodo Ref.]="Dentro",DATOS_[TOTAL SALARIO Ef],FALSE)))),
0)</f>
        <v>0</v>
      </c>
      <c r="AL25" s="114">
        <f t="array" ref="AL25">IFERROR(
MEDIAN((IF(DATOS_[[Sexo]:[Sexo]]=$B25,IF(DATOS_[[AGRUP. CLAS. PROF.]:[AGRUP. CLAS. PROF.]]=$B24,IF(DATOS_[[Check Periodo Ref.]:[Check Periodo Ref.]]="Dentro",DATOS_[C.Extra.01]))))),
0)</f>
        <v>0</v>
      </c>
      <c r="AM25" s="114">
        <f t="array" ref="AM25">IFERROR(
MEDIAN((IF(DATOS_[[Sexo]:[Sexo]]=$B25,IF(DATOS_[[AGRUP. CLAS. PROF.]:[AGRUP. CLAS. PROF.]]=$B24,IF(DATOS_[[Check Periodo Ref.]:[Check Periodo Ref.]]="Dentro",DATOS_[C.Extra.02]))))),
0)</f>
        <v>0</v>
      </c>
      <c r="AN25" s="114">
        <f t="array" ref="AN25">IFERROR(
MEDIAN((IF(DATOS_[[Sexo]:[Sexo]]=$B25,IF(DATOS_[[AGRUP. CLAS. PROF.]:[AGRUP. CLAS. PROF.]]=$B24,IF(DATOS_[[Check Periodo Ref.]:[Check Periodo Ref.]]="Dentro",DATOS_[C.Extra.03]))))),
0)</f>
        <v>0</v>
      </c>
      <c r="AO25" s="114">
        <f t="array" ref="AO25">IFERROR(
MEDIAN((IF(DATOS_[[Sexo]:[Sexo]]=$B25,IF(DATOS_[[AGRUP. CLAS. PROF.]:[AGRUP. CLAS. PROF.]]=$B24,IF(DATOS_[[Check Periodo Ref.]:[Check Periodo Ref.]]="Dentro",DATOS_[C.Extra.04]))))),
0)</f>
        <v>0</v>
      </c>
      <c r="AP25" s="114">
        <f t="array" ref="AP25">IFERROR(
MEDIAN((IF(DATOS_[[Sexo]:[Sexo]]=$B25,IF(DATOS_[[AGRUP. CLAS. PROF.]:[AGRUP. CLAS. PROF.]]=$B24,IF(DATOS_[[Check Periodo Ref.]:[Check Periodo Ref.]]="Dentro",DATOS_[C.Extra.05]))))),
0)</f>
        <v>0</v>
      </c>
      <c r="AQ25" s="115">
        <f t="array" ref="AQ25">IFERROR(
MEDIAN(IF(DATOS_[Sexo]=$B25,IF(DATOS_[AGRUP. CLAS. PROF.]=$B24,IF(DATOS_[Check Periodo Ref.]="Dentro",DATOS_[Tot Extrasalarial Ef],FALSE)))),
0)</f>
        <v>0</v>
      </c>
      <c r="AR25" s="116">
        <f t="array" ref="AR25">IFERROR(
MEDIAN(IF(DATOS_[Sexo]=$B25,IF(DATOS_[AGRUP. CLAS. PROF.]=$B24,IF(DATOS_[Check Periodo Ref.]="Dentro",DATOS_[TOTAL Retrib Ef],FALSE)))),
0)</f>
        <v>0</v>
      </c>
    </row>
    <row r="26" spans="1:44" x14ac:dyDescent="0.3">
      <c r="A26" s="42" t="str">
        <f t="shared" ref="A26" si="18">+A25</f>
        <v>[ocultar]</v>
      </c>
      <c r="B26" s="34" t="s">
        <v>163</v>
      </c>
      <c r="C26" s="33">
        <f t="array" ref="C26">SUM(IF($B26=DATOS_[Sexo],
IF($B24=DATOS_[AGRUP. CLAS. PROF.],
IF("Dentro"=DATOS_[Check Periodo Ref.],
1/(COUNTIFS(DATOS_[Sexo],$B26,DATOS_[AGRUP. CLAS. PROF.],$B24,DATOS_[Check Periodo Ref.],"Dentro",DATOS_[id],DATOS_[id]))))))</f>
        <v>0</v>
      </c>
      <c r="D26" s="35">
        <f>COUNTIFS(DATOS_[AGRUP. CLAS. PROF.],$B24,DATOS_[Sexo],$B26,DATOS_[Check Periodo Ref.],"Dentro")</f>
        <v>0</v>
      </c>
      <c r="E26" s="110">
        <f t="array" ref="E26">IFERROR(
MEDIAN(IF(DATOS_[Sexo]=$B26,IF(DATOS_[AGRUP. CLAS. PROF.]=$B24,IF(DATOS_[Check Periodo Ref.]="Dentro",DATOS_[SALARIO BASE Ef],FALSE)))),
0)</f>
        <v>0</v>
      </c>
      <c r="F26" s="111">
        <f t="array" ref="F26">IFERROR(
MEDIAN((IF(DATOS_[[Sexo]:[Sexo]]=$B26,IF(DATOS_[[AGRUP. CLAS. PROF.]:[AGRUP. CLAS. PROF.]]=$B24,IF(DATOS_[[Check Periodo Ref.]:[Check Periodo Ref.]]="Dentro",DATOS_[Conc.Sal.01]))))),
0)</f>
        <v>0</v>
      </c>
      <c r="G26" s="111">
        <f t="array" ref="G26">IFERROR(
MEDIAN((IF(DATOS_[[Sexo]:[Sexo]]=$B26,IF(DATOS_[[AGRUP. CLAS. PROF.]:[AGRUP. CLAS. PROF.]]=$B24,IF(DATOS_[[Check Periodo Ref.]:[Check Periodo Ref.]]="Dentro",DATOS_[Conc.Sal.02]))))),
0)</f>
        <v>0</v>
      </c>
      <c r="H26" s="111">
        <f t="array" ref="H26">IFERROR(
MEDIAN((IF(DATOS_[[Sexo]:[Sexo]]=$B26,IF(DATOS_[[AGRUP. CLAS. PROF.]:[AGRUP. CLAS. PROF.]]=$B24,IF(DATOS_[[Check Periodo Ref.]:[Check Periodo Ref.]]="Dentro",DATOS_[Conc.Sal.03]))))),
0)</f>
        <v>0</v>
      </c>
      <c r="I26" s="111">
        <f t="array" ref="I26">IFERROR(
MEDIAN((IF(DATOS_[[Sexo]:[Sexo]]=$B26,IF(DATOS_[[AGRUP. CLAS. PROF.]:[AGRUP. CLAS. PROF.]]=$B24,IF(DATOS_[[Check Periodo Ref.]:[Check Periodo Ref.]]="Dentro",DATOS_[Conc.Sal.04]))))),
0)</f>
        <v>0</v>
      </c>
      <c r="J26" s="111">
        <f t="array" ref="J26">IFERROR(
MEDIAN((IF(DATOS_[[Sexo]:[Sexo]]=$B26,IF(DATOS_[[AGRUP. CLAS. PROF.]:[AGRUP. CLAS. PROF.]]=$B24,IF(DATOS_[[Check Periodo Ref.]:[Check Periodo Ref.]]="Dentro",DATOS_[Conc.Sal.05]))))),
0)</f>
        <v>0</v>
      </c>
      <c r="K26" s="111">
        <f t="array" ref="K26">IFERROR(
MEDIAN((IF(DATOS_[[Sexo]:[Sexo]]=$B26,IF(DATOS_[[AGRUP. CLAS. PROF.]:[AGRUP. CLAS. PROF.]]=$B24,IF(DATOS_[[Check Periodo Ref.]:[Check Periodo Ref.]]="Dentro",DATOS_[Conc.Sal.06]))))),
0)</f>
        <v>0</v>
      </c>
      <c r="L26" s="111">
        <f t="array" ref="L26">IFERROR(
MEDIAN((IF(DATOS_[[Sexo]:[Sexo]]=$B26,IF(DATOS_[[AGRUP. CLAS. PROF.]:[AGRUP. CLAS. PROF.]]=$B24,IF(DATOS_[[Check Periodo Ref.]:[Check Periodo Ref.]]="Dentro",DATOS_[Conc.Sal.07]))))),
0)</f>
        <v>0</v>
      </c>
      <c r="M26" s="111">
        <f t="array" ref="M26">IFERROR(
MEDIAN((IF(DATOS_[[Sexo]:[Sexo]]=$B26,IF(DATOS_[[AGRUP. CLAS. PROF.]:[AGRUP. CLAS. PROF.]]=$B24,IF(DATOS_[[Check Periodo Ref.]:[Check Periodo Ref.]]="Dentro",DATOS_[Conc.Sal.08]))))),
0)</f>
        <v>0</v>
      </c>
      <c r="N26" s="111">
        <f t="array" ref="N26">IFERROR(
MEDIAN((IF(DATOS_[[Sexo]:[Sexo]]=$B26,IF(DATOS_[[AGRUP. CLAS. PROF.]:[AGRUP. CLAS. PROF.]]=$B24,IF(DATOS_[[Check Periodo Ref.]:[Check Periodo Ref.]]="Dentro",DATOS_[Conc.Sal.09]))))),
0)</f>
        <v>0</v>
      </c>
      <c r="O26" s="111">
        <f t="array" ref="O26">IFERROR(
MEDIAN((IF(DATOS_[[Sexo]:[Sexo]]=$B26,IF(DATOS_[[AGRUP. CLAS. PROF.]:[AGRUP. CLAS. PROF.]]=$B24,IF(DATOS_[[Check Periodo Ref.]:[Check Periodo Ref.]]="Dentro",DATOS_[Conc.Sal.10]))))),
0)</f>
        <v>0</v>
      </c>
      <c r="P26" s="111">
        <f t="array" ref="P26">IFERROR(
MEDIAN((IF(DATOS_[[Sexo]:[Sexo]]=$B26,IF(DATOS_[[AGRUP. CLAS. PROF.]:[AGRUP. CLAS. PROF.]]=$B24,IF(DATOS_[[Check Periodo Ref.]:[Check Periodo Ref.]]="Dentro",DATOS_[Conc.Sal.11]))))),
0)</f>
        <v>0</v>
      </c>
      <c r="Q26" s="111">
        <f t="array" ref="Q26">IFERROR(
MEDIAN((IF(DATOS_[[Sexo]:[Sexo]]=$B26,IF(DATOS_[[AGRUP. CLAS. PROF.]:[AGRUP. CLAS. PROF.]]=$B24,IF(DATOS_[[Check Periodo Ref.]:[Check Periodo Ref.]]="Dentro",DATOS_[Conc.Sal.12]))))),
0)</f>
        <v>0</v>
      </c>
      <c r="R26" s="111">
        <f t="array" ref="R26">IFERROR(
MEDIAN((IF(DATOS_[[Sexo]:[Sexo]]=$B26,IF(DATOS_[[AGRUP. CLAS. PROF.]:[AGRUP. CLAS. PROF.]]=$B24,IF(DATOS_[[Check Periodo Ref.]:[Check Periodo Ref.]]="Dentro",DATOS_[Conc.Sal.13]))))),
0)</f>
        <v>0</v>
      </c>
      <c r="S26" s="111">
        <f t="array" ref="S26">IFERROR(
MEDIAN((IF(DATOS_[[Sexo]:[Sexo]]=$B26,IF(DATOS_[[AGRUP. CLAS. PROF.]:[AGRUP. CLAS. PROF.]]=$B24,IF(DATOS_[[Check Periodo Ref.]:[Check Periodo Ref.]]="Dentro",DATOS_[Conc.Sal.14]))))),
0)</f>
        <v>0</v>
      </c>
      <c r="T26" s="111">
        <f t="array" ref="T26">IFERROR(
MEDIAN((IF(DATOS_[[Sexo]:[Sexo]]=$B26,IF(DATOS_[[AGRUP. CLAS. PROF.]:[AGRUP. CLAS. PROF.]]=$B24,IF(DATOS_[[Check Periodo Ref.]:[Check Periodo Ref.]]="Dentro",DATOS_[Conc.Sal.15]))))),
0)</f>
        <v>0</v>
      </c>
      <c r="U26" s="111">
        <f t="array" ref="U26">IFERROR(
MEDIAN((IF(DATOS_[[Sexo]:[Sexo]]=$B26,IF(DATOS_[[AGRUP. CLAS. PROF.]:[AGRUP. CLAS. PROF.]]=$B24,IF(DATOS_[[Check Periodo Ref.]:[Check Periodo Ref.]]="Dentro",DATOS_[Conc.Sal.16]))))),
0)</f>
        <v>0</v>
      </c>
      <c r="V26" s="111">
        <f t="array" ref="V26">IFERROR(
MEDIAN((IF(DATOS_[[Sexo]:[Sexo]]=$B26,IF(DATOS_[[AGRUP. CLAS. PROF.]:[AGRUP. CLAS. PROF.]]=$B24,IF(DATOS_[[Check Periodo Ref.]:[Check Periodo Ref.]]="Dentro",DATOS_[Conc.Sal.17]))))),
0)</f>
        <v>0</v>
      </c>
      <c r="W26" s="111">
        <f t="array" ref="W26">IFERROR(
MEDIAN((IF(DATOS_[[Sexo]:[Sexo]]=$B26,IF(DATOS_[[AGRUP. CLAS. PROF.]:[AGRUP. CLAS. PROF.]]=$B24,IF(DATOS_[[Check Periodo Ref.]:[Check Periodo Ref.]]="Dentro",DATOS_[Conc.Sal.18]))))),
0)</f>
        <v>0</v>
      </c>
      <c r="X26" s="111">
        <f t="array" ref="X26">IFERROR(
MEDIAN((IF(DATOS_[[Sexo]:[Sexo]]=$B26,IF(DATOS_[[AGRUP. CLAS. PROF.]:[AGRUP. CLAS. PROF.]]=$B24,IF(DATOS_[[Check Periodo Ref.]:[Check Periodo Ref.]]="Dentro",DATOS_[Conc.Sal.19]))))),
0)</f>
        <v>0</v>
      </c>
      <c r="Y26" s="111">
        <f t="array" ref="Y26">IFERROR(
MEDIAN((IF(DATOS_[[Sexo]:[Sexo]]=$B26,IF(DATOS_[[AGRUP. CLAS. PROF.]:[AGRUP. CLAS. PROF.]]=$B24,IF(DATOS_[[Check Periodo Ref.]:[Check Periodo Ref.]]="Dentro",DATOS_[Conc.Sal.20]))))),
0)</f>
        <v>0</v>
      </c>
      <c r="Z26" s="111">
        <f t="array" ref="Z26">IFERROR(
MEDIAN((IF(DATOS_[[Sexo]:[Sexo]]=$B26,IF(DATOS_[[AGRUP. CLAS. PROF.]:[AGRUP. CLAS. PROF.]]=$B24,IF(DATOS_[[Check Periodo Ref.]:[Check Periodo Ref.]]="Dentro",DATOS_[Conc.Sal.21]))))),
0)</f>
        <v>0</v>
      </c>
      <c r="AA26" s="111">
        <f t="array" ref="AA26">IFERROR(
MEDIAN((IF(DATOS_[[Sexo]:[Sexo]]=$B26,IF(DATOS_[[AGRUP. CLAS. PROF.]:[AGRUP. CLAS. PROF.]]=$B24,IF(DATOS_[[Check Periodo Ref.]:[Check Periodo Ref.]]="Dentro",DATOS_[Conc.Sal.22]))))),
0)</f>
        <v>0</v>
      </c>
      <c r="AB26" s="111">
        <f t="array" ref="AB26">IFERROR(
MEDIAN((IF(DATOS_[[Sexo]:[Sexo]]=$B26,IF(DATOS_[[AGRUP. CLAS. PROF.]:[AGRUP. CLAS. PROF.]]=$B24,IF(DATOS_[[Check Periodo Ref.]:[Check Periodo Ref.]]="Dentro",DATOS_[Conc.Sal.23]))))),
0)</f>
        <v>0</v>
      </c>
      <c r="AC26" s="111">
        <f t="array" ref="AC26">IFERROR(
MEDIAN((IF(DATOS_[[Sexo]:[Sexo]]=$B26,IF(DATOS_[[AGRUP. CLAS. PROF.]:[AGRUP. CLAS. PROF.]]=$B24,IF(DATOS_[[Check Periodo Ref.]:[Check Periodo Ref.]]="Dentro",DATOS_[Conc.Sal.24]))))),
0)</f>
        <v>0</v>
      </c>
      <c r="AD26" s="111">
        <f t="array" ref="AD26">IFERROR(
MEDIAN((IF(DATOS_[[Sexo]:[Sexo]]=$B26,IF(DATOS_[[AGRUP. CLAS. PROF.]:[AGRUP. CLAS. PROF.]]=$B24,IF(DATOS_[[Check Periodo Ref.]:[Check Periodo Ref.]]="Dentro",DATOS_[Conc.Sal.25]))))),
0)</f>
        <v>0</v>
      </c>
      <c r="AE26" s="111">
        <f t="array" ref="AE26">IFERROR(
MEDIAN((IF(DATOS_[[Sexo]:[Sexo]]=$B26,IF(DATOS_[[AGRUP. CLAS. PROF.]:[AGRUP. CLAS. PROF.]]=$B24,IF(DATOS_[[Check Periodo Ref.]:[Check Periodo Ref.]]="Dentro",DATOS_[Conc.Sal.26]))))),
0)</f>
        <v>0</v>
      </c>
      <c r="AF26" s="111">
        <f t="array" ref="AF26">IFERROR(
MEDIAN((IF(DATOS_[[Sexo]:[Sexo]]=$B26,IF(DATOS_[[AGRUP. CLAS. PROF.]:[AGRUP. CLAS. PROF.]]=$B24,IF(DATOS_[[Check Periodo Ref.]:[Check Periodo Ref.]]="Dentro",DATOS_[Conc.Sal.27]))))),
0)</f>
        <v>0</v>
      </c>
      <c r="AG26" s="111">
        <f t="array" ref="AG26">IFERROR(
MEDIAN((IF(DATOS_[[Sexo]:[Sexo]]=$B26,IF(DATOS_[[AGRUP. CLAS. PROF.]:[AGRUP. CLAS. PROF.]]=$B24,IF(DATOS_[[Check Periodo Ref.]:[Check Periodo Ref.]]="Dentro",DATOS_[Conc.Sal.28]))))),
0)</f>
        <v>0</v>
      </c>
      <c r="AH26" s="111">
        <f t="array" ref="AH26">IFERROR(
MEDIAN((IF(DATOS_[[Sexo]:[Sexo]]=$B26,IF(DATOS_[[AGRUP. CLAS. PROF.]:[AGRUP. CLAS. PROF.]]=$B24,IF(DATOS_[[Check Periodo Ref.]:[Check Periodo Ref.]]="Dentro",DATOS_[Conc.Sal.29]))))),
0)</f>
        <v>0</v>
      </c>
      <c r="AI26" s="111">
        <f t="array" ref="AI26">IFERROR(
MEDIAN((IF(DATOS_[[Sexo]:[Sexo]]=$B26,IF(DATOS_[[AGRUP. CLAS. PROF.]:[AGRUP. CLAS. PROF.]]=$B24,IF(DATOS_[[Check Periodo Ref.]:[Check Periodo Ref.]]="Dentro",DATOS_[Conc.Sal.30]))))),
0)</f>
        <v>0</v>
      </c>
      <c r="AJ26" s="112">
        <f t="array" ref="AJ26">IFERROR(
MEDIAN(IF(DATOS_[Sexo]=$B26,IF(DATOS_[AGRUP. CLAS. PROF.]=$B24,IF(DATOS_[Check Periodo Ref.]="Dentro",DATOS_[Tot COMPL.SAL Ef],FALSE)))),
0)</f>
        <v>0</v>
      </c>
      <c r="AK26" s="113">
        <f t="array" ref="AK26">IFERROR(
MEDIAN(IF(DATOS_[Sexo]=$B26,IF(DATOS_[AGRUP. CLAS. PROF.]=$B24,IF(DATOS_[Check Periodo Ref.]="Dentro",DATOS_[TOTAL SALARIO Ef],FALSE)))),
0)</f>
        <v>0</v>
      </c>
      <c r="AL26" s="114">
        <f t="array" ref="AL26">IFERROR(
MEDIAN((IF(DATOS_[[Sexo]:[Sexo]]=$B26,IF(DATOS_[[AGRUP. CLAS. PROF.]:[AGRUP. CLAS. PROF.]]=$B24,IF(DATOS_[[Check Periodo Ref.]:[Check Periodo Ref.]]="Dentro",DATOS_[C.Extra.01]))))),
0)</f>
        <v>0</v>
      </c>
      <c r="AM26" s="114">
        <f t="array" ref="AM26">IFERROR(
MEDIAN((IF(DATOS_[[Sexo]:[Sexo]]=$B26,IF(DATOS_[[AGRUP. CLAS. PROF.]:[AGRUP. CLAS. PROF.]]=$B24,IF(DATOS_[[Check Periodo Ref.]:[Check Periodo Ref.]]="Dentro",DATOS_[C.Extra.02]))))),
0)</f>
        <v>0</v>
      </c>
      <c r="AN26" s="114">
        <f t="array" ref="AN26">IFERROR(
MEDIAN((IF(DATOS_[[Sexo]:[Sexo]]=$B26,IF(DATOS_[[AGRUP. CLAS. PROF.]:[AGRUP. CLAS. PROF.]]=$B24,IF(DATOS_[[Check Periodo Ref.]:[Check Periodo Ref.]]="Dentro",DATOS_[C.Extra.03]))))),
0)</f>
        <v>0</v>
      </c>
      <c r="AO26" s="114">
        <f t="array" ref="AO26">IFERROR(
MEDIAN((IF(DATOS_[[Sexo]:[Sexo]]=$B26,IF(DATOS_[[AGRUP. CLAS. PROF.]:[AGRUP. CLAS. PROF.]]=$B24,IF(DATOS_[[Check Periodo Ref.]:[Check Periodo Ref.]]="Dentro",DATOS_[C.Extra.04]))))),
0)</f>
        <v>0</v>
      </c>
      <c r="AP26" s="114">
        <f t="array" ref="AP26">IFERROR(
MEDIAN((IF(DATOS_[[Sexo]:[Sexo]]=$B26,IF(DATOS_[[AGRUP. CLAS. PROF.]:[AGRUP. CLAS. PROF.]]=$B24,IF(DATOS_[[Check Periodo Ref.]:[Check Periodo Ref.]]="Dentro",DATOS_[C.Extra.05]))))),
0)</f>
        <v>0</v>
      </c>
      <c r="AQ26" s="115">
        <f t="array" ref="AQ26">IFERROR(
MEDIAN(IF(DATOS_[Sexo]=$B26,IF(DATOS_[AGRUP. CLAS. PROF.]=$B24,IF(DATOS_[Check Periodo Ref.]="Dentro",DATOS_[Tot Extrasalarial Ef],FALSE)))),
0)</f>
        <v>0</v>
      </c>
      <c r="AR26" s="116">
        <f t="array" ref="AR26">IFERROR(
MEDIAN(IF(DATOS_[Sexo]=$B26,IF(DATOS_[AGRUP. CLAS. PROF.]=$B24,IF(DATOS_[Check Periodo Ref.]="Dentro",DATOS_[TOTAL Retrib Ef],FALSE)))),
0)</f>
        <v>0</v>
      </c>
    </row>
    <row r="27" spans="1:44" ht="17.25" thickBot="1" x14ac:dyDescent="0.35">
      <c r="A27" s="42" t="str">
        <f t="shared" ref="A27" si="19">+A28</f>
        <v>[ocultar]</v>
      </c>
      <c r="B27" s="40" t="s">
        <v>311</v>
      </c>
      <c r="C27" s="109"/>
      <c r="D27" s="41"/>
      <c r="E27" s="119" t="str">
        <f t="shared" ref="E27:AR27" si="20">IFERROR((E28-E29)/E28,"")</f>
        <v/>
      </c>
      <c r="F27" s="123" t="str">
        <f t="shared" si="20"/>
        <v/>
      </c>
      <c r="G27" s="123" t="str">
        <f t="shared" si="20"/>
        <v/>
      </c>
      <c r="H27" s="123" t="str">
        <f t="shared" si="20"/>
        <v/>
      </c>
      <c r="I27" s="123" t="str">
        <f t="shared" si="20"/>
        <v/>
      </c>
      <c r="J27" s="123" t="str">
        <f t="shared" si="20"/>
        <v/>
      </c>
      <c r="K27" s="123" t="str">
        <f t="shared" si="20"/>
        <v/>
      </c>
      <c r="L27" s="123" t="str">
        <f t="shared" si="20"/>
        <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2" t="str">
        <f t="shared" si="20"/>
        <v/>
      </c>
      <c r="W27" s="122" t="str">
        <f t="shared" si="20"/>
        <v/>
      </c>
      <c r="X27" s="122" t="str">
        <f t="shared" si="20"/>
        <v/>
      </c>
      <c r="Y27" s="122"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4" t="str">
        <f t="shared" si="20"/>
        <v/>
      </c>
      <c r="AK27" s="128" t="str">
        <f t="shared" si="20"/>
        <v/>
      </c>
      <c r="AL27" s="125" t="str">
        <f t="shared" si="20"/>
        <v/>
      </c>
      <c r="AM27" s="125" t="str">
        <f t="shared" si="20"/>
        <v/>
      </c>
      <c r="AN27" s="125" t="str">
        <f t="shared" si="20"/>
        <v/>
      </c>
      <c r="AO27" s="125" t="str">
        <f t="shared" si="20"/>
        <v/>
      </c>
      <c r="AP27" s="125" t="str">
        <f t="shared" si="20"/>
        <v/>
      </c>
      <c r="AQ27" s="126" t="str">
        <f t="shared" si="20"/>
        <v/>
      </c>
      <c r="AR27" s="127" t="str">
        <f t="shared" si="20"/>
        <v/>
      </c>
    </row>
    <row r="28" spans="1:44" x14ac:dyDescent="0.3">
      <c r="A28" s="42" t="str">
        <f t="shared" ref="A28" si="21">+IF(C28+C29=0,"[ocultar]","")</f>
        <v>[ocultar]</v>
      </c>
      <c r="B28" s="34" t="s">
        <v>162</v>
      </c>
      <c r="C28" s="33">
        <f t="array" ref="C28">SUM(IF($B28=DATOS_[Sexo],
IF($B27=DATOS_[AGRUP. CLAS. PROF.],
IF("Dentro"=DATOS_[Check Periodo Ref.],
1/(COUNTIFS(DATOS_[Sexo],$B28,DATOS_[AGRUP. CLAS. PROF.],$B27,DATOS_[Check Periodo Ref.],"Dentro",DATOS_[id],DATOS_[id]))))))</f>
        <v>0</v>
      </c>
      <c r="D28" s="35">
        <f>COUNTIFS(DATOS_[AGRUP. CLAS. PROF.],$B27,DATOS_[Sexo],$B28,DATOS_[Check Periodo Ref.],"Dentro")</f>
        <v>0</v>
      </c>
      <c r="E28" s="110">
        <f t="array" ref="E28">IFERROR(
MEDIAN(IF(DATOS_[Sexo]=$B28,IF(DATOS_[AGRUP. CLAS. PROF.]=$B27,IF(DATOS_[Check Periodo Ref.]="Dentro",DATOS_[SALARIO BASE Ef],FALSE)))),
0)</f>
        <v>0</v>
      </c>
      <c r="F28" s="111">
        <f t="array" ref="F28">IFERROR(
MEDIAN((IF(DATOS_[[Sexo]:[Sexo]]=$B28,IF(DATOS_[[AGRUP. CLAS. PROF.]:[AGRUP. CLAS. PROF.]]=$B27,IF(DATOS_[[Check Periodo Ref.]:[Check Periodo Ref.]]="Dentro",DATOS_[Conc.Sal.01]))))),
0)</f>
        <v>0</v>
      </c>
      <c r="G28" s="111">
        <f t="array" ref="G28">IFERROR(
MEDIAN((IF(DATOS_[[Sexo]:[Sexo]]=$B28,IF(DATOS_[[AGRUP. CLAS. PROF.]:[AGRUP. CLAS. PROF.]]=$B27,IF(DATOS_[[Check Periodo Ref.]:[Check Periodo Ref.]]="Dentro",DATOS_[Conc.Sal.02]))))),
0)</f>
        <v>0</v>
      </c>
      <c r="H28" s="111">
        <f t="array" ref="H28">IFERROR(
MEDIAN((IF(DATOS_[[Sexo]:[Sexo]]=$B28,IF(DATOS_[[AGRUP. CLAS. PROF.]:[AGRUP. CLAS. PROF.]]=$B27,IF(DATOS_[[Check Periodo Ref.]:[Check Periodo Ref.]]="Dentro",DATOS_[Conc.Sal.03]))))),
0)</f>
        <v>0</v>
      </c>
      <c r="I28" s="111">
        <f t="array" ref="I28">IFERROR(
MEDIAN((IF(DATOS_[[Sexo]:[Sexo]]=$B28,IF(DATOS_[[AGRUP. CLAS. PROF.]:[AGRUP. CLAS. PROF.]]=$B27,IF(DATOS_[[Check Periodo Ref.]:[Check Periodo Ref.]]="Dentro",DATOS_[Conc.Sal.04]))))),
0)</f>
        <v>0</v>
      </c>
      <c r="J28" s="111">
        <f t="array" ref="J28">IFERROR(
MEDIAN((IF(DATOS_[[Sexo]:[Sexo]]=$B28,IF(DATOS_[[AGRUP. CLAS. PROF.]:[AGRUP. CLAS. PROF.]]=$B27,IF(DATOS_[[Check Periodo Ref.]:[Check Periodo Ref.]]="Dentro",DATOS_[Conc.Sal.05]))))),
0)</f>
        <v>0</v>
      </c>
      <c r="K28" s="111">
        <f t="array" ref="K28">IFERROR(
MEDIAN((IF(DATOS_[[Sexo]:[Sexo]]=$B28,IF(DATOS_[[AGRUP. CLAS. PROF.]:[AGRUP. CLAS. PROF.]]=$B27,IF(DATOS_[[Check Periodo Ref.]:[Check Periodo Ref.]]="Dentro",DATOS_[Conc.Sal.06]))))),
0)</f>
        <v>0</v>
      </c>
      <c r="L28" s="111">
        <f t="array" ref="L28">IFERROR(
MEDIAN((IF(DATOS_[[Sexo]:[Sexo]]=$B28,IF(DATOS_[[AGRUP. CLAS. PROF.]:[AGRUP. CLAS. PROF.]]=$B27,IF(DATOS_[[Check Periodo Ref.]:[Check Periodo Ref.]]="Dentro",DATOS_[Conc.Sal.07]))))),
0)</f>
        <v>0</v>
      </c>
      <c r="M28" s="111">
        <f t="array" ref="M28">IFERROR(
MEDIAN((IF(DATOS_[[Sexo]:[Sexo]]=$B28,IF(DATOS_[[AGRUP. CLAS. PROF.]:[AGRUP. CLAS. PROF.]]=$B27,IF(DATOS_[[Check Periodo Ref.]:[Check Periodo Ref.]]="Dentro",DATOS_[Conc.Sal.08]))))),
0)</f>
        <v>0</v>
      </c>
      <c r="N28" s="111">
        <f t="array" ref="N28">IFERROR(
MEDIAN((IF(DATOS_[[Sexo]:[Sexo]]=$B28,IF(DATOS_[[AGRUP. CLAS. PROF.]:[AGRUP. CLAS. PROF.]]=$B27,IF(DATOS_[[Check Periodo Ref.]:[Check Periodo Ref.]]="Dentro",DATOS_[Conc.Sal.09]))))),
0)</f>
        <v>0</v>
      </c>
      <c r="O28" s="111">
        <f t="array" ref="O28">IFERROR(
MEDIAN((IF(DATOS_[[Sexo]:[Sexo]]=$B28,IF(DATOS_[[AGRUP. CLAS. PROF.]:[AGRUP. CLAS. PROF.]]=$B27,IF(DATOS_[[Check Periodo Ref.]:[Check Periodo Ref.]]="Dentro",DATOS_[Conc.Sal.10]))))),
0)</f>
        <v>0</v>
      </c>
      <c r="P28" s="111">
        <f t="array" ref="P28">IFERROR(
MEDIAN((IF(DATOS_[[Sexo]:[Sexo]]=$B28,IF(DATOS_[[AGRUP. CLAS. PROF.]:[AGRUP. CLAS. PROF.]]=$B27,IF(DATOS_[[Check Periodo Ref.]:[Check Periodo Ref.]]="Dentro",DATOS_[Conc.Sal.11]))))),
0)</f>
        <v>0</v>
      </c>
      <c r="Q28" s="111">
        <f t="array" ref="Q28">IFERROR(
MEDIAN((IF(DATOS_[[Sexo]:[Sexo]]=$B28,IF(DATOS_[[AGRUP. CLAS. PROF.]:[AGRUP. CLAS. PROF.]]=$B27,IF(DATOS_[[Check Periodo Ref.]:[Check Periodo Ref.]]="Dentro",DATOS_[Conc.Sal.12]))))),
0)</f>
        <v>0</v>
      </c>
      <c r="R28" s="111">
        <f t="array" ref="R28">IFERROR(
MEDIAN((IF(DATOS_[[Sexo]:[Sexo]]=$B28,IF(DATOS_[[AGRUP. CLAS. PROF.]:[AGRUP. CLAS. PROF.]]=$B27,IF(DATOS_[[Check Periodo Ref.]:[Check Periodo Ref.]]="Dentro",DATOS_[Conc.Sal.13]))))),
0)</f>
        <v>0</v>
      </c>
      <c r="S28" s="111">
        <f t="array" ref="S28">IFERROR(
MEDIAN((IF(DATOS_[[Sexo]:[Sexo]]=$B28,IF(DATOS_[[AGRUP. CLAS. PROF.]:[AGRUP. CLAS. PROF.]]=$B27,IF(DATOS_[[Check Periodo Ref.]:[Check Periodo Ref.]]="Dentro",DATOS_[Conc.Sal.14]))))),
0)</f>
        <v>0</v>
      </c>
      <c r="T28" s="111">
        <f t="array" ref="T28">IFERROR(
MEDIAN((IF(DATOS_[[Sexo]:[Sexo]]=$B28,IF(DATOS_[[AGRUP. CLAS. PROF.]:[AGRUP. CLAS. PROF.]]=$B27,IF(DATOS_[[Check Periodo Ref.]:[Check Periodo Ref.]]="Dentro",DATOS_[Conc.Sal.15]))))),
0)</f>
        <v>0</v>
      </c>
      <c r="U28" s="111">
        <f t="array" ref="U28">IFERROR(
MEDIAN((IF(DATOS_[[Sexo]:[Sexo]]=$B28,IF(DATOS_[[AGRUP. CLAS. PROF.]:[AGRUP. CLAS. PROF.]]=$B27,IF(DATOS_[[Check Periodo Ref.]:[Check Periodo Ref.]]="Dentro",DATOS_[Conc.Sal.16]))))),
0)</f>
        <v>0</v>
      </c>
      <c r="V28" s="111">
        <f t="array" ref="V28">IFERROR(
MEDIAN((IF(DATOS_[[Sexo]:[Sexo]]=$B28,IF(DATOS_[[AGRUP. CLAS. PROF.]:[AGRUP. CLAS. PROF.]]=$B27,IF(DATOS_[[Check Periodo Ref.]:[Check Periodo Ref.]]="Dentro",DATOS_[Conc.Sal.17]))))),
0)</f>
        <v>0</v>
      </c>
      <c r="W28" s="111">
        <f t="array" ref="W28">IFERROR(
MEDIAN((IF(DATOS_[[Sexo]:[Sexo]]=$B28,IF(DATOS_[[AGRUP. CLAS. PROF.]:[AGRUP. CLAS. PROF.]]=$B27,IF(DATOS_[[Check Periodo Ref.]:[Check Periodo Ref.]]="Dentro",DATOS_[Conc.Sal.18]))))),
0)</f>
        <v>0</v>
      </c>
      <c r="X28" s="111">
        <f t="array" ref="X28">IFERROR(
MEDIAN((IF(DATOS_[[Sexo]:[Sexo]]=$B28,IF(DATOS_[[AGRUP. CLAS. PROF.]:[AGRUP. CLAS. PROF.]]=$B27,IF(DATOS_[[Check Periodo Ref.]:[Check Periodo Ref.]]="Dentro",DATOS_[Conc.Sal.19]))))),
0)</f>
        <v>0</v>
      </c>
      <c r="Y28" s="111">
        <f t="array" ref="Y28">IFERROR(
MEDIAN((IF(DATOS_[[Sexo]:[Sexo]]=$B28,IF(DATOS_[[AGRUP. CLAS. PROF.]:[AGRUP. CLAS. PROF.]]=$B27,IF(DATOS_[[Check Periodo Ref.]:[Check Periodo Ref.]]="Dentro",DATOS_[Conc.Sal.20]))))),
0)</f>
        <v>0</v>
      </c>
      <c r="Z28" s="111">
        <f t="array" ref="Z28">IFERROR(
MEDIAN((IF(DATOS_[[Sexo]:[Sexo]]=$B28,IF(DATOS_[[AGRUP. CLAS. PROF.]:[AGRUP. CLAS. PROF.]]=$B27,IF(DATOS_[[Check Periodo Ref.]:[Check Periodo Ref.]]="Dentro",DATOS_[Conc.Sal.21]))))),
0)</f>
        <v>0</v>
      </c>
      <c r="AA28" s="111">
        <f t="array" ref="AA28">IFERROR(
MEDIAN((IF(DATOS_[[Sexo]:[Sexo]]=$B28,IF(DATOS_[[AGRUP. CLAS. PROF.]:[AGRUP. CLAS. PROF.]]=$B27,IF(DATOS_[[Check Periodo Ref.]:[Check Periodo Ref.]]="Dentro",DATOS_[Conc.Sal.22]))))),
0)</f>
        <v>0</v>
      </c>
      <c r="AB28" s="111">
        <f t="array" ref="AB28">IFERROR(
MEDIAN((IF(DATOS_[[Sexo]:[Sexo]]=$B28,IF(DATOS_[[AGRUP. CLAS. PROF.]:[AGRUP. CLAS. PROF.]]=$B27,IF(DATOS_[[Check Periodo Ref.]:[Check Periodo Ref.]]="Dentro",DATOS_[Conc.Sal.23]))))),
0)</f>
        <v>0</v>
      </c>
      <c r="AC28" s="111">
        <f t="array" ref="AC28">IFERROR(
MEDIAN((IF(DATOS_[[Sexo]:[Sexo]]=$B28,IF(DATOS_[[AGRUP. CLAS. PROF.]:[AGRUP. CLAS. PROF.]]=$B27,IF(DATOS_[[Check Periodo Ref.]:[Check Periodo Ref.]]="Dentro",DATOS_[Conc.Sal.24]))))),
0)</f>
        <v>0</v>
      </c>
      <c r="AD28" s="111">
        <f t="array" ref="AD28">IFERROR(
MEDIAN((IF(DATOS_[[Sexo]:[Sexo]]=$B28,IF(DATOS_[[AGRUP. CLAS. PROF.]:[AGRUP. CLAS. PROF.]]=$B27,IF(DATOS_[[Check Periodo Ref.]:[Check Periodo Ref.]]="Dentro",DATOS_[Conc.Sal.25]))))),
0)</f>
        <v>0</v>
      </c>
      <c r="AE28" s="111">
        <f t="array" ref="AE28">IFERROR(
MEDIAN((IF(DATOS_[[Sexo]:[Sexo]]=$B28,IF(DATOS_[[AGRUP. CLAS. PROF.]:[AGRUP. CLAS. PROF.]]=$B27,IF(DATOS_[[Check Periodo Ref.]:[Check Periodo Ref.]]="Dentro",DATOS_[Conc.Sal.26]))))),
0)</f>
        <v>0</v>
      </c>
      <c r="AF28" s="111">
        <f t="array" ref="AF28">IFERROR(
MEDIAN((IF(DATOS_[[Sexo]:[Sexo]]=$B28,IF(DATOS_[[AGRUP. CLAS. PROF.]:[AGRUP. CLAS. PROF.]]=$B27,IF(DATOS_[[Check Periodo Ref.]:[Check Periodo Ref.]]="Dentro",DATOS_[Conc.Sal.27]))))),
0)</f>
        <v>0</v>
      </c>
      <c r="AG28" s="111">
        <f t="array" ref="AG28">IFERROR(
MEDIAN((IF(DATOS_[[Sexo]:[Sexo]]=$B28,IF(DATOS_[[AGRUP. CLAS. PROF.]:[AGRUP. CLAS. PROF.]]=$B27,IF(DATOS_[[Check Periodo Ref.]:[Check Periodo Ref.]]="Dentro",DATOS_[Conc.Sal.28]))))),
0)</f>
        <v>0</v>
      </c>
      <c r="AH28" s="111">
        <f t="array" ref="AH28">IFERROR(
MEDIAN((IF(DATOS_[[Sexo]:[Sexo]]=$B28,IF(DATOS_[[AGRUP. CLAS. PROF.]:[AGRUP. CLAS. PROF.]]=$B27,IF(DATOS_[[Check Periodo Ref.]:[Check Periodo Ref.]]="Dentro",DATOS_[Conc.Sal.29]))))),
0)</f>
        <v>0</v>
      </c>
      <c r="AI28" s="111">
        <f t="array" ref="AI28">IFERROR(
MEDIAN((IF(DATOS_[[Sexo]:[Sexo]]=$B28,IF(DATOS_[[AGRUP. CLAS. PROF.]:[AGRUP. CLAS. PROF.]]=$B27,IF(DATOS_[[Check Periodo Ref.]:[Check Periodo Ref.]]="Dentro",DATOS_[Conc.Sal.30]))))),
0)</f>
        <v>0</v>
      </c>
      <c r="AJ28" s="112">
        <f t="array" ref="AJ28">IFERROR(
MEDIAN(IF(DATOS_[Sexo]=$B28,IF(DATOS_[AGRUP. CLAS. PROF.]=$B27,IF(DATOS_[Check Periodo Ref.]="Dentro",DATOS_[Tot COMPL.SAL Ef],FALSE)))),
0)</f>
        <v>0</v>
      </c>
      <c r="AK28" s="113">
        <f t="array" ref="AK28">IFERROR(
MEDIAN(IF(DATOS_[Sexo]=$B28,IF(DATOS_[AGRUP. CLAS. PROF.]=$B27,IF(DATOS_[Check Periodo Ref.]="Dentro",DATOS_[TOTAL SALARIO Ef],FALSE)))),
0)</f>
        <v>0</v>
      </c>
      <c r="AL28" s="114">
        <f t="array" ref="AL28">IFERROR(
MEDIAN((IF(DATOS_[[Sexo]:[Sexo]]=$B28,IF(DATOS_[[AGRUP. CLAS. PROF.]:[AGRUP. CLAS. PROF.]]=$B27,IF(DATOS_[[Check Periodo Ref.]:[Check Periodo Ref.]]="Dentro",DATOS_[C.Extra.01]))))),
0)</f>
        <v>0</v>
      </c>
      <c r="AM28" s="114">
        <f t="array" ref="AM28">IFERROR(
MEDIAN((IF(DATOS_[[Sexo]:[Sexo]]=$B28,IF(DATOS_[[AGRUP. CLAS. PROF.]:[AGRUP. CLAS. PROF.]]=$B27,IF(DATOS_[[Check Periodo Ref.]:[Check Periodo Ref.]]="Dentro",DATOS_[C.Extra.02]))))),
0)</f>
        <v>0</v>
      </c>
      <c r="AN28" s="114">
        <f t="array" ref="AN28">IFERROR(
MEDIAN((IF(DATOS_[[Sexo]:[Sexo]]=$B28,IF(DATOS_[[AGRUP. CLAS. PROF.]:[AGRUP. CLAS. PROF.]]=$B27,IF(DATOS_[[Check Periodo Ref.]:[Check Periodo Ref.]]="Dentro",DATOS_[C.Extra.03]))))),
0)</f>
        <v>0</v>
      </c>
      <c r="AO28" s="114">
        <f t="array" ref="AO28">IFERROR(
MEDIAN((IF(DATOS_[[Sexo]:[Sexo]]=$B28,IF(DATOS_[[AGRUP. CLAS. PROF.]:[AGRUP. CLAS. PROF.]]=$B27,IF(DATOS_[[Check Periodo Ref.]:[Check Periodo Ref.]]="Dentro",DATOS_[C.Extra.04]))))),
0)</f>
        <v>0</v>
      </c>
      <c r="AP28" s="114">
        <f t="array" ref="AP28">IFERROR(
MEDIAN((IF(DATOS_[[Sexo]:[Sexo]]=$B28,IF(DATOS_[[AGRUP. CLAS. PROF.]:[AGRUP. CLAS. PROF.]]=$B27,IF(DATOS_[[Check Periodo Ref.]:[Check Periodo Ref.]]="Dentro",DATOS_[C.Extra.05]))))),
0)</f>
        <v>0</v>
      </c>
      <c r="AQ28" s="115">
        <f t="array" ref="AQ28">IFERROR(
MEDIAN(IF(DATOS_[Sexo]=$B28,IF(DATOS_[AGRUP. CLAS. PROF.]=$B27,IF(DATOS_[Check Periodo Ref.]="Dentro",DATOS_[Tot Extrasalarial Ef],FALSE)))),
0)</f>
        <v>0</v>
      </c>
      <c r="AR28" s="116">
        <f t="array" ref="AR28">IFERROR(
MEDIAN(IF(DATOS_[Sexo]=$B28,IF(DATOS_[AGRUP. CLAS. PROF.]=$B27,IF(DATOS_[Check Periodo Ref.]="Dentro",DATOS_[TOTAL Retrib Ef],FALSE)))),
0)</f>
        <v>0</v>
      </c>
    </row>
    <row r="29" spans="1:44" x14ac:dyDescent="0.3">
      <c r="A29" s="42" t="str">
        <f t="shared" ref="A29" si="22">+A28</f>
        <v>[ocultar]</v>
      </c>
      <c r="B29" s="34" t="s">
        <v>163</v>
      </c>
      <c r="C29" s="33">
        <f t="array" ref="C29">SUM(IF($B29=DATOS_[Sexo],
IF($B27=DATOS_[AGRUP. CLAS. PROF.],
IF("Dentro"=DATOS_[Check Periodo Ref.],
1/(COUNTIFS(DATOS_[Sexo],$B29,DATOS_[AGRUP. CLAS. PROF.],$B27,DATOS_[Check Periodo Ref.],"Dentro",DATOS_[id],DATOS_[id]))))))</f>
        <v>0</v>
      </c>
      <c r="D29" s="35">
        <f>COUNTIFS(DATOS_[AGRUP. CLAS. PROF.],$B27,DATOS_[Sexo],$B29,DATOS_[Check Periodo Ref.],"Dentro")</f>
        <v>0</v>
      </c>
      <c r="E29" s="110">
        <f t="array" ref="E29">IFERROR(
MEDIAN(IF(DATOS_[Sexo]=$B29,IF(DATOS_[AGRUP. CLAS. PROF.]=$B27,IF(DATOS_[Check Periodo Ref.]="Dentro",DATOS_[SALARIO BASE Ef],FALSE)))),
0)</f>
        <v>0</v>
      </c>
      <c r="F29" s="111">
        <f t="array" ref="F29">IFERROR(
MEDIAN((IF(DATOS_[[Sexo]:[Sexo]]=$B29,IF(DATOS_[[AGRUP. CLAS. PROF.]:[AGRUP. CLAS. PROF.]]=$B27,IF(DATOS_[[Check Periodo Ref.]:[Check Periodo Ref.]]="Dentro",DATOS_[Conc.Sal.01]))))),
0)</f>
        <v>0</v>
      </c>
      <c r="G29" s="111">
        <f t="array" ref="G29">IFERROR(
MEDIAN((IF(DATOS_[[Sexo]:[Sexo]]=$B29,IF(DATOS_[[AGRUP. CLAS. PROF.]:[AGRUP. CLAS. PROF.]]=$B27,IF(DATOS_[[Check Periodo Ref.]:[Check Periodo Ref.]]="Dentro",DATOS_[Conc.Sal.02]))))),
0)</f>
        <v>0</v>
      </c>
      <c r="H29" s="111">
        <f t="array" ref="H29">IFERROR(
MEDIAN((IF(DATOS_[[Sexo]:[Sexo]]=$B29,IF(DATOS_[[AGRUP. CLAS. PROF.]:[AGRUP. CLAS. PROF.]]=$B27,IF(DATOS_[[Check Periodo Ref.]:[Check Periodo Ref.]]="Dentro",DATOS_[Conc.Sal.03]))))),
0)</f>
        <v>0</v>
      </c>
      <c r="I29" s="111">
        <f t="array" ref="I29">IFERROR(
MEDIAN((IF(DATOS_[[Sexo]:[Sexo]]=$B29,IF(DATOS_[[AGRUP. CLAS. PROF.]:[AGRUP. CLAS. PROF.]]=$B27,IF(DATOS_[[Check Periodo Ref.]:[Check Periodo Ref.]]="Dentro",DATOS_[Conc.Sal.04]))))),
0)</f>
        <v>0</v>
      </c>
      <c r="J29" s="111">
        <f t="array" ref="J29">IFERROR(
MEDIAN((IF(DATOS_[[Sexo]:[Sexo]]=$B29,IF(DATOS_[[AGRUP. CLAS. PROF.]:[AGRUP. CLAS. PROF.]]=$B27,IF(DATOS_[[Check Periodo Ref.]:[Check Periodo Ref.]]="Dentro",DATOS_[Conc.Sal.05]))))),
0)</f>
        <v>0</v>
      </c>
      <c r="K29" s="111">
        <f t="array" ref="K29">IFERROR(
MEDIAN((IF(DATOS_[[Sexo]:[Sexo]]=$B29,IF(DATOS_[[AGRUP. CLAS. PROF.]:[AGRUP. CLAS. PROF.]]=$B27,IF(DATOS_[[Check Periodo Ref.]:[Check Periodo Ref.]]="Dentro",DATOS_[Conc.Sal.06]))))),
0)</f>
        <v>0</v>
      </c>
      <c r="L29" s="111">
        <f t="array" ref="L29">IFERROR(
MEDIAN((IF(DATOS_[[Sexo]:[Sexo]]=$B29,IF(DATOS_[[AGRUP. CLAS. PROF.]:[AGRUP. CLAS. PROF.]]=$B27,IF(DATOS_[[Check Periodo Ref.]:[Check Periodo Ref.]]="Dentro",DATOS_[Conc.Sal.07]))))),
0)</f>
        <v>0</v>
      </c>
      <c r="M29" s="111">
        <f t="array" ref="M29">IFERROR(
MEDIAN((IF(DATOS_[[Sexo]:[Sexo]]=$B29,IF(DATOS_[[AGRUP. CLAS. PROF.]:[AGRUP. CLAS. PROF.]]=$B27,IF(DATOS_[[Check Periodo Ref.]:[Check Periodo Ref.]]="Dentro",DATOS_[Conc.Sal.08]))))),
0)</f>
        <v>0</v>
      </c>
      <c r="N29" s="111">
        <f t="array" ref="N29">IFERROR(
MEDIAN((IF(DATOS_[[Sexo]:[Sexo]]=$B29,IF(DATOS_[[AGRUP. CLAS. PROF.]:[AGRUP. CLAS. PROF.]]=$B27,IF(DATOS_[[Check Periodo Ref.]:[Check Periodo Ref.]]="Dentro",DATOS_[Conc.Sal.09]))))),
0)</f>
        <v>0</v>
      </c>
      <c r="O29" s="111">
        <f t="array" ref="O29">IFERROR(
MEDIAN((IF(DATOS_[[Sexo]:[Sexo]]=$B29,IF(DATOS_[[AGRUP. CLAS. PROF.]:[AGRUP. CLAS. PROF.]]=$B27,IF(DATOS_[[Check Periodo Ref.]:[Check Periodo Ref.]]="Dentro",DATOS_[Conc.Sal.10]))))),
0)</f>
        <v>0</v>
      </c>
      <c r="P29" s="111">
        <f t="array" ref="P29">IFERROR(
MEDIAN((IF(DATOS_[[Sexo]:[Sexo]]=$B29,IF(DATOS_[[AGRUP. CLAS. PROF.]:[AGRUP. CLAS. PROF.]]=$B27,IF(DATOS_[[Check Periodo Ref.]:[Check Periodo Ref.]]="Dentro",DATOS_[Conc.Sal.11]))))),
0)</f>
        <v>0</v>
      </c>
      <c r="Q29" s="111">
        <f t="array" ref="Q29">IFERROR(
MEDIAN((IF(DATOS_[[Sexo]:[Sexo]]=$B29,IF(DATOS_[[AGRUP. CLAS. PROF.]:[AGRUP. CLAS. PROF.]]=$B27,IF(DATOS_[[Check Periodo Ref.]:[Check Periodo Ref.]]="Dentro",DATOS_[Conc.Sal.12]))))),
0)</f>
        <v>0</v>
      </c>
      <c r="R29" s="111">
        <f t="array" ref="R29">IFERROR(
MEDIAN((IF(DATOS_[[Sexo]:[Sexo]]=$B29,IF(DATOS_[[AGRUP. CLAS. PROF.]:[AGRUP. CLAS. PROF.]]=$B27,IF(DATOS_[[Check Periodo Ref.]:[Check Periodo Ref.]]="Dentro",DATOS_[Conc.Sal.13]))))),
0)</f>
        <v>0</v>
      </c>
      <c r="S29" s="111">
        <f t="array" ref="S29">IFERROR(
MEDIAN((IF(DATOS_[[Sexo]:[Sexo]]=$B29,IF(DATOS_[[AGRUP. CLAS. PROF.]:[AGRUP. CLAS. PROF.]]=$B27,IF(DATOS_[[Check Periodo Ref.]:[Check Periodo Ref.]]="Dentro",DATOS_[Conc.Sal.14]))))),
0)</f>
        <v>0</v>
      </c>
      <c r="T29" s="111">
        <f t="array" ref="T29">IFERROR(
MEDIAN((IF(DATOS_[[Sexo]:[Sexo]]=$B29,IF(DATOS_[[AGRUP. CLAS. PROF.]:[AGRUP. CLAS. PROF.]]=$B27,IF(DATOS_[[Check Periodo Ref.]:[Check Periodo Ref.]]="Dentro",DATOS_[Conc.Sal.15]))))),
0)</f>
        <v>0</v>
      </c>
      <c r="U29" s="111">
        <f t="array" ref="U29">IFERROR(
MEDIAN((IF(DATOS_[[Sexo]:[Sexo]]=$B29,IF(DATOS_[[AGRUP. CLAS. PROF.]:[AGRUP. CLAS. PROF.]]=$B27,IF(DATOS_[[Check Periodo Ref.]:[Check Periodo Ref.]]="Dentro",DATOS_[Conc.Sal.16]))))),
0)</f>
        <v>0</v>
      </c>
      <c r="V29" s="111">
        <f t="array" ref="V29">IFERROR(
MEDIAN((IF(DATOS_[[Sexo]:[Sexo]]=$B29,IF(DATOS_[[AGRUP. CLAS. PROF.]:[AGRUP. CLAS. PROF.]]=$B27,IF(DATOS_[[Check Periodo Ref.]:[Check Periodo Ref.]]="Dentro",DATOS_[Conc.Sal.17]))))),
0)</f>
        <v>0</v>
      </c>
      <c r="W29" s="111">
        <f t="array" ref="W29">IFERROR(
MEDIAN((IF(DATOS_[[Sexo]:[Sexo]]=$B29,IF(DATOS_[[AGRUP. CLAS. PROF.]:[AGRUP. CLAS. PROF.]]=$B27,IF(DATOS_[[Check Periodo Ref.]:[Check Periodo Ref.]]="Dentro",DATOS_[Conc.Sal.18]))))),
0)</f>
        <v>0</v>
      </c>
      <c r="X29" s="111">
        <f t="array" ref="X29">IFERROR(
MEDIAN((IF(DATOS_[[Sexo]:[Sexo]]=$B29,IF(DATOS_[[AGRUP. CLAS. PROF.]:[AGRUP. CLAS. PROF.]]=$B27,IF(DATOS_[[Check Periodo Ref.]:[Check Periodo Ref.]]="Dentro",DATOS_[Conc.Sal.19]))))),
0)</f>
        <v>0</v>
      </c>
      <c r="Y29" s="111">
        <f t="array" ref="Y29">IFERROR(
MEDIAN((IF(DATOS_[[Sexo]:[Sexo]]=$B29,IF(DATOS_[[AGRUP. CLAS. PROF.]:[AGRUP. CLAS. PROF.]]=$B27,IF(DATOS_[[Check Periodo Ref.]:[Check Periodo Ref.]]="Dentro",DATOS_[Conc.Sal.20]))))),
0)</f>
        <v>0</v>
      </c>
      <c r="Z29" s="111">
        <f t="array" ref="Z29">IFERROR(
MEDIAN((IF(DATOS_[[Sexo]:[Sexo]]=$B29,IF(DATOS_[[AGRUP. CLAS. PROF.]:[AGRUP. CLAS. PROF.]]=$B27,IF(DATOS_[[Check Periodo Ref.]:[Check Periodo Ref.]]="Dentro",DATOS_[Conc.Sal.21]))))),
0)</f>
        <v>0</v>
      </c>
      <c r="AA29" s="111">
        <f t="array" ref="AA29">IFERROR(
MEDIAN((IF(DATOS_[[Sexo]:[Sexo]]=$B29,IF(DATOS_[[AGRUP. CLAS. PROF.]:[AGRUP. CLAS. PROF.]]=$B27,IF(DATOS_[[Check Periodo Ref.]:[Check Periodo Ref.]]="Dentro",DATOS_[Conc.Sal.22]))))),
0)</f>
        <v>0</v>
      </c>
      <c r="AB29" s="111">
        <f t="array" ref="AB29">IFERROR(
MEDIAN((IF(DATOS_[[Sexo]:[Sexo]]=$B29,IF(DATOS_[[AGRUP. CLAS. PROF.]:[AGRUP. CLAS. PROF.]]=$B27,IF(DATOS_[[Check Periodo Ref.]:[Check Periodo Ref.]]="Dentro",DATOS_[Conc.Sal.23]))))),
0)</f>
        <v>0</v>
      </c>
      <c r="AC29" s="111">
        <f t="array" ref="AC29">IFERROR(
MEDIAN((IF(DATOS_[[Sexo]:[Sexo]]=$B29,IF(DATOS_[[AGRUP. CLAS. PROF.]:[AGRUP. CLAS. PROF.]]=$B27,IF(DATOS_[[Check Periodo Ref.]:[Check Periodo Ref.]]="Dentro",DATOS_[Conc.Sal.24]))))),
0)</f>
        <v>0</v>
      </c>
      <c r="AD29" s="111">
        <f t="array" ref="AD29">IFERROR(
MEDIAN((IF(DATOS_[[Sexo]:[Sexo]]=$B29,IF(DATOS_[[AGRUP. CLAS. PROF.]:[AGRUP. CLAS. PROF.]]=$B27,IF(DATOS_[[Check Periodo Ref.]:[Check Periodo Ref.]]="Dentro",DATOS_[Conc.Sal.25]))))),
0)</f>
        <v>0</v>
      </c>
      <c r="AE29" s="111">
        <f t="array" ref="AE29">IFERROR(
MEDIAN((IF(DATOS_[[Sexo]:[Sexo]]=$B29,IF(DATOS_[[AGRUP. CLAS. PROF.]:[AGRUP. CLAS. PROF.]]=$B27,IF(DATOS_[[Check Periodo Ref.]:[Check Periodo Ref.]]="Dentro",DATOS_[Conc.Sal.26]))))),
0)</f>
        <v>0</v>
      </c>
      <c r="AF29" s="111">
        <f t="array" ref="AF29">IFERROR(
MEDIAN((IF(DATOS_[[Sexo]:[Sexo]]=$B29,IF(DATOS_[[AGRUP. CLAS. PROF.]:[AGRUP. CLAS. PROF.]]=$B27,IF(DATOS_[[Check Periodo Ref.]:[Check Periodo Ref.]]="Dentro",DATOS_[Conc.Sal.27]))))),
0)</f>
        <v>0</v>
      </c>
      <c r="AG29" s="111">
        <f t="array" ref="AG29">IFERROR(
MEDIAN((IF(DATOS_[[Sexo]:[Sexo]]=$B29,IF(DATOS_[[AGRUP. CLAS. PROF.]:[AGRUP. CLAS. PROF.]]=$B27,IF(DATOS_[[Check Periodo Ref.]:[Check Periodo Ref.]]="Dentro",DATOS_[Conc.Sal.28]))))),
0)</f>
        <v>0</v>
      </c>
      <c r="AH29" s="111">
        <f t="array" ref="AH29">IFERROR(
MEDIAN((IF(DATOS_[[Sexo]:[Sexo]]=$B29,IF(DATOS_[[AGRUP. CLAS. PROF.]:[AGRUP. CLAS. PROF.]]=$B27,IF(DATOS_[[Check Periodo Ref.]:[Check Periodo Ref.]]="Dentro",DATOS_[Conc.Sal.29]))))),
0)</f>
        <v>0</v>
      </c>
      <c r="AI29" s="111">
        <f t="array" ref="AI29">IFERROR(
MEDIAN((IF(DATOS_[[Sexo]:[Sexo]]=$B29,IF(DATOS_[[AGRUP. CLAS. PROF.]:[AGRUP. CLAS. PROF.]]=$B27,IF(DATOS_[[Check Periodo Ref.]:[Check Periodo Ref.]]="Dentro",DATOS_[Conc.Sal.30]))))),
0)</f>
        <v>0</v>
      </c>
      <c r="AJ29" s="112">
        <f t="array" ref="AJ29">IFERROR(
MEDIAN(IF(DATOS_[Sexo]=$B29,IF(DATOS_[AGRUP. CLAS. PROF.]=$B27,IF(DATOS_[Check Periodo Ref.]="Dentro",DATOS_[Tot COMPL.SAL Ef],FALSE)))),
0)</f>
        <v>0</v>
      </c>
      <c r="AK29" s="113">
        <f t="array" ref="AK29">IFERROR(
MEDIAN(IF(DATOS_[Sexo]=$B29,IF(DATOS_[AGRUP. CLAS. PROF.]=$B27,IF(DATOS_[Check Periodo Ref.]="Dentro",DATOS_[TOTAL SALARIO Ef],FALSE)))),
0)</f>
        <v>0</v>
      </c>
      <c r="AL29" s="114">
        <f t="array" ref="AL29">IFERROR(
MEDIAN((IF(DATOS_[[Sexo]:[Sexo]]=$B29,IF(DATOS_[[AGRUP. CLAS. PROF.]:[AGRUP. CLAS. PROF.]]=$B27,IF(DATOS_[[Check Periodo Ref.]:[Check Periodo Ref.]]="Dentro",DATOS_[C.Extra.01]))))),
0)</f>
        <v>0</v>
      </c>
      <c r="AM29" s="114">
        <f t="array" ref="AM29">IFERROR(
MEDIAN((IF(DATOS_[[Sexo]:[Sexo]]=$B29,IF(DATOS_[[AGRUP. CLAS. PROF.]:[AGRUP. CLAS. PROF.]]=$B27,IF(DATOS_[[Check Periodo Ref.]:[Check Periodo Ref.]]="Dentro",DATOS_[C.Extra.02]))))),
0)</f>
        <v>0</v>
      </c>
      <c r="AN29" s="114">
        <f t="array" ref="AN29">IFERROR(
MEDIAN((IF(DATOS_[[Sexo]:[Sexo]]=$B29,IF(DATOS_[[AGRUP. CLAS. PROF.]:[AGRUP. CLAS. PROF.]]=$B27,IF(DATOS_[[Check Periodo Ref.]:[Check Periodo Ref.]]="Dentro",DATOS_[C.Extra.03]))))),
0)</f>
        <v>0</v>
      </c>
      <c r="AO29" s="114">
        <f t="array" ref="AO29">IFERROR(
MEDIAN((IF(DATOS_[[Sexo]:[Sexo]]=$B29,IF(DATOS_[[AGRUP. CLAS. PROF.]:[AGRUP. CLAS. PROF.]]=$B27,IF(DATOS_[[Check Periodo Ref.]:[Check Periodo Ref.]]="Dentro",DATOS_[C.Extra.04]))))),
0)</f>
        <v>0</v>
      </c>
      <c r="AP29" s="114">
        <f t="array" ref="AP29">IFERROR(
MEDIAN((IF(DATOS_[[Sexo]:[Sexo]]=$B29,IF(DATOS_[[AGRUP. CLAS. PROF.]:[AGRUP. CLAS. PROF.]]=$B27,IF(DATOS_[[Check Periodo Ref.]:[Check Periodo Ref.]]="Dentro",DATOS_[C.Extra.05]))))),
0)</f>
        <v>0</v>
      </c>
      <c r="AQ29" s="115">
        <f t="array" ref="AQ29">IFERROR(
MEDIAN(IF(DATOS_[Sexo]=$B29,IF(DATOS_[AGRUP. CLAS. PROF.]=$B27,IF(DATOS_[Check Periodo Ref.]="Dentro",DATOS_[Tot Extrasalarial Ef],FALSE)))),
0)</f>
        <v>0</v>
      </c>
      <c r="AR29" s="116">
        <f t="array" ref="AR29">IFERROR(
MEDIAN(IF(DATOS_[Sexo]=$B29,IF(DATOS_[AGRUP. CLAS. PROF.]=$B27,IF(DATOS_[Check Periodo Ref.]="Dentro",DATOS_[TOTAL Retrib Ef],FALSE)))),
0)</f>
        <v>0</v>
      </c>
    </row>
    <row r="30" spans="1:44" ht="17.25" thickBot="1" x14ac:dyDescent="0.35">
      <c r="A30" s="42" t="str">
        <f t="shared" ref="A30" si="23">+A31</f>
        <v>[ocultar]</v>
      </c>
      <c r="B30" s="40" t="s">
        <v>312</v>
      </c>
      <c r="C30" s="109"/>
      <c r="D30" s="41"/>
      <c r="E30" s="119" t="str">
        <f t="shared" ref="E30:AR30" si="24">IFERROR((E31-E32)/E31,"")</f>
        <v/>
      </c>
      <c r="F30" s="123" t="str">
        <f t="shared" si="24"/>
        <v/>
      </c>
      <c r="G30" s="123" t="str">
        <f t="shared" si="24"/>
        <v/>
      </c>
      <c r="H30" s="123" t="str">
        <f t="shared" si="24"/>
        <v/>
      </c>
      <c r="I30" s="123" t="str">
        <f t="shared" si="24"/>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2" t="str">
        <f t="shared" si="24"/>
        <v/>
      </c>
      <c r="W30" s="122" t="str">
        <f t="shared" si="24"/>
        <v/>
      </c>
      <c r="X30" s="122" t="str">
        <f t="shared" si="24"/>
        <v/>
      </c>
      <c r="Y30" s="122"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4" t="str">
        <f t="shared" si="24"/>
        <v/>
      </c>
      <c r="AK30" s="128" t="str">
        <f t="shared" si="24"/>
        <v/>
      </c>
      <c r="AL30" s="125" t="str">
        <f t="shared" si="24"/>
        <v/>
      </c>
      <c r="AM30" s="125" t="str">
        <f t="shared" si="24"/>
        <v/>
      </c>
      <c r="AN30" s="125" t="str">
        <f t="shared" si="24"/>
        <v/>
      </c>
      <c r="AO30" s="125" t="str">
        <f t="shared" si="24"/>
        <v/>
      </c>
      <c r="AP30" s="125" t="str">
        <f t="shared" si="24"/>
        <v/>
      </c>
      <c r="AQ30" s="126" t="str">
        <f t="shared" si="24"/>
        <v/>
      </c>
      <c r="AR30" s="127" t="str">
        <f t="shared" si="24"/>
        <v/>
      </c>
    </row>
    <row r="31" spans="1:44" x14ac:dyDescent="0.3">
      <c r="A31" s="42" t="str">
        <f t="shared" ref="A31" si="25">+IF(C31+C32=0,"[ocultar]","")</f>
        <v>[ocultar]</v>
      </c>
      <c r="B31" s="34" t="s">
        <v>162</v>
      </c>
      <c r="C31" s="33">
        <f t="array" ref="C31">SUM(IF($B31=DATOS_[Sexo],
IF($B30=DATOS_[AGRUP. CLAS. PROF.],
IF("Dentro"=DATOS_[Check Periodo Ref.],
1/(COUNTIFS(DATOS_[Sexo],$B31,DATOS_[AGRUP. CLAS. PROF.],$B30,DATOS_[Check Periodo Ref.],"Dentro",DATOS_[id],DATOS_[id]))))))</f>
        <v>0</v>
      </c>
      <c r="D31" s="35">
        <f>COUNTIFS(DATOS_[AGRUP. CLAS. PROF.],$B30,DATOS_[Sexo],$B31,DATOS_[Check Periodo Ref.],"Dentro")</f>
        <v>0</v>
      </c>
      <c r="E31" s="110">
        <f t="array" ref="E31">IFERROR(
MEDIAN(IF(DATOS_[Sexo]=$B31,IF(DATOS_[AGRUP. CLAS. PROF.]=$B30,IF(DATOS_[Check Periodo Ref.]="Dentro",DATOS_[SALARIO BASE Ef],FALSE)))),
0)</f>
        <v>0</v>
      </c>
      <c r="F31" s="111">
        <f t="array" ref="F31">IFERROR(
MEDIAN((IF(DATOS_[[Sexo]:[Sexo]]=$B31,IF(DATOS_[[AGRUP. CLAS. PROF.]:[AGRUP. CLAS. PROF.]]=$B30,IF(DATOS_[[Check Periodo Ref.]:[Check Periodo Ref.]]="Dentro",DATOS_[Conc.Sal.01]))))),
0)</f>
        <v>0</v>
      </c>
      <c r="G31" s="111">
        <f t="array" ref="G31">IFERROR(
MEDIAN((IF(DATOS_[[Sexo]:[Sexo]]=$B31,IF(DATOS_[[AGRUP. CLAS. PROF.]:[AGRUP. CLAS. PROF.]]=$B30,IF(DATOS_[[Check Periodo Ref.]:[Check Periodo Ref.]]="Dentro",DATOS_[Conc.Sal.02]))))),
0)</f>
        <v>0</v>
      </c>
      <c r="H31" s="111">
        <f t="array" ref="H31">IFERROR(
MEDIAN((IF(DATOS_[[Sexo]:[Sexo]]=$B31,IF(DATOS_[[AGRUP. CLAS. PROF.]:[AGRUP. CLAS. PROF.]]=$B30,IF(DATOS_[[Check Periodo Ref.]:[Check Periodo Ref.]]="Dentro",DATOS_[Conc.Sal.03]))))),
0)</f>
        <v>0</v>
      </c>
      <c r="I31" s="111">
        <f t="array" ref="I31">IFERROR(
MEDIAN((IF(DATOS_[[Sexo]:[Sexo]]=$B31,IF(DATOS_[[AGRUP. CLAS. PROF.]:[AGRUP. CLAS. PROF.]]=$B30,IF(DATOS_[[Check Periodo Ref.]:[Check Periodo Ref.]]="Dentro",DATOS_[Conc.Sal.04]))))),
0)</f>
        <v>0</v>
      </c>
      <c r="J31" s="111">
        <f t="array" ref="J31">IFERROR(
MEDIAN((IF(DATOS_[[Sexo]:[Sexo]]=$B31,IF(DATOS_[[AGRUP. CLAS. PROF.]:[AGRUP. CLAS. PROF.]]=$B30,IF(DATOS_[[Check Periodo Ref.]:[Check Periodo Ref.]]="Dentro",DATOS_[Conc.Sal.05]))))),
0)</f>
        <v>0</v>
      </c>
      <c r="K31" s="111">
        <f t="array" ref="K31">IFERROR(
MEDIAN((IF(DATOS_[[Sexo]:[Sexo]]=$B31,IF(DATOS_[[AGRUP. CLAS. PROF.]:[AGRUP. CLAS. PROF.]]=$B30,IF(DATOS_[[Check Periodo Ref.]:[Check Periodo Ref.]]="Dentro",DATOS_[Conc.Sal.06]))))),
0)</f>
        <v>0</v>
      </c>
      <c r="L31" s="111">
        <f t="array" ref="L31">IFERROR(
MEDIAN((IF(DATOS_[[Sexo]:[Sexo]]=$B31,IF(DATOS_[[AGRUP. CLAS. PROF.]:[AGRUP. CLAS. PROF.]]=$B30,IF(DATOS_[[Check Periodo Ref.]:[Check Periodo Ref.]]="Dentro",DATOS_[Conc.Sal.07]))))),
0)</f>
        <v>0</v>
      </c>
      <c r="M31" s="111">
        <f t="array" ref="M31">IFERROR(
MEDIAN((IF(DATOS_[[Sexo]:[Sexo]]=$B31,IF(DATOS_[[AGRUP. CLAS. PROF.]:[AGRUP. CLAS. PROF.]]=$B30,IF(DATOS_[[Check Periodo Ref.]:[Check Periodo Ref.]]="Dentro",DATOS_[Conc.Sal.08]))))),
0)</f>
        <v>0</v>
      </c>
      <c r="N31" s="111">
        <f t="array" ref="N31">IFERROR(
MEDIAN((IF(DATOS_[[Sexo]:[Sexo]]=$B31,IF(DATOS_[[AGRUP. CLAS. PROF.]:[AGRUP. CLAS. PROF.]]=$B30,IF(DATOS_[[Check Periodo Ref.]:[Check Periodo Ref.]]="Dentro",DATOS_[Conc.Sal.09]))))),
0)</f>
        <v>0</v>
      </c>
      <c r="O31" s="111">
        <f t="array" ref="O31">IFERROR(
MEDIAN((IF(DATOS_[[Sexo]:[Sexo]]=$B31,IF(DATOS_[[AGRUP. CLAS. PROF.]:[AGRUP. CLAS. PROF.]]=$B30,IF(DATOS_[[Check Periodo Ref.]:[Check Periodo Ref.]]="Dentro",DATOS_[Conc.Sal.10]))))),
0)</f>
        <v>0</v>
      </c>
      <c r="P31" s="111">
        <f t="array" ref="P31">IFERROR(
MEDIAN((IF(DATOS_[[Sexo]:[Sexo]]=$B31,IF(DATOS_[[AGRUP. CLAS. PROF.]:[AGRUP. CLAS. PROF.]]=$B30,IF(DATOS_[[Check Periodo Ref.]:[Check Periodo Ref.]]="Dentro",DATOS_[Conc.Sal.11]))))),
0)</f>
        <v>0</v>
      </c>
      <c r="Q31" s="111">
        <f t="array" ref="Q31">IFERROR(
MEDIAN((IF(DATOS_[[Sexo]:[Sexo]]=$B31,IF(DATOS_[[AGRUP. CLAS. PROF.]:[AGRUP. CLAS. PROF.]]=$B30,IF(DATOS_[[Check Periodo Ref.]:[Check Periodo Ref.]]="Dentro",DATOS_[Conc.Sal.12]))))),
0)</f>
        <v>0</v>
      </c>
      <c r="R31" s="111">
        <f t="array" ref="R31">IFERROR(
MEDIAN((IF(DATOS_[[Sexo]:[Sexo]]=$B31,IF(DATOS_[[AGRUP. CLAS. PROF.]:[AGRUP. CLAS. PROF.]]=$B30,IF(DATOS_[[Check Periodo Ref.]:[Check Periodo Ref.]]="Dentro",DATOS_[Conc.Sal.13]))))),
0)</f>
        <v>0</v>
      </c>
      <c r="S31" s="111">
        <f t="array" ref="S31">IFERROR(
MEDIAN((IF(DATOS_[[Sexo]:[Sexo]]=$B31,IF(DATOS_[[AGRUP. CLAS. PROF.]:[AGRUP. CLAS. PROF.]]=$B30,IF(DATOS_[[Check Periodo Ref.]:[Check Periodo Ref.]]="Dentro",DATOS_[Conc.Sal.14]))))),
0)</f>
        <v>0</v>
      </c>
      <c r="T31" s="111">
        <f t="array" ref="T31">IFERROR(
MEDIAN((IF(DATOS_[[Sexo]:[Sexo]]=$B31,IF(DATOS_[[AGRUP. CLAS. PROF.]:[AGRUP. CLAS. PROF.]]=$B30,IF(DATOS_[[Check Periodo Ref.]:[Check Periodo Ref.]]="Dentro",DATOS_[Conc.Sal.15]))))),
0)</f>
        <v>0</v>
      </c>
      <c r="U31" s="111">
        <f t="array" ref="U31">IFERROR(
MEDIAN((IF(DATOS_[[Sexo]:[Sexo]]=$B31,IF(DATOS_[[AGRUP. CLAS. PROF.]:[AGRUP. CLAS. PROF.]]=$B30,IF(DATOS_[[Check Periodo Ref.]:[Check Periodo Ref.]]="Dentro",DATOS_[Conc.Sal.16]))))),
0)</f>
        <v>0</v>
      </c>
      <c r="V31" s="111">
        <f t="array" ref="V31">IFERROR(
MEDIAN((IF(DATOS_[[Sexo]:[Sexo]]=$B31,IF(DATOS_[[AGRUP. CLAS. PROF.]:[AGRUP. CLAS. PROF.]]=$B30,IF(DATOS_[[Check Periodo Ref.]:[Check Periodo Ref.]]="Dentro",DATOS_[Conc.Sal.17]))))),
0)</f>
        <v>0</v>
      </c>
      <c r="W31" s="111">
        <f t="array" ref="W31">IFERROR(
MEDIAN((IF(DATOS_[[Sexo]:[Sexo]]=$B31,IF(DATOS_[[AGRUP. CLAS. PROF.]:[AGRUP. CLAS. PROF.]]=$B30,IF(DATOS_[[Check Periodo Ref.]:[Check Periodo Ref.]]="Dentro",DATOS_[Conc.Sal.18]))))),
0)</f>
        <v>0</v>
      </c>
      <c r="X31" s="111">
        <f t="array" ref="X31">IFERROR(
MEDIAN((IF(DATOS_[[Sexo]:[Sexo]]=$B31,IF(DATOS_[[AGRUP. CLAS. PROF.]:[AGRUP. CLAS. PROF.]]=$B30,IF(DATOS_[[Check Periodo Ref.]:[Check Periodo Ref.]]="Dentro",DATOS_[Conc.Sal.19]))))),
0)</f>
        <v>0</v>
      </c>
      <c r="Y31" s="111">
        <f t="array" ref="Y31">IFERROR(
MEDIAN((IF(DATOS_[[Sexo]:[Sexo]]=$B31,IF(DATOS_[[AGRUP. CLAS. PROF.]:[AGRUP. CLAS. PROF.]]=$B30,IF(DATOS_[[Check Periodo Ref.]:[Check Periodo Ref.]]="Dentro",DATOS_[Conc.Sal.20]))))),
0)</f>
        <v>0</v>
      </c>
      <c r="Z31" s="111">
        <f t="array" ref="Z31">IFERROR(
MEDIAN((IF(DATOS_[[Sexo]:[Sexo]]=$B31,IF(DATOS_[[AGRUP. CLAS. PROF.]:[AGRUP. CLAS. PROF.]]=$B30,IF(DATOS_[[Check Periodo Ref.]:[Check Periodo Ref.]]="Dentro",DATOS_[Conc.Sal.21]))))),
0)</f>
        <v>0</v>
      </c>
      <c r="AA31" s="111">
        <f t="array" ref="AA31">IFERROR(
MEDIAN((IF(DATOS_[[Sexo]:[Sexo]]=$B31,IF(DATOS_[[AGRUP. CLAS. PROF.]:[AGRUP. CLAS. PROF.]]=$B30,IF(DATOS_[[Check Periodo Ref.]:[Check Periodo Ref.]]="Dentro",DATOS_[Conc.Sal.22]))))),
0)</f>
        <v>0</v>
      </c>
      <c r="AB31" s="111">
        <f t="array" ref="AB31">IFERROR(
MEDIAN((IF(DATOS_[[Sexo]:[Sexo]]=$B31,IF(DATOS_[[AGRUP. CLAS. PROF.]:[AGRUP. CLAS. PROF.]]=$B30,IF(DATOS_[[Check Periodo Ref.]:[Check Periodo Ref.]]="Dentro",DATOS_[Conc.Sal.23]))))),
0)</f>
        <v>0</v>
      </c>
      <c r="AC31" s="111">
        <f t="array" ref="AC31">IFERROR(
MEDIAN((IF(DATOS_[[Sexo]:[Sexo]]=$B31,IF(DATOS_[[AGRUP. CLAS. PROF.]:[AGRUP. CLAS. PROF.]]=$B30,IF(DATOS_[[Check Periodo Ref.]:[Check Periodo Ref.]]="Dentro",DATOS_[Conc.Sal.24]))))),
0)</f>
        <v>0</v>
      </c>
      <c r="AD31" s="111">
        <f t="array" ref="AD31">IFERROR(
MEDIAN((IF(DATOS_[[Sexo]:[Sexo]]=$B31,IF(DATOS_[[AGRUP. CLAS. PROF.]:[AGRUP. CLAS. PROF.]]=$B30,IF(DATOS_[[Check Periodo Ref.]:[Check Periodo Ref.]]="Dentro",DATOS_[Conc.Sal.25]))))),
0)</f>
        <v>0</v>
      </c>
      <c r="AE31" s="111">
        <f t="array" ref="AE31">IFERROR(
MEDIAN((IF(DATOS_[[Sexo]:[Sexo]]=$B31,IF(DATOS_[[AGRUP. CLAS. PROF.]:[AGRUP. CLAS. PROF.]]=$B30,IF(DATOS_[[Check Periodo Ref.]:[Check Periodo Ref.]]="Dentro",DATOS_[Conc.Sal.26]))))),
0)</f>
        <v>0</v>
      </c>
      <c r="AF31" s="111">
        <f t="array" ref="AF31">IFERROR(
MEDIAN((IF(DATOS_[[Sexo]:[Sexo]]=$B31,IF(DATOS_[[AGRUP. CLAS. PROF.]:[AGRUP. CLAS. PROF.]]=$B30,IF(DATOS_[[Check Periodo Ref.]:[Check Periodo Ref.]]="Dentro",DATOS_[Conc.Sal.27]))))),
0)</f>
        <v>0</v>
      </c>
      <c r="AG31" s="111">
        <f t="array" ref="AG31">IFERROR(
MEDIAN((IF(DATOS_[[Sexo]:[Sexo]]=$B31,IF(DATOS_[[AGRUP. CLAS. PROF.]:[AGRUP. CLAS. PROF.]]=$B30,IF(DATOS_[[Check Periodo Ref.]:[Check Periodo Ref.]]="Dentro",DATOS_[Conc.Sal.28]))))),
0)</f>
        <v>0</v>
      </c>
      <c r="AH31" s="111">
        <f t="array" ref="AH31">IFERROR(
MEDIAN((IF(DATOS_[[Sexo]:[Sexo]]=$B31,IF(DATOS_[[AGRUP. CLAS. PROF.]:[AGRUP. CLAS. PROF.]]=$B30,IF(DATOS_[[Check Periodo Ref.]:[Check Periodo Ref.]]="Dentro",DATOS_[Conc.Sal.29]))))),
0)</f>
        <v>0</v>
      </c>
      <c r="AI31" s="111">
        <f t="array" ref="AI31">IFERROR(
MEDIAN((IF(DATOS_[[Sexo]:[Sexo]]=$B31,IF(DATOS_[[AGRUP. CLAS. PROF.]:[AGRUP. CLAS. PROF.]]=$B30,IF(DATOS_[[Check Periodo Ref.]:[Check Periodo Ref.]]="Dentro",DATOS_[Conc.Sal.30]))))),
0)</f>
        <v>0</v>
      </c>
      <c r="AJ31" s="112">
        <f t="array" ref="AJ31">IFERROR(
MEDIAN(IF(DATOS_[Sexo]=$B31,IF(DATOS_[AGRUP. CLAS. PROF.]=$B30,IF(DATOS_[Check Periodo Ref.]="Dentro",DATOS_[Tot COMPL.SAL Ef],FALSE)))),
0)</f>
        <v>0</v>
      </c>
      <c r="AK31" s="113">
        <f t="array" ref="AK31">IFERROR(
MEDIAN(IF(DATOS_[Sexo]=$B31,IF(DATOS_[AGRUP. CLAS. PROF.]=$B30,IF(DATOS_[Check Periodo Ref.]="Dentro",DATOS_[TOTAL SALARIO Ef],FALSE)))),
0)</f>
        <v>0</v>
      </c>
      <c r="AL31" s="114">
        <f t="array" ref="AL31">IFERROR(
MEDIAN((IF(DATOS_[[Sexo]:[Sexo]]=$B31,IF(DATOS_[[AGRUP. CLAS. PROF.]:[AGRUP. CLAS. PROF.]]=$B30,IF(DATOS_[[Check Periodo Ref.]:[Check Periodo Ref.]]="Dentro",DATOS_[C.Extra.01]))))),
0)</f>
        <v>0</v>
      </c>
      <c r="AM31" s="114">
        <f t="array" ref="AM31">IFERROR(
MEDIAN((IF(DATOS_[[Sexo]:[Sexo]]=$B31,IF(DATOS_[[AGRUP. CLAS. PROF.]:[AGRUP. CLAS. PROF.]]=$B30,IF(DATOS_[[Check Periodo Ref.]:[Check Periodo Ref.]]="Dentro",DATOS_[C.Extra.02]))))),
0)</f>
        <v>0</v>
      </c>
      <c r="AN31" s="114">
        <f t="array" ref="AN31">IFERROR(
MEDIAN((IF(DATOS_[[Sexo]:[Sexo]]=$B31,IF(DATOS_[[AGRUP. CLAS. PROF.]:[AGRUP. CLAS. PROF.]]=$B30,IF(DATOS_[[Check Periodo Ref.]:[Check Periodo Ref.]]="Dentro",DATOS_[C.Extra.03]))))),
0)</f>
        <v>0</v>
      </c>
      <c r="AO31" s="114">
        <f t="array" ref="AO31">IFERROR(
MEDIAN((IF(DATOS_[[Sexo]:[Sexo]]=$B31,IF(DATOS_[[AGRUP. CLAS. PROF.]:[AGRUP. CLAS. PROF.]]=$B30,IF(DATOS_[[Check Periodo Ref.]:[Check Periodo Ref.]]="Dentro",DATOS_[C.Extra.04]))))),
0)</f>
        <v>0</v>
      </c>
      <c r="AP31" s="114">
        <f t="array" ref="AP31">IFERROR(
MEDIAN((IF(DATOS_[[Sexo]:[Sexo]]=$B31,IF(DATOS_[[AGRUP. CLAS. PROF.]:[AGRUP. CLAS. PROF.]]=$B30,IF(DATOS_[[Check Periodo Ref.]:[Check Periodo Ref.]]="Dentro",DATOS_[C.Extra.05]))))),
0)</f>
        <v>0</v>
      </c>
      <c r="AQ31" s="115">
        <f t="array" ref="AQ31">IFERROR(
MEDIAN(IF(DATOS_[Sexo]=$B31,IF(DATOS_[AGRUP. CLAS. PROF.]=$B30,IF(DATOS_[Check Periodo Ref.]="Dentro",DATOS_[Tot Extrasalarial Ef],FALSE)))),
0)</f>
        <v>0</v>
      </c>
      <c r="AR31" s="116">
        <f t="array" ref="AR31">IFERROR(
MEDIAN(IF(DATOS_[Sexo]=$B31,IF(DATOS_[AGRUP. CLAS. PROF.]=$B30,IF(DATOS_[Check Periodo Ref.]="Dentro",DATOS_[TOTAL Retrib Ef],FALSE)))),
0)</f>
        <v>0</v>
      </c>
    </row>
    <row r="32" spans="1:44" x14ac:dyDescent="0.3">
      <c r="A32" s="42" t="str">
        <f t="shared" ref="A32" si="26">+A31</f>
        <v>[ocultar]</v>
      </c>
      <c r="B32" s="34" t="s">
        <v>163</v>
      </c>
      <c r="C32" s="33">
        <f t="array" ref="C32">SUM(IF($B32=DATOS_[Sexo],
IF($B30=DATOS_[AGRUP. CLAS. PROF.],
IF("Dentro"=DATOS_[Check Periodo Ref.],
1/(COUNTIFS(DATOS_[Sexo],$B32,DATOS_[AGRUP. CLAS. PROF.],$B30,DATOS_[Check Periodo Ref.],"Dentro",DATOS_[id],DATOS_[id]))))))</f>
        <v>0</v>
      </c>
      <c r="D32" s="35">
        <f>COUNTIFS(DATOS_[AGRUP. CLAS. PROF.],$B30,DATOS_[Sexo],$B32,DATOS_[Check Periodo Ref.],"Dentro")</f>
        <v>0</v>
      </c>
      <c r="E32" s="110">
        <f t="array" ref="E32">IFERROR(
MEDIAN(IF(DATOS_[Sexo]=$B32,IF(DATOS_[AGRUP. CLAS. PROF.]=$B30,IF(DATOS_[Check Periodo Ref.]="Dentro",DATOS_[SALARIO BASE Ef],FALSE)))),
0)</f>
        <v>0</v>
      </c>
      <c r="F32" s="111">
        <f t="array" ref="F32">IFERROR(
MEDIAN((IF(DATOS_[[Sexo]:[Sexo]]=$B32,IF(DATOS_[[AGRUP. CLAS. PROF.]:[AGRUP. CLAS. PROF.]]=$B30,IF(DATOS_[[Check Periodo Ref.]:[Check Periodo Ref.]]="Dentro",DATOS_[Conc.Sal.01]))))),
0)</f>
        <v>0</v>
      </c>
      <c r="G32" s="111">
        <f t="array" ref="G32">IFERROR(
MEDIAN((IF(DATOS_[[Sexo]:[Sexo]]=$B32,IF(DATOS_[[AGRUP. CLAS. PROF.]:[AGRUP. CLAS. PROF.]]=$B30,IF(DATOS_[[Check Periodo Ref.]:[Check Periodo Ref.]]="Dentro",DATOS_[Conc.Sal.02]))))),
0)</f>
        <v>0</v>
      </c>
      <c r="H32" s="111">
        <f t="array" ref="H32">IFERROR(
MEDIAN((IF(DATOS_[[Sexo]:[Sexo]]=$B32,IF(DATOS_[[AGRUP. CLAS. PROF.]:[AGRUP. CLAS. PROF.]]=$B30,IF(DATOS_[[Check Periodo Ref.]:[Check Periodo Ref.]]="Dentro",DATOS_[Conc.Sal.03]))))),
0)</f>
        <v>0</v>
      </c>
      <c r="I32" s="111">
        <f t="array" ref="I32">IFERROR(
MEDIAN((IF(DATOS_[[Sexo]:[Sexo]]=$B32,IF(DATOS_[[AGRUP. CLAS. PROF.]:[AGRUP. CLAS. PROF.]]=$B30,IF(DATOS_[[Check Periodo Ref.]:[Check Periodo Ref.]]="Dentro",DATOS_[Conc.Sal.04]))))),
0)</f>
        <v>0</v>
      </c>
      <c r="J32" s="111">
        <f t="array" ref="J32">IFERROR(
MEDIAN((IF(DATOS_[[Sexo]:[Sexo]]=$B32,IF(DATOS_[[AGRUP. CLAS. PROF.]:[AGRUP. CLAS. PROF.]]=$B30,IF(DATOS_[[Check Periodo Ref.]:[Check Periodo Ref.]]="Dentro",DATOS_[Conc.Sal.05]))))),
0)</f>
        <v>0</v>
      </c>
      <c r="K32" s="111">
        <f t="array" ref="K32">IFERROR(
MEDIAN((IF(DATOS_[[Sexo]:[Sexo]]=$B32,IF(DATOS_[[AGRUP. CLAS. PROF.]:[AGRUP. CLAS. PROF.]]=$B30,IF(DATOS_[[Check Periodo Ref.]:[Check Periodo Ref.]]="Dentro",DATOS_[Conc.Sal.06]))))),
0)</f>
        <v>0</v>
      </c>
      <c r="L32" s="111">
        <f t="array" ref="L32">IFERROR(
MEDIAN((IF(DATOS_[[Sexo]:[Sexo]]=$B32,IF(DATOS_[[AGRUP. CLAS. PROF.]:[AGRUP. CLAS. PROF.]]=$B30,IF(DATOS_[[Check Periodo Ref.]:[Check Periodo Ref.]]="Dentro",DATOS_[Conc.Sal.07]))))),
0)</f>
        <v>0</v>
      </c>
      <c r="M32" s="111">
        <f t="array" ref="M32">IFERROR(
MEDIAN((IF(DATOS_[[Sexo]:[Sexo]]=$B32,IF(DATOS_[[AGRUP. CLAS. PROF.]:[AGRUP. CLAS. PROF.]]=$B30,IF(DATOS_[[Check Periodo Ref.]:[Check Periodo Ref.]]="Dentro",DATOS_[Conc.Sal.08]))))),
0)</f>
        <v>0</v>
      </c>
      <c r="N32" s="111">
        <f t="array" ref="N32">IFERROR(
MEDIAN((IF(DATOS_[[Sexo]:[Sexo]]=$B32,IF(DATOS_[[AGRUP. CLAS. PROF.]:[AGRUP. CLAS. PROF.]]=$B30,IF(DATOS_[[Check Periodo Ref.]:[Check Periodo Ref.]]="Dentro",DATOS_[Conc.Sal.09]))))),
0)</f>
        <v>0</v>
      </c>
      <c r="O32" s="111">
        <f t="array" ref="O32">IFERROR(
MEDIAN((IF(DATOS_[[Sexo]:[Sexo]]=$B32,IF(DATOS_[[AGRUP. CLAS. PROF.]:[AGRUP. CLAS. PROF.]]=$B30,IF(DATOS_[[Check Periodo Ref.]:[Check Periodo Ref.]]="Dentro",DATOS_[Conc.Sal.10]))))),
0)</f>
        <v>0</v>
      </c>
      <c r="P32" s="111">
        <f t="array" ref="P32">IFERROR(
MEDIAN((IF(DATOS_[[Sexo]:[Sexo]]=$B32,IF(DATOS_[[AGRUP. CLAS. PROF.]:[AGRUP. CLAS. PROF.]]=$B30,IF(DATOS_[[Check Periodo Ref.]:[Check Periodo Ref.]]="Dentro",DATOS_[Conc.Sal.11]))))),
0)</f>
        <v>0</v>
      </c>
      <c r="Q32" s="111">
        <f t="array" ref="Q32">IFERROR(
MEDIAN((IF(DATOS_[[Sexo]:[Sexo]]=$B32,IF(DATOS_[[AGRUP. CLAS. PROF.]:[AGRUP. CLAS. PROF.]]=$B30,IF(DATOS_[[Check Periodo Ref.]:[Check Periodo Ref.]]="Dentro",DATOS_[Conc.Sal.12]))))),
0)</f>
        <v>0</v>
      </c>
      <c r="R32" s="111">
        <f t="array" ref="R32">IFERROR(
MEDIAN((IF(DATOS_[[Sexo]:[Sexo]]=$B32,IF(DATOS_[[AGRUP. CLAS. PROF.]:[AGRUP. CLAS. PROF.]]=$B30,IF(DATOS_[[Check Periodo Ref.]:[Check Periodo Ref.]]="Dentro",DATOS_[Conc.Sal.13]))))),
0)</f>
        <v>0</v>
      </c>
      <c r="S32" s="111">
        <f t="array" ref="S32">IFERROR(
MEDIAN((IF(DATOS_[[Sexo]:[Sexo]]=$B32,IF(DATOS_[[AGRUP. CLAS. PROF.]:[AGRUP. CLAS. PROF.]]=$B30,IF(DATOS_[[Check Periodo Ref.]:[Check Periodo Ref.]]="Dentro",DATOS_[Conc.Sal.14]))))),
0)</f>
        <v>0</v>
      </c>
      <c r="T32" s="111">
        <f t="array" ref="T32">IFERROR(
MEDIAN((IF(DATOS_[[Sexo]:[Sexo]]=$B32,IF(DATOS_[[AGRUP. CLAS. PROF.]:[AGRUP. CLAS. PROF.]]=$B30,IF(DATOS_[[Check Periodo Ref.]:[Check Periodo Ref.]]="Dentro",DATOS_[Conc.Sal.15]))))),
0)</f>
        <v>0</v>
      </c>
      <c r="U32" s="111">
        <f t="array" ref="U32">IFERROR(
MEDIAN((IF(DATOS_[[Sexo]:[Sexo]]=$B32,IF(DATOS_[[AGRUP. CLAS. PROF.]:[AGRUP. CLAS. PROF.]]=$B30,IF(DATOS_[[Check Periodo Ref.]:[Check Periodo Ref.]]="Dentro",DATOS_[Conc.Sal.16]))))),
0)</f>
        <v>0</v>
      </c>
      <c r="V32" s="111">
        <f t="array" ref="V32">IFERROR(
MEDIAN((IF(DATOS_[[Sexo]:[Sexo]]=$B32,IF(DATOS_[[AGRUP. CLAS. PROF.]:[AGRUP. CLAS. PROF.]]=$B30,IF(DATOS_[[Check Periodo Ref.]:[Check Periodo Ref.]]="Dentro",DATOS_[Conc.Sal.17]))))),
0)</f>
        <v>0</v>
      </c>
      <c r="W32" s="111">
        <f t="array" ref="W32">IFERROR(
MEDIAN((IF(DATOS_[[Sexo]:[Sexo]]=$B32,IF(DATOS_[[AGRUP. CLAS. PROF.]:[AGRUP. CLAS. PROF.]]=$B30,IF(DATOS_[[Check Periodo Ref.]:[Check Periodo Ref.]]="Dentro",DATOS_[Conc.Sal.18]))))),
0)</f>
        <v>0</v>
      </c>
      <c r="X32" s="111">
        <f t="array" ref="X32">IFERROR(
MEDIAN((IF(DATOS_[[Sexo]:[Sexo]]=$B32,IF(DATOS_[[AGRUP. CLAS. PROF.]:[AGRUP. CLAS. PROF.]]=$B30,IF(DATOS_[[Check Periodo Ref.]:[Check Periodo Ref.]]="Dentro",DATOS_[Conc.Sal.19]))))),
0)</f>
        <v>0</v>
      </c>
      <c r="Y32" s="111">
        <f t="array" ref="Y32">IFERROR(
MEDIAN((IF(DATOS_[[Sexo]:[Sexo]]=$B32,IF(DATOS_[[AGRUP. CLAS. PROF.]:[AGRUP. CLAS. PROF.]]=$B30,IF(DATOS_[[Check Periodo Ref.]:[Check Periodo Ref.]]="Dentro",DATOS_[Conc.Sal.20]))))),
0)</f>
        <v>0</v>
      </c>
      <c r="Z32" s="111">
        <f t="array" ref="Z32">IFERROR(
MEDIAN((IF(DATOS_[[Sexo]:[Sexo]]=$B32,IF(DATOS_[[AGRUP. CLAS. PROF.]:[AGRUP. CLAS. PROF.]]=$B30,IF(DATOS_[[Check Periodo Ref.]:[Check Periodo Ref.]]="Dentro",DATOS_[Conc.Sal.21]))))),
0)</f>
        <v>0</v>
      </c>
      <c r="AA32" s="111">
        <f t="array" ref="AA32">IFERROR(
MEDIAN((IF(DATOS_[[Sexo]:[Sexo]]=$B32,IF(DATOS_[[AGRUP. CLAS. PROF.]:[AGRUP. CLAS. PROF.]]=$B30,IF(DATOS_[[Check Periodo Ref.]:[Check Periodo Ref.]]="Dentro",DATOS_[Conc.Sal.22]))))),
0)</f>
        <v>0</v>
      </c>
      <c r="AB32" s="111">
        <f t="array" ref="AB32">IFERROR(
MEDIAN((IF(DATOS_[[Sexo]:[Sexo]]=$B32,IF(DATOS_[[AGRUP. CLAS. PROF.]:[AGRUP. CLAS. PROF.]]=$B30,IF(DATOS_[[Check Periodo Ref.]:[Check Periodo Ref.]]="Dentro",DATOS_[Conc.Sal.23]))))),
0)</f>
        <v>0</v>
      </c>
      <c r="AC32" s="111">
        <f t="array" ref="AC32">IFERROR(
MEDIAN((IF(DATOS_[[Sexo]:[Sexo]]=$B32,IF(DATOS_[[AGRUP. CLAS. PROF.]:[AGRUP. CLAS. PROF.]]=$B30,IF(DATOS_[[Check Periodo Ref.]:[Check Periodo Ref.]]="Dentro",DATOS_[Conc.Sal.24]))))),
0)</f>
        <v>0</v>
      </c>
      <c r="AD32" s="111">
        <f t="array" ref="AD32">IFERROR(
MEDIAN((IF(DATOS_[[Sexo]:[Sexo]]=$B32,IF(DATOS_[[AGRUP. CLAS. PROF.]:[AGRUP. CLAS. PROF.]]=$B30,IF(DATOS_[[Check Periodo Ref.]:[Check Periodo Ref.]]="Dentro",DATOS_[Conc.Sal.25]))))),
0)</f>
        <v>0</v>
      </c>
      <c r="AE32" s="111">
        <f t="array" ref="AE32">IFERROR(
MEDIAN((IF(DATOS_[[Sexo]:[Sexo]]=$B32,IF(DATOS_[[AGRUP. CLAS. PROF.]:[AGRUP. CLAS. PROF.]]=$B30,IF(DATOS_[[Check Periodo Ref.]:[Check Periodo Ref.]]="Dentro",DATOS_[Conc.Sal.26]))))),
0)</f>
        <v>0</v>
      </c>
      <c r="AF32" s="111">
        <f t="array" ref="AF32">IFERROR(
MEDIAN((IF(DATOS_[[Sexo]:[Sexo]]=$B32,IF(DATOS_[[AGRUP. CLAS. PROF.]:[AGRUP. CLAS. PROF.]]=$B30,IF(DATOS_[[Check Periodo Ref.]:[Check Periodo Ref.]]="Dentro",DATOS_[Conc.Sal.27]))))),
0)</f>
        <v>0</v>
      </c>
      <c r="AG32" s="111">
        <f t="array" ref="AG32">IFERROR(
MEDIAN((IF(DATOS_[[Sexo]:[Sexo]]=$B32,IF(DATOS_[[AGRUP. CLAS. PROF.]:[AGRUP. CLAS. PROF.]]=$B30,IF(DATOS_[[Check Periodo Ref.]:[Check Periodo Ref.]]="Dentro",DATOS_[Conc.Sal.28]))))),
0)</f>
        <v>0</v>
      </c>
      <c r="AH32" s="111">
        <f t="array" ref="AH32">IFERROR(
MEDIAN((IF(DATOS_[[Sexo]:[Sexo]]=$B32,IF(DATOS_[[AGRUP. CLAS. PROF.]:[AGRUP. CLAS. PROF.]]=$B30,IF(DATOS_[[Check Periodo Ref.]:[Check Periodo Ref.]]="Dentro",DATOS_[Conc.Sal.29]))))),
0)</f>
        <v>0</v>
      </c>
      <c r="AI32" s="111">
        <f t="array" ref="AI32">IFERROR(
MEDIAN((IF(DATOS_[[Sexo]:[Sexo]]=$B32,IF(DATOS_[[AGRUP. CLAS. PROF.]:[AGRUP. CLAS. PROF.]]=$B30,IF(DATOS_[[Check Periodo Ref.]:[Check Periodo Ref.]]="Dentro",DATOS_[Conc.Sal.30]))))),
0)</f>
        <v>0</v>
      </c>
      <c r="AJ32" s="112">
        <f t="array" ref="AJ32">IFERROR(
MEDIAN(IF(DATOS_[Sexo]=$B32,IF(DATOS_[AGRUP. CLAS. PROF.]=$B30,IF(DATOS_[Check Periodo Ref.]="Dentro",DATOS_[Tot COMPL.SAL Ef],FALSE)))),
0)</f>
        <v>0</v>
      </c>
      <c r="AK32" s="113">
        <f t="array" ref="AK32">IFERROR(
MEDIAN(IF(DATOS_[Sexo]=$B32,IF(DATOS_[AGRUP. CLAS. PROF.]=$B30,IF(DATOS_[Check Periodo Ref.]="Dentro",DATOS_[TOTAL SALARIO Ef],FALSE)))),
0)</f>
        <v>0</v>
      </c>
      <c r="AL32" s="114">
        <f t="array" ref="AL32">IFERROR(
MEDIAN((IF(DATOS_[[Sexo]:[Sexo]]=$B32,IF(DATOS_[[AGRUP. CLAS. PROF.]:[AGRUP. CLAS. PROF.]]=$B30,IF(DATOS_[[Check Periodo Ref.]:[Check Periodo Ref.]]="Dentro",DATOS_[C.Extra.01]))))),
0)</f>
        <v>0</v>
      </c>
      <c r="AM32" s="114">
        <f t="array" ref="AM32">IFERROR(
MEDIAN((IF(DATOS_[[Sexo]:[Sexo]]=$B32,IF(DATOS_[[AGRUP. CLAS. PROF.]:[AGRUP. CLAS. PROF.]]=$B30,IF(DATOS_[[Check Periodo Ref.]:[Check Periodo Ref.]]="Dentro",DATOS_[C.Extra.02]))))),
0)</f>
        <v>0</v>
      </c>
      <c r="AN32" s="114">
        <f t="array" ref="AN32">IFERROR(
MEDIAN((IF(DATOS_[[Sexo]:[Sexo]]=$B32,IF(DATOS_[[AGRUP. CLAS. PROF.]:[AGRUP. CLAS. PROF.]]=$B30,IF(DATOS_[[Check Periodo Ref.]:[Check Periodo Ref.]]="Dentro",DATOS_[C.Extra.03]))))),
0)</f>
        <v>0</v>
      </c>
      <c r="AO32" s="114">
        <f t="array" ref="AO32">IFERROR(
MEDIAN((IF(DATOS_[[Sexo]:[Sexo]]=$B32,IF(DATOS_[[AGRUP. CLAS. PROF.]:[AGRUP. CLAS. PROF.]]=$B30,IF(DATOS_[[Check Periodo Ref.]:[Check Periodo Ref.]]="Dentro",DATOS_[C.Extra.04]))))),
0)</f>
        <v>0</v>
      </c>
      <c r="AP32" s="114">
        <f t="array" ref="AP32">IFERROR(
MEDIAN((IF(DATOS_[[Sexo]:[Sexo]]=$B32,IF(DATOS_[[AGRUP. CLAS. PROF.]:[AGRUP. CLAS. PROF.]]=$B30,IF(DATOS_[[Check Periodo Ref.]:[Check Periodo Ref.]]="Dentro",DATOS_[C.Extra.05]))))),
0)</f>
        <v>0</v>
      </c>
      <c r="AQ32" s="115">
        <f t="array" ref="AQ32">IFERROR(
MEDIAN(IF(DATOS_[Sexo]=$B32,IF(DATOS_[AGRUP. CLAS. PROF.]=$B30,IF(DATOS_[Check Periodo Ref.]="Dentro",DATOS_[Tot Extrasalarial Ef],FALSE)))),
0)</f>
        <v>0</v>
      </c>
      <c r="AR32" s="116">
        <f t="array" ref="AR32">IFERROR(
MEDIAN(IF(DATOS_[Sexo]=$B32,IF(DATOS_[AGRUP. CLAS. PROF.]=$B30,IF(DATOS_[Check Periodo Ref.]="Dentro",DATOS_[TOTAL Retrib Ef],FALSE)))),
0)</f>
        <v>0</v>
      </c>
    </row>
    <row r="33" spans="1:44" ht="17.25" thickBot="1" x14ac:dyDescent="0.35">
      <c r="A33" s="42" t="str">
        <f t="shared" ref="A33" si="27">+A34</f>
        <v>[ocultar]</v>
      </c>
      <c r="B33" s="40" t="s">
        <v>313</v>
      </c>
      <c r="C33" s="109"/>
      <c r="D33" s="41"/>
      <c r="E33" s="119" t="str">
        <f t="shared" ref="E33:AR33" si="28">IFERROR((E34-E35)/E34,"")</f>
        <v/>
      </c>
      <c r="F33" s="123" t="str">
        <f t="shared" si="28"/>
        <v/>
      </c>
      <c r="G33" s="123" t="str">
        <f t="shared" si="28"/>
        <v/>
      </c>
      <c r="H33" s="123" t="str">
        <f t="shared" si="28"/>
        <v/>
      </c>
      <c r="I33" s="123" t="str">
        <f t="shared" si="28"/>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2" t="str">
        <f t="shared" si="28"/>
        <v/>
      </c>
      <c r="W33" s="122" t="str">
        <f t="shared" si="28"/>
        <v/>
      </c>
      <c r="X33" s="122" t="str">
        <f t="shared" si="28"/>
        <v/>
      </c>
      <c r="Y33" s="122"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4" t="str">
        <f t="shared" si="28"/>
        <v/>
      </c>
      <c r="AK33" s="128" t="str">
        <f t="shared" si="28"/>
        <v/>
      </c>
      <c r="AL33" s="125" t="str">
        <f t="shared" si="28"/>
        <v/>
      </c>
      <c r="AM33" s="125" t="str">
        <f t="shared" si="28"/>
        <v/>
      </c>
      <c r="AN33" s="125" t="str">
        <f t="shared" si="28"/>
        <v/>
      </c>
      <c r="AO33" s="125" t="str">
        <f t="shared" si="28"/>
        <v/>
      </c>
      <c r="AP33" s="125" t="str">
        <f t="shared" si="28"/>
        <v/>
      </c>
      <c r="AQ33" s="126" t="str">
        <f t="shared" si="28"/>
        <v/>
      </c>
      <c r="AR33" s="127" t="str">
        <f t="shared" si="28"/>
        <v/>
      </c>
    </row>
    <row r="34" spans="1:44" x14ac:dyDescent="0.3">
      <c r="A34" s="42" t="str">
        <f t="shared" ref="A34" si="29">+IF(C34+C35=0,"[ocultar]","")</f>
        <v>[ocultar]</v>
      </c>
      <c r="B34" s="34" t="s">
        <v>162</v>
      </c>
      <c r="C34" s="33">
        <f t="array" ref="C34">SUM(IF($B34=DATOS_[Sexo],
IF($B33=DATOS_[AGRUP. CLAS. PROF.],
IF("Dentro"=DATOS_[Check Periodo Ref.],
1/(COUNTIFS(DATOS_[Sexo],$B34,DATOS_[AGRUP. CLAS. PROF.],$B33,DATOS_[Check Periodo Ref.],"Dentro",DATOS_[id],DATOS_[id]))))))</f>
        <v>0</v>
      </c>
      <c r="D34" s="35">
        <f>COUNTIFS(DATOS_[AGRUP. CLAS. PROF.],$B33,DATOS_[Sexo],$B34,DATOS_[Check Periodo Ref.],"Dentro")</f>
        <v>0</v>
      </c>
      <c r="E34" s="110">
        <f t="array" ref="E34">IFERROR(
MEDIAN(IF(DATOS_[Sexo]=$B34,IF(DATOS_[AGRUP. CLAS. PROF.]=$B33,IF(DATOS_[Check Periodo Ref.]="Dentro",DATOS_[SALARIO BASE Ef],FALSE)))),
0)</f>
        <v>0</v>
      </c>
      <c r="F34" s="111">
        <f t="array" ref="F34">IFERROR(
MEDIAN((IF(DATOS_[[Sexo]:[Sexo]]=$B34,IF(DATOS_[[AGRUP. CLAS. PROF.]:[AGRUP. CLAS. PROF.]]=$B33,IF(DATOS_[[Check Periodo Ref.]:[Check Periodo Ref.]]="Dentro",DATOS_[Conc.Sal.01]))))),
0)</f>
        <v>0</v>
      </c>
      <c r="G34" s="111">
        <f t="array" ref="G34">IFERROR(
MEDIAN((IF(DATOS_[[Sexo]:[Sexo]]=$B34,IF(DATOS_[[AGRUP. CLAS. PROF.]:[AGRUP. CLAS. PROF.]]=$B33,IF(DATOS_[[Check Periodo Ref.]:[Check Periodo Ref.]]="Dentro",DATOS_[Conc.Sal.02]))))),
0)</f>
        <v>0</v>
      </c>
      <c r="H34" s="111">
        <f t="array" ref="H34">IFERROR(
MEDIAN((IF(DATOS_[[Sexo]:[Sexo]]=$B34,IF(DATOS_[[AGRUP. CLAS. PROF.]:[AGRUP. CLAS. PROF.]]=$B33,IF(DATOS_[[Check Periodo Ref.]:[Check Periodo Ref.]]="Dentro",DATOS_[Conc.Sal.03]))))),
0)</f>
        <v>0</v>
      </c>
      <c r="I34" s="111">
        <f t="array" ref="I34">IFERROR(
MEDIAN((IF(DATOS_[[Sexo]:[Sexo]]=$B34,IF(DATOS_[[AGRUP. CLAS. PROF.]:[AGRUP. CLAS. PROF.]]=$B33,IF(DATOS_[[Check Periodo Ref.]:[Check Periodo Ref.]]="Dentro",DATOS_[Conc.Sal.04]))))),
0)</f>
        <v>0</v>
      </c>
      <c r="J34" s="111">
        <f t="array" ref="J34">IFERROR(
MEDIAN((IF(DATOS_[[Sexo]:[Sexo]]=$B34,IF(DATOS_[[AGRUP. CLAS. PROF.]:[AGRUP. CLAS. PROF.]]=$B33,IF(DATOS_[[Check Periodo Ref.]:[Check Periodo Ref.]]="Dentro",DATOS_[Conc.Sal.05]))))),
0)</f>
        <v>0</v>
      </c>
      <c r="K34" s="111">
        <f t="array" ref="K34">IFERROR(
MEDIAN((IF(DATOS_[[Sexo]:[Sexo]]=$B34,IF(DATOS_[[AGRUP. CLAS. PROF.]:[AGRUP. CLAS. PROF.]]=$B33,IF(DATOS_[[Check Periodo Ref.]:[Check Periodo Ref.]]="Dentro",DATOS_[Conc.Sal.06]))))),
0)</f>
        <v>0</v>
      </c>
      <c r="L34" s="111">
        <f t="array" ref="L34">IFERROR(
MEDIAN((IF(DATOS_[[Sexo]:[Sexo]]=$B34,IF(DATOS_[[AGRUP. CLAS. PROF.]:[AGRUP. CLAS. PROF.]]=$B33,IF(DATOS_[[Check Periodo Ref.]:[Check Periodo Ref.]]="Dentro",DATOS_[Conc.Sal.07]))))),
0)</f>
        <v>0</v>
      </c>
      <c r="M34" s="111">
        <f t="array" ref="M34">IFERROR(
MEDIAN((IF(DATOS_[[Sexo]:[Sexo]]=$B34,IF(DATOS_[[AGRUP. CLAS. PROF.]:[AGRUP. CLAS. PROF.]]=$B33,IF(DATOS_[[Check Periodo Ref.]:[Check Periodo Ref.]]="Dentro",DATOS_[Conc.Sal.08]))))),
0)</f>
        <v>0</v>
      </c>
      <c r="N34" s="111">
        <f t="array" ref="N34">IFERROR(
MEDIAN((IF(DATOS_[[Sexo]:[Sexo]]=$B34,IF(DATOS_[[AGRUP. CLAS. PROF.]:[AGRUP. CLAS. PROF.]]=$B33,IF(DATOS_[[Check Periodo Ref.]:[Check Periodo Ref.]]="Dentro",DATOS_[Conc.Sal.09]))))),
0)</f>
        <v>0</v>
      </c>
      <c r="O34" s="111">
        <f t="array" ref="O34">IFERROR(
MEDIAN((IF(DATOS_[[Sexo]:[Sexo]]=$B34,IF(DATOS_[[AGRUP. CLAS. PROF.]:[AGRUP. CLAS. PROF.]]=$B33,IF(DATOS_[[Check Periodo Ref.]:[Check Periodo Ref.]]="Dentro",DATOS_[Conc.Sal.10]))))),
0)</f>
        <v>0</v>
      </c>
      <c r="P34" s="111">
        <f t="array" ref="P34">IFERROR(
MEDIAN((IF(DATOS_[[Sexo]:[Sexo]]=$B34,IF(DATOS_[[AGRUP. CLAS. PROF.]:[AGRUP. CLAS. PROF.]]=$B33,IF(DATOS_[[Check Periodo Ref.]:[Check Periodo Ref.]]="Dentro",DATOS_[Conc.Sal.11]))))),
0)</f>
        <v>0</v>
      </c>
      <c r="Q34" s="111">
        <f t="array" ref="Q34">IFERROR(
MEDIAN((IF(DATOS_[[Sexo]:[Sexo]]=$B34,IF(DATOS_[[AGRUP. CLAS. PROF.]:[AGRUP. CLAS. PROF.]]=$B33,IF(DATOS_[[Check Periodo Ref.]:[Check Periodo Ref.]]="Dentro",DATOS_[Conc.Sal.12]))))),
0)</f>
        <v>0</v>
      </c>
      <c r="R34" s="111">
        <f t="array" ref="R34">IFERROR(
MEDIAN((IF(DATOS_[[Sexo]:[Sexo]]=$B34,IF(DATOS_[[AGRUP. CLAS. PROF.]:[AGRUP. CLAS. PROF.]]=$B33,IF(DATOS_[[Check Periodo Ref.]:[Check Periodo Ref.]]="Dentro",DATOS_[Conc.Sal.13]))))),
0)</f>
        <v>0</v>
      </c>
      <c r="S34" s="111">
        <f t="array" ref="S34">IFERROR(
MEDIAN((IF(DATOS_[[Sexo]:[Sexo]]=$B34,IF(DATOS_[[AGRUP. CLAS. PROF.]:[AGRUP. CLAS. PROF.]]=$B33,IF(DATOS_[[Check Periodo Ref.]:[Check Periodo Ref.]]="Dentro",DATOS_[Conc.Sal.14]))))),
0)</f>
        <v>0</v>
      </c>
      <c r="T34" s="111">
        <f t="array" ref="T34">IFERROR(
MEDIAN((IF(DATOS_[[Sexo]:[Sexo]]=$B34,IF(DATOS_[[AGRUP. CLAS. PROF.]:[AGRUP. CLAS. PROF.]]=$B33,IF(DATOS_[[Check Periodo Ref.]:[Check Periodo Ref.]]="Dentro",DATOS_[Conc.Sal.15]))))),
0)</f>
        <v>0</v>
      </c>
      <c r="U34" s="111">
        <f t="array" ref="U34">IFERROR(
MEDIAN((IF(DATOS_[[Sexo]:[Sexo]]=$B34,IF(DATOS_[[AGRUP. CLAS. PROF.]:[AGRUP. CLAS. PROF.]]=$B33,IF(DATOS_[[Check Periodo Ref.]:[Check Periodo Ref.]]="Dentro",DATOS_[Conc.Sal.16]))))),
0)</f>
        <v>0</v>
      </c>
      <c r="V34" s="111">
        <f t="array" ref="V34">IFERROR(
MEDIAN((IF(DATOS_[[Sexo]:[Sexo]]=$B34,IF(DATOS_[[AGRUP. CLAS. PROF.]:[AGRUP. CLAS. PROF.]]=$B33,IF(DATOS_[[Check Periodo Ref.]:[Check Periodo Ref.]]="Dentro",DATOS_[Conc.Sal.17]))))),
0)</f>
        <v>0</v>
      </c>
      <c r="W34" s="111">
        <f t="array" ref="W34">IFERROR(
MEDIAN((IF(DATOS_[[Sexo]:[Sexo]]=$B34,IF(DATOS_[[AGRUP. CLAS. PROF.]:[AGRUP. CLAS. PROF.]]=$B33,IF(DATOS_[[Check Periodo Ref.]:[Check Periodo Ref.]]="Dentro",DATOS_[Conc.Sal.18]))))),
0)</f>
        <v>0</v>
      </c>
      <c r="X34" s="111">
        <f t="array" ref="X34">IFERROR(
MEDIAN((IF(DATOS_[[Sexo]:[Sexo]]=$B34,IF(DATOS_[[AGRUP. CLAS. PROF.]:[AGRUP. CLAS. PROF.]]=$B33,IF(DATOS_[[Check Periodo Ref.]:[Check Periodo Ref.]]="Dentro",DATOS_[Conc.Sal.19]))))),
0)</f>
        <v>0</v>
      </c>
      <c r="Y34" s="111">
        <f t="array" ref="Y34">IFERROR(
MEDIAN((IF(DATOS_[[Sexo]:[Sexo]]=$B34,IF(DATOS_[[AGRUP. CLAS. PROF.]:[AGRUP. CLAS. PROF.]]=$B33,IF(DATOS_[[Check Periodo Ref.]:[Check Periodo Ref.]]="Dentro",DATOS_[Conc.Sal.20]))))),
0)</f>
        <v>0</v>
      </c>
      <c r="Z34" s="111">
        <f t="array" ref="Z34">IFERROR(
MEDIAN((IF(DATOS_[[Sexo]:[Sexo]]=$B34,IF(DATOS_[[AGRUP. CLAS. PROF.]:[AGRUP. CLAS. PROF.]]=$B33,IF(DATOS_[[Check Periodo Ref.]:[Check Periodo Ref.]]="Dentro",DATOS_[Conc.Sal.21]))))),
0)</f>
        <v>0</v>
      </c>
      <c r="AA34" s="111">
        <f t="array" ref="AA34">IFERROR(
MEDIAN((IF(DATOS_[[Sexo]:[Sexo]]=$B34,IF(DATOS_[[AGRUP. CLAS. PROF.]:[AGRUP. CLAS. PROF.]]=$B33,IF(DATOS_[[Check Periodo Ref.]:[Check Periodo Ref.]]="Dentro",DATOS_[Conc.Sal.22]))))),
0)</f>
        <v>0</v>
      </c>
      <c r="AB34" s="111">
        <f t="array" ref="AB34">IFERROR(
MEDIAN((IF(DATOS_[[Sexo]:[Sexo]]=$B34,IF(DATOS_[[AGRUP. CLAS. PROF.]:[AGRUP. CLAS. PROF.]]=$B33,IF(DATOS_[[Check Periodo Ref.]:[Check Periodo Ref.]]="Dentro",DATOS_[Conc.Sal.23]))))),
0)</f>
        <v>0</v>
      </c>
      <c r="AC34" s="111">
        <f t="array" ref="AC34">IFERROR(
MEDIAN((IF(DATOS_[[Sexo]:[Sexo]]=$B34,IF(DATOS_[[AGRUP. CLAS. PROF.]:[AGRUP. CLAS. PROF.]]=$B33,IF(DATOS_[[Check Periodo Ref.]:[Check Periodo Ref.]]="Dentro",DATOS_[Conc.Sal.24]))))),
0)</f>
        <v>0</v>
      </c>
      <c r="AD34" s="111">
        <f t="array" ref="AD34">IFERROR(
MEDIAN((IF(DATOS_[[Sexo]:[Sexo]]=$B34,IF(DATOS_[[AGRUP. CLAS. PROF.]:[AGRUP. CLAS. PROF.]]=$B33,IF(DATOS_[[Check Periodo Ref.]:[Check Periodo Ref.]]="Dentro",DATOS_[Conc.Sal.25]))))),
0)</f>
        <v>0</v>
      </c>
      <c r="AE34" s="111">
        <f t="array" ref="AE34">IFERROR(
MEDIAN((IF(DATOS_[[Sexo]:[Sexo]]=$B34,IF(DATOS_[[AGRUP. CLAS. PROF.]:[AGRUP. CLAS. PROF.]]=$B33,IF(DATOS_[[Check Periodo Ref.]:[Check Periodo Ref.]]="Dentro",DATOS_[Conc.Sal.26]))))),
0)</f>
        <v>0</v>
      </c>
      <c r="AF34" s="111">
        <f t="array" ref="AF34">IFERROR(
MEDIAN((IF(DATOS_[[Sexo]:[Sexo]]=$B34,IF(DATOS_[[AGRUP. CLAS. PROF.]:[AGRUP. CLAS. PROF.]]=$B33,IF(DATOS_[[Check Periodo Ref.]:[Check Periodo Ref.]]="Dentro",DATOS_[Conc.Sal.27]))))),
0)</f>
        <v>0</v>
      </c>
      <c r="AG34" s="111">
        <f t="array" ref="AG34">IFERROR(
MEDIAN((IF(DATOS_[[Sexo]:[Sexo]]=$B34,IF(DATOS_[[AGRUP. CLAS. PROF.]:[AGRUP. CLAS. PROF.]]=$B33,IF(DATOS_[[Check Periodo Ref.]:[Check Periodo Ref.]]="Dentro",DATOS_[Conc.Sal.28]))))),
0)</f>
        <v>0</v>
      </c>
      <c r="AH34" s="111">
        <f t="array" ref="AH34">IFERROR(
MEDIAN((IF(DATOS_[[Sexo]:[Sexo]]=$B34,IF(DATOS_[[AGRUP. CLAS. PROF.]:[AGRUP. CLAS. PROF.]]=$B33,IF(DATOS_[[Check Periodo Ref.]:[Check Periodo Ref.]]="Dentro",DATOS_[Conc.Sal.29]))))),
0)</f>
        <v>0</v>
      </c>
      <c r="AI34" s="111">
        <f t="array" ref="AI34">IFERROR(
MEDIAN((IF(DATOS_[[Sexo]:[Sexo]]=$B34,IF(DATOS_[[AGRUP. CLAS. PROF.]:[AGRUP. CLAS. PROF.]]=$B33,IF(DATOS_[[Check Periodo Ref.]:[Check Periodo Ref.]]="Dentro",DATOS_[Conc.Sal.30]))))),
0)</f>
        <v>0</v>
      </c>
      <c r="AJ34" s="112">
        <f t="array" ref="AJ34">IFERROR(
MEDIAN(IF(DATOS_[Sexo]=$B34,IF(DATOS_[AGRUP. CLAS. PROF.]=$B33,IF(DATOS_[Check Periodo Ref.]="Dentro",DATOS_[Tot COMPL.SAL Ef],FALSE)))),
0)</f>
        <v>0</v>
      </c>
      <c r="AK34" s="113">
        <f t="array" ref="AK34">IFERROR(
MEDIAN(IF(DATOS_[Sexo]=$B34,IF(DATOS_[AGRUP. CLAS. PROF.]=$B33,IF(DATOS_[Check Periodo Ref.]="Dentro",DATOS_[TOTAL SALARIO Ef],FALSE)))),
0)</f>
        <v>0</v>
      </c>
      <c r="AL34" s="114">
        <f t="array" ref="AL34">IFERROR(
MEDIAN((IF(DATOS_[[Sexo]:[Sexo]]=$B34,IF(DATOS_[[AGRUP. CLAS. PROF.]:[AGRUP. CLAS. PROF.]]=$B33,IF(DATOS_[[Check Periodo Ref.]:[Check Periodo Ref.]]="Dentro",DATOS_[C.Extra.01]))))),
0)</f>
        <v>0</v>
      </c>
      <c r="AM34" s="114">
        <f t="array" ref="AM34">IFERROR(
MEDIAN((IF(DATOS_[[Sexo]:[Sexo]]=$B34,IF(DATOS_[[AGRUP. CLAS. PROF.]:[AGRUP. CLAS. PROF.]]=$B33,IF(DATOS_[[Check Periodo Ref.]:[Check Periodo Ref.]]="Dentro",DATOS_[C.Extra.02]))))),
0)</f>
        <v>0</v>
      </c>
      <c r="AN34" s="114">
        <f t="array" ref="AN34">IFERROR(
MEDIAN((IF(DATOS_[[Sexo]:[Sexo]]=$B34,IF(DATOS_[[AGRUP. CLAS. PROF.]:[AGRUP. CLAS. PROF.]]=$B33,IF(DATOS_[[Check Periodo Ref.]:[Check Periodo Ref.]]="Dentro",DATOS_[C.Extra.03]))))),
0)</f>
        <v>0</v>
      </c>
      <c r="AO34" s="114">
        <f t="array" ref="AO34">IFERROR(
MEDIAN((IF(DATOS_[[Sexo]:[Sexo]]=$B34,IF(DATOS_[[AGRUP. CLAS. PROF.]:[AGRUP. CLAS. PROF.]]=$B33,IF(DATOS_[[Check Periodo Ref.]:[Check Periodo Ref.]]="Dentro",DATOS_[C.Extra.04]))))),
0)</f>
        <v>0</v>
      </c>
      <c r="AP34" s="114">
        <f t="array" ref="AP34">IFERROR(
MEDIAN((IF(DATOS_[[Sexo]:[Sexo]]=$B34,IF(DATOS_[[AGRUP. CLAS. PROF.]:[AGRUP. CLAS. PROF.]]=$B33,IF(DATOS_[[Check Periodo Ref.]:[Check Periodo Ref.]]="Dentro",DATOS_[C.Extra.05]))))),
0)</f>
        <v>0</v>
      </c>
      <c r="AQ34" s="115">
        <f t="array" ref="AQ34">IFERROR(
MEDIAN(IF(DATOS_[Sexo]=$B34,IF(DATOS_[AGRUP. CLAS. PROF.]=$B33,IF(DATOS_[Check Periodo Ref.]="Dentro",DATOS_[Tot Extrasalarial Ef],FALSE)))),
0)</f>
        <v>0</v>
      </c>
      <c r="AR34" s="116">
        <f t="array" ref="AR34">IFERROR(
MEDIAN(IF(DATOS_[Sexo]=$B34,IF(DATOS_[AGRUP. CLAS. PROF.]=$B33,IF(DATOS_[Check Periodo Ref.]="Dentro",DATOS_[TOTAL Retrib Ef],FALSE)))),
0)</f>
        <v>0</v>
      </c>
    </row>
    <row r="35" spans="1:44" x14ac:dyDescent="0.3">
      <c r="A35" s="42" t="str">
        <f t="shared" ref="A35" si="30">+A34</f>
        <v>[ocultar]</v>
      </c>
      <c r="B35" s="34" t="s">
        <v>163</v>
      </c>
      <c r="C35" s="33">
        <f t="array" ref="C35">SUM(IF($B35=DATOS_[Sexo],
IF($B33=DATOS_[AGRUP. CLAS. PROF.],
IF("Dentro"=DATOS_[Check Periodo Ref.],
1/(COUNTIFS(DATOS_[Sexo],$B35,DATOS_[AGRUP. CLAS. PROF.],$B33,DATOS_[Check Periodo Ref.],"Dentro",DATOS_[id],DATOS_[id]))))))</f>
        <v>0</v>
      </c>
      <c r="D35" s="35">
        <f>COUNTIFS(DATOS_[AGRUP. CLAS. PROF.],$B33,DATOS_[Sexo],$B35,DATOS_[Check Periodo Ref.],"Dentro")</f>
        <v>0</v>
      </c>
      <c r="E35" s="110">
        <f t="array" ref="E35">IFERROR(
MEDIAN(IF(DATOS_[Sexo]=$B35,IF(DATOS_[AGRUP. CLAS. PROF.]=$B33,IF(DATOS_[Check Periodo Ref.]="Dentro",DATOS_[SALARIO BASE Ef],FALSE)))),
0)</f>
        <v>0</v>
      </c>
      <c r="F35" s="111">
        <f t="array" ref="F35">IFERROR(
MEDIAN((IF(DATOS_[[Sexo]:[Sexo]]=$B35,IF(DATOS_[[AGRUP. CLAS. PROF.]:[AGRUP. CLAS. PROF.]]=$B33,IF(DATOS_[[Check Periodo Ref.]:[Check Periodo Ref.]]="Dentro",DATOS_[Conc.Sal.01]))))),
0)</f>
        <v>0</v>
      </c>
      <c r="G35" s="111">
        <f t="array" ref="G35">IFERROR(
MEDIAN((IF(DATOS_[[Sexo]:[Sexo]]=$B35,IF(DATOS_[[AGRUP. CLAS. PROF.]:[AGRUP. CLAS. PROF.]]=$B33,IF(DATOS_[[Check Periodo Ref.]:[Check Periodo Ref.]]="Dentro",DATOS_[Conc.Sal.02]))))),
0)</f>
        <v>0</v>
      </c>
      <c r="H35" s="111">
        <f t="array" ref="H35">IFERROR(
MEDIAN((IF(DATOS_[[Sexo]:[Sexo]]=$B35,IF(DATOS_[[AGRUP. CLAS. PROF.]:[AGRUP. CLAS. PROF.]]=$B33,IF(DATOS_[[Check Periodo Ref.]:[Check Periodo Ref.]]="Dentro",DATOS_[Conc.Sal.03]))))),
0)</f>
        <v>0</v>
      </c>
      <c r="I35" s="111">
        <f t="array" ref="I35">IFERROR(
MEDIAN((IF(DATOS_[[Sexo]:[Sexo]]=$B35,IF(DATOS_[[AGRUP. CLAS. PROF.]:[AGRUP. CLAS. PROF.]]=$B33,IF(DATOS_[[Check Periodo Ref.]:[Check Periodo Ref.]]="Dentro",DATOS_[Conc.Sal.04]))))),
0)</f>
        <v>0</v>
      </c>
      <c r="J35" s="111">
        <f t="array" ref="J35">IFERROR(
MEDIAN((IF(DATOS_[[Sexo]:[Sexo]]=$B35,IF(DATOS_[[AGRUP. CLAS. PROF.]:[AGRUP. CLAS. PROF.]]=$B33,IF(DATOS_[[Check Periodo Ref.]:[Check Periodo Ref.]]="Dentro",DATOS_[Conc.Sal.05]))))),
0)</f>
        <v>0</v>
      </c>
      <c r="K35" s="111">
        <f t="array" ref="K35">IFERROR(
MEDIAN((IF(DATOS_[[Sexo]:[Sexo]]=$B35,IF(DATOS_[[AGRUP. CLAS. PROF.]:[AGRUP. CLAS. PROF.]]=$B33,IF(DATOS_[[Check Periodo Ref.]:[Check Periodo Ref.]]="Dentro",DATOS_[Conc.Sal.06]))))),
0)</f>
        <v>0</v>
      </c>
      <c r="L35" s="111">
        <f t="array" ref="L35">IFERROR(
MEDIAN((IF(DATOS_[[Sexo]:[Sexo]]=$B35,IF(DATOS_[[AGRUP. CLAS. PROF.]:[AGRUP. CLAS. PROF.]]=$B33,IF(DATOS_[[Check Periodo Ref.]:[Check Periodo Ref.]]="Dentro",DATOS_[Conc.Sal.07]))))),
0)</f>
        <v>0</v>
      </c>
      <c r="M35" s="111">
        <f t="array" ref="M35">IFERROR(
MEDIAN((IF(DATOS_[[Sexo]:[Sexo]]=$B35,IF(DATOS_[[AGRUP. CLAS. PROF.]:[AGRUP. CLAS. PROF.]]=$B33,IF(DATOS_[[Check Periodo Ref.]:[Check Periodo Ref.]]="Dentro",DATOS_[Conc.Sal.08]))))),
0)</f>
        <v>0</v>
      </c>
      <c r="N35" s="111">
        <f t="array" ref="N35">IFERROR(
MEDIAN((IF(DATOS_[[Sexo]:[Sexo]]=$B35,IF(DATOS_[[AGRUP. CLAS. PROF.]:[AGRUP. CLAS. PROF.]]=$B33,IF(DATOS_[[Check Periodo Ref.]:[Check Periodo Ref.]]="Dentro",DATOS_[Conc.Sal.09]))))),
0)</f>
        <v>0</v>
      </c>
      <c r="O35" s="111">
        <f t="array" ref="O35">IFERROR(
MEDIAN((IF(DATOS_[[Sexo]:[Sexo]]=$B35,IF(DATOS_[[AGRUP. CLAS. PROF.]:[AGRUP. CLAS. PROF.]]=$B33,IF(DATOS_[[Check Periodo Ref.]:[Check Periodo Ref.]]="Dentro",DATOS_[Conc.Sal.10]))))),
0)</f>
        <v>0</v>
      </c>
      <c r="P35" s="111">
        <f t="array" ref="P35">IFERROR(
MEDIAN((IF(DATOS_[[Sexo]:[Sexo]]=$B35,IF(DATOS_[[AGRUP. CLAS. PROF.]:[AGRUP. CLAS. PROF.]]=$B33,IF(DATOS_[[Check Periodo Ref.]:[Check Periodo Ref.]]="Dentro",DATOS_[Conc.Sal.11]))))),
0)</f>
        <v>0</v>
      </c>
      <c r="Q35" s="111">
        <f t="array" ref="Q35">IFERROR(
MEDIAN((IF(DATOS_[[Sexo]:[Sexo]]=$B35,IF(DATOS_[[AGRUP. CLAS. PROF.]:[AGRUP. CLAS. PROF.]]=$B33,IF(DATOS_[[Check Periodo Ref.]:[Check Periodo Ref.]]="Dentro",DATOS_[Conc.Sal.12]))))),
0)</f>
        <v>0</v>
      </c>
      <c r="R35" s="111">
        <f t="array" ref="R35">IFERROR(
MEDIAN((IF(DATOS_[[Sexo]:[Sexo]]=$B35,IF(DATOS_[[AGRUP. CLAS. PROF.]:[AGRUP. CLAS. PROF.]]=$B33,IF(DATOS_[[Check Periodo Ref.]:[Check Periodo Ref.]]="Dentro",DATOS_[Conc.Sal.13]))))),
0)</f>
        <v>0</v>
      </c>
      <c r="S35" s="111">
        <f t="array" ref="S35">IFERROR(
MEDIAN((IF(DATOS_[[Sexo]:[Sexo]]=$B35,IF(DATOS_[[AGRUP. CLAS. PROF.]:[AGRUP. CLAS. PROF.]]=$B33,IF(DATOS_[[Check Periodo Ref.]:[Check Periodo Ref.]]="Dentro",DATOS_[Conc.Sal.14]))))),
0)</f>
        <v>0</v>
      </c>
      <c r="T35" s="111">
        <f t="array" ref="T35">IFERROR(
MEDIAN((IF(DATOS_[[Sexo]:[Sexo]]=$B35,IF(DATOS_[[AGRUP. CLAS. PROF.]:[AGRUP. CLAS. PROF.]]=$B33,IF(DATOS_[[Check Periodo Ref.]:[Check Periodo Ref.]]="Dentro",DATOS_[Conc.Sal.15]))))),
0)</f>
        <v>0</v>
      </c>
      <c r="U35" s="111">
        <f t="array" ref="U35">IFERROR(
MEDIAN((IF(DATOS_[[Sexo]:[Sexo]]=$B35,IF(DATOS_[[AGRUP. CLAS. PROF.]:[AGRUP. CLAS. PROF.]]=$B33,IF(DATOS_[[Check Periodo Ref.]:[Check Periodo Ref.]]="Dentro",DATOS_[Conc.Sal.16]))))),
0)</f>
        <v>0</v>
      </c>
      <c r="V35" s="111">
        <f t="array" ref="V35">IFERROR(
MEDIAN((IF(DATOS_[[Sexo]:[Sexo]]=$B35,IF(DATOS_[[AGRUP. CLAS. PROF.]:[AGRUP. CLAS. PROF.]]=$B33,IF(DATOS_[[Check Periodo Ref.]:[Check Periodo Ref.]]="Dentro",DATOS_[Conc.Sal.17]))))),
0)</f>
        <v>0</v>
      </c>
      <c r="W35" s="111">
        <f t="array" ref="W35">IFERROR(
MEDIAN((IF(DATOS_[[Sexo]:[Sexo]]=$B35,IF(DATOS_[[AGRUP. CLAS. PROF.]:[AGRUP. CLAS. PROF.]]=$B33,IF(DATOS_[[Check Periodo Ref.]:[Check Periodo Ref.]]="Dentro",DATOS_[Conc.Sal.18]))))),
0)</f>
        <v>0</v>
      </c>
      <c r="X35" s="111">
        <f t="array" ref="X35">IFERROR(
MEDIAN((IF(DATOS_[[Sexo]:[Sexo]]=$B35,IF(DATOS_[[AGRUP. CLAS. PROF.]:[AGRUP. CLAS. PROF.]]=$B33,IF(DATOS_[[Check Periodo Ref.]:[Check Periodo Ref.]]="Dentro",DATOS_[Conc.Sal.19]))))),
0)</f>
        <v>0</v>
      </c>
      <c r="Y35" s="111">
        <f t="array" ref="Y35">IFERROR(
MEDIAN((IF(DATOS_[[Sexo]:[Sexo]]=$B35,IF(DATOS_[[AGRUP. CLAS. PROF.]:[AGRUP. CLAS. PROF.]]=$B33,IF(DATOS_[[Check Periodo Ref.]:[Check Periodo Ref.]]="Dentro",DATOS_[Conc.Sal.20]))))),
0)</f>
        <v>0</v>
      </c>
      <c r="Z35" s="111">
        <f t="array" ref="Z35">IFERROR(
MEDIAN((IF(DATOS_[[Sexo]:[Sexo]]=$B35,IF(DATOS_[[AGRUP. CLAS. PROF.]:[AGRUP. CLAS. PROF.]]=$B33,IF(DATOS_[[Check Periodo Ref.]:[Check Periodo Ref.]]="Dentro",DATOS_[Conc.Sal.21]))))),
0)</f>
        <v>0</v>
      </c>
      <c r="AA35" s="111">
        <f t="array" ref="AA35">IFERROR(
MEDIAN((IF(DATOS_[[Sexo]:[Sexo]]=$B35,IF(DATOS_[[AGRUP. CLAS. PROF.]:[AGRUP. CLAS. PROF.]]=$B33,IF(DATOS_[[Check Periodo Ref.]:[Check Periodo Ref.]]="Dentro",DATOS_[Conc.Sal.22]))))),
0)</f>
        <v>0</v>
      </c>
      <c r="AB35" s="111">
        <f t="array" ref="AB35">IFERROR(
MEDIAN((IF(DATOS_[[Sexo]:[Sexo]]=$B35,IF(DATOS_[[AGRUP. CLAS. PROF.]:[AGRUP. CLAS. PROF.]]=$B33,IF(DATOS_[[Check Periodo Ref.]:[Check Periodo Ref.]]="Dentro",DATOS_[Conc.Sal.23]))))),
0)</f>
        <v>0</v>
      </c>
      <c r="AC35" s="111">
        <f t="array" ref="AC35">IFERROR(
MEDIAN((IF(DATOS_[[Sexo]:[Sexo]]=$B35,IF(DATOS_[[AGRUP. CLAS. PROF.]:[AGRUP. CLAS. PROF.]]=$B33,IF(DATOS_[[Check Periodo Ref.]:[Check Periodo Ref.]]="Dentro",DATOS_[Conc.Sal.24]))))),
0)</f>
        <v>0</v>
      </c>
      <c r="AD35" s="111">
        <f t="array" ref="AD35">IFERROR(
MEDIAN((IF(DATOS_[[Sexo]:[Sexo]]=$B35,IF(DATOS_[[AGRUP. CLAS. PROF.]:[AGRUP. CLAS. PROF.]]=$B33,IF(DATOS_[[Check Periodo Ref.]:[Check Periodo Ref.]]="Dentro",DATOS_[Conc.Sal.25]))))),
0)</f>
        <v>0</v>
      </c>
      <c r="AE35" s="111">
        <f t="array" ref="AE35">IFERROR(
MEDIAN((IF(DATOS_[[Sexo]:[Sexo]]=$B35,IF(DATOS_[[AGRUP. CLAS. PROF.]:[AGRUP. CLAS. PROF.]]=$B33,IF(DATOS_[[Check Periodo Ref.]:[Check Periodo Ref.]]="Dentro",DATOS_[Conc.Sal.26]))))),
0)</f>
        <v>0</v>
      </c>
      <c r="AF35" s="111">
        <f t="array" ref="AF35">IFERROR(
MEDIAN((IF(DATOS_[[Sexo]:[Sexo]]=$B35,IF(DATOS_[[AGRUP. CLAS. PROF.]:[AGRUP. CLAS. PROF.]]=$B33,IF(DATOS_[[Check Periodo Ref.]:[Check Periodo Ref.]]="Dentro",DATOS_[Conc.Sal.27]))))),
0)</f>
        <v>0</v>
      </c>
      <c r="AG35" s="111">
        <f t="array" ref="AG35">IFERROR(
MEDIAN((IF(DATOS_[[Sexo]:[Sexo]]=$B35,IF(DATOS_[[AGRUP. CLAS. PROF.]:[AGRUP. CLAS. PROF.]]=$B33,IF(DATOS_[[Check Periodo Ref.]:[Check Periodo Ref.]]="Dentro",DATOS_[Conc.Sal.28]))))),
0)</f>
        <v>0</v>
      </c>
      <c r="AH35" s="111">
        <f t="array" ref="AH35">IFERROR(
MEDIAN((IF(DATOS_[[Sexo]:[Sexo]]=$B35,IF(DATOS_[[AGRUP. CLAS. PROF.]:[AGRUP. CLAS. PROF.]]=$B33,IF(DATOS_[[Check Periodo Ref.]:[Check Periodo Ref.]]="Dentro",DATOS_[Conc.Sal.29]))))),
0)</f>
        <v>0</v>
      </c>
      <c r="AI35" s="111">
        <f t="array" ref="AI35">IFERROR(
MEDIAN((IF(DATOS_[[Sexo]:[Sexo]]=$B35,IF(DATOS_[[AGRUP. CLAS. PROF.]:[AGRUP. CLAS. PROF.]]=$B33,IF(DATOS_[[Check Periodo Ref.]:[Check Periodo Ref.]]="Dentro",DATOS_[Conc.Sal.30]))))),
0)</f>
        <v>0</v>
      </c>
      <c r="AJ35" s="112">
        <f t="array" ref="AJ35">IFERROR(
MEDIAN(IF(DATOS_[Sexo]=$B35,IF(DATOS_[AGRUP. CLAS. PROF.]=$B33,IF(DATOS_[Check Periodo Ref.]="Dentro",DATOS_[Tot COMPL.SAL Ef],FALSE)))),
0)</f>
        <v>0</v>
      </c>
      <c r="AK35" s="113">
        <f t="array" ref="AK35">IFERROR(
MEDIAN(IF(DATOS_[Sexo]=$B35,IF(DATOS_[AGRUP. CLAS. PROF.]=$B33,IF(DATOS_[Check Periodo Ref.]="Dentro",DATOS_[TOTAL SALARIO Ef],FALSE)))),
0)</f>
        <v>0</v>
      </c>
      <c r="AL35" s="114">
        <f t="array" ref="AL35">IFERROR(
MEDIAN((IF(DATOS_[[Sexo]:[Sexo]]=$B35,IF(DATOS_[[AGRUP. CLAS. PROF.]:[AGRUP. CLAS. PROF.]]=$B33,IF(DATOS_[[Check Periodo Ref.]:[Check Periodo Ref.]]="Dentro",DATOS_[C.Extra.01]))))),
0)</f>
        <v>0</v>
      </c>
      <c r="AM35" s="114">
        <f t="array" ref="AM35">IFERROR(
MEDIAN((IF(DATOS_[[Sexo]:[Sexo]]=$B35,IF(DATOS_[[AGRUP. CLAS. PROF.]:[AGRUP. CLAS. PROF.]]=$B33,IF(DATOS_[[Check Periodo Ref.]:[Check Periodo Ref.]]="Dentro",DATOS_[C.Extra.02]))))),
0)</f>
        <v>0</v>
      </c>
      <c r="AN35" s="114">
        <f t="array" ref="AN35">IFERROR(
MEDIAN((IF(DATOS_[[Sexo]:[Sexo]]=$B35,IF(DATOS_[[AGRUP. CLAS. PROF.]:[AGRUP. CLAS. PROF.]]=$B33,IF(DATOS_[[Check Periodo Ref.]:[Check Periodo Ref.]]="Dentro",DATOS_[C.Extra.03]))))),
0)</f>
        <v>0</v>
      </c>
      <c r="AO35" s="114">
        <f t="array" ref="AO35">IFERROR(
MEDIAN((IF(DATOS_[[Sexo]:[Sexo]]=$B35,IF(DATOS_[[AGRUP. CLAS. PROF.]:[AGRUP. CLAS. PROF.]]=$B33,IF(DATOS_[[Check Periodo Ref.]:[Check Periodo Ref.]]="Dentro",DATOS_[C.Extra.04]))))),
0)</f>
        <v>0</v>
      </c>
      <c r="AP35" s="114">
        <f t="array" ref="AP35">IFERROR(
MEDIAN((IF(DATOS_[[Sexo]:[Sexo]]=$B35,IF(DATOS_[[AGRUP. CLAS. PROF.]:[AGRUP. CLAS. PROF.]]=$B33,IF(DATOS_[[Check Periodo Ref.]:[Check Periodo Ref.]]="Dentro",DATOS_[C.Extra.05]))))),
0)</f>
        <v>0</v>
      </c>
      <c r="AQ35" s="115">
        <f t="array" ref="AQ35">IFERROR(
MEDIAN(IF(DATOS_[Sexo]=$B35,IF(DATOS_[AGRUP. CLAS. PROF.]=$B33,IF(DATOS_[Check Periodo Ref.]="Dentro",DATOS_[Tot Extrasalarial Ef],FALSE)))),
0)</f>
        <v>0</v>
      </c>
      <c r="AR35" s="116">
        <f t="array" ref="AR35">IFERROR(
MEDIAN(IF(DATOS_[Sexo]=$B35,IF(DATOS_[AGRUP. CLAS. PROF.]=$B33,IF(DATOS_[Check Periodo Ref.]="Dentro",DATOS_[TOTAL Retrib Ef],FALSE)))),
0)</f>
        <v>0</v>
      </c>
    </row>
    <row r="36" spans="1:44" ht="17.25" thickBot="1" x14ac:dyDescent="0.35">
      <c r="A36" s="42" t="str">
        <f t="shared" ref="A36" si="31">+A37</f>
        <v>[ocultar]</v>
      </c>
      <c r="B36" s="40" t="s">
        <v>314</v>
      </c>
      <c r="C36" s="109"/>
      <c r="D36" s="41"/>
      <c r="E36" s="119" t="str">
        <f t="shared" ref="E36:AR36" si="32">IFERROR((E37-E38)/E37,"")</f>
        <v/>
      </c>
      <c r="F36" s="123" t="str">
        <f t="shared" si="32"/>
        <v/>
      </c>
      <c r="G36" s="123" t="str">
        <f t="shared" si="32"/>
        <v/>
      </c>
      <c r="H36" s="123" t="str">
        <f t="shared" si="32"/>
        <v/>
      </c>
      <c r="I36" s="123" t="str">
        <f t="shared" si="32"/>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2" t="str">
        <f t="shared" si="32"/>
        <v/>
      </c>
      <c r="W36" s="122" t="str">
        <f t="shared" si="32"/>
        <v/>
      </c>
      <c r="X36" s="122" t="str">
        <f t="shared" si="32"/>
        <v/>
      </c>
      <c r="Y36" s="122"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4" t="str">
        <f t="shared" si="32"/>
        <v/>
      </c>
      <c r="AK36" s="128" t="str">
        <f t="shared" si="32"/>
        <v/>
      </c>
      <c r="AL36" s="125" t="str">
        <f t="shared" si="32"/>
        <v/>
      </c>
      <c r="AM36" s="125" t="str">
        <f t="shared" si="32"/>
        <v/>
      </c>
      <c r="AN36" s="125" t="str">
        <f t="shared" si="32"/>
        <v/>
      </c>
      <c r="AO36" s="125" t="str">
        <f t="shared" si="32"/>
        <v/>
      </c>
      <c r="AP36" s="125" t="str">
        <f t="shared" si="32"/>
        <v/>
      </c>
      <c r="AQ36" s="126" t="str">
        <f t="shared" si="32"/>
        <v/>
      </c>
      <c r="AR36" s="127" t="str">
        <f t="shared" si="32"/>
        <v/>
      </c>
    </row>
    <row r="37" spans="1:44" x14ac:dyDescent="0.3">
      <c r="A37" s="42" t="str">
        <f t="shared" ref="A37" si="33">+IF(C37+C38=0,"[ocultar]","")</f>
        <v>[ocultar]</v>
      </c>
      <c r="B37" s="34" t="s">
        <v>162</v>
      </c>
      <c r="C37" s="33">
        <f t="array" ref="C37">SUM(IF($B37=DATOS_[Sexo],
IF($B36=DATOS_[AGRUP. CLAS. PROF.],
IF("Dentro"=DATOS_[Check Periodo Ref.],
1/(COUNTIFS(DATOS_[Sexo],$B37,DATOS_[AGRUP. CLAS. PROF.],$B36,DATOS_[Check Periodo Ref.],"Dentro",DATOS_[id],DATOS_[id]))))))</f>
        <v>0</v>
      </c>
      <c r="D37" s="35">
        <f>COUNTIFS(DATOS_[AGRUP. CLAS. PROF.],$B36,DATOS_[Sexo],$B37,DATOS_[Check Periodo Ref.],"Dentro")</f>
        <v>0</v>
      </c>
      <c r="E37" s="110">
        <f t="array" ref="E37">IFERROR(
MEDIAN(IF(DATOS_[Sexo]=$B37,IF(DATOS_[AGRUP. CLAS. PROF.]=$B36,IF(DATOS_[Check Periodo Ref.]="Dentro",DATOS_[SALARIO BASE Ef],FALSE)))),
0)</f>
        <v>0</v>
      </c>
      <c r="F37" s="111">
        <f t="array" ref="F37">IFERROR(
MEDIAN((IF(DATOS_[[Sexo]:[Sexo]]=$B37,IF(DATOS_[[AGRUP. CLAS. PROF.]:[AGRUP. CLAS. PROF.]]=$B36,IF(DATOS_[[Check Periodo Ref.]:[Check Periodo Ref.]]="Dentro",DATOS_[Conc.Sal.01]))))),
0)</f>
        <v>0</v>
      </c>
      <c r="G37" s="111">
        <f t="array" ref="G37">IFERROR(
MEDIAN((IF(DATOS_[[Sexo]:[Sexo]]=$B37,IF(DATOS_[[AGRUP. CLAS. PROF.]:[AGRUP. CLAS. PROF.]]=$B36,IF(DATOS_[[Check Periodo Ref.]:[Check Periodo Ref.]]="Dentro",DATOS_[Conc.Sal.02]))))),
0)</f>
        <v>0</v>
      </c>
      <c r="H37" s="111">
        <f t="array" ref="H37">IFERROR(
MEDIAN((IF(DATOS_[[Sexo]:[Sexo]]=$B37,IF(DATOS_[[AGRUP. CLAS. PROF.]:[AGRUP. CLAS. PROF.]]=$B36,IF(DATOS_[[Check Periodo Ref.]:[Check Periodo Ref.]]="Dentro",DATOS_[Conc.Sal.03]))))),
0)</f>
        <v>0</v>
      </c>
      <c r="I37" s="111">
        <f t="array" ref="I37">IFERROR(
MEDIAN((IF(DATOS_[[Sexo]:[Sexo]]=$B37,IF(DATOS_[[AGRUP. CLAS. PROF.]:[AGRUP. CLAS. PROF.]]=$B36,IF(DATOS_[[Check Periodo Ref.]:[Check Periodo Ref.]]="Dentro",DATOS_[Conc.Sal.04]))))),
0)</f>
        <v>0</v>
      </c>
      <c r="J37" s="111">
        <f t="array" ref="J37">IFERROR(
MEDIAN((IF(DATOS_[[Sexo]:[Sexo]]=$B37,IF(DATOS_[[AGRUP. CLAS. PROF.]:[AGRUP. CLAS. PROF.]]=$B36,IF(DATOS_[[Check Periodo Ref.]:[Check Periodo Ref.]]="Dentro",DATOS_[Conc.Sal.05]))))),
0)</f>
        <v>0</v>
      </c>
      <c r="K37" s="111">
        <f t="array" ref="K37">IFERROR(
MEDIAN((IF(DATOS_[[Sexo]:[Sexo]]=$B37,IF(DATOS_[[AGRUP. CLAS. PROF.]:[AGRUP. CLAS. PROF.]]=$B36,IF(DATOS_[[Check Periodo Ref.]:[Check Periodo Ref.]]="Dentro",DATOS_[Conc.Sal.06]))))),
0)</f>
        <v>0</v>
      </c>
      <c r="L37" s="111">
        <f t="array" ref="L37">IFERROR(
MEDIAN((IF(DATOS_[[Sexo]:[Sexo]]=$B37,IF(DATOS_[[AGRUP. CLAS. PROF.]:[AGRUP. CLAS. PROF.]]=$B36,IF(DATOS_[[Check Periodo Ref.]:[Check Periodo Ref.]]="Dentro",DATOS_[Conc.Sal.07]))))),
0)</f>
        <v>0</v>
      </c>
      <c r="M37" s="111">
        <f t="array" ref="M37">IFERROR(
MEDIAN((IF(DATOS_[[Sexo]:[Sexo]]=$B37,IF(DATOS_[[AGRUP. CLAS. PROF.]:[AGRUP. CLAS. PROF.]]=$B36,IF(DATOS_[[Check Periodo Ref.]:[Check Periodo Ref.]]="Dentro",DATOS_[Conc.Sal.08]))))),
0)</f>
        <v>0</v>
      </c>
      <c r="N37" s="111">
        <f t="array" ref="N37">IFERROR(
MEDIAN((IF(DATOS_[[Sexo]:[Sexo]]=$B37,IF(DATOS_[[AGRUP. CLAS. PROF.]:[AGRUP. CLAS. PROF.]]=$B36,IF(DATOS_[[Check Periodo Ref.]:[Check Periodo Ref.]]="Dentro",DATOS_[Conc.Sal.09]))))),
0)</f>
        <v>0</v>
      </c>
      <c r="O37" s="111">
        <f t="array" ref="O37">IFERROR(
MEDIAN((IF(DATOS_[[Sexo]:[Sexo]]=$B37,IF(DATOS_[[AGRUP. CLAS. PROF.]:[AGRUP. CLAS. PROF.]]=$B36,IF(DATOS_[[Check Periodo Ref.]:[Check Periodo Ref.]]="Dentro",DATOS_[Conc.Sal.10]))))),
0)</f>
        <v>0</v>
      </c>
      <c r="P37" s="111">
        <f t="array" ref="P37">IFERROR(
MEDIAN((IF(DATOS_[[Sexo]:[Sexo]]=$B37,IF(DATOS_[[AGRUP. CLAS. PROF.]:[AGRUP. CLAS. PROF.]]=$B36,IF(DATOS_[[Check Periodo Ref.]:[Check Periodo Ref.]]="Dentro",DATOS_[Conc.Sal.11]))))),
0)</f>
        <v>0</v>
      </c>
      <c r="Q37" s="111">
        <f t="array" ref="Q37">IFERROR(
MEDIAN((IF(DATOS_[[Sexo]:[Sexo]]=$B37,IF(DATOS_[[AGRUP. CLAS. PROF.]:[AGRUP. CLAS. PROF.]]=$B36,IF(DATOS_[[Check Periodo Ref.]:[Check Periodo Ref.]]="Dentro",DATOS_[Conc.Sal.12]))))),
0)</f>
        <v>0</v>
      </c>
      <c r="R37" s="111">
        <f t="array" ref="R37">IFERROR(
MEDIAN((IF(DATOS_[[Sexo]:[Sexo]]=$B37,IF(DATOS_[[AGRUP. CLAS. PROF.]:[AGRUP. CLAS. PROF.]]=$B36,IF(DATOS_[[Check Periodo Ref.]:[Check Periodo Ref.]]="Dentro",DATOS_[Conc.Sal.13]))))),
0)</f>
        <v>0</v>
      </c>
      <c r="S37" s="111">
        <f t="array" ref="S37">IFERROR(
MEDIAN((IF(DATOS_[[Sexo]:[Sexo]]=$B37,IF(DATOS_[[AGRUP. CLAS. PROF.]:[AGRUP. CLAS. PROF.]]=$B36,IF(DATOS_[[Check Periodo Ref.]:[Check Periodo Ref.]]="Dentro",DATOS_[Conc.Sal.14]))))),
0)</f>
        <v>0</v>
      </c>
      <c r="T37" s="111">
        <f t="array" ref="T37">IFERROR(
MEDIAN((IF(DATOS_[[Sexo]:[Sexo]]=$B37,IF(DATOS_[[AGRUP. CLAS. PROF.]:[AGRUP. CLAS. PROF.]]=$B36,IF(DATOS_[[Check Periodo Ref.]:[Check Periodo Ref.]]="Dentro",DATOS_[Conc.Sal.15]))))),
0)</f>
        <v>0</v>
      </c>
      <c r="U37" s="111">
        <f t="array" ref="U37">IFERROR(
MEDIAN((IF(DATOS_[[Sexo]:[Sexo]]=$B37,IF(DATOS_[[AGRUP. CLAS. PROF.]:[AGRUP. CLAS. PROF.]]=$B36,IF(DATOS_[[Check Periodo Ref.]:[Check Periodo Ref.]]="Dentro",DATOS_[Conc.Sal.16]))))),
0)</f>
        <v>0</v>
      </c>
      <c r="V37" s="111">
        <f t="array" ref="V37">IFERROR(
MEDIAN((IF(DATOS_[[Sexo]:[Sexo]]=$B37,IF(DATOS_[[AGRUP. CLAS. PROF.]:[AGRUP. CLAS. PROF.]]=$B36,IF(DATOS_[[Check Periodo Ref.]:[Check Periodo Ref.]]="Dentro",DATOS_[Conc.Sal.17]))))),
0)</f>
        <v>0</v>
      </c>
      <c r="W37" s="111">
        <f t="array" ref="W37">IFERROR(
MEDIAN((IF(DATOS_[[Sexo]:[Sexo]]=$B37,IF(DATOS_[[AGRUP. CLAS. PROF.]:[AGRUP. CLAS. PROF.]]=$B36,IF(DATOS_[[Check Periodo Ref.]:[Check Periodo Ref.]]="Dentro",DATOS_[Conc.Sal.18]))))),
0)</f>
        <v>0</v>
      </c>
      <c r="X37" s="111">
        <f t="array" ref="X37">IFERROR(
MEDIAN((IF(DATOS_[[Sexo]:[Sexo]]=$B37,IF(DATOS_[[AGRUP. CLAS. PROF.]:[AGRUP. CLAS. PROF.]]=$B36,IF(DATOS_[[Check Periodo Ref.]:[Check Periodo Ref.]]="Dentro",DATOS_[Conc.Sal.19]))))),
0)</f>
        <v>0</v>
      </c>
      <c r="Y37" s="111">
        <f t="array" ref="Y37">IFERROR(
MEDIAN((IF(DATOS_[[Sexo]:[Sexo]]=$B37,IF(DATOS_[[AGRUP. CLAS. PROF.]:[AGRUP. CLAS. PROF.]]=$B36,IF(DATOS_[[Check Periodo Ref.]:[Check Periodo Ref.]]="Dentro",DATOS_[Conc.Sal.20]))))),
0)</f>
        <v>0</v>
      </c>
      <c r="Z37" s="111">
        <f t="array" ref="Z37">IFERROR(
MEDIAN((IF(DATOS_[[Sexo]:[Sexo]]=$B37,IF(DATOS_[[AGRUP. CLAS. PROF.]:[AGRUP. CLAS. PROF.]]=$B36,IF(DATOS_[[Check Periodo Ref.]:[Check Periodo Ref.]]="Dentro",DATOS_[Conc.Sal.21]))))),
0)</f>
        <v>0</v>
      </c>
      <c r="AA37" s="111">
        <f t="array" ref="AA37">IFERROR(
MEDIAN((IF(DATOS_[[Sexo]:[Sexo]]=$B37,IF(DATOS_[[AGRUP. CLAS. PROF.]:[AGRUP. CLAS. PROF.]]=$B36,IF(DATOS_[[Check Periodo Ref.]:[Check Periodo Ref.]]="Dentro",DATOS_[Conc.Sal.22]))))),
0)</f>
        <v>0</v>
      </c>
      <c r="AB37" s="111">
        <f t="array" ref="AB37">IFERROR(
MEDIAN((IF(DATOS_[[Sexo]:[Sexo]]=$B37,IF(DATOS_[[AGRUP. CLAS. PROF.]:[AGRUP. CLAS. PROF.]]=$B36,IF(DATOS_[[Check Periodo Ref.]:[Check Periodo Ref.]]="Dentro",DATOS_[Conc.Sal.23]))))),
0)</f>
        <v>0</v>
      </c>
      <c r="AC37" s="111">
        <f t="array" ref="AC37">IFERROR(
MEDIAN((IF(DATOS_[[Sexo]:[Sexo]]=$B37,IF(DATOS_[[AGRUP. CLAS. PROF.]:[AGRUP. CLAS. PROF.]]=$B36,IF(DATOS_[[Check Periodo Ref.]:[Check Periodo Ref.]]="Dentro",DATOS_[Conc.Sal.24]))))),
0)</f>
        <v>0</v>
      </c>
      <c r="AD37" s="111">
        <f t="array" ref="AD37">IFERROR(
MEDIAN((IF(DATOS_[[Sexo]:[Sexo]]=$B37,IF(DATOS_[[AGRUP. CLAS. PROF.]:[AGRUP. CLAS. PROF.]]=$B36,IF(DATOS_[[Check Periodo Ref.]:[Check Periodo Ref.]]="Dentro",DATOS_[Conc.Sal.25]))))),
0)</f>
        <v>0</v>
      </c>
      <c r="AE37" s="111">
        <f t="array" ref="AE37">IFERROR(
MEDIAN((IF(DATOS_[[Sexo]:[Sexo]]=$B37,IF(DATOS_[[AGRUP. CLAS. PROF.]:[AGRUP. CLAS. PROF.]]=$B36,IF(DATOS_[[Check Periodo Ref.]:[Check Periodo Ref.]]="Dentro",DATOS_[Conc.Sal.26]))))),
0)</f>
        <v>0</v>
      </c>
      <c r="AF37" s="111">
        <f t="array" ref="AF37">IFERROR(
MEDIAN((IF(DATOS_[[Sexo]:[Sexo]]=$B37,IF(DATOS_[[AGRUP. CLAS. PROF.]:[AGRUP. CLAS. PROF.]]=$B36,IF(DATOS_[[Check Periodo Ref.]:[Check Periodo Ref.]]="Dentro",DATOS_[Conc.Sal.27]))))),
0)</f>
        <v>0</v>
      </c>
      <c r="AG37" s="111">
        <f t="array" ref="AG37">IFERROR(
MEDIAN((IF(DATOS_[[Sexo]:[Sexo]]=$B37,IF(DATOS_[[AGRUP. CLAS. PROF.]:[AGRUP. CLAS. PROF.]]=$B36,IF(DATOS_[[Check Periodo Ref.]:[Check Periodo Ref.]]="Dentro",DATOS_[Conc.Sal.28]))))),
0)</f>
        <v>0</v>
      </c>
      <c r="AH37" s="111">
        <f t="array" ref="AH37">IFERROR(
MEDIAN((IF(DATOS_[[Sexo]:[Sexo]]=$B37,IF(DATOS_[[AGRUP. CLAS. PROF.]:[AGRUP. CLAS. PROF.]]=$B36,IF(DATOS_[[Check Periodo Ref.]:[Check Periodo Ref.]]="Dentro",DATOS_[Conc.Sal.29]))))),
0)</f>
        <v>0</v>
      </c>
      <c r="AI37" s="111">
        <f t="array" ref="AI37">IFERROR(
MEDIAN((IF(DATOS_[[Sexo]:[Sexo]]=$B37,IF(DATOS_[[AGRUP. CLAS. PROF.]:[AGRUP. CLAS. PROF.]]=$B36,IF(DATOS_[[Check Periodo Ref.]:[Check Periodo Ref.]]="Dentro",DATOS_[Conc.Sal.30]))))),
0)</f>
        <v>0</v>
      </c>
      <c r="AJ37" s="112">
        <f t="array" ref="AJ37">IFERROR(
MEDIAN(IF(DATOS_[Sexo]=$B37,IF(DATOS_[AGRUP. CLAS. PROF.]=$B36,IF(DATOS_[Check Periodo Ref.]="Dentro",DATOS_[Tot COMPL.SAL Ef],FALSE)))),
0)</f>
        <v>0</v>
      </c>
      <c r="AK37" s="113">
        <f t="array" ref="AK37">IFERROR(
MEDIAN(IF(DATOS_[Sexo]=$B37,IF(DATOS_[AGRUP. CLAS. PROF.]=$B36,IF(DATOS_[Check Periodo Ref.]="Dentro",DATOS_[TOTAL SALARIO Ef],FALSE)))),
0)</f>
        <v>0</v>
      </c>
      <c r="AL37" s="114">
        <f t="array" ref="AL37">IFERROR(
MEDIAN((IF(DATOS_[[Sexo]:[Sexo]]=$B37,IF(DATOS_[[AGRUP. CLAS. PROF.]:[AGRUP. CLAS. PROF.]]=$B36,IF(DATOS_[[Check Periodo Ref.]:[Check Periodo Ref.]]="Dentro",DATOS_[C.Extra.01]))))),
0)</f>
        <v>0</v>
      </c>
      <c r="AM37" s="114">
        <f t="array" ref="AM37">IFERROR(
MEDIAN((IF(DATOS_[[Sexo]:[Sexo]]=$B37,IF(DATOS_[[AGRUP. CLAS. PROF.]:[AGRUP. CLAS. PROF.]]=$B36,IF(DATOS_[[Check Periodo Ref.]:[Check Periodo Ref.]]="Dentro",DATOS_[C.Extra.02]))))),
0)</f>
        <v>0</v>
      </c>
      <c r="AN37" s="114">
        <f t="array" ref="AN37">IFERROR(
MEDIAN((IF(DATOS_[[Sexo]:[Sexo]]=$B37,IF(DATOS_[[AGRUP. CLAS. PROF.]:[AGRUP. CLAS. PROF.]]=$B36,IF(DATOS_[[Check Periodo Ref.]:[Check Periodo Ref.]]="Dentro",DATOS_[C.Extra.03]))))),
0)</f>
        <v>0</v>
      </c>
      <c r="AO37" s="114">
        <f t="array" ref="AO37">IFERROR(
MEDIAN((IF(DATOS_[[Sexo]:[Sexo]]=$B37,IF(DATOS_[[AGRUP. CLAS. PROF.]:[AGRUP. CLAS. PROF.]]=$B36,IF(DATOS_[[Check Periodo Ref.]:[Check Periodo Ref.]]="Dentro",DATOS_[C.Extra.04]))))),
0)</f>
        <v>0</v>
      </c>
      <c r="AP37" s="114">
        <f t="array" ref="AP37">IFERROR(
MEDIAN((IF(DATOS_[[Sexo]:[Sexo]]=$B37,IF(DATOS_[[AGRUP. CLAS. PROF.]:[AGRUP. CLAS. PROF.]]=$B36,IF(DATOS_[[Check Periodo Ref.]:[Check Periodo Ref.]]="Dentro",DATOS_[C.Extra.05]))))),
0)</f>
        <v>0</v>
      </c>
      <c r="AQ37" s="115">
        <f t="array" ref="AQ37">IFERROR(
MEDIAN(IF(DATOS_[Sexo]=$B37,IF(DATOS_[AGRUP. CLAS. PROF.]=$B36,IF(DATOS_[Check Periodo Ref.]="Dentro",DATOS_[Tot Extrasalarial Ef],FALSE)))),
0)</f>
        <v>0</v>
      </c>
      <c r="AR37" s="116">
        <f t="array" ref="AR37">IFERROR(
MEDIAN(IF(DATOS_[Sexo]=$B37,IF(DATOS_[AGRUP. CLAS. PROF.]=$B36,IF(DATOS_[Check Periodo Ref.]="Dentro",DATOS_[TOTAL Retrib Ef],FALSE)))),
0)</f>
        <v>0</v>
      </c>
    </row>
    <row r="38" spans="1:44" x14ac:dyDescent="0.3">
      <c r="A38" s="42" t="str">
        <f t="shared" ref="A38" si="34">+A37</f>
        <v>[ocultar]</v>
      </c>
      <c r="B38" s="34" t="s">
        <v>163</v>
      </c>
      <c r="C38" s="33">
        <f t="array" ref="C38">SUM(IF($B38=DATOS_[Sexo],
IF($B36=DATOS_[AGRUP. CLAS. PROF.],
IF("Dentro"=DATOS_[Check Periodo Ref.],
1/(COUNTIFS(DATOS_[Sexo],$B38,DATOS_[AGRUP. CLAS. PROF.],$B36,DATOS_[Check Periodo Ref.],"Dentro",DATOS_[id],DATOS_[id]))))))</f>
        <v>0</v>
      </c>
      <c r="D38" s="35">
        <f>COUNTIFS(DATOS_[AGRUP. CLAS. PROF.],$B36,DATOS_[Sexo],$B38,DATOS_[Check Periodo Ref.],"Dentro")</f>
        <v>0</v>
      </c>
      <c r="E38" s="110">
        <f t="array" ref="E38">IFERROR(
MEDIAN(IF(DATOS_[Sexo]=$B38,IF(DATOS_[AGRUP. CLAS. PROF.]=$B36,IF(DATOS_[Check Periodo Ref.]="Dentro",DATOS_[SALARIO BASE Ef],FALSE)))),
0)</f>
        <v>0</v>
      </c>
      <c r="F38" s="111">
        <f t="array" ref="F38">IFERROR(
MEDIAN((IF(DATOS_[[Sexo]:[Sexo]]=$B38,IF(DATOS_[[AGRUP. CLAS. PROF.]:[AGRUP. CLAS. PROF.]]=$B36,IF(DATOS_[[Check Periodo Ref.]:[Check Periodo Ref.]]="Dentro",DATOS_[Conc.Sal.01]))))),
0)</f>
        <v>0</v>
      </c>
      <c r="G38" s="111">
        <f t="array" ref="G38">IFERROR(
MEDIAN((IF(DATOS_[[Sexo]:[Sexo]]=$B38,IF(DATOS_[[AGRUP. CLAS. PROF.]:[AGRUP. CLAS. PROF.]]=$B36,IF(DATOS_[[Check Periodo Ref.]:[Check Periodo Ref.]]="Dentro",DATOS_[Conc.Sal.02]))))),
0)</f>
        <v>0</v>
      </c>
      <c r="H38" s="111">
        <f t="array" ref="H38">IFERROR(
MEDIAN((IF(DATOS_[[Sexo]:[Sexo]]=$B38,IF(DATOS_[[AGRUP. CLAS. PROF.]:[AGRUP. CLAS. PROF.]]=$B36,IF(DATOS_[[Check Periodo Ref.]:[Check Periodo Ref.]]="Dentro",DATOS_[Conc.Sal.03]))))),
0)</f>
        <v>0</v>
      </c>
      <c r="I38" s="111">
        <f t="array" ref="I38">IFERROR(
MEDIAN((IF(DATOS_[[Sexo]:[Sexo]]=$B38,IF(DATOS_[[AGRUP. CLAS. PROF.]:[AGRUP. CLAS. PROF.]]=$B36,IF(DATOS_[[Check Periodo Ref.]:[Check Periodo Ref.]]="Dentro",DATOS_[Conc.Sal.04]))))),
0)</f>
        <v>0</v>
      </c>
      <c r="J38" s="111">
        <f t="array" ref="J38">IFERROR(
MEDIAN((IF(DATOS_[[Sexo]:[Sexo]]=$B38,IF(DATOS_[[AGRUP. CLAS. PROF.]:[AGRUP. CLAS. PROF.]]=$B36,IF(DATOS_[[Check Periodo Ref.]:[Check Periodo Ref.]]="Dentro",DATOS_[Conc.Sal.05]))))),
0)</f>
        <v>0</v>
      </c>
      <c r="K38" s="111">
        <f t="array" ref="K38">IFERROR(
MEDIAN((IF(DATOS_[[Sexo]:[Sexo]]=$B38,IF(DATOS_[[AGRUP. CLAS. PROF.]:[AGRUP. CLAS. PROF.]]=$B36,IF(DATOS_[[Check Periodo Ref.]:[Check Periodo Ref.]]="Dentro",DATOS_[Conc.Sal.06]))))),
0)</f>
        <v>0</v>
      </c>
      <c r="L38" s="111">
        <f t="array" ref="L38">IFERROR(
MEDIAN((IF(DATOS_[[Sexo]:[Sexo]]=$B38,IF(DATOS_[[AGRUP. CLAS. PROF.]:[AGRUP. CLAS. PROF.]]=$B36,IF(DATOS_[[Check Periodo Ref.]:[Check Periodo Ref.]]="Dentro",DATOS_[Conc.Sal.07]))))),
0)</f>
        <v>0</v>
      </c>
      <c r="M38" s="111">
        <f t="array" ref="M38">IFERROR(
MEDIAN((IF(DATOS_[[Sexo]:[Sexo]]=$B38,IF(DATOS_[[AGRUP. CLAS. PROF.]:[AGRUP. CLAS. PROF.]]=$B36,IF(DATOS_[[Check Periodo Ref.]:[Check Periodo Ref.]]="Dentro",DATOS_[Conc.Sal.08]))))),
0)</f>
        <v>0</v>
      </c>
      <c r="N38" s="111">
        <f t="array" ref="N38">IFERROR(
MEDIAN((IF(DATOS_[[Sexo]:[Sexo]]=$B38,IF(DATOS_[[AGRUP. CLAS. PROF.]:[AGRUP. CLAS. PROF.]]=$B36,IF(DATOS_[[Check Periodo Ref.]:[Check Periodo Ref.]]="Dentro",DATOS_[Conc.Sal.09]))))),
0)</f>
        <v>0</v>
      </c>
      <c r="O38" s="111">
        <f t="array" ref="O38">IFERROR(
MEDIAN((IF(DATOS_[[Sexo]:[Sexo]]=$B38,IF(DATOS_[[AGRUP. CLAS. PROF.]:[AGRUP. CLAS. PROF.]]=$B36,IF(DATOS_[[Check Periodo Ref.]:[Check Periodo Ref.]]="Dentro",DATOS_[Conc.Sal.10]))))),
0)</f>
        <v>0</v>
      </c>
      <c r="P38" s="111">
        <f t="array" ref="P38">IFERROR(
MEDIAN((IF(DATOS_[[Sexo]:[Sexo]]=$B38,IF(DATOS_[[AGRUP. CLAS. PROF.]:[AGRUP. CLAS. PROF.]]=$B36,IF(DATOS_[[Check Periodo Ref.]:[Check Periodo Ref.]]="Dentro",DATOS_[Conc.Sal.11]))))),
0)</f>
        <v>0</v>
      </c>
      <c r="Q38" s="111">
        <f t="array" ref="Q38">IFERROR(
MEDIAN((IF(DATOS_[[Sexo]:[Sexo]]=$B38,IF(DATOS_[[AGRUP. CLAS. PROF.]:[AGRUP. CLAS. PROF.]]=$B36,IF(DATOS_[[Check Periodo Ref.]:[Check Periodo Ref.]]="Dentro",DATOS_[Conc.Sal.12]))))),
0)</f>
        <v>0</v>
      </c>
      <c r="R38" s="111">
        <f t="array" ref="R38">IFERROR(
MEDIAN((IF(DATOS_[[Sexo]:[Sexo]]=$B38,IF(DATOS_[[AGRUP. CLAS. PROF.]:[AGRUP. CLAS. PROF.]]=$B36,IF(DATOS_[[Check Periodo Ref.]:[Check Periodo Ref.]]="Dentro",DATOS_[Conc.Sal.13]))))),
0)</f>
        <v>0</v>
      </c>
      <c r="S38" s="111">
        <f t="array" ref="S38">IFERROR(
MEDIAN((IF(DATOS_[[Sexo]:[Sexo]]=$B38,IF(DATOS_[[AGRUP. CLAS. PROF.]:[AGRUP. CLAS. PROF.]]=$B36,IF(DATOS_[[Check Periodo Ref.]:[Check Periodo Ref.]]="Dentro",DATOS_[Conc.Sal.14]))))),
0)</f>
        <v>0</v>
      </c>
      <c r="T38" s="111">
        <f t="array" ref="T38">IFERROR(
MEDIAN((IF(DATOS_[[Sexo]:[Sexo]]=$B38,IF(DATOS_[[AGRUP. CLAS. PROF.]:[AGRUP. CLAS. PROF.]]=$B36,IF(DATOS_[[Check Periodo Ref.]:[Check Periodo Ref.]]="Dentro",DATOS_[Conc.Sal.15]))))),
0)</f>
        <v>0</v>
      </c>
      <c r="U38" s="111">
        <f t="array" ref="U38">IFERROR(
MEDIAN((IF(DATOS_[[Sexo]:[Sexo]]=$B38,IF(DATOS_[[AGRUP. CLAS. PROF.]:[AGRUP. CLAS. PROF.]]=$B36,IF(DATOS_[[Check Periodo Ref.]:[Check Periodo Ref.]]="Dentro",DATOS_[Conc.Sal.16]))))),
0)</f>
        <v>0</v>
      </c>
      <c r="V38" s="111">
        <f t="array" ref="V38">IFERROR(
MEDIAN((IF(DATOS_[[Sexo]:[Sexo]]=$B38,IF(DATOS_[[AGRUP. CLAS. PROF.]:[AGRUP. CLAS. PROF.]]=$B36,IF(DATOS_[[Check Periodo Ref.]:[Check Periodo Ref.]]="Dentro",DATOS_[Conc.Sal.17]))))),
0)</f>
        <v>0</v>
      </c>
      <c r="W38" s="111">
        <f t="array" ref="W38">IFERROR(
MEDIAN((IF(DATOS_[[Sexo]:[Sexo]]=$B38,IF(DATOS_[[AGRUP. CLAS. PROF.]:[AGRUP. CLAS. PROF.]]=$B36,IF(DATOS_[[Check Periodo Ref.]:[Check Periodo Ref.]]="Dentro",DATOS_[Conc.Sal.18]))))),
0)</f>
        <v>0</v>
      </c>
      <c r="X38" s="111">
        <f t="array" ref="X38">IFERROR(
MEDIAN((IF(DATOS_[[Sexo]:[Sexo]]=$B38,IF(DATOS_[[AGRUP. CLAS. PROF.]:[AGRUP. CLAS. PROF.]]=$B36,IF(DATOS_[[Check Periodo Ref.]:[Check Periodo Ref.]]="Dentro",DATOS_[Conc.Sal.19]))))),
0)</f>
        <v>0</v>
      </c>
      <c r="Y38" s="111">
        <f t="array" ref="Y38">IFERROR(
MEDIAN((IF(DATOS_[[Sexo]:[Sexo]]=$B38,IF(DATOS_[[AGRUP. CLAS. PROF.]:[AGRUP. CLAS. PROF.]]=$B36,IF(DATOS_[[Check Periodo Ref.]:[Check Periodo Ref.]]="Dentro",DATOS_[Conc.Sal.20]))))),
0)</f>
        <v>0</v>
      </c>
      <c r="Z38" s="111">
        <f t="array" ref="Z38">IFERROR(
MEDIAN((IF(DATOS_[[Sexo]:[Sexo]]=$B38,IF(DATOS_[[AGRUP. CLAS. PROF.]:[AGRUP. CLAS. PROF.]]=$B36,IF(DATOS_[[Check Periodo Ref.]:[Check Periodo Ref.]]="Dentro",DATOS_[Conc.Sal.21]))))),
0)</f>
        <v>0</v>
      </c>
      <c r="AA38" s="111">
        <f t="array" ref="AA38">IFERROR(
MEDIAN((IF(DATOS_[[Sexo]:[Sexo]]=$B38,IF(DATOS_[[AGRUP. CLAS. PROF.]:[AGRUP. CLAS. PROF.]]=$B36,IF(DATOS_[[Check Periodo Ref.]:[Check Periodo Ref.]]="Dentro",DATOS_[Conc.Sal.22]))))),
0)</f>
        <v>0</v>
      </c>
      <c r="AB38" s="111">
        <f t="array" ref="AB38">IFERROR(
MEDIAN((IF(DATOS_[[Sexo]:[Sexo]]=$B38,IF(DATOS_[[AGRUP. CLAS. PROF.]:[AGRUP. CLAS. PROF.]]=$B36,IF(DATOS_[[Check Periodo Ref.]:[Check Periodo Ref.]]="Dentro",DATOS_[Conc.Sal.23]))))),
0)</f>
        <v>0</v>
      </c>
      <c r="AC38" s="111">
        <f t="array" ref="AC38">IFERROR(
MEDIAN((IF(DATOS_[[Sexo]:[Sexo]]=$B38,IF(DATOS_[[AGRUP. CLAS. PROF.]:[AGRUP. CLAS. PROF.]]=$B36,IF(DATOS_[[Check Periodo Ref.]:[Check Periodo Ref.]]="Dentro",DATOS_[Conc.Sal.24]))))),
0)</f>
        <v>0</v>
      </c>
      <c r="AD38" s="111">
        <f t="array" ref="AD38">IFERROR(
MEDIAN((IF(DATOS_[[Sexo]:[Sexo]]=$B38,IF(DATOS_[[AGRUP. CLAS. PROF.]:[AGRUP. CLAS. PROF.]]=$B36,IF(DATOS_[[Check Periodo Ref.]:[Check Periodo Ref.]]="Dentro",DATOS_[Conc.Sal.25]))))),
0)</f>
        <v>0</v>
      </c>
      <c r="AE38" s="111">
        <f t="array" ref="AE38">IFERROR(
MEDIAN((IF(DATOS_[[Sexo]:[Sexo]]=$B38,IF(DATOS_[[AGRUP. CLAS. PROF.]:[AGRUP. CLAS. PROF.]]=$B36,IF(DATOS_[[Check Periodo Ref.]:[Check Periodo Ref.]]="Dentro",DATOS_[Conc.Sal.26]))))),
0)</f>
        <v>0</v>
      </c>
      <c r="AF38" s="111">
        <f t="array" ref="AF38">IFERROR(
MEDIAN((IF(DATOS_[[Sexo]:[Sexo]]=$B38,IF(DATOS_[[AGRUP. CLAS. PROF.]:[AGRUP. CLAS. PROF.]]=$B36,IF(DATOS_[[Check Periodo Ref.]:[Check Periodo Ref.]]="Dentro",DATOS_[Conc.Sal.27]))))),
0)</f>
        <v>0</v>
      </c>
      <c r="AG38" s="111">
        <f t="array" ref="AG38">IFERROR(
MEDIAN((IF(DATOS_[[Sexo]:[Sexo]]=$B38,IF(DATOS_[[AGRUP. CLAS. PROF.]:[AGRUP. CLAS. PROF.]]=$B36,IF(DATOS_[[Check Periodo Ref.]:[Check Periodo Ref.]]="Dentro",DATOS_[Conc.Sal.28]))))),
0)</f>
        <v>0</v>
      </c>
      <c r="AH38" s="111">
        <f t="array" ref="AH38">IFERROR(
MEDIAN((IF(DATOS_[[Sexo]:[Sexo]]=$B38,IF(DATOS_[[AGRUP. CLAS. PROF.]:[AGRUP. CLAS. PROF.]]=$B36,IF(DATOS_[[Check Periodo Ref.]:[Check Periodo Ref.]]="Dentro",DATOS_[Conc.Sal.29]))))),
0)</f>
        <v>0</v>
      </c>
      <c r="AI38" s="111">
        <f t="array" ref="AI38">IFERROR(
MEDIAN((IF(DATOS_[[Sexo]:[Sexo]]=$B38,IF(DATOS_[[AGRUP. CLAS. PROF.]:[AGRUP. CLAS. PROF.]]=$B36,IF(DATOS_[[Check Periodo Ref.]:[Check Periodo Ref.]]="Dentro",DATOS_[Conc.Sal.30]))))),
0)</f>
        <v>0</v>
      </c>
      <c r="AJ38" s="112">
        <f t="array" ref="AJ38">IFERROR(
MEDIAN(IF(DATOS_[Sexo]=$B38,IF(DATOS_[AGRUP. CLAS. PROF.]=$B36,IF(DATOS_[Check Periodo Ref.]="Dentro",DATOS_[Tot COMPL.SAL Ef],FALSE)))),
0)</f>
        <v>0</v>
      </c>
      <c r="AK38" s="113">
        <f t="array" ref="AK38">IFERROR(
MEDIAN(IF(DATOS_[Sexo]=$B38,IF(DATOS_[AGRUP. CLAS. PROF.]=$B36,IF(DATOS_[Check Periodo Ref.]="Dentro",DATOS_[TOTAL SALARIO Ef],FALSE)))),
0)</f>
        <v>0</v>
      </c>
      <c r="AL38" s="114">
        <f t="array" ref="AL38">IFERROR(
MEDIAN((IF(DATOS_[[Sexo]:[Sexo]]=$B38,IF(DATOS_[[AGRUP. CLAS. PROF.]:[AGRUP. CLAS. PROF.]]=$B36,IF(DATOS_[[Check Periodo Ref.]:[Check Periodo Ref.]]="Dentro",DATOS_[C.Extra.01]))))),
0)</f>
        <v>0</v>
      </c>
      <c r="AM38" s="114">
        <f t="array" ref="AM38">IFERROR(
MEDIAN((IF(DATOS_[[Sexo]:[Sexo]]=$B38,IF(DATOS_[[AGRUP. CLAS. PROF.]:[AGRUP. CLAS. PROF.]]=$B36,IF(DATOS_[[Check Periodo Ref.]:[Check Periodo Ref.]]="Dentro",DATOS_[C.Extra.02]))))),
0)</f>
        <v>0</v>
      </c>
      <c r="AN38" s="114">
        <f t="array" ref="AN38">IFERROR(
MEDIAN((IF(DATOS_[[Sexo]:[Sexo]]=$B38,IF(DATOS_[[AGRUP. CLAS. PROF.]:[AGRUP. CLAS. PROF.]]=$B36,IF(DATOS_[[Check Periodo Ref.]:[Check Periodo Ref.]]="Dentro",DATOS_[C.Extra.03]))))),
0)</f>
        <v>0</v>
      </c>
      <c r="AO38" s="114">
        <f t="array" ref="AO38">IFERROR(
MEDIAN((IF(DATOS_[[Sexo]:[Sexo]]=$B38,IF(DATOS_[[AGRUP. CLAS. PROF.]:[AGRUP. CLAS. PROF.]]=$B36,IF(DATOS_[[Check Periodo Ref.]:[Check Periodo Ref.]]="Dentro",DATOS_[C.Extra.04]))))),
0)</f>
        <v>0</v>
      </c>
      <c r="AP38" s="114">
        <f t="array" ref="AP38">IFERROR(
MEDIAN((IF(DATOS_[[Sexo]:[Sexo]]=$B38,IF(DATOS_[[AGRUP. CLAS. PROF.]:[AGRUP. CLAS. PROF.]]=$B36,IF(DATOS_[[Check Periodo Ref.]:[Check Periodo Ref.]]="Dentro",DATOS_[C.Extra.05]))))),
0)</f>
        <v>0</v>
      </c>
      <c r="AQ38" s="115">
        <f t="array" ref="AQ38">IFERROR(
MEDIAN(IF(DATOS_[Sexo]=$B38,IF(DATOS_[AGRUP. CLAS. PROF.]=$B36,IF(DATOS_[Check Periodo Ref.]="Dentro",DATOS_[Tot Extrasalarial Ef],FALSE)))),
0)</f>
        <v>0</v>
      </c>
      <c r="AR38" s="116">
        <f t="array" ref="AR38">IFERROR(
MEDIAN(IF(DATOS_[Sexo]=$B38,IF(DATOS_[AGRUP. CLAS. PROF.]=$B36,IF(DATOS_[Check Periodo Ref.]="Dentro",DATOS_[TOTAL Retrib Ef],FALSE)))),
0)</f>
        <v>0</v>
      </c>
    </row>
    <row r="39" spans="1:44" ht="17.25" thickBot="1" x14ac:dyDescent="0.35">
      <c r="A39" s="42" t="str">
        <f t="shared" ref="A39" si="35">+A40</f>
        <v>[ocultar]</v>
      </c>
      <c r="B39" s="40" t="s">
        <v>315</v>
      </c>
      <c r="C39" s="109"/>
      <c r="D39" s="41"/>
      <c r="E39" s="119" t="str">
        <f t="shared" ref="E39:AR39" si="36">IFERROR((E40-E41)/E40,"")</f>
        <v/>
      </c>
      <c r="F39" s="123" t="str">
        <f t="shared" si="36"/>
        <v/>
      </c>
      <c r="G39" s="123" t="str">
        <f t="shared" si="36"/>
        <v/>
      </c>
      <c r="H39" s="123" t="str">
        <f t="shared" si="36"/>
        <v/>
      </c>
      <c r="I39" s="123" t="str">
        <f t="shared" si="36"/>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2" t="str">
        <f t="shared" si="36"/>
        <v/>
      </c>
      <c r="W39" s="122" t="str">
        <f t="shared" si="36"/>
        <v/>
      </c>
      <c r="X39" s="122" t="str">
        <f t="shared" si="36"/>
        <v/>
      </c>
      <c r="Y39" s="122"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4" t="str">
        <f t="shared" si="36"/>
        <v/>
      </c>
      <c r="AK39" s="128" t="str">
        <f t="shared" si="36"/>
        <v/>
      </c>
      <c r="AL39" s="125" t="str">
        <f t="shared" si="36"/>
        <v/>
      </c>
      <c r="AM39" s="125" t="str">
        <f t="shared" si="36"/>
        <v/>
      </c>
      <c r="AN39" s="125" t="str">
        <f t="shared" si="36"/>
        <v/>
      </c>
      <c r="AO39" s="125" t="str">
        <f t="shared" si="36"/>
        <v/>
      </c>
      <c r="AP39" s="125" t="str">
        <f t="shared" si="36"/>
        <v/>
      </c>
      <c r="AQ39" s="126" t="str">
        <f t="shared" si="36"/>
        <v/>
      </c>
      <c r="AR39" s="127" t="str">
        <f t="shared" si="36"/>
        <v/>
      </c>
    </row>
    <row r="40" spans="1:44" x14ac:dyDescent="0.3">
      <c r="A40" s="42" t="str">
        <f t="shared" ref="A40" si="37">+IF(C40+C41=0,"[ocultar]","")</f>
        <v>[ocultar]</v>
      </c>
      <c r="B40" s="34" t="s">
        <v>162</v>
      </c>
      <c r="C40" s="33">
        <f t="array" ref="C40">SUM(IF($B40=DATOS_[Sexo],
IF($B39=DATOS_[AGRUP. CLAS. PROF.],
IF("Dentro"=DATOS_[Check Periodo Ref.],
1/(COUNTIFS(DATOS_[Sexo],$B40,DATOS_[AGRUP. CLAS. PROF.],$B39,DATOS_[Check Periodo Ref.],"Dentro",DATOS_[id],DATOS_[id]))))))</f>
        <v>0</v>
      </c>
      <c r="D40" s="35">
        <f>COUNTIFS(DATOS_[AGRUP. CLAS. PROF.],$B39,DATOS_[Sexo],$B40,DATOS_[Check Periodo Ref.],"Dentro")</f>
        <v>0</v>
      </c>
      <c r="E40" s="110">
        <f t="array" ref="E40">IFERROR(
MEDIAN(IF(DATOS_[Sexo]=$B40,IF(DATOS_[AGRUP. CLAS. PROF.]=$B39,IF(DATOS_[Check Periodo Ref.]="Dentro",DATOS_[SALARIO BASE Ef],FALSE)))),
0)</f>
        <v>0</v>
      </c>
      <c r="F40" s="111">
        <f t="array" ref="F40">IFERROR(
MEDIAN((IF(DATOS_[[Sexo]:[Sexo]]=$B40,IF(DATOS_[[AGRUP. CLAS. PROF.]:[AGRUP. CLAS. PROF.]]=$B39,IF(DATOS_[[Check Periodo Ref.]:[Check Periodo Ref.]]="Dentro",DATOS_[Conc.Sal.01]))))),
0)</f>
        <v>0</v>
      </c>
      <c r="G40" s="111">
        <f t="array" ref="G40">IFERROR(
MEDIAN((IF(DATOS_[[Sexo]:[Sexo]]=$B40,IF(DATOS_[[AGRUP. CLAS. PROF.]:[AGRUP. CLAS. PROF.]]=$B39,IF(DATOS_[[Check Periodo Ref.]:[Check Periodo Ref.]]="Dentro",DATOS_[Conc.Sal.02]))))),
0)</f>
        <v>0</v>
      </c>
      <c r="H40" s="111">
        <f t="array" ref="H40">IFERROR(
MEDIAN((IF(DATOS_[[Sexo]:[Sexo]]=$B40,IF(DATOS_[[AGRUP. CLAS. PROF.]:[AGRUP. CLAS. PROF.]]=$B39,IF(DATOS_[[Check Periodo Ref.]:[Check Periodo Ref.]]="Dentro",DATOS_[Conc.Sal.03]))))),
0)</f>
        <v>0</v>
      </c>
      <c r="I40" s="111">
        <f t="array" ref="I40">IFERROR(
MEDIAN((IF(DATOS_[[Sexo]:[Sexo]]=$B40,IF(DATOS_[[AGRUP. CLAS. PROF.]:[AGRUP. CLAS. PROF.]]=$B39,IF(DATOS_[[Check Periodo Ref.]:[Check Periodo Ref.]]="Dentro",DATOS_[Conc.Sal.04]))))),
0)</f>
        <v>0</v>
      </c>
      <c r="J40" s="111">
        <f t="array" ref="J40">IFERROR(
MEDIAN((IF(DATOS_[[Sexo]:[Sexo]]=$B40,IF(DATOS_[[AGRUP. CLAS. PROF.]:[AGRUP. CLAS. PROF.]]=$B39,IF(DATOS_[[Check Periodo Ref.]:[Check Periodo Ref.]]="Dentro",DATOS_[Conc.Sal.05]))))),
0)</f>
        <v>0</v>
      </c>
      <c r="K40" s="111">
        <f t="array" ref="K40">IFERROR(
MEDIAN((IF(DATOS_[[Sexo]:[Sexo]]=$B40,IF(DATOS_[[AGRUP. CLAS. PROF.]:[AGRUP. CLAS. PROF.]]=$B39,IF(DATOS_[[Check Periodo Ref.]:[Check Periodo Ref.]]="Dentro",DATOS_[Conc.Sal.06]))))),
0)</f>
        <v>0</v>
      </c>
      <c r="L40" s="111">
        <f t="array" ref="L40">IFERROR(
MEDIAN((IF(DATOS_[[Sexo]:[Sexo]]=$B40,IF(DATOS_[[AGRUP. CLAS. PROF.]:[AGRUP. CLAS. PROF.]]=$B39,IF(DATOS_[[Check Periodo Ref.]:[Check Periodo Ref.]]="Dentro",DATOS_[Conc.Sal.07]))))),
0)</f>
        <v>0</v>
      </c>
      <c r="M40" s="111">
        <f t="array" ref="M40">IFERROR(
MEDIAN((IF(DATOS_[[Sexo]:[Sexo]]=$B40,IF(DATOS_[[AGRUP. CLAS. PROF.]:[AGRUP. CLAS. PROF.]]=$B39,IF(DATOS_[[Check Periodo Ref.]:[Check Periodo Ref.]]="Dentro",DATOS_[Conc.Sal.08]))))),
0)</f>
        <v>0</v>
      </c>
      <c r="N40" s="111">
        <f t="array" ref="N40">IFERROR(
MEDIAN((IF(DATOS_[[Sexo]:[Sexo]]=$B40,IF(DATOS_[[AGRUP. CLAS. PROF.]:[AGRUP. CLAS. PROF.]]=$B39,IF(DATOS_[[Check Periodo Ref.]:[Check Periodo Ref.]]="Dentro",DATOS_[Conc.Sal.09]))))),
0)</f>
        <v>0</v>
      </c>
      <c r="O40" s="111">
        <f t="array" ref="O40">IFERROR(
MEDIAN((IF(DATOS_[[Sexo]:[Sexo]]=$B40,IF(DATOS_[[AGRUP. CLAS. PROF.]:[AGRUP. CLAS. PROF.]]=$B39,IF(DATOS_[[Check Periodo Ref.]:[Check Periodo Ref.]]="Dentro",DATOS_[Conc.Sal.10]))))),
0)</f>
        <v>0</v>
      </c>
      <c r="P40" s="111">
        <f t="array" ref="P40">IFERROR(
MEDIAN((IF(DATOS_[[Sexo]:[Sexo]]=$B40,IF(DATOS_[[AGRUP. CLAS. PROF.]:[AGRUP. CLAS. PROF.]]=$B39,IF(DATOS_[[Check Periodo Ref.]:[Check Periodo Ref.]]="Dentro",DATOS_[Conc.Sal.11]))))),
0)</f>
        <v>0</v>
      </c>
      <c r="Q40" s="111">
        <f t="array" ref="Q40">IFERROR(
MEDIAN((IF(DATOS_[[Sexo]:[Sexo]]=$B40,IF(DATOS_[[AGRUP. CLAS. PROF.]:[AGRUP. CLAS. PROF.]]=$B39,IF(DATOS_[[Check Periodo Ref.]:[Check Periodo Ref.]]="Dentro",DATOS_[Conc.Sal.12]))))),
0)</f>
        <v>0</v>
      </c>
      <c r="R40" s="111">
        <f t="array" ref="R40">IFERROR(
MEDIAN((IF(DATOS_[[Sexo]:[Sexo]]=$B40,IF(DATOS_[[AGRUP. CLAS. PROF.]:[AGRUP. CLAS. PROF.]]=$B39,IF(DATOS_[[Check Periodo Ref.]:[Check Periodo Ref.]]="Dentro",DATOS_[Conc.Sal.13]))))),
0)</f>
        <v>0</v>
      </c>
      <c r="S40" s="111">
        <f t="array" ref="S40">IFERROR(
MEDIAN((IF(DATOS_[[Sexo]:[Sexo]]=$B40,IF(DATOS_[[AGRUP. CLAS. PROF.]:[AGRUP. CLAS. PROF.]]=$B39,IF(DATOS_[[Check Periodo Ref.]:[Check Periodo Ref.]]="Dentro",DATOS_[Conc.Sal.14]))))),
0)</f>
        <v>0</v>
      </c>
      <c r="T40" s="111">
        <f t="array" ref="T40">IFERROR(
MEDIAN((IF(DATOS_[[Sexo]:[Sexo]]=$B40,IF(DATOS_[[AGRUP. CLAS. PROF.]:[AGRUP. CLAS. PROF.]]=$B39,IF(DATOS_[[Check Periodo Ref.]:[Check Periodo Ref.]]="Dentro",DATOS_[Conc.Sal.15]))))),
0)</f>
        <v>0</v>
      </c>
      <c r="U40" s="111">
        <f t="array" ref="U40">IFERROR(
MEDIAN((IF(DATOS_[[Sexo]:[Sexo]]=$B40,IF(DATOS_[[AGRUP. CLAS. PROF.]:[AGRUP. CLAS. PROF.]]=$B39,IF(DATOS_[[Check Periodo Ref.]:[Check Periodo Ref.]]="Dentro",DATOS_[Conc.Sal.16]))))),
0)</f>
        <v>0</v>
      </c>
      <c r="V40" s="111">
        <f t="array" ref="V40">IFERROR(
MEDIAN((IF(DATOS_[[Sexo]:[Sexo]]=$B40,IF(DATOS_[[AGRUP. CLAS. PROF.]:[AGRUP. CLAS. PROF.]]=$B39,IF(DATOS_[[Check Periodo Ref.]:[Check Periodo Ref.]]="Dentro",DATOS_[Conc.Sal.17]))))),
0)</f>
        <v>0</v>
      </c>
      <c r="W40" s="111">
        <f t="array" ref="W40">IFERROR(
MEDIAN((IF(DATOS_[[Sexo]:[Sexo]]=$B40,IF(DATOS_[[AGRUP. CLAS. PROF.]:[AGRUP. CLAS. PROF.]]=$B39,IF(DATOS_[[Check Periodo Ref.]:[Check Periodo Ref.]]="Dentro",DATOS_[Conc.Sal.18]))))),
0)</f>
        <v>0</v>
      </c>
      <c r="X40" s="111">
        <f t="array" ref="X40">IFERROR(
MEDIAN((IF(DATOS_[[Sexo]:[Sexo]]=$B40,IF(DATOS_[[AGRUP. CLAS. PROF.]:[AGRUP. CLAS. PROF.]]=$B39,IF(DATOS_[[Check Periodo Ref.]:[Check Periodo Ref.]]="Dentro",DATOS_[Conc.Sal.19]))))),
0)</f>
        <v>0</v>
      </c>
      <c r="Y40" s="111">
        <f t="array" ref="Y40">IFERROR(
MEDIAN((IF(DATOS_[[Sexo]:[Sexo]]=$B40,IF(DATOS_[[AGRUP. CLAS. PROF.]:[AGRUP. CLAS. PROF.]]=$B39,IF(DATOS_[[Check Periodo Ref.]:[Check Periodo Ref.]]="Dentro",DATOS_[Conc.Sal.20]))))),
0)</f>
        <v>0</v>
      </c>
      <c r="Z40" s="111">
        <f t="array" ref="Z40">IFERROR(
MEDIAN((IF(DATOS_[[Sexo]:[Sexo]]=$B40,IF(DATOS_[[AGRUP. CLAS. PROF.]:[AGRUP. CLAS. PROF.]]=$B39,IF(DATOS_[[Check Periodo Ref.]:[Check Periodo Ref.]]="Dentro",DATOS_[Conc.Sal.21]))))),
0)</f>
        <v>0</v>
      </c>
      <c r="AA40" s="111">
        <f t="array" ref="AA40">IFERROR(
MEDIAN((IF(DATOS_[[Sexo]:[Sexo]]=$B40,IF(DATOS_[[AGRUP. CLAS. PROF.]:[AGRUP. CLAS. PROF.]]=$B39,IF(DATOS_[[Check Periodo Ref.]:[Check Periodo Ref.]]="Dentro",DATOS_[Conc.Sal.22]))))),
0)</f>
        <v>0</v>
      </c>
      <c r="AB40" s="111">
        <f t="array" ref="AB40">IFERROR(
MEDIAN((IF(DATOS_[[Sexo]:[Sexo]]=$B40,IF(DATOS_[[AGRUP. CLAS. PROF.]:[AGRUP. CLAS. PROF.]]=$B39,IF(DATOS_[[Check Periodo Ref.]:[Check Periodo Ref.]]="Dentro",DATOS_[Conc.Sal.23]))))),
0)</f>
        <v>0</v>
      </c>
      <c r="AC40" s="111">
        <f t="array" ref="AC40">IFERROR(
MEDIAN((IF(DATOS_[[Sexo]:[Sexo]]=$B40,IF(DATOS_[[AGRUP. CLAS. PROF.]:[AGRUP. CLAS. PROF.]]=$B39,IF(DATOS_[[Check Periodo Ref.]:[Check Periodo Ref.]]="Dentro",DATOS_[Conc.Sal.24]))))),
0)</f>
        <v>0</v>
      </c>
      <c r="AD40" s="111">
        <f t="array" ref="AD40">IFERROR(
MEDIAN((IF(DATOS_[[Sexo]:[Sexo]]=$B40,IF(DATOS_[[AGRUP. CLAS. PROF.]:[AGRUP. CLAS. PROF.]]=$B39,IF(DATOS_[[Check Periodo Ref.]:[Check Periodo Ref.]]="Dentro",DATOS_[Conc.Sal.25]))))),
0)</f>
        <v>0</v>
      </c>
      <c r="AE40" s="111">
        <f t="array" ref="AE40">IFERROR(
MEDIAN((IF(DATOS_[[Sexo]:[Sexo]]=$B40,IF(DATOS_[[AGRUP. CLAS. PROF.]:[AGRUP. CLAS. PROF.]]=$B39,IF(DATOS_[[Check Periodo Ref.]:[Check Periodo Ref.]]="Dentro",DATOS_[Conc.Sal.26]))))),
0)</f>
        <v>0</v>
      </c>
      <c r="AF40" s="111">
        <f t="array" ref="AF40">IFERROR(
MEDIAN((IF(DATOS_[[Sexo]:[Sexo]]=$B40,IF(DATOS_[[AGRUP. CLAS. PROF.]:[AGRUP. CLAS. PROF.]]=$B39,IF(DATOS_[[Check Periodo Ref.]:[Check Periodo Ref.]]="Dentro",DATOS_[Conc.Sal.27]))))),
0)</f>
        <v>0</v>
      </c>
      <c r="AG40" s="111">
        <f t="array" ref="AG40">IFERROR(
MEDIAN((IF(DATOS_[[Sexo]:[Sexo]]=$B40,IF(DATOS_[[AGRUP. CLAS. PROF.]:[AGRUP. CLAS. PROF.]]=$B39,IF(DATOS_[[Check Periodo Ref.]:[Check Periodo Ref.]]="Dentro",DATOS_[Conc.Sal.28]))))),
0)</f>
        <v>0</v>
      </c>
      <c r="AH40" s="111">
        <f t="array" ref="AH40">IFERROR(
MEDIAN((IF(DATOS_[[Sexo]:[Sexo]]=$B40,IF(DATOS_[[AGRUP. CLAS. PROF.]:[AGRUP. CLAS. PROF.]]=$B39,IF(DATOS_[[Check Periodo Ref.]:[Check Periodo Ref.]]="Dentro",DATOS_[Conc.Sal.29]))))),
0)</f>
        <v>0</v>
      </c>
      <c r="AI40" s="111">
        <f t="array" ref="AI40">IFERROR(
MEDIAN((IF(DATOS_[[Sexo]:[Sexo]]=$B40,IF(DATOS_[[AGRUP. CLAS. PROF.]:[AGRUP. CLAS. PROF.]]=$B39,IF(DATOS_[[Check Periodo Ref.]:[Check Periodo Ref.]]="Dentro",DATOS_[Conc.Sal.30]))))),
0)</f>
        <v>0</v>
      </c>
      <c r="AJ40" s="112">
        <f t="array" ref="AJ40">IFERROR(
MEDIAN(IF(DATOS_[Sexo]=$B40,IF(DATOS_[AGRUP. CLAS. PROF.]=$B39,IF(DATOS_[Check Periodo Ref.]="Dentro",DATOS_[Tot COMPL.SAL Ef],FALSE)))),
0)</f>
        <v>0</v>
      </c>
      <c r="AK40" s="113">
        <f t="array" ref="AK40">IFERROR(
MEDIAN(IF(DATOS_[Sexo]=$B40,IF(DATOS_[AGRUP. CLAS. PROF.]=$B39,IF(DATOS_[Check Periodo Ref.]="Dentro",DATOS_[TOTAL SALARIO Ef],FALSE)))),
0)</f>
        <v>0</v>
      </c>
      <c r="AL40" s="114">
        <f t="array" ref="AL40">IFERROR(
MEDIAN((IF(DATOS_[[Sexo]:[Sexo]]=$B40,IF(DATOS_[[AGRUP. CLAS. PROF.]:[AGRUP. CLAS. PROF.]]=$B39,IF(DATOS_[[Check Periodo Ref.]:[Check Periodo Ref.]]="Dentro",DATOS_[C.Extra.01]))))),
0)</f>
        <v>0</v>
      </c>
      <c r="AM40" s="114">
        <f t="array" ref="AM40">IFERROR(
MEDIAN((IF(DATOS_[[Sexo]:[Sexo]]=$B40,IF(DATOS_[[AGRUP. CLAS. PROF.]:[AGRUP. CLAS. PROF.]]=$B39,IF(DATOS_[[Check Periodo Ref.]:[Check Periodo Ref.]]="Dentro",DATOS_[C.Extra.02]))))),
0)</f>
        <v>0</v>
      </c>
      <c r="AN40" s="114">
        <f t="array" ref="AN40">IFERROR(
MEDIAN((IF(DATOS_[[Sexo]:[Sexo]]=$B40,IF(DATOS_[[AGRUP. CLAS. PROF.]:[AGRUP. CLAS. PROF.]]=$B39,IF(DATOS_[[Check Periodo Ref.]:[Check Periodo Ref.]]="Dentro",DATOS_[C.Extra.03]))))),
0)</f>
        <v>0</v>
      </c>
      <c r="AO40" s="114">
        <f t="array" ref="AO40">IFERROR(
MEDIAN((IF(DATOS_[[Sexo]:[Sexo]]=$B40,IF(DATOS_[[AGRUP. CLAS. PROF.]:[AGRUP. CLAS. PROF.]]=$B39,IF(DATOS_[[Check Periodo Ref.]:[Check Periodo Ref.]]="Dentro",DATOS_[C.Extra.04]))))),
0)</f>
        <v>0</v>
      </c>
      <c r="AP40" s="114">
        <f t="array" ref="AP40">IFERROR(
MEDIAN((IF(DATOS_[[Sexo]:[Sexo]]=$B40,IF(DATOS_[[AGRUP. CLAS. PROF.]:[AGRUP. CLAS. PROF.]]=$B39,IF(DATOS_[[Check Periodo Ref.]:[Check Periodo Ref.]]="Dentro",DATOS_[C.Extra.05]))))),
0)</f>
        <v>0</v>
      </c>
      <c r="AQ40" s="115">
        <f t="array" ref="AQ40">IFERROR(
MEDIAN(IF(DATOS_[Sexo]=$B40,IF(DATOS_[AGRUP. CLAS. PROF.]=$B39,IF(DATOS_[Check Periodo Ref.]="Dentro",DATOS_[Tot Extrasalarial Ef],FALSE)))),
0)</f>
        <v>0</v>
      </c>
      <c r="AR40" s="116">
        <f t="array" ref="AR40">IFERROR(
MEDIAN(IF(DATOS_[Sexo]=$B40,IF(DATOS_[AGRUP. CLAS. PROF.]=$B39,IF(DATOS_[Check Periodo Ref.]="Dentro",DATOS_[TOTAL Retrib Ef],FALSE)))),
0)</f>
        <v>0</v>
      </c>
    </row>
    <row r="41" spans="1:44" x14ac:dyDescent="0.3">
      <c r="A41" s="42" t="str">
        <f t="shared" ref="A41" si="38">+A40</f>
        <v>[ocultar]</v>
      </c>
      <c r="B41" s="34" t="s">
        <v>163</v>
      </c>
      <c r="C41" s="33">
        <f t="array" ref="C41">SUM(IF($B41=DATOS_[Sexo],
IF($B39=DATOS_[AGRUP. CLAS. PROF.],
IF("Dentro"=DATOS_[Check Periodo Ref.],
1/(COUNTIFS(DATOS_[Sexo],$B41,DATOS_[AGRUP. CLAS. PROF.],$B39,DATOS_[Check Periodo Ref.],"Dentro",DATOS_[id],DATOS_[id]))))))</f>
        <v>0</v>
      </c>
      <c r="D41" s="35">
        <f>COUNTIFS(DATOS_[AGRUP. CLAS. PROF.],$B39,DATOS_[Sexo],$B41,DATOS_[Check Periodo Ref.],"Dentro")</f>
        <v>0</v>
      </c>
      <c r="E41" s="110">
        <f t="array" ref="E41">IFERROR(
MEDIAN(IF(DATOS_[Sexo]=$B41,IF(DATOS_[AGRUP. CLAS. PROF.]=$B39,IF(DATOS_[Check Periodo Ref.]="Dentro",DATOS_[SALARIO BASE Ef],FALSE)))),
0)</f>
        <v>0</v>
      </c>
      <c r="F41" s="111">
        <f t="array" ref="F41">IFERROR(
MEDIAN((IF(DATOS_[[Sexo]:[Sexo]]=$B41,IF(DATOS_[[AGRUP. CLAS. PROF.]:[AGRUP. CLAS. PROF.]]=$B39,IF(DATOS_[[Check Periodo Ref.]:[Check Periodo Ref.]]="Dentro",DATOS_[Conc.Sal.01]))))),
0)</f>
        <v>0</v>
      </c>
      <c r="G41" s="111">
        <f t="array" ref="G41">IFERROR(
MEDIAN((IF(DATOS_[[Sexo]:[Sexo]]=$B41,IF(DATOS_[[AGRUP. CLAS. PROF.]:[AGRUP. CLAS. PROF.]]=$B39,IF(DATOS_[[Check Periodo Ref.]:[Check Periodo Ref.]]="Dentro",DATOS_[Conc.Sal.02]))))),
0)</f>
        <v>0</v>
      </c>
      <c r="H41" s="111">
        <f t="array" ref="H41">IFERROR(
MEDIAN((IF(DATOS_[[Sexo]:[Sexo]]=$B41,IF(DATOS_[[AGRUP. CLAS. PROF.]:[AGRUP. CLAS. PROF.]]=$B39,IF(DATOS_[[Check Periodo Ref.]:[Check Periodo Ref.]]="Dentro",DATOS_[Conc.Sal.03]))))),
0)</f>
        <v>0</v>
      </c>
      <c r="I41" s="111">
        <f t="array" ref="I41">IFERROR(
MEDIAN((IF(DATOS_[[Sexo]:[Sexo]]=$B41,IF(DATOS_[[AGRUP. CLAS. PROF.]:[AGRUP. CLAS. PROF.]]=$B39,IF(DATOS_[[Check Periodo Ref.]:[Check Periodo Ref.]]="Dentro",DATOS_[Conc.Sal.04]))))),
0)</f>
        <v>0</v>
      </c>
      <c r="J41" s="111">
        <f t="array" ref="J41">IFERROR(
MEDIAN((IF(DATOS_[[Sexo]:[Sexo]]=$B41,IF(DATOS_[[AGRUP. CLAS. PROF.]:[AGRUP. CLAS. PROF.]]=$B39,IF(DATOS_[[Check Periodo Ref.]:[Check Periodo Ref.]]="Dentro",DATOS_[Conc.Sal.05]))))),
0)</f>
        <v>0</v>
      </c>
      <c r="K41" s="111">
        <f t="array" ref="K41">IFERROR(
MEDIAN((IF(DATOS_[[Sexo]:[Sexo]]=$B41,IF(DATOS_[[AGRUP. CLAS. PROF.]:[AGRUP. CLAS. PROF.]]=$B39,IF(DATOS_[[Check Periodo Ref.]:[Check Periodo Ref.]]="Dentro",DATOS_[Conc.Sal.06]))))),
0)</f>
        <v>0</v>
      </c>
      <c r="L41" s="111">
        <f t="array" ref="L41">IFERROR(
MEDIAN((IF(DATOS_[[Sexo]:[Sexo]]=$B41,IF(DATOS_[[AGRUP. CLAS. PROF.]:[AGRUP. CLAS. PROF.]]=$B39,IF(DATOS_[[Check Periodo Ref.]:[Check Periodo Ref.]]="Dentro",DATOS_[Conc.Sal.07]))))),
0)</f>
        <v>0</v>
      </c>
      <c r="M41" s="111">
        <f t="array" ref="M41">IFERROR(
MEDIAN((IF(DATOS_[[Sexo]:[Sexo]]=$B41,IF(DATOS_[[AGRUP. CLAS. PROF.]:[AGRUP. CLAS. PROF.]]=$B39,IF(DATOS_[[Check Periodo Ref.]:[Check Periodo Ref.]]="Dentro",DATOS_[Conc.Sal.08]))))),
0)</f>
        <v>0</v>
      </c>
      <c r="N41" s="111">
        <f t="array" ref="N41">IFERROR(
MEDIAN((IF(DATOS_[[Sexo]:[Sexo]]=$B41,IF(DATOS_[[AGRUP. CLAS. PROF.]:[AGRUP. CLAS. PROF.]]=$B39,IF(DATOS_[[Check Periodo Ref.]:[Check Periodo Ref.]]="Dentro",DATOS_[Conc.Sal.09]))))),
0)</f>
        <v>0</v>
      </c>
      <c r="O41" s="111">
        <f t="array" ref="O41">IFERROR(
MEDIAN((IF(DATOS_[[Sexo]:[Sexo]]=$B41,IF(DATOS_[[AGRUP. CLAS. PROF.]:[AGRUP. CLAS. PROF.]]=$B39,IF(DATOS_[[Check Periodo Ref.]:[Check Periodo Ref.]]="Dentro",DATOS_[Conc.Sal.10]))))),
0)</f>
        <v>0</v>
      </c>
      <c r="P41" s="111">
        <f t="array" ref="P41">IFERROR(
MEDIAN((IF(DATOS_[[Sexo]:[Sexo]]=$B41,IF(DATOS_[[AGRUP. CLAS. PROF.]:[AGRUP. CLAS. PROF.]]=$B39,IF(DATOS_[[Check Periodo Ref.]:[Check Periodo Ref.]]="Dentro",DATOS_[Conc.Sal.11]))))),
0)</f>
        <v>0</v>
      </c>
      <c r="Q41" s="111">
        <f t="array" ref="Q41">IFERROR(
MEDIAN((IF(DATOS_[[Sexo]:[Sexo]]=$B41,IF(DATOS_[[AGRUP. CLAS. PROF.]:[AGRUP. CLAS. PROF.]]=$B39,IF(DATOS_[[Check Periodo Ref.]:[Check Periodo Ref.]]="Dentro",DATOS_[Conc.Sal.12]))))),
0)</f>
        <v>0</v>
      </c>
      <c r="R41" s="111">
        <f t="array" ref="R41">IFERROR(
MEDIAN((IF(DATOS_[[Sexo]:[Sexo]]=$B41,IF(DATOS_[[AGRUP. CLAS. PROF.]:[AGRUP. CLAS. PROF.]]=$B39,IF(DATOS_[[Check Periodo Ref.]:[Check Periodo Ref.]]="Dentro",DATOS_[Conc.Sal.13]))))),
0)</f>
        <v>0</v>
      </c>
      <c r="S41" s="111">
        <f t="array" ref="S41">IFERROR(
MEDIAN((IF(DATOS_[[Sexo]:[Sexo]]=$B41,IF(DATOS_[[AGRUP. CLAS. PROF.]:[AGRUP. CLAS. PROF.]]=$B39,IF(DATOS_[[Check Periodo Ref.]:[Check Periodo Ref.]]="Dentro",DATOS_[Conc.Sal.14]))))),
0)</f>
        <v>0</v>
      </c>
      <c r="T41" s="111">
        <f t="array" ref="T41">IFERROR(
MEDIAN((IF(DATOS_[[Sexo]:[Sexo]]=$B41,IF(DATOS_[[AGRUP. CLAS. PROF.]:[AGRUP. CLAS. PROF.]]=$B39,IF(DATOS_[[Check Periodo Ref.]:[Check Periodo Ref.]]="Dentro",DATOS_[Conc.Sal.15]))))),
0)</f>
        <v>0</v>
      </c>
      <c r="U41" s="111">
        <f t="array" ref="U41">IFERROR(
MEDIAN((IF(DATOS_[[Sexo]:[Sexo]]=$B41,IF(DATOS_[[AGRUP. CLAS. PROF.]:[AGRUP. CLAS. PROF.]]=$B39,IF(DATOS_[[Check Periodo Ref.]:[Check Periodo Ref.]]="Dentro",DATOS_[Conc.Sal.16]))))),
0)</f>
        <v>0</v>
      </c>
      <c r="V41" s="111">
        <f t="array" ref="V41">IFERROR(
MEDIAN((IF(DATOS_[[Sexo]:[Sexo]]=$B41,IF(DATOS_[[AGRUP. CLAS. PROF.]:[AGRUP. CLAS. PROF.]]=$B39,IF(DATOS_[[Check Periodo Ref.]:[Check Periodo Ref.]]="Dentro",DATOS_[Conc.Sal.17]))))),
0)</f>
        <v>0</v>
      </c>
      <c r="W41" s="111">
        <f t="array" ref="W41">IFERROR(
MEDIAN((IF(DATOS_[[Sexo]:[Sexo]]=$B41,IF(DATOS_[[AGRUP. CLAS. PROF.]:[AGRUP. CLAS. PROF.]]=$B39,IF(DATOS_[[Check Periodo Ref.]:[Check Periodo Ref.]]="Dentro",DATOS_[Conc.Sal.18]))))),
0)</f>
        <v>0</v>
      </c>
      <c r="X41" s="111">
        <f t="array" ref="X41">IFERROR(
MEDIAN((IF(DATOS_[[Sexo]:[Sexo]]=$B41,IF(DATOS_[[AGRUP. CLAS. PROF.]:[AGRUP. CLAS. PROF.]]=$B39,IF(DATOS_[[Check Periodo Ref.]:[Check Periodo Ref.]]="Dentro",DATOS_[Conc.Sal.19]))))),
0)</f>
        <v>0</v>
      </c>
      <c r="Y41" s="111">
        <f t="array" ref="Y41">IFERROR(
MEDIAN((IF(DATOS_[[Sexo]:[Sexo]]=$B41,IF(DATOS_[[AGRUP. CLAS. PROF.]:[AGRUP. CLAS. PROF.]]=$B39,IF(DATOS_[[Check Periodo Ref.]:[Check Periodo Ref.]]="Dentro",DATOS_[Conc.Sal.20]))))),
0)</f>
        <v>0</v>
      </c>
      <c r="Z41" s="111">
        <f t="array" ref="Z41">IFERROR(
MEDIAN((IF(DATOS_[[Sexo]:[Sexo]]=$B41,IF(DATOS_[[AGRUP. CLAS. PROF.]:[AGRUP. CLAS. PROF.]]=$B39,IF(DATOS_[[Check Periodo Ref.]:[Check Periodo Ref.]]="Dentro",DATOS_[Conc.Sal.21]))))),
0)</f>
        <v>0</v>
      </c>
      <c r="AA41" s="111">
        <f t="array" ref="AA41">IFERROR(
MEDIAN((IF(DATOS_[[Sexo]:[Sexo]]=$B41,IF(DATOS_[[AGRUP. CLAS. PROF.]:[AGRUP. CLAS. PROF.]]=$B39,IF(DATOS_[[Check Periodo Ref.]:[Check Periodo Ref.]]="Dentro",DATOS_[Conc.Sal.22]))))),
0)</f>
        <v>0</v>
      </c>
      <c r="AB41" s="111">
        <f t="array" ref="AB41">IFERROR(
MEDIAN((IF(DATOS_[[Sexo]:[Sexo]]=$B41,IF(DATOS_[[AGRUP. CLAS. PROF.]:[AGRUP. CLAS. PROF.]]=$B39,IF(DATOS_[[Check Periodo Ref.]:[Check Periodo Ref.]]="Dentro",DATOS_[Conc.Sal.23]))))),
0)</f>
        <v>0</v>
      </c>
      <c r="AC41" s="111">
        <f t="array" ref="AC41">IFERROR(
MEDIAN((IF(DATOS_[[Sexo]:[Sexo]]=$B41,IF(DATOS_[[AGRUP. CLAS. PROF.]:[AGRUP. CLAS. PROF.]]=$B39,IF(DATOS_[[Check Periodo Ref.]:[Check Periodo Ref.]]="Dentro",DATOS_[Conc.Sal.24]))))),
0)</f>
        <v>0</v>
      </c>
      <c r="AD41" s="111">
        <f t="array" ref="AD41">IFERROR(
MEDIAN((IF(DATOS_[[Sexo]:[Sexo]]=$B41,IF(DATOS_[[AGRUP. CLAS. PROF.]:[AGRUP. CLAS. PROF.]]=$B39,IF(DATOS_[[Check Periodo Ref.]:[Check Periodo Ref.]]="Dentro",DATOS_[Conc.Sal.25]))))),
0)</f>
        <v>0</v>
      </c>
      <c r="AE41" s="111">
        <f t="array" ref="AE41">IFERROR(
MEDIAN((IF(DATOS_[[Sexo]:[Sexo]]=$B41,IF(DATOS_[[AGRUP. CLAS. PROF.]:[AGRUP. CLAS. PROF.]]=$B39,IF(DATOS_[[Check Periodo Ref.]:[Check Periodo Ref.]]="Dentro",DATOS_[Conc.Sal.26]))))),
0)</f>
        <v>0</v>
      </c>
      <c r="AF41" s="111">
        <f t="array" ref="AF41">IFERROR(
MEDIAN((IF(DATOS_[[Sexo]:[Sexo]]=$B41,IF(DATOS_[[AGRUP. CLAS. PROF.]:[AGRUP. CLAS. PROF.]]=$B39,IF(DATOS_[[Check Periodo Ref.]:[Check Periodo Ref.]]="Dentro",DATOS_[Conc.Sal.27]))))),
0)</f>
        <v>0</v>
      </c>
      <c r="AG41" s="111">
        <f t="array" ref="AG41">IFERROR(
MEDIAN((IF(DATOS_[[Sexo]:[Sexo]]=$B41,IF(DATOS_[[AGRUP. CLAS. PROF.]:[AGRUP. CLAS. PROF.]]=$B39,IF(DATOS_[[Check Periodo Ref.]:[Check Periodo Ref.]]="Dentro",DATOS_[Conc.Sal.28]))))),
0)</f>
        <v>0</v>
      </c>
      <c r="AH41" s="111">
        <f t="array" ref="AH41">IFERROR(
MEDIAN((IF(DATOS_[[Sexo]:[Sexo]]=$B41,IF(DATOS_[[AGRUP. CLAS. PROF.]:[AGRUP. CLAS. PROF.]]=$B39,IF(DATOS_[[Check Periodo Ref.]:[Check Periodo Ref.]]="Dentro",DATOS_[Conc.Sal.29]))))),
0)</f>
        <v>0</v>
      </c>
      <c r="AI41" s="111">
        <f t="array" ref="AI41">IFERROR(
MEDIAN((IF(DATOS_[[Sexo]:[Sexo]]=$B41,IF(DATOS_[[AGRUP. CLAS. PROF.]:[AGRUP. CLAS. PROF.]]=$B39,IF(DATOS_[[Check Periodo Ref.]:[Check Periodo Ref.]]="Dentro",DATOS_[Conc.Sal.30]))))),
0)</f>
        <v>0</v>
      </c>
      <c r="AJ41" s="112">
        <f t="array" ref="AJ41">IFERROR(
MEDIAN(IF(DATOS_[Sexo]=$B41,IF(DATOS_[AGRUP. CLAS. PROF.]=$B39,IF(DATOS_[Check Periodo Ref.]="Dentro",DATOS_[Tot COMPL.SAL Ef],FALSE)))),
0)</f>
        <v>0</v>
      </c>
      <c r="AK41" s="113">
        <f t="array" ref="AK41">IFERROR(
MEDIAN(IF(DATOS_[Sexo]=$B41,IF(DATOS_[AGRUP. CLAS. PROF.]=$B39,IF(DATOS_[Check Periodo Ref.]="Dentro",DATOS_[TOTAL SALARIO Ef],FALSE)))),
0)</f>
        <v>0</v>
      </c>
      <c r="AL41" s="114">
        <f t="array" ref="AL41">IFERROR(
MEDIAN((IF(DATOS_[[Sexo]:[Sexo]]=$B41,IF(DATOS_[[AGRUP. CLAS. PROF.]:[AGRUP. CLAS. PROF.]]=$B39,IF(DATOS_[[Check Periodo Ref.]:[Check Periodo Ref.]]="Dentro",DATOS_[C.Extra.01]))))),
0)</f>
        <v>0</v>
      </c>
      <c r="AM41" s="114">
        <f t="array" ref="AM41">IFERROR(
MEDIAN((IF(DATOS_[[Sexo]:[Sexo]]=$B41,IF(DATOS_[[AGRUP. CLAS. PROF.]:[AGRUP. CLAS. PROF.]]=$B39,IF(DATOS_[[Check Periodo Ref.]:[Check Periodo Ref.]]="Dentro",DATOS_[C.Extra.02]))))),
0)</f>
        <v>0</v>
      </c>
      <c r="AN41" s="114">
        <f t="array" ref="AN41">IFERROR(
MEDIAN((IF(DATOS_[[Sexo]:[Sexo]]=$B41,IF(DATOS_[[AGRUP. CLAS. PROF.]:[AGRUP. CLAS. PROF.]]=$B39,IF(DATOS_[[Check Periodo Ref.]:[Check Periodo Ref.]]="Dentro",DATOS_[C.Extra.03]))))),
0)</f>
        <v>0</v>
      </c>
      <c r="AO41" s="114">
        <f t="array" ref="AO41">IFERROR(
MEDIAN((IF(DATOS_[[Sexo]:[Sexo]]=$B41,IF(DATOS_[[AGRUP. CLAS. PROF.]:[AGRUP. CLAS. PROF.]]=$B39,IF(DATOS_[[Check Periodo Ref.]:[Check Periodo Ref.]]="Dentro",DATOS_[C.Extra.04]))))),
0)</f>
        <v>0</v>
      </c>
      <c r="AP41" s="114">
        <f t="array" ref="AP41">IFERROR(
MEDIAN((IF(DATOS_[[Sexo]:[Sexo]]=$B41,IF(DATOS_[[AGRUP. CLAS. PROF.]:[AGRUP. CLAS. PROF.]]=$B39,IF(DATOS_[[Check Periodo Ref.]:[Check Periodo Ref.]]="Dentro",DATOS_[C.Extra.05]))))),
0)</f>
        <v>0</v>
      </c>
      <c r="AQ41" s="115">
        <f t="array" ref="AQ41">IFERROR(
MEDIAN(IF(DATOS_[Sexo]=$B41,IF(DATOS_[AGRUP. CLAS. PROF.]=$B39,IF(DATOS_[Check Periodo Ref.]="Dentro",DATOS_[Tot Extrasalarial Ef],FALSE)))),
0)</f>
        <v>0</v>
      </c>
      <c r="AR41" s="116">
        <f t="array" ref="AR41">IFERROR(
MEDIAN(IF(DATOS_[Sexo]=$B41,IF(DATOS_[AGRUP. CLAS. PROF.]=$B39,IF(DATOS_[Check Periodo Ref.]="Dentro",DATOS_[TOTAL Retrib Ef],FALSE)))),
0)</f>
        <v>0</v>
      </c>
    </row>
    <row r="42" spans="1:44" ht="17.25" thickBot="1" x14ac:dyDescent="0.35">
      <c r="A42" s="42" t="str">
        <f t="shared" ref="A42" si="39">+A43</f>
        <v>[ocultar]</v>
      </c>
      <c r="B42" s="40" t="s">
        <v>226</v>
      </c>
      <c r="C42" s="109"/>
      <c r="D42" s="41"/>
      <c r="E42" s="119" t="str">
        <f t="shared" ref="E42:AR42" si="40">IFERROR((E43-E44)/E43,"")</f>
        <v/>
      </c>
      <c r="F42" s="123" t="str">
        <f t="shared" si="40"/>
        <v/>
      </c>
      <c r="G42" s="123" t="str">
        <f t="shared" si="40"/>
        <v/>
      </c>
      <c r="H42" s="123" t="str">
        <f t="shared" si="40"/>
        <v/>
      </c>
      <c r="I42" s="123" t="str">
        <f t="shared" si="40"/>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2" t="str">
        <f t="shared" si="40"/>
        <v/>
      </c>
      <c r="W42" s="122" t="str">
        <f t="shared" si="40"/>
        <v/>
      </c>
      <c r="X42" s="122" t="str">
        <f t="shared" si="40"/>
        <v/>
      </c>
      <c r="Y42" s="122"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4" t="str">
        <f t="shared" si="40"/>
        <v/>
      </c>
      <c r="AK42" s="128" t="str">
        <f t="shared" si="40"/>
        <v/>
      </c>
      <c r="AL42" s="125" t="str">
        <f t="shared" si="40"/>
        <v/>
      </c>
      <c r="AM42" s="125" t="str">
        <f t="shared" si="40"/>
        <v/>
      </c>
      <c r="AN42" s="125" t="str">
        <f t="shared" si="40"/>
        <v/>
      </c>
      <c r="AO42" s="125" t="str">
        <f t="shared" si="40"/>
        <v/>
      </c>
      <c r="AP42" s="125" t="str">
        <f t="shared" si="40"/>
        <v/>
      </c>
      <c r="AQ42" s="126" t="str">
        <f t="shared" si="40"/>
        <v/>
      </c>
      <c r="AR42" s="127" t="str">
        <f t="shared" si="40"/>
        <v/>
      </c>
    </row>
    <row r="43" spans="1:44" x14ac:dyDescent="0.3">
      <c r="A43" s="42" t="str">
        <f t="shared" ref="A43" si="41">+IF(C43+C44=0,"[ocultar]","")</f>
        <v>[ocultar]</v>
      </c>
      <c r="B43" s="34" t="s">
        <v>162</v>
      </c>
      <c r="C43" s="33">
        <f t="array" ref="C43">SUM(IF($B43=DATOS_[Sexo],
IF($B42=DATOS_[AGRUP. CLAS. PROF.],
IF("Dentro"=DATOS_[Check Periodo Ref.],
1/(COUNTIFS(DATOS_[Sexo],$B43,DATOS_[AGRUP. CLAS. PROF.],$B42,DATOS_[Check Periodo Ref.],"Dentro",DATOS_[id],DATOS_[id]))))))</f>
        <v>0</v>
      </c>
      <c r="D43" s="35">
        <f>COUNTIFS(DATOS_[AGRUP. CLAS. PROF.],$B42,DATOS_[Sexo],$B43,DATOS_[Check Periodo Ref.],"Dentro")</f>
        <v>0</v>
      </c>
      <c r="E43" s="110">
        <f t="array" ref="E43">IFERROR(
MEDIAN(IF(DATOS_[Sexo]=$B43,IF(DATOS_[AGRUP. CLAS. PROF.]=$B42,IF(DATOS_[Check Periodo Ref.]="Dentro",DATOS_[SALARIO BASE Ef],FALSE)))),
0)</f>
        <v>0</v>
      </c>
      <c r="F43" s="111">
        <f t="array" ref="F43">IFERROR(
MEDIAN((IF(DATOS_[[Sexo]:[Sexo]]=$B43,IF(DATOS_[[AGRUP. CLAS. PROF.]:[AGRUP. CLAS. PROF.]]=$B42,IF(DATOS_[[Check Periodo Ref.]:[Check Periodo Ref.]]="Dentro",DATOS_[Conc.Sal.01]))))),
0)</f>
        <v>0</v>
      </c>
      <c r="G43" s="111">
        <f t="array" ref="G43">IFERROR(
MEDIAN((IF(DATOS_[[Sexo]:[Sexo]]=$B43,IF(DATOS_[[AGRUP. CLAS. PROF.]:[AGRUP. CLAS. PROF.]]=$B42,IF(DATOS_[[Check Periodo Ref.]:[Check Periodo Ref.]]="Dentro",DATOS_[Conc.Sal.02]))))),
0)</f>
        <v>0</v>
      </c>
      <c r="H43" s="111">
        <f t="array" ref="H43">IFERROR(
MEDIAN((IF(DATOS_[[Sexo]:[Sexo]]=$B43,IF(DATOS_[[AGRUP. CLAS. PROF.]:[AGRUP. CLAS. PROF.]]=$B42,IF(DATOS_[[Check Periodo Ref.]:[Check Periodo Ref.]]="Dentro",DATOS_[Conc.Sal.03]))))),
0)</f>
        <v>0</v>
      </c>
      <c r="I43" s="111">
        <f t="array" ref="I43">IFERROR(
MEDIAN((IF(DATOS_[[Sexo]:[Sexo]]=$B43,IF(DATOS_[[AGRUP. CLAS. PROF.]:[AGRUP. CLAS. PROF.]]=$B42,IF(DATOS_[[Check Periodo Ref.]:[Check Periodo Ref.]]="Dentro",DATOS_[Conc.Sal.04]))))),
0)</f>
        <v>0</v>
      </c>
      <c r="J43" s="111">
        <f t="array" ref="J43">IFERROR(
MEDIAN((IF(DATOS_[[Sexo]:[Sexo]]=$B43,IF(DATOS_[[AGRUP. CLAS. PROF.]:[AGRUP. CLAS. PROF.]]=$B42,IF(DATOS_[[Check Periodo Ref.]:[Check Periodo Ref.]]="Dentro",DATOS_[Conc.Sal.05]))))),
0)</f>
        <v>0</v>
      </c>
      <c r="K43" s="111">
        <f t="array" ref="K43">IFERROR(
MEDIAN((IF(DATOS_[[Sexo]:[Sexo]]=$B43,IF(DATOS_[[AGRUP. CLAS. PROF.]:[AGRUP. CLAS. PROF.]]=$B42,IF(DATOS_[[Check Periodo Ref.]:[Check Periodo Ref.]]="Dentro",DATOS_[Conc.Sal.06]))))),
0)</f>
        <v>0</v>
      </c>
      <c r="L43" s="111">
        <f t="array" ref="L43">IFERROR(
MEDIAN((IF(DATOS_[[Sexo]:[Sexo]]=$B43,IF(DATOS_[[AGRUP. CLAS. PROF.]:[AGRUP. CLAS. PROF.]]=$B42,IF(DATOS_[[Check Periodo Ref.]:[Check Periodo Ref.]]="Dentro",DATOS_[Conc.Sal.07]))))),
0)</f>
        <v>0</v>
      </c>
      <c r="M43" s="111">
        <f t="array" ref="M43">IFERROR(
MEDIAN((IF(DATOS_[[Sexo]:[Sexo]]=$B43,IF(DATOS_[[AGRUP. CLAS. PROF.]:[AGRUP. CLAS. PROF.]]=$B42,IF(DATOS_[[Check Periodo Ref.]:[Check Periodo Ref.]]="Dentro",DATOS_[Conc.Sal.08]))))),
0)</f>
        <v>0</v>
      </c>
      <c r="N43" s="111">
        <f t="array" ref="N43">IFERROR(
MEDIAN((IF(DATOS_[[Sexo]:[Sexo]]=$B43,IF(DATOS_[[AGRUP. CLAS. PROF.]:[AGRUP. CLAS. PROF.]]=$B42,IF(DATOS_[[Check Periodo Ref.]:[Check Periodo Ref.]]="Dentro",DATOS_[Conc.Sal.09]))))),
0)</f>
        <v>0</v>
      </c>
      <c r="O43" s="111">
        <f t="array" ref="O43">IFERROR(
MEDIAN((IF(DATOS_[[Sexo]:[Sexo]]=$B43,IF(DATOS_[[AGRUP. CLAS. PROF.]:[AGRUP. CLAS. PROF.]]=$B42,IF(DATOS_[[Check Periodo Ref.]:[Check Periodo Ref.]]="Dentro",DATOS_[Conc.Sal.10]))))),
0)</f>
        <v>0</v>
      </c>
      <c r="P43" s="111">
        <f t="array" ref="P43">IFERROR(
MEDIAN((IF(DATOS_[[Sexo]:[Sexo]]=$B43,IF(DATOS_[[AGRUP. CLAS. PROF.]:[AGRUP. CLAS. PROF.]]=$B42,IF(DATOS_[[Check Periodo Ref.]:[Check Periodo Ref.]]="Dentro",DATOS_[Conc.Sal.11]))))),
0)</f>
        <v>0</v>
      </c>
      <c r="Q43" s="111">
        <f t="array" ref="Q43">IFERROR(
MEDIAN((IF(DATOS_[[Sexo]:[Sexo]]=$B43,IF(DATOS_[[AGRUP. CLAS. PROF.]:[AGRUP. CLAS. PROF.]]=$B42,IF(DATOS_[[Check Periodo Ref.]:[Check Periodo Ref.]]="Dentro",DATOS_[Conc.Sal.12]))))),
0)</f>
        <v>0</v>
      </c>
      <c r="R43" s="111">
        <f t="array" ref="R43">IFERROR(
MEDIAN((IF(DATOS_[[Sexo]:[Sexo]]=$B43,IF(DATOS_[[AGRUP. CLAS. PROF.]:[AGRUP. CLAS. PROF.]]=$B42,IF(DATOS_[[Check Periodo Ref.]:[Check Periodo Ref.]]="Dentro",DATOS_[Conc.Sal.13]))))),
0)</f>
        <v>0</v>
      </c>
      <c r="S43" s="111">
        <f t="array" ref="S43">IFERROR(
MEDIAN((IF(DATOS_[[Sexo]:[Sexo]]=$B43,IF(DATOS_[[AGRUP. CLAS. PROF.]:[AGRUP. CLAS. PROF.]]=$B42,IF(DATOS_[[Check Periodo Ref.]:[Check Periodo Ref.]]="Dentro",DATOS_[Conc.Sal.14]))))),
0)</f>
        <v>0</v>
      </c>
      <c r="T43" s="111">
        <f t="array" ref="T43">IFERROR(
MEDIAN((IF(DATOS_[[Sexo]:[Sexo]]=$B43,IF(DATOS_[[AGRUP. CLAS. PROF.]:[AGRUP. CLAS. PROF.]]=$B42,IF(DATOS_[[Check Periodo Ref.]:[Check Periodo Ref.]]="Dentro",DATOS_[Conc.Sal.15]))))),
0)</f>
        <v>0</v>
      </c>
      <c r="U43" s="111">
        <f t="array" ref="U43">IFERROR(
MEDIAN((IF(DATOS_[[Sexo]:[Sexo]]=$B43,IF(DATOS_[[AGRUP. CLAS. PROF.]:[AGRUP. CLAS. PROF.]]=$B42,IF(DATOS_[[Check Periodo Ref.]:[Check Periodo Ref.]]="Dentro",DATOS_[Conc.Sal.16]))))),
0)</f>
        <v>0</v>
      </c>
      <c r="V43" s="111">
        <f t="array" ref="V43">IFERROR(
MEDIAN((IF(DATOS_[[Sexo]:[Sexo]]=$B43,IF(DATOS_[[AGRUP. CLAS. PROF.]:[AGRUP. CLAS. PROF.]]=$B42,IF(DATOS_[[Check Periodo Ref.]:[Check Periodo Ref.]]="Dentro",DATOS_[Conc.Sal.17]))))),
0)</f>
        <v>0</v>
      </c>
      <c r="W43" s="111">
        <f t="array" ref="W43">IFERROR(
MEDIAN((IF(DATOS_[[Sexo]:[Sexo]]=$B43,IF(DATOS_[[AGRUP. CLAS. PROF.]:[AGRUP. CLAS. PROF.]]=$B42,IF(DATOS_[[Check Periodo Ref.]:[Check Periodo Ref.]]="Dentro",DATOS_[Conc.Sal.18]))))),
0)</f>
        <v>0</v>
      </c>
      <c r="X43" s="111">
        <f t="array" ref="X43">IFERROR(
MEDIAN((IF(DATOS_[[Sexo]:[Sexo]]=$B43,IF(DATOS_[[AGRUP. CLAS. PROF.]:[AGRUP. CLAS. PROF.]]=$B42,IF(DATOS_[[Check Periodo Ref.]:[Check Periodo Ref.]]="Dentro",DATOS_[Conc.Sal.19]))))),
0)</f>
        <v>0</v>
      </c>
      <c r="Y43" s="111">
        <f t="array" ref="Y43">IFERROR(
MEDIAN((IF(DATOS_[[Sexo]:[Sexo]]=$B43,IF(DATOS_[[AGRUP. CLAS. PROF.]:[AGRUP. CLAS. PROF.]]=$B42,IF(DATOS_[[Check Periodo Ref.]:[Check Periodo Ref.]]="Dentro",DATOS_[Conc.Sal.20]))))),
0)</f>
        <v>0</v>
      </c>
      <c r="Z43" s="111">
        <f t="array" ref="Z43">IFERROR(
MEDIAN((IF(DATOS_[[Sexo]:[Sexo]]=$B43,IF(DATOS_[[AGRUP. CLAS. PROF.]:[AGRUP. CLAS. PROF.]]=$B42,IF(DATOS_[[Check Periodo Ref.]:[Check Periodo Ref.]]="Dentro",DATOS_[Conc.Sal.21]))))),
0)</f>
        <v>0</v>
      </c>
      <c r="AA43" s="111">
        <f t="array" ref="AA43">IFERROR(
MEDIAN((IF(DATOS_[[Sexo]:[Sexo]]=$B43,IF(DATOS_[[AGRUP. CLAS. PROF.]:[AGRUP. CLAS. PROF.]]=$B42,IF(DATOS_[[Check Periodo Ref.]:[Check Periodo Ref.]]="Dentro",DATOS_[Conc.Sal.22]))))),
0)</f>
        <v>0</v>
      </c>
      <c r="AB43" s="111">
        <f t="array" ref="AB43">IFERROR(
MEDIAN((IF(DATOS_[[Sexo]:[Sexo]]=$B43,IF(DATOS_[[AGRUP. CLAS. PROF.]:[AGRUP. CLAS. PROF.]]=$B42,IF(DATOS_[[Check Periodo Ref.]:[Check Periodo Ref.]]="Dentro",DATOS_[Conc.Sal.23]))))),
0)</f>
        <v>0</v>
      </c>
      <c r="AC43" s="111">
        <f t="array" ref="AC43">IFERROR(
MEDIAN((IF(DATOS_[[Sexo]:[Sexo]]=$B43,IF(DATOS_[[AGRUP. CLAS. PROF.]:[AGRUP. CLAS. PROF.]]=$B42,IF(DATOS_[[Check Periodo Ref.]:[Check Periodo Ref.]]="Dentro",DATOS_[Conc.Sal.24]))))),
0)</f>
        <v>0</v>
      </c>
      <c r="AD43" s="111">
        <f t="array" ref="AD43">IFERROR(
MEDIAN((IF(DATOS_[[Sexo]:[Sexo]]=$B43,IF(DATOS_[[AGRUP. CLAS. PROF.]:[AGRUP. CLAS. PROF.]]=$B42,IF(DATOS_[[Check Periodo Ref.]:[Check Periodo Ref.]]="Dentro",DATOS_[Conc.Sal.25]))))),
0)</f>
        <v>0</v>
      </c>
      <c r="AE43" s="111">
        <f t="array" ref="AE43">IFERROR(
MEDIAN((IF(DATOS_[[Sexo]:[Sexo]]=$B43,IF(DATOS_[[AGRUP. CLAS. PROF.]:[AGRUP. CLAS. PROF.]]=$B42,IF(DATOS_[[Check Periodo Ref.]:[Check Periodo Ref.]]="Dentro",DATOS_[Conc.Sal.26]))))),
0)</f>
        <v>0</v>
      </c>
      <c r="AF43" s="111">
        <f t="array" ref="AF43">IFERROR(
MEDIAN((IF(DATOS_[[Sexo]:[Sexo]]=$B43,IF(DATOS_[[AGRUP. CLAS. PROF.]:[AGRUP. CLAS. PROF.]]=$B42,IF(DATOS_[[Check Periodo Ref.]:[Check Periodo Ref.]]="Dentro",DATOS_[Conc.Sal.27]))))),
0)</f>
        <v>0</v>
      </c>
      <c r="AG43" s="111">
        <f t="array" ref="AG43">IFERROR(
MEDIAN((IF(DATOS_[[Sexo]:[Sexo]]=$B43,IF(DATOS_[[AGRUP. CLAS. PROF.]:[AGRUP. CLAS. PROF.]]=$B42,IF(DATOS_[[Check Periodo Ref.]:[Check Periodo Ref.]]="Dentro",DATOS_[Conc.Sal.28]))))),
0)</f>
        <v>0</v>
      </c>
      <c r="AH43" s="111">
        <f t="array" ref="AH43">IFERROR(
MEDIAN((IF(DATOS_[[Sexo]:[Sexo]]=$B43,IF(DATOS_[[AGRUP. CLAS. PROF.]:[AGRUP. CLAS. PROF.]]=$B42,IF(DATOS_[[Check Periodo Ref.]:[Check Periodo Ref.]]="Dentro",DATOS_[Conc.Sal.29]))))),
0)</f>
        <v>0</v>
      </c>
      <c r="AI43" s="111">
        <f t="array" ref="AI43">IFERROR(
MEDIAN((IF(DATOS_[[Sexo]:[Sexo]]=$B43,IF(DATOS_[[AGRUP. CLAS. PROF.]:[AGRUP. CLAS. PROF.]]=$B42,IF(DATOS_[[Check Periodo Ref.]:[Check Periodo Ref.]]="Dentro",DATOS_[Conc.Sal.30]))))),
0)</f>
        <v>0</v>
      </c>
      <c r="AJ43" s="112">
        <f t="array" ref="AJ43">IFERROR(
MEDIAN(IF(DATOS_[Sexo]=$B43,IF(DATOS_[AGRUP. CLAS. PROF.]=$B42,IF(DATOS_[Check Periodo Ref.]="Dentro",DATOS_[Tot COMPL.SAL Ef],FALSE)))),
0)</f>
        <v>0</v>
      </c>
      <c r="AK43" s="113">
        <f t="array" ref="AK43">IFERROR(
MEDIAN(IF(DATOS_[Sexo]=$B43,IF(DATOS_[AGRUP. CLAS. PROF.]=$B42,IF(DATOS_[Check Periodo Ref.]="Dentro",DATOS_[TOTAL SALARIO Ef],FALSE)))),
0)</f>
        <v>0</v>
      </c>
      <c r="AL43" s="114">
        <f t="array" ref="AL43">IFERROR(
MEDIAN((IF(DATOS_[[Sexo]:[Sexo]]=$B43,IF(DATOS_[[AGRUP. CLAS. PROF.]:[AGRUP. CLAS. PROF.]]=$B42,IF(DATOS_[[Check Periodo Ref.]:[Check Periodo Ref.]]="Dentro",DATOS_[C.Extra.01]))))),
0)</f>
        <v>0</v>
      </c>
      <c r="AM43" s="114">
        <f t="array" ref="AM43">IFERROR(
MEDIAN((IF(DATOS_[[Sexo]:[Sexo]]=$B43,IF(DATOS_[[AGRUP. CLAS. PROF.]:[AGRUP. CLAS. PROF.]]=$B42,IF(DATOS_[[Check Periodo Ref.]:[Check Periodo Ref.]]="Dentro",DATOS_[C.Extra.02]))))),
0)</f>
        <v>0</v>
      </c>
      <c r="AN43" s="114">
        <f t="array" ref="AN43">IFERROR(
MEDIAN((IF(DATOS_[[Sexo]:[Sexo]]=$B43,IF(DATOS_[[AGRUP. CLAS. PROF.]:[AGRUP. CLAS. PROF.]]=$B42,IF(DATOS_[[Check Periodo Ref.]:[Check Periodo Ref.]]="Dentro",DATOS_[C.Extra.03]))))),
0)</f>
        <v>0</v>
      </c>
      <c r="AO43" s="114">
        <f t="array" ref="AO43">IFERROR(
MEDIAN((IF(DATOS_[[Sexo]:[Sexo]]=$B43,IF(DATOS_[[AGRUP. CLAS. PROF.]:[AGRUP. CLAS. PROF.]]=$B42,IF(DATOS_[[Check Periodo Ref.]:[Check Periodo Ref.]]="Dentro",DATOS_[C.Extra.04]))))),
0)</f>
        <v>0</v>
      </c>
      <c r="AP43" s="114">
        <f t="array" ref="AP43">IFERROR(
MEDIAN((IF(DATOS_[[Sexo]:[Sexo]]=$B43,IF(DATOS_[[AGRUP. CLAS. PROF.]:[AGRUP. CLAS. PROF.]]=$B42,IF(DATOS_[[Check Periodo Ref.]:[Check Periodo Ref.]]="Dentro",DATOS_[C.Extra.05]))))),
0)</f>
        <v>0</v>
      </c>
      <c r="AQ43" s="115">
        <f t="array" ref="AQ43">IFERROR(
MEDIAN(IF(DATOS_[Sexo]=$B43,IF(DATOS_[AGRUP. CLAS. PROF.]=$B42,IF(DATOS_[Check Periodo Ref.]="Dentro",DATOS_[Tot Extrasalarial Ef],FALSE)))),
0)</f>
        <v>0</v>
      </c>
      <c r="AR43" s="116">
        <f t="array" ref="AR43">IFERROR(
MEDIAN(IF(DATOS_[Sexo]=$B43,IF(DATOS_[AGRUP. CLAS. PROF.]=$B42,IF(DATOS_[Check Periodo Ref.]="Dentro",DATOS_[TOTAL Retrib Ef],FALSE)))),
0)</f>
        <v>0</v>
      </c>
    </row>
    <row r="44" spans="1:44" x14ac:dyDescent="0.3">
      <c r="A44" s="42" t="str">
        <f t="shared" ref="A44" si="42">+A43</f>
        <v>[ocultar]</v>
      </c>
      <c r="B44" s="34" t="s">
        <v>163</v>
      </c>
      <c r="C44" s="33">
        <f t="array" ref="C44">SUM(IF($B44=DATOS_[Sexo],
IF($B42=DATOS_[AGRUP. CLAS. PROF.],
IF("Dentro"=DATOS_[Check Periodo Ref.],
1/(COUNTIFS(DATOS_[Sexo],$B44,DATOS_[AGRUP. CLAS. PROF.],$B42,DATOS_[Check Periodo Ref.],"Dentro",DATOS_[id],DATOS_[id]))))))</f>
        <v>0</v>
      </c>
      <c r="D44" s="35">
        <f>COUNTIFS(DATOS_[AGRUP. CLAS. PROF.],$B42,DATOS_[Sexo],$B44,DATOS_[Check Periodo Ref.],"Dentro")</f>
        <v>0</v>
      </c>
      <c r="E44" s="110">
        <f t="array" ref="E44">IFERROR(
MEDIAN(IF(DATOS_[Sexo]=$B44,IF(DATOS_[AGRUP. CLAS. PROF.]=$B42,IF(DATOS_[Check Periodo Ref.]="Dentro",DATOS_[SALARIO BASE Ef],FALSE)))),
0)</f>
        <v>0</v>
      </c>
      <c r="F44" s="111">
        <f t="array" ref="F44">IFERROR(
MEDIAN((IF(DATOS_[[Sexo]:[Sexo]]=$B44,IF(DATOS_[[AGRUP. CLAS. PROF.]:[AGRUP. CLAS. PROF.]]=$B42,IF(DATOS_[[Check Periodo Ref.]:[Check Periodo Ref.]]="Dentro",DATOS_[Conc.Sal.01]))))),
0)</f>
        <v>0</v>
      </c>
      <c r="G44" s="111">
        <f t="array" ref="G44">IFERROR(
MEDIAN((IF(DATOS_[[Sexo]:[Sexo]]=$B44,IF(DATOS_[[AGRUP. CLAS. PROF.]:[AGRUP. CLAS. PROF.]]=$B42,IF(DATOS_[[Check Periodo Ref.]:[Check Periodo Ref.]]="Dentro",DATOS_[Conc.Sal.02]))))),
0)</f>
        <v>0</v>
      </c>
      <c r="H44" s="111">
        <f t="array" ref="H44">IFERROR(
MEDIAN((IF(DATOS_[[Sexo]:[Sexo]]=$B44,IF(DATOS_[[AGRUP. CLAS. PROF.]:[AGRUP. CLAS. PROF.]]=$B42,IF(DATOS_[[Check Periodo Ref.]:[Check Periodo Ref.]]="Dentro",DATOS_[Conc.Sal.03]))))),
0)</f>
        <v>0</v>
      </c>
      <c r="I44" s="111">
        <f t="array" ref="I44">IFERROR(
MEDIAN((IF(DATOS_[[Sexo]:[Sexo]]=$B44,IF(DATOS_[[AGRUP. CLAS. PROF.]:[AGRUP. CLAS. PROF.]]=$B42,IF(DATOS_[[Check Periodo Ref.]:[Check Periodo Ref.]]="Dentro",DATOS_[Conc.Sal.04]))))),
0)</f>
        <v>0</v>
      </c>
      <c r="J44" s="111">
        <f t="array" ref="J44">IFERROR(
MEDIAN((IF(DATOS_[[Sexo]:[Sexo]]=$B44,IF(DATOS_[[AGRUP. CLAS. PROF.]:[AGRUP. CLAS. PROF.]]=$B42,IF(DATOS_[[Check Periodo Ref.]:[Check Periodo Ref.]]="Dentro",DATOS_[Conc.Sal.05]))))),
0)</f>
        <v>0</v>
      </c>
      <c r="K44" s="111">
        <f t="array" ref="K44">IFERROR(
MEDIAN((IF(DATOS_[[Sexo]:[Sexo]]=$B44,IF(DATOS_[[AGRUP. CLAS. PROF.]:[AGRUP. CLAS. PROF.]]=$B42,IF(DATOS_[[Check Periodo Ref.]:[Check Periodo Ref.]]="Dentro",DATOS_[Conc.Sal.06]))))),
0)</f>
        <v>0</v>
      </c>
      <c r="L44" s="111">
        <f t="array" ref="L44">IFERROR(
MEDIAN((IF(DATOS_[[Sexo]:[Sexo]]=$B44,IF(DATOS_[[AGRUP. CLAS. PROF.]:[AGRUP. CLAS. PROF.]]=$B42,IF(DATOS_[[Check Periodo Ref.]:[Check Periodo Ref.]]="Dentro",DATOS_[Conc.Sal.07]))))),
0)</f>
        <v>0</v>
      </c>
      <c r="M44" s="111">
        <f t="array" ref="M44">IFERROR(
MEDIAN((IF(DATOS_[[Sexo]:[Sexo]]=$B44,IF(DATOS_[[AGRUP. CLAS. PROF.]:[AGRUP. CLAS. PROF.]]=$B42,IF(DATOS_[[Check Periodo Ref.]:[Check Periodo Ref.]]="Dentro",DATOS_[Conc.Sal.08]))))),
0)</f>
        <v>0</v>
      </c>
      <c r="N44" s="111">
        <f t="array" ref="N44">IFERROR(
MEDIAN((IF(DATOS_[[Sexo]:[Sexo]]=$B44,IF(DATOS_[[AGRUP. CLAS. PROF.]:[AGRUP. CLAS. PROF.]]=$B42,IF(DATOS_[[Check Periodo Ref.]:[Check Periodo Ref.]]="Dentro",DATOS_[Conc.Sal.09]))))),
0)</f>
        <v>0</v>
      </c>
      <c r="O44" s="111">
        <f t="array" ref="O44">IFERROR(
MEDIAN((IF(DATOS_[[Sexo]:[Sexo]]=$B44,IF(DATOS_[[AGRUP. CLAS. PROF.]:[AGRUP. CLAS. PROF.]]=$B42,IF(DATOS_[[Check Periodo Ref.]:[Check Periodo Ref.]]="Dentro",DATOS_[Conc.Sal.10]))))),
0)</f>
        <v>0</v>
      </c>
      <c r="P44" s="111">
        <f t="array" ref="P44">IFERROR(
MEDIAN((IF(DATOS_[[Sexo]:[Sexo]]=$B44,IF(DATOS_[[AGRUP. CLAS. PROF.]:[AGRUP. CLAS. PROF.]]=$B42,IF(DATOS_[[Check Periodo Ref.]:[Check Periodo Ref.]]="Dentro",DATOS_[Conc.Sal.11]))))),
0)</f>
        <v>0</v>
      </c>
      <c r="Q44" s="111">
        <f t="array" ref="Q44">IFERROR(
MEDIAN((IF(DATOS_[[Sexo]:[Sexo]]=$B44,IF(DATOS_[[AGRUP. CLAS. PROF.]:[AGRUP. CLAS. PROF.]]=$B42,IF(DATOS_[[Check Periodo Ref.]:[Check Periodo Ref.]]="Dentro",DATOS_[Conc.Sal.12]))))),
0)</f>
        <v>0</v>
      </c>
      <c r="R44" s="111">
        <f t="array" ref="R44">IFERROR(
MEDIAN((IF(DATOS_[[Sexo]:[Sexo]]=$B44,IF(DATOS_[[AGRUP. CLAS. PROF.]:[AGRUP. CLAS. PROF.]]=$B42,IF(DATOS_[[Check Periodo Ref.]:[Check Periodo Ref.]]="Dentro",DATOS_[Conc.Sal.13]))))),
0)</f>
        <v>0</v>
      </c>
      <c r="S44" s="111">
        <f t="array" ref="S44">IFERROR(
MEDIAN((IF(DATOS_[[Sexo]:[Sexo]]=$B44,IF(DATOS_[[AGRUP. CLAS. PROF.]:[AGRUP. CLAS. PROF.]]=$B42,IF(DATOS_[[Check Periodo Ref.]:[Check Periodo Ref.]]="Dentro",DATOS_[Conc.Sal.14]))))),
0)</f>
        <v>0</v>
      </c>
      <c r="T44" s="111">
        <f t="array" ref="T44">IFERROR(
MEDIAN((IF(DATOS_[[Sexo]:[Sexo]]=$B44,IF(DATOS_[[AGRUP. CLAS. PROF.]:[AGRUP. CLAS. PROF.]]=$B42,IF(DATOS_[[Check Periodo Ref.]:[Check Periodo Ref.]]="Dentro",DATOS_[Conc.Sal.15]))))),
0)</f>
        <v>0</v>
      </c>
      <c r="U44" s="111">
        <f t="array" ref="U44">IFERROR(
MEDIAN((IF(DATOS_[[Sexo]:[Sexo]]=$B44,IF(DATOS_[[AGRUP. CLAS. PROF.]:[AGRUP. CLAS. PROF.]]=$B42,IF(DATOS_[[Check Periodo Ref.]:[Check Periodo Ref.]]="Dentro",DATOS_[Conc.Sal.16]))))),
0)</f>
        <v>0</v>
      </c>
      <c r="V44" s="111">
        <f t="array" ref="V44">IFERROR(
MEDIAN((IF(DATOS_[[Sexo]:[Sexo]]=$B44,IF(DATOS_[[AGRUP. CLAS. PROF.]:[AGRUP. CLAS. PROF.]]=$B42,IF(DATOS_[[Check Periodo Ref.]:[Check Periodo Ref.]]="Dentro",DATOS_[Conc.Sal.17]))))),
0)</f>
        <v>0</v>
      </c>
      <c r="W44" s="111">
        <f t="array" ref="W44">IFERROR(
MEDIAN((IF(DATOS_[[Sexo]:[Sexo]]=$B44,IF(DATOS_[[AGRUP. CLAS. PROF.]:[AGRUP. CLAS. PROF.]]=$B42,IF(DATOS_[[Check Periodo Ref.]:[Check Periodo Ref.]]="Dentro",DATOS_[Conc.Sal.18]))))),
0)</f>
        <v>0</v>
      </c>
      <c r="X44" s="111">
        <f t="array" ref="X44">IFERROR(
MEDIAN((IF(DATOS_[[Sexo]:[Sexo]]=$B44,IF(DATOS_[[AGRUP. CLAS. PROF.]:[AGRUP. CLAS. PROF.]]=$B42,IF(DATOS_[[Check Periodo Ref.]:[Check Periodo Ref.]]="Dentro",DATOS_[Conc.Sal.19]))))),
0)</f>
        <v>0</v>
      </c>
      <c r="Y44" s="111">
        <f t="array" ref="Y44">IFERROR(
MEDIAN((IF(DATOS_[[Sexo]:[Sexo]]=$B44,IF(DATOS_[[AGRUP. CLAS. PROF.]:[AGRUP. CLAS. PROF.]]=$B42,IF(DATOS_[[Check Periodo Ref.]:[Check Periodo Ref.]]="Dentro",DATOS_[Conc.Sal.20]))))),
0)</f>
        <v>0</v>
      </c>
      <c r="Z44" s="111">
        <f t="array" ref="Z44">IFERROR(
MEDIAN((IF(DATOS_[[Sexo]:[Sexo]]=$B44,IF(DATOS_[[AGRUP. CLAS. PROF.]:[AGRUP. CLAS. PROF.]]=$B42,IF(DATOS_[[Check Periodo Ref.]:[Check Periodo Ref.]]="Dentro",DATOS_[Conc.Sal.21]))))),
0)</f>
        <v>0</v>
      </c>
      <c r="AA44" s="111">
        <f t="array" ref="AA44">IFERROR(
MEDIAN((IF(DATOS_[[Sexo]:[Sexo]]=$B44,IF(DATOS_[[AGRUP. CLAS. PROF.]:[AGRUP. CLAS. PROF.]]=$B42,IF(DATOS_[[Check Periodo Ref.]:[Check Periodo Ref.]]="Dentro",DATOS_[Conc.Sal.22]))))),
0)</f>
        <v>0</v>
      </c>
      <c r="AB44" s="111">
        <f t="array" ref="AB44">IFERROR(
MEDIAN((IF(DATOS_[[Sexo]:[Sexo]]=$B44,IF(DATOS_[[AGRUP. CLAS. PROF.]:[AGRUP. CLAS. PROF.]]=$B42,IF(DATOS_[[Check Periodo Ref.]:[Check Periodo Ref.]]="Dentro",DATOS_[Conc.Sal.23]))))),
0)</f>
        <v>0</v>
      </c>
      <c r="AC44" s="111">
        <f t="array" ref="AC44">IFERROR(
MEDIAN((IF(DATOS_[[Sexo]:[Sexo]]=$B44,IF(DATOS_[[AGRUP. CLAS. PROF.]:[AGRUP. CLAS. PROF.]]=$B42,IF(DATOS_[[Check Periodo Ref.]:[Check Periodo Ref.]]="Dentro",DATOS_[Conc.Sal.24]))))),
0)</f>
        <v>0</v>
      </c>
      <c r="AD44" s="111">
        <f t="array" ref="AD44">IFERROR(
MEDIAN((IF(DATOS_[[Sexo]:[Sexo]]=$B44,IF(DATOS_[[AGRUP. CLAS. PROF.]:[AGRUP. CLAS. PROF.]]=$B42,IF(DATOS_[[Check Periodo Ref.]:[Check Periodo Ref.]]="Dentro",DATOS_[Conc.Sal.25]))))),
0)</f>
        <v>0</v>
      </c>
      <c r="AE44" s="111">
        <f t="array" ref="AE44">IFERROR(
MEDIAN((IF(DATOS_[[Sexo]:[Sexo]]=$B44,IF(DATOS_[[AGRUP. CLAS. PROF.]:[AGRUP. CLAS. PROF.]]=$B42,IF(DATOS_[[Check Periodo Ref.]:[Check Periodo Ref.]]="Dentro",DATOS_[Conc.Sal.26]))))),
0)</f>
        <v>0</v>
      </c>
      <c r="AF44" s="111">
        <f t="array" ref="AF44">IFERROR(
MEDIAN((IF(DATOS_[[Sexo]:[Sexo]]=$B44,IF(DATOS_[[AGRUP. CLAS. PROF.]:[AGRUP. CLAS. PROF.]]=$B42,IF(DATOS_[[Check Periodo Ref.]:[Check Periodo Ref.]]="Dentro",DATOS_[Conc.Sal.27]))))),
0)</f>
        <v>0</v>
      </c>
      <c r="AG44" s="111">
        <f t="array" ref="AG44">IFERROR(
MEDIAN((IF(DATOS_[[Sexo]:[Sexo]]=$B44,IF(DATOS_[[AGRUP. CLAS. PROF.]:[AGRUP. CLAS. PROF.]]=$B42,IF(DATOS_[[Check Periodo Ref.]:[Check Periodo Ref.]]="Dentro",DATOS_[Conc.Sal.28]))))),
0)</f>
        <v>0</v>
      </c>
      <c r="AH44" s="111">
        <f t="array" ref="AH44">IFERROR(
MEDIAN((IF(DATOS_[[Sexo]:[Sexo]]=$B44,IF(DATOS_[[AGRUP. CLAS. PROF.]:[AGRUP. CLAS. PROF.]]=$B42,IF(DATOS_[[Check Periodo Ref.]:[Check Periodo Ref.]]="Dentro",DATOS_[Conc.Sal.29]))))),
0)</f>
        <v>0</v>
      </c>
      <c r="AI44" s="111">
        <f t="array" ref="AI44">IFERROR(
MEDIAN((IF(DATOS_[[Sexo]:[Sexo]]=$B44,IF(DATOS_[[AGRUP. CLAS. PROF.]:[AGRUP. CLAS. PROF.]]=$B42,IF(DATOS_[[Check Periodo Ref.]:[Check Periodo Ref.]]="Dentro",DATOS_[Conc.Sal.30]))))),
0)</f>
        <v>0</v>
      </c>
      <c r="AJ44" s="112">
        <f t="array" ref="AJ44">IFERROR(
MEDIAN(IF(DATOS_[Sexo]=$B44,IF(DATOS_[AGRUP. CLAS. PROF.]=$B42,IF(DATOS_[Check Periodo Ref.]="Dentro",DATOS_[Tot COMPL.SAL Ef],FALSE)))),
0)</f>
        <v>0</v>
      </c>
      <c r="AK44" s="113">
        <f t="array" ref="AK44">IFERROR(
MEDIAN(IF(DATOS_[Sexo]=$B44,IF(DATOS_[AGRUP. CLAS. PROF.]=$B42,IF(DATOS_[Check Periodo Ref.]="Dentro",DATOS_[TOTAL SALARIO Ef],FALSE)))),
0)</f>
        <v>0</v>
      </c>
      <c r="AL44" s="114">
        <f t="array" ref="AL44">IFERROR(
MEDIAN((IF(DATOS_[[Sexo]:[Sexo]]=$B44,IF(DATOS_[[AGRUP. CLAS. PROF.]:[AGRUP. CLAS. PROF.]]=$B42,IF(DATOS_[[Check Periodo Ref.]:[Check Periodo Ref.]]="Dentro",DATOS_[C.Extra.01]))))),
0)</f>
        <v>0</v>
      </c>
      <c r="AM44" s="114">
        <f t="array" ref="AM44">IFERROR(
MEDIAN((IF(DATOS_[[Sexo]:[Sexo]]=$B44,IF(DATOS_[[AGRUP. CLAS. PROF.]:[AGRUP. CLAS. PROF.]]=$B42,IF(DATOS_[[Check Periodo Ref.]:[Check Periodo Ref.]]="Dentro",DATOS_[C.Extra.02]))))),
0)</f>
        <v>0</v>
      </c>
      <c r="AN44" s="114">
        <f t="array" ref="AN44">IFERROR(
MEDIAN((IF(DATOS_[[Sexo]:[Sexo]]=$B44,IF(DATOS_[[AGRUP. CLAS. PROF.]:[AGRUP. CLAS. PROF.]]=$B42,IF(DATOS_[[Check Periodo Ref.]:[Check Periodo Ref.]]="Dentro",DATOS_[C.Extra.03]))))),
0)</f>
        <v>0</v>
      </c>
      <c r="AO44" s="114">
        <f t="array" ref="AO44">IFERROR(
MEDIAN((IF(DATOS_[[Sexo]:[Sexo]]=$B44,IF(DATOS_[[AGRUP. CLAS. PROF.]:[AGRUP. CLAS. PROF.]]=$B42,IF(DATOS_[[Check Periodo Ref.]:[Check Periodo Ref.]]="Dentro",DATOS_[C.Extra.04]))))),
0)</f>
        <v>0</v>
      </c>
      <c r="AP44" s="114">
        <f t="array" ref="AP44">IFERROR(
MEDIAN((IF(DATOS_[[Sexo]:[Sexo]]=$B44,IF(DATOS_[[AGRUP. CLAS. PROF.]:[AGRUP. CLAS. PROF.]]=$B42,IF(DATOS_[[Check Periodo Ref.]:[Check Periodo Ref.]]="Dentro",DATOS_[C.Extra.05]))))),
0)</f>
        <v>0</v>
      </c>
      <c r="AQ44" s="115">
        <f t="array" ref="AQ44">IFERROR(
MEDIAN(IF(DATOS_[Sexo]=$B44,IF(DATOS_[AGRUP. CLAS. PROF.]=$B42,IF(DATOS_[Check Periodo Ref.]="Dentro",DATOS_[Tot Extrasalarial Ef],FALSE)))),
0)</f>
        <v>0</v>
      </c>
      <c r="AR44" s="116">
        <f t="array" ref="AR44">IFERROR(
MEDIAN(IF(DATOS_[Sexo]=$B44,IF(DATOS_[AGRUP. CLAS. PROF.]=$B42,IF(DATOS_[Check Periodo Ref.]="Dentro",DATOS_[TOTAL Retrib Ef],FALSE)))),
0)</f>
        <v>0</v>
      </c>
    </row>
    <row r="45" spans="1:44" ht="17.25" thickBot="1" x14ac:dyDescent="0.35">
      <c r="A45" s="42" t="str">
        <f t="shared" ref="A45" si="43">+A46</f>
        <v>[ocultar]</v>
      </c>
      <c r="B45" s="40" t="s">
        <v>227</v>
      </c>
      <c r="C45" s="109"/>
      <c r="D45" s="41"/>
      <c r="E45" s="119" t="str">
        <f t="shared" ref="E45:AR45" si="44">IFERROR((E46-E47)/E46,"")</f>
        <v/>
      </c>
      <c r="F45" s="123" t="str">
        <f t="shared" si="44"/>
        <v/>
      </c>
      <c r="G45" s="123" t="str">
        <f t="shared" si="44"/>
        <v/>
      </c>
      <c r="H45" s="123" t="str">
        <f t="shared" si="44"/>
        <v/>
      </c>
      <c r="I45" s="123" t="str">
        <f t="shared" si="44"/>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2" t="str">
        <f t="shared" si="44"/>
        <v/>
      </c>
      <c r="W45" s="122" t="str">
        <f t="shared" si="44"/>
        <v/>
      </c>
      <c r="X45" s="122" t="str">
        <f t="shared" si="44"/>
        <v/>
      </c>
      <c r="Y45" s="122"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4" t="str">
        <f t="shared" si="44"/>
        <v/>
      </c>
      <c r="AK45" s="128" t="str">
        <f t="shared" si="44"/>
        <v/>
      </c>
      <c r="AL45" s="125" t="str">
        <f t="shared" si="44"/>
        <v/>
      </c>
      <c r="AM45" s="125" t="str">
        <f t="shared" si="44"/>
        <v/>
      </c>
      <c r="AN45" s="125" t="str">
        <f t="shared" si="44"/>
        <v/>
      </c>
      <c r="AO45" s="125" t="str">
        <f t="shared" si="44"/>
        <v/>
      </c>
      <c r="AP45" s="125" t="str">
        <f t="shared" si="44"/>
        <v/>
      </c>
      <c r="AQ45" s="126" t="str">
        <f t="shared" si="44"/>
        <v/>
      </c>
      <c r="AR45" s="127" t="str">
        <f t="shared" si="44"/>
        <v/>
      </c>
    </row>
    <row r="46" spans="1:44" x14ac:dyDescent="0.3">
      <c r="A46" s="42" t="str">
        <f t="shared" ref="A46" si="45">+IF(C46+C47=0,"[ocultar]","")</f>
        <v>[ocultar]</v>
      </c>
      <c r="B46" s="34" t="s">
        <v>162</v>
      </c>
      <c r="C46" s="33">
        <f t="array" ref="C46">SUM(IF($B46=DATOS_[Sexo],
IF($B45=DATOS_[AGRUP. CLAS. PROF.],
IF("Dentro"=DATOS_[Check Periodo Ref.],
1/(COUNTIFS(DATOS_[Sexo],$B46,DATOS_[AGRUP. CLAS. PROF.],$B45,DATOS_[Check Periodo Ref.],"Dentro",DATOS_[id],DATOS_[id]))))))</f>
        <v>0</v>
      </c>
      <c r="D46" s="35">
        <f>COUNTIFS(DATOS_[AGRUP. CLAS. PROF.],$B45,DATOS_[Sexo],$B46,DATOS_[Check Periodo Ref.],"Dentro")</f>
        <v>0</v>
      </c>
      <c r="E46" s="110">
        <f t="array" ref="E46">IFERROR(
MEDIAN(IF(DATOS_[Sexo]=$B46,IF(DATOS_[AGRUP. CLAS. PROF.]=$B45,IF(DATOS_[Check Periodo Ref.]="Dentro",DATOS_[SALARIO BASE Ef],FALSE)))),
0)</f>
        <v>0</v>
      </c>
      <c r="F46" s="111">
        <f t="array" ref="F46">IFERROR(
MEDIAN((IF(DATOS_[[Sexo]:[Sexo]]=$B46,IF(DATOS_[[AGRUP. CLAS. PROF.]:[AGRUP. CLAS. PROF.]]=$B45,IF(DATOS_[[Check Periodo Ref.]:[Check Periodo Ref.]]="Dentro",DATOS_[Conc.Sal.01]))))),
0)</f>
        <v>0</v>
      </c>
      <c r="G46" s="111">
        <f t="array" ref="G46">IFERROR(
MEDIAN((IF(DATOS_[[Sexo]:[Sexo]]=$B46,IF(DATOS_[[AGRUP. CLAS. PROF.]:[AGRUP. CLAS. PROF.]]=$B45,IF(DATOS_[[Check Periodo Ref.]:[Check Periodo Ref.]]="Dentro",DATOS_[Conc.Sal.02]))))),
0)</f>
        <v>0</v>
      </c>
      <c r="H46" s="111">
        <f t="array" ref="H46">IFERROR(
MEDIAN((IF(DATOS_[[Sexo]:[Sexo]]=$B46,IF(DATOS_[[AGRUP. CLAS. PROF.]:[AGRUP. CLAS. PROF.]]=$B45,IF(DATOS_[[Check Periodo Ref.]:[Check Periodo Ref.]]="Dentro",DATOS_[Conc.Sal.03]))))),
0)</f>
        <v>0</v>
      </c>
      <c r="I46" s="111">
        <f t="array" ref="I46">IFERROR(
MEDIAN((IF(DATOS_[[Sexo]:[Sexo]]=$B46,IF(DATOS_[[AGRUP. CLAS. PROF.]:[AGRUP. CLAS. PROF.]]=$B45,IF(DATOS_[[Check Periodo Ref.]:[Check Periodo Ref.]]="Dentro",DATOS_[Conc.Sal.04]))))),
0)</f>
        <v>0</v>
      </c>
      <c r="J46" s="111">
        <f t="array" ref="J46">IFERROR(
MEDIAN((IF(DATOS_[[Sexo]:[Sexo]]=$B46,IF(DATOS_[[AGRUP. CLAS. PROF.]:[AGRUP. CLAS. PROF.]]=$B45,IF(DATOS_[[Check Periodo Ref.]:[Check Periodo Ref.]]="Dentro",DATOS_[Conc.Sal.05]))))),
0)</f>
        <v>0</v>
      </c>
      <c r="K46" s="111">
        <f t="array" ref="K46">IFERROR(
MEDIAN((IF(DATOS_[[Sexo]:[Sexo]]=$B46,IF(DATOS_[[AGRUP. CLAS. PROF.]:[AGRUP. CLAS. PROF.]]=$B45,IF(DATOS_[[Check Periodo Ref.]:[Check Periodo Ref.]]="Dentro",DATOS_[Conc.Sal.06]))))),
0)</f>
        <v>0</v>
      </c>
      <c r="L46" s="111">
        <f t="array" ref="L46">IFERROR(
MEDIAN((IF(DATOS_[[Sexo]:[Sexo]]=$B46,IF(DATOS_[[AGRUP. CLAS. PROF.]:[AGRUP. CLAS. PROF.]]=$B45,IF(DATOS_[[Check Periodo Ref.]:[Check Periodo Ref.]]="Dentro",DATOS_[Conc.Sal.07]))))),
0)</f>
        <v>0</v>
      </c>
      <c r="M46" s="111">
        <f t="array" ref="M46">IFERROR(
MEDIAN((IF(DATOS_[[Sexo]:[Sexo]]=$B46,IF(DATOS_[[AGRUP. CLAS. PROF.]:[AGRUP. CLAS. PROF.]]=$B45,IF(DATOS_[[Check Periodo Ref.]:[Check Periodo Ref.]]="Dentro",DATOS_[Conc.Sal.08]))))),
0)</f>
        <v>0</v>
      </c>
      <c r="N46" s="111">
        <f t="array" ref="N46">IFERROR(
MEDIAN((IF(DATOS_[[Sexo]:[Sexo]]=$B46,IF(DATOS_[[AGRUP. CLAS. PROF.]:[AGRUP. CLAS. PROF.]]=$B45,IF(DATOS_[[Check Periodo Ref.]:[Check Periodo Ref.]]="Dentro",DATOS_[Conc.Sal.09]))))),
0)</f>
        <v>0</v>
      </c>
      <c r="O46" s="111">
        <f t="array" ref="O46">IFERROR(
MEDIAN((IF(DATOS_[[Sexo]:[Sexo]]=$B46,IF(DATOS_[[AGRUP. CLAS. PROF.]:[AGRUP. CLAS. PROF.]]=$B45,IF(DATOS_[[Check Periodo Ref.]:[Check Periodo Ref.]]="Dentro",DATOS_[Conc.Sal.10]))))),
0)</f>
        <v>0</v>
      </c>
      <c r="P46" s="111">
        <f t="array" ref="P46">IFERROR(
MEDIAN((IF(DATOS_[[Sexo]:[Sexo]]=$B46,IF(DATOS_[[AGRUP. CLAS. PROF.]:[AGRUP. CLAS. PROF.]]=$B45,IF(DATOS_[[Check Periodo Ref.]:[Check Periodo Ref.]]="Dentro",DATOS_[Conc.Sal.11]))))),
0)</f>
        <v>0</v>
      </c>
      <c r="Q46" s="111">
        <f t="array" ref="Q46">IFERROR(
MEDIAN((IF(DATOS_[[Sexo]:[Sexo]]=$B46,IF(DATOS_[[AGRUP. CLAS. PROF.]:[AGRUP. CLAS. PROF.]]=$B45,IF(DATOS_[[Check Periodo Ref.]:[Check Periodo Ref.]]="Dentro",DATOS_[Conc.Sal.12]))))),
0)</f>
        <v>0</v>
      </c>
      <c r="R46" s="111">
        <f t="array" ref="R46">IFERROR(
MEDIAN((IF(DATOS_[[Sexo]:[Sexo]]=$B46,IF(DATOS_[[AGRUP. CLAS. PROF.]:[AGRUP. CLAS. PROF.]]=$B45,IF(DATOS_[[Check Periodo Ref.]:[Check Periodo Ref.]]="Dentro",DATOS_[Conc.Sal.13]))))),
0)</f>
        <v>0</v>
      </c>
      <c r="S46" s="111">
        <f t="array" ref="S46">IFERROR(
MEDIAN((IF(DATOS_[[Sexo]:[Sexo]]=$B46,IF(DATOS_[[AGRUP. CLAS. PROF.]:[AGRUP. CLAS. PROF.]]=$B45,IF(DATOS_[[Check Periodo Ref.]:[Check Periodo Ref.]]="Dentro",DATOS_[Conc.Sal.14]))))),
0)</f>
        <v>0</v>
      </c>
      <c r="T46" s="111">
        <f t="array" ref="T46">IFERROR(
MEDIAN((IF(DATOS_[[Sexo]:[Sexo]]=$B46,IF(DATOS_[[AGRUP. CLAS. PROF.]:[AGRUP. CLAS. PROF.]]=$B45,IF(DATOS_[[Check Periodo Ref.]:[Check Periodo Ref.]]="Dentro",DATOS_[Conc.Sal.15]))))),
0)</f>
        <v>0</v>
      </c>
      <c r="U46" s="111">
        <f t="array" ref="U46">IFERROR(
MEDIAN((IF(DATOS_[[Sexo]:[Sexo]]=$B46,IF(DATOS_[[AGRUP. CLAS. PROF.]:[AGRUP. CLAS. PROF.]]=$B45,IF(DATOS_[[Check Periodo Ref.]:[Check Periodo Ref.]]="Dentro",DATOS_[Conc.Sal.16]))))),
0)</f>
        <v>0</v>
      </c>
      <c r="V46" s="111">
        <f t="array" ref="V46">IFERROR(
MEDIAN((IF(DATOS_[[Sexo]:[Sexo]]=$B46,IF(DATOS_[[AGRUP. CLAS. PROF.]:[AGRUP. CLAS. PROF.]]=$B45,IF(DATOS_[[Check Periodo Ref.]:[Check Periodo Ref.]]="Dentro",DATOS_[Conc.Sal.17]))))),
0)</f>
        <v>0</v>
      </c>
      <c r="W46" s="111">
        <f t="array" ref="W46">IFERROR(
MEDIAN((IF(DATOS_[[Sexo]:[Sexo]]=$B46,IF(DATOS_[[AGRUP. CLAS. PROF.]:[AGRUP. CLAS. PROF.]]=$B45,IF(DATOS_[[Check Periodo Ref.]:[Check Periodo Ref.]]="Dentro",DATOS_[Conc.Sal.18]))))),
0)</f>
        <v>0</v>
      </c>
      <c r="X46" s="111">
        <f t="array" ref="X46">IFERROR(
MEDIAN((IF(DATOS_[[Sexo]:[Sexo]]=$B46,IF(DATOS_[[AGRUP. CLAS. PROF.]:[AGRUP. CLAS. PROF.]]=$B45,IF(DATOS_[[Check Periodo Ref.]:[Check Periodo Ref.]]="Dentro",DATOS_[Conc.Sal.19]))))),
0)</f>
        <v>0</v>
      </c>
      <c r="Y46" s="111">
        <f t="array" ref="Y46">IFERROR(
MEDIAN((IF(DATOS_[[Sexo]:[Sexo]]=$B46,IF(DATOS_[[AGRUP. CLAS. PROF.]:[AGRUP. CLAS. PROF.]]=$B45,IF(DATOS_[[Check Periodo Ref.]:[Check Periodo Ref.]]="Dentro",DATOS_[Conc.Sal.20]))))),
0)</f>
        <v>0</v>
      </c>
      <c r="Z46" s="111">
        <f t="array" ref="Z46">IFERROR(
MEDIAN((IF(DATOS_[[Sexo]:[Sexo]]=$B46,IF(DATOS_[[AGRUP. CLAS. PROF.]:[AGRUP. CLAS. PROF.]]=$B45,IF(DATOS_[[Check Periodo Ref.]:[Check Periodo Ref.]]="Dentro",DATOS_[Conc.Sal.21]))))),
0)</f>
        <v>0</v>
      </c>
      <c r="AA46" s="111">
        <f t="array" ref="AA46">IFERROR(
MEDIAN((IF(DATOS_[[Sexo]:[Sexo]]=$B46,IF(DATOS_[[AGRUP. CLAS. PROF.]:[AGRUP. CLAS. PROF.]]=$B45,IF(DATOS_[[Check Periodo Ref.]:[Check Periodo Ref.]]="Dentro",DATOS_[Conc.Sal.22]))))),
0)</f>
        <v>0</v>
      </c>
      <c r="AB46" s="111">
        <f t="array" ref="AB46">IFERROR(
MEDIAN((IF(DATOS_[[Sexo]:[Sexo]]=$B46,IF(DATOS_[[AGRUP. CLAS. PROF.]:[AGRUP. CLAS. PROF.]]=$B45,IF(DATOS_[[Check Periodo Ref.]:[Check Periodo Ref.]]="Dentro",DATOS_[Conc.Sal.23]))))),
0)</f>
        <v>0</v>
      </c>
      <c r="AC46" s="111">
        <f t="array" ref="AC46">IFERROR(
MEDIAN((IF(DATOS_[[Sexo]:[Sexo]]=$B46,IF(DATOS_[[AGRUP. CLAS. PROF.]:[AGRUP. CLAS. PROF.]]=$B45,IF(DATOS_[[Check Periodo Ref.]:[Check Periodo Ref.]]="Dentro",DATOS_[Conc.Sal.24]))))),
0)</f>
        <v>0</v>
      </c>
      <c r="AD46" s="111">
        <f t="array" ref="AD46">IFERROR(
MEDIAN((IF(DATOS_[[Sexo]:[Sexo]]=$B46,IF(DATOS_[[AGRUP. CLAS. PROF.]:[AGRUP. CLAS. PROF.]]=$B45,IF(DATOS_[[Check Periodo Ref.]:[Check Periodo Ref.]]="Dentro",DATOS_[Conc.Sal.25]))))),
0)</f>
        <v>0</v>
      </c>
      <c r="AE46" s="111">
        <f t="array" ref="AE46">IFERROR(
MEDIAN((IF(DATOS_[[Sexo]:[Sexo]]=$B46,IF(DATOS_[[AGRUP. CLAS. PROF.]:[AGRUP. CLAS. PROF.]]=$B45,IF(DATOS_[[Check Periodo Ref.]:[Check Periodo Ref.]]="Dentro",DATOS_[Conc.Sal.26]))))),
0)</f>
        <v>0</v>
      </c>
      <c r="AF46" s="111">
        <f t="array" ref="AF46">IFERROR(
MEDIAN((IF(DATOS_[[Sexo]:[Sexo]]=$B46,IF(DATOS_[[AGRUP. CLAS. PROF.]:[AGRUP. CLAS. PROF.]]=$B45,IF(DATOS_[[Check Periodo Ref.]:[Check Periodo Ref.]]="Dentro",DATOS_[Conc.Sal.27]))))),
0)</f>
        <v>0</v>
      </c>
      <c r="AG46" s="111">
        <f t="array" ref="AG46">IFERROR(
MEDIAN((IF(DATOS_[[Sexo]:[Sexo]]=$B46,IF(DATOS_[[AGRUP. CLAS. PROF.]:[AGRUP. CLAS. PROF.]]=$B45,IF(DATOS_[[Check Periodo Ref.]:[Check Periodo Ref.]]="Dentro",DATOS_[Conc.Sal.28]))))),
0)</f>
        <v>0</v>
      </c>
      <c r="AH46" s="111">
        <f t="array" ref="AH46">IFERROR(
MEDIAN((IF(DATOS_[[Sexo]:[Sexo]]=$B46,IF(DATOS_[[AGRUP. CLAS. PROF.]:[AGRUP. CLAS. PROF.]]=$B45,IF(DATOS_[[Check Periodo Ref.]:[Check Periodo Ref.]]="Dentro",DATOS_[Conc.Sal.29]))))),
0)</f>
        <v>0</v>
      </c>
      <c r="AI46" s="111">
        <f t="array" ref="AI46">IFERROR(
MEDIAN((IF(DATOS_[[Sexo]:[Sexo]]=$B46,IF(DATOS_[[AGRUP. CLAS. PROF.]:[AGRUP. CLAS. PROF.]]=$B45,IF(DATOS_[[Check Periodo Ref.]:[Check Periodo Ref.]]="Dentro",DATOS_[Conc.Sal.30]))))),
0)</f>
        <v>0</v>
      </c>
      <c r="AJ46" s="112">
        <f t="array" ref="AJ46">IFERROR(
MEDIAN(IF(DATOS_[Sexo]=$B46,IF(DATOS_[AGRUP. CLAS. PROF.]=$B45,IF(DATOS_[Check Periodo Ref.]="Dentro",DATOS_[Tot COMPL.SAL Ef],FALSE)))),
0)</f>
        <v>0</v>
      </c>
      <c r="AK46" s="113">
        <f t="array" ref="AK46">IFERROR(
MEDIAN(IF(DATOS_[Sexo]=$B46,IF(DATOS_[AGRUP. CLAS. PROF.]=$B45,IF(DATOS_[Check Periodo Ref.]="Dentro",DATOS_[TOTAL SALARIO Ef],FALSE)))),
0)</f>
        <v>0</v>
      </c>
      <c r="AL46" s="114">
        <f t="array" ref="AL46">IFERROR(
MEDIAN((IF(DATOS_[[Sexo]:[Sexo]]=$B46,IF(DATOS_[[AGRUP. CLAS. PROF.]:[AGRUP. CLAS. PROF.]]=$B45,IF(DATOS_[[Check Periodo Ref.]:[Check Periodo Ref.]]="Dentro",DATOS_[C.Extra.01]))))),
0)</f>
        <v>0</v>
      </c>
      <c r="AM46" s="114">
        <f t="array" ref="AM46">IFERROR(
MEDIAN((IF(DATOS_[[Sexo]:[Sexo]]=$B46,IF(DATOS_[[AGRUP. CLAS. PROF.]:[AGRUP. CLAS. PROF.]]=$B45,IF(DATOS_[[Check Periodo Ref.]:[Check Periodo Ref.]]="Dentro",DATOS_[C.Extra.02]))))),
0)</f>
        <v>0</v>
      </c>
      <c r="AN46" s="114">
        <f t="array" ref="AN46">IFERROR(
MEDIAN((IF(DATOS_[[Sexo]:[Sexo]]=$B46,IF(DATOS_[[AGRUP. CLAS. PROF.]:[AGRUP. CLAS. PROF.]]=$B45,IF(DATOS_[[Check Periodo Ref.]:[Check Periodo Ref.]]="Dentro",DATOS_[C.Extra.03]))))),
0)</f>
        <v>0</v>
      </c>
      <c r="AO46" s="114">
        <f t="array" ref="AO46">IFERROR(
MEDIAN((IF(DATOS_[[Sexo]:[Sexo]]=$B46,IF(DATOS_[[AGRUP. CLAS. PROF.]:[AGRUP. CLAS. PROF.]]=$B45,IF(DATOS_[[Check Periodo Ref.]:[Check Periodo Ref.]]="Dentro",DATOS_[C.Extra.04]))))),
0)</f>
        <v>0</v>
      </c>
      <c r="AP46" s="114">
        <f t="array" ref="AP46">IFERROR(
MEDIAN((IF(DATOS_[[Sexo]:[Sexo]]=$B46,IF(DATOS_[[AGRUP. CLAS. PROF.]:[AGRUP. CLAS. PROF.]]=$B45,IF(DATOS_[[Check Periodo Ref.]:[Check Periodo Ref.]]="Dentro",DATOS_[C.Extra.05]))))),
0)</f>
        <v>0</v>
      </c>
      <c r="AQ46" s="115">
        <f t="array" ref="AQ46">IFERROR(
MEDIAN(IF(DATOS_[Sexo]=$B46,IF(DATOS_[AGRUP. CLAS. PROF.]=$B45,IF(DATOS_[Check Periodo Ref.]="Dentro",DATOS_[Tot Extrasalarial Ef],FALSE)))),
0)</f>
        <v>0</v>
      </c>
      <c r="AR46" s="116">
        <f t="array" ref="AR46">IFERROR(
MEDIAN(IF(DATOS_[Sexo]=$B46,IF(DATOS_[AGRUP. CLAS. PROF.]=$B45,IF(DATOS_[Check Periodo Ref.]="Dentro",DATOS_[TOTAL Retrib Ef],FALSE)))),
0)</f>
        <v>0</v>
      </c>
    </row>
    <row r="47" spans="1:44" x14ac:dyDescent="0.3">
      <c r="A47" s="42" t="str">
        <f t="shared" ref="A47" si="46">+A46</f>
        <v>[ocultar]</v>
      </c>
      <c r="B47" s="34" t="s">
        <v>163</v>
      </c>
      <c r="C47" s="33">
        <f t="array" ref="C47">SUM(IF($B47=DATOS_[Sexo],
IF($B45=DATOS_[AGRUP. CLAS. PROF.],
IF("Dentro"=DATOS_[Check Periodo Ref.],
1/(COUNTIFS(DATOS_[Sexo],$B47,DATOS_[AGRUP. CLAS. PROF.],$B45,DATOS_[Check Periodo Ref.],"Dentro",DATOS_[id],DATOS_[id]))))))</f>
        <v>0</v>
      </c>
      <c r="D47" s="35">
        <f>COUNTIFS(DATOS_[AGRUP. CLAS. PROF.],$B45,DATOS_[Sexo],$B47,DATOS_[Check Periodo Ref.],"Dentro")</f>
        <v>0</v>
      </c>
      <c r="E47" s="110">
        <f t="array" ref="E47">IFERROR(
MEDIAN(IF(DATOS_[Sexo]=$B47,IF(DATOS_[AGRUP. CLAS. PROF.]=$B45,IF(DATOS_[Check Periodo Ref.]="Dentro",DATOS_[SALARIO BASE Ef],FALSE)))),
0)</f>
        <v>0</v>
      </c>
      <c r="F47" s="111">
        <f t="array" ref="F47">IFERROR(
MEDIAN((IF(DATOS_[[Sexo]:[Sexo]]=$B47,IF(DATOS_[[AGRUP. CLAS. PROF.]:[AGRUP. CLAS. PROF.]]=$B45,IF(DATOS_[[Check Periodo Ref.]:[Check Periodo Ref.]]="Dentro",DATOS_[Conc.Sal.01]))))),
0)</f>
        <v>0</v>
      </c>
      <c r="G47" s="111">
        <f t="array" ref="G47">IFERROR(
MEDIAN((IF(DATOS_[[Sexo]:[Sexo]]=$B47,IF(DATOS_[[AGRUP. CLAS. PROF.]:[AGRUP. CLAS. PROF.]]=$B45,IF(DATOS_[[Check Periodo Ref.]:[Check Periodo Ref.]]="Dentro",DATOS_[Conc.Sal.02]))))),
0)</f>
        <v>0</v>
      </c>
      <c r="H47" s="111">
        <f t="array" ref="H47">IFERROR(
MEDIAN((IF(DATOS_[[Sexo]:[Sexo]]=$B47,IF(DATOS_[[AGRUP. CLAS. PROF.]:[AGRUP. CLAS. PROF.]]=$B45,IF(DATOS_[[Check Periodo Ref.]:[Check Periodo Ref.]]="Dentro",DATOS_[Conc.Sal.03]))))),
0)</f>
        <v>0</v>
      </c>
      <c r="I47" s="111">
        <f t="array" ref="I47">IFERROR(
MEDIAN((IF(DATOS_[[Sexo]:[Sexo]]=$B47,IF(DATOS_[[AGRUP. CLAS. PROF.]:[AGRUP. CLAS. PROF.]]=$B45,IF(DATOS_[[Check Periodo Ref.]:[Check Periodo Ref.]]="Dentro",DATOS_[Conc.Sal.04]))))),
0)</f>
        <v>0</v>
      </c>
      <c r="J47" s="111">
        <f t="array" ref="J47">IFERROR(
MEDIAN((IF(DATOS_[[Sexo]:[Sexo]]=$B47,IF(DATOS_[[AGRUP. CLAS. PROF.]:[AGRUP. CLAS. PROF.]]=$B45,IF(DATOS_[[Check Periodo Ref.]:[Check Periodo Ref.]]="Dentro",DATOS_[Conc.Sal.05]))))),
0)</f>
        <v>0</v>
      </c>
      <c r="K47" s="111">
        <f t="array" ref="K47">IFERROR(
MEDIAN((IF(DATOS_[[Sexo]:[Sexo]]=$B47,IF(DATOS_[[AGRUP. CLAS. PROF.]:[AGRUP. CLAS. PROF.]]=$B45,IF(DATOS_[[Check Periodo Ref.]:[Check Periodo Ref.]]="Dentro",DATOS_[Conc.Sal.06]))))),
0)</f>
        <v>0</v>
      </c>
      <c r="L47" s="111">
        <f t="array" ref="L47">IFERROR(
MEDIAN((IF(DATOS_[[Sexo]:[Sexo]]=$B47,IF(DATOS_[[AGRUP. CLAS. PROF.]:[AGRUP. CLAS. PROF.]]=$B45,IF(DATOS_[[Check Periodo Ref.]:[Check Periodo Ref.]]="Dentro",DATOS_[Conc.Sal.07]))))),
0)</f>
        <v>0</v>
      </c>
      <c r="M47" s="111">
        <f t="array" ref="M47">IFERROR(
MEDIAN((IF(DATOS_[[Sexo]:[Sexo]]=$B47,IF(DATOS_[[AGRUP. CLAS. PROF.]:[AGRUP. CLAS. PROF.]]=$B45,IF(DATOS_[[Check Periodo Ref.]:[Check Periodo Ref.]]="Dentro",DATOS_[Conc.Sal.08]))))),
0)</f>
        <v>0</v>
      </c>
      <c r="N47" s="111">
        <f t="array" ref="N47">IFERROR(
MEDIAN((IF(DATOS_[[Sexo]:[Sexo]]=$B47,IF(DATOS_[[AGRUP. CLAS. PROF.]:[AGRUP. CLAS. PROF.]]=$B45,IF(DATOS_[[Check Periodo Ref.]:[Check Periodo Ref.]]="Dentro",DATOS_[Conc.Sal.09]))))),
0)</f>
        <v>0</v>
      </c>
      <c r="O47" s="111">
        <f t="array" ref="O47">IFERROR(
MEDIAN((IF(DATOS_[[Sexo]:[Sexo]]=$B47,IF(DATOS_[[AGRUP. CLAS. PROF.]:[AGRUP. CLAS. PROF.]]=$B45,IF(DATOS_[[Check Periodo Ref.]:[Check Periodo Ref.]]="Dentro",DATOS_[Conc.Sal.10]))))),
0)</f>
        <v>0</v>
      </c>
      <c r="P47" s="111">
        <f t="array" ref="P47">IFERROR(
MEDIAN((IF(DATOS_[[Sexo]:[Sexo]]=$B47,IF(DATOS_[[AGRUP. CLAS. PROF.]:[AGRUP. CLAS. PROF.]]=$B45,IF(DATOS_[[Check Periodo Ref.]:[Check Periodo Ref.]]="Dentro",DATOS_[Conc.Sal.11]))))),
0)</f>
        <v>0</v>
      </c>
      <c r="Q47" s="111">
        <f t="array" ref="Q47">IFERROR(
MEDIAN((IF(DATOS_[[Sexo]:[Sexo]]=$B47,IF(DATOS_[[AGRUP. CLAS. PROF.]:[AGRUP. CLAS. PROF.]]=$B45,IF(DATOS_[[Check Periodo Ref.]:[Check Periodo Ref.]]="Dentro",DATOS_[Conc.Sal.12]))))),
0)</f>
        <v>0</v>
      </c>
      <c r="R47" s="111">
        <f t="array" ref="R47">IFERROR(
MEDIAN((IF(DATOS_[[Sexo]:[Sexo]]=$B47,IF(DATOS_[[AGRUP. CLAS. PROF.]:[AGRUP. CLAS. PROF.]]=$B45,IF(DATOS_[[Check Periodo Ref.]:[Check Periodo Ref.]]="Dentro",DATOS_[Conc.Sal.13]))))),
0)</f>
        <v>0</v>
      </c>
      <c r="S47" s="111">
        <f t="array" ref="S47">IFERROR(
MEDIAN((IF(DATOS_[[Sexo]:[Sexo]]=$B47,IF(DATOS_[[AGRUP. CLAS. PROF.]:[AGRUP. CLAS. PROF.]]=$B45,IF(DATOS_[[Check Periodo Ref.]:[Check Periodo Ref.]]="Dentro",DATOS_[Conc.Sal.14]))))),
0)</f>
        <v>0</v>
      </c>
      <c r="T47" s="111">
        <f t="array" ref="T47">IFERROR(
MEDIAN((IF(DATOS_[[Sexo]:[Sexo]]=$B47,IF(DATOS_[[AGRUP. CLAS. PROF.]:[AGRUP. CLAS. PROF.]]=$B45,IF(DATOS_[[Check Periodo Ref.]:[Check Periodo Ref.]]="Dentro",DATOS_[Conc.Sal.15]))))),
0)</f>
        <v>0</v>
      </c>
      <c r="U47" s="111">
        <f t="array" ref="U47">IFERROR(
MEDIAN((IF(DATOS_[[Sexo]:[Sexo]]=$B47,IF(DATOS_[[AGRUP. CLAS. PROF.]:[AGRUP. CLAS. PROF.]]=$B45,IF(DATOS_[[Check Periodo Ref.]:[Check Periodo Ref.]]="Dentro",DATOS_[Conc.Sal.16]))))),
0)</f>
        <v>0</v>
      </c>
      <c r="V47" s="111">
        <f t="array" ref="V47">IFERROR(
MEDIAN((IF(DATOS_[[Sexo]:[Sexo]]=$B47,IF(DATOS_[[AGRUP. CLAS. PROF.]:[AGRUP. CLAS. PROF.]]=$B45,IF(DATOS_[[Check Periodo Ref.]:[Check Periodo Ref.]]="Dentro",DATOS_[Conc.Sal.17]))))),
0)</f>
        <v>0</v>
      </c>
      <c r="W47" s="111">
        <f t="array" ref="W47">IFERROR(
MEDIAN((IF(DATOS_[[Sexo]:[Sexo]]=$B47,IF(DATOS_[[AGRUP. CLAS. PROF.]:[AGRUP. CLAS. PROF.]]=$B45,IF(DATOS_[[Check Periodo Ref.]:[Check Periodo Ref.]]="Dentro",DATOS_[Conc.Sal.18]))))),
0)</f>
        <v>0</v>
      </c>
      <c r="X47" s="111">
        <f t="array" ref="X47">IFERROR(
MEDIAN((IF(DATOS_[[Sexo]:[Sexo]]=$B47,IF(DATOS_[[AGRUP. CLAS. PROF.]:[AGRUP. CLAS. PROF.]]=$B45,IF(DATOS_[[Check Periodo Ref.]:[Check Periodo Ref.]]="Dentro",DATOS_[Conc.Sal.19]))))),
0)</f>
        <v>0</v>
      </c>
      <c r="Y47" s="111">
        <f t="array" ref="Y47">IFERROR(
MEDIAN((IF(DATOS_[[Sexo]:[Sexo]]=$B47,IF(DATOS_[[AGRUP. CLAS. PROF.]:[AGRUP. CLAS. PROF.]]=$B45,IF(DATOS_[[Check Periodo Ref.]:[Check Periodo Ref.]]="Dentro",DATOS_[Conc.Sal.20]))))),
0)</f>
        <v>0</v>
      </c>
      <c r="Z47" s="111">
        <f t="array" ref="Z47">IFERROR(
MEDIAN((IF(DATOS_[[Sexo]:[Sexo]]=$B47,IF(DATOS_[[AGRUP. CLAS. PROF.]:[AGRUP. CLAS. PROF.]]=$B45,IF(DATOS_[[Check Periodo Ref.]:[Check Periodo Ref.]]="Dentro",DATOS_[Conc.Sal.21]))))),
0)</f>
        <v>0</v>
      </c>
      <c r="AA47" s="111">
        <f t="array" ref="AA47">IFERROR(
MEDIAN((IF(DATOS_[[Sexo]:[Sexo]]=$B47,IF(DATOS_[[AGRUP. CLAS. PROF.]:[AGRUP. CLAS. PROF.]]=$B45,IF(DATOS_[[Check Periodo Ref.]:[Check Periodo Ref.]]="Dentro",DATOS_[Conc.Sal.22]))))),
0)</f>
        <v>0</v>
      </c>
      <c r="AB47" s="111">
        <f t="array" ref="AB47">IFERROR(
MEDIAN((IF(DATOS_[[Sexo]:[Sexo]]=$B47,IF(DATOS_[[AGRUP. CLAS. PROF.]:[AGRUP. CLAS. PROF.]]=$B45,IF(DATOS_[[Check Periodo Ref.]:[Check Periodo Ref.]]="Dentro",DATOS_[Conc.Sal.23]))))),
0)</f>
        <v>0</v>
      </c>
      <c r="AC47" s="111">
        <f t="array" ref="AC47">IFERROR(
MEDIAN((IF(DATOS_[[Sexo]:[Sexo]]=$B47,IF(DATOS_[[AGRUP. CLAS. PROF.]:[AGRUP. CLAS. PROF.]]=$B45,IF(DATOS_[[Check Periodo Ref.]:[Check Periodo Ref.]]="Dentro",DATOS_[Conc.Sal.24]))))),
0)</f>
        <v>0</v>
      </c>
      <c r="AD47" s="111">
        <f t="array" ref="AD47">IFERROR(
MEDIAN((IF(DATOS_[[Sexo]:[Sexo]]=$B47,IF(DATOS_[[AGRUP. CLAS. PROF.]:[AGRUP. CLAS. PROF.]]=$B45,IF(DATOS_[[Check Periodo Ref.]:[Check Periodo Ref.]]="Dentro",DATOS_[Conc.Sal.25]))))),
0)</f>
        <v>0</v>
      </c>
      <c r="AE47" s="111">
        <f t="array" ref="AE47">IFERROR(
MEDIAN((IF(DATOS_[[Sexo]:[Sexo]]=$B47,IF(DATOS_[[AGRUP. CLAS. PROF.]:[AGRUP. CLAS. PROF.]]=$B45,IF(DATOS_[[Check Periodo Ref.]:[Check Periodo Ref.]]="Dentro",DATOS_[Conc.Sal.26]))))),
0)</f>
        <v>0</v>
      </c>
      <c r="AF47" s="111">
        <f t="array" ref="AF47">IFERROR(
MEDIAN((IF(DATOS_[[Sexo]:[Sexo]]=$B47,IF(DATOS_[[AGRUP. CLAS. PROF.]:[AGRUP. CLAS. PROF.]]=$B45,IF(DATOS_[[Check Periodo Ref.]:[Check Periodo Ref.]]="Dentro",DATOS_[Conc.Sal.27]))))),
0)</f>
        <v>0</v>
      </c>
      <c r="AG47" s="111">
        <f t="array" ref="AG47">IFERROR(
MEDIAN((IF(DATOS_[[Sexo]:[Sexo]]=$B47,IF(DATOS_[[AGRUP. CLAS. PROF.]:[AGRUP. CLAS. PROF.]]=$B45,IF(DATOS_[[Check Periodo Ref.]:[Check Periodo Ref.]]="Dentro",DATOS_[Conc.Sal.28]))))),
0)</f>
        <v>0</v>
      </c>
      <c r="AH47" s="111">
        <f t="array" ref="AH47">IFERROR(
MEDIAN((IF(DATOS_[[Sexo]:[Sexo]]=$B47,IF(DATOS_[[AGRUP. CLAS. PROF.]:[AGRUP. CLAS. PROF.]]=$B45,IF(DATOS_[[Check Periodo Ref.]:[Check Periodo Ref.]]="Dentro",DATOS_[Conc.Sal.29]))))),
0)</f>
        <v>0</v>
      </c>
      <c r="AI47" s="111">
        <f t="array" ref="AI47">IFERROR(
MEDIAN((IF(DATOS_[[Sexo]:[Sexo]]=$B47,IF(DATOS_[[AGRUP. CLAS. PROF.]:[AGRUP. CLAS. PROF.]]=$B45,IF(DATOS_[[Check Periodo Ref.]:[Check Periodo Ref.]]="Dentro",DATOS_[Conc.Sal.30]))))),
0)</f>
        <v>0</v>
      </c>
      <c r="AJ47" s="112">
        <f t="array" ref="AJ47">IFERROR(
MEDIAN(IF(DATOS_[Sexo]=$B47,IF(DATOS_[AGRUP. CLAS. PROF.]=$B45,IF(DATOS_[Check Periodo Ref.]="Dentro",DATOS_[Tot COMPL.SAL Ef],FALSE)))),
0)</f>
        <v>0</v>
      </c>
      <c r="AK47" s="113">
        <f t="array" ref="AK47">IFERROR(
MEDIAN(IF(DATOS_[Sexo]=$B47,IF(DATOS_[AGRUP. CLAS. PROF.]=$B45,IF(DATOS_[Check Periodo Ref.]="Dentro",DATOS_[TOTAL SALARIO Ef],FALSE)))),
0)</f>
        <v>0</v>
      </c>
      <c r="AL47" s="114">
        <f t="array" ref="AL47">IFERROR(
MEDIAN((IF(DATOS_[[Sexo]:[Sexo]]=$B47,IF(DATOS_[[AGRUP. CLAS. PROF.]:[AGRUP. CLAS. PROF.]]=$B45,IF(DATOS_[[Check Periodo Ref.]:[Check Periodo Ref.]]="Dentro",DATOS_[C.Extra.01]))))),
0)</f>
        <v>0</v>
      </c>
      <c r="AM47" s="114">
        <f t="array" ref="AM47">IFERROR(
MEDIAN((IF(DATOS_[[Sexo]:[Sexo]]=$B47,IF(DATOS_[[AGRUP. CLAS. PROF.]:[AGRUP. CLAS. PROF.]]=$B45,IF(DATOS_[[Check Periodo Ref.]:[Check Periodo Ref.]]="Dentro",DATOS_[C.Extra.02]))))),
0)</f>
        <v>0</v>
      </c>
      <c r="AN47" s="114">
        <f t="array" ref="AN47">IFERROR(
MEDIAN((IF(DATOS_[[Sexo]:[Sexo]]=$B47,IF(DATOS_[[AGRUP. CLAS. PROF.]:[AGRUP. CLAS. PROF.]]=$B45,IF(DATOS_[[Check Periodo Ref.]:[Check Periodo Ref.]]="Dentro",DATOS_[C.Extra.03]))))),
0)</f>
        <v>0</v>
      </c>
      <c r="AO47" s="114">
        <f t="array" ref="AO47">IFERROR(
MEDIAN((IF(DATOS_[[Sexo]:[Sexo]]=$B47,IF(DATOS_[[AGRUP. CLAS. PROF.]:[AGRUP. CLAS. PROF.]]=$B45,IF(DATOS_[[Check Periodo Ref.]:[Check Periodo Ref.]]="Dentro",DATOS_[C.Extra.04]))))),
0)</f>
        <v>0</v>
      </c>
      <c r="AP47" s="114">
        <f t="array" ref="AP47">IFERROR(
MEDIAN((IF(DATOS_[[Sexo]:[Sexo]]=$B47,IF(DATOS_[[AGRUP. CLAS. PROF.]:[AGRUP. CLAS. PROF.]]=$B45,IF(DATOS_[[Check Periodo Ref.]:[Check Periodo Ref.]]="Dentro",DATOS_[C.Extra.05]))))),
0)</f>
        <v>0</v>
      </c>
      <c r="AQ47" s="115">
        <f t="array" ref="AQ47">IFERROR(
MEDIAN(IF(DATOS_[Sexo]=$B47,IF(DATOS_[AGRUP. CLAS. PROF.]=$B45,IF(DATOS_[Check Periodo Ref.]="Dentro",DATOS_[Tot Extrasalarial Ef],FALSE)))),
0)</f>
        <v>0</v>
      </c>
      <c r="AR47" s="116">
        <f t="array" ref="AR47">IFERROR(
MEDIAN(IF(DATOS_[Sexo]=$B47,IF(DATOS_[AGRUP. CLAS. PROF.]=$B45,IF(DATOS_[Check Periodo Ref.]="Dentro",DATOS_[TOTAL Retrib Ef],FALSE)))),
0)</f>
        <v>0</v>
      </c>
    </row>
    <row r="48" spans="1:44" ht="17.25" thickBot="1" x14ac:dyDescent="0.35">
      <c r="A48" s="42" t="str">
        <f t="shared" ref="A48" si="47">+A49</f>
        <v>[ocultar]</v>
      </c>
      <c r="B48" s="40" t="s">
        <v>228</v>
      </c>
      <c r="C48" s="109"/>
      <c r="D48" s="41"/>
      <c r="E48" s="119" t="str">
        <f t="shared" ref="E48:AR48" si="48">IFERROR((E49-E50)/E49,"")</f>
        <v/>
      </c>
      <c r="F48" s="123" t="str">
        <f t="shared" si="48"/>
        <v/>
      </c>
      <c r="G48" s="123" t="str">
        <f t="shared" si="48"/>
        <v/>
      </c>
      <c r="H48" s="123" t="str">
        <f t="shared" si="48"/>
        <v/>
      </c>
      <c r="I48" s="123" t="str">
        <f t="shared" si="48"/>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2" t="str">
        <f t="shared" si="48"/>
        <v/>
      </c>
      <c r="W48" s="122" t="str">
        <f t="shared" si="48"/>
        <v/>
      </c>
      <c r="X48" s="122" t="str">
        <f t="shared" si="48"/>
        <v/>
      </c>
      <c r="Y48" s="122"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4" t="str">
        <f t="shared" si="48"/>
        <v/>
      </c>
      <c r="AK48" s="128" t="str">
        <f t="shared" si="48"/>
        <v/>
      </c>
      <c r="AL48" s="125" t="str">
        <f t="shared" si="48"/>
        <v/>
      </c>
      <c r="AM48" s="125" t="str">
        <f t="shared" si="48"/>
        <v/>
      </c>
      <c r="AN48" s="125" t="str">
        <f t="shared" si="48"/>
        <v/>
      </c>
      <c r="AO48" s="125" t="str">
        <f t="shared" si="48"/>
        <v/>
      </c>
      <c r="AP48" s="125" t="str">
        <f t="shared" si="48"/>
        <v/>
      </c>
      <c r="AQ48" s="126" t="str">
        <f t="shared" si="48"/>
        <v/>
      </c>
      <c r="AR48" s="127" t="str">
        <f t="shared" si="48"/>
        <v/>
      </c>
    </row>
    <row r="49" spans="1:44" x14ac:dyDescent="0.3">
      <c r="A49" s="42" t="str">
        <f t="shared" ref="A49" si="49">+IF(C49+C50=0,"[ocultar]","")</f>
        <v>[ocultar]</v>
      </c>
      <c r="B49" s="34" t="s">
        <v>162</v>
      </c>
      <c r="C49" s="33">
        <f t="array" ref="C49">SUM(IF($B49=DATOS_[Sexo],
IF($B48=DATOS_[AGRUP. CLAS. PROF.],
IF("Dentro"=DATOS_[Check Periodo Ref.],
1/(COUNTIFS(DATOS_[Sexo],$B49,DATOS_[AGRUP. CLAS. PROF.],$B48,DATOS_[Check Periodo Ref.],"Dentro",DATOS_[id],DATOS_[id]))))))</f>
        <v>0</v>
      </c>
      <c r="D49" s="35">
        <f>COUNTIFS(DATOS_[AGRUP. CLAS. PROF.],$B48,DATOS_[Sexo],$B49,DATOS_[Check Periodo Ref.],"Dentro")</f>
        <v>0</v>
      </c>
      <c r="E49" s="110">
        <f t="array" ref="E49">IFERROR(
MEDIAN(IF(DATOS_[Sexo]=$B49,IF(DATOS_[AGRUP. CLAS. PROF.]=$B48,IF(DATOS_[Check Periodo Ref.]="Dentro",DATOS_[SALARIO BASE Ef],FALSE)))),
0)</f>
        <v>0</v>
      </c>
      <c r="F49" s="111">
        <f t="array" ref="F49">IFERROR(
MEDIAN((IF(DATOS_[[Sexo]:[Sexo]]=$B49,IF(DATOS_[[AGRUP. CLAS. PROF.]:[AGRUP. CLAS. PROF.]]=$B48,IF(DATOS_[[Check Periodo Ref.]:[Check Periodo Ref.]]="Dentro",DATOS_[Conc.Sal.01]))))),
0)</f>
        <v>0</v>
      </c>
      <c r="G49" s="111">
        <f t="array" ref="G49">IFERROR(
MEDIAN((IF(DATOS_[[Sexo]:[Sexo]]=$B49,IF(DATOS_[[AGRUP. CLAS. PROF.]:[AGRUP. CLAS. PROF.]]=$B48,IF(DATOS_[[Check Periodo Ref.]:[Check Periodo Ref.]]="Dentro",DATOS_[Conc.Sal.02]))))),
0)</f>
        <v>0</v>
      </c>
      <c r="H49" s="111">
        <f t="array" ref="H49">IFERROR(
MEDIAN((IF(DATOS_[[Sexo]:[Sexo]]=$B49,IF(DATOS_[[AGRUP. CLAS. PROF.]:[AGRUP. CLAS. PROF.]]=$B48,IF(DATOS_[[Check Periodo Ref.]:[Check Periodo Ref.]]="Dentro",DATOS_[Conc.Sal.03]))))),
0)</f>
        <v>0</v>
      </c>
      <c r="I49" s="111">
        <f t="array" ref="I49">IFERROR(
MEDIAN((IF(DATOS_[[Sexo]:[Sexo]]=$B49,IF(DATOS_[[AGRUP. CLAS. PROF.]:[AGRUP. CLAS. PROF.]]=$B48,IF(DATOS_[[Check Periodo Ref.]:[Check Periodo Ref.]]="Dentro",DATOS_[Conc.Sal.04]))))),
0)</f>
        <v>0</v>
      </c>
      <c r="J49" s="111">
        <f t="array" ref="J49">IFERROR(
MEDIAN((IF(DATOS_[[Sexo]:[Sexo]]=$B49,IF(DATOS_[[AGRUP. CLAS. PROF.]:[AGRUP. CLAS. PROF.]]=$B48,IF(DATOS_[[Check Periodo Ref.]:[Check Periodo Ref.]]="Dentro",DATOS_[Conc.Sal.05]))))),
0)</f>
        <v>0</v>
      </c>
      <c r="K49" s="111">
        <f t="array" ref="K49">IFERROR(
MEDIAN((IF(DATOS_[[Sexo]:[Sexo]]=$B49,IF(DATOS_[[AGRUP. CLAS. PROF.]:[AGRUP. CLAS. PROF.]]=$B48,IF(DATOS_[[Check Periodo Ref.]:[Check Periodo Ref.]]="Dentro",DATOS_[Conc.Sal.06]))))),
0)</f>
        <v>0</v>
      </c>
      <c r="L49" s="111">
        <f t="array" ref="L49">IFERROR(
MEDIAN((IF(DATOS_[[Sexo]:[Sexo]]=$B49,IF(DATOS_[[AGRUP. CLAS. PROF.]:[AGRUP. CLAS. PROF.]]=$B48,IF(DATOS_[[Check Periodo Ref.]:[Check Periodo Ref.]]="Dentro",DATOS_[Conc.Sal.07]))))),
0)</f>
        <v>0</v>
      </c>
      <c r="M49" s="111">
        <f t="array" ref="M49">IFERROR(
MEDIAN((IF(DATOS_[[Sexo]:[Sexo]]=$B49,IF(DATOS_[[AGRUP. CLAS. PROF.]:[AGRUP. CLAS. PROF.]]=$B48,IF(DATOS_[[Check Periodo Ref.]:[Check Periodo Ref.]]="Dentro",DATOS_[Conc.Sal.08]))))),
0)</f>
        <v>0</v>
      </c>
      <c r="N49" s="111">
        <f t="array" ref="N49">IFERROR(
MEDIAN((IF(DATOS_[[Sexo]:[Sexo]]=$B49,IF(DATOS_[[AGRUP. CLAS. PROF.]:[AGRUP. CLAS. PROF.]]=$B48,IF(DATOS_[[Check Periodo Ref.]:[Check Periodo Ref.]]="Dentro",DATOS_[Conc.Sal.09]))))),
0)</f>
        <v>0</v>
      </c>
      <c r="O49" s="111">
        <f t="array" ref="O49">IFERROR(
MEDIAN((IF(DATOS_[[Sexo]:[Sexo]]=$B49,IF(DATOS_[[AGRUP. CLAS. PROF.]:[AGRUP. CLAS. PROF.]]=$B48,IF(DATOS_[[Check Periodo Ref.]:[Check Periodo Ref.]]="Dentro",DATOS_[Conc.Sal.10]))))),
0)</f>
        <v>0</v>
      </c>
      <c r="P49" s="111">
        <f t="array" ref="P49">IFERROR(
MEDIAN((IF(DATOS_[[Sexo]:[Sexo]]=$B49,IF(DATOS_[[AGRUP. CLAS. PROF.]:[AGRUP. CLAS. PROF.]]=$B48,IF(DATOS_[[Check Periodo Ref.]:[Check Periodo Ref.]]="Dentro",DATOS_[Conc.Sal.11]))))),
0)</f>
        <v>0</v>
      </c>
      <c r="Q49" s="111">
        <f t="array" ref="Q49">IFERROR(
MEDIAN((IF(DATOS_[[Sexo]:[Sexo]]=$B49,IF(DATOS_[[AGRUP. CLAS. PROF.]:[AGRUP. CLAS. PROF.]]=$B48,IF(DATOS_[[Check Periodo Ref.]:[Check Periodo Ref.]]="Dentro",DATOS_[Conc.Sal.12]))))),
0)</f>
        <v>0</v>
      </c>
      <c r="R49" s="111">
        <f t="array" ref="R49">IFERROR(
MEDIAN((IF(DATOS_[[Sexo]:[Sexo]]=$B49,IF(DATOS_[[AGRUP. CLAS. PROF.]:[AGRUP. CLAS. PROF.]]=$B48,IF(DATOS_[[Check Periodo Ref.]:[Check Periodo Ref.]]="Dentro",DATOS_[Conc.Sal.13]))))),
0)</f>
        <v>0</v>
      </c>
      <c r="S49" s="111">
        <f t="array" ref="S49">IFERROR(
MEDIAN((IF(DATOS_[[Sexo]:[Sexo]]=$B49,IF(DATOS_[[AGRUP. CLAS. PROF.]:[AGRUP. CLAS. PROF.]]=$B48,IF(DATOS_[[Check Periodo Ref.]:[Check Periodo Ref.]]="Dentro",DATOS_[Conc.Sal.14]))))),
0)</f>
        <v>0</v>
      </c>
      <c r="T49" s="111">
        <f t="array" ref="T49">IFERROR(
MEDIAN((IF(DATOS_[[Sexo]:[Sexo]]=$B49,IF(DATOS_[[AGRUP. CLAS. PROF.]:[AGRUP. CLAS. PROF.]]=$B48,IF(DATOS_[[Check Periodo Ref.]:[Check Periodo Ref.]]="Dentro",DATOS_[Conc.Sal.15]))))),
0)</f>
        <v>0</v>
      </c>
      <c r="U49" s="111">
        <f t="array" ref="U49">IFERROR(
MEDIAN((IF(DATOS_[[Sexo]:[Sexo]]=$B49,IF(DATOS_[[AGRUP. CLAS. PROF.]:[AGRUP. CLAS. PROF.]]=$B48,IF(DATOS_[[Check Periodo Ref.]:[Check Periodo Ref.]]="Dentro",DATOS_[Conc.Sal.16]))))),
0)</f>
        <v>0</v>
      </c>
      <c r="V49" s="111">
        <f t="array" ref="V49">IFERROR(
MEDIAN((IF(DATOS_[[Sexo]:[Sexo]]=$B49,IF(DATOS_[[AGRUP. CLAS. PROF.]:[AGRUP. CLAS. PROF.]]=$B48,IF(DATOS_[[Check Periodo Ref.]:[Check Periodo Ref.]]="Dentro",DATOS_[Conc.Sal.17]))))),
0)</f>
        <v>0</v>
      </c>
      <c r="W49" s="111">
        <f t="array" ref="W49">IFERROR(
MEDIAN((IF(DATOS_[[Sexo]:[Sexo]]=$B49,IF(DATOS_[[AGRUP. CLAS. PROF.]:[AGRUP. CLAS. PROF.]]=$B48,IF(DATOS_[[Check Periodo Ref.]:[Check Periodo Ref.]]="Dentro",DATOS_[Conc.Sal.18]))))),
0)</f>
        <v>0</v>
      </c>
      <c r="X49" s="111">
        <f t="array" ref="X49">IFERROR(
MEDIAN((IF(DATOS_[[Sexo]:[Sexo]]=$B49,IF(DATOS_[[AGRUP. CLAS. PROF.]:[AGRUP. CLAS. PROF.]]=$B48,IF(DATOS_[[Check Periodo Ref.]:[Check Periodo Ref.]]="Dentro",DATOS_[Conc.Sal.19]))))),
0)</f>
        <v>0</v>
      </c>
      <c r="Y49" s="111">
        <f t="array" ref="Y49">IFERROR(
MEDIAN((IF(DATOS_[[Sexo]:[Sexo]]=$B49,IF(DATOS_[[AGRUP. CLAS. PROF.]:[AGRUP. CLAS. PROF.]]=$B48,IF(DATOS_[[Check Periodo Ref.]:[Check Periodo Ref.]]="Dentro",DATOS_[Conc.Sal.20]))))),
0)</f>
        <v>0</v>
      </c>
      <c r="Z49" s="111">
        <f t="array" ref="Z49">IFERROR(
MEDIAN((IF(DATOS_[[Sexo]:[Sexo]]=$B49,IF(DATOS_[[AGRUP. CLAS. PROF.]:[AGRUP. CLAS. PROF.]]=$B48,IF(DATOS_[[Check Periodo Ref.]:[Check Periodo Ref.]]="Dentro",DATOS_[Conc.Sal.21]))))),
0)</f>
        <v>0</v>
      </c>
      <c r="AA49" s="111">
        <f t="array" ref="AA49">IFERROR(
MEDIAN((IF(DATOS_[[Sexo]:[Sexo]]=$B49,IF(DATOS_[[AGRUP. CLAS. PROF.]:[AGRUP. CLAS. PROF.]]=$B48,IF(DATOS_[[Check Periodo Ref.]:[Check Periodo Ref.]]="Dentro",DATOS_[Conc.Sal.22]))))),
0)</f>
        <v>0</v>
      </c>
      <c r="AB49" s="111">
        <f t="array" ref="AB49">IFERROR(
MEDIAN((IF(DATOS_[[Sexo]:[Sexo]]=$B49,IF(DATOS_[[AGRUP. CLAS. PROF.]:[AGRUP. CLAS. PROF.]]=$B48,IF(DATOS_[[Check Periodo Ref.]:[Check Periodo Ref.]]="Dentro",DATOS_[Conc.Sal.23]))))),
0)</f>
        <v>0</v>
      </c>
      <c r="AC49" s="111">
        <f t="array" ref="AC49">IFERROR(
MEDIAN((IF(DATOS_[[Sexo]:[Sexo]]=$B49,IF(DATOS_[[AGRUP. CLAS. PROF.]:[AGRUP. CLAS. PROF.]]=$B48,IF(DATOS_[[Check Periodo Ref.]:[Check Periodo Ref.]]="Dentro",DATOS_[Conc.Sal.24]))))),
0)</f>
        <v>0</v>
      </c>
      <c r="AD49" s="111">
        <f t="array" ref="AD49">IFERROR(
MEDIAN((IF(DATOS_[[Sexo]:[Sexo]]=$B49,IF(DATOS_[[AGRUP. CLAS. PROF.]:[AGRUP. CLAS. PROF.]]=$B48,IF(DATOS_[[Check Periodo Ref.]:[Check Periodo Ref.]]="Dentro",DATOS_[Conc.Sal.25]))))),
0)</f>
        <v>0</v>
      </c>
      <c r="AE49" s="111">
        <f t="array" ref="AE49">IFERROR(
MEDIAN((IF(DATOS_[[Sexo]:[Sexo]]=$B49,IF(DATOS_[[AGRUP. CLAS. PROF.]:[AGRUP. CLAS. PROF.]]=$B48,IF(DATOS_[[Check Periodo Ref.]:[Check Periodo Ref.]]="Dentro",DATOS_[Conc.Sal.26]))))),
0)</f>
        <v>0</v>
      </c>
      <c r="AF49" s="111">
        <f t="array" ref="AF49">IFERROR(
MEDIAN((IF(DATOS_[[Sexo]:[Sexo]]=$B49,IF(DATOS_[[AGRUP. CLAS. PROF.]:[AGRUP. CLAS. PROF.]]=$B48,IF(DATOS_[[Check Periodo Ref.]:[Check Periodo Ref.]]="Dentro",DATOS_[Conc.Sal.27]))))),
0)</f>
        <v>0</v>
      </c>
      <c r="AG49" s="111">
        <f t="array" ref="AG49">IFERROR(
MEDIAN((IF(DATOS_[[Sexo]:[Sexo]]=$B49,IF(DATOS_[[AGRUP. CLAS. PROF.]:[AGRUP. CLAS. PROF.]]=$B48,IF(DATOS_[[Check Periodo Ref.]:[Check Periodo Ref.]]="Dentro",DATOS_[Conc.Sal.28]))))),
0)</f>
        <v>0</v>
      </c>
      <c r="AH49" s="111">
        <f t="array" ref="AH49">IFERROR(
MEDIAN((IF(DATOS_[[Sexo]:[Sexo]]=$B49,IF(DATOS_[[AGRUP. CLAS. PROF.]:[AGRUP. CLAS. PROF.]]=$B48,IF(DATOS_[[Check Periodo Ref.]:[Check Periodo Ref.]]="Dentro",DATOS_[Conc.Sal.29]))))),
0)</f>
        <v>0</v>
      </c>
      <c r="AI49" s="111">
        <f t="array" ref="AI49">IFERROR(
MEDIAN((IF(DATOS_[[Sexo]:[Sexo]]=$B49,IF(DATOS_[[AGRUP. CLAS. PROF.]:[AGRUP. CLAS. PROF.]]=$B48,IF(DATOS_[[Check Periodo Ref.]:[Check Periodo Ref.]]="Dentro",DATOS_[Conc.Sal.30]))))),
0)</f>
        <v>0</v>
      </c>
      <c r="AJ49" s="112">
        <f t="array" ref="AJ49">IFERROR(
MEDIAN(IF(DATOS_[Sexo]=$B49,IF(DATOS_[AGRUP. CLAS. PROF.]=$B48,IF(DATOS_[Check Periodo Ref.]="Dentro",DATOS_[Tot COMPL.SAL Ef],FALSE)))),
0)</f>
        <v>0</v>
      </c>
      <c r="AK49" s="113">
        <f t="array" ref="AK49">IFERROR(
MEDIAN(IF(DATOS_[Sexo]=$B49,IF(DATOS_[AGRUP. CLAS. PROF.]=$B48,IF(DATOS_[Check Periodo Ref.]="Dentro",DATOS_[TOTAL SALARIO Ef],FALSE)))),
0)</f>
        <v>0</v>
      </c>
      <c r="AL49" s="114">
        <f t="array" ref="AL49">IFERROR(
MEDIAN((IF(DATOS_[[Sexo]:[Sexo]]=$B49,IF(DATOS_[[AGRUP. CLAS. PROF.]:[AGRUP. CLAS. PROF.]]=$B48,IF(DATOS_[[Check Periodo Ref.]:[Check Periodo Ref.]]="Dentro",DATOS_[C.Extra.01]))))),
0)</f>
        <v>0</v>
      </c>
      <c r="AM49" s="114">
        <f t="array" ref="AM49">IFERROR(
MEDIAN((IF(DATOS_[[Sexo]:[Sexo]]=$B49,IF(DATOS_[[AGRUP. CLAS. PROF.]:[AGRUP. CLAS. PROF.]]=$B48,IF(DATOS_[[Check Periodo Ref.]:[Check Periodo Ref.]]="Dentro",DATOS_[C.Extra.02]))))),
0)</f>
        <v>0</v>
      </c>
      <c r="AN49" s="114">
        <f t="array" ref="AN49">IFERROR(
MEDIAN((IF(DATOS_[[Sexo]:[Sexo]]=$B49,IF(DATOS_[[AGRUP. CLAS. PROF.]:[AGRUP. CLAS. PROF.]]=$B48,IF(DATOS_[[Check Periodo Ref.]:[Check Periodo Ref.]]="Dentro",DATOS_[C.Extra.03]))))),
0)</f>
        <v>0</v>
      </c>
      <c r="AO49" s="114">
        <f t="array" ref="AO49">IFERROR(
MEDIAN((IF(DATOS_[[Sexo]:[Sexo]]=$B49,IF(DATOS_[[AGRUP. CLAS. PROF.]:[AGRUP. CLAS. PROF.]]=$B48,IF(DATOS_[[Check Periodo Ref.]:[Check Periodo Ref.]]="Dentro",DATOS_[C.Extra.04]))))),
0)</f>
        <v>0</v>
      </c>
      <c r="AP49" s="114">
        <f t="array" ref="AP49">IFERROR(
MEDIAN((IF(DATOS_[[Sexo]:[Sexo]]=$B49,IF(DATOS_[[AGRUP. CLAS. PROF.]:[AGRUP. CLAS. PROF.]]=$B48,IF(DATOS_[[Check Periodo Ref.]:[Check Periodo Ref.]]="Dentro",DATOS_[C.Extra.05]))))),
0)</f>
        <v>0</v>
      </c>
      <c r="AQ49" s="115">
        <f t="array" ref="AQ49">IFERROR(
MEDIAN(IF(DATOS_[Sexo]=$B49,IF(DATOS_[AGRUP. CLAS. PROF.]=$B48,IF(DATOS_[Check Periodo Ref.]="Dentro",DATOS_[Tot Extrasalarial Ef],FALSE)))),
0)</f>
        <v>0</v>
      </c>
      <c r="AR49" s="116">
        <f t="array" ref="AR49">IFERROR(
MEDIAN(IF(DATOS_[Sexo]=$B49,IF(DATOS_[AGRUP. CLAS. PROF.]=$B48,IF(DATOS_[Check Periodo Ref.]="Dentro",DATOS_[TOTAL Retrib Ef],FALSE)))),
0)</f>
        <v>0</v>
      </c>
    </row>
    <row r="50" spans="1:44" x14ac:dyDescent="0.3">
      <c r="A50" s="42" t="str">
        <f t="shared" ref="A50" si="50">+A49</f>
        <v>[ocultar]</v>
      </c>
      <c r="B50" s="34" t="s">
        <v>163</v>
      </c>
      <c r="C50" s="33">
        <f t="array" ref="C50">SUM(IF($B50=DATOS_[Sexo],
IF($B48=DATOS_[AGRUP. CLAS. PROF.],
IF("Dentro"=DATOS_[Check Periodo Ref.],
1/(COUNTIFS(DATOS_[Sexo],$B50,DATOS_[AGRUP. CLAS. PROF.],$B48,DATOS_[Check Periodo Ref.],"Dentro",DATOS_[id],DATOS_[id]))))))</f>
        <v>0</v>
      </c>
      <c r="D50" s="35">
        <f>COUNTIFS(DATOS_[AGRUP. CLAS. PROF.],$B48,DATOS_[Sexo],$B50,DATOS_[Check Periodo Ref.],"Dentro")</f>
        <v>0</v>
      </c>
      <c r="E50" s="110">
        <f t="array" ref="E50">IFERROR(
MEDIAN(IF(DATOS_[Sexo]=$B50,IF(DATOS_[AGRUP. CLAS. PROF.]=$B48,IF(DATOS_[Check Periodo Ref.]="Dentro",DATOS_[SALARIO BASE Ef],FALSE)))),
0)</f>
        <v>0</v>
      </c>
      <c r="F50" s="111">
        <f t="array" ref="F50">IFERROR(
MEDIAN((IF(DATOS_[[Sexo]:[Sexo]]=$B50,IF(DATOS_[[AGRUP. CLAS. PROF.]:[AGRUP. CLAS. PROF.]]=$B48,IF(DATOS_[[Check Periodo Ref.]:[Check Periodo Ref.]]="Dentro",DATOS_[Conc.Sal.01]))))),
0)</f>
        <v>0</v>
      </c>
      <c r="G50" s="111">
        <f t="array" ref="G50">IFERROR(
MEDIAN((IF(DATOS_[[Sexo]:[Sexo]]=$B50,IF(DATOS_[[AGRUP. CLAS. PROF.]:[AGRUP. CLAS. PROF.]]=$B48,IF(DATOS_[[Check Periodo Ref.]:[Check Periodo Ref.]]="Dentro",DATOS_[Conc.Sal.02]))))),
0)</f>
        <v>0</v>
      </c>
      <c r="H50" s="111">
        <f t="array" ref="H50">IFERROR(
MEDIAN((IF(DATOS_[[Sexo]:[Sexo]]=$B50,IF(DATOS_[[AGRUP. CLAS. PROF.]:[AGRUP. CLAS. PROF.]]=$B48,IF(DATOS_[[Check Periodo Ref.]:[Check Periodo Ref.]]="Dentro",DATOS_[Conc.Sal.03]))))),
0)</f>
        <v>0</v>
      </c>
      <c r="I50" s="111">
        <f t="array" ref="I50">IFERROR(
MEDIAN((IF(DATOS_[[Sexo]:[Sexo]]=$B50,IF(DATOS_[[AGRUP. CLAS. PROF.]:[AGRUP. CLAS. PROF.]]=$B48,IF(DATOS_[[Check Periodo Ref.]:[Check Periodo Ref.]]="Dentro",DATOS_[Conc.Sal.04]))))),
0)</f>
        <v>0</v>
      </c>
      <c r="J50" s="111">
        <f t="array" ref="J50">IFERROR(
MEDIAN((IF(DATOS_[[Sexo]:[Sexo]]=$B50,IF(DATOS_[[AGRUP. CLAS. PROF.]:[AGRUP. CLAS. PROF.]]=$B48,IF(DATOS_[[Check Periodo Ref.]:[Check Periodo Ref.]]="Dentro",DATOS_[Conc.Sal.05]))))),
0)</f>
        <v>0</v>
      </c>
      <c r="K50" s="111">
        <f t="array" ref="K50">IFERROR(
MEDIAN((IF(DATOS_[[Sexo]:[Sexo]]=$B50,IF(DATOS_[[AGRUP. CLAS. PROF.]:[AGRUP. CLAS. PROF.]]=$B48,IF(DATOS_[[Check Periodo Ref.]:[Check Periodo Ref.]]="Dentro",DATOS_[Conc.Sal.06]))))),
0)</f>
        <v>0</v>
      </c>
      <c r="L50" s="111">
        <f t="array" ref="L50">IFERROR(
MEDIAN((IF(DATOS_[[Sexo]:[Sexo]]=$B50,IF(DATOS_[[AGRUP. CLAS. PROF.]:[AGRUP. CLAS. PROF.]]=$B48,IF(DATOS_[[Check Periodo Ref.]:[Check Periodo Ref.]]="Dentro",DATOS_[Conc.Sal.07]))))),
0)</f>
        <v>0</v>
      </c>
      <c r="M50" s="111">
        <f t="array" ref="M50">IFERROR(
MEDIAN((IF(DATOS_[[Sexo]:[Sexo]]=$B50,IF(DATOS_[[AGRUP. CLAS. PROF.]:[AGRUP. CLAS. PROF.]]=$B48,IF(DATOS_[[Check Periodo Ref.]:[Check Periodo Ref.]]="Dentro",DATOS_[Conc.Sal.08]))))),
0)</f>
        <v>0</v>
      </c>
      <c r="N50" s="111">
        <f t="array" ref="N50">IFERROR(
MEDIAN((IF(DATOS_[[Sexo]:[Sexo]]=$B50,IF(DATOS_[[AGRUP. CLAS. PROF.]:[AGRUP. CLAS. PROF.]]=$B48,IF(DATOS_[[Check Periodo Ref.]:[Check Periodo Ref.]]="Dentro",DATOS_[Conc.Sal.09]))))),
0)</f>
        <v>0</v>
      </c>
      <c r="O50" s="111">
        <f t="array" ref="O50">IFERROR(
MEDIAN((IF(DATOS_[[Sexo]:[Sexo]]=$B50,IF(DATOS_[[AGRUP. CLAS. PROF.]:[AGRUP. CLAS. PROF.]]=$B48,IF(DATOS_[[Check Periodo Ref.]:[Check Periodo Ref.]]="Dentro",DATOS_[Conc.Sal.10]))))),
0)</f>
        <v>0</v>
      </c>
      <c r="P50" s="111">
        <f t="array" ref="P50">IFERROR(
MEDIAN((IF(DATOS_[[Sexo]:[Sexo]]=$B50,IF(DATOS_[[AGRUP. CLAS. PROF.]:[AGRUP. CLAS. PROF.]]=$B48,IF(DATOS_[[Check Periodo Ref.]:[Check Periodo Ref.]]="Dentro",DATOS_[Conc.Sal.11]))))),
0)</f>
        <v>0</v>
      </c>
      <c r="Q50" s="111">
        <f t="array" ref="Q50">IFERROR(
MEDIAN((IF(DATOS_[[Sexo]:[Sexo]]=$B50,IF(DATOS_[[AGRUP. CLAS. PROF.]:[AGRUP. CLAS. PROF.]]=$B48,IF(DATOS_[[Check Periodo Ref.]:[Check Periodo Ref.]]="Dentro",DATOS_[Conc.Sal.12]))))),
0)</f>
        <v>0</v>
      </c>
      <c r="R50" s="111">
        <f t="array" ref="R50">IFERROR(
MEDIAN((IF(DATOS_[[Sexo]:[Sexo]]=$B50,IF(DATOS_[[AGRUP. CLAS. PROF.]:[AGRUP. CLAS. PROF.]]=$B48,IF(DATOS_[[Check Periodo Ref.]:[Check Periodo Ref.]]="Dentro",DATOS_[Conc.Sal.13]))))),
0)</f>
        <v>0</v>
      </c>
      <c r="S50" s="111">
        <f t="array" ref="S50">IFERROR(
MEDIAN((IF(DATOS_[[Sexo]:[Sexo]]=$B50,IF(DATOS_[[AGRUP. CLAS. PROF.]:[AGRUP. CLAS. PROF.]]=$B48,IF(DATOS_[[Check Periodo Ref.]:[Check Periodo Ref.]]="Dentro",DATOS_[Conc.Sal.14]))))),
0)</f>
        <v>0</v>
      </c>
      <c r="T50" s="111">
        <f t="array" ref="T50">IFERROR(
MEDIAN((IF(DATOS_[[Sexo]:[Sexo]]=$B50,IF(DATOS_[[AGRUP. CLAS. PROF.]:[AGRUP. CLAS. PROF.]]=$B48,IF(DATOS_[[Check Periodo Ref.]:[Check Periodo Ref.]]="Dentro",DATOS_[Conc.Sal.15]))))),
0)</f>
        <v>0</v>
      </c>
      <c r="U50" s="111">
        <f t="array" ref="U50">IFERROR(
MEDIAN((IF(DATOS_[[Sexo]:[Sexo]]=$B50,IF(DATOS_[[AGRUP. CLAS. PROF.]:[AGRUP. CLAS. PROF.]]=$B48,IF(DATOS_[[Check Periodo Ref.]:[Check Periodo Ref.]]="Dentro",DATOS_[Conc.Sal.16]))))),
0)</f>
        <v>0</v>
      </c>
      <c r="V50" s="111">
        <f t="array" ref="V50">IFERROR(
MEDIAN((IF(DATOS_[[Sexo]:[Sexo]]=$B50,IF(DATOS_[[AGRUP. CLAS. PROF.]:[AGRUP. CLAS. PROF.]]=$B48,IF(DATOS_[[Check Periodo Ref.]:[Check Periodo Ref.]]="Dentro",DATOS_[Conc.Sal.17]))))),
0)</f>
        <v>0</v>
      </c>
      <c r="W50" s="111">
        <f t="array" ref="W50">IFERROR(
MEDIAN((IF(DATOS_[[Sexo]:[Sexo]]=$B50,IF(DATOS_[[AGRUP. CLAS. PROF.]:[AGRUP. CLAS. PROF.]]=$B48,IF(DATOS_[[Check Periodo Ref.]:[Check Periodo Ref.]]="Dentro",DATOS_[Conc.Sal.18]))))),
0)</f>
        <v>0</v>
      </c>
      <c r="X50" s="111">
        <f t="array" ref="X50">IFERROR(
MEDIAN((IF(DATOS_[[Sexo]:[Sexo]]=$B50,IF(DATOS_[[AGRUP. CLAS. PROF.]:[AGRUP. CLAS. PROF.]]=$B48,IF(DATOS_[[Check Periodo Ref.]:[Check Periodo Ref.]]="Dentro",DATOS_[Conc.Sal.19]))))),
0)</f>
        <v>0</v>
      </c>
      <c r="Y50" s="111">
        <f t="array" ref="Y50">IFERROR(
MEDIAN((IF(DATOS_[[Sexo]:[Sexo]]=$B50,IF(DATOS_[[AGRUP. CLAS. PROF.]:[AGRUP. CLAS. PROF.]]=$B48,IF(DATOS_[[Check Periodo Ref.]:[Check Periodo Ref.]]="Dentro",DATOS_[Conc.Sal.20]))))),
0)</f>
        <v>0</v>
      </c>
      <c r="Z50" s="111">
        <f t="array" ref="Z50">IFERROR(
MEDIAN((IF(DATOS_[[Sexo]:[Sexo]]=$B50,IF(DATOS_[[AGRUP. CLAS. PROF.]:[AGRUP. CLAS. PROF.]]=$B48,IF(DATOS_[[Check Periodo Ref.]:[Check Periodo Ref.]]="Dentro",DATOS_[Conc.Sal.21]))))),
0)</f>
        <v>0</v>
      </c>
      <c r="AA50" s="111">
        <f t="array" ref="AA50">IFERROR(
MEDIAN((IF(DATOS_[[Sexo]:[Sexo]]=$B50,IF(DATOS_[[AGRUP. CLAS. PROF.]:[AGRUP. CLAS. PROF.]]=$B48,IF(DATOS_[[Check Periodo Ref.]:[Check Periodo Ref.]]="Dentro",DATOS_[Conc.Sal.22]))))),
0)</f>
        <v>0</v>
      </c>
      <c r="AB50" s="111">
        <f t="array" ref="AB50">IFERROR(
MEDIAN((IF(DATOS_[[Sexo]:[Sexo]]=$B50,IF(DATOS_[[AGRUP. CLAS. PROF.]:[AGRUP. CLAS. PROF.]]=$B48,IF(DATOS_[[Check Periodo Ref.]:[Check Periodo Ref.]]="Dentro",DATOS_[Conc.Sal.23]))))),
0)</f>
        <v>0</v>
      </c>
      <c r="AC50" s="111">
        <f t="array" ref="AC50">IFERROR(
MEDIAN((IF(DATOS_[[Sexo]:[Sexo]]=$B50,IF(DATOS_[[AGRUP. CLAS. PROF.]:[AGRUP. CLAS. PROF.]]=$B48,IF(DATOS_[[Check Periodo Ref.]:[Check Periodo Ref.]]="Dentro",DATOS_[Conc.Sal.24]))))),
0)</f>
        <v>0</v>
      </c>
      <c r="AD50" s="111">
        <f t="array" ref="AD50">IFERROR(
MEDIAN((IF(DATOS_[[Sexo]:[Sexo]]=$B50,IF(DATOS_[[AGRUP. CLAS. PROF.]:[AGRUP. CLAS. PROF.]]=$B48,IF(DATOS_[[Check Periodo Ref.]:[Check Periodo Ref.]]="Dentro",DATOS_[Conc.Sal.25]))))),
0)</f>
        <v>0</v>
      </c>
      <c r="AE50" s="111">
        <f t="array" ref="AE50">IFERROR(
MEDIAN((IF(DATOS_[[Sexo]:[Sexo]]=$B50,IF(DATOS_[[AGRUP. CLAS. PROF.]:[AGRUP. CLAS. PROF.]]=$B48,IF(DATOS_[[Check Periodo Ref.]:[Check Periodo Ref.]]="Dentro",DATOS_[Conc.Sal.26]))))),
0)</f>
        <v>0</v>
      </c>
      <c r="AF50" s="111">
        <f t="array" ref="AF50">IFERROR(
MEDIAN((IF(DATOS_[[Sexo]:[Sexo]]=$B50,IF(DATOS_[[AGRUP. CLAS. PROF.]:[AGRUP. CLAS. PROF.]]=$B48,IF(DATOS_[[Check Periodo Ref.]:[Check Periodo Ref.]]="Dentro",DATOS_[Conc.Sal.27]))))),
0)</f>
        <v>0</v>
      </c>
      <c r="AG50" s="111">
        <f t="array" ref="AG50">IFERROR(
MEDIAN((IF(DATOS_[[Sexo]:[Sexo]]=$B50,IF(DATOS_[[AGRUP. CLAS. PROF.]:[AGRUP. CLAS. PROF.]]=$B48,IF(DATOS_[[Check Periodo Ref.]:[Check Periodo Ref.]]="Dentro",DATOS_[Conc.Sal.28]))))),
0)</f>
        <v>0</v>
      </c>
      <c r="AH50" s="111">
        <f t="array" ref="AH50">IFERROR(
MEDIAN((IF(DATOS_[[Sexo]:[Sexo]]=$B50,IF(DATOS_[[AGRUP. CLAS. PROF.]:[AGRUP. CLAS. PROF.]]=$B48,IF(DATOS_[[Check Periodo Ref.]:[Check Periodo Ref.]]="Dentro",DATOS_[Conc.Sal.29]))))),
0)</f>
        <v>0</v>
      </c>
      <c r="AI50" s="111">
        <f t="array" ref="AI50">IFERROR(
MEDIAN((IF(DATOS_[[Sexo]:[Sexo]]=$B50,IF(DATOS_[[AGRUP. CLAS. PROF.]:[AGRUP. CLAS. PROF.]]=$B48,IF(DATOS_[[Check Periodo Ref.]:[Check Periodo Ref.]]="Dentro",DATOS_[Conc.Sal.30]))))),
0)</f>
        <v>0</v>
      </c>
      <c r="AJ50" s="112">
        <f t="array" ref="AJ50">IFERROR(
MEDIAN(IF(DATOS_[Sexo]=$B50,IF(DATOS_[AGRUP. CLAS. PROF.]=$B48,IF(DATOS_[Check Periodo Ref.]="Dentro",DATOS_[Tot COMPL.SAL Ef],FALSE)))),
0)</f>
        <v>0</v>
      </c>
      <c r="AK50" s="113">
        <f t="array" ref="AK50">IFERROR(
MEDIAN(IF(DATOS_[Sexo]=$B50,IF(DATOS_[AGRUP. CLAS. PROF.]=$B48,IF(DATOS_[Check Periodo Ref.]="Dentro",DATOS_[TOTAL SALARIO Ef],FALSE)))),
0)</f>
        <v>0</v>
      </c>
      <c r="AL50" s="114">
        <f t="array" ref="AL50">IFERROR(
MEDIAN((IF(DATOS_[[Sexo]:[Sexo]]=$B50,IF(DATOS_[[AGRUP. CLAS. PROF.]:[AGRUP. CLAS. PROF.]]=$B48,IF(DATOS_[[Check Periodo Ref.]:[Check Periodo Ref.]]="Dentro",DATOS_[C.Extra.01]))))),
0)</f>
        <v>0</v>
      </c>
      <c r="AM50" s="114">
        <f t="array" ref="AM50">IFERROR(
MEDIAN((IF(DATOS_[[Sexo]:[Sexo]]=$B50,IF(DATOS_[[AGRUP. CLAS. PROF.]:[AGRUP. CLAS. PROF.]]=$B48,IF(DATOS_[[Check Periodo Ref.]:[Check Periodo Ref.]]="Dentro",DATOS_[C.Extra.02]))))),
0)</f>
        <v>0</v>
      </c>
      <c r="AN50" s="114">
        <f t="array" ref="AN50">IFERROR(
MEDIAN((IF(DATOS_[[Sexo]:[Sexo]]=$B50,IF(DATOS_[[AGRUP. CLAS. PROF.]:[AGRUP. CLAS. PROF.]]=$B48,IF(DATOS_[[Check Periodo Ref.]:[Check Periodo Ref.]]="Dentro",DATOS_[C.Extra.03]))))),
0)</f>
        <v>0</v>
      </c>
      <c r="AO50" s="114">
        <f t="array" ref="AO50">IFERROR(
MEDIAN((IF(DATOS_[[Sexo]:[Sexo]]=$B50,IF(DATOS_[[AGRUP. CLAS. PROF.]:[AGRUP. CLAS. PROF.]]=$B48,IF(DATOS_[[Check Periodo Ref.]:[Check Periodo Ref.]]="Dentro",DATOS_[C.Extra.04]))))),
0)</f>
        <v>0</v>
      </c>
      <c r="AP50" s="114">
        <f t="array" ref="AP50">IFERROR(
MEDIAN((IF(DATOS_[[Sexo]:[Sexo]]=$B50,IF(DATOS_[[AGRUP. CLAS. PROF.]:[AGRUP. CLAS. PROF.]]=$B48,IF(DATOS_[[Check Periodo Ref.]:[Check Periodo Ref.]]="Dentro",DATOS_[C.Extra.05]))))),
0)</f>
        <v>0</v>
      </c>
      <c r="AQ50" s="115">
        <f t="array" ref="AQ50">IFERROR(
MEDIAN(IF(DATOS_[Sexo]=$B50,IF(DATOS_[AGRUP. CLAS. PROF.]=$B48,IF(DATOS_[Check Periodo Ref.]="Dentro",DATOS_[Tot Extrasalarial Ef],FALSE)))),
0)</f>
        <v>0</v>
      </c>
      <c r="AR50" s="116">
        <f t="array" ref="AR50">IFERROR(
MEDIAN(IF(DATOS_[Sexo]=$B50,IF(DATOS_[AGRUP. CLAS. PROF.]=$B48,IF(DATOS_[Check Periodo Ref.]="Dentro",DATOS_[TOTAL Retrib Ef],FALSE)))),
0)</f>
        <v>0</v>
      </c>
    </row>
    <row r="51" spans="1:44" ht="17.25" thickBot="1" x14ac:dyDescent="0.35">
      <c r="A51" s="42" t="str">
        <f t="shared" ref="A51" si="51">+A52</f>
        <v>[ocultar]</v>
      </c>
      <c r="B51" s="40" t="s">
        <v>229</v>
      </c>
      <c r="C51" s="109"/>
      <c r="D51" s="41"/>
      <c r="E51" s="119" t="str">
        <f t="shared" ref="E51:AR51" si="52">IFERROR((E52-E53)/E52,"")</f>
        <v/>
      </c>
      <c r="F51" s="123" t="str">
        <f t="shared" si="52"/>
        <v/>
      </c>
      <c r="G51" s="123" t="str">
        <f t="shared" si="52"/>
        <v/>
      </c>
      <c r="H51" s="123" t="str">
        <f t="shared" si="52"/>
        <v/>
      </c>
      <c r="I51" s="123" t="str">
        <f t="shared" si="52"/>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2" t="str">
        <f t="shared" si="52"/>
        <v/>
      </c>
      <c r="W51" s="122" t="str">
        <f t="shared" si="52"/>
        <v/>
      </c>
      <c r="X51" s="122" t="str">
        <f t="shared" si="52"/>
        <v/>
      </c>
      <c r="Y51" s="122"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4" t="str">
        <f t="shared" si="52"/>
        <v/>
      </c>
      <c r="AK51" s="128" t="str">
        <f t="shared" si="52"/>
        <v/>
      </c>
      <c r="AL51" s="125" t="str">
        <f t="shared" si="52"/>
        <v/>
      </c>
      <c r="AM51" s="125" t="str">
        <f t="shared" si="52"/>
        <v/>
      </c>
      <c r="AN51" s="125" t="str">
        <f t="shared" si="52"/>
        <v/>
      </c>
      <c r="AO51" s="125" t="str">
        <f t="shared" si="52"/>
        <v/>
      </c>
      <c r="AP51" s="125" t="str">
        <f t="shared" si="52"/>
        <v/>
      </c>
      <c r="AQ51" s="126" t="str">
        <f t="shared" si="52"/>
        <v/>
      </c>
      <c r="AR51" s="127" t="str">
        <f t="shared" si="52"/>
        <v/>
      </c>
    </row>
    <row r="52" spans="1:44" x14ac:dyDescent="0.3">
      <c r="A52" s="42" t="str">
        <f t="shared" ref="A52" si="53">+IF(C52+C53=0,"[ocultar]","")</f>
        <v>[ocultar]</v>
      </c>
      <c r="B52" s="34" t="s">
        <v>162</v>
      </c>
      <c r="C52" s="33">
        <f t="array" ref="C52">SUM(IF($B52=DATOS_[Sexo],
IF($B51=DATOS_[AGRUP. CLAS. PROF.],
IF("Dentro"=DATOS_[Check Periodo Ref.],
1/(COUNTIFS(DATOS_[Sexo],$B52,DATOS_[AGRUP. CLAS. PROF.],$B51,DATOS_[Check Periodo Ref.],"Dentro",DATOS_[id],DATOS_[id]))))))</f>
        <v>0</v>
      </c>
      <c r="D52" s="35">
        <f>COUNTIFS(DATOS_[AGRUP. CLAS. PROF.],$B51,DATOS_[Sexo],$B52,DATOS_[Check Periodo Ref.],"Dentro")</f>
        <v>0</v>
      </c>
      <c r="E52" s="110">
        <f t="array" ref="E52">IFERROR(
MEDIAN(IF(DATOS_[Sexo]=$B52,IF(DATOS_[AGRUP. CLAS. PROF.]=$B51,IF(DATOS_[Check Periodo Ref.]="Dentro",DATOS_[SALARIO BASE Ef],FALSE)))),
0)</f>
        <v>0</v>
      </c>
      <c r="F52" s="111">
        <f t="array" ref="F52">IFERROR(
MEDIAN((IF(DATOS_[[Sexo]:[Sexo]]=$B52,IF(DATOS_[[AGRUP. CLAS. PROF.]:[AGRUP. CLAS. PROF.]]=$B51,IF(DATOS_[[Check Periodo Ref.]:[Check Periodo Ref.]]="Dentro",DATOS_[Conc.Sal.01]))))),
0)</f>
        <v>0</v>
      </c>
      <c r="G52" s="111">
        <f t="array" ref="G52">IFERROR(
MEDIAN((IF(DATOS_[[Sexo]:[Sexo]]=$B52,IF(DATOS_[[AGRUP. CLAS. PROF.]:[AGRUP. CLAS. PROF.]]=$B51,IF(DATOS_[[Check Periodo Ref.]:[Check Periodo Ref.]]="Dentro",DATOS_[Conc.Sal.02]))))),
0)</f>
        <v>0</v>
      </c>
      <c r="H52" s="111">
        <f t="array" ref="H52">IFERROR(
MEDIAN((IF(DATOS_[[Sexo]:[Sexo]]=$B52,IF(DATOS_[[AGRUP. CLAS. PROF.]:[AGRUP. CLAS. PROF.]]=$B51,IF(DATOS_[[Check Periodo Ref.]:[Check Periodo Ref.]]="Dentro",DATOS_[Conc.Sal.03]))))),
0)</f>
        <v>0</v>
      </c>
      <c r="I52" s="111">
        <f t="array" ref="I52">IFERROR(
MEDIAN((IF(DATOS_[[Sexo]:[Sexo]]=$B52,IF(DATOS_[[AGRUP. CLAS. PROF.]:[AGRUP. CLAS. PROF.]]=$B51,IF(DATOS_[[Check Periodo Ref.]:[Check Periodo Ref.]]="Dentro",DATOS_[Conc.Sal.04]))))),
0)</f>
        <v>0</v>
      </c>
      <c r="J52" s="111">
        <f t="array" ref="J52">IFERROR(
MEDIAN((IF(DATOS_[[Sexo]:[Sexo]]=$B52,IF(DATOS_[[AGRUP. CLAS. PROF.]:[AGRUP. CLAS. PROF.]]=$B51,IF(DATOS_[[Check Periodo Ref.]:[Check Periodo Ref.]]="Dentro",DATOS_[Conc.Sal.05]))))),
0)</f>
        <v>0</v>
      </c>
      <c r="K52" s="111">
        <f t="array" ref="K52">IFERROR(
MEDIAN((IF(DATOS_[[Sexo]:[Sexo]]=$B52,IF(DATOS_[[AGRUP. CLAS. PROF.]:[AGRUP. CLAS. PROF.]]=$B51,IF(DATOS_[[Check Periodo Ref.]:[Check Periodo Ref.]]="Dentro",DATOS_[Conc.Sal.06]))))),
0)</f>
        <v>0</v>
      </c>
      <c r="L52" s="111">
        <f t="array" ref="L52">IFERROR(
MEDIAN((IF(DATOS_[[Sexo]:[Sexo]]=$B52,IF(DATOS_[[AGRUP. CLAS. PROF.]:[AGRUP. CLAS. PROF.]]=$B51,IF(DATOS_[[Check Periodo Ref.]:[Check Periodo Ref.]]="Dentro",DATOS_[Conc.Sal.07]))))),
0)</f>
        <v>0</v>
      </c>
      <c r="M52" s="111">
        <f t="array" ref="M52">IFERROR(
MEDIAN((IF(DATOS_[[Sexo]:[Sexo]]=$B52,IF(DATOS_[[AGRUP. CLAS. PROF.]:[AGRUP. CLAS. PROF.]]=$B51,IF(DATOS_[[Check Periodo Ref.]:[Check Periodo Ref.]]="Dentro",DATOS_[Conc.Sal.08]))))),
0)</f>
        <v>0</v>
      </c>
      <c r="N52" s="111">
        <f t="array" ref="N52">IFERROR(
MEDIAN((IF(DATOS_[[Sexo]:[Sexo]]=$B52,IF(DATOS_[[AGRUP. CLAS. PROF.]:[AGRUP. CLAS. PROF.]]=$B51,IF(DATOS_[[Check Periodo Ref.]:[Check Periodo Ref.]]="Dentro",DATOS_[Conc.Sal.09]))))),
0)</f>
        <v>0</v>
      </c>
      <c r="O52" s="111">
        <f t="array" ref="O52">IFERROR(
MEDIAN((IF(DATOS_[[Sexo]:[Sexo]]=$B52,IF(DATOS_[[AGRUP. CLAS. PROF.]:[AGRUP. CLAS. PROF.]]=$B51,IF(DATOS_[[Check Periodo Ref.]:[Check Periodo Ref.]]="Dentro",DATOS_[Conc.Sal.10]))))),
0)</f>
        <v>0</v>
      </c>
      <c r="P52" s="111">
        <f t="array" ref="P52">IFERROR(
MEDIAN((IF(DATOS_[[Sexo]:[Sexo]]=$B52,IF(DATOS_[[AGRUP. CLAS. PROF.]:[AGRUP. CLAS. PROF.]]=$B51,IF(DATOS_[[Check Periodo Ref.]:[Check Periodo Ref.]]="Dentro",DATOS_[Conc.Sal.11]))))),
0)</f>
        <v>0</v>
      </c>
      <c r="Q52" s="111">
        <f t="array" ref="Q52">IFERROR(
MEDIAN((IF(DATOS_[[Sexo]:[Sexo]]=$B52,IF(DATOS_[[AGRUP. CLAS. PROF.]:[AGRUP. CLAS. PROF.]]=$B51,IF(DATOS_[[Check Periodo Ref.]:[Check Periodo Ref.]]="Dentro",DATOS_[Conc.Sal.12]))))),
0)</f>
        <v>0</v>
      </c>
      <c r="R52" s="111">
        <f t="array" ref="R52">IFERROR(
MEDIAN((IF(DATOS_[[Sexo]:[Sexo]]=$B52,IF(DATOS_[[AGRUP. CLAS. PROF.]:[AGRUP. CLAS. PROF.]]=$B51,IF(DATOS_[[Check Periodo Ref.]:[Check Periodo Ref.]]="Dentro",DATOS_[Conc.Sal.13]))))),
0)</f>
        <v>0</v>
      </c>
      <c r="S52" s="111">
        <f t="array" ref="S52">IFERROR(
MEDIAN((IF(DATOS_[[Sexo]:[Sexo]]=$B52,IF(DATOS_[[AGRUP. CLAS. PROF.]:[AGRUP. CLAS. PROF.]]=$B51,IF(DATOS_[[Check Periodo Ref.]:[Check Periodo Ref.]]="Dentro",DATOS_[Conc.Sal.14]))))),
0)</f>
        <v>0</v>
      </c>
      <c r="T52" s="111">
        <f t="array" ref="T52">IFERROR(
MEDIAN((IF(DATOS_[[Sexo]:[Sexo]]=$B52,IF(DATOS_[[AGRUP. CLAS. PROF.]:[AGRUP. CLAS. PROF.]]=$B51,IF(DATOS_[[Check Periodo Ref.]:[Check Periodo Ref.]]="Dentro",DATOS_[Conc.Sal.15]))))),
0)</f>
        <v>0</v>
      </c>
      <c r="U52" s="111">
        <f t="array" ref="U52">IFERROR(
MEDIAN((IF(DATOS_[[Sexo]:[Sexo]]=$B52,IF(DATOS_[[AGRUP. CLAS. PROF.]:[AGRUP. CLAS. PROF.]]=$B51,IF(DATOS_[[Check Periodo Ref.]:[Check Periodo Ref.]]="Dentro",DATOS_[Conc.Sal.16]))))),
0)</f>
        <v>0</v>
      </c>
      <c r="V52" s="111">
        <f t="array" ref="V52">IFERROR(
MEDIAN((IF(DATOS_[[Sexo]:[Sexo]]=$B52,IF(DATOS_[[AGRUP. CLAS. PROF.]:[AGRUP. CLAS. PROF.]]=$B51,IF(DATOS_[[Check Periodo Ref.]:[Check Periodo Ref.]]="Dentro",DATOS_[Conc.Sal.17]))))),
0)</f>
        <v>0</v>
      </c>
      <c r="W52" s="111">
        <f t="array" ref="W52">IFERROR(
MEDIAN((IF(DATOS_[[Sexo]:[Sexo]]=$B52,IF(DATOS_[[AGRUP. CLAS. PROF.]:[AGRUP. CLAS. PROF.]]=$B51,IF(DATOS_[[Check Periodo Ref.]:[Check Periodo Ref.]]="Dentro",DATOS_[Conc.Sal.18]))))),
0)</f>
        <v>0</v>
      </c>
      <c r="X52" s="111">
        <f t="array" ref="X52">IFERROR(
MEDIAN((IF(DATOS_[[Sexo]:[Sexo]]=$B52,IF(DATOS_[[AGRUP. CLAS. PROF.]:[AGRUP. CLAS. PROF.]]=$B51,IF(DATOS_[[Check Periodo Ref.]:[Check Periodo Ref.]]="Dentro",DATOS_[Conc.Sal.19]))))),
0)</f>
        <v>0</v>
      </c>
      <c r="Y52" s="111">
        <f t="array" ref="Y52">IFERROR(
MEDIAN((IF(DATOS_[[Sexo]:[Sexo]]=$B52,IF(DATOS_[[AGRUP. CLAS. PROF.]:[AGRUP. CLAS. PROF.]]=$B51,IF(DATOS_[[Check Periodo Ref.]:[Check Periodo Ref.]]="Dentro",DATOS_[Conc.Sal.20]))))),
0)</f>
        <v>0</v>
      </c>
      <c r="Z52" s="111">
        <f t="array" ref="Z52">IFERROR(
MEDIAN((IF(DATOS_[[Sexo]:[Sexo]]=$B52,IF(DATOS_[[AGRUP. CLAS. PROF.]:[AGRUP. CLAS. PROF.]]=$B51,IF(DATOS_[[Check Periodo Ref.]:[Check Periodo Ref.]]="Dentro",DATOS_[Conc.Sal.21]))))),
0)</f>
        <v>0</v>
      </c>
      <c r="AA52" s="111">
        <f t="array" ref="AA52">IFERROR(
MEDIAN((IF(DATOS_[[Sexo]:[Sexo]]=$B52,IF(DATOS_[[AGRUP. CLAS. PROF.]:[AGRUP. CLAS. PROF.]]=$B51,IF(DATOS_[[Check Periodo Ref.]:[Check Periodo Ref.]]="Dentro",DATOS_[Conc.Sal.22]))))),
0)</f>
        <v>0</v>
      </c>
      <c r="AB52" s="111">
        <f t="array" ref="AB52">IFERROR(
MEDIAN((IF(DATOS_[[Sexo]:[Sexo]]=$B52,IF(DATOS_[[AGRUP. CLAS. PROF.]:[AGRUP. CLAS. PROF.]]=$B51,IF(DATOS_[[Check Periodo Ref.]:[Check Periodo Ref.]]="Dentro",DATOS_[Conc.Sal.23]))))),
0)</f>
        <v>0</v>
      </c>
      <c r="AC52" s="111">
        <f t="array" ref="AC52">IFERROR(
MEDIAN((IF(DATOS_[[Sexo]:[Sexo]]=$B52,IF(DATOS_[[AGRUP. CLAS. PROF.]:[AGRUP. CLAS. PROF.]]=$B51,IF(DATOS_[[Check Periodo Ref.]:[Check Periodo Ref.]]="Dentro",DATOS_[Conc.Sal.24]))))),
0)</f>
        <v>0</v>
      </c>
      <c r="AD52" s="111">
        <f t="array" ref="AD52">IFERROR(
MEDIAN((IF(DATOS_[[Sexo]:[Sexo]]=$B52,IF(DATOS_[[AGRUP. CLAS. PROF.]:[AGRUP. CLAS. PROF.]]=$B51,IF(DATOS_[[Check Periodo Ref.]:[Check Periodo Ref.]]="Dentro",DATOS_[Conc.Sal.25]))))),
0)</f>
        <v>0</v>
      </c>
      <c r="AE52" s="111">
        <f t="array" ref="AE52">IFERROR(
MEDIAN((IF(DATOS_[[Sexo]:[Sexo]]=$B52,IF(DATOS_[[AGRUP. CLAS. PROF.]:[AGRUP. CLAS. PROF.]]=$B51,IF(DATOS_[[Check Periodo Ref.]:[Check Periodo Ref.]]="Dentro",DATOS_[Conc.Sal.26]))))),
0)</f>
        <v>0</v>
      </c>
      <c r="AF52" s="111">
        <f t="array" ref="AF52">IFERROR(
MEDIAN((IF(DATOS_[[Sexo]:[Sexo]]=$B52,IF(DATOS_[[AGRUP. CLAS. PROF.]:[AGRUP. CLAS. PROF.]]=$B51,IF(DATOS_[[Check Periodo Ref.]:[Check Periodo Ref.]]="Dentro",DATOS_[Conc.Sal.27]))))),
0)</f>
        <v>0</v>
      </c>
      <c r="AG52" s="111">
        <f t="array" ref="AG52">IFERROR(
MEDIAN((IF(DATOS_[[Sexo]:[Sexo]]=$B52,IF(DATOS_[[AGRUP. CLAS. PROF.]:[AGRUP. CLAS. PROF.]]=$B51,IF(DATOS_[[Check Periodo Ref.]:[Check Periodo Ref.]]="Dentro",DATOS_[Conc.Sal.28]))))),
0)</f>
        <v>0</v>
      </c>
      <c r="AH52" s="111">
        <f t="array" ref="AH52">IFERROR(
MEDIAN((IF(DATOS_[[Sexo]:[Sexo]]=$B52,IF(DATOS_[[AGRUP. CLAS. PROF.]:[AGRUP. CLAS. PROF.]]=$B51,IF(DATOS_[[Check Periodo Ref.]:[Check Periodo Ref.]]="Dentro",DATOS_[Conc.Sal.29]))))),
0)</f>
        <v>0</v>
      </c>
      <c r="AI52" s="111">
        <f t="array" ref="AI52">IFERROR(
MEDIAN((IF(DATOS_[[Sexo]:[Sexo]]=$B52,IF(DATOS_[[AGRUP. CLAS. PROF.]:[AGRUP. CLAS. PROF.]]=$B51,IF(DATOS_[[Check Periodo Ref.]:[Check Periodo Ref.]]="Dentro",DATOS_[Conc.Sal.30]))))),
0)</f>
        <v>0</v>
      </c>
      <c r="AJ52" s="112">
        <f t="array" ref="AJ52">IFERROR(
MEDIAN(IF(DATOS_[Sexo]=$B52,IF(DATOS_[AGRUP. CLAS. PROF.]=$B51,IF(DATOS_[Check Periodo Ref.]="Dentro",DATOS_[Tot COMPL.SAL Ef],FALSE)))),
0)</f>
        <v>0</v>
      </c>
      <c r="AK52" s="113">
        <f t="array" ref="AK52">IFERROR(
MEDIAN(IF(DATOS_[Sexo]=$B52,IF(DATOS_[AGRUP. CLAS. PROF.]=$B51,IF(DATOS_[Check Periodo Ref.]="Dentro",DATOS_[TOTAL SALARIO Ef],FALSE)))),
0)</f>
        <v>0</v>
      </c>
      <c r="AL52" s="114">
        <f t="array" ref="AL52">IFERROR(
MEDIAN((IF(DATOS_[[Sexo]:[Sexo]]=$B52,IF(DATOS_[[AGRUP. CLAS. PROF.]:[AGRUP. CLAS. PROF.]]=$B51,IF(DATOS_[[Check Periodo Ref.]:[Check Periodo Ref.]]="Dentro",DATOS_[C.Extra.01]))))),
0)</f>
        <v>0</v>
      </c>
      <c r="AM52" s="114">
        <f t="array" ref="AM52">IFERROR(
MEDIAN((IF(DATOS_[[Sexo]:[Sexo]]=$B52,IF(DATOS_[[AGRUP. CLAS. PROF.]:[AGRUP. CLAS. PROF.]]=$B51,IF(DATOS_[[Check Periodo Ref.]:[Check Periodo Ref.]]="Dentro",DATOS_[C.Extra.02]))))),
0)</f>
        <v>0</v>
      </c>
      <c r="AN52" s="114">
        <f t="array" ref="AN52">IFERROR(
MEDIAN((IF(DATOS_[[Sexo]:[Sexo]]=$B52,IF(DATOS_[[AGRUP. CLAS. PROF.]:[AGRUP. CLAS. PROF.]]=$B51,IF(DATOS_[[Check Periodo Ref.]:[Check Periodo Ref.]]="Dentro",DATOS_[C.Extra.03]))))),
0)</f>
        <v>0</v>
      </c>
      <c r="AO52" s="114">
        <f t="array" ref="AO52">IFERROR(
MEDIAN((IF(DATOS_[[Sexo]:[Sexo]]=$B52,IF(DATOS_[[AGRUP. CLAS. PROF.]:[AGRUP. CLAS. PROF.]]=$B51,IF(DATOS_[[Check Periodo Ref.]:[Check Periodo Ref.]]="Dentro",DATOS_[C.Extra.04]))))),
0)</f>
        <v>0</v>
      </c>
      <c r="AP52" s="114">
        <f t="array" ref="AP52">IFERROR(
MEDIAN((IF(DATOS_[[Sexo]:[Sexo]]=$B52,IF(DATOS_[[AGRUP. CLAS. PROF.]:[AGRUP. CLAS. PROF.]]=$B51,IF(DATOS_[[Check Periodo Ref.]:[Check Periodo Ref.]]="Dentro",DATOS_[C.Extra.05]))))),
0)</f>
        <v>0</v>
      </c>
      <c r="AQ52" s="115">
        <f t="array" ref="AQ52">IFERROR(
MEDIAN(IF(DATOS_[Sexo]=$B52,IF(DATOS_[AGRUP. CLAS. PROF.]=$B51,IF(DATOS_[Check Periodo Ref.]="Dentro",DATOS_[Tot Extrasalarial Ef],FALSE)))),
0)</f>
        <v>0</v>
      </c>
      <c r="AR52" s="116">
        <f t="array" ref="AR52">IFERROR(
MEDIAN(IF(DATOS_[Sexo]=$B52,IF(DATOS_[AGRUP. CLAS. PROF.]=$B51,IF(DATOS_[Check Periodo Ref.]="Dentro",DATOS_[TOTAL Retrib Ef],FALSE)))),
0)</f>
        <v>0</v>
      </c>
    </row>
    <row r="53" spans="1:44" x14ac:dyDescent="0.3">
      <c r="A53" s="42" t="str">
        <f t="shared" ref="A53" si="54">+A52</f>
        <v>[ocultar]</v>
      </c>
      <c r="B53" s="34" t="s">
        <v>163</v>
      </c>
      <c r="C53" s="33">
        <f t="array" ref="C53">SUM(IF($B53=DATOS_[Sexo],
IF($B51=DATOS_[AGRUP. CLAS. PROF.],
IF("Dentro"=DATOS_[Check Periodo Ref.],
1/(COUNTIFS(DATOS_[Sexo],$B53,DATOS_[AGRUP. CLAS. PROF.],$B51,DATOS_[Check Periodo Ref.],"Dentro",DATOS_[id],DATOS_[id]))))))</f>
        <v>0</v>
      </c>
      <c r="D53" s="35">
        <f>COUNTIFS(DATOS_[AGRUP. CLAS. PROF.],$B51,DATOS_[Sexo],$B53,DATOS_[Check Periodo Ref.],"Dentro")</f>
        <v>0</v>
      </c>
      <c r="E53" s="110">
        <f t="array" ref="E53">IFERROR(
MEDIAN(IF(DATOS_[Sexo]=$B53,IF(DATOS_[AGRUP. CLAS. PROF.]=$B51,IF(DATOS_[Check Periodo Ref.]="Dentro",DATOS_[SALARIO BASE Ef],FALSE)))),
0)</f>
        <v>0</v>
      </c>
      <c r="F53" s="111">
        <f t="array" ref="F53">IFERROR(
MEDIAN((IF(DATOS_[[Sexo]:[Sexo]]=$B53,IF(DATOS_[[AGRUP. CLAS. PROF.]:[AGRUP. CLAS. PROF.]]=$B51,IF(DATOS_[[Check Periodo Ref.]:[Check Periodo Ref.]]="Dentro",DATOS_[Conc.Sal.01]))))),
0)</f>
        <v>0</v>
      </c>
      <c r="G53" s="111">
        <f t="array" ref="G53">IFERROR(
MEDIAN((IF(DATOS_[[Sexo]:[Sexo]]=$B53,IF(DATOS_[[AGRUP. CLAS. PROF.]:[AGRUP. CLAS. PROF.]]=$B51,IF(DATOS_[[Check Periodo Ref.]:[Check Periodo Ref.]]="Dentro",DATOS_[Conc.Sal.02]))))),
0)</f>
        <v>0</v>
      </c>
      <c r="H53" s="111">
        <f t="array" ref="H53">IFERROR(
MEDIAN((IF(DATOS_[[Sexo]:[Sexo]]=$B53,IF(DATOS_[[AGRUP. CLAS. PROF.]:[AGRUP. CLAS. PROF.]]=$B51,IF(DATOS_[[Check Periodo Ref.]:[Check Periodo Ref.]]="Dentro",DATOS_[Conc.Sal.03]))))),
0)</f>
        <v>0</v>
      </c>
      <c r="I53" s="111">
        <f t="array" ref="I53">IFERROR(
MEDIAN((IF(DATOS_[[Sexo]:[Sexo]]=$B53,IF(DATOS_[[AGRUP. CLAS. PROF.]:[AGRUP. CLAS. PROF.]]=$B51,IF(DATOS_[[Check Periodo Ref.]:[Check Periodo Ref.]]="Dentro",DATOS_[Conc.Sal.04]))))),
0)</f>
        <v>0</v>
      </c>
      <c r="J53" s="111">
        <f t="array" ref="J53">IFERROR(
MEDIAN((IF(DATOS_[[Sexo]:[Sexo]]=$B53,IF(DATOS_[[AGRUP. CLAS. PROF.]:[AGRUP. CLAS. PROF.]]=$B51,IF(DATOS_[[Check Periodo Ref.]:[Check Periodo Ref.]]="Dentro",DATOS_[Conc.Sal.05]))))),
0)</f>
        <v>0</v>
      </c>
      <c r="K53" s="111">
        <f t="array" ref="K53">IFERROR(
MEDIAN((IF(DATOS_[[Sexo]:[Sexo]]=$B53,IF(DATOS_[[AGRUP. CLAS. PROF.]:[AGRUP. CLAS. PROF.]]=$B51,IF(DATOS_[[Check Periodo Ref.]:[Check Periodo Ref.]]="Dentro",DATOS_[Conc.Sal.06]))))),
0)</f>
        <v>0</v>
      </c>
      <c r="L53" s="111">
        <f t="array" ref="L53">IFERROR(
MEDIAN((IF(DATOS_[[Sexo]:[Sexo]]=$B53,IF(DATOS_[[AGRUP. CLAS. PROF.]:[AGRUP. CLAS. PROF.]]=$B51,IF(DATOS_[[Check Periodo Ref.]:[Check Periodo Ref.]]="Dentro",DATOS_[Conc.Sal.07]))))),
0)</f>
        <v>0</v>
      </c>
      <c r="M53" s="111">
        <f t="array" ref="M53">IFERROR(
MEDIAN((IF(DATOS_[[Sexo]:[Sexo]]=$B53,IF(DATOS_[[AGRUP. CLAS. PROF.]:[AGRUP. CLAS. PROF.]]=$B51,IF(DATOS_[[Check Periodo Ref.]:[Check Periodo Ref.]]="Dentro",DATOS_[Conc.Sal.08]))))),
0)</f>
        <v>0</v>
      </c>
      <c r="N53" s="111">
        <f t="array" ref="N53">IFERROR(
MEDIAN((IF(DATOS_[[Sexo]:[Sexo]]=$B53,IF(DATOS_[[AGRUP. CLAS. PROF.]:[AGRUP. CLAS. PROF.]]=$B51,IF(DATOS_[[Check Periodo Ref.]:[Check Periodo Ref.]]="Dentro",DATOS_[Conc.Sal.09]))))),
0)</f>
        <v>0</v>
      </c>
      <c r="O53" s="111">
        <f t="array" ref="O53">IFERROR(
MEDIAN((IF(DATOS_[[Sexo]:[Sexo]]=$B53,IF(DATOS_[[AGRUP. CLAS. PROF.]:[AGRUP. CLAS. PROF.]]=$B51,IF(DATOS_[[Check Periodo Ref.]:[Check Periodo Ref.]]="Dentro",DATOS_[Conc.Sal.10]))))),
0)</f>
        <v>0</v>
      </c>
      <c r="P53" s="111">
        <f t="array" ref="P53">IFERROR(
MEDIAN((IF(DATOS_[[Sexo]:[Sexo]]=$B53,IF(DATOS_[[AGRUP. CLAS. PROF.]:[AGRUP. CLAS. PROF.]]=$B51,IF(DATOS_[[Check Periodo Ref.]:[Check Periodo Ref.]]="Dentro",DATOS_[Conc.Sal.11]))))),
0)</f>
        <v>0</v>
      </c>
      <c r="Q53" s="111">
        <f t="array" ref="Q53">IFERROR(
MEDIAN((IF(DATOS_[[Sexo]:[Sexo]]=$B53,IF(DATOS_[[AGRUP. CLAS. PROF.]:[AGRUP. CLAS. PROF.]]=$B51,IF(DATOS_[[Check Periodo Ref.]:[Check Periodo Ref.]]="Dentro",DATOS_[Conc.Sal.12]))))),
0)</f>
        <v>0</v>
      </c>
      <c r="R53" s="111">
        <f t="array" ref="R53">IFERROR(
MEDIAN((IF(DATOS_[[Sexo]:[Sexo]]=$B53,IF(DATOS_[[AGRUP. CLAS. PROF.]:[AGRUP. CLAS. PROF.]]=$B51,IF(DATOS_[[Check Periodo Ref.]:[Check Periodo Ref.]]="Dentro",DATOS_[Conc.Sal.13]))))),
0)</f>
        <v>0</v>
      </c>
      <c r="S53" s="111">
        <f t="array" ref="S53">IFERROR(
MEDIAN((IF(DATOS_[[Sexo]:[Sexo]]=$B53,IF(DATOS_[[AGRUP. CLAS. PROF.]:[AGRUP. CLAS. PROF.]]=$B51,IF(DATOS_[[Check Periodo Ref.]:[Check Periodo Ref.]]="Dentro",DATOS_[Conc.Sal.14]))))),
0)</f>
        <v>0</v>
      </c>
      <c r="T53" s="111">
        <f t="array" ref="T53">IFERROR(
MEDIAN((IF(DATOS_[[Sexo]:[Sexo]]=$B53,IF(DATOS_[[AGRUP. CLAS. PROF.]:[AGRUP. CLAS. PROF.]]=$B51,IF(DATOS_[[Check Periodo Ref.]:[Check Periodo Ref.]]="Dentro",DATOS_[Conc.Sal.15]))))),
0)</f>
        <v>0</v>
      </c>
      <c r="U53" s="111">
        <f t="array" ref="U53">IFERROR(
MEDIAN((IF(DATOS_[[Sexo]:[Sexo]]=$B53,IF(DATOS_[[AGRUP. CLAS. PROF.]:[AGRUP. CLAS. PROF.]]=$B51,IF(DATOS_[[Check Periodo Ref.]:[Check Periodo Ref.]]="Dentro",DATOS_[Conc.Sal.16]))))),
0)</f>
        <v>0</v>
      </c>
      <c r="V53" s="111">
        <f t="array" ref="V53">IFERROR(
MEDIAN((IF(DATOS_[[Sexo]:[Sexo]]=$B53,IF(DATOS_[[AGRUP. CLAS. PROF.]:[AGRUP. CLAS. PROF.]]=$B51,IF(DATOS_[[Check Periodo Ref.]:[Check Periodo Ref.]]="Dentro",DATOS_[Conc.Sal.17]))))),
0)</f>
        <v>0</v>
      </c>
      <c r="W53" s="111">
        <f t="array" ref="W53">IFERROR(
MEDIAN((IF(DATOS_[[Sexo]:[Sexo]]=$B53,IF(DATOS_[[AGRUP. CLAS. PROF.]:[AGRUP. CLAS. PROF.]]=$B51,IF(DATOS_[[Check Periodo Ref.]:[Check Periodo Ref.]]="Dentro",DATOS_[Conc.Sal.18]))))),
0)</f>
        <v>0</v>
      </c>
      <c r="X53" s="111">
        <f t="array" ref="X53">IFERROR(
MEDIAN((IF(DATOS_[[Sexo]:[Sexo]]=$B53,IF(DATOS_[[AGRUP. CLAS. PROF.]:[AGRUP. CLAS. PROF.]]=$B51,IF(DATOS_[[Check Periodo Ref.]:[Check Periodo Ref.]]="Dentro",DATOS_[Conc.Sal.19]))))),
0)</f>
        <v>0</v>
      </c>
      <c r="Y53" s="111">
        <f t="array" ref="Y53">IFERROR(
MEDIAN((IF(DATOS_[[Sexo]:[Sexo]]=$B53,IF(DATOS_[[AGRUP. CLAS. PROF.]:[AGRUP. CLAS. PROF.]]=$B51,IF(DATOS_[[Check Periodo Ref.]:[Check Periodo Ref.]]="Dentro",DATOS_[Conc.Sal.20]))))),
0)</f>
        <v>0</v>
      </c>
      <c r="Z53" s="111">
        <f t="array" ref="Z53">IFERROR(
MEDIAN((IF(DATOS_[[Sexo]:[Sexo]]=$B53,IF(DATOS_[[AGRUP. CLAS. PROF.]:[AGRUP. CLAS. PROF.]]=$B51,IF(DATOS_[[Check Periodo Ref.]:[Check Periodo Ref.]]="Dentro",DATOS_[Conc.Sal.21]))))),
0)</f>
        <v>0</v>
      </c>
      <c r="AA53" s="111">
        <f t="array" ref="AA53">IFERROR(
MEDIAN((IF(DATOS_[[Sexo]:[Sexo]]=$B53,IF(DATOS_[[AGRUP. CLAS. PROF.]:[AGRUP. CLAS. PROF.]]=$B51,IF(DATOS_[[Check Periodo Ref.]:[Check Periodo Ref.]]="Dentro",DATOS_[Conc.Sal.22]))))),
0)</f>
        <v>0</v>
      </c>
      <c r="AB53" s="111">
        <f t="array" ref="AB53">IFERROR(
MEDIAN((IF(DATOS_[[Sexo]:[Sexo]]=$B53,IF(DATOS_[[AGRUP. CLAS. PROF.]:[AGRUP. CLAS. PROF.]]=$B51,IF(DATOS_[[Check Periodo Ref.]:[Check Periodo Ref.]]="Dentro",DATOS_[Conc.Sal.23]))))),
0)</f>
        <v>0</v>
      </c>
      <c r="AC53" s="111">
        <f t="array" ref="AC53">IFERROR(
MEDIAN((IF(DATOS_[[Sexo]:[Sexo]]=$B53,IF(DATOS_[[AGRUP. CLAS. PROF.]:[AGRUP. CLAS. PROF.]]=$B51,IF(DATOS_[[Check Periodo Ref.]:[Check Periodo Ref.]]="Dentro",DATOS_[Conc.Sal.24]))))),
0)</f>
        <v>0</v>
      </c>
      <c r="AD53" s="111">
        <f t="array" ref="AD53">IFERROR(
MEDIAN((IF(DATOS_[[Sexo]:[Sexo]]=$B53,IF(DATOS_[[AGRUP. CLAS. PROF.]:[AGRUP. CLAS. PROF.]]=$B51,IF(DATOS_[[Check Periodo Ref.]:[Check Periodo Ref.]]="Dentro",DATOS_[Conc.Sal.25]))))),
0)</f>
        <v>0</v>
      </c>
      <c r="AE53" s="111">
        <f t="array" ref="AE53">IFERROR(
MEDIAN((IF(DATOS_[[Sexo]:[Sexo]]=$B53,IF(DATOS_[[AGRUP. CLAS. PROF.]:[AGRUP. CLAS. PROF.]]=$B51,IF(DATOS_[[Check Periodo Ref.]:[Check Periodo Ref.]]="Dentro",DATOS_[Conc.Sal.26]))))),
0)</f>
        <v>0</v>
      </c>
      <c r="AF53" s="111">
        <f t="array" ref="AF53">IFERROR(
MEDIAN((IF(DATOS_[[Sexo]:[Sexo]]=$B53,IF(DATOS_[[AGRUP. CLAS. PROF.]:[AGRUP. CLAS. PROF.]]=$B51,IF(DATOS_[[Check Periodo Ref.]:[Check Periodo Ref.]]="Dentro",DATOS_[Conc.Sal.27]))))),
0)</f>
        <v>0</v>
      </c>
      <c r="AG53" s="111">
        <f t="array" ref="AG53">IFERROR(
MEDIAN((IF(DATOS_[[Sexo]:[Sexo]]=$B53,IF(DATOS_[[AGRUP. CLAS. PROF.]:[AGRUP. CLAS. PROF.]]=$B51,IF(DATOS_[[Check Periodo Ref.]:[Check Periodo Ref.]]="Dentro",DATOS_[Conc.Sal.28]))))),
0)</f>
        <v>0</v>
      </c>
      <c r="AH53" s="111">
        <f t="array" ref="AH53">IFERROR(
MEDIAN((IF(DATOS_[[Sexo]:[Sexo]]=$B53,IF(DATOS_[[AGRUP. CLAS. PROF.]:[AGRUP. CLAS. PROF.]]=$B51,IF(DATOS_[[Check Periodo Ref.]:[Check Periodo Ref.]]="Dentro",DATOS_[Conc.Sal.29]))))),
0)</f>
        <v>0</v>
      </c>
      <c r="AI53" s="111">
        <f t="array" ref="AI53">IFERROR(
MEDIAN((IF(DATOS_[[Sexo]:[Sexo]]=$B53,IF(DATOS_[[AGRUP. CLAS. PROF.]:[AGRUP. CLAS. PROF.]]=$B51,IF(DATOS_[[Check Periodo Ref.]:[Check Periodo Ref.]]="Dentro",DATOS_[Conc.Sal.30]))))),
0)</f>
        <v>0</v>
      </c>
      <c r="AJ53" s="112">
        <f t="array" ref="AJ53">IFERROR(
MEDIAN(IF(DATOS_[Sexo]=$B53,IF(DATOS_[AGRUP. CLAS. PROF.]=$B51,IF(DATOS_[Check Periodo Ref.]="Dentro",DATOS_[Tot COMPL.SAL Ef],FALSE)))),
0)</f>
        <v>0</v>
      </c>
      <c r="AK53" s="113">
        <f t="array" ref="AK53">IFERROR(
MEDIAN(IF(DATOS_[Sexo]=$B53,IF(DATOS_[AGRUP. CLAS. PROF.]=$B51,IF(DATOS_[Check Periodo Ref.]="Dentro",DATOS_[TOTAL SALARIO Ef],FALSE)))),
0)</f>
        <v>0</v>
      </c>
      <c r="AL53" s="114">
        <f t="array" ref="AL53">IFERROR(
MEDIAN((IF(DATOS_[[Sexo]:[Sexo]]=$B53,IF(DATOS_[[AGRUP. CLAS. PROF.]:[AGRUP. CLAS. PROF.]]=$B51,IF(DATOS_[[Check Periodo Ref.]:[Check Periodo Ref.]]="Dentro",DATOS_[C.Extra.01]))))),
0)</f>
        <v>0</v>
      </c>
      <c r="AM53" s="114">
        <f t="array" ref="AM53">IFERROR(
MEDIAN((IF(DATOS_[[Sexo]:[Sexo]]=$B53,IF(DATOS_[[AGRUP. CLAS. PROF.]:[AGRUP. CLAS. PROF.]]=$B51,IF(DATOS_[[Check Periodo Ref.]:[Check Periodo Ref.]]="Dentro",DATOS_[C.Extra.02]))))),
0)</f>
        <v>0</v>
      </c>
      <c r="AN53" s="114">
        <f t="array" ref="AN53">IFERROR(
MEDIAN((IF(DATOS_[[Sexo]:[Sexo]]=$B53,IF(DATOS_[[AGRUP. CLAS. PROF.]:[AGRUP. CLAS. PROF.]]=$B51,IF(DATOS_[[Check Periodo Ref.]:[Check Periodo Ref.]]="Dentro",DATOS_[C.Extra.03]))))),
0)</f>
        <v>0</v>
      </c>
      <c r="AO53" s="114">
        <f t="array" ref="AO53">IFERROR(
MEDIAN((IF(DATOS_[[Sexo]:[Sexo]]=$B53,IF(DATOS_[[AGRUP. CLAS. PROF.]:[AGRUP. CLAS. PROF.]]=$B51,IF(DATOS_[[Check Periodo Ref.]:[Check Periodo Ref.]]="Dentro",DATOS_[C.Extra.04]))))),
0)</f>
        <v>0</v>
      </c>
      <c r="AP53" s="114">
        <f t="array" ref="AP53">IFERROR(
MEDIAN((IF(DATOS_[[Sexo]:[Sexo]]=$B53,IF(DATOS_[[AGRUP. CLAS. PROF.]:[AGRUP. CLAS. PROF.]]=$B51,IF(DATOS_[[Check Periodo Ref.]:[Check Periodo Ref.]]="Dentro",DATOS_[C.Extra.05]))))),
0)</f>
        <v>0</v>
      </c>
      <c r="AQ53" s="115">
        <f t="array" ref="AQ53">IFERROR(
MEDIAN(IF(DATOS_[Sexo]=$B53,IF(DATOS_[AGRUP. CLAS. PROF.]=$B51,IF(DATOS_[Check Periodo Ref.]="Dentro",DATOS_[Tot Extrasalarial Ef],FALSE)))),
0)</f>
        <v>0</v>
      </c>
      <c r="AR53" s="116">
        <f t="array" ref="AR53">IFERROR(
MEDIAN(IF(DATOS_[Sexo]=$B53,IF(DATOS_[AGRUP. CLAS. PROF.]=$B51,IF(DATOS_[Check Periodo Ref.]="Dentro",DATOS_[TOTAL Retrib Ef],FALSE)))),
0)</f>
        <v>0</v>
      </c>
    </row>
    <row r="54" spans="1:44" ht="17.25" thickBot="1" x14ac:dyDescent="0.35">
      <c r="A54" s="42" t="str">
        <f t="shared" ref="A54" si="55">+A55</f>
        <v>[ocultar]</v>
      </c>
      <c r="B54" s="40" t="s">
        <v>230</v>
      </c>
      <c r="C54" s="109"/>
      <c r="D54" s="41"/>
      <c r="E54" s="119" t="str">
        <f t="shared" ref="E54:AR54" si="56">IFERROR((E55-E56)/E55,"")</f>
        <v/>
      </c>
      <c r="F54" s="123" t="str">
        <f t="shared" si="56"/>
        <v/>
      </c>
      <c r="G54" s="123" t="str">
        <f t="shared" si="56"/>
        <v/>
      </c>
      <c r="H54" s="123" t="str">
        <f t="shared" si="56"/>
        <v/>
      </c>
      <c r="I54" s="123" t="str">
        <f t="shared" si="56"/>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2" t="str">
        <f t="shared" si="56"/>
        <v/>
      </c>
      <c r="W54" s="122" t="str">
        <f t="shared" si="56"/>
        <v/>
      </c>
      <c r="X54" s="122" t="str">
        <f t="shared" si="56"/>
        <v/>
      </c>
      <c r="Y54" s="122"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4" t="str">
        <f t="shared" si="56"/>
        <v/>
      </c>
      <c r="AK54" s="128" t="str">
        <f t="shared" si="56"/>
        <v/>
      </c>
      <c r="AL54" s="125" t="str">
        <f t="shared" si="56"/>
        <v/>
      </c>
      <c r="AM54" s="125" t="str">
        <f t="shared" si="56"/>
        <v/>
      </c>
      <c r="AN54" s="125" t="str">
        <f t="shared" si="56"/>
        <v/>
      </c>
      <c r="AO54" s="125" t="str">
        <f t="shared" si="56"/>
        <v/>
      </c>
      <c r="AP54" s="125" t="str">
        <f t="shared" si="56"/>
        <v/>
      </c>
      <c r="AQ54" s="126" t="str">
        <f t="shared" si="56"/>
        <v/>
      </c>
      <c r="AR54" s="127" t="str">
        <f t="shared" si="56"/>
        <v/>
      </c>
    </row>
    <row r="55" spans="1:44" x14ac:dyDescent="0.3">
      <c r="A55" s="42" t="str">
        <f t="shared" ref="A55" si="57">+IF(C55+C56=0,"[ocultar]","")</f>
        <v>[ocultar]</v>
      </c>
      <c r="B55" s="34" t="s">
        <v>162</v>
      </c>
      <c r="C55" s="33">
        <f t="array" ref="C55">SUM(IF($B55=DATOS_[Sexo],
IF($B54=DATOS_[AGRUP. CLAS. PROF.],
IF("Dentro"=DATOS_[Check Periodo Ref.],
1/(COUNTIFS(DATOS_[Sexo],$B55,DATOS_[AGRUP. CLAS. PROF.],$B54,DATOS_[Check Periodo Ref.],"Dentro",DATOS_[id],DATOS_[id]))))))</f>
        <v>0</v>
      </c>
      <c r="D55" s="35">
        <f>COUNTIFS(DATOS_[AGRUP. CLAS. PROF.],$B54,DATOS_[Sexo],$B55,DATOS_[Check Periodo Ref.],"Dentro")</f>
        <v>0</v>
      </c>
      <c r="E55" s="110">
        <f t="array" ref="E55">IFERROR(
MEDIAN(IF(DATOS_[Sexo]=$B55,IF(DATOS_[AGRUP. CLAS. PROF.]=$B54,IF(DATOS_[Check Periodo Ref.]="Dentro",DATOS_[SALARIO BASE Ef],FALSE)))),
0)</f>
        <v>0</v>
      </c>
      <c r="F55" s="111">
        <f t="array" ref="F55">IFERROR(
MEDIAN((IF(DATOS_[[Sexo]:[Sexo]]=$B55,IF(DATOS_[[AGRUP. CLAS. PROF.]:[AGRUP. CLAS. PROF.]]=$B54,IF(DATOS_[[Check Periodo Ref.]:[Check Periodo Ref.]]="Dentro",DATOS_[Conc.Sal.01]))))),
0)</f>
        <v>0</v>
      </c>
      <c r="G55" s="111">
        <f t="array" ref="G55">IFERROR(
MEDIAN((IF(DATOS_[[Sexo]:[Sexo]]=$B55,IF(DATOS_[[AGRUP. CLAS. PROF.]:[AGRUP. CLAS. PROF.]]=$B54,IF(DATOS_[[Check Periodo Ref.]:[Check Periodo Ref.]]="Dentro",DATOS_[Conc.Sal.02]))))),
0)</f>
        <v>0</v>
      </c>
      <c r="H55" s="111">
        <f t="array" ref="H55">IFERROR(
MEDIAN((IF(DATOS_[[Sexo]:[Sexo]]=$B55,IF(DATOS_[[AGRUP. CLAS. PROF.]:[AGRUP. CLAS. PROF.]]=$B54,IF(DATOS_[[Check Periodo Ref.]:[Check Periodo Ref.]]="Dentro",DATOS_[Conc.Sal.03]))))),
0)</f>
        <v>0</v>
      </c>
      <c r="I55" s="111">
        <f t="array" ref="I55">IFERROR(
MEDIAN((IF(DATOS_[[Sexo]:[Sexo]]=$B55,IF(DATOS_[[AGRUP. CLAS. PROF.]:[AGRUP. CLAS. PROF.]]=$B54,IF(DATOS_[[Check Periodo Ref.]:[Check Periodo Ref.]]="Dentro",DATOS_[Conc.Sal.04]))))),
0)</f>
        <v>0</v>
      </c>
      <c r="J55" s="111">
        <f t="array" ref="J55">IFERROR(
MEDIAN((IF(DATOS_[[Sexo]:[Sexo]]=$B55,IF(DATOS_[[AGRUP. CLAS. PROF.]:[AGRUP. CLAS. PROF.]]=$B54,IF(DATOS_[[Check Periodo Ref.]:[Check Periodo Ref.]]="Dentro",DATOS_[Conc.Sal.05]))))),
0)</f>
        <v>0</v>
      </c>
      <c r="K55" s="111">
        <f t="array" ref="K55">IFERROR(
MEDIAN((IF(DATOS_[[Sexo]:[Sexo]]=$B55,IF(DATOS_[[AGRUP. CLAS. PROF.]:[AGRUP. CLAS. PROF.]]=$B54,IF(DATOS_[[Check Periodo Ref.]:[Check Periodo Ref.]]="Dentro",DATOS_[Conc.Sal.06]))))),
0)</f>
        <v>0</v>
      </c>
      <c r="L55" s="111">
        <f t="array" ref="L55">IFERROR(
MEDIAN((IF(DATOS_[[Sexo]:[Sexo]]=$B55,IF(DATOS_[[AGRUP. CLAS. PROF.]:[AGRUP. CLAS. PROF.]]=$B54,IF(DATOS_[[Check Periodo Ref.]:[Check Periodo Ref.]]="Dentro",DATOS_[Conc.Sal.07]))))),
0)</f>
        <v>0</v>
      </c>
      <c r="M55" s="111">
        <f t="array" ref="M55">IFERROR(
MEDIAN((IF(DATOS_[[Sexo]:[Sexo]]=$B55,IF(DATOS_[[AGRUP. CLAS. PROF.]:[AGRUP. CLAS. PROF.]]=$B54,IF(DATOS_[[Check Periodo Ref.]:[Check Periodo Ref.]]="Dentro",DATOS_[Conc.Sal.08]))))),
0)</f>
        <v>0</v>
      </c>
      <c r="N55" s="111">
        <f t="array" ref="N55">IFERROR(
MEDIAN((IF(DATOS_[[Sexo]:[Sexo]]=$B55,IF(DATOS_[[AGRUP. CLAS. PROF.]:[AGRUP. CLAS. PROF.]]=$B54,IF(DATOS_[[Check Periodo Ref.]:[Check Periodo Ref.]]="Dentro",DATOS_[Conc.Sal.09]))))),
0)</f>
        <v>0</v>
      </c>
      <c r="O55" s="111">
        <f t="array" ref="O55">IFERROR(
MEDIAN((IF(DATOS_[[Sexo]:[Sexo]]=$B55,IF(DATOS_[[AGRUP. CLAS. PROF.]:[AGRUP. CLAS. PROF.]]=$B54,IF(DATOS_[[Check Periodo Ref.]:[Check Periodo Ref.]]="Dentro",DATOS_[Conc.Sal.10]))))),
0)</f>
        <v>0</v>
      </c>
      <c r="P55" s="111">
        <f t="array" ref="P55">IFERROR(
MEDIAN((IF(DATOS_[[Sexo]:[Sexo]]=$B55,IF(DATOS_[[AGRUP. CLAS. PROF.]:[AGRUP. CLAS. PROF.]]=$B54,IF(DATOS_[[Check Periodo Ref.]:[Check Periodo Ref.]]="Dentro",DATOS_[Conc.Sal.11]))))),
0)</f>
        <v>0</v>
      </c>
      <c r="Q55" s="111">
        <f t="array" ref="Q55">IFERROR(
MEDIAN((IF(DATOS_[[Sexo]:[Sexo]]=$B55,IF(DATOS_[[AGRUP. CLAS. PROF.]:[AGRUP. CLAS. PROF.]]=$B54,IF(DATOS_[[Check Periodo Ref.]:[Check Periodo Ref.]]="Dentro",DATOS_[Conc.Sal.12]))))),
0)</f>
        <v>0</v>
      </c>
      <c r="R55" s="111">
        <f t="array" ref="R55">IFERROR(
MEDIAN((IF(DATOS_[[Sexo]:[Sexo]]=$B55,IF(DATOS_[[AGRUP. CLAS. PROF.]:[AGRUP. CLAS. PROF.]]=$B54,IF(DATOS_[[Check Periodo Ref.]:[Check Periodo Ref.]]="Dentro",DATOS_[Conc.Sal.13]))))),
0)</f>
        <v>0</v>
      </c>
      <c r="S55" s="111">
        <f t="array" ref="S55">IFERROR(
MEDIAN((IF(DATOS_[[Sexo]:[Sexo]]=$B55,IF(DATOS_[[AGRUP. CLAS. PROF.]:[AGRUP. CLAS. PROF.]]=$B54,IF(DATOS_[[Check Periodo Ref.]:[Check Periodo Ref.]]="Dentro",DATOS_[Conc.Sal.14]))))),
0)</f>
        <v>0</v>
      </c>
      <c r="T55" s="111">
        <f t="array" ref="T55">IFERROR(
MEDIAN((IF(DATOS_[[Sexo]:[Sexo]]=$B55,IF(DATOS_[[AGRUP. CLAS. PROF.]:[AGRUP. CLAS. PROF.]]=$B54,IF(DATOS_[[Check Periodo Ref.]:[Check Periodo Ref.]]="Dentro",DATOS_[Conc.Sal.15]))))),
0)</f>
        <v>0</v>
      </c>
      <c r="U55" s="111">
        <f t="array" ref="U55">IFERROR(
MEDIAN((IF(DATOS_[[Sexo]:[Sexo]]=$B55,IF(DATOS_[[AGRUP. CLAS. PROF.]:[AGRUP. CLAS. PROF.]]=$B54,IF(DATOS_[[Check Periodo Ref.]:[Check Periodo Ref.]]="Dentro",DATOS_[Conc.Sal.16]))))),
0)</f>
        <v>0</v>
      </c>
      <c r="V55" s="111">
        <f t="array" ref="V55">IFERROR(
MEDIAN((IF(DATOS_[[Sexo]:[Sexo]]=$B55,IF(DATOS_[[AGRUP. CLAS. PROF.]:[AGRUP. CLAS. PROF.]]=$B54,IF(DATOS_[[Check Periodo Ref.]:[Check Periodo Ref.]]="Dentro",DATOS_[Conc.Sal.17]))))),
0)</f>
        <v>0</v>
      </c>
      <c r="W55" s="111">
        <f t="array" ref="W55">IFERROR(
MEDIAN((IF(DATOS_[[Sexo]:[Sexo]]=$B55,IF(DATOS_[[AGRUP. CLAS. PROF.]:[AGRUP. CLAS. PROF.]]=$B54,IF(DATOS_[[Check Periodo Ref.]:[Check Periodo Ref.]]="Dentro",DATOS_[Conc.Sal.18]))))),
0)</f>
        <v>0</v>
      </c>
      <c r="X55" s="111">
        <f t="array" ref="X55">IFERROR(
MEDIAN((IF(DATOS_[[Sexo]:[Sexo]]=$B55,IF(DATOS_[[AGRUP. CLAS. PROF.]:[AGRUP. CLAS. PROF.]]=$B54,IF(DATOS_[[Check Periodo Ref.]:[Check Periodo Ref.]]="Dentro",DATOS_[Conc.Sal.19]))))),
0)</f>
        <v>0</v>
      </c>
      <c r="Y55" s="111">
        <f t="array" ref="Y55">IFERROR(
MEDIAN((IF(DATOS_[[Sexo]:[Sexo]]=$B55,IF(DATOS_[[AGRUP. CLAS. PROF.]:[AGRUP. CLAS. PROF.]]=$B54,IF(DATOS_[[Check Periodo Ref.]:[Check Periodo Ref.]]="Dentro",DATOS_[Conc.Sal.20]))))),
0)</f>
        <v>0</v>
      </c>
      <c r="Z55" s="111">
        <f t="array" ref="Z55">IFERROR(
MEDIAN((IF(DATOS_[[Sexo]:[Sexo]]=$B55,IF(DATOS_[[AGRUP. CLAS. PROF.]:[AGRUP. CLAS. PROF.]]=$B54,IF(DATOS_[[Check Periodo Ref.]:[Check Periodo Ref.]]="Dentro",DATOS_[Conc.Sal.21]))))),
0)</f>
        <v>0</v>
      </c>
      <c r="AA55" s="111">
        <f t="array" ref="AA55">IFERROR(
MEDIAN((IF(DATOS_[[Sexo]:[Sexo]]=$B55,IF(DATOS_[[AGRUP. CLAS. PROF.]:[AGRUP. CLAS. PROF.]]=$B54,IF(DATOS_[[Check Periodo Ref.]:[Check Periodo Ref.]]="Dentro",DATOS_[Conc.Sal.22]))))),
0)</f>
        <v>0</v>
      </c>
      <c r="AB55" s="111">
        <f t="array" ref="AB55">IFERROR(
MEDIAN((IF(DATOS_[[Sexo]:[Sexo]]=$B55,IF(DATOS_[[AGRUP. CLAS. PROF.]:[AGRUP. CLAS. PROF.]]=$B54,IF(DATOS_[[Check Periodo Ref.]:[Check Periodo Ref.]]="Dentro",DATOS_[Conc.Sal.23]))))),
0)</f>
        <v>0</v>
      </c>
      <c r="AC55" s="111">
        <f t="array" ref="AC55">IFERROR(
MEDIAN((IF(DATOS_[[Sexo]:[Sexo]]=$B55,IF(DATOS_[[AGRUP. CLAS. PROF.]:[AGRUP. CLAS. PROF.]]=$B54,IF(DATOS_[[Check Periodo Ref.]:[Check Periodo Ref.]]="Dentro",DATOS_[Conc.Sal.24]))))),
0)</f>
        <v>0</v>
      </c>
      <c r="AD55" s="111">
        <f t="array" ref="AD55">IFERROR(
MEDIAN((IF(DATOS_[[Sexo]:[Sexo]]=$B55,IF(DATOS_[[AGRUP. CLAS. PROF.]:[AGRUP. CLAS. PROF.]]=$B54,IF(DATOS_[[Check Periodo Ref.]:[Check Periodo Ref.]]="Dentro",DATOS_[Conc.Sal.25]))))),
0)</f>
        <v>0</v>
      </c>
      <c r="AE55" s="111">
        <f t="array" ref="AE55">IFERROR(
MEDIAN((IF(DATOS_[[Sexo]:[Sexo]]=$B55,IF(DATOS_[[AGRUP. CLAS. PROF.]:[AGRUP. CLAS. PROF.]]=$B54,IF(DATOS_[[Check Periodo Ref.]:[Check Periodo Ref.]]="Dentro",DATOS_[Conc.Sal.26]))))),
0)</f>
        <v>0</v>
      </c>
      <c r="AF55" s="111">
        <f t="array" ref="AF55">IFERROR(
MEDIAN((IF(DATOS_[[Sexo]:[Sexo]]=$B55,IF(DATOS_[[AGRUP. CLAS. PROF.]:[AGRUP. CLAS. PROF.]]=$B54,IF(DATOS_[[Check Periodo Ref.]:[Check Periodo Ref.]]="Dentro",DATOS_[Conc.Sal.27]))))),
0)</f>
        <v>0</v>
      </c>
      <c r="AG55" s="111">
        <f t="array" ref="AG55">IFERROR(
MEDIAN((IF(DATOS_[[Sexo]:[Sexo]]=$B55,IF(DATOS_[[AGRUP. CLAS. PROF.]:[AGRUP. CLAS. PROF.]]=$B54,IF(DATOS_[[Check Periodo Ref.]:[Check Periodo Ref.]]="Dentro",DATOS_[Conc.Sal.28]))))),
0)</f>
        <v>0</v>
      </c>
      <c r="AH55" s="111">
        <f t="array" ref="AH55">IFERROR(
MEDIAN((IF(DATOS_[[Sexo]:[Sexo]]=$B55,IF(DATOS_[[AGRUP. CLAS. PROF.]:[AGRUP. CLAS. PROF.]]=$B54,IF(DATOS_[[Check Periodo Ref.]:[Check Periodo Ref.]]="Dentro",DATOS_[Conc.Sal.29]))))),
0)</f>
        <v>0</v>
      </c>
      <c r="AI55" s="111">
        <f t="array" ref="AI55">IFERROR(
MEDIAN((IF(DATOS_[[Sexo]:[Sexo]]=$B55,IF(DATOS_[[AGRUP. CLAS. PROF.]:[AGRUP. CLAS. PROF.]]=$B54,IF(DATOS_[[Check Periodo Ref.]:[Check Periodo Ref.]]="Dentro",DATOS_[Conc.Sal.30]))))),
0)</f>
        <v>0</v>
      </c>
      <c r="AJ55" s="112">
        <f t="array" ref="AJ55">IFERROR(
MEDIAN(IF(DATOS_[Sexo]=$B55,IF(DATOS_[AGRUP. CLAS. PROF.]=$B54,IF(DATOS_[Check Periodo Ref.]="Dentro",DATOS_[Tot COMPL.SAL Ef],FALSE)))),
0)</f>
        <v>0</v>
      </c>
      <c r="AK55" s="113">
        <f t="array" ref="AK55">IFERROR(
MEDIAN(IF(DATOS_[Sexo]=$B55,IF(DATOS_[AGRUP. CLAS. PROF.]=$B54,IF(DATOS_[Check Periodo Ref.]="Dentro",DATOS_[TOTAL SALARIO Ef],FALSE)))),
0)</f>
        <v>0</v>
      </c>
      <c r="AL55" s="114">
        <f t="array" ref="AL55">IFERROR(
MEDIAN((IF(DATOS_[[Sexo]:[Sexo]]=$B55,IF(DATOS_[[AGRUP. CLAS. PROF.]:[AGRUP. CLAS. PROF.]]=$B54,IF(DATOS_[[Check Periodo Ref.]:[Check Periodo Ref.]]="Dentro",DATOS_[C.Extra.01]))))),
0)</f>
        <v>0</v>
      </c>
      <c r="AM55" s="114">
        <f t="array" ref="AM55">IFERROR(
MEDIAN((IF(DATOS_[[Sexo]:[Sexo]]=$B55,IF(DATOS_[[AGRUP. CLAS. PROF.]:[AGRUP. CLAS. PROF.]]=$B54,IF(DATOS_[[Check Periodo Ref.]:[Check Periodo Ref.]]="Dentro",DATOS_[C.Extra.02]))))),
0)</f>
        <v>0</v>
      </c>
      <c r="AN55" s="114">
        <f t="array" ref="AN55">IFERROR(
MEDIAN((IF(DATOS_[[Sexo]:[Sexo]]=$B55,IF(DATOS_[[AGRUP. CLAS. PROF.]:[AGRUP. CLAS. PROF.]]=$B54,IF(DATOS_[[Check Periodo Ref.]:[Check Periodo Ref.]]="Dentro",DATOS_[C.Extra.03]))))),
0)</f>
        <v>0</v>
      </c>
      <c r="AO55" s="114">
        <f t="array" ref="AO55">IFERROR(
MEDIAN((IF(DATOS_[[Sexo]:[Sexo]]=$B55,IF(DATOS_[[AGRUP. CLAS. PROF.]:[AGRUP. CLAS. PROF.]]=$B54,IF(DATOS_[[Check Periodo Ref.]:[Check Periodo Ref.]]="Dentro",DATOS_[C.Extra.04]))))),
0)</f>
        <v>0</v>
      </c>
      <c r="AP55" s="114">
        <f t="array" ref="AP55">IFERROR(
MEDIAN((IF(DATOS_[[Sexo]:[Sexo]]=$B55,IF(DATOS_[[AGRUP. CLAS. PROF.]:[AGRUP. CLAS. PROF.]]=$B54,IF(DATOS_[[Check Periodo Ref.]:[Check Periodo Ref.]]="Dentro",DATOS_[C.Extra.05]))))),
0)</f>
        <v>0</v>
      </c>
      <c r="AQ55" s="115">
        <f t="array" ref="AQ55">IFERROR(
MEDIAN(IF(DATOS_[Sexo]=$B55,IF(DATOS_[AGRUP. CLAS. PROF.]=$B54,IF(DATOS_[Check Periodo Ref.]="Dentro",DATOS_[Tot Extrasalarial Ef],FALSE)))),
0)</f>
        <v>0</v>
      </c>
      <c r="AR55" s="116">
        <f t="array" ref="AR55">IFERROR(
MEDIAN(IF(DATOS_[Sexo]=$B55,IF(DATOS_[AGRUP. CLAS. PROF.]=$B54,IF(DATOS_[Check Periodo Ref.]="Dentro",DATOS_[TOTAL Retrib Ef],FALSE)))),
0)</f>
        <v>0</v>
      </c>
    </row>
    <row r="56" spans="1:44" x14ac:dyDescent="0.3">
      <c r="A56" s="42" t="str">
        <f t="shared" ref="A56" si="58">+A55</f>
        <v>[ocultar]</v>
      </c>
      <c r="B56" s="34" t="s">
        <v>163</v>
      </c>
      <c r="C56" s="33">
        <f t="array" ref="C56">SUM(IF($B56=DATOS_[Sexo],
IF($B54=DATOS_[AGRUP. CLAS. PROF.],
IF("Dentro"=DATOS_[Check Periodo Ref.],
1/(COUNTIFS(DATOS_[Sexo],$B56,DATOS_[AGRUP. CLAS. PROF.],$B54,DATOS_[Check Periodo Ref.],"Dentro",DATOS_[id],DATOS_[id]))))))</f>
        <v>0</v>
      </c>
      <c r="D56" s="35">
        <f>COUNTIFS(DATOS_[AGRUP. CLAS. PROF.],$B54,DATOS_[Sexo],$B56,DATOS_[Check Periodo Ref.],"Dentro")</f>
        <v>0</v>
      </c>
      <c r="E56" s="110">
        <f t="array" ref="E56">IFERROR(
MEDIAN(IF(DATOS_[Sexo]=$B56,IF(DATOS_[AGRUP. CLAS. PROF.]=$B54,IF(DATOS_[Check Periodo Ref.]="Dentro",DATOS_[SALARIO BASE Ef],FALSE)))),
0)</f>
        <v>0</v>
      </c>
      <c r="F56" s="111">
        <f t="array" ref="F56">IFERROR(
MEDIAN((IF(DATOS_[[Sexo]:[Sexo]]=$B56,IF(DATOS_[[AGRUP. CLAS. PROF.]:[AGRUP. CLAS. PROF.]]=$B54,IF(DATOS_[[Check Periodo Ref.]:[Check Periodo Ref.]]="Dentro",DATOS_[Conc.Sal.01]))))),
0)</f>
        <v>0</v>
      </c>
      <c r="G56" s="111">
        <f t="array" ref="G56">IFERROR(
MEDIAN((IF(DATOS_[[Sexo]:[Sexo]]=$B56,IF(DATOS_[[AGRUP. CLAS. PROF.]:[AGRUP. CLAS. PROF.]]=$B54,IF(DATOS_[[Check Periodo Ref.]:[Check Periodo Ref.]]="Dentro",DATOS_[Conc.Sal.02]))))),
0)</f>
        <v>0</v>
      </c>
      <c r="H56" s="111">
        <f t="array" ref="H56">IFERROR(
MEDIAN((IF(DATOS_[[Sexo]:[Sexo]]=$B56,IF(DATOS_[[AGRUP. CLAS. PROF.]:[AGRUP. CLAS. PROF.]]=$B54,IF(DATOS_[[Check Periodo Ref.]:[Check Periodo Ref.]]="Dentro",DATOS_[Conc.Sal.03]))))),
0)</f>
        <v>0</v>
      </c>
      <c r="I56" s="111">
        <f t="array" ref="I56">IFERROR(
MEDIAN((IF(DATOS_[[Sexo]:[Sexo]]=$B56,IF(DATOS_[[AGRUP. CLAS. PROF.]:[AGRUP. CLAS. PROF.]]=$B54,IF(DATOS_[[Check Periodo Ref.]:[Check Periodo Ref.]]="Dentro",DATOS_[Conc.Sal.04]))))),
0)</f>
        <v>0</v>
      </c>
      <c r="J56" s="111">
        <f t="array" ref="J56">IFERROR(
MEDIAN((IF(DATOS_[[Sexo]:[Sexo]]=$B56,IF(DATOS_[[AGRUP. CLAS. PROF.]:[AGRUP. CLAS. PROF.]]=$B54,IF(DATOS_[[Check Periodo Ref.]:[Check Periodo Ref.]]="Dentro",DATOS_[Conc.Sal.05]))))),
0)</f>
        <v>0</v>
      </c>
      <c r="K56" s="111">
        <f t="array" ref="K56">IFERROR(
MEDIAN((IF(DATOS_[[Sexo]:[Sexo]]=$B56,IF(DATOS_[[AGRUP. CLAS. PROF.]:[AGRUP. CLAS. PROF.]]=$B54,IF(DATOS_[[Check Periodo Ref.]:[Check Periodo Ref.]]="Dentro",DATOS_[Conc.Sal.06]))))),
0)</f>
        <v>0</v>
      </c>
      <c r="L56" s="111">
        <f t="array" ref="L56">IFERROR(
MEDIAN((IF(DATOS_[[Sexo]:[Sexo]]=$B56,IF(DATOS_[[AGRUP. CLAS. PROF.]:[AGRUP. CLAS. PROF.]]=$B54,IF(DATOS_[[Check Periodo Ref.]:[Check Periodo Ref.]]="Dentro",DATOS_[Conc.Sal.07]))))),
0)</f>
        <v>0</v>
      </c>
      <c r="M56" s="111">
        <f t="array" ref="M56">IFERROR(
MEDIAN((IF(DATOS_[[Sexo]:[Sexo]]=$B56,IF(DATOS_[[AGRUP. CLAS. PROF.]:[AGRUP. CLAS. PROF.]]=$B54,IF(DATOS_[[Check Periodo Ref.]:[Check Periodo Ref.]]="Dentro",DATOS_[Conc.Sal.08]))))),
0)</f>
        <v>0</v>
      </c>
      <c r="N56" s="111">
        <f t="array" ref="N56">IFERROR(
MEDIAN((IF(DATOS_[[Sexo]:[Sexo]]=$B56,IF(DATOS_[[AGRUP. CLAS. PROF.]:[AGRUP. CLAS. PROF.]]=$B54,IF(DATOS_[[Check Periodo Ref.]:[Check Periodo Ref.]]="Dentro",DATOS_[Conc.Sal.09]))))),
0)</f>
        <v>0</v>
      </c>
      <c r="O56" s="111">
        <f t="array" ref="O56">IFERROR(
MEDIAN((IF(DATOS_[[Sexo]:[Sexo]]=$B56,IF(DATOS_[[AGRUP. CLAS. PROF.]:[AGRUP. CLAS. PROF.]]=$B54,IF(DATOS_[[Check Periodo Ref.]:[Check Periodo Ref.]]="Dentro",DATOS_[Conc.Sal.10]))))),
0)</f>
        <v>0</v>
      </c>
      <c r="P56" s="111">
        <f t="array" ref="P56">IFERROR(
MEDIAN((IF(DATOS_[[Sexo]:[Sexo]]=$B56,IF(DATOS_[[AGRUP. CLAS. PROF.]:[AGRUP. CLAS. PROF.]]=$B54,IF(DATOS_[[Check Periodo Ref.]:[Check Periodo Ref.]]="Dentro",DATOS_[Conc.Sal.11]))))),
0)</f>
        <v>0</v>
      </c>
      <c r="Q56" s="111">
        <f t="array" ref="Q56">IFERROR(
MEDIAN((IF(DATOS_[[Sexo]:[Sexo]]=$B56,IF(DATOS_[[AGRUP. CLAS. PROF.]:[AGRUP. CLAS. PROF.]]=$B54,IF(DATOS_[[Check Periodo Ref.]:[Check Periodo Ref.]]="Dentro",DATOS_[Conc.Sal.12]))))),
0)</f>
        <v>0</v>
      </c>
      <c r="R56" s="111">
        <f t="array" ref="R56">IFERROR(
MEDIAN((IF(DATOS_[[Sexo]:[Sexo]]=$B56,IF(DATOS_[[AGRUP. CLAS. PROF.]:[AGRUP. CLAS. PROF.]]=$B54,IF(DATOS_[[Check Periodo Ref.]:[Check Periodo Ref.]]="Dentro",DATOS_[Conc.Sal.13]))))),
0)</f>
        <v>0</v>
      </c>
      <c r="S56" s="111">
        <f t="array" ref="S56">IFERROR(
MEDIAN((IF(DATOS_[[Sexo]:[Sexo]]=$B56,IF(DATOS_[[AGRUP. CLAS. PROF.]:[AGRUP. CLAS. PROF.]]=$B54,IF(DATOS_[[Check Periodo Ref.]:[Check Periodo Ref.]]="Dentro",DATOS_[Conc.Sal.14]))))),
0)</f>
        <v>0</v>
      </c>
      <c r="T56" s="111">
        <f t="array" ref="T56">IFERROR(
MEDIAN((IF(DATOS_[[Sexo]:[Sexo]]=$B56,IF(DATOS_[[AGRUP. CLAS. PROF.]:[AGRUP. CLAS. PROF.]]=$B54,IF(DATOS_[[Check Periodo Ref.]:[Check Periodo Ref.]]="Dentro",DATOS_[Conc.Sal.15]))))),
0)</f>
        <v>0</v>
      </c>
      <c r="U56" s="111">
        <f t="array" ref="U56">IFERROR(
MEDIAN((IF(DATOS_[[Sexo]:[Sexo]]=$B56,IF(DATOS_[[AGRUP. CLAS. PROF.]:[AGRUP. CLAS. PROF.]]=$B54,IF(DATOS_[[Check Periodo Ref.]:[Check Periodo Ref.]]="Dentro",DATOS_[Conc.Sal.16]))))),
0)</f>
        <v>0</v>
      </c>
      <c r="V56" s="111">
        <f t="array" ref="V56">IFERROR(
MEDIAN((IF(DATOS_[[Sexo]:[Sexo]]=$B56,IF(DATOS_[[AGRUP. CLAS. PROF.]:[AGRUP. CLAS. PROF.]]=$B54,IF(DATOS_[[Check Periodo Ref.]:[Check Periodo Ref.]]="Dentro",DATOS_[Conc.Sal.17]))))),
0)</f>
        <v>0</v>
      </c>
      <c r="W56" s="111">
        <f t="array" ref="W56">IFERROR(
MEDIAN((IF(DATOS_[[Sexo]:[Sexo]]=$B56,IF(DATOS_[[AGRUP. CLAS. PROF.]:[AGRUP. CLAS. PROF.]]=$B54,IF(DATOS_[[Check Periodo Ref.]:[Check Periodo Ref.]]="Dentro",DATOS_[Conc.Sal.18]))))),
0)</f>
        <v>0</v>
      </c>
      <c r="X56" s="111">
        <f t="array" ref="X56">IFERROR(
MEDIAN((IF(DATOS_[[Sexo]:[Sexo]]=$B56,IF(DATOS_[[AGRUP. CLAS. PROF.]:[AGRUP. CLAS. PROF.]]=$B54,IF(DATOS_[[Check Periodo Ref.]:[Check Periodo Ref.]]="Dentro",DATOS_[Conc.Sal.19]))))),
0)</f>
        <v>0</v>
      </c>
      <c r="Y56" s="111">
        <f t="array" ref="Y56">IFERROR(
MEDIAN((IF(DATOS_[[Sexo]:[Sexo]]=$B56,IF(DATOS_[[AGRUP. CLAS. PROF.]:[AGRUP. CLAS. PROF.]]=$B54,IF(DATOS_[[Check Periodo Ref.]:[Check Periodo Ref.]]="Dentro",DATOS_[Conc.Sal.20]))))),
0)</f>
        <v>0</v>
      </c>
      <c r="Z56" s="111">
        <f t="array" ref="Z56">IFERROR(
MEDIAN((IF(DATOS_[[Sexo]:[Sexo]]=$B56,IF(DATOS_[[AGRUP. CLAS. PROF.]:[AGRUP. CLAS. PROF.]]=$B54,IF(DATOS_[[Check Periodo Ref.]:[Check Periodo Ref.]]="Dentro",DATOS_[Conc.Sal.21]))))),
0)</f>
        <v>0</v>
      </c>
      <c r="AA56" s="111">
        <f t="array" ref="AA56">IFERROR(
MEDIAN((IF(DATOS_[[Sexo]:[Sexo]]=$B56,IF(DATOS_[[AGRUP. CLAS. PROF.]:[AGRUP. CLAS. PROF.]]=$B54,IF(DATOS_[[Check Periodo Ref.]:[Check Periodo Ref.]]="Dentro",DATOS_[Conc.Sal.22]))))),
0)</f>
        <v>0</v>
      </c>
      <c r="AB56" s="111">
        <f t="array" ref="AB56">IFERROR(
MEDIAN((IF(DATOS_[[Sexo]:[Sexo]]=$B56,IF(DATOS_[[AGRUP. CLAS. PROF.]:[AGRUP. CLAS. PROF.]]=$B54,IF(DATOS_[[Check Periodo Ref.]:[Check Periodo Ref.]]="Dentro",DATOS_[Conc.Sal.23]))))),
0)</f>
        <v>0</v>
      </c>
      <c r="AC56" s="111">
        <f t="array" ref="AC56">IFERROR(
MEDIAN((IF(DATOS_[[Sexo]:[Sexo]]=$B56,IF(DATOS_[[AGRUP. CLAS. PROF.]:[AGRUP. CLAS. PROF.]]=$B54,IF(DATOS_[[Check Periodo Ref.]:[Check Periodo Ref.]]="Dentro",DATOS_[Conc.Sal.24]))))),
0)</f>
        <v>0</v>
      </c>
      <c r="AD56" s="111">
        <f t="array" ref="AD56">IFERROR(
MEDIAN((IF(DATOS_[[Sexo]:[Sexo]]=$B56,IF(DATOS_[[AGRUP. CLAS. PROF.]:[AGRUP. CLAS. PROF.]]=$B54,IF(DATOS_[[Check Periodo Ref.]:[Check Periodo Ref.]]="Dentro",DATOS_[Conc.Sal.25]))))),
0)</f>
        <v>0</v>
      </c>
      <c r="AE56" s="111">
        <f t="array" ref="AE56">IFERROR(
MEDIAN((IF(DATOS_[[Sexo]:[Sexo]]=$B56,IF(DATOS_[[AGRUP. CLAS. PROF.]:[AGRUP. CLAS. PROF.]]=$B54,IF(DATOS_[[Check Periodo Ref.]:[Check Periodo Ref.]]="Dentro",DATOS_[Conc.Sal.26]))))),
0)</f>
        <v>0</v>
      </c>
      <c r="AF56" s="111">
        <f t="array" ref="AF56">IFERROR(
MEDIAN((IF(DATOS_[[Sexo]:[Sexo]]=$B56,IF(DATOS_[[AGRUP. CLAS. PROF.]:[AGRUP. CLAS. PROF.]]=$B54,IF(DATOS_[[Check Periodo Ref.]:[Check Periodo Ref.]]="Dentro",DATOS_[Conc.Sal.27]))))),
0)</f>
        <v>0</v>
      </c>
      <c r="AG56" s="111">
        <f t="array" ref="AG56">IFERROR(
MEDIAN((IF(DATOS_[[Sexo]:[Sexo]]=$B56,IF(DATOS_[[AGRUP. CLAS. PROF.]:[AGRUP. CLAS. PROF.]]=$B54,IF(DATOS_[[Check Periodo Ref.]:[Check Periodo Ref.]]="Dentro",DATOS_[Conc.Sal.28]))))),
0)</f>
        <v>0</v>
      </c>
      <c r="AH56" s="111">
        <f t="array" ref="AH56">IFERROR(
MEDIAN((IF(DATOS_[[Sexo]:[Sexo]]=$B56,IF(DATOS_[[AGRUP. CLAS. PROF.]:[AGRUP. CLAS. PROF.]]=$B54,IF(DATOS_[[Check Periodo Ref.]:[Check Periodo Ref.]]="Dentro",DATOS_[Conc.Sal.29]))))),
0)</f>
        <v>0</v>
      </c>
      <c r="AI56" s="111">
        <f t="array" ref="AI56">IFERROR(
MEDIAN((IF(DATOS_[[Sexo]:[Sexo]]=$B56,IF(DATOS_[[AGRUP. CLAS. PROF.]:[AGRUP. CLAS. PROF.]]=$B54,IF(DATOS_[[Check Periodo Ref.]:[Check Periodo Ref.]]="Dentro",DATOS_[Conc.Sal.30]))))),
0)</f>
        <v>0</v>
      </c>
      <c r="AJ56" s="112">
        <f t="array" ref="AJ56">IFERROR(
MEDIAN(IF(DATOS_[Sexo]=$B56,IF(DATOS_[AGRUP. CLAS. PROF.]=$B54,IF(DATOS_[Check Periodo Ref.]="Dentro",DATOS_[Tot COMPL.SAL Ef],FALSE)))),
0)</f>
        <v>0</v>
      </c>
      <c r="AK56" s="113">
        <f t="array" ref="AK56">IFERROR(
MEDIAN(IF(DATOS_[Sexo]=$B56,IF(DATOS_[AGRUP. CLAS. PROF.]=$B54,IF(DATOS_[Check Periodo Ref.]="Dentro",DATOS_[TOTAL SALARIO Ef],FALSE)))),
0)</f>
        <v>0</v>
      </c>
      <c r="AL56" s="114">
        <f t="array" ref="AL56">IFERROR(
MEDIAN((IF(DATOS_[[Sexo]:[Sexo]]=$B56,IF(DATOS_[[AGRUP. CLAS. PROF.]:[AGRUP. CLAS. PROF.]]=$B54,IF(DATOS_[[Check Periodo Ref.]:[Check Periodo Ref.]]="Dentro",DATOS_[C.Extra.01]))))),
0)</f>
        <v>0</v>
      </c>
      <c r="AM56" s="114">
        <f t="array" ref="AM56">IFERROR(
MEDIAN((IF(DATOS_[[Sexo]:[Sexo]]=$B56,IF(DATOS_[[AGRUP. CLAS. PROF.]:[AGRUP. CLAS. PROF.]]=$B54,IF(DATOS_[[Check Periodo Ref.]:[Check Periodo Ref.]]="Dentro",DATOS_[C.Extra.02]))))),
0)</f>
        <v>0</v>
      </c>
      <c r="AN56" s="114">
        <f t="array" ref="AN56">IFERROR(
MEDIAN((IF(DATOS_[[Sexo]:[Sexo]]=$B56,IF(DATOS_[[AGRUP. CLAS. PROF.]:[AGRUP. CLAS. PROF.]]=$B54,IF(DATOS_[[Check Periodo Ref.]:[Check Periodo Ref.]]="Dentro",DATOS_[C.Extra.03]))))),
0)</f>
        <v>0</v>
      </c>
      <c r="AO56" s="114">
        <f t="array" ref="AO56">IFERROR(
MEDIAN((IF(DATOS_[[Sexo]:[Sexo]]=$B56,IF(DATOS_[[AGRUP. CLAS. PROF.]:[AGRUP. CLAS. PROF.]]=$B54,IF(DATOS_[[Check Periodo Ref.]:[Check Periodo Ref.]]="Dentro",DATOS_[C.Extra.04]))))),
0)</f>
        <v>0</v>
      </c>
      <c r="AP56" s="114">
        <f t="array" ref="AP56">IFERROR(
MEDIAN((IF(DATOS_[[Sexo]:[Sexo]]=$B56,IF(DATOS_[[AGRUP. CLAS. PROF.]:[AGRUP. CLAS. PROF.]]=$B54,IF(DATOS_[[Check Periodo Ref.]:[Check Periodo Ref.]]="Dentro",DATOS_[C.Extra.05]))))),
0)</f>
        <v>0</v>
      </c>
      <c r="AQ56" s="115">
        <f t="array" ref="AQ56">IFERROR(
MEDIAN(IF(DATOS_[Sexo]=$B56,IF(DATOS_[AGRUP. CLAS. PROF.]=$B54,IF(DATOS_[Check Periodo Ref.]="Dentro",DATOS_[Tot Extrasalarial Ef],FALSE)))),
0)</f>
        <v>0</v>
      </c>
      <c r="AR56" s="116">
        <f t="array" ref="AR56">IFERROR(
MEDIAN(IF(DATOS_[Sexo]=$B56,IF(DATOS_[AGRUP. CLAS. PROF.]=$B54,IF(DATOS_[Check Periodo Ref.]="Dentro",DATOS_[TOTAL Retrib Ef],FALSE)))),
0)</f>
        <v>0</v>
      </c>
    </row>
    <row r="57" spans="1:44" ht="17.25" thickBot="1" x14ac:dyDescent="0.35">
      <c r="A57" s="42" t="str">
        <f t="shared" ref="A57" si="59">+A58</f>
        <v>[ocultar]</v>
      </c>
      <c r="B57" s="40" t="s">
        <v>231</v>
      </c>
      <c r="C57" s="109"/>
      <c r="D57" s="41"/>
      <c r="E57" s="119" t="str">
        <f t="shared" ref="E57:AR57" si="60">IFERROR((E58-E59)/E58,"")</f>
        <v/>
      </c>
      <c r="F57" s="123" t="str">
        <f t="shared" si="60"/>
        <v/>
      </c>
      <c r="G57" s="123" t="str">
        <f t="shared" si="60"/>
        <v/>
      </c>
      <c r="H57" s="123" t="str">
        <f t="shared" si="60"/>
        <v/>
      </c>
      <c r="I57" s="123" t="str">
        <f t="shared" si="60"/>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2" t="str">
        <f t="shared" si="60"/>
        <v/>
      </c>
      <c r="W57" s="122" t="str">
        <f t="shared" si="60"/>
        <v/>
      </c>
      <c r="X57" s="122" t="str">
        <f t="shared" si="60"/>
        <v/>
      </c>
      <c r="Y57" s="122"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4" t="str">
        <f t="shared" si="60"/>
        <v/>
      </c>
      <c r="AK57" s="128" t="str">
        <f t="shared" si="60"/>
        <v/>
      </c>
      <c r="AL57" s="125" t="str">
        <f t="shared" si="60"/>
        <v/>
      </c>
      <c r="AM57" s="125" t="str">
        <f t="shared" si="60"/>
        <v/>
      </c>
      <c r="AN57" s="125" t="str">
        <f t="shared" si="60"/>
        <v/>
      </c>
      <c r="AO57" s="125" t="str">
        <f t="shared" si="60"/>
        <v/>
      </c>
      <c r="AP57" s="125" t="str">
        <f t="shared" si="60"/>
        <v/>
      </c>
      <c r="AQ57" s="126" t="str">
        <f t="shared" si="60"/>
        <v/>
      </c>
      <c r="AR57" s="127" t="str">
        <f t="shared" si="60"/>
        <v/>
      </c>
    </row>
    <row r="58" spans="1:44" x14ac:dyDescent="0.3">
      <c r="A58" s="42" t="str">
        <f t="shared" ref="A58" si="61">+IF(C58+C59=0,"[ocultar]","")</f>
        <v>[ocultar]</v>
      </c>
      <c r="B58" s="34" t="s">
        <v>162</v>
      </c>
      <c r="C58" s="33">
        <f t="array" ref="C58">SUM(IF($B58=DATOS_[Sexo],
IF($B57=DATOS_[AGRUP. CLAS. PROF.],
IF("Dentro"=DATOS_[Check Periodo Ref.],
1/(COUNTIFS(DATOS_[Sexo],$B58,DATOS_[AGRUP. CLAS. PROF.],$B57,DATOS_[Check Periodo Ref.],"Dentro",DATOS_[id],DATOS_[id]))))))</f>
        <v>0</v>
      </c>
      <c r="D58" s="35">
        <f>COUNTIFS(DATOS_[AGRUP. CLAS. PROF.],$B57,DATOS_[Sexo],$B58,DATOS_[Check Periodo Ref.],"Dentro")</f>
        <v>0</v>
      </c>
      <c r="E58" s="110">
        <f t="array" ref="E58">IFERROR(
MEDIAN(IF(DATOS_[Sexo]=$B58,IF(DATOS_[AGRUP. CLAS. PROF.]=$B57,IF(DATOS_[Check Periodo Ref.]="Dentro",DATOS_[SALARIO BASE Ef],FALSE)))),
0)</f>
        <v>0</v>
      </c>
      <c r="F58" s="111">
        <f t="array" ref="F58">IFERROR(
MEDIAN((IF(DATOS_[[Sexo]:[Sexo]]=$B58,IF(DATOS_[[AGRUP. CLAS. PROF.]:[AGRUP. CLAS. PROF.]]=$B57,IF(DATOS_[[Check Periodo Ref.]:[Check Periodo Ref.]]="Dentro",DATOS_[Conc.Sal.01]))))),
0)</f>
        <v>0</v>
      </c>
      <c r="G58" s="111">
        <f t="array" ref="G58">IFERROR(
MEDIAN((IF(DATOS_[[Sexo]:[Sexo]]=$B58,IF(DATOS_[[AGRUP. CLAS. PROF.]:[AGRUP. CLAS. PROF.]]=$B57,IF(DATOS_[[Check Periodo Ref.]:[Check Periodo Ref.]]="Dentro",DATOS_[Conc.Sal.02]))))),
0)</f>
        <v>0</v>
      </c>
      <c r="H58" s="111">
        <f t="array" ref="H58">IFERROR(
MEDIAN((IF(DATOS_[[Sexo]:[Sexo]]=$B58,IF(DATOS_[[AGRUP. CLAS. PROF.]:[AGRUP. CLAS. PROF.]]=$B57,IF(DATOS_[[Check Periodo Ref.]:[Check Periodo Ref.]]="Dentro",DATOS_[Conc.Sal.03]))))),
0)</f>
        <v>0</v>
      </c>
      <c r="I58" s="111">
        <f t="array" ref="I58">IFERROR(
MEDIAN((IF(DATOS_[[Sexo]:[Sexo]]=$B58,IF(DATOS_[[AGRUP. CLAS. PROF.]:[AGRUP. CLAS. PROF.]]=$B57,IF(DATOS_[[Check Periodo Ref.]:[Check Periodo Ref.]]="Dentro",DATOS_[Conc.Sal.04]))))),
0)</f>
        <v>0</v>
      </c>
      <c r="J58" s="111">
        <f t="array" ref="J58">IFERROR(
MEDIAN((IF(DATOS_[[Sexo]:[Sexo]]=$B58,IF(DATOS_[[AGRUP. CLAS. PROF.]:[AGRUP. CLAS. PROF.]]=$B57,IF(DATOS_[[Check Periodo Ref.]:[Check Periodo Ref.]]="Dentro",DATOS_[Conc.Sal.05]))))),
0)</f>
        <v>0</v>
      </c>
      <c r="K58" s="111">
        <f t="array" ref="K58">IFERROR(
MEDIAN((IF(DATOS_[[Sexo]:[Sexo]]=$B58,IF(DATOS_[[AGRUP. CLAS. PROF.]:[AGRUP. CLAS. PROF.]]=$B57,IF(DATOS_[[Check Periodo Ref.]:[Check Periodo Ref.]]="Dentro",DATOS_[Conc.Sal.06]))))),
0)</f>
        <v>0</v>
      </c>
      <c r="L58" s="111">
        <f t="array" ref="L58">IFERROR(
MEDIAN((IF(DATOS_[[Sexo]:[Sexo]]=$B58,IF(DATOS_[[AGRUP. CLAS. PROF.]:[AGRUP. CLAS. PROF.]]=$B57,IF(DATOS_[[Check Periodo Ref.]:[Check Periodo Ref.]]="Dentro",DATOS_[Conc.Sal.07]))))),
0)</f>
        <v>0</v>
      </c>
      <c r="M58" s="111">
        <f t="array" ref="M58">IFERROR(
MEDIAN((IF(DATOS_[[Sexo]:[Sexo]]=$B58,IF(DATOS_[[AGRUP. CLAS. PROF.]:[AGRUP. CLAS. PROF.]]=$B57,IF(DATOS_[[Check Periodo Ref.]:[Check Periodo Ref.]]="Dentro",DATOS_[Conc.Sal.08]))))),
0)</f>
        <v>0</v>
      </c>
      <c r="N58" s="111">
        <f t="array" ref="N58">IFERROR(
MEDIAN((IF(DATOS_[[Sexo]:[Sexo]]=$B58,IF(DATOS_[[AGRUP. CLAS. PROF.]:[AGRUP. CLAS. PROF.]]=$B57,IF(DATOS_[[Check Periodo Ref.]:[Check Periodo Ref.]]="Dentro",DATOS_[Conc.Sal.09]))))),
0)</f>
        <v>0</v>
      </c>
      <c r="O58" s="111">
        <f t="array" ref="O58">IFERROR(
MEDIAN((IF(DATOS_[[Sexo]:[Sexo]]=$B58,IF(DATOS_[[AGRUP. CLAS. PROF.]:[AGRUP. CLAS. PROF.]]=$B57,IF(DATOS_[[Check Periodo Ref.]:[Check Periodo Ref.]]="Dentro",DATOS_[Conc.Sal.10]))))),
0)</f>
        <v>0</v>
      </c>
      <c r="P58" s="111">
        <f t="array" ref="P58">IFERROR(
MEDIAN((IF(DATOS_[[Sexo]:[Sexo]]=$B58,IF(DATOS_[[AGRUP. CLAS. PROF.]:[AGRUP. CLAS. PROF.]]=$B57,IF(DATOS_[[Check Periodo Ref.]:[Check Periodo Ref.]]="Dentro",DATOS_[Conc.Sal.11]))))),
0)</f>
        <v>0</v>
      </c>
      <c r="Q58" s="111">
        <f t="array" ref="Q58">IFERROR(
MEDIAN((IF(DATOS_[[Sexo]:[Sexo]]=$B58,IF(DATOS_[[AGRUP. CLAS. PROF.]:[AGRUP. CLAS. PROF.]]=$B57,IF(DATOS_[[Check Periodo Ref.]:[Check Periodo Ref.]]="Dentro",DATOS_[Conc.Sal.12]))))),
0)</f>
        <v>0</v>
      </c>
      <c r="R58" s="111">
        <f t="array" ref="R58">IFERROR(
MEDIAN((IF(DATOS_[[Sexo]:[Sexo]]=$B58,IF(DATOS_[[AGRUP. CLAS. PROF.]:[AGRUP. CLAS. PROF.]]=$B57,IF(DATOS_[[Check Periodo Ref.]:[Check Periodo Ref.]]="Dentro",DATOS_[Conc.Sal.13]))))),
0)</f>
        <v>0</v>
      </c>
      <c r="S58" s="111">
        <f t="array" ref="S58">IFERROR(
MEDIAN((IF(DATOS_[[Sexo]:[Sexo]]=$B58,IF(DATOS_[[AGRUP. CLAS. PROF.]:[AGRUP. CLAS. PROF.]]=$B57,IF(DATOS_[[Check Periodo Ref.]:[Check Periodo Ref.]]="Dentro",DATOS_[Conc.Sal.14]))))),
0)</f>
        <v>0</v>
      </c>
      <c r="T58" s="111">
        <f t="array" ref="T58">IFERROR(
MEDIAN((IF(DATOS_[[Sexo]:[Sexo]]=$B58,IF(DATOS_[[AGRUP. CLAS. PROF.]:[AGRUP. CLAS. PROF.]]=$B57,IF(DATOS_[[Check Periodo Ref.]:[Check Periodo Ref.]]="Dentro",DATOS_[Conc.Sal.15]))))),
0)</f>
        <v>0</v>
      </c>
      <c r="U58" s="111">
        <f t="array" ref="U58">IFERROR(
MEDIAN((IF(DATOS_[[Sexo]:[Sexo]]=$B58,IF(DATOS_[[AGRUP. CLAS. PROF.]:[AGRUP. CLAS. PROF.]]=$B57,IF(DATOS_[[Check Periodo Ref.]:[Check Periodo Ref.]]="Dentro",DATOS_[Conc.Sal.16]))))),
0)</f>
        <v>0</v>
      </c>
      <c r="V58" s="111">
        <f t="array" ref="V58">IFERROR(
MEDIAN((IF(DATOS_[[Sexo]:[Sexo]]=$B58,IF(DATOS_[[AGRUP. CLAS. PROF.]:[AGRUP. CLAS. PROF.]]=$B57,IF(DATOS_[[Check Periodo Ref.]:[Check Periodo Ref.]]="Dentro",DATOS_[Conc.Sal.17]))))),
0)</f>
        <v>0</v>
      </c>
      <c r="W58" s="111">
        <f t="array" ref="W58">IFERROR(
MEDIAN((IF(DATOS_[[Sexo]:[Sexo]]=$B58,IF(DATOS_[[AGRUP. CLAS. PROF.]:[AGRUP. CLAS. PROF.]]=$B57,IF(DATOS_[[Check Periodo Ref.]:[Check Periodo Ref.]]="Dentro",DATOS_[Conc.Sal.18]))))),
0)</f>
        <v>0</v>
      </c>
      <c r="X58" s="111">
        <f t="array" ref="X58">IFERROR(
MEDIAN((IF(DATOS_[[Sexo]:[Sexo]]=$B58,IF(DATOS_[[AGRUP. CLAS. PROF.]:[AGRUP. CLAS. PROF.]]=$B57,IF(DATOS_[[Check Periodo Ref.]:[Check Periodo Ref.]]="Dentro",DATOS_[Conc.Sal.19]))))),
0)</f>
        <v>0</v>
      </c>
      <c r="Y58" s="111">
        <f t="array" ref="Y58">IFERROR(
MEDIAN((IF(DATOS_[[Sexo]:[Sexo]]=$B58,IF(DATOS_[[AGRUP. CLAS. PROF.]:[AGRUP. CLAS. PROF.]]=$B57,IF(DATOS_[[Check Periodo Ref.]:[Check Periodo Ref.]]="Dentro",DATOS_[Conc.Sal.20]))))),
0)</f>
        <v>0</v>
      </c>
      <c r="Z58" s="111">
        <f t="array" ref="Z58">IFERROR(
MEDIAN((IF(DATOS_[[Sexo]:[Sexo]]=$B58,IF(DATOS_[[AGRUP. CLAS. PROF.]:[AGRUP. CLAS. PROF.]]=$B57,IF(DATOS_[[Check Periodo Ref.]:[Check Periodo Ref.]]="Dentro",DATOS_[Conc.Sal.21]))))),
0)</f>
        <v>0</v>
      </c>
      <c r="AA58" s="111">
        <f t="array" ref="AA58">IFERROR(
MEDIAN((IF(DATOS_[[Sexo]:[Sexo]]=$B58,IF(DATOS_[[AGRUP. CLAS. PROF.]:[AGRUP. CLAS. PROF.]]=$B57,IF(DATOS_[[Check Periodo Ref.]:[Check Periodo Ref.]]="Dentro",DATOS_[Conc.Sal.22]))))),
0)</f>
        <v>0</v>
      </c>
      <c r="AB58" s="111">
        <f t="array" ref="AB58">IFERROR(
MEDIAN((IF(DATOS_[[Sexo]:[Sexo]]=$B58,IF(DATOS_[[AGRUP. CLAS. PROF.]:[AGRUP. CLAS. PROF.]]=$B57,IF(DATOS_[[Check Periodo Ref.]:[Check Periodo Ref.]]="Dentro",DATOS_[Conc.Sal.23]))))),
0)</f>
        <v>0</v>
      </c>
      <c r="AC58" s="111">
        <f t="array" ref="AC58">IFERROR(
MEDIAN((IF(DATOS_[[Sexo]:[Sexo]]=$B58,IF(DATOS_[[AGRUP. CLAS. PROF.]:[AGRUP. CLAS. PROF.]]=$B57,IF(DATOS_[[Check Periodo Ref.]:[Check Periodo Ref.]]="Dentro",DATOS_[Conc.Sal.24]))))),
0)</f>
        <v>0</v>
      </c>
      <c r="AD58" s="111">
        <f t="array" ref="AD58">IFERROR(
MEDIAN((IF(DATOS_[[Sexo]:[Sexo]]=$B58,IF(DATOS_[[AGRUP. CLAS. PROF.]:[AGRUP. CLAS. PROF.]]=$B57,IF(DATOS_[[Check Periodo Ref.]:[Check Periodo Ref.]]="Dentro",DATOS_[Conc.Sal.25]))))),
0)</f>
        <v>0</v>
      </c>
      <c r="AE58" s="111">
        <f t="array" ref="AE58">IFERROR(
MEDIAN((IF(DATOS_[[Sexo]:[Sexo]]=$B58,IF(DATOS_[[AGRUP. CLAS. PROF.]:[AGRUP. CLAS. PROF.]]=$B57,IF(DATOS_[[Check Periodo Ref.]:[Check Periodo Ref.]]="Dentro",DATOS_[Conc.Sal.26]))))),
0)</f>
        <v>0</v>
      </c>
      <c r="AF58" s="111">
        <f t="array" ref="AF58">IFERROR(
MEDIAN((IF(DATOS_[[Sexo]:[Sexo]]=$B58,IF(DATOS_[[AGRUP. CLAS. PROF.]:[AGRUP. CLAS. PROF.]]=$B57,IF(DATOS_[[Check Periodo Ref.]:[Check Periodo Ref.]]="Dentro",DATOS_[Conc.Sal.27]))))),
0)</f>
        <v>0</v>
      </c>
      <c r="AG58" s="111">
        <f t="array" ref="AG58">IFERROR(
MEDIAN((IF(DATOS_[[Sexo]:[Sexo]]=$B58,IF(DATOS_[[AGRUP. CLAS. PROF.]:[AGRUP. CLAS. PROF.]]=$B57,IF(DATOS_[[Check Periodo Ref.]:[Check Periodo Ref.]]="Dentro",DATOS_[Conc.Sal.28]))))),
0)</f>
        <v>0</v>
      </c>
      <c r="AH58" s="111">
        <f t="array" ref="AH58">IFERROR(
MEDIAN((IF(DATOS_[[Sexo]:[Sexo]]=$B58,IF(DATOS_[[AGRUP. CLAS. PROF.]:[AGRUP. CLAS. PROF.]]=$B57,IF(DATOS_[[Check Periodo Ref.]:[Check Periodo Ref.]]="Dentro",DATOS_[Conc.Sal.29]))))),
0)</f>
        <v>0</v>
      </c>
      <c r="AI58" s="111">
        <f t="array" ref="AI58">IFERROR(
MEDIAN((IF(DATOS_[[Sexo]:[Sexo]]=$B58,IF(DATOS_[[AGRUP. CLAS. PROF.]:[AGRUP. CLAS. PROF.]]=$B57,IF(DATOS_[[Check Periodo Ref.]:[Check Periodo Ref.]]="Dentro",DATOS_[Conc.Sal.30]))))),
0)</f>
        <v>0</v>
      </c>
      <c r="AJ58" s="112">
        <f t="array" ref="AJ58">IFERROR(
MEDIAN(IF(DATOS_[Sexo]=$B58,IF(DATOS_[AGRUP. CLAS. PROF.]=$B57,IF(DATOS_[Check Periodo Ref.]="Dentro",DATOS_[Tot COMPL.SAL Ef],FALSE)))),
0)</f>
        <v>0</v>
      </c>
      <c r="AK58" s="113">
        <f t="array" ref="AK58">IFERROR(
MEDIAN(IF(DATOS_[Sexo]=$B58,IF(DATOS_[AGRUP. CLAS. PROF.]=$B57,IF(DATOS_[Check Periodo Ref.]="Dentro",DATOS_[TOTAL SALARIO Ef],FALSE)))),
0)</f>
        <v>0</v>
      </c>
      <c r="AL58" s="114">
        <f t="array" ref="AL58">IFERROR(
MEDIAN((IF(DATOS_[[Sexo]:[Sexo]]=$B58,IF(DATOS_[[AGRUP. CLAS. PROF.]:[AGRUP. CLAS. PROF.]]=$B57,IF(DATOS_[[Check Periodo Ref.]:[Check Periodo Ref.]]="Dentro",DATOS_[C.Extra.01]))))),
0)</f>
        <v>0</v>
      </c>
      <c r="AM58" s="114">
        <f t="array" ref="AM58">IFERROR(
MEDIAN((IF(DATOS_[[Sexo]:[Sexo]]=$B58,IF(DATOS_[[AGRUP. CLAS. PROF.]:[AGRUP. CLAS. PROF.]]=$B57,IF(DATOS_[[Check Periodo Ref.]:[Check Periodo Ref.]]="Dentro",DATOS_[C.Extra.02]))))),
0)</f>
        <v>0</v>
      </c>
      <c r="AN58" s="114">
        <f t="array" ref="AN58">IFERROR(
MEDIAN((IF(DATOS_[[Sexo]:[Sexo]]=$B58,IF(DATOS_[[AGRUP. CLAS. PROF.]:[AGRUP. CLAS. PROF.]]=$B57,IF(DATOS_[[Check Periodo Ref.]:[Check Periodo Ref.]]="Dentro",DATOS_[C.Extra.03]))))),
0)</f>
        <v>0</v>
      </c>
      <c r="AO58" s="114">
        <f t="array" ref="AO58">IFERROR(
MEDIAN((IF(DATOS_[[Sexo]:[Sexo]]=$B58,IF(DATOS_[[AGRUP. CLAS. PROF.]:[AGRUP. CLAS. PROF.]]=$B57,IF(DATOS_[[Check Periodo Ref.]:[Check Periodo Ref.]]="Dentro",DATOS_[C.Extra.04]))))),
0)</f>
        <v>0</v>
      </c>
      <c r="AP58" s="114">
        <f t="array" ref="AP58">IFERROR(
MEDIAN((IF(DATOS_[[Sexo]:[Sexo]]=$B58,IF(DATOS_[[AGRUP. CLAS. PROF.]:[AGRUP. CLAS. PROF.]]=$B57,IF(DATOS_[[Check Periodo Ref.]:[Check Periodo Ref.]]="Dentro",DATOS_[C.Extra.05]))))),
0)</f>
        <v>0</v>
      </c>
      <c r="AQ58" s="115">
        <f t="array" ref="AQ58">IFERROR(
MEDIAN(IF(DATOS_[Sexo]=$B58,IF(DATOS_[AGRUP. CLAS. PROF.]=$B57,IF(DATOS_[Check Periodo Ref.]="Dentro",DATOS_[Tot Extrasalarial Ef],FALSE)))),
0)</f>
        <v>0</v>
      </c>
      <c r="AR58" s="116">
        <f t="array" ref="AR58">IFERROR(
MEDIAN(IF(DATOS_[Sexo]=$B58,IF(DATOS_[AGRUP. CLAS. PROF.]=$B57,IF(DATOS_[Check Periodo Ref.]="Dentro",DATOS_[TOTAL Retrib Ef],FALSE)))),
0)</f>
        <v>0</v>
      </c>
    </row>
    <row r="59" spans="1:44" x14ac:dyDescent="0.3">
      <c r="A59" s="42" t="str">
        <f t="shared" ref="A59" si="62">+A58</f>
        <v>[ocultar]</v>
      </c>
      <c r="B59" s="34" t="s">
        <v>163</v>
      </c>
      <c r="C59" s="33">
        <f t="array" ref="C59">SUM(IF($B59=DATOS_[Sexo],
IF($B57=DATOS_[AGRUP. CLAS. PROF.],
IF("Dentro"=DATOS_[Check Periodo Ref.],
1/(COUNTIFS(DATOS_[Sexo],$B59,DATOS_[AGRUP. CLAS. PROF.],$B57,DATOS_[Check Periodo Ref.],"Dentro",DATOS_[id],DATOS_[id]))))))</f>
        <v>0</v>
      </c>
      <c r="D59" s="35">
        <f>COUNTIFS(DATOS_[AGRUP. CLAS. PROF.],$B57,DATOS_[Sexo],$B59,DATOS_[Check Periodo Ref.],"Dentro")</f>
        <v>0</v>
      </c>
      <c r="E59" s="110">
        <f t="array" ref="E59">IFERROR(
MEDIAN(IF(DATOS_[Sexo]=$B59,IF(DATOS_[AGRUP. CLAS. PROF.]=$B57,IF(DATOS_[Check Periodo Ref.]="Dentro",DATOS_[SALARIO BASE Ef],FALSE)))),
0)</f>
        <v>0</v>
      </c>
      <c r="F59" s="111">
        <f t="array" ref="F59">IFERROR(
MEDIAN((IF(DATOS_[[Sexo]:[Sexo]]=$B59,IF(DATOS_[[AGRUP. CLAS. PROF.]:[AGRUP. CLAS. PROF.]]=$B57,IF(DATOS_[[Check Periodo Ref.]:[Check Periodo Ref.]]="Dentro",DATOS_[Conc.Sal.01]))))),
0)</f>
        <v>0</v>
      </c>
      <c r="G59" s="111">
        <f t="array" ref="G59">IFERROR(
MEDIAN((IF(DATOS_[[Sexo]:[Sexo]]=$B59,IF(DATOS_[[AGRUP. CLAS. PROF.]:[AGRUP. CLAS. PROF.]]=$B57,IF(DATOS_[[Check Periodo Ref.]:[Check Periodo Ref.]]="Dentro",DATOS_[Conc.Sal.02]))))),
0)</f>
        <v>0</v>
      </c>
      <c r="H59" s="111">
        <f t="array" ref="H59">IFERROR(
MEDIAN((IF(DATOS_[[Sexo]:[Sexo]]=$B59,IF(DATOS_[[AGRUP. CLAS. PROF.]:[AGRUP. CLAS. PROF.]]=$B57,IF(DATOS_[[Check Periodo Ref.]:[Check Periodo Ref.]]="Dentro",DATOS_[Conc.Sal.03]))))),
0)</f>
        <v>0</v>
      </c>
      <c r="I59" s="111">
        <f t="array" ref="I59">IFERROR(
MEDIAN((IF(DATOS_[[Sexo]:[Sexo]]=$B59,IF(DATOS_[[AGRUP. CLAS. PROF.]:[AGRUP. CLAS. PROF.]]=$B57,IF(DATOS_[[Check Periodo Ref.]:[Check Periodo Ref.]]="Dentro",DATOS_[Conc.Sal.04]))))),
0)</f>
        <v>0</v>
      </c>
      <c r="J59" s="111">
        <f t="array" ref="J59">IFERROR(
MEDIAN((IF(DATOS_[[Sexo]:[Sexo]]=$B59,IF(DATOS_[[AGRUP. CLAS. PROF.]:[AGRUP. CLAS. PROF.]]=$B57,IF(DATOS_[[Check Periodo Ref.]:[Check Periodo Ref.]]="Dentro",DATOS_[Conc.Sal.05]))))),
0)</f>
        <v>0</v>
      </c>
      <c r="K59" s="111">
        <f t="array" ref="K59">IFERROR(
MEDIAN((IF(DATOS_[[Sexo]:[Sexo]]=$B59,IF(DATOS_[[AGRUP. CLAS. PROF.]:[AGRUP. CLAS. PROF.]]=$B57,IF(DATOS_[[Check Periodo Ref.]:[Check Periodo Ref.]]="Dentro",DATOS_[Conc.Sal.06]))))),
0)</f>
        <v>0</v>
      </c>
      <c r="L59" s="111">
        <f t="array" ref="L59">IFERROR(
MEDIAN((IF(DATOS_[[Sexo]:[Sexo]]=$B59,IF(DATOS_[[AGRUP. CLAS. PROF.]:[AGRUP. CLAS. PROF.]]=$B57,IF(DATOS_[[Check Periodo Ref.]:[Check Periodo Ref.]]="Dentro",DATOS_[Conc.Sal.07]))))),
0)</f>
        <v>0</v>
      </c>
      <c r="M59" s="111">
        <f t="array" ref="M59">IFERROR(
MEDIAN((IF(DATOS_[[Sexo]:[Sexo]]=$B59,IF(DATOS_[[AGRUP. CLAS. PROF.]:[AGRUP. CLAS. PROF.]]=$B57,IF(DATOS_[[Check Periodo Ref.]:[Check Periodo Ref.]]="Dentro",DATOS_[Conc.Sal.08]))))),
0)</f>
        <v>0</v>
      </c>
      <c r="N59" s="111">
        <f t="array" ref="N59">IFERROR(
MEDIAN((IF(DATOS_[[Sexo]:[Sexo]]=$B59,IF(DATOS_[[AGRUP. CLAS. PROF.]:[AGRUP. CLAS. PROF.]]=$B57,IF(DATOS_[[Check Periodo Ref.]:[Check Periodo Ref.]]="Dentro",DATOS_[Conc.Sal.09]))))),
0)</f>
        <v>0</v>
      </c>
      <c r="O59" s="111">
        <f t="array" ref="O59">IFERROR(
MEDIAN((IF(DATOS_[[Sexo]:[Sexo]]=$B59,IF(DATOS_[[AGRUP. CLAS. PROF.]:[AGRUP. CLAS. PROF.]]=$B57,IF(DATOS_[[Check Periodo Ref.]:[Check Periodo Ref.]]="Dentro",DATOS_[Conc.Sal.10]))))),
0)</f>
        <v>0</v>
      </c>
      <c r="P59" s="111">
        <f t="array" ref="P59">IFERROR(
MEDIAN((IF(DATOS_[[Sexo]:[Sexo]]=$B59,IF(DATOS_[[AGRUP. CLAS. PROF.]:[AGRUP. CLAS. PROF.]]=$B57,IF(DATOS_[[Check Periodo Ref.]:[Check Periodo Ref.]]="Dentro",DATOS_[Conc.Sal.11]))))),
0)</f>
        <v>0</v>
      </c>
      <c r="Q59" s="111">
        <f t="array" ref="Q59">IFERROR(
MEDIAN((IF(DATOS_[[Sexo]:[Sexo]]=$B59,IF(DATOS_[[AGRUP. CLAS. PROF.]:[AGRUP. CLAS. PROF.]]=$B57,IF(DATOS_[[Check Periodo Ref.]:[Check Periodo Ref.]]="Dentro",DATOS_[Conc.Sal.12]))))),
0)</f>
        <v>0</v>
      </c>
      <c r="R59" s="111">
        <f t="array" ref="R59">IFERROR(
MEDIAN((IF(DATOS_[[Sexo]:[Sexo]]=$B59,IF(DATOS_[[AGRUP. CLAS. PROF.]:[AGRUP. CLAS. PROF.]]=$B57,IF(DATOS_[[Check Periodo Ref.]:[Check Periodo Ref.]]="Dentro",DATOS_[Conc.Sal.13]))))),
0)</f>
        <v>0</v>
      </c>
      <c r="S59" s="111">
        <f t="array" ref="S59">IFERROR(
MEDIAN((IF(DATOS_[[Sexo]:[Sexo]]=$B59,IF(DATOS_[[AGRUP. CLAS. PROF.]:[AGRUP. CLAS. PROF.]]=$B57,IF(DATOS_[[Check Periodo Ref.]:[Check Periodo Ref.]]="Dentro",DATOS_[Conc.Sal.14]))))),
0)</f>
        <v>0</v>
      </c>
      <c r="T59" s="111">
        <f t="array" ref="T59">IFERROR(
MEDIAN((IF(DATOS_[[Sexo]:[Sexo]]=$B59,IF(DATOS_[[AGRUP. CLAS. PROF.]:[AGRUP. CLAS. PROF.]]=$B57,IF(DATOS_[[Check Periodo Ref.]:[Check Periodo Ref.]]="Dentro",DATOS_[Conc.Sal.15]))))),
0)</f>
        <v>0</v>
      </c>
      <c r="U59" s="111">
        <f t="array" ref="U59">IFERROR(
MEDIAN((IF(DATOS_[[Sexo]:[Sexo]]=$B59,IF(DATOS_[[AGRUP. CLAS. PROF.]:[AGRUP. CLAS. PROF.]]=$B57,IF(DATOS_[[Check Periodo Ref.]:[Check Periodo Ref.]]="Dentro",DATOS_[Conc.Sal.16]))))),
0)</f>
        <v>0</v>
      </c>
      <c r="V59" s="111">
        <f t="array" ref="V59">IFERROR(
MEDIAN((IF(DATOS_[[Sexo]:[Sexo]]=$B59,IF(DATOS_[[AGRUP. CLAS. PROF.]:[AGRUP. CLAS. PROF.]]=$B57,IF(DATOS_[[Check Periodo Ref.]:[Check Periodo Ref.]]="Dentro",DATOS_[Conc.Sal.17]))))),
0)</f>
        <v>0</v>
      </c>
      <c r="W59" s="111">
        <f t="array" ref="W59">IFERROR(
MEDIAN((IF(DATOS_[[Sexo]:[Sexo]]=$B59,IF(DATOS_[[AGRUP. CLAS. PROF.]:[AGRUP. CLAS. PROF.]]=$B57,IF(DATOS_[[Check Periodo Ref.]:[Check Periodo Ref.]]="Dentro",DATOS_[Conc.Sal.18]))))),
0)</f>
        <v>0</v>
      </c>
      <c r="X59" s="111">
        <f t="array" ref="X59">IFERROR(
MEDIAN((IF(DATOS_[[Sexo]:[Sexo]]=$B59,IF(DATOS_[[AGRUP. CLAS. PROF.]:[AGRUP. CLAS. PROF.]]=$B57,IF(DATOS_[[Check Periodo Ref.]:[Check Periodo Ref.]]="Dentro",DATOS_[Conc.Sal.19]))))),
0)</f>
        <v>0</v>
      </c>
      <c r="Y59" s="111">
        <f t="array" ref="Y59">IFERROR(
MEDIAN((IF(DATOS_[[Sexo]:[Sexo]]=$B59,IF(DATOS_[[AGRUP. CLAS. PROF.]:[AGRUP. CLAS. PROF.]]=$B57,IF(DATOS_[[Check Periodo Ref.]:[Check Periodo Ref.]]="Dentro",DATOS_[Conc.Sal.20]))))),
0)</f>
        <v>0</v>
      </c>
      <c r="Z59" s="111">
        <f t="array" ref="Z59">IFERROR(
MEDIAN((IF(DATOS_[[Sexo]:[Sexo]]=$B59,IF(DATOS_[[AGRUP. CLAS. PROF.]:[AGRUP. CLAS. PROF.]]=$B57,IF(DATOS_[[Check Periodo Ref.]:[Check Periodo Ref.]]="Dentro",DATOS_[Conc.Sal.21]))))),
0)</f>
        <v>0</v>
      </c>
      <c r="AA59" s="111">
        <f t="array" ref="AA59">IFERROR(
MEDIAN((IF(DATOS_[[Sexo]:[Sexo]]=$B59,IF(DATOS_[[AGRUP. CLAS. PROF.]:[AGRUP. CLAS. PROF.]]=$B57,IF(DATOS_[[Check Periodo Ref.]:[Check Periodo Ref.]]="Dentro",DATOS_[Conc.Sal.22]))))),
0)</f>
        <v>0</v>
      </c>
      <c r="AB59" s="111">
        <f t="array" ref="AB59">IFERROR(
MEDIAN((IF(DATOS_[[Sexo]:[Sexo]]=$B59,IF(DATOS_[[AGRUP. CLAS. PROF.]:[AGRUP. CLAS. PROF.]]=$B57,IF(DATOS_[[Check Periodo Ref.]:[Check Periodo Ref.]]="Dentro",DATOS_[Conc.Sal.23]))))),
0)</f>
        <v>0</v>
      </c>
      <c r="AC59" s="111">
        <f t="array" ref="AC59">IFERROR(
MEDIAN((IF(DATOS_[[Sexo]:[Sexo]]=$B59,IF(DATOS_[[AGRUP. CLAS. PROF.]:[AGRUP. CLAS. PROF.]]=$B57,IF(DATOS_[[Check Periodo Ref.]:[Check Periodo Ref.]]="Dentro",DATOS_[Conc.Sal.24]))))),
0)</f>
        <v>0</v>
      </c>
      <c r="AD59" s="111">
        <f t="array" ref="AD59">IFERROR(
MEDIAN((IF(DATOS_[[Sexo]:[Sexo]]=$B59,IF(DATOS_[[AGRUP. CLAS. PROF.]:[AGRUP. CLAS. PROF.]]=$B57,IF(DATOS_[[Check Periodo Ref.]:[Check Periodo Ref.]]="Dentro",DATOS_[Conc.Sal.25]))))),
0)</f>
        <v>0</v>
      </c>
      <c r="AE59" s="111">
        <f t="array" ref="AE59">IFERROR(
MEDIAN((IF(DATOS_[[Sexo]:[Sexo]]=$B59,IF(DATOS_[[AGRUP. CLAS. PROF.]:[AGRUP. CLAS. PROF.]]=$B57,IF(DATOS_[[Check Periodo Ref.]:[Check Periodo Ref.]]="Dentro",DATOS_[Conc.Sal.26]))))),
0)</f>
        <v>0</v>
      </c>
      <c r="AF59" s="111">
        <f t="array" ref="AF59">IFERROR(
MEDIAN((IF(DATOS_[[Sexo]:[Sexo]]=$B59,IF(DATOS_[[AGRUP. CLAS. PROF.]:[AGRUP. CLAS. PROF.]]=$B57,IF(DATOS_[[Check Periodo Ref.]:[Check Periodo Ref.]]="Dentro",DATOS_[Conc.Sal.27]))))),
0)</f>
        <v>0</v>
      </c>
      <c r="AG59" s="111">
        <f t="array" ref="AG59">IFERROR(
MEDIAN((IF(DATOS_[[Sexo]:[Sexo]]=$B59,IF(DATOS_[[AGRUP. CLAS. PROF.]:[AGRUP. CLAS. PROF.]]=$B57,IF(DATOS_[[Check Periodo Ref.]:[Check Periodo Ref.]]="Dentro",DATOS_[Conc.Sal.28]))))),
0)</f>
        <v>0</v>
      </c>
      <c r="AH59" s="111">
        <f t="array" ref="AH59">IFERROR(
MEDIAN((IF(DATOS_[[Sexo]:[Sexo]]=$B59,IF(DATOS_[[AGRUP. CLAS. PROF.]:[AGRUP. CLAS. PROF.]]=$B57,IF(DATOS_[[Check Periodo Ref.]:[Check Periodo Ref.]]="Dentro",DATOS_[Conc.Sal.29]))))),
0)</f>
        <v>0</v>
      </c>
      <c r="AI59" s="111">
        <f t="array" ref="AI59">IFERROR(
MEDIAN((IF(DATOS_[[Sexo]:[Sexo]]=$B59,IF(DATOS_[[AGRUP. CLAS. PROF.]:[AGRUP. CLAS. PROF.]]=$B57,IF(DATOS_[[Check Periodo Ref.]:[Check Periodo Ref.]]="Dentro",DATOS_[Conc.Sal.30]))))),
0)</f>
        <v>0</v>
      </c>
      <c r="AJ59" s="112">
        <f t="array" ref="AJ59">IFERROR(
MEDIAN(IF(DATOS_[Sexo]=$B59,IF(DATOS_[AGRUP. CLAS. PROF.]=$B57,IF(DATOS_[Check Periodo Ref.]="Dentro",DATOS_[Tot COMPL.SAL Ef],FALSE)))),
0)</f>
        <v>0</v>
      </c>
      <c r="AK59" s="113">
        <f t="array" ref="AK59">IFERROR(
MEDIAN(IF(DATOS_[Sexo]=$B59,IF(DATOS_[AGRUP. CLAS. PROF.]=$B57,IF(DATOS_[Check Periodo Ref.]="Dentro",DATOS_[TOTAL SALARIO Ef],FALSE)))),
0)</f>
        <v>0</v>
      </c>
      <c r="AL59" s="114">
        <f t="array" ref="AL59">IFERROR(
MEDIAN((IF(DATOS_[[Sexo]:[Sexo]]=$B59,IF(DATOS_[[AGRUP. CLAS. PROF.]:[AGRUP. CLAS. PROF.]]=$B57,IF(DATOS_[[Check Periodo Ref.]:[Check Periodo Ref.]]="Dentro",DATOS_[C.Extra.01]))))),
0)</f>
        <v>0</v>
      </c>
      <c r="AM59" s="114">
        <f t="array" ref="AM59">IFERROR(
MEDIAN((IF(DATOS_[[Sexo]:[Sexo]]=$B59,IF(DATOS_[[AGRUP. CLAS. PROF.]:[AGRUP. CLAS. PROF.]]=$B57,IF(DATOS_[[Check Periodo Ref.]:[Check Periodo Ref.]]="Dentro",DATOS_[C.Extra.02]))))),
0)</f>
        <v>0</v>
      </c>
      <c r="AN59" s="114">
        <f t="array" ref="AN59">IFERROR(
MEDIAN((IF(DATOS_[[Sexo]:[Sexo]]=$B59,IF(DATOS_[[AGRUP. CLAS. PROF.]:[AGRUP. CLAS. PROF.]]=$B57,IF(DATOS_[[Check Periodo Ref.]:[Check Periodo Ref.]]="Dentro",DATOS_[C.Extra.03]))))),
0)</f>
        <v>0</v>
      </c>
      <c r="AO59" s="114">
        <f t="array" ref="AO59">IFERROR(
MEDIAN((IF(DATOS_[[Sexo]:[Sexo]]=$B59,IF(DATOS_[[AGRUP. CLAS. PROF.]:[AGRUP. CLAS. PROF.]]=$B57,IF(DATOS_[[Check Periodo Ref.]:[Check Periodo Ref.]]="Dentro",DATOS_[C.Extra.04]))))),
0)</f>
        <v>0</v>
      </c>
      <c r="AP59" s="114">
        <f t="array" ref="AP59">IFERROR(
MEDIAN((IF(DATOS_[[Sexo]:[Sexo]]=$B59,IF(DATOS_[[AGRUP. CLAS. PROF.]:[AGRUP. CLAS. PROF.]]=$B57,IF(DATOS_[[Check Periodo Ref.]:[Check Periodo Ref.]]="Dentro",DATOS_[C.Extra.05]))))),
0)</f>
        <v>0</v>
      </c>
      <c r="AQ59" s="115">
        <f t="array" ref="AQ59">IFERROR(
MEDIAN(IF(DATOS_[Sexo]=$B59,IF(DATOS_[AGRUP. CLAS. PROF.]=$B57,IF(DATOS_[Check Periodo Ref.]="Dentro",DATOS_[Tot Extrasalarial Ef],FALSE)))),
0)</f>
        <v>0</v>
      </c>
      <c r="AR59" s="116">
        <f t="array" ref="AR59">IFERROR(
MEDIAN(IF(DATOS_[Sexo]=$B59,IF(DATOS_[AGRUP. CLAS. PROF.]=$B57,IF(DATOS_[Check Periodo Ref.]="Dentro",DATOS_[TOTAL Retrib Ef],FALSE)))),
0)</f>
        <v>0</v>
      </c>
    </row>
    <row r="60" spans="1:44" ht="17.25" thickBot="1" x14ac:dyDescent="0.35">
      <c r="A60" s="42" t="str">
        <f t="shared" ref="A60" si="63">+A61</f>
        <v>[ocultar]</v>
      </c>
      <c r="B60" s="40" t="s">
        <v>232</v>
      </c>
      <c r="C60" s="109"/>
      <c r="D60" s="41"/>
      <c r="E60" s="119" t="str">
        <f t="shared" ref="E60:AR60" si="64">IFERROR((E61-E62)/E61,"")</f>
        <v/>
      </c>
      <c r="F60" s="123" t="str">
        <f t="shared" si="64"/>
        <v/>
      </c>
      <c r="G60" s="123" t="str">
        <f t="shared" si="64"/>
        <v/>
      </c>
      <c r="H60" s="123" t="str">
        <f t="shared" si="64"/>
        <v/>
      </c>
      <c r="I60" s="123" t="str">
        <f t="shared" si="64"/>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2" t="str">
        <f t="shared" si="64"/>
        <v/>
      </c>
      <c r="W60" s="122" t="str">
        <f t="shared" si="64"/>
        <v/>
      </c>
      <c r="X60" s="122" t="str">
        <f t="shared" si="64"/>
        <v/>
      </c>
      <c r="Y60" s="122"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4" t="str">
        <f t="shared" si="64"/>
        <v/>
      </c>
      <c r="AK60" s="128" t="str">
        <f t="shared" si="64"/>
        <v/>
      </c>
      <c r="AL60" s="125" t="str">
        <f t="shared" si="64"/>
        <v/>
      </c>
      <c r="AM60" s="125" t="str">
        <f t="shared" si="64"/>
        <v/>
      </c>
      <c r="AN60" s="125" t="str">
        <f t="shared" si="64"/>
        <v/>
      </c>
      <c r="AO60" s="125" t="str">
        <f t="shared" si="64"/>
        <v/>
      </c>
      <c r="AP60" s="125" t="str">
        <f t="shared" si="64"/>
        <v/>
      </c>
      <c r="AQ60" s="126" t="str">
        <f t="shared" si="64"/>
        <v/>
      </c>
      <c r="AR60" s="127" t="str">
        <f t="shared" si="64"/>
        <v/>
      </c>
    </row>
    <row r="61" spans="1:44" x14ac:dyDescent="0.3">
      <c r="A61" s="42" t="str">
        <f t="shared" ref="A61" si="65">+IF(C61+C62=0,"[ocultar]","")</f>
        <v>[ocultar]</v>
      </c>
      <c r="B61" s="34" t="s">
        <v>162</v>
      </c>
      <c r="C61" s="33">
        <f t="array" ref="C61">SUM(IF($B61=DATOS_[Sexo],
IF($B60=DATOS_[AGRUP. CLAS. PROF.],
IF("Dentro"=DATOS_[Check Periodo Ref.],
1/(COUNTIFS(DATOS_[Sexo],$B61,DATOS_[AGRUP. CLAS. PROF.],$B60,DATOS_[Check Periodo Ref.],"Dentro",DATOS_[id],DATOS_[id]))))))</f>
        <v>0</v>
      </c>
      <c r="D61" s="35">
        <f>COUNTIFS(DATOS_[AGRUP. CLAS. PROF.],$B60,DATOS_[Sexo],$B61,DATOS_[Check Periodo Ref.],"Dentro")</f>
        <v>0</v>
      </c>
      <c r="E61" s="110">
        <f t="array" ref="E61">IFERROR(
MEDIAN(IF(DATOS_[Sexo]=$B61,IF(DATOS_[AGRUP. CLAS. PROF.]=$B60,IF(DATOS_[Check Periodo Ref.]="Dentro",DATOS_[SALARIO BASE Ef],FALSE)))),
0)</f>
        <v>0</v>
      </c>
      <c r="F61" s="111">
        <f t="array" ref="F61">IFERROR(
MEDIAN((IF(DATOS_[[Sexo]:[Sexo]]=$B61,IF(DATOS_[[AGRUP. CLAS. PROF.]:[AGRUP. CLAS. PROF.]]=$B60,IF(DATOS_[[Check Periodo Ref.]:[Check Periodo Ref.]]="Dentro",DATOS_[Conc.Sal.01]))))),
0)</f>
        <v>0</v>
      </c>
      <c r="G61" s="111">
        <f t="array" ref="G61">IFERROR(
MEDIAN((IF(DATOS_[[Sexo]:[Sexo]]=$B61,IF(DATOS_[[AGRUP. CLAS. PROF.]:[AGRUP. CLAS. PROF.]]=$B60,IF(DATOS_[[Check Periodo Ref.]:[Check Periodo Ref.]]="Dentro",DATOS_[Conc.Sal.02]))))),
0)</f>
        <v>0</v>
      </c>
      <c r="H61" s="111">
        <f t="array" ref="H61">IFERROR(
MEDIAN((IF(DATOS_[[Sexo]:[Sexo]]=$B61,IF(DATOS_[[AGRUP. CLAS. PROF.]:[AGRUP. CLAS. PROF.]]=$B60,IF(DATOS_[[Check Periodo Ref.]:[Check Periodo Ref.]]="Dentro",DATOS_[Conc.Sal.03]))))),
0)</f>
        <v>0</v>
      </c>
      <c r="I61" s="111">
        <f t="array" ref="I61">IFERROR(
MEDIAN((IF(DATOS_[[Sexo]:[Sexo]]=$B61,IF(DATOS_[[AGRUP. CLAS. PROF.]:[AGRUP. CLAS. PROF.]]=$B60,IF(DATOS_[[Check Periodo Ref.]:[Check Periodo Ref.]]="Dentro",DATOS_[Conc.Sal.04]))))),
0)</f>
        <v>0</v>
      </c>
      <c r="J61" s="111">
        <f t="array" ref="J61">IFERROR(
MEDIAN((IF(DATOS_[[Sexo]:[Sexo]]=$B61,IF(DATOS_[[AGRUP. CLAS. PROF.]:[AGRUP. CLAS. PROF.]]=$B60,IF(DATOS_[[Check Periodo Ref.]:[Check Periodo Ref.]]="Dentro",DATOS_[Conc.Sal.05]))))),
0)</f>
        <v>0</v>
      </c>
      <c r="K61" s="111">
        <f t="array" ref="K61">IFERROR(
MEDIAN((IF(DATOS_[[Sexo]:[Sexo]]=$B61,IF(DATOS_[[AGRUP. CLAS. PROF.]:[AGRUP. CLAS. PROF.]]=$B60,IF(DATOS_[[Check Periodo Ref.]:[Check Periodo Ref.]]="Dentro",DATOS_[Conc.Sal.06]))))),
0)</f>
        <v>0</v>
      </c>
      <c r="L61" s="111">
        <f t="array" ref="L61">IFERROR(
MEDIAN((IF(DATOS_[[Sexo]:[Sexo]]=$B61,IF(DATOS_[[AGRUP. CLAS. PROF.]:[AGRUP. CLAS. PROF.]]=$B60,IF(DATOS_[[Check Periodo Ref.]:[Check Periodo Ref.]]="Dentro",DATOS_[Conc.Sal.07]))))),
0)</f>
        <v>0</v>
      </c>
      <c r="M61" s="111">
        <f t="array" ref="M61">IFERROR(
MEDIAN((IF(DATOS_[[Sexo]:[Sexo]]=$B61,IF(DATOS_[[AGRUP. CLAS. PROF.]:[AGRUP. CLAS. PROF.]]=$B60,IF(DATOS_[[Check Periodo Ref.]:[Check Periodo Ref.]]="Dentro",DATOS_[Conc.Sal.08]))))),
0)</f>
        <v>0</v>
      </c>
      <c r="N61" s="111">
        <f t="array" ref="N61">IFERROR(
MEDIAN((IF(DATOS_[[Sexo]:[Sexo]]=$B61,IF(DATOS_[[AGRUP. CLAS. PROF.]:[AGRUP. CLAS. PROF.]]=$B60,IF(DATOS_[[Check Periodo Ref.]:[Check Periodo Ref.]]="Dentro",DATOS_[Conc.Sal.09]))))),
0)</f>
        <v>0</v>
      </c>
      <c r="O61" s="111">
        <f t="array" ref="O61">IFERROR(
MEDIAN((IF(DATOS_[[Sexo]:[Sexo]]=$B61,IF(DATOS_[[AGRUP. CLAS. PROF.]:[AGRUP. CLAS. PROF.]]=$B60,IF(DATOS_[[Check Periodo Ref.]:[Check Periodo Ref.]]="Dentro",DATOS_[Conc.Sal.10]))))),
0)</f>
        <v>0</v>
      </c>
      <c r="P61" s="111">
        <f t="array" ref="P61">IFERROR(
MEDIAN((IF(DATOS_[[Sexo]:[Sexo]]=$B61,IF(DATOS_[[AGRUP. CLAS. PROF.]:[AGRUP. CLAS. PROF.]]=$B60,IF(DATOS_[[Check Periodo Ref.]:[Check Periodo Ref.]]="Dentro",DATOS_[Conc.Sal.11]))))),
0)</f>
        <v>0</v>
      </c>
      <c r="Q61" s="111">
        <f t="array" ref="Q61">IFERROR(
MEDIAN((IF(DATOS_[[Sexo]:[Sexo]]=$B61,IF(DATOS_[[AGRUP. CLAS. PROF.]:[AGRUP. CLAS. PROF.]]=$B60,IF(DATOS_[[Check Periodo Ref.]:[Check Periodo Ref.]]="Dentro",DATOS_[Conc.Sal.12]))))),
0)</f>
        <v>0</v>
      </c>
      <c r="R61" s="111">
        <f t="array" ref="R61">IFERROR(
MEDIAN((IF(DATOS_[[Sexo]:[Sexo]]=$B61,IF(DATOS_[[AGRUP. CLAS. PROF.]:[AGRUP. CLAS. PROF.]]=$B60,IF(DATOS_[[Check Periodo Ref.]:[Check Periodo Ref.]]="Dentro",DATOS_[Conc.Sal.13]))))),
0)</f>
        <v>0</v>
      </c>
      <c r="S61" s="111">
        <f t="array" ref="S61">IFERROR(
MEDIAN((IF(DATOS_[[Sexo]:[Sexo]]=$B61,IF(DATOS_[[AGRUP. CLAS. PROF.]:[AGRUP. CLAS. PROF.]]=$B60,IF(DATOS_[[Check Periodo Ref.]:[Check Periodo Ref.]]="Dentro",DATOS_[Conc.Sal.14]))))),
0)</f>
        <v>0</v>
      </c>
      <c r="T61" s="111">
        <f t="array" ref="T61">IFERROR(
MEDIAN((IF(DATOS_[[Sexo]:[Sexo]]=$B61,IF(DATOS_[[AGRUP. CLAS. PROF.]:[AGRUP. CLAS. PROF.]]=$B60,IF(DATOS_[[Check Periodo Ref.]:[Check Periodo Ref.]]="Dentro",DATOS_[Conc.Sal.15]))))),
0)</f>
        <v>0</v>
      </c>
      <c r="U61" s="111">
        <f t="array" ref="U61">IFERROR(
MEDIAN((IF(DATOS_[[Sexo]:[Sexo]]=$B61,IF(DATOS_[[AGRUP. CLAS. PROF.]:[AGRUP. CLAS. PROF.]]=$B60,IF(DATOS_[[Check Periodo Ref.]:[Check Periodo Ref.]]="Dentro",DATOS_[Conc.Sal.16]))))),
0)</f>
        <v>0</v>
      </c>
      <c r="V61" s="111">
        <f t="array" ref="V61">IFERROR(
MEDIAN((IF(DATOS_[[Sexo]:[Sexo]]=$B61,IF(DATOS_[[AGRUP. CLAS. PROF.]:[AGRUP. CLAS. PROF.]]=$B60,IF(DATOS_[[Check Periodo Ref.]:[Check Periodo Ref.]]="Dentro",DATOS_[Conc.Sal.17]))))),
0)</f>
        <v>0</v>
      </c>
      <c r="W61" s="111">
        <f t="array" ref="W61">IFERROR(
MEDIAN((IF(DATOS_[[Sexo]:[Sexo]]=$B61,IF(DATOS_[[AGRUP. CLAS. PROF.]:[AGRUP. CLAS. PROF.]]=$B60,IF(DATOS_[[Check Periodo Ref.]:[Check Periodo Ref.]]="Dentro",DATOS_[Conc.Sal.18]))))),
0)</f>
        <v>0</v>
      </c>
      <c r="X61" s="111">
        <f t="array" ref="X61">IFERROR(
MEDIAN((IF(DATOS_[[Sexo]:[Sexo]]=$B61,IF(DATOS_[[AGRUP. CLAS. PROF.]:[AGRUP. CLAS. PROF.]]=$B60,IF(DATOS_[[Check Periodo Ref.]:[Check Periodo Ref.]]="Dentro",DATOS_[Conc.Sal.19]))))),
0)</f>
        <v>0</v>
      </c>
      <c r="Y61" s="111">
        <f t="array" ref="Y61">IFERROR(
MEDIAN((IF(DATOS_[[Sexo]:[Sexo]]=$B61,IF(DATOS_[[AGRUP. CLAS. PROF.]:[AGRUP. CLAS. PROF.]]=$B60,IF(DATOS_[[Check Periodo Ref.]:[Check Periodo Ref.]]="Dentro",DATOS_[Conc.Sal.20]))))),
0)</f>
        <v>0</v>
      </c>
      <c r="Z61" s="111">
        <f t="array" ref="Z61">IFERROR(
MEDIAN((IF(DATOS_[[Sexo]:[Sexo]]=$B61,IF(DATOS_[[AGRUP. CLAS. PROF.]:[AGRUP. CLAS. PROF.]]=$B60,IF(DATOS_[[Check Periodo Ref.]:[Check Periodo Ref.]]="Dentro",DATOS_[Conc.Sal.21]))))),
0)</f>
        <v>0</v>
      </c>
      <c r="AA61" s="111">
        <f t="array" ref="AA61">IFERROR(
MEDIAN((IF(DATOS_[[Sexo]:[Sexo]]=$B61,IF(DATOS_[[AGRUP. CLAS. PROF.]:[AGRUP. CLAS. PROF.]]=$B60,IF(DATOS_[[Check Periodo Ref.]:[Check Periodo Ref.]]="Dentro",DATOS_[Conc.Sal.22]))))),
0)</f>
        <v>0</v>
      </c>
      <c r="AB61" s="111">
        <f t="array" ref="AB61">IFERROR(
MEDIAN((IF(DATOS_[[Sexo]:[Sexo]]=$B61,IF(DATOS_[[AGRUP. CLAS. PROF.]:[AGRUP. CLAS. PROF.]]=$B60,IF(DATOS_[[Check Periodo Ref.]:[Check Periodo Ref.]]="Dentro",DATOS_[Conc.Sal.23]))))),
0)</f>
        <v>0</v>
      </c>
      <c r="AC61" s="111">
        <f t="array" ref="AC61">IFERROR(
MEDIAN((IF(DATOS_[[Sexo]:[Sexo]]=$B61,IF(DATOS_[[AGRUP. CLAS. PROF.]:[AGRUP. CLAS. PROF.]]=$B60,IF(DATOS_[[Check Periodo Ref.]:[Check Periodo Ref.]]="Dentro",DATOS_[Conc.Sal.24]))))),
0)</f>
        <v>0</v>
      </c>
      <c r="AD61" s="111">
        <f t="array" ref="AD61">IFERROR(
MEDIAN((IF(DATOS_[[Sexo]:[Sexo]]=$B61,IF(DATOS_[[AGRUP. CLAS. PROF.]:[AGRUP. CLAS. PROF.]]=$B60,IF(DATOS_[[Check Periodo Ref.]:[Check Periodo Ref.]]="Dentro",DATOS_[Conc.Sal.25]))))),
0)</f>
        <v>0</v>
      </c>
      <c r="AE61" s="111">
        <f t="array" ref="AE61">IFERROR(
MEDIAN((IF(DATOS_[[Sexo]:[Sexo]]=$B61,IF(DATOS_[[AGRUP. CLAS. PROF.]:[AGRUP. CLAS. PROF.]]=$B60,IF(DATOS_[[Check Periodo Ref.]:[Check Periodo Ref.]]="Dentro",DATOS_[Conc.Sal.26]))))),
0)</f>
        <v>0</v>
      </c>
      <c r="AF61" s="111">
        <f t="array" ref="AF61">IFERROR(
MEDIAN((IF(DATOS_[[Sexo]:[Sexo]]=$B61,IF(DATOS_[[AGRUP. CLAS. PROF.]:[AGRUP. CLAS. PROF.]]=$B60,IF(DATOS_[[Check Periodo Ref.]:[Check Periodo Ref.]]="Dentro",DATOS_[Conc.Sal.27]))))),
0)</f>
        <v>0</v>
      </c>
      <c r="AG61" s="111">
        <f t="array" ref="AG61">IFERROR(
MEDIAN((IF(DATOS_[[Sexo]:[Sexo]]=$B61,IF(DATOS_[[AGRUP. CLAS. PROF.]:[AGRUP. CLAS. PROF.]]=$B60,IF(DATOS_[[Check Periodo Ref.]:[Check Periodo Ref.]]="Dentro",DATOS_[Conc.Sal.28]))))),
0)</f>
        <v>0</v>
      </c>
      <c r="AH61" s="111">
        <f t="array" ref="AH61">IFERROR(
MEDIAN((IF(DATOS_[[Sexo]:[Sexo]]=$B61,IF(DATOS_[[AGRUP. CLAS. PROF.]:[AGRUP. CLAS. PROF.]]=$B60,IF(DATOS_[[Check Periodo Ref.]:[Check Periodo Ref.]]="Dentro",DATOS_[Conc.Sal.29]))))),
0)</f>
        <v>0</v>
      </c>
      <c r="AI61" s="111">
        <f t="array" ref="AI61">IFERROR(
MEDIAN((IF(DATOS_[[Sexo]:[Sexo]]=$B61,IF(DATOS_[[AGRUP. CLAS. PROF.]:[AGRUP. CLAS. PROF.]]=$B60,IF(DATOS_[[Check Periodo Ref.]:[Check Periodo Ref.]]="Dentro",DATOS_[Conc.Sal.30]))))),
0)</f>
        <v>0</v>
      </c>
      <c r="AJ61" s="112">
        <f t="array" ref="AJ61">IFERROR(
MEDIAN(IF(DATOS_[Sexo]=$B61,IF(DATOS_[AGRUP. CLAS. PROF.]=$B60,IF(DATOS_[Check Periodo Ref.]="Dentro",DATOS_[Tot COMPL.SAL Ef],FALSE)))),
0)</f>
        <v>0</v>
      </c>
      <c r="AK61" s="113">
        <f t="array" ref="AK61">IFERROR(
MEDIAN(IF(DATOS_[Sexo]=$B61,IF(DATOS_[AGRUP. CLAS. PROF.]=$B60,IF(DATOS_[Check Periodo Ref.]="Dentro",DATOS_[TOTAL SALARIO Ef],FALSE)))),
0)</f>
        <v>0</v>
      </c>
      <c r="AL61" s="114">
        <f t="array" ref="AL61">IFERROR(
MEDIAN((IF(DATOS_[[Sexo]:[Sexo]]=$B61,IF(DATOS_[[AGRUP. CLAS. PROF.]:[AGRUP. CLAS. PROF.]]=$B60,IF(DATOS_[[Check Periodo Ref.]:[Check Periodo Ref.]]="Dentro",DATOS_[C.Extra.01]))))),
0)</f>
        <v>0</v>
      </c>
      <c r="AM61" s="114">
        <f t="array" ref="AM61">IFERROR(
MEDIAN((IF(DATOS_[[Sexo]:[Sexo]]=$B61,IF(DATOS_[[AGRUP. CLAS. PROF.]:[AGRUP. CLAS. PROF.]]=$B60,IF(DATOS_[[Check Periodo Ref.]:[Check Periodo Ref.]]="Dentro",DATOS_[C.Extra.02]))))),
0)</f>
        <v>0</v>
      </c>
      <c r="AN61" s="114">
        <f t="array" ref="AN61">IFERROR(
MEDIAN((IF(DATOS_[[Sexo]:[Sexo]]=$B61,IF(DATOS_[[AGRUP. CLAS. PROF.]:[AGRUP. CLAS. PROF.]]=$B60,IF(DATOS_[[Check Periodo Ref.]:[Check Periodo Ref.]]="Dentro",DATOS_[C.Extra.03]))))),
0)</f>
        <v>0</v>
      </c>
      <c r="AO61" s="114">
        <f t="array" ref="AO61">IFERROR(
MEDIAN((IF(DATOS_[[Sexo]:[Sexo]]=$B61,IF(DATOS_[[AGRUP. CLAS. PROF.]:[AGRUP. CLAS. PROF.]]=$B60,IF(DATOS_[[Check Periodo Ref.]:[Check Periodo Ref.]]="Dentro",DATOS_[C.Extra.04]))))),
0)</f>
        <v>0</v>
      </c>
      <c r="AP61" s="114">
        <f t="array" ref="AP61">IFERROR(
MEDIAN((IF(DATOS_[[Sexo]:[Sexo]]=$B61,IF(DATOS_[[AGRUP. CLAS. PROF.]:[AGRUP. CLAS. PROF.]]=$B60,IF(DATOS_[[Check Periodo Ref.]:[Check Periodo Ref.]]="Dentro",DATOS_[C.Extra.05]))))),
0)</f>
        <v>0</v>
      </c>
      <c r="AQ61" s="115">
        <f t="array" ref="AQ61">IFERROR(
MEDIAN(IF(DATOS_[Sexo]=$B61,IF(DATOS_[AGRUP. CLAS. PROF.]=$B60,IF(DATOS_[Check Periodo Ref.]="Dentro",DATOS_[Tot Extrasalarial Ef],FALSE)))),
0)</f>
        <v>0</v>
      </c>
      <c r="AR61" s="116">
        <f t="array" ref="AR61">IFERROR(
MEDIAN(IF(DATOS_[Sexo]=$B61,IF(DATOS_[AGRUP. CLAS. PROF.]=$B60,IF(DATOS_[Check Periodo Ref.]="Dentro",DATOS_[TOTAL Retrib Ef],FALSE)))),
0)</f>
        <v>0</v>
      </c>
    </row>
    <row r="62" spans="1:44" x14ac:dyDescent="0.3">
      <c r="A62" s="42" t="str">
        <f t="shared" ref="A62" si="66">+A61</f>
        <v>[ocultar]</v>
      </c>
      <c r="B62" s="34" t="s">
        <v>163</v>
      </c>
      <c r="C62" s="33">
        <f t="array" ref="C62">SUM(IF($B62=DATOS_[Sexo],
IF($B60=DATOS_[AGRUP. CLAS. PROF.],
IF("Dentro"=DATOS_[Check Periodo Ref.],
1/(COUNTIFS(DATOS_[Sexo],$B62,DATOS_[AGRUP. CLAS. PROF.],$B60,DATOS_[Check Periodo Ref.],"Dentro",DATOS_[id],DATOS_[id]))))))</f>
        <v>0</v>
      </c>
      <c r="D62" s="35">
        <f>COUNTIFS(DATOS_[AGRUP. CLAS. PROF.],$B60,DATOS_[Sexo],$B62,DATOS_[Check Periodo Ref.],"Dentro")</f>
        <v>0</v>
      </c>
      <c r="E62" s="110">
        <f t="array" ref="E62">IFERROR(
MEDIAN(IF(DATOS_[Sexo]=$B62,IF(DATOS_[AGRUP. CLAS. PROF.]=$B60,IF(DATOS_[Check Periodo Ref.]="Dentro",DATOS_[SALARIO BASE Ef],FALSE)))),
0)</f>
        <v>0</v>
      </c>
      <c r="F62" s="111">
        <f t="array" ref="F62">IFERROR(
MEDIAN((IF(DATOS_[[Sexo]:[Sexo]]=$B62,IF(DATOS_[[AGRUP. CLAS. PROF.]:[AGRUP. CLAS. PROF.]]=$B60,IF(DATOS_[[Check Periodo Ref.]:[Check Periodo Ref.]]="Dentro",DATOS_[Conc.Sal.01]))))),
0)</f>
        <v>0</v>
      </c>
      <c r="G62" s="111">
        <f t="array" ref="G62">IFERROR(
MEDIAN((IF(DATOS_[[Sexo]:[Sexo]]=$B62,IF(DATOS_[[AGRUP. CLAS. PROF.]:[AGRUP. CLAS. PROF.]]=$B60,IF(DATOS_[[Check Periodo Ref.]:[Check Periodo Ref.]]="Dentro",DATOS_[Conc.Sal.02]))))),
0)</f>
        <v>0</v>
      </c>
      <c r="H62" s="111">
        <f t="array" ref="H62">IFERROR(
MEDIAN((IF(DATOS_[[Sexo]:[Sexo]]=$B62,IF(DATOS_[[AGRUP. CLAS. PROF.]:[AGRUP. CLAS. PROF.]]=$B60,IF(DATOS_[[Check Periodo Ref.]:[Check Periodo Ref.]]="Dentro",DATOS_[Conc.Sal.03]))))),
0)</f>
        <v>0</v>
      </c>
      <c r="I62" s="111">
        <f t="array" ref="I62">IFERROR(
MEDIAN((IF(DATOS_[[Sexo]:[Sexo]]=$B62,IF(DATOS_[[AGRUP. CLAS. PROF.]:[AGRUP. CLAS. PROF.]]=$B60,IF(DATOS_[[Check Periodo Ref.]:[Check Periodo Ref.]]="Dentro",DATOS_[Conc.Sal.04]))))),
0)</f>
        <v>0</v>
      </c>
      <c r="J62" s="111">
        <f t="array" ref="J62">IFERROR(
MEDIAN((IF(DATOS_[[Sexo]:[Sexo]]=$B62,IF(DATOS_[[AGRUP. CLAS. PROF.]:[AGRUP. CLAS. PROF.]]=$B60,IF(DATOS_[[Check Periodo Ref.]:[Check Periodo Ref.]]="Dentro",DATOS_[Conc.Sal.05]))))),
0)</f>
        <v>0</v>
      </c>
      <c r="K62" s="111">
        <f t="array" ref="K62">IFERROR(
MEDIAN((IF(DATOS_[[Sexo]:[Sexo]]=$B62,IF(DATOS_[[AGRUP. CLAS. PROF.]:[AGRUP. CLAS. PROF.]]=$B60,IF(DATOS_[[Check Periodo Ref.]:[Check Periodo Ref.]]="Dentro",DATOS_[Conc.Sal.06]))))),
0)</f>
        <v>0</v>
      </c>
      <c r="L62" s="111">
        <f t="array" ref="L62">IFERROR(
MEDIAN((IF(DATOS_[[Sexo]:[Sexo]]=$B62,IF(DATOS_[[AGRUP. CLAS. PROF.]:[AGRUP. CLAS. PROF.]]=$B60,IF(DATOS_[[Check Periodo Ref.]:[Check Periodo Ref.]]="Dentro",DATOS_[Conc.Sal.07]))))),
0)</f>
        <v>0</v>
      </c>
      <c r="M62" s="111">
        <f t="array" ref="M62">IFERROR(
MEDIAN((IF(DATOS_[[Sexo]:[Sexo]]=$B62,IF(DATOS_[[AGRUP. CLAS. PROF.]:[AGRUP. CLAS. PROF.]]=$B60,IF(DATOS_[[Check Periodo Ref.]:[Check Periodo Ref.]]="Dentro",DATOS_[Conc.Sal.08]))))),
0)</f>
        <v>0</v>
      </c>
      <c r="N62" s="111">
        <f t="array" ref="N62">IFERROR(
MEDIAN((IF(DATOS_[[Sexo]:[Sexo]]=$B62,IF(DATOS_[[AGRUP. CLAS. PROF.]:[AGRUP. CLAS. PROF.]]=$B60,IF(DATOS_[[Check Periodo Ref.]:[Check Periodo Ref.]]="Dentro",DATOS_[Conc.Sal.09]))))),
0)</f>
        <v>0</v>
      </c>
      <c r="O62" s="111">
        <f t="array" ref="O62">IFERROR(
MEDIAN((IF(DATOS_[[Sexo]:[Sexo]]=$B62,IF(DATOS_[[AGRUP. CLAS. PROF.]:[AGRUP. CLAS. PROF.]]=$B60,IF(DATOS_[[Check Periodo Ref.]:[Check Periodo Ref.]]="Dentro",DATOS_[Conc.Sal.10]))))),
0)</f>
        <v>0</v>
      </c>
      <c r="P62" s="111">
        <f t="array" ref="P62">IFERROR(
MEDIAN((IF(DATOS_[[Sexo]:[Sexo]]=$B62,IF(DATOS_[[AGRUP. CLAS. PROF.]:[AGRUP. CLAS. PROF.]]=$B60,IF(DATOS_[[Check Periodo Ref.]:[Check Periodo Ref.]]="Dentro",DATOS_[Conc.Sal.11]))))),
0)</f>
        <v>0</v>
      </c>
      <c r="Q62" s="111">
        <f t="array" ref="Q62">IFERROR(
MEDIAN((IF(DATOS_[[Sexo]:[Sexo]]=$B62,IF(DATOS_[[AGRUP. CLAS. PROF.]:[AGRUP. CLAS. PROF.]]=$B60,IF(DATOS_[[Check Periodo Ref.]:[Check Periodo Ref.]]="Dentro",DATOS_[Conc.Sal.12]))))),
0)</f>
        <v>0</v>
      </c>
      <c r="R62" s="111">
        <f t="array" ref="R62">IFERROR(
MEDIAN((IF(DATOS_[[Sexo]:[Sexo]]=$B62,IF(DATOS_[[AGRUP. CLAS. PROF.]:[AGRUP. CLAS. PROF.]]=$B60,IF(DATOS_[[Check Periodo Ref.]:[Check Periodo Ref.]]="Dentro",DATOS_[Conc.Sal.13]))))),
0)</f>
        <v>0</v>
      </c>
      <c r="S62" s="111">
        <f t="array" ref="S62">IFERROR(
MEDIAN((IF(DATOS_[[Sexo]:[Sexo]]=$B62,IF(DATOS_[[AGRUP. CLAS. PROF.]:[AGRUP. CLAS. PROF.]]=$B60,IF(DATOS_[[Check Periodo Ref.]:[Check Periodo Ref.]]="Dentro",DATOS_[Conc.Sal.14]))))),
0)</f>
        <v>0</v>
      </c>
      <c r="T62" s="111">
        <f t="array" ref="T62">IFERROR(
MEDIAN((IF(DATOS_[[Sexo]:[Sexo]]=$B62,IF(DATOS_[[AGRUP. CLAS. PROF.]:[AGRUP. CLAS. PROF.]]=$B60,IF(DATOS_[[Check Periodo Ref.]:[Check Periodo Ref.]]="Dentro",DATOS_[Conc.Sal.15]))))),
0)</f>
        <v>0</v>
      </c>
      <c r="U62" s="111">
        <f t="array" ref="U62">IFERROR(
MEDIAN((IF(DATOS_[[Sexo]:[Sexo]]=$B62,IF(DATOS_[[AGRUP. CLAS. PROF.]:[AGRUP. CLAS. PROF.]]=$B60,IF(DATOS_[[Check Periodo Ref.]:[Check Periodo Ref.]]="Dentro",DATOS_[Conc.Sal.16]))))),
0)</f>
        <v>0</v>
      </c>
      <c r="V62" s="111">
        <f t="array" ref="V62">IFERROR(
MEDIAN((IF(DATOS_[[Sexo]:[Sexo]]=$B62,IF(DATOS_[[AGRUP. CLAS. PROF.]:[AGRUP. CLAS. PROF.]]=$B60,IF(DATOS_[[Check Periodo Ref.]:[Check Periodo Ref.]]="Dentro",DATOS_[Conc.Sal.17]))))),
0)</f>
        <v>0</v>
      </c>
      <c r="W62" s="111">
        <f t="array" ref="W62">IFERROR(
MEDIAN((IF(DATOS_[[Sexo]:[Sexo]]=$B62,IF(DATOS_[[AGRUP. CLAS. PROF.]:[AGRUP. CLAS. PROF.]]=$B60,IF(DATOS_[[Check Periodo Ref.]:[Check Periodo Ref.]]="Dentro",DATOS_[Conc.Sal.18]))))),
0)</f>
        <v>0</v>
      </c>
      <c r="X62" s="111">
        <f t="array" ref="X62">IFERROR(
MEDIAN((IF(DATOS_[[Sexo]:[Sexo]]=$B62,IF(DATOS_[[AGRUP. CLAS. PROF.]:[AGRUP. CLAS. PROF.]]=$B60,IF(DATOS_[[Check Periodo Ref.]:[Check Periodo Ref.]]="Dentro",DATOS_[Conc.Sal.19]))))),
0)</f>
        <v>0</v>
      </c>
      <c r="Y62" s="111">
        <f t="array" ref="Y62">IFERROR(
MEDIAN((IF(DATOS_[[Sexo]:[Sexo]]=$B62,IF(DATOS_[[AGRUP. CLAS. PROF.]:[AGRUP. CLAS. PROF.]]=$B60,IF(DATOS_[[Check Periodo Ref.]:[Check Periodo Ref.]]="Dentro",DATOS_[Conc.Sal.20]))))),
0)</f>
        <v>0</v>
      </c>
      <c r="Z62" s="111">
        <f t="array" ref="Z62">IFERROR(
MEDIAN((IF(DATOS_[[Sexo]:[Sexo]]=$B62,IF(DATOS_[[AGRUP. CLAS. PROF.]:[AGRUP. CLAS. PROF.]]=$B60,IF(DATOS_[[Check Periodo Ref.]:[Check Periodo Ref.]]="Dentro",DATOS_[Conc.Sal.21]))))),
0)</f>
        <v>0</v>
      </c>
      <c r="AA62" s="111">
        <f t="array" ref="AA62">IFERROR(
MEDIAN((IF(DATOS_[[Sexo]:[Sexo]]=$B62,IF(DATOS_[[AGRUP. CLAS. PROF.]:[AGRUP. CLAS. PROF.]]=$B60,IF(DATOS_[[Check Periodo Ref.]:[Check Periodo Ref.]]="Dentro",DATOS_[Conc.Sal.22]))))),
0)</f>
        <v>0</v>
      </c>
      <c r="AB62" s="111">
        <f t="array" ref="AB62">IFERROR(
MEDIAN((IF(DATOS_[[Sexo]:[Sexo]]=$B62,IF(DATOS_[[AGRUP. CLAS. PROF.]:[AGRUP. CLAS. PROF.]]=$B60,IF(DATOS_[[Check Periodo Ref.]:[Check Periodo Ref.]]="Dentro",DATOS_[Conc.Sal.23]))))),
0)</f>
        <v>0</v>
      </c>
      <c r="AC62" s="111">
        <f t="array" ref="AC62">IFERROR(
MEDIAN((IF(DATOS_[[Sexo]:[Sexo]]=$B62,IF(DATOS_[[AGRUP. CLAS. PROF.]:[AGRUP. CLAS. PROF.]]=$B60,IF(DATOS_[[Check Periodo Ref.]:[Check Periodo Ref.]]="Dentro",DATOS_[Conc.Sal.24]))))),
0)</f>
        <v>0</v>
      </c>
      <c r="AD62" s="111">
        <f t="array" ref="AD62">IFERROR(
MEDIAN((IF(DATOS_[[Sexo]:[Sexo]]=$B62,IF(DATOS_[[AGRUP. CLAS. PROF.]:[AGRUP. CLAS. PROF.]]=$B60,IF(DATOS_[[Check Periodo Ref.]:[Check Periodo Ref.]]="Dentro",DATOS_[Conc.Sal.25]))))),
0)</f>
        <v>0</v>
      </c>
      <c r="AE62" s="111">
        <f t="array" ref="AE62">IFERROR(
MEDIAN((IF(DATOS_[[Sexo]:[Sexo]]=$B62,IF(DATOS_[[AGRUP. CLAS. PROF.]:[AGRUP. CLAS. PROF.]]=$B60,IF(DATOS_[[Check Periodo Ref.]:[Check Periodo Ref.]]="Dentro",DATOS_[Conc.Sal.26]))))),
0)</f>
        <v>0</v>
      </c>
      <c r="AF62" s="111">
        <f t="array" ref="AF62">IFERROR(
MEDIAN((IF(DATOS_[[Sexo]:[Sexo]]=$B62,IF(DATOS_[[AGRUP. CLAS. PROF.]:[AGRUP. CLAS. PROF.]]=$B60,IF(DATOS_[[Check Periodo Ref.]:[Check Periodo Ref.]]="Dentro",DATOS_[Conc.Sal.27]))))),
0)</f>
        <v>0</v>
      </c>
      <c r="AG62" s="111">
        <f t="array" ref="AG62">IFERROR(
MEDIAN((IF(DATOS_[[Sexo]:[Sexo]]=$B62,IF(DATOS_[[AGRUP. CLAS. PROF.]:[AGRUP. CLAS. PROF.]]=$B60,IF(DATOS_[[Check Periodo Ref.]:[Check Periodo Ref.]]="Dentro",DATOS_[Conc.Sal.28]))))),
0)</f>
        <v>0</v>
      </c>
      <c r="AH62" s="111">
        <f t="array" ref="AH62">IFERROR(
MEDIAN((IF(DATOS_[[Sexo]:[Sexo]]=$B62,IF(DATOS_[[AGRUP. CLAS. PROF.]:[AGRUP. CLAS. PROF.]]=$B60,IF(DATOS_[[Check Periodo Ref.]:[Check Periodo Ref.]]="Dentro",DATOS_[Conc.Sal.29]))))),
0)</f>
        <v>0</v>
      </c>
      <c r="AI62" s="111">
        <f t="array" ref="AI62">IFERROR(
MEDIAN((IF(DATOS_[[Sexo]:[Sexo]]=$B62,IF(DATOS_[[AGRUP. CLAS. PROF.]:[AGRUP. CLAS. PROF.]]=$B60,IF(DATOS_[[Check Periodo Ref.]:[Check Periodo Ref.]]="Dentro",DATOS_[Conc.Sal.30]))))),
0)</f>
        <v>0</v>
      </c>
      <c r="AJ62" s="112">
        <f t="array" ref="AJ62">IFERROR(
MEDIAN(IF(DATOS_[Sexo]=$B62,IF(DATOS_[AGRUP. CLAS. PROF.]=$B60,IF(DATOS_[Check Periodo Ref.]="Dentro",DATOS_[Tot COMPL.SAL Ef],FALSE)))),
0)</f>
        <v>0</v>
      </c>
      <c r="AK62" s="113">
        <f t="array" ref="AK62">IFERROR(
MEDIAN(IF(DATOS_[Sexo]=$B62,IF(DATOS_[AGRUP. CLAS. PROF.]=$B60,IF(DATOS_[Check Periodo Ref.]="Dentro",DATOS_[TOTAL SALARIO Ef],FALSE)))),
0)</f>
        <v>0</v>
      </c>
      <c r="AL62" s="114">
        <f t="array" ref="AL62">IFERROR(
MEDIAN((IF(DATOS_[[Sexo]:[Sexo]]=$B62,IF(DATOS_[[AGRUP. CLAS. PROF.]:[AGRUP. CLAS. PROF.]]=$B60,IF(DATOS_[[Check Periodo Ref.]:[Check Periodo Ref.]]="Dentro",DATOS_[C.Extra.01]))))),
0)</f>
        <v>0</v>
      </c>
      <c r="AM62" s="114">
        <f t="array" ref="AM62">IFERROR(
MEDIAN((IF(DATOS_[[Sexo]:[Sexo]]=$B62,IF(DATOS_[[AGRUP. CLAS. PROF.]:[AGRUP. CLAS. PROF.]]=$B60,IF(DATOS_[[Check Periodo Ref.]:[Check Periodo Ref.]]="Dentro",DATOS_[C.Extra.02]))))),
0)</f>
        <v>0</v>
      </c>
      <c r="AN62" s="114">
        <f t="array" ref="AN62">IFERROR(
MEDIAN((IF(DATOS_[[Sexo]:[Sexo]]=$B62,IF(DATOS_[[AGRUP. CLAS. PROF.]:[AGRUP. CLAS. PROF.]]=$B60,IF(DATOS_[[Check Periodo Ref.]:[Check Periodo Ref.]]="Dentro",DATOS_[C.Extra.03]))))),
0)</f>
        <v>0</v>
      </c>
      <c r="AO62" s="114">
        <f t="array" ref="AO62">IFERROR(
MEDIAN((IF(DATOS_[[Sexo]:[Sexo]]=$B62,IF(DATOS_[[AGRUP. CLAS. PROF.]:[AGRUP. CLAS. PROF.]]=$B60,IF(DATOS_[[Check Periodo Ref.]:[Check Periodo Ref.]]="Dentro",DATOS_[C.Extra.04]))))),
0)</f>
        <v>0</v>
      </c>
      <c r="AP62" s="114">
        <f t="array" ref="AP62">IFERROR(
MEDIAN((IF(DATOS_[[Sexo]:[Sexo]]=$B62,IF(DATOS_[[AGRUP. CLAS. PROF.]:[AGRUP. CLAS. PROF.]]=$B60,IF(DATOS_[[Check Periodo Ref.]:[Check Periodo Ref.]]="Dentro",DATOS_[C.Extra.05]))))),
0)</f>
        <v>0</v>
      </c>
      <c r="AQ62" s="115">
        <f t="array" ref="AQ62">IFERROR(
MEDIAN(IF(DATOS_[Sexo]=$B62,IF(DATOS_[AGRUP. CLAS. PROF.]=$B60,IF(DATOS_[Check Periodo Ref.]="Dentro",DATOS_[Tot Extrasalarial Ef],FALSE)))),
0)</f>
        <v>0</v>
      </c>
      <c r="AR62" s="116">
        <f t="array" ref="AR62">IFERROR(
MEDIAN(IF(DATOS_[Sexo]=$B62,IF(DATOS_[AGRUP. CLAS. PROF.]=$B60,IF(DATOS_[Check Periodo Ref.]="Dentro",DATOS_[TOTAL Retrib Ef],FALSE)))),
0)</f>
        <v>0</v>
      </c>
    </row>
    <row r="63" spans="1:44" ht="17.25" thickBot="1" x14ac:dyDescent="0.35">
      <c r="A63" s="42" t="str">
        <f t="shared" ref="A63" si="67">+A64</f>
        <v>[ocultar]</v>
      </c>
      <c r="B63" s="40" t="s">
        <v>233</v>
      </c>
      <c r="C63" s="109"/>
      <c r="D63" s="41"/>
      <c r="E63" s="119" t="str">
        <f t="shared" ref="E63:AR63" si="68">IFERROR((E64-E65)/E64,"")</f>
        <v/>
      </c>
      <c r="F63" s="123" t="str">
        <f t="shared" si="68"/>
        <v/>
      </c>
      <c r="G63" s="123" t="str">
        <f t="shared" si="68"/>
        <v/>
      </c>
      <c r="H63" s="123" t="str">
        <f t="shared" si="68"/>
        <v/>
      </c>
      <c r="I63" s="123" t="str">
        <f t="shared" si="68"/>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2" t="str">
        <f t="shared" si="68"/>
        <v/>
      </c>
      <c r="W63" s="122" t="str">
        <f t="shared" si="68"/>
        <v/>
      </c>
      <c r="X63" s="122" t="str">
        <f t="shared" si="68"/>
        <v/>
      </c>
      <c r="Y63" s="122"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4" t="str">
        <f t="shared" si="68"/>
        <v/>
      </c>
      <c r="AK63" s="128" t="str">
        <f t="shared" si="68"/>
        <v/>
      </c>
      <c r="AL63" s="125" t="str">
        <f t="shared" si="68"/>
        <v/>
      </c>
      <c r="AM63" s="125" t="str">
        <f t="shared" si="68"/>
        <v/>
      </c>
      <c r="AN63" s="125" t="str">
        <f t="shared" si="68"/>
        <v/>
      </c>
      <c r="AO63" s="125" t="str">
        <f t="shared" si="68"/>
        <v/>
      </c>
      <c r="AP63" s="125" t="str">
        <f t="shared" si="68"/>
        <v/>
      </c>
      <c r="AQ63" s="126" t="str">
        <f t="shared" si="68"/>
        <v/>
      </c>
      <c r="AR63" s="127" t="str">
        <f t="shared" si="68"/>
        <v/>
      </c>
    </row>
    <row r="64" spans="1:44" x14ac:dyDescent="0.3">
      <c r="A64" s="42" t="str">
        <f t="shared" ref="A64" si="69">+IF(C64+C65=0,"[ocultar]","")</f>
        <v>[ocultar]</v>
      </c>
      <c r="B64" s="34" t="s">
        <v>162</v>
      </c>
      <c r="C64" s="33">
        <f t="array" ref="C64">SUM(IF($B64=DATOS_[Sexo],
IF($B63=DATOS_[AGRUP. CLAS. PROF.],
IF("Dentro"=DATOS_[Check Periodo Ref.],
1/(COUNTIFS(DATOS_[Sexo],$B64,DATOS_[AGRUP. CLAS. PROF.],$B63,DATOS_[Check Periodo Ref.],"Dentro",DATOS_[id],DATOS_[id]))))))</f>
        <v>0</v>
      </c>
      <c r="D64" s="35">
        <f>COUNTIFS(DATOS_[AGRUP. CLAS. PROF.],$B63,DATOS_[Sexo],$B64,DATOS_[Check Periodo Ref.],"Dentro")</f>
        <v>0</v>
      </c>
      <c r="E64" s="110">
        <f t="array" ref="E64">IFERROR(
MEDIAN(IF(DATOS_[Sexo]=$B64,IF(DATOS_[AGRUP. CLAS. PROF.]=$B63,IF(DATOS_[Check Periodo Ref.]="Dentro",DATOS_[SALARIO BASE Ef],FALSE)))),
0)</f>
        <v>0</v>
      </c>
      <c r="F64" s="111">
        <f t="array" ref="F64">IFERROR(
MEDIAN((IF(DATOS_[[Sexo]:[Sexo]]=$B64,IF(DATOS_[[AGRUP. CLAS. PROF.]:[AGRUP. CLAS. PROF.]]=$B63,IF(DATOS_[[Check Periodo Ref.]:[Check Periodo Ref.]]="Dentro",DATOS_[Conc.Sal.01]))))),
0)</f>
        <v>0</v>
      </c>
      <c r="G64" s="111">
        <f t="array" ref="G64">IFERROR(
MEDIAN((IF(DATOS_[[Sexo]:[Sexo]]=$B64,IF(DATOS_[[AGRUP. CLAS. PROF.]:[AGRUP. CLAS. PROF.]]=$B63,IF(DATOS_[[Check Periodo Ref.]:[Check Periodo Ref.]]="Dentro",DATOS_[Conc.Sal.02]))))),
0)</f>
        <v>0</v>
      </c>
      <c r="H64" s="111">
        <f t="array" ref="H64">IFERROR(
MEDIAN((IF(DATOS_[[Sexo]:[Sexo]]=$B64,IF(DATOS_[[AGRUP. CLAS. PROF.]:[AGRUP. CLAS. PROF.]]=$B63,IF(DATOS_[[Check Periodo Ref.]:[Check Periodo Ref.]]="Dentro",DATOS_[Conc.Sal.03]))))),
0)</f>
        <v>0</v>
      </c>
      <c r="I64" s="111">
        <f t="array" ref="I64">IFERROR(
MEDIAN((IF(DATOS_[[Sexo]:[Sexo]]=$B64,IF(DATOS_[[AGRUP. CLAS. PROF.]:[AGRUP. CLAS. PROF.]]=$B63,IF(DATOS_[[Check Periodo Ref.]:[Check Periodo Ref.]]="Dentro",DATOS_[Conc.Sal.04]))))),
0)</f>
        <v>0</v>
      </c>
      <c r="J64" s="111">
        <f t="array" ref="J64">IFERROR(
MEDIAN((IF(DATOS_[[Sexo]:[Sexo]]=$B64,IF(DATOS_[[AGRUP. CLAS. PROF.]:[AGRUP. CLAS. PROF.]]=$B63,IF(DATOS_[[Check Periodo Ref.]:[Check Periodo Ref.]]="Dentro",DATOS_[Conc.Sal.05]))))),
0)</f>
        <v>0</v>
      </c>
      <c r="K64" s="111">
        <f t="array" ref="K64">IFERROR(
MEDIAN((IF(DATOS_[[Sexo]:[Sexo]]=$B64,IF(DATOS_[[AGRUP. CLAS. PROF.]:[AGRUP. CLAS. PROF.]]=$B63,IF(DATOS_[[Check Periodo Ref.]:[Check Periodo Ref.]]="Dentro",DATOS_[Conc.Sal.06]))))),
0)</f>
        <v>0</v>
      </c>
      <c r="L64" s="111">
        <f t="array" ref="L64">IFERROR(
MEDIAN((IF(DATOS_[[Sexo]:[Sexo]]=$B64,IF(DATOS_[[AGRUP. CLAS. PROF.]:[AGRUP. CLAS. PROF.]]=$B63,IF(DATOS_[[Check Periodo Ref.]:[Check Periodo Ref.]]="Dentro",DATOS_[Conc.Sal.07]))))),
0)</f>
        <v>0</v>
      </c>
      <c r="M64" s="111">
        <f t="array" ref="M64">IFERROR(
MEDIAN((IF(DATOS_[[Sexo]:[Sexo]]=$B64,IF(DATOS_[[AGRUP. CLAS. PROF.]:[AGRUP. CLAS. PROF.]]=$B63,IF(DATOS_[[Check Periodo Ref.]:[Check Periodo Ref.]]="Dentro",DATOS_[Conc.Sal.08]))))),
0)</f>
        <v>0</v>
      </c>
      <c r="N64" s="111">
        <f t="array" ref="N64">IFERROR(
MEDIAN((IF(DATOS_[[Sexo]:[Sexo]]=$B64,IF(DATOS_[[AGRUP. CLAS. PROF.]:[AGRUP. CLAS. PROF.]]=$B63,IF(DATOS_[[Check Periodo Ref.]:[Check Periodo Ref.]]="Dentro",DATOS_[Conc.Sal.09]))))),
0)</f>
        <v>0</v>
      </c>
      <c r="O64" s="111">
        <f t="array" ref="O64">IFERROR(
MEDIAN((IF(DATOS_[[Sexo]:[Sexo]]=$B64,IF(DATOS_[[AGRUP. CLAS. PROF.]:[AGRUP. CLAS. PROF.]]=$B63,IF(DATOS_[[Check Periodo Ref.]:[Check Periodo Ref.]]="Dentro",DATOS_[Conc.Sal.10]))))),
0)</f>
        <v>0</v>
      </c>
      <c r="P64" s="111">
        <f t="array" ref="P64">IFERROR(
MEDIAN((IF(DATOS_[[Sexo]:[Sexo]]=$B64,IF(DATOS_[[AGRUP. CLAS. PROF.]:[AGRUP. CLAS. PROF.]]=$B63,IF(DATOS_[[Check Periodo Ref.]:[Check Periodo Ref.]]="Dentro",DATOS_[Conc.Sal.11]))))),
0)</f>
        <v>0</v>
      </c>
      <c r="Q64" s="111">
        <f t="array" ref="Q64">IFERROR(
MEDIAN((IF(DATOS_[[Sexo]:[Sexo]]=$B64,IF(DATOS_[[AGRUP. CLAS. PROF.]:[AGRUP. CLAS. PROF.]]=$B63,IF(DATOS_[[Check Periodo Ref.]:[Check Periodo Ref.]]="Dentro",DATOS_[Conc.Sal.12]))))),
0)</f>
        <v>0</v>
      </c>
      <c r="R64" s="111">
        <f t="array" ref="R64">IFERROR(
MEDIAN((IF(DATOS_[[Sexo]:[Sexo]]=$B64,IF(DATOS_[[AGRUP. CLAS. PROF.]:[AGRUP. CLAS. PROF.]]=$B63,IF(DATOS_[[Check Periodo Ref.]:[Check Periodo Ref.]]="Dentro",DATOS_[Conc.Sal.13]))))),
0)</f>
        <v>0</v>
      </c>
      <c r="S64" s="111">
        <f t="array" ref="S64">IFERROR(
MEDIAN((IF(DATOS_[[Sexo]:[Sexo]]=$B64,IF(DATOS_[[AGRUP. CLAS. PROF.]:[AGRUP. CLAS. PROF.]]=$B63,IF(DATOS_[[Check Periodo Ref.]:[Check Periodo Ref.]]="Dentro",DATOS_[Conc.Sal.14]))))),
0)</f>
        <v>0</v>
      </c>
      <c r="T64" s="111">
        <f t="array" ref="T64">IFERROR(
MEDIAN((IF(DATOS_[[Sexo]:[Sexo]]=$B64,IF(DATOS_[[AGRUP. CLAS. PROF.]:[AGRUP. CLAS. PROF.]]=$B63,IF(DATOS_[[Check Periodo Ref.]:[Check Periodo Ref.]]="Dentro",DATOS_[Conc.Sal.15]))))),
0)</f>
        <v>0</v>
      </c>
      <c r="U64" s="111">
        <f t="array" ref="U64">IFERROR(
MEDIAN((IF(DATOS_[[Sexo]:[Sexo]]=$B64,IF(DATOS_[[AGRUP. CLAS. PROF.]:[AGRUP. CLAS. PROF.]]=$B63,IF(DATOS_[[Check Periodo Ref.]:[Check Periodo Ref.]]="Dentro",DATOS_[Conc.Sal.16]))))),
0)</f>
        <v>0</v>
      </c>
      <c r="V64" s="111">
        <f t="array" ref="V64">IFERROR(
MEDIAN((IF(DATOS_[[Sexo]:[Sexo]]=$B64,IF(DATOS_[[AGRUP. CLAS. PROF.]:[AGRUP. CLAS. PROF.]]=$B63,IF(DATOS_[[Check Periodo Ref.]:[Check Periodo Ref.]]="Dentro",DATOS_[Conc.Sal.17]))))),
0)</f>
        <v>0</v>
      </c>
      <c r="W64" s="111">
        <f t="array" ref="W64">IFERROR(
MEDIAN((IF(DATOS_[[Sexo]:[Sexo]]=$B64,IF(DATOS_[[AGRUP. CLAS. PROF.]:[AGRUP. CLAS. PROF.]]=$B63,IF(DATOS_[[Check Periodo Ref.]:[Check Periodo Ref.]]="Dentro",DATOS_[Conc.Sal.18]))))),
0)</f>
        <v>0</v>
      </c>
      <c r="X64" s="111">
        <f t="array" ref="X64">IFERROR(
MEDIAN((IF(DATOS_[[Sexo]:[Sexo]]=$B64,IF(DATOS_[[AGRUP. CLAS. PROF.]:[AGRUP. CLAS. PROF.]]=$B63,IF(DATOS_[[Check Periodo Ref.]:[Check Periodo Ref.]]="Dentro",DATOS_[Conc.Sal.19]))))),
0)</f>
        <v>0</v>
      </c>
      <c r="Y64" s="111">
        <f t="array" ref="Y64">IFERROR(
MEDIAN((IF(DATOS_[[Sexo]:[Sexo]]=$B64,IF(DATOS_[[AGRUP. CLAS. PROF.]:[AGRUP. CLAS. PROF.]]=$B63,IF(DATOS_[[Check Periodo Ref.]:[Check Periodo Ref.]]="Dentro",DATOS_[Conc.Sal.20]))))),
0)</f>
        <v>0</v>
      </c>
      <c r="Z64" s="111">
        <f t="array" ref="Z64">IFERROR(
MEDIAN((IF(DATOS_[[Sexo]:[Sexo]]=$B64,IF(DATOS_[[AGRUP. CLAS. PROF.]:[AGRUP. CLAS. PROF.]]=$B63,IF(DATOS_[[Check Periodo Ref.]:[Check Periodo Ref.]]="Dentro",DATOS_[Conc.Sal.21]))))),
0)</f>
        <v>0</v>
      </c>
      <c r="AA64" s="111">
        <f t="array" ref="AA64">IFERROR(
MEDIAN((IF(DATOS_[[Sexo]:[Sexo]]=$B64,IF(DATOS_[[AGRUP. CLAS. PROF.]:[AGRUP. CLAS. PROF.]]=$B63,IF(DATOS_[[Check Periodo Ref.]:[Check Periodo Ref.]]="Dentro",DATOS_[Conc.Sal.22]))))),
0)</f>
        <v>0</v>
      </c>
      <c r="AB64" s="111">
        <f t="array" ref="AB64">IFERROR(
MEDIAN((IF(DATOS_[[Sexo]:[Sexo]]=$B64,IF(DATOS_[[AGRUP. CLAS. PROF.]:[AGRUP. CLAS. PROF.]]=$B63,IF(DATOS_[[Check Periodo Ref.]:[Check Periodo Ref.]]="Dentro",DATOS_[Conc.Sal.23]))))),
0)</f>
        <v>0</v>
      </c>
      <c r="AC64" s="111">
        <f t="array" ref="AC64">IFERROR(
MEDIAN((IF(DATOS_[[Sexo]:[Sexo]]=$B64,IF(DATOS_[[AGRUP. CLAS. PROF.]:[AGRUP. CLAS. PROF.]]=$B63,IF(DATOS_[[Check Periodo Ref.]:[Check Periodo Ref.]]="Dentro",DATOS_[Conc.Sal.24]))))),
0)</f>
        <v>0</v>
      </c>
      <c r="AD64" s="111">
        <f t="array" ref="AD64">IFERROR(
MEDIAN((IF(DATOS_[[Sexo]:[Sexo]]=$B64,IF(DATOS_[[AGRUP. CLAS. PROF.]:[AGRUP. CLAS. PROF.]]=$B63,IF(DATOS_[[Check Periodo Ref.]:[Check Periodo Ref.]]="Dentro",DATOS_[Conc.Sal.25]))))),
0)</f>
        <v>0</v>
      </c>
      <c r="AE64" s="111">
        <f t="array" ref="AE64">IFERROR(
MEDIAN((IF(DATOS_[[Sexo]:[Sexo]]=$B64,IF(DATOS_[[AGRUP. CLAS. PROF.]:[AGRUP. CLAS. PROF.]]=$B63,IF(DATOS_[[Check Periodo Ref.]:[Check Periodo Ref.]]="Dentro",DATOS_[Conc.Sal.26]))))),
0)</f>
        <v>0</v>
      </c>
      <c r="AF64" s="111">
        <f t="array" ref="AF64">IFERROR(
MEDIAN((IF(DATOS_[[Sexo]:[Sexo]]=$B64,IF(DATOS_[[AGRUP. CLAS. PROF.]:[AGRUP. CLAS. PROF.]]=$B63,IF(DATOS_[[Check Periodo Ref.]:[Check Periodo Ref.]]="Dentro",DATOS_[Conc.Sal.27]))))),
0)</f>
        <v>0</v>
      </c>
      <c r="AG64" s="111">
        <f t="array" ref="AG64">IFERROR(
MEDIAN((IF(DATOS_[[Sexo]:[Sexo]]=$B64,IF(DATOS_[[AGRUP. CLAS. PROF.]:[AGRUP. CLAS. PROF.]]=$B63,IF(DATOS_[[Check Periodo Ref.]:[Check Periodo Ref.]]="Dentro",DATOS_[Conc.Sal.28]))))),
0)</f>
        <v>0</v>
      </c>
      <c r="AH64" s="111">
        <f t="array" ref="AH64">IFERROR(
MEDIAN((IF(DATOS_[[Sexo]:[Sexo]]=$B64,IF(DATOS_[[AGRUP. CLAS. PROF.]:[AGRUP. CLAS. PROF.]]=$B63,IF(DATOS_[[Check Periodo Ref.]:[Check Periodo Ref.]]="Dentro",DATOS_[Conc.Sal.29]))))),
0)</f>
        <v>0</v>
      </c>
      <c r="AI64" s="111">
        <f t="array" ref="AI64">IFERROR(
MEDIAN((IF(DATOS_[[Sexo]:[Sexo]]=$B64,IF(DATOS_[[AGRUP. CLAS. PROF.]:[AGRUP. CLAS. PROF.]]=$B63,IF(DATOS_[[Check Periodo Ref.]:[Check Periodo Ref.]]="Dentro",DATOS_[Conc.Sal.30]))))),
0)</f>
        <v>0</v>
      </c>
      <c r="AJ64" s="112">
        <f t="array" ref="AJ64">IFERROR(
MEDIAN(IF(DATOS_[Sexo]=$B64,IF(DATOS_[AGRUP. CLAS. PROF.]=$B63,IF(DATOS_[Check Periodo Ref.]="Dentro",DATOS_[Tot COMPL.SAL Ef],FALSE)))),
0)</f>
        <v>0</v>
      </c>
      <c r="AK64" s="113">
        <f t="array" ref="AK64">IFERROR(
MEDIAN(IF(DATOS_[Sexo]=$B64,IF(DATOS_[AGRUP. CLAS. PROF.]=$B63,IF(DATOS_[Check Periodo Ref.]="Dentro",DATOS_[TOTAL SALARIO Ef],FALSE)))),
0)</f>
        <v>0</v>
      </c>
      <c r="AL64" s="114">
        <f t="array" ref="AL64">IFERROR(
MEDIAN((IF(DATOS_[[Sexo]:[Sexo]]=$B64,IF(DATOS_[[AGRUP. CLAS. PROF.]:[AGRUP. CLAS. PROF.]]=$B63,IF(DATOS_[[Check Periodo Ref.]:[Check Periodo Ref.]]="Dentro",DATOS_[C.Extra.01]))))),
0)</f>
        <v>0</v>
      </c>
      <c r="AM64" s="114">
        <f t="array" ref="AM64">IFERROR(
MEDIAN((IF(DATOS_[[Sexo]:[Sexo]]=$B64,IF(DATOS_[[AGRUP. CLAS. PROF.]:[AGRUP. CLAS. PROF.]]=$B63,IF(DATOS_[[Check Periodo Ref.]:[Check Periodo Ref.]]="Dentro",DATOS_[C.Extra.02]))))),
0)</f>
        <v>0</v>
      </c>
      <c r="AN64" s="114">
        <f t="array" ref="AN64">IFERROR(
MEDIAN((IF(DATOS_[[Sexo]:[Sexo]]=$B64,IF(DATOS_[[AGRUP. CLAS. PROF.]:[AGRUP. CLAS. PROF.]]=$B63,IF(DATOS_[[Check Periodo Ref.]:[Check Periodo Ref.]]="Dentro",DATOS_[C.Extra.03]))))),
0)</f>
        <v>0</v>
      </c>
      <c r="AO64" s="114">
        <f t="array" ref="AO64">IFERROR(
MEDIAN((IF(DATOS_[[Sexo]:[Sexo]]=$B64,IF(DATOS_[[AGRUP. CLAS. PROF.]:[AGRUP. CLAS. PROF.]]=$B63,IF(DATOS_[[Check Periodo Ref.]:[Check Periodo Ref.]]="Dentro",DATOS_[C.Extra.04]))))),
0)</f>
        <v>0</v>
      </c>
      <c r="AP64" s="114">
        <f t="array" ref="AP64">IFERROR(
MEDIAN((IF(DATOS_[[Sexo]:[Sexo]]=$B64,IF(DATOS_[[AGRUP. CLAS. PROF.]:[AGRUP. CLAS. PROF.]]=$B63,IF(DATOS_[[Check Periodo Ref.]:[Check Periodo Ref.]]="Dentro",DATOS_[C.Extra.05]))))),
0)</f>
        <v>0</v>
      </c>
      <c r="AQ64" s="115">
        <f t="array" ref="AQ64">IFERROR(
MEDIAN(IF(DATOS_[Sexo]=$B64,IF(DATOS_[AGRUP. CLAS. PROF.]=$B63,IF(DATOS_[Check Periodo Ref.]="Dentro",DATOS_[Tot Extrasalarial Ef],FALSE)))),
0)</f>
        <v>0</v>
      </c>
      <c r="AR64" s="116">
        <f t="array" ref="AR64">IFERROR(
MEDIAN(IF(DATOS_[Sexo]=$B64,IF(DATOS_[AGRUP. CLAS. PROF.]=$B63,IF(DATOS_[Check Periodo Ref.]="Dentro",DATOS_[TOTAL Retrib Ef],FALSE)))),
0)</f>
        <v>0</v>
      </c>
    </row>
    <row r="65" spans="1:44" x14ac:dyDescent="0.3">
      <c r="A65" s="42" t="str">
        <f t="shared" ref="A65" si="70">+A64</f>
        <v>[ocultar]</v>
      </c>
      <c r="B65" s="34" t="s">
        <v>163</v>
      </c>
      <c r="C65" s="33">
        <f t="array" ref="C65">SUM(IF($B65=DATOS_[Sexo],
IF($B63=DATOS_[AGRUP. CLAS. PROF.],
IF("Dentro"=DATOS_[Check Periodo Ref.],
1/(COUNTIFS(DATOS_[Sexo],$B65,DATOS_[AGRUP. CLAS. PROF.],$B63,DATOS_[Check Periodo Ref.],"Dentro",DATOS_[id],DATOS_[id]))))))</f>
        <v>0</v>
      </c>
      <c r="D65" s="35">
        <f>COUNTIFS(DATOS_[AGRUP. CLAS. PROF.],$B63,DATOS_[Sexo],$B65,DATOS_[Check Periodo Ref.],"Dentro")</f>
        <v>0</v>
      </c>
      <c r="E65" s="110">
        <f t="array" ref="E65">IFERROR(
MEDIAN(IF(DATOS_[Sexo]=$B65,IF(DATOS_[AGRUP. CLAS. PROF.]=$B63,IF(DATOS_[Check Periodo Ref.]="Dentro",DATOS_[SALARIO BASE Ef],FALSE)))),
0)</f>
        <v>0</v>
      </c>
      <c r="F65" s="111">
        <f t="array" ref="F65">IFERROR(
MEDIAN((IF(DATOS_[[Sexo]:[Sexo]]=$B65,IF(DATOS_[[AGRUP. CLAS. PROF.]:[AGRUP. CLAS. PROF.]]=$B63,IF(DATOS_[[Check Periodo Ref.]:[Check Periodo Ref.]]="Dentro",DATOS_[Conc.Sal.01]))))),
0)</f>
        <v>0</v>
      </c>
      <c r="G65" s="111">
        <f t="array" ref="G65">IFERROR(
MEDIAN((IF(DATOS_[[Sexo]:[Sexo]]=$B65,IF(DATOS_[[AGRUP. CLAS. PROF.]:[AGRUP. CLAS. PROF.]]=$B63,IF(DATOS_[[Check Periodo Ref.]:[Check Periodo Ref.]]="Dentro",DATOS_[Conc.Sal.02]))))),
0)</f>
        <v>0</v>
      </c>
      <c r="H65" s="111">
        <f t="array" ref="H65">IFERROR(
MEDIAN((IF(DATOS_[[Sexo]:[Sexo]]=$B65,IF(DATOS_[[AGRUP. CLAS. PROF.]:[AGRUP. CLAS. PROF.]]=$B63,IF(DATOS_[[Check Periodo Ref.]:[Check Periodo Ref.]]="Dentro",DATOS_[Conc.Sal.03]))))),
0)</f>
        <v>0</v>
      </c>
      <c r="I65" s="111">
        <f t="array" ref="I65">IFERROR(
MEDIAN((IF(DATOS_[[Sexo]:[Sexo]]=$B65,IF(DATOS_[[AGRUP. CLAS. PROF.]:[AGRUP. CLAS. PROF.]]=$B63,IF(DATOS_[[Check Periodo Ref.]:[Check Periodo Ref.]]="Dentro",DATOS_[Conc.Sal.04]))))),
0)</f>
        <v>0</v>
      </c>
      <c r="J65" s="111">
        <f t="array" ref="J65">IFERROR(
MEDIAN((IF(DATOS_[[Sexo]:[Sexo]]=$B65,IF(DATOS_[[AGRUP. CLAS. PROF.]:[AGRUP. CLAS. PROF.]]=$B63,IF(DATOS_[[Check Periodo Ref.]:[Check Periodo Ref.]]="Dentro",DATOS_[Conc.Sal.05]))))),
0)</f>
        <v>0</v>
      </c>
      <c r="K65" s="111">
        <f t="array" ref="K65">IFERROR(
MEDIAN((IF(DATOS_[[Sexo]:[Sexo]]=$B65,IF(DATOS_[[AGRUP. CLAS. PROF.]:[AGRUP. CLAS. PROF.]]=$B63,IF(DATOS_[[Check Periodo Ref.]:[Check Periodo Ref.]]="Dentro",DATOS_[Conc.Sal.06]))))),
0)</f>
        <v>0</v>
      </c>
      <c r="L65" s="111">
        <f t="array" ref="L65">IFERROR(
MEDIAN((IF(DATOS_[[Sexo]:[Sexo]]=$B65,IF(DATOS_[[AGRUP. CLAS. PROF.]:[AGRUP. CLAS. PROF.]]=$B63,IF(DATOS_[[Check Periodo Ref.]:[Check Periodo Ref.]]="Dentro",DATOS_[Conc.Sal.07]))))),
0)</f>
        <v>0</v>
      </c>
      <c r="M65" s="111">
        <f t="array" ref="M65">IFERROR(
MEDIAN((IF(DATOS_[[Sexo]:[Sexo]]=$B65,IF(DATOS_[[AGRUP. CLAS. PROF.]:[AGRUP. CLAS. PROF.]]=$B63,IF(DATOS_[[Check Periodo Ref.]:[Check Periodo Ref.]]="Dentro",DATOS_[Conc.Sal.08]))))),
0)</f>
        <v>0</v>
      </c>
      <c r="N65" s="111">
        <f t="array" ref="N65">IFERROR(
MEDIAN((IF(DATOS_[[Sexo]:[Sexo]]=$B65,IF(DATOS_[[AGRUP. CLAS. PROF.]:[AGRUP. CLAS. PROF.]]=$B63,IF(DATOS_[[Check Periodo Ref.]:[Check Periodo Ref.]]="Dentro",DATOS_[Conc.Sal.09]))))),
0)</f>
        <v>0</v>
      </c>
      <c r="O65" s="111">
        <f t="array" ref="O65">IFERROR(
MEDIAN((IF(DATOS_[[Sexo]:[Sexo]]=$B65,IF(DATOS_[[AGRUP. CLAS. PROF.]:[AGRUP. CLAS. PROF.]]=$B63,IF(DATOS_[[Check Periodo Ref.]:[Check Periodo Ref.]]="Dentro",DATOS_[Conc.Sal.10]))))),
0)</f>
        <v>0</v>
      </c>
      <c r="P65" s="111">
        <f t="array" ref="P65">IFERROR(
MEDIAN((IF(DATOS_[[Sexo]:[Sexo]]=$B65,IF(DATOS_[[AGRUP. CLAS. PROF.]:[AGRUP. CLAS. PROF.]]=$B63,IF(DATOS_[[Check Periodo Ref.]:[Check Periodo Ref.]]="Dentro",DATOS_[Conc.Sal.11]))))),
0)</f>
        <v>0</v>
      </c>
      <c r="Q65" s="111">
        <f t="array" ref="Q65">IFERROR(
MEDIAN((IF(DATOS_[[Sexo]:[Sexo]]=$B65,IF(DATOS_[[AGRUP. CLAS. PROF.]:[AGRUP. CLAS. PROF.]]=$B63,IF(DATOS_[[Check Periodo Ref.]:[Check Periodo Ref.]]="Dentro",DATOS_[Conc.Sal.12]))))),
0)</f>
        <v>0</v>
      </c>
      <c r="R65" s="111">
        <f t="array" ref="R65">IFERROR(
MEDIAN((IF(DATOS_[[Sexo]:[Sexo]]=$B65,IF(DATOS_[[AGRUP. CLAS. PROF.]:[AGRUP. CLAS. PROF.]]=$B63,IF(DATOS_[[Check Periodo Ref.]:[Check Periodo Ref.]]="Dentro",DATOS_[Conc.Sal.13]))))),
0)</f>
        <v>0</v>
      </c>
      <c r="S65" s="111">
        <f t="array" ref="S65">IFERROR(
MEDIAN((IF(DATOS_[[Sexo]:[Sexo]]=$B65,IF(DATOS_[[AGRUP. CLAS. PROF.]:[AGRUP. CLAS. PROF.]]=$B63,IF(DATOS_[[Check Periodo Ref.]:[Check Periodo Ref.]]="Dentro",DATOS_[Conc.Sal.14]))))),
0)</f>
        <v>0</v>
      </c>
      <c r="T65" s="111">
        <f t="array" ref="T65">IFERROR(
MEDIAN((IF(DATOS_[[Sexo]:[Sexo]]=$B65,IF(DATOS_[[AGRUP. CLAS. PROF.]:[AGRUP. CLAS. PROF.]]=$B63,IF(DATOS_[[Check Periodo Ref.]:[Check Periodo Ref.]]="Dentro",DATOS_[Conc.Sal.15]))))),
0)</f>
        <v>0</v>
      </c>
      <c r="U65" s="111">
        <f t="array" ref="U65">IFERROR(
MEDIAN((IF(DATOS_[[Sexo]:[Sexo]]=$B65,IF(DATOS_[[AGRUP. CLAS. PROF.]:[AGRUP. CLAS. PROF.]]=$B63,IF(DATOS_[[Check Periodo Ref.]:[Check Periodo Ref.]]="Dentro",DATOS_[Conc.Sal.16]))))),
0)</f>
        <v>0</v>
      </c>
      <c r="V65" s="111">
        <f t="array" ref="V65">IFERROR(
MEDIAN((IF(DATOS_[[Sexo]:[Sexo]]=$B65,IF(DATOS_[[AGRUP. CLAS. PROF.]:[AGRUP. CLAS. PROF.]]=$B63,IF(DATOS_[[Check Periodo Ref.]:[Check Periodo Ref.]]="Dentro",DATOS_[Conc.Sal.17]))))),
0)</f>
        <v>0</v>
      </c>
      <c r="W65" s="111">
        <f t="array" ref="W65">IFERROR(
MEDIAN((IF(DATOS_[[Sexo]:[Sexo]]=$B65,IF(DATOS_[[AGRUP. CLAS. PROF.]:[AGRUP. CLAS. PROF.]]=$B63,IF(DATOS_[[Check Periodo Ref.]:[Check Periodo Ref.]]="Dentro",DATOS_[Conc.Sal.18]))))),
0)</f>
        <v>0</v>
      </c>
      <c r="X65" s="111">
        <f t="array" ref="X65">IFERROR(
MEDIAN((IF(DATOS_[[Sexo]:[Sexo]]=$B65,IF(DATOS_[[AGRUP. CLAS. PROF.]:[AGRUP. CLAS. PROF.]]=$B63,IF(DATOS_[[Check Periodo Ref.]:[Check Periodo Ref.]]="Dentro",DATOS_[Conc.Sal.19]))))),
0)</f>
        <v>0</v>
      </c>
      <c r="Y65" s="111">
        <f t="array" ref="Y65">IFERROR(
MEDIAN((IF(DATOS_[[Sexo]:[Sexo]]=$B65,IF(DATOS_[[AGRUP. CLAS. PROF.]:[AGRUP. CLAS. PROF.]]=$B63,IF(DATOS_[[Check Periodo Ref.]:[Check Periodo Ref.]]="Dentro",DATOS_[Conc.Sal.20]))))),
0)</f>
        <v>0</v>
      </c>
      <c r="Z65" s="111">
        <f t="array" ref="Z65">IFERROR(
MEDIAN((IF(DATOS_[[Sexo]:[Sexo]]=$B65,IF(DATOS_[[AGRUP. CLAS. PROF.]:[AGRUP. CLAS. PROF.]]=$B63,IF(DATOS_[[Check Periodo Ref.]:[Check Periodo Ref.]]="Dentro",DATOS_[Conc.Sal.21]))))),
0)</f>
        <v>0</v>
      </c>
      <c r="AA65" s="111">
        <f t="array" ref="AA65">IFERROR(
MEDIAN((IF(DATOS_[[Sexo]:[Sexo]]=$B65,IF(DATOS_[[AGRUP. CLAS. PROF.]:[AGRUP. CLAS. PROF.]]=$B63,IF(DATOS_[[Check Periodo Ref.]:[Check Periodo Ref.]]="Dentro",DATOS_[Conc.Sal.22]))))),
0)</f>
        <v>0</v>
      </c>
      <c r="AB65" s="111">
        <f t="array" ref="AB65">IFERROR(
MEDIAN((IF(DATOS_[[Sexo]:[Sexo]]=$B65,IF(DATOS_[[AGRUP. CLAS. PROF.]:[AGRUP. CLAS. PROF.]]=$B63,IF(DATOS_[[Check Periodo Ref.]:[Check Periodo Ref.]]="Dentro",DATOS_[Conc.Sal.23]))))),
0)</f>
        <v>0</v>
      </c>
      <c r="AC65" s="111">
        <f t="array" ref="AC65">IFERROR(
MEDIAN((IF(DATOS_[[Sexo]:[Sexo]]=$B65,IF(DATOS_[[AGRUP. CLAS. PROF.]:[AGRUP. CLAS. PROF.]]=$B63,IF(DATOS_[[Check Periodo Ref.]:[Check Periodo Ref.]]="Dentro",DATOS_[Conc.Sal.24]))))),
0)</f>
        <v>0</v>
      </c>
      <c r="AD65" s="111">
        <f t="array" ref="AD65">IFERROR(
MEDIAN((IF(DATOS_[[Sexo]:[Sexo]]=$B65,IF(DATOS_[[AGRUP. CLAS. PROF.]:[AGRUP. CLAS. PROF.]]=$B63,IF(DATOS_[[Check Periodo Ref.]:[Check Periodo Ref.]]="Dentro",DATOS_[Conc.Sal.25]))))),
0)</f>
        <v>0</v>
      </c>
      <c r="AE65" s="111">
        <f t="array" ref="AE65">IFERROR(
MEDIAN((IF(DATOS_[[Sexo]:[Sexo]]=$B65,IF(DATOS_[[AGRUP. CLAS. PROF.]:[AGRUP. CLAS. PROF.]]=$B63,IF(DATOS_[[Check Periodo Ref.]:[Check Periodo Ref.]]="Dentro",DATOS_[Conc.Sal.26]))))),
0)</f>
        <v>0</v>
      </c>
      <c r="AF65" s="111">
        <f t="array" ref="AF65">IFERROR(
MEDIAN((IF(DATOS_[[Sexo]:[Sexo]]=$B65,IF(DATOS_[[AGRUP. CLAS. PROF.]:[AGRUP. CLAS. PROF.]]=$B63,IF(DATOS_[[Check Periodo Ref.]:[Check Periodo Ref.]]="Dentro",DATOS_[Conc.Sal.27]))))),
0)</f>
        <v>0</v>
      </c>
      <c r="AG65" s="111">
        <f t="array" ref="AG65">IFERROR(
MEDIAN((IF(DATOS_[[Sexo]:[Sexo]]=$B65,IF(DATOS_[[AGRUP. CLAS. PROF.]:[AGRUP. CLAS. PROF.]]=$B63,IF(DATOS_[[Check Periodo Ref.]:[Check Periodo Ref.]]="Dentro",DATOS_[Conc.Sal.28]))))),
0)</f>
        <v>0</v>
      </c>
      <c r="AH65" s="111">
        <f t="array" ref="AH65">IFERROR(
MEDIAN((IF(DATOS_[[Sexo]:[Sexo]]=$B65,IF(DATOS_[[AGRUP. CLAS. PROF.]:[AGRUP. CLAS. PROF.]]=$B63,IF(DATOS_[[Check Periodo Ref.]:[Check Periodo Ref.]]="Dentro",DATOS_[Conc.Sal.29]))))),
0)</f>
        <v>0</v>
      </c>
      <c r="AI65" s="111">
        <f t="array" ref="AI65">IFERROR(
MEDIAN((IF(DATOS_[[Sexo]:[Sexo]]=$B65,IF(DATOS_[[AGRUP. CLAS. PROF.]:[AGRUP. CLAS. PROF.]]=$B63,IF(DATOS_[[Check Periodo Ref.]:[Check Periodo Ref.]]="Dentro",DATOS_[Conc.Sal.30]))))),
0)</f>
        <v>0</v>
      </c>
      <c r="AJ65" s="112">
        <f t="array" ref="AJ65">IFERROR(
MEDIAN(IF(DATOS_[Sexo]=$B65,IF(DATOS_[AGRUP. CLAS. PROF.]=$B63,IF(DATOS_[Check Periodo Ref.]="Dentro",DATOS_[Tot COMPL.SAL Ef],FALSE)))),
0)</f>
        <v>0</v>
      </c>
      <c r="AK65" s="113">
        <f t="array" ref="AK65">IFERROR(
MEDIAN(IF(DATOS_[Sexo]=$B65,IF(DATOS_[AGRUP. CLAS. PROF.]=$B63,IF(DATOS_[Check Periodo Ref.]="Dentro",DATOS_[TOTAL SALARIO Ef],FALSE)))),
0)</f>
        <v>0</v>
      </c>
      <c r="AL65" s="114">
        <f t="array" ref="AL65">IFERROR(
MEDIAN((IF(DATOS_[[Sexo]:[Sexo]]=$B65,IF(DATOS_[[AGRUP. CLAS. PROF.]:[AGRUP. CLAS. PROF.]]=$B63,IF(DATOS_[[Check Periodo Ref.]:[Check Periodo Ref.]]="Dentro",DATOS_[C.Extra.01]))))),
0)</f>
        <v>0</v>
      </c>
      <c r="AM65" s="114">
        <f t="array" ref="AM65">IFERROR(
MEDIAN((IF(DATOS_[[Sexo]:[Sexo]]=$B65,IF(DATOS_[[AGRUP. CLAS. PROF.]:[AGRUP. CLAS. PROF.]]=$B63,IF(DATOS_[[Check Periodo Ref.]:[Check Periodo Ref.]]="Dentro",DATOS_[C.Extra.02]))))),
0)</f>
        <v>0</v>
      </c>
      <c r="AN65" s="114">
        <f t="array" ref="AN65">IFERROR(
MEDIAN((IF(DATOS_[[Sexo]:[Sexo]]=$B65,IF(DATOS_[[AGRUP. CLAS. PROF.]:[AGRUP. CLAS. PROF.]]=$B63,IF(DATOS_[[Check Periodo Ref.]:[Check Periodo Ref.]]="Dentro",DATOS_[C.Extra.03]))))),
0)</f>
        <v>0</v>
      </c>
      <c r="AO65" s="114">
        <f t="array" ref="AO65">IFERROR(
MEDIAN((IF(DATOS_[[Sexo]:[Sexo]]=$B65,IF(DATOS_[[AGRUP. CLAS. PROF.]:[AGRUP. CLAS. PROF.]]=$B63,IF(DATOS_[[Check Periodo Ref.]:[Check Periodo Ref.]]="Dentro",DATOS_[C.Extra.04]))))),
0)</f>
        <v>0</v>
      </c>
      <c r="AP65" s="114">
        <f t="array" ref="AP65">IFERROR(
MEDIAN((IF(DATOS_[[Sexo]:[Sexo]]=$B65,IF(DATOS_[[AGRUP. CLAS. PROF.]:[AGRUP. CLAS. PROF.]]=$B63,IF(DATOS_[[Check Periodo Ref.]:[Check Periodo Ref.]]="Dentro",DATOS_[C.Extra.05]))))),
0)</f>
        <v>0</v>
      </c>
      <c r="AQ65" s="115">
        <f t="array" ref="AQ65">IFERROR(
MEDIAN(IF(DATOS_[Sexo]=$B65,IF(DATOS_[AGRUP. CLAS. PROF.]=$B63,IF(DATOS_[Check Periodo Ref.]="Dentro",DATOS_[Tot Extrasalarial Ef],FALSE)))),
0)</f>
        <v>0</v>
      </c>
      <c r="AR65" s="116">
        <f t="array" ref="AR65">IFERROR(
MEDIAN(IF(DATOS_[Sexo]=$B65,IF(DATOS_[AGRUP. CLAS. PROF.]=$B63,IF(DATOS_[Check Periodo Ref.]="Dentro",DATOS_[TOTAL Retrib Ef],FALSE)))),
0)</f>
        <v>0</v>
      </c>
    </row>
    <row r="66" spans="1:44" ht="17.25" thickBot="1" x14ac:dyDescent="0.35">
      <c r="A66" s="42" t="str">
        <f t="shared" ref="A66" si="71">+A67</f>
        <v>[ocultar]</v>
      </c>
      <c r="B66" s="40" t="s">
        <v>234</v>
      </c>
      <c r="C66" s="109"/>
      <c r="D66" s="41"/>
      <c r="E66" s="119" t="str">
        <f t="shared" ref="E66:AR66" si="72">IFERROR((E67-E68)/E67,"")</f>
        <v/>
      </c>
      <c r="F66" s="123" t="str">
        <f t="shared" si="72"/>
        <v/>
      </c>
      <c r="G66" s="123" t="str">
        <f t="shared" si="72"/>
        <v/>
      </c>
      <c r="H66" s="123" t="str">
        <f t="shared" si="72"/>
        <v/>
      </c>
      <c r="I66" s="123" t="str">
        <f t="shared" si="72"/>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2" t="str">
        <f t="shared" si="72"/>
        <v/>
      </c>
      <c r="W66" s="122" t="str">
        <f t="shared" si="72"/>
        <v/>
      </c>
      <c r="X66" s="122" t="str">
        <f t="shared" si="72"/>
        <v/>
      </c>
      <c r="Y66" s="122"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4" t="str">
        <f t="shared" si="72"/>
        <v/>
      </c>
      <c r="AK66" s="128" t="str">
        <f t="shared" si="72"/>
        <v/>
      </c>
      <c r="AL66" s="125" t="str">
        <f t="shared" si="72"/>
        <v/>
      </c>
      <c r="AM66" s="125" t="str">
        <f t="shared" si="72"/>
        <v/>
      </c>
      <c r="AN66" s="125" t="str">
        <f t="shared" si="72"/>
        <v/>
      </c>
      <c r="AO66" s="125" t="str">
        <f t="shared" si="72"/>
        <v/>
      </c>
      <c r="AP66" s="125" t="str">
        <f t="shared" si="72"/>
        <v/>
      </c>
      <c r="AQ66" s="126" t="str">
        <f t="shared" si="72"/>
        <v/>
      </c>
      <c r="AR66" s="127" t="str">
        <f t="shared" si="72"/>
        <v/>
      </c>
    </row>
    <row r="67" spans="1:44" x14ac:dyDescent="0.3">
      <c r="A67" s="42" t="str">
        <f t="shared" ref="A67" si="73">+IF(C67+C68=0,"[ocultar]","")</f>
        <v>[ocultar]</v>
      </c>
      <c r="B67" s="34" t="s">
        <v>162</v>
      </c>
      <c r="C67" s="33">
        <f t="array" ref="C67">SUM(IF($B67=DATOS_[Sexo],
IF($B66=DATOS_[AGRUP. CLAS. PROF.],
IF("Dentro"=DATOS_[Check Periodo Ref.],
1/(COUNTIFS(DATOS_[Sexo],$B67,DATOS_[AGRUP. CLAS. PROF.],$B66,DATOS_[Check Periodo Ref.],"Dentro",DATOS_[id],DATOS_[id]))))))</f>
        <v>0</v>
      </c>
      <c r="D67" s="35">
        <f>COUNTIFS(DATOS_[AGRUP. CLAS. PROF.],$B66,DATOS_[Sexo],$B67,DATOS_[Check Periodo Ref.],"Dentro")</f>
        <v>0</v>
      </c>
      <c r="E67" s="110">
        <f t="array" ref="E67">IFERROR(
MEDIAN(IF(DATOS_[Sexo]=$B67,IF(DATOS_[AGRUP. CLAS. PROF.]=$B66,IF(DATOS_[Check Periodo Ref.]="Dentro",DATOS_[SALARIO BASE Ef],FALSE)))),
0)</f>
        <v>0</v>
      </c>
      <c r="F67" s="111">
        <f t="array" ref="F67">IFERROR(
MEDIAN((IF(DATOS_[[Sexo]:[Sexo]]=$B67,IF(DATOS_[[AGRUP. CLAS. PROF.]:[AGRUP. CLAS. PROF.]]=$B66,IF(DATOS_[[Check Periodo Ref.]:[Check Periodo Ref.]]="Dentro",DATOS_[Conc.Sal.01]))))),
0)</f>
        <v>0</v>
      </c>
      <c r="G67" s="111">
        <f t="array" ref="G67">IFERROR(
MEDIAN((IF(DATOS_[[Sexo]:[Sexo]]=$B67,IF(DATOS_[[AGRUP. CLAS. PROF.]:[AGRUP. CLAS. PROF.]]=$B66,IF(DATOS_[[Check Periodo Ref.]:[Check Periodo Ref.]]="Dentro",DATOS_[Conc.Sal.02]))))),
0)</f>
        <v>0</v>
      </c>
      <c r="H67" s="111">
        <f t="array" ref="H67">IFERROR(
MEDIAN((IF(DATOS_[[Sexo]:[Sexo]]=$B67,IF(DATOS_[[AGRUP. CLAS. PROF.]:[AGRUP. CLAS. PROF.]]=$B66,IF(DATOS_[[Check Periodo Ref.]:[Check Periodo Ref.]]="Dentro",DATOS_[Conc.Sal.03]))))),
0)</f>
        <v>0</v>
      </c>
      <c r="I67" s="111">
        <f t="array" ref="I67">IFERROR(
MEDIAN((IF(DATOS_[[Sexo]:[Sexo]]=$B67,IF(DATOS_[[AGRUP. CLAS. PROF.]:[AGRUP. CLAS. PROF.]]=$B66,IF(DATOS_[[Check Periodo Ref.]:[Check Periodo Ref.]]="Dentro",DATOS_[Conc.Sal.04]))))),
0)</f>
        <v>0</v>
      </c>
      <c r="J67" s="111">
        <f t="array" ref="J67">IFERROR(
MEDIAN((IF(DATOS_[[Sexo]:[Sexo]]=$B67,IF(DATOS_[[AGRUP. CLAS. PROF.]:[AGRUP. CLAS. PROF.]]=$B66,IF(DATOS_[[Check Periodo Ref.]:[Check Periodo Ref.]]="Dentro",DATOS_[Conc.Sal.05]))))),
0)</f>
        <v>0</v>
      </c>
      <c r="K67" s="111">
        <f t="array" ref="K67">IFERROR(
MEDIAN((IF(DATOS_[[Sexo]:[Sexo]]=$B67,IF(DATOS_[[AGRUP. CLAS. PROF.]:[AGRUP. CLAS. PROF.]]=$B66,IF(DATOS_[[Check Periodo Ref.]:[Check Periodo Ref.]]="Dentro",DATOS_[Conc.Sal.06]))))),
0)</f>
        <v>0</v>
      </c>
      <c r="L67" s="111">
        <f t="array" ref="L67">IFERROR(
MEDIAN((IF(DATOS_[[Sexo]:[Sexo]]=$B67,IF(DATOS_[[AGRUP. CLAS. PROF.]:[AGRUP. CLAS. PROF.]]=$B66,IF(DATOS_[[Check Periodo Ref.]:[Check Periodo Ref.]]="Dentro",DATOS_[Conc.Sal.07]))))),
0)</f>
        <v>0</v>
      </c>
      <c r="M67" s="111">
        <f t="array" ref="M67">IFERROR(
MEDIAN((IF(DATOS_[[Sexo]:[Sexo]]=$B67,IF(DATOS_[[AGRUP. CLAS. PROF.]:[AGRUP. CLAS. PROF.]]=$B66,IF(DATOS_[[Check Periodo Ref.]:[Check Periodo Ref.]]="Dentro",DATOS_[Conc.Sal.08]))))),
0)</f>
        <v>0</v>
      </c>
      <c r="N67" s="111">
        <f t="array" ref="N67">IFERROR(
MEDIAN((IF(DATOS_[[Sexo]:[Sexo]]=$B67,IF(DATOS_[[AGRUP. CLAS. PROF.]:[AGRUP. CLAS. PROF.]]=$B66,IF(DATOS_[[Check Periodo Ref.]:[Check Periodo Ref.]]="Dentro",DATOS_[Conc.Sal.09]))))),
0)</f>
        <v>0</v>
      </c>
      <c r="O67" s="111">
        <f t="array" ref="O67">IFERROR(
MEDIAN((IF(DATOS_[[Sexo]:[Sexo]]=$B67,IF(DATOS_[[AGRUP. CLAS. PROF.]:[AGRUP. CLAS. PROF.]]=$B66,IF(DATOS_[[Check Periodo Ref.]:[Check Periodo Ref.]]="Dentro",DATOS_[Conc.Sal.10]))))),
0)</f>
        <v>0</v>
      </c>
      <c r="P67" s="111">
        <f t="array" ref="P67">IFERROR(
MEDIAN((IF(DATOS_[[Sexo]:[Sexo]]=$B67,IF(DATOS_[[AGRUP. CLAS. PROF.]:[AGRUP. CLAS. PROF.]]=$B66,IF(DATOS_[[Check Periodo Ref.]:[Check Periodo Ref.]]="Dentro",DATOS_[Conc.Sal.11]))))),
0)</f>
        <v>0</v>
      </c>
      <c r="Q67" s="111">
        <f t="array" ref="Q67">IFERROR(
MEDIAN((IF(DATOS_[[Sexo]:[Sexo]]=$B67,IF(DATOS_[[AGRUP. CLAS. PROF.]:[AGRUP. CLAS. PROF.]]=$B66,IF(DATOS_[[Check Periodo Ref.]:[Check Periodo Ref.]]="Dentro",DATOS_[Conc.Sal.12]))))),
0)</f>
        <v>0</v>
      </c>
      <c r="R67" s="111">
        <f t="array" ref="R67">IFERROR(
MEDIAN((IF(DATOS_[[Sexo]:[Sexo]]=$B67,IF(DATOS_[[AGRUP. CLAS. PROF.]:[AGRUP. CLAS. PROF.]]=$B66,IF(DATOS_[[Check Periodo Ref.]:[Check Periodo Ref.]]="Dentro",DATOS_[Conc.Sal.13]))))),
0)</f>
        <v>0</v>
      </c>
      <c r="S67" s="111">
        <f t="array" ref="S67">IFERROR(
MEDIAN((IF(DATOS_[[Sexo]:[Sexo]]=$B67,IF(DATOS_[[AGRUP. CLAS. PROF.]:[AGRUP. CLAS. PROF.]]=$B66,IF(DATOS_[[Check Periodo Ref.]:[Check Periodo Ref.]]="Dentro",DATOS_[Conc.Sal.14]))))),
0)</f>
        <v>0</v>
      </c>
      <c r="T67" s="111">
        <f t="array" ref="T67">IFERROR(
MEDIAN((IF(DATOS_[[Sexo]:[Sexo]]=$B67,IF(DATOS_[[AGRUP. CLAS. PROF.]:[AGRUP. CLAS. PROF.]]=$B66,IF(DATOS_[[Check Periodo Ref.]:[Check Periodo Ref.]]="Dentro",DATOS_[Conc.Sal.15]))))),
0)</f>
        <v>0</v>
      </c>
      <c r="U67" s="111">
        <f t="array" ref="U67">IFERROR(
MEDIAN((IF(DATOS_[[Sexo]:[Sexo]]=$B67,IF(DATOS_[[AGRUP. CLAS. PROF.]:[AGRUP. CLAS. PROF.]]=$B66,IF(DATOS_[[Check Periodo Ref.]:[Check Periodo Ref.]]="Dentro",DATOS_[Conc.Sal.16]))))),
0)</f>
        <v>0</v>
      </c>
      <c r="V67" s="111">
        <f t="array" ref="V67">IFERROR(
MEDIAN((IF(DATOS_[[Sexo]:[Sexo]]=$B67,IF(DATOS_[[AGRUP. CLAS. PROF.]:[AGRUP. CLAS. PROF.]]=$B66,IF(DATOS_[[Check Periodo Ref.]:[Check Periodo Ref.]]="Dentro",DATOS_[Conc.Sal.17]))))),
0)</f>
        <v>0</v>
      </c>
      <c r="W67" s="111">
        <f t="array" ref="W67">IFERROR(
MEDIAN((IF(DATOS_[[Sexo]:[Sexo]]=$B67,IF(DATOS_[[AGRUP. CLAS. PROF.]:[AGRUP. CLAS. PROF.]]=$B66,IF(DATOS_[[Check Periodo Ref.]:[Check Periodo Ref.]]="Dentro",DATOS_[Conc.Sal.18]))))),
0)</f>
        <v>0</v>
      </c>
      <c r="X67" s="111">
        <f t="array" ref="X67">IFERROR(
MEDIAN((IF(DATOS_[[Sexo]:[Sexo]]=$B67,IF(DATOS_[[AGRUP. CLAS. PROF.]:[AGRUP. CLAS. PROF.]]=$B66,IF(DATOS_[[Check Periodo Ref.]:[Check Periodo Ref.]]="Dentro",DATOS_[Conc.Sal.19]))))),
0)</f>
        <v>0</v>
      </c>
      <c r="Y67" s="111">
        <f t="array" ref="Y67">IFERROR(
MEDIAN((IF(DATOS_[[Sexo]:[Sexo]]=$B67,IF(DATOS_[[AGRUP. CLAS. PROF.]:[AGRUP. CLAS. PROF.]]=$B66,IF(DATOS_[[Check Periodo Ref.]:[Check Periodo Ref.]]="Dentro",DATOS_[Conc.Sal.20]))))),
0)</f>
        <v>0</v>
      </c>
      <c r="Z67" s="111">
        <f t="array" ref="Z67">IFERROR(
MEDIAN((IF(DATOS_[[Sexo]:[Sexo]]=$B67,IF(DATOS_[[AGRUP. CLAS. PROF.]:[AGRUP. CLAS. PROF.]]=$B66,IF(DATOS_[[Check Periodo Ref.]:[Check Periodo Ref.]]="Dentro",DATOS_[Conc.Sal.21]))))),
0)</f>
        <v>0</v>
      </c>
      <c r="AA67" s="111">
        <f t="array" ref="AA67">IFERROR(
MEDIAN((IF(DATOS_[[Sexo]:[Sexo]]=$B67,IF(DATOS_[[AGRUP. CLAS. PROF.]:[AGRUP. CLAS. PROF.]]=$B66,IF(DATOS_[[Check Periodo Ref.]:[Check Periodo Ref.]]="Dentro",DATOS_[Conc.Sal.22]))))),
0)</f>
        <v>0</v>
      </c>
      <c r="AB67" s="111">
        <f t="array" ref="AB67">IFERROR(
MEDIAN((IF(DATOS_[[Sexo]:[Sexo]]=$B67,IF(DATOS_[[AGRUP. CLAS. PROF.]:[AGRUP. CLAS. PROF.]]=$B66,IF(DATOS_[[Check Periodo Ref.]:[Check Periodo Ref.]]="Dentro",DATOS_[Conc.Sal.23]))))),
0)</f>
        <v>0</v>
      </c>
      <c r="AC67" s="111">
        <f t="array" ref="AC67">IFERROR(
MEDIAN((IF(DATOS_[[Sexo]:[Sexo]]=$B67,IF(DATOS_[[AGRUP. CLAS. PROF.]:[AGRUP. CLAS. PROF.]]=$B66,IF(DATOS_[[Check Periodo Ref.]:[Check Periodo Ref.]]="Dentro",DATOS_[Conc.Sal.24]))))),
0)</f>
        <v>0</v>
      </c>
      <c r="AD67" s="111">
        <f t="array" ref="AD67">IFERROR(
MEDIAN((IF(DATOS_[[Sexo]:[Sexo]]=$B67,IF(DATOS_[[AGRUP. CLAS. PROF.]:[AGRUP. CLAS. PROF.]]=$B66,IF(DATOS_[[Check Periodo Ref.]:[Check Periodo Ref.]]="Dentro",DATOS_[Conc.Sal.25]))))),
0)</f>
        <v>0</v>
      </c>
      <c r="AE67" s="111">
        <f t="array" ref="AE67">IFERROR(
MEDIAN((IF(DATOS_[[Sexo]:[Sexo]]=$B67,IF(DATOS_[[AGRUP. CLAS. PROF.]:[AGRUP. CLAS. PROF.]]=$B66,IF(DATOS_[[Check Periodo Ref.]:[Check Periodo Ref.]]="Dentro",DATOS_[Conc.Sal.26]))))),
0)</f>
        <v>0</v>
      </c>
      <c r="AF67" s="111">
        <f t="array" ref="AF67">IFERROR(
MEDIAN((IF(DATOS_[[Sexo]:[Sexo]]=$B67,IF(DATOS_[[AGRUP. CLAS. PROF.]:[AGRUP. CLAS. PROF.]]=$B66,IF(DATOS_[[Check Periodo Ref.]:[Check Periodo Ref.]]="Dentro",DATOS_[Conc.Sal.27]))))),
0)</f>
        <v>0</v>
      </c>
      <c r="AG67" s="111">
        <f t="array" ref="AG67">IFERROR(
MEDIAN((IF(DATOS_[[Sexo]:[Sexo]]=$B67,IF(DATOS_[[AGRUP. CLAS. PROF.]:[AGRUP. CLAS. PROF.]]=$B66,IF(DATOS_[[Check Periodo Ref.]:[Check Periodo Ref.]]="Dentro",DATOS_[Conc.Sal.28]))))),
0)</f>
        <v>0</v>
      </c>
      <c r="AH67" s="111">
        <f t="array" ref="AH67">IFERROR(
MEDIAN((IF(DATOS_[[Sexo]:[Sexo]]=$B67,IF(DATOS_[[AGRUP. CLAS. PROF.]:[AGRUP. CLAS. PROF.]]=$B66,IF(DATOS_[[Check Periodo Ref.]:[Check Periodo Ref.]]="Dentro",DATOS_[Conc.Sal.29]))))),
0)</f>
        <v>0</v>
      </c>
      <c r="AI67" s="111">
        <f t="array" ref="AI67">IFERROR(
MEDIAN((IF(DATOS_[[Sexo]:[Sexo]]=$B67,IF(DATOS_[[AGRUP. CLAS. PROF.]:[AGRUP. CLAS. PROF.]]=$B66,IF(DATOS_[[Check Periodo Ref.]:[Check Periodo Ref.]]="Dentro",DATOS_[Conc.Sal.30]))))),
0)</f>
        <v>0</v>
      </c>
      <c r="AJ67" s="112">
        <f t="array" ref="AJ67">IFERROR(
MEDIAN(IF(DATOS_[Sexo]=$B67,IF(DATOS_[AGRUP. CLAS. PROF.]=$B66,IF(DATOS_[Check Periodo Ref.]="Dentro",DATOS_[Tot COMPL.SAL Ef],FALSE)))),
0)</f>
        <v>0</v>
      </c>
      <c r="AK67" s="113">
        <f t="array" ref="AK67">IFERROR(
MEDIAN(IF(DATOS_[Sexo]=$B67,IF(DATOS_[AGRUP. CLAS. PROF.]=$B66,IF(DATOS_[Check Periodo Ref.]="Dentro",DATOS_[TOTAL SALARIO Ef],FALSE)))),
0)</f>
        <v>0</v>
      </c>
      <c r="AL67" s="114">
        <f t="array" ref="AL67">IFERROR(
MEDIAN((IF(DATOS_[[Sexo]:[Sexo]]=$B67,IF(DATOS_[[AGRUP. CLAS. PROF.]:[AGRUP. CLAS. PROF.]]=$B66,IF(DATOS_[[Check Periodo Ref.]:[Check Periodo Ref.]]="Dentro",DATOS_[C.Extra.01]))))),
0)</f>
        <v>0</v>
      </c>
      <c r="AM67" s="114">
        <f t="array" ref="AM67">IFERROR(
MEDIAN((IF(DATOS_[[Sexo]:[Sexo]]=$B67,IF(DATOS_[[AGRUP. CLAS. PROF.]:[AGRUP. CLAS. PROF.]]=$B66,IF(DATOS_[[Check Periodo Ref.]:[Check Periodo Ref.]]="Dentro",DATOS_[C.Extra.02]))))),
0)</f>
        <v>0</v>
      </c>
      <c r="AN67" s="114">
        <f t="array" ref="AN67">IFERROR(
MEDIAN((IF(DATOS_[[Sexo]:[Sexo]]=$B67,IF(DATOS_[[AGRUP. CLAS. PROF.]:[AGRUP. CLAS. PROF.]]=$B66,IF(DATOS_[[Check Periodo Ref.]:[Check Periodo Ref.]]="Dentro",DATOS_[C.Extra.03]))))),
0)</f>
        <v>0</v>
      </c>
      <c r="AO67" s="114">
        <f t="array" ref="AO67">IFERROR(
MEDIAN((IF(DATOS_[[Sexo]:[Sexo]]=$B67,IF(DATOS_[[AGRUP. CLAS. PROF.]:[AGRUP. CLAS. PROF.]]=$B66,IF(DATOS_[[Check Periodo Ref.]:[Check Periodo Ref.]]="Dentro",DATOS_[C.Extra.04]))))),
0)</f>
        <v>0</v>
      </c>
      <c r="AP67" s="114">
        <f t="array" ref="AP67">IFERROR(
MEDIAN((IF(DATOS_[[Sexo]:[Sexo]]=$B67,IF(DATOS_[[AGRUP. CLAS. PROF.]:[AGRUP. CLAS. PROF.]]=$B66,IF(DATOS_[[Check Periodo Ref.]:[Check Periodo Ref.]]="Dentro",DATOS_[C.Extra.05]))))),
0)</f>
        <v>0</v>
      </c>
      <c r="AQ67" s="115">
        <f t="array" ref="AQ67">IFERROR(
MEDIAN(IF(DATOS_[Sexo]=$B67,IF(DATOS_[AGRUP. CLAS. PROF.]=$B66,IF(DATOS_[Check Periodo Ref.]="Dentro",DATOS_[Tot Extrasalarial Ef],FALSE)))),
0)</f>
        <v>0</v>
      </c>
      <c r="AR67" s="116">
        <f t="array" ref="AR67">IFERROR(
MEDIAN(IF(DATOS_[Sexo]=$B67,IF(DATOS_[AGRUP. CLAS. PROF.]=$B66,IF(DATOS_[Check Periodo Ref.]="Dentro",DATOS_[TOTAL Retrib Ef],FALSE)))),
0)</f>
        <v>0</v>
      </c>
    </row>
    <row r="68" spans="1:44" x14ac:dyDescent="0.3">
      <c r="A68" s="42" t="str">
        <f t="shared" ref="A68" si="74">+A67</f>
        <v>[ocultar]</v>
      </c>
      <c r="B68" s="34" t="s">
        <v>163</v>
      </c>
      <c r="C68" s="33">
        <f t="array" ref="C68">SUM(IF($B68=DATOS_[Sexo],
IF($B66=DATOS_[AGRUP. CLAS. PROF.],
IF("Dentro"=DATOS_[Check Periodo Ref.],
1/(COUNTIFS(DATOS_[Sexo],$B68,DATOS_[AGRUP. CLAS. PROF.],$B66,DATOS_[Check Periodo Ref.],"Dentro",DATOS_[id],DATOS_[id]))))))</f>
        <v>0</v>
      </c>
      <c r="D68" s="35">
        <f>COUNTIFS(DATOS_[AGRUP. CLAS. PROF.],$B66,DATOS_[Sexo],$B68,DATOS_[Check Periodo Ref.],"Dentro")</f>
        <v>0</v>
      </c>
      <c r="E68" s="110">
        <f t="array" ref="E68">IFERROR(
MEDIAN(IF(DATOS_[Sexo]=$B68,IF(DATOS_[AGRUP. CLAS. PROF.]=$B66,IF(DATOS_[Check Periodo Ref.]="Dentro",DATOS_[SALARIO BASE Ef],FALSE)))),
0)</f>
        <v>0</v>
      </c>
      <c r="F68" s="111">
        <f t="array" ref="F68">IFERROR(
MEDIAN((IF(DATOS_[[Sexo]:[Sexo]]=$B68,IF(DATOS_[[AGRUP. CLAS. PROF.]:[AGRUP. CLAS. PROF.]]=$B66,IF(DATOS_[[Check Periodo Ref.]:[Check Periodo Ref.]]="Dentro",DATOS_[Conc.Sal.01]))))),
0)</f>
        <v>0</v>
      </c>
      <c r="G68" s="111">
        <f t="array" ref="G68">IFERROR(
MEDIAN((IF(DATOS_[[Sexo]:[Sexo]]=$B68,IF(DATOS_[[AGRUP. CLAS. PROF.]:[AGRUP. CLAS. PROF.]]=$B66,IF(DATOS_[[Check Periodo Ref.]:[Check Periodo Ref.]]="Dentro",DATOS_[Conc.Sal.02]))))),
0)</f>
        <v>0</v>
      </c>
      <c r="H68" s="111">
        <f t="array" ref="H68">IFERROR(
MEDIAN((IF(DATOS_[[Sexo]:[Sexo]]=$B68,IF(DATOS_[[AGRUP. CLAS. PROF.]:[AGRUP. CLAS. PROF.]]=$B66,IF(DATOS_[[Check Periodo Ref.]:[Check Periodo Ref.]]="Dentro",DATOS_[Conc.Sal.03]))))),
0)</f>
        <v>0</v>
      </c>
      <c r="I68" s="111">
        <f t="array" ref="I68">IFERROR(
MEDIAN((IF(DATOS_[[Sexo]:[Sexo]]=$B68,IF(DATOS_[[AGRUP. CLAS. PROF.]:[AGRUP. CLAS. PROF.]]=$B66,IF(DATOS_[[Check Periodo Ref.]:[Check Periodo Ref.]]="Dentro",DATOS_[Conc.Sal.04]))))),
0)</f>
        <v>0</v>
      </c>
      <c r="J68" s="111">
        <f t="array" ref="J68">IFERROR(
MEDIAN((IF(DATOS_[[Sexo]:[Sexo]]=$B68,IF(DATOS_[[AGRUP. CLAS. PROF.]:[AGRUP. CLAS. PROF.]]=$B66,IF(DATOS_[[Check Periodo Ref.]:[Check Periodo Ref.]]="Dentro",DATOS_[Conc.Sal.05]))))),
0)</f>
        <v>0</v>
      </c>
      <c r="K68" s="111">
        <f t="array" ref="K68">IFERROR(
MEDIAN((IF(DATOS_[[Sexo]:[Sexo]]=$B68,IF(DATOS_[[AGRUP. CLAS. PROF.]:[AGRUP. CLAS. PROF.]]=$B66,IF(DATOS_[[Check Periodo Ref.]:[Check Periodo Ref.]]="Dentro",DATOS_[Conc.Sal.06]))))),
0)</f>
        <v>0</v>
      </c>
      <c r="L68" s="111">
        <f t="array" ref="L68">IFERROR(
MEDIAN((IF(DATOS_[[Sexo]:[Sexo]]=$B68,IF(DATOS_[[AGRUP. CLAS. PROF.]:[AGRUP. CLAS. PROF.]]=$B66,IF(DATOS_[[Check Periodo Ref.]:[Check Periodo Ref.]]="Dentro",DATOS_[Conc.Sal.07]))))),
0)</f>
        <v>0</v>
      </c>
      <c r="M68" s="111">
        <f t="array" ref="M68">IFERROR(
MEDIAN((IF(DATOS_[[Sexo]:[Sexo]]=$B68,IF(DATOS_[[AGRUP. CLAS. PROF.]:[AGRUP. CLAS. PROF.]]=$B66,IF(DATOS_[[Check Periodo Ref.]:[Check Periodo Ref.]]="Dentro",DATOS_[Conc.Sal.08]))))),
0)</f>
        <v>0</v>
      </c>
      <c r="N68" s="111">
        <f t="array" ref="N68">IFERROR(
MEDIAN((IF(DATOS_[[Sexo]:[Sexo]]=$B68,IF(DATOS_[[AGRUP. CLAS. PROF.]:[AGRUP. CLAS. PROF.]]=$B66,IF(DATOS_[[Check Periodo Ref.]:[Check Periodo Ref.]]="Dentro",DATOS_[Conc.Sal.09]))))),
0)</f>
        <v>0</v>
      </c>
      <c r="O68" s="111">
        <f t="array" ref="O68">IFERROR(
MEDIAN((IF(DATOS_[[Sexo]:[Sexo]]=$B68,IF(DATOS_[[AGRUP. CLAS. PROF.]:[AGRUP. CLAS. PROF.]]=$B66,IF(DATOS_[[Check Periodo Ref.]:[Check Periodo Ref.]]="Dentro",DATOS_[Conc.Sal.10]))))),
0)</f>
        <v>0</v>
      </c>
      <c r="P68" s="111">
        <f t="array" ref="P68">IFERROR(
MEDIAN((IF(DATOS_[[Sexo]:[Sexo]]=$B68,IF(DATOS_[[AGRUP. CLAS. PROF.]:[AGRUP. CLAS. PROF.]]=$B66,IF(DATOS_[[Check Periodo Ref.]:[Check Periodo Ref.]]="Dentro",DATOS_[Conc.Sal.11]))))),
0)</f>
        <v>0</v>
      </c>
      <c r="Q68" s="111">
        <f t="array" ref="Q68">IFERROR(
MEDIAN((IF(DATOS_[[Sexo]:[Sexo]]=$B68,IF(DATOS_[[AGRUP. CLAS. PROF.]:[AGRUP. CLAS. PROF.]]=$B66,IF(DATOS_[[Check Periodo Ref.]:[Check Periodo Ref.]]="Dentro",DATOS_[Conc.Sal.12]))))),
0)</f>
        <v>0</v>
      </c>
      <c r="R68" s="111">
        <f t="array" ref="R68">IFERROR(
MEDIAN((IF(DATOS_[[Sexo]:[Sexo]]=$B68,IF(DATOS_[[AGRUP. CLAS. PROF.]:[AGRUP. CLAS. PROF.]]=$B66,IF(DATOS_[[Check Periodo Ref.]:[Check Periodo Ref.]]="Dentro",DATOS_[Conc.Sal.13]))))),
0)</f>
        <v>0</v>
      </c>
      <c r="S68" s="111">
        <f t="array" ref="S68">IFERROR(
MEDIAN((IF(DATOS_[[Sexo]:[Sexo]]=$B68,IF(DATOS_[[AGRUP. CLAS. PROF.]:[AGRUP. CLAS. PROF.]]=$B66,IF(DATOS_[[Check Periodo Ref.]:[Check Periodo Ref.]]="Dentro",DATOS_[Conc.Sal.14]))))),
0)</f>
        <v>0</v>
      </c>
      <c r="T68" s="111">
        <f t="array" ref="T68">IFERROR(
MEDIAN((IF(DATOS_[[Sexo]:[Sexo]]=$B68,IF(DATOS_[[AGRUP. CLAS. PROF.]:[AGRUP. CLAS. PROF.]]=$B66,IF(DATOS_[[Check Periodo Ref.]:[Check Periodo Ref.]]="Dentro",DATOS_[Conc.Sal.15]))))),
0)</f>
        <v>0</v>
      </c>
      <c r="U68" s="111">
        <f t="array" ref="U68">IFERROR(
MEDIAN((IF(DATOS_[[Sexo]:[Sexo]]=$B68,IF(DATOS_[[AGRUP. CLAS. PROF.]:[AGRUP. CLAS. PROF.]]=$B66,IF(DATOS_[[Check Periodo Ref.]:[Check Periodo Ref.]]="Dentro",DATOS_[Conc.Sal.16]))))),
0)</f>
        <v>0</v>
      </c>
      <c r="V68" s="111">
        <f t="array" ref="V68">IFERROR(
MEDIAN((IF(DATOS_[[Sexo]:[Sexo]]=$B68,IF(DATOS_[[AGRUP. CLAS. PROF.]:[AGRUP. CLAS. PROF.]]=$B66,IF(DATOS_[[Check Periodo Ref.]:[Check Periodo Ref.]]="Dentro",DATOS_[Conc.Sal.17]))))),
0)</f>
        <v>0</v>
      </c>
      <c r="W68" s="111">
        <f t="array" ref="W68">IFERROR(
MEDIAN((IF(DATOS_[[Sexo]:[Sexo]]=$B68,IF(DATOS_[[AGRUP. CLAS. PROF.]:[AGRUP. CLAS. PROF.]]=$B66,IF(DATOS_[[Check Periodo Ref.]:[Check Periodo Ref.]]="Dentro",DATOS_[Conc.Sal.18]))))),
0)</f>
        <v>0</v>
      </c>
      <c r="X68" s="111">
        <f t="array" ref="X68">IFERROR(
MEDIAN((IF(DATOS_[[Sexo]:[Sexo]]=$B68,IF(DATOS_[[AGRUP. CLAS. PROF.]:[AGRUP. CLAS. PROF.]]=$B66,IF(DATOS_[[Check Periodo Ref.]:[Check Periodo Ref.]]="Dentro",DATOS_[Conc.Sal.19]))))),
0)</f>
        <v>0</v>
      </c>
      <c r="Y68" s="111">
        <f t="array" ref="Y68">IFERROR(
MEDIAN((IF(DATOS_[[Sexo]:[Sexo]]=$B68,IF(DATOS_[[AGRUP. CLAS. PROF.]:[AGRUP. CLAS. PROF.]]=$B66,IF(DATOS_[[Check Periodo Ref.]:[Check Periodo Ref.]]="Dentro",DATOS_[Conc.Sal.20]))))),
0)</f>
        <v>0</v>
      </c>
      <c r="Z68" s="111">
        <f t="array" ref="Z68">IFERROR(
MEDIAN((IF(DATOS_[[Sexo]:[Sexo]]=$B68,IF(DATOS_[[AGRUP. CLAS. PROF.]:[AGRUP. CLAS. PROF.]]=$B66,IF(DATOS_[[Check Periodo Ref.]:[Check Periodo Ref.]]="Dentro",DATOS_[Conc.Sal.21]))))),
0)</f>
        <v>0</v>
      </c>
      <c r="AA68" s="111">
        <f t="array" ref="AA68">IFERROR(
MEDIAN((IF(DATOS_[[Sexo]:[Sexo]]=$B68,IF(DATOS_[[AGRUP. CLAS. PROF.]:[AGRUP. CLAS. PROF.]]=$B66,IF(DATOS_[[Check Periodo Ref.]:[Check Periodo Ref.]]="Dentro",DATOS_[Conc.Sal.22]))))),
0)</f>
        <v>0</v>
      </c>
      <c r="AB68" s="111">
        <f t="array" ref="AB68">IFERROR(
MEDIAN((IF(DATOS_[[Sexo]:[Sexo]]=$B68,IF(DATOS_[[AGRUP. CLAS. PROF.]:[AGRUP. CLAS. PROF.]]=$B66,IF(DATOS_[[Check Periodo Ref.]:[Check Periodo Ref.]]="Dentro",DATOS_[Conc.Sal.23]))))),
0)</f>
        <v>0</v>
      </c>
      <c r="AC68" s="111">
        <f t="array" ref="AC68">IFERROR(
MEDIAN((IF(DATOS_[[Sexo]:[Sexo]]=$B68,IF(DATOS_[[AGRUP. CLAS. PROF.]:[AGRUP. CLAS. PROF.]]=$B66,IF(DATOS_[[Check Periodo Ref.]:[Check Periodo Ref.]]="Dentro",DATOS_[Conc.Sal.24]))))),
0)</f>
        <v>0</v>
      </c>
      <c r="AD68" s="111">
        <f t="array" ref="AD68">IFERROR(
MEDIAN((IF(DATOS_[[Sexo]:[Sexo]]=$B68,IF(DATOS_[[AGRUP. CLAS. PROF.]:[AGRUP. CLAS. PROF.]]=$B66,IF(DATOS_[[Check Periodo Ref.]:[Check Periodo Ref.]]="Dentro",DATOS_[Conc.Sal.25]))))),
0)</f>
        <v>0</v>
      </c>
      <c r="AE68" s="111">
        <f t="array" ref="AE68">IFERROR(
MEDIAN((IF(DATOS_[[Sexo]:[Sexo]]=$B68,IF(DATOS_[[AGRUP. CLAS. PROF.]:[AGRUP. CLAS. PROF.]]=$B66,IF(DATOS_[[Check Periodo Ref.]:[Check Periodo Ref.]]="Dentro",DATOS_[Conc.Sal.26]))))),
0)</f>
        <v>0</v>
      </c>
      <c r="AF68" s="111">
        <f t="array" ref="AF68">IFERROR(
MEDIAN((IF(DATOS_[[Sexo]:[Sexo]]=$B68,IF(DATOS_[[AGRUP. CLAS. PROF.]:[AGRUP. CLAS. PROF.]]=$B66,IF(DATOS_[[Check Periodo Ref.]:[Check Periodo Ref.]]="Dentro",DATOS_[Conc.Sal.27]))))),
0)</f>
        <v>0</v>
      </c>
      <c r="AG68" s="111">
        <f t="array" ref="AG68">IFERROR(
MEDIAN((IF(DATOS_[[Sexo]:[Sexo]]=$B68,IF(DATOS_[[AGRUP. CLAS. PROF.]:[AGRUP. CLAS. PROF.]]=$B66,IF(DATOS_[[Check Periodo Ref.]:[Check Periodo Ref.]]="Dentro",DATOS_[Conc.Sal.28]))))),
0)</f>
        <v>0</v>
      </c>
      <c r="AH68" s="111">
        <f t="array" ref="AH68">IFERROR(
MEDIAN((IF(DATOS_[[Sexo]:[Sexo]]=$B68,IF(DATOS_[[AGRUP. CLAS. PROF.]:[AGRUP. CLAS. PROF.]]=$B66,IF(DATOS_[[Check Periodo Ref.]:[Check Periodo Ref.]]="Dentro",DATOS_[Conc.Sal.29]))))),
0)</f>
        <v>0</v>
      </c>
      <c r="AI68" s="111">
        <f t="array" ref="AI68">IFERROR(
MEDIAN((IF(DATOS_[[Sexo]:[Sexo]]=$B68,IF(DATOS_[[AGRUP. CLAS. PROF.]:[AGRUP. CLAS. PROF.]]=$B66,IF(DATOS_[[Check Periodo Ref.]:[Check Periodo Ref.]]="Dentro",DATOS_[Conc.Sal.30]))))),
0)</f>
        <v>0</v>
      </c>
      <c r="AJ68" s="112">
        <f t="array" ref="AJ68">IFERROR(
MEDIAN(IF(DATOS_[Sexo]=$B68,IF(DATOS_[AGRUP. CLAS. PROF.]=$B66,IF(DATOS_[Check Periodo Ref.]="Dentro",DATOS_[Tot COMPL.SAL Ef],FALSE)))),
0)</f>
        <v>0</v>
      </c>
      <c r="AK68" s="113">
        <f t="array" ref="AK68">IFERROR(
MEDIAN(IF(DATOS_[Sexo]=$B68,IF(DATOS_[AGRUP. CLAS. PROF.]=$B66,IF(DATOS_[Check Periodo Ref.]="Dentro",DATOS_[TOTAL SALARIO Ef],FALSE)))),
0)</f>
        <v>0</v>
      </c>
      <c r="AL68" s="114">
        <f t="array" ref="AL68">IFERROR(
MEDIAN((IF(DATOS_[[Sexo]:[Sexo]]=$B68,IF(DATOS_[[AGRUP. CLAS. PROF.]:[AGRUP. CLAS. PROF.]]=$B66,IF(DATOS_[[Check Periodo Ref.]:[Check Periodo Ref.]]="Dentro",DATOS_[C.Extra.01]))))),
0)</f>
        <v>0</v>
      </c>
      <c r="AM68" s="114">
        <f t="array" ref="AM68">IFERROR(
MEDIAN((IF(DATOS_[[Sexo]:[Sexo]]=$B68,IF(DATOS_[[AGRUP. CLAS. PROF.]:[AGRUP. CLAS. PROF.]]=$B66,IF(DATOS_[[Check Periodo Ref.]:[Check Periodo Ref.]]="Dentro",DATOS_[C.Extra.02]))))),
0)</f>
        <v>0</v>
      </c>
      <c r="AN68" s="114">
        <f t="array" ref="AN68">IFERROR(
MEDIAN((IF(DATOS_[[Sexo]:[Sexo]]=$B68,IF(DATOS_[[AGRUP. CLAS. PROF.]:[AGRUP. CLAS. PROF.]]=$B66,IF(DATOS_[[Check Periodo Ref.]:[Check Periodo Ref.]]="Dentro",DATOS_[C.Extra.03]))))),
0)</f>
        <v>0</v>
      </c>
      <c r="AO68" s="114">
        <f t="array" ref="AO68">IFERROR(
MEDIAN((IF(DATOS_[[Sexo]:[Sexo]]=$B68,IF(DATOS_[[AGRUP. CLAS. PROF.]:[AGRUP. CLAS. PROF.]]=$B66,IF(DATOS_[[Check Periodo Ref.]:[Check Periodo Ref.]]="Dentro",DATOS_[C.Extra.04]))))),
0)</f>
        <v>0</v>
      </c>
      <c r="AP68" s="114">
        <f t="array" ref="AP68">IFERROR(
MEDIAN((IF(DATOS_[[Sexo]:[Sexo]]=$B68,IF(DATOS_[[AGRUP. CLAS. PROF.]:[AGRUP. CLAS. PROF.]]=$B66,IF(DATOS_[[Check Periodo Ref.]:[Check Periodo Ref.]]="Dentro",DATOS_[C.Extra.05]))))),
0)</f>
        <v>0</v>
      </c>
      <c r="AQ68" s="115">
        <f t="array" ref="AQ68">IFERROR(
MEDIAN(IF(DATOS_[Sexo]=$B68,IF(DATOS_[AGRUP. CLAS. PROF.]=$B66,IF(DATOS_[Check Periodo Ref.]="Dentro",DATOS_[Tot Extrasalarial Ef],FALSE)))),
0)</f>
        <v>0</v>
      </c>
      <c r="AR68" s="116">
        <f t="array" ref="AR68">IFERROR(
MEDIAN(IF(DATOS_[Sexo]=$B68,IF(DATOS_[AGRUP. CLAS. PROF.]=$B66,IF(DATOS_[Check Periodo Ref.]="Dentro",DATOS_[TOTAL Retrib Ef],FALSE)))),
0)</f>
        <v>0</v>
      </c>
    </row>
    <row r="69" spans="1:44" ht="17.25" thickBot="1" x14ac:dyDescent="0.35">
      <c r="A69" s="42" t="str">
        <f t="shared" ref="A69" si="75">+A70</f>
        <v>[ocultar]</v>
      </c>
      <c r="B69" s="40" t="s">
        <v>235</v>
      </c>
      <c r="C69" s="109"/>
      <c r="D69" s="41"/>
      <c r="E69" s="119" t="str">
        <f t="shared" ref="E69:AR69" si="76">IFERROR((E70-E71)/E70,"")</f>
        <v/>
      </c>
      <c r="F69" s="123" t="str">
        <f t="shared" si="76"/>
        <v/>
      </c>
      <c r="G69" s="123" t="str">
        <f t="shared" si="76"/>
        <v/>
      </c>
      <c r="H69" s="123" t="str">
        <f t="shared" si="76"/>
        <v/>
      </c>
      <c r="I69" s="123" t="str">
        <f t="shared" si="76"/>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2" t="str">
        <f t="shared" si="76"/>
        <v/>
      </c>
      <c r="W69" s="122" t="str">
        <f t="shared" si="76"/>
        <v/>
      </c>
      <c r="X69" s="122" t="str">
        <f t="shared" si="76"/>
        <v/>
      </c>
      <c r="Y69" s="122"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4" t="str">
        <f t="shared" si="76"/>
        <v/>
      </c>
      <c r="AK69" s="128" t="str">
        <f t="shared" si="76"/>
        <v/>
      </c>
      <c r="AL69" s="125" t="str">
        <f t="shared" si="76"/>
        <v/>
      </c>
      <c r="AM69" s="125" t="str">
        <f t="shared" si="76"/>
        <v/>
      </c>
      <c r="AN69" s="125" t="str">
        <f t="shared" si="76"/>
        <v/>
      </c>
      <c r="AO69" s="125" t="str">
        <f t="shared" si="76"/>
        <v/>
      </c>
      <c r="AP69" s="125" t="str">
        <f t="shared" si="76"/>
        <v/>
      </c>
      <c r="AQ69" s="126" t="str">
        <f t="shared" si="76"/>
        <v/>
      </c>
      <c r="AR69" s="127" t="str">
        <f t="shared" si="76"/>
        <v/>
      </c>
    </row>
    <row r="70" spans="1:44" x14ac:dyDescent="0.3">
      <c r="A70" s="42" t="str">
        <f t="shared" ref="A70" si="77">+IF(C70+C71=0,"[ocultar]","")</f>
        <v>[ocultar]</v>
      </c>
      <c r="B70" s="34" t="s">
        <v>162</v>
      </c>
      <c r="C70" s="33">
        <f t="array" ref="C70">SUM(IF($B70=DATOS_[Sexo],
IF($B69=DATOS_[AGRUP. CLAS. PROF.],
IF("Dentro"=DATOS_[Check Periodo Ref.],
1/(COUNTIFS(DATOS_[Sexo],$B70,DATOS_[AGRUP. CLAS. PROF.],$B69,DATOS_[Check Periodo Ref.],"Dentro",DATOS_[id],DATOS_[id]))))))</f>
        <v>0</v>
      </c>
      <c r="D70" s="35">
        <f>COUNTIFS(DATOS_[AGRUP. CLAS. PROF.],$B69,DATOS_[Sexo],$B70,DATOS_[Check Periodo Ref.],"Dentro")</f>
        <v>0</v>
      </c>
      <c r="E70" s="110">
        <f t="array" ref="E70">IFERROR(
MEDIAN(IF(DATOS_[Sexo]=$B70,IF(DATOS_[AGRUP. CLAS. PROF.]=$B69,IF(DATOS_[Check Periodo Ref.]="Dentro",DATOS_[SALARIO BASE Ef],FALSE)))),
0)</f>
        <v>0</v>
      </c>
      <c r="F70" s="111">
        <f t="array" ref="F70">IFERROR(
MEDIAN((IF(DATOS_[[Sexo]:[Sexo]]=$B70,IF(DATOS_[[AGRUP. CLAS. PROF.]:[AGRUP. CLAS. PROF.]]=$B69,IF(DATOS_[[Check Periodo Ref.]:[Check Periodo Ref.]]="Dentro",DATOS_[Conc.Sal.01]))))),
0)</f>
        <v>0</v>
      </c>
      <c r="G70" s="111">
        <f t="array" ref="G70">IFERROR(
MEDIAN((IF(DATOS_[[Sexo]:[Sexo]]=$B70,IF(DATOS_[[AGRUP. CLAS. PROF.]:[AGRUP. CLAS. PROF.]]=$B69,IF(DATOS_[[Check Periodo Ref.]:[Check Periodo Ref.]]="Dentro",DATOS_[Conc.Sal.02]))))),
0)</f>
        <v>0</v>
      </c>
      <c r="H70" s="111">
        <f t="array" ref="H70">IFERROR(
MEDIAN((IF(DATOS_[[Sexo]:[Sexo]]=$B70,IF(DATOS_[[AGRUP. CLAS. PROF.]:[AGRUP. CLAS. PROF.]]=$B69,IF(DATOS_[[Check Periodo Ref.]:[Check Periodo Ref.]]="Dentro",DATOS_[Conc.Sal.03]))))),
0)</f>
        <v>0</v>
      </c>
      <c r="I70" s="111">
        <f t="array" ref="I70">IFERROR(
MEDIAN((IF(DATOS_[[Sexo]:[Sexo]]=$B70,IF(DATOS_[[AGRUP. CLAS. PROF.]:[AGRUP. CLAS. PROF.]]=$B69,IF(DATOS_[[Check Periodo Ref.]:[Check Periodo Ref.]]="Dentro",DATOS_[Conc.Sal.04]))))),
0)</f>
        <v>0</v>
      </c>
      <c r="J70" s="111">
        <f t="array" ref="J70">IFERROR(
MEDIAN((IF(DATOS_[[Sexo]:[Sexo]]=$B70,IF(DATOS_[[AGRUP. CLAS. PROF.]:[AGRUP. CLAS. PROF.]]=$B69,IF(DATOS_[[Check Periodo Ref.]:[Check Periodo Ref.]]="Dentro",DATOS_[Conc.Sal.05]))))),
0)</f>
        <v>0</v>
      </c>
      <c r="K70" s="111">
        <f t="array" ref="K70">IFERROR(
MEDIAN((IF(DATOS_[[Sexo]:[Sexo]]=$B70,IF(DATOS_[[AGRUP. CLAS. PROF.]:[AGRUP. CLAS. PROF.]]=$B69,IF(DATOS_[[Check Periodo Ref.]:[Check Periodo Ref.]]="Dentro",DATOS_[Conc.Sal.06]))))),
0)</f>
        <v>0</v>
      </c>
      <c r="L70" s="111">
        <f t="array" ref="L70">IFERROR(
MEDIAN((IF(DATOS_[[Sexo]:[Sexo]]=$B70,IF(DATOS_[[AGRUP. CLAS. PROF.]:[AGRUP. CLAS. PROF.]]=$B69,IF(DATOS_[[Check Periodo Ref.]:[Check Periodo Ref.]]="Dentro",DATOS_[Conc.Sal.07]))))),
0)</f>
        <v>0</v>
      </c>
      <c r="M70" s="111">
        <f t="array" ref="M70">IFERROR(
MEDIAN((IF(DATOS_[[Sexo]:[Sexo]]=$B70,IF(DATOS_[[AGRUP. CLAS. PROF.]:[AGRUP. CLAS. PROF.]]=$B69,IF(DATOS_[[Check Periodo Ref.]:[Check Periodo Ref.]]="Dentro",DATOS_[Conc.Sal.08]))))),
0)</f>
        <v>0</v>
      </c>
      <c r="N70" s="111">
        <f t="array" ref="N70">IFERROR(
MEDIAN((IF(DATOS_[[Sexo]:[Sexo]]=$B70,IF(DATOS_[[AGRUP. CLAS. PROF.]:[AGRUP. CLAS. PROF.]]=$B69,IF(DATOS_[[Check Periodo Ref.]:[Check Periodo Ref.]]="Dentro",DATOS_[Conc.Sal.09]))))),
0)</f>
        <v>0</v>
      </c>
      <c r="O70" s="111">
        <f t="array" ref="O70">IFERROR(
MEDIAN((IF(DATOS_[[Sexo]:[Sexo]]=$B70,IF(DATOS_[[AGRUP. CLAS. PROF.]:[AGRUP. CLAS. PROF.]]=$B69,IF(DATOS_[[Check Periodo Ref.]:[Check Periodo Ref.]]="Dentro",DATOS_[Conc.Sal.10]))))),
0)</f>
        <v>0</v>
      </c>
      <c r="P70" s="111">
        <f t="array" ref="P70">IFERROR(
MEDIAN((IF(DATOS_[[Sexo]:[Sexo]]=$B70,IF(DATOS_[[AGRUP. CLAS. PROF.]:[AGRUP. CLAS. PROF.]]=$B69,IF(DATOS_[[Check Periodo Ref.]:[Check Periodo Ref.]]="Dentro",DATOS_[Conc.Sal.11]))))),
0)</f>
        <v>0</v>
      </c>
      <c r="Q70" s="111">
        <f t="array" ref="Q70">IFERROR(
MEDIAN((IF(DATOS_[[Sexo]:[Sexo]]=$B70,IF(DATOS_[[AGRUP. CLAS. PROF.]:[AGRUP. CLAS. PROF.]]=$B69,IF(DATOS_[[Check Periodo Ref.]:[Check Periodo Ref.]]="Dentro",DATOS_[Conc.Sal.12]))))),
0)</f>
        <v>0</v>
      </c>
      <c r="R70" s="111">
        <f t="array" ref="R70">IFERROR(
MEDIAN((IF(DATOS_[[Sexo]:[Sexo]]=$B70,IF(DATOS_[[AGRUP. CLAS. PROF.]:[AGRUP. CLAS. PROF.]]=$B69,IF(DATOS_[[Check Periodo Ref.]:[Check Periodo Ref.]]="Dentro",DATOS_[Conc.Sal.13]))))),
0)</f>
        <v>0</v>
      </c>
      <c r="S70" s="111">
        <f t="array" ref="S70">IFERROR(
MEDIAN((IF(DATOS_[[Sexo]:[Sexo]]=$B70,IF(DATOS_[[AGRUP. CLAS. PROF.]:[AGRUP. CLAS. PROF.]]=$B69,IF(DATOS_[[Check Periodo Ref.]:[Check Periodo Ref.]]="Dentro",DATOS_[Conc.Sal.14]))))),
0)</f>
        <v>0</v>
      </c>
      <c r="T70" s="111">
        <f t="array" ref="T70">IFERROR(
MEDIAN((IF(DATOS_[[Sexo]:[Sexo]]=$B70,IF(DATOS_[[AGRUP. CLAS. PROF.]:[AGRUP. CLAS. PROF.]]=$B69,IF(DATOS_[[Check Periodo Ref.]:[Check Periodo Ref.]]="Dentro",DATOS_[Conc.Sal.15]))))),
0)</f>
        <v>0</v>
      </c>
      <c r="U70" s="111">
        <f t="array" ref="U70">IFERROR(
MEDIAN((IF(DATOS_[[Sexo]:[Sexo]]=$B70,IF(DATOS_[[AGRUP. CLAS. PROF.]:[AGRUP. CLAS. PROF.]]=$B69,IF(DATOS_[[Check Periodo Ref.]:[Check Periodo Ref.]]="Dentro",DATOS_[Conc.Sal.16]))))),
0)</f>
        <v>0</v>
      </c>
      <c r="V70" s="111">
        <f t="array" ref="V70">IFERROR(
MEDIAN((IF(DATOS_[[Sexo]:[Sexo]]=$B70,IF(DATOS_[[AGRUP. CLAS. PROF.]:[AGRUP. CLAS. PROF.]]=$B69,IF(DATOS_[[Check Periodo Ref.]:[Check Periodo Ref.]]="Dentro",DATOS_[Conc.Sal.17]))))),
0)</f>
        <v>0</v>
      </c>
      <c r="W70" s="111">
        <f t="array" ref="W70">IFERROR(
MEDIAN((IF(DATOS_[[Sexo]:[Sexo]]=$B70,IF(DATOS_[[AGRUP. CLAS. PROF.]:[AGRUP. CLAS. PROF.]]=$B69,IF(DATOS_[[Check Periodo Ref.]:[Check Periodo Ref.]]="Dentro",DATOS_[Conc.Sal.18]))))),
0)</f>
        <v>0</v>
      </c>
      <c r="X70" s="111">
        <f t="array" ref="X70">IFERROR(
MEDIAN((IF(DATOS_[[Sexo]:[Sexo]]=$B70,IF(DATOS_[[AGRUP. CLAS. PROF.]:[AGRUP. CLAS. PROF.]]=$B69,IF(DATOS_[[Check Periodo Ref.]:[Check Periodo Ref.]]="Dentro",DATOS_[Conc.Sal.19]))))),
0)</f>
        <v>0</v>
      </c>
      <c r="Y70" s="111">
        <f t="array" ref="Y70">IFERROR(
MEDIAN((IF(DATOS_[[Sexo]:[Sexo]]=$B70,IF(DATOS_[[AGRUP. CLAS. PROF.]:[AGRUP. CLAS. PROF.]]=$B69,IF(DATOS_[[Check Periodo Ref.]:[Check Periodo Ref.]]="Dentro",DATOS_[Conc.Sal.20]))))),
0)</f>
        <v>0</v>
      </c>
      <c r="Z70" s="111">
        <f t="array" ref="Z70">IFERROR(
MEDIAN((IF(DATOS_[[Sexo]:[Sexo]]=$B70,IF(DATOS_[[AGRUP. CLAS. PROF.]:[AGRUP. CLAS. PROF.]]=$B69,IF(DATOS_[[Check Periodo Ref.]:[Check Periodo Ref.]]="Dentro",DATOS_[Conc.Sal.21]))))),
0)</f>
        <v>0</v>
      </c>
      <c r="AA70" s="111">
        <f t="array" ref="AA70">IFERROR(
MEDIAN((IF(DATOS_[[Sexo]:[Sexo]]=$B70,IF(DATOS_[[AGRUP. CLAS. PROF.]:[AGRUP. CLAS. PROF.]]=$B69,IF(DATOS_[[Check Periodo Ref.]:[Check Periodo Ref.]]="Dentro",DATOS_[Conc.Sal.22]))))),
0)</f>
        <v>0</v>
      </c>
      <c r="AB70" s="111">
        <f t="array" ref="AB70">IFERROR(
MEDIAN((IF(DATOS_[[Sexo]:[Sexo]]=$B70,IF(DATOS_[[AGRUP. CLAS. PROF.]:[AGRUP. CLAS. PROF.]]=$B69,IF(DATOS_[[Check Periodo Ref.]:[Check Periodo Ref.]]="Dentro",DATOS_[Conc.Sal.23]))))),
0)</f>
        <v>0</v>
      </c>
      <c r="AC70" s="111">
        <f t="array" ref="AC70">IFERROR(
MEDIAN((IF(DATOS_[[Sexo]:[Sexo]]=$B70,IF(DATOS_[[AGRUP. CLAS. PROF.]:[AGRUP. CLAS. PROF.]]=$B69,IF(DATOS_[[Check Periodo Ref.]:[Check Periodo Ref.]]="Dentro",DATOS_[Conc.Sal.24]))))),
0)</f>
        <v>0</v>
      </c>
      <c r="AD70" s="111">
        <f t="array" ref="AD70">IFERROR(
MEDIAN((IF(DATOS_[[Sexo]:[Sexo]]=$B70,IF(DATOS_[[AGRUP. CLAS. PROF.]:[AGRUP. CLAS. PROF.]]=$B69,IF(DATOS_[[Check Periodo Ref.]:[Check Periodo Ref.]]="Dentro",DATOS_[Conc.Sal.25]))))),
0)</f>
        <v>0</v>
      </c>
      <c r="AE70" s="111">
        <f t="array" ref="AE70">IFERROR(
MEDIAN((IF(DATOS_[[Sexo]:[Sexo]]=$B70,IF(DATOS_[[AGRUP. CLAS. PROF.]:[AGRUP. CLAS. PROF.]]=$B69,IF(DATOS_[[Check Periodo Ref.]:[Check Periodo Ref.]]="Dentro",DATOS_[Conc.Sal.26]))))),
0)</f>
        <v>0</v>
      </c>
      <c r="AF70" s="111">
        <f t="array" ref="AF70">IFERROR(
MEDIAN((IF(DATOS_[[Sexo]:[Sexo]]=$B70,IF(DATOS_[[AGRUP. CLAS. PROF.]:[AGRUP. CLAS. PROF.]]=$B69,IF(DATOS_[[Check Periodo Ref.]:[Check Periodo Ref.]]="Dentro",DATOS_[Conc.Sal.27]))))),
0)</f>
        <v>0</v>
      </c>
      <c r="AG70" s="111">
        <f t="array" ref="AG70">IFERROR(
MEDIAN((IF(DATOS_[[Sexo]:[Sexo]]=$B70,IF(DATOS_[[AGRUP. CLAS. PROF.]:[AGRUP. CLAS. PROF.]]=$B69,IF(DATOS_[[Check Periodo Ref.]:[Check Periodo Ref.]]="Dentro",DATOS_[Conc.Sal.28]))))),
0)</f>
        <v>0</v>
      </c>
      <c r="AH70" s="111">
        <f t="array" ref="AH70">IFERROR(
MEDIAN((IF(DATOS_[[Sexo]:[Sexo]]=$B70,IF(DATOS_[[AGRUP. CLAS. PROF.]:[AGRUP. CLAS. PROF.]]=$B69,IF(DATOS_[[Check Periodo Ref.]:[Check Periodo Ref.]]="Dentro",DATOS_[Conc.Sal.29]))))),
0)</f>
        <v>0</v>
      </c>
      <c r="AI70" s="111">
        <f t="array" ref="AI70">IFERROR(
MEDIAN((IF(DATOS_[[Sexo]:[Sexo]]=$B70,IF(DATOS_[[AGRUP. CLAS. PROF.]:[AGRUP. CLAS. PROF.]]=$B69,IF(DATOS_[[Check Periodo Ref.]:[Check Periodo Ref.]]="Dentro",DATOS_[Conc.Sal.30]))))),
0)</f>
        <v>0</v>
      </c>
      <c r="AJ70" s="112">
        <f t="array" ref="AJ70">IFERROR(
MEDIAN(IF(DATOS_[Sexo]=$B70,IF(DATOS_[AGRUP. CLAS. PROF.]=$B69,IF(DATOS_[Check Periodo Ref.]="Dentro",DATOS_[Tot COMPL.SAL Ef],FALSE)))),
0)</f>
        <v>0</v>
      </c>
      <c r="AK70" s="113">
        <f t="array" ref="AK70">IFERROR(
MEDIAN(IF(DATOS_[Sexo]=$B70,IF(DATOS_[AGRUP. CLAS. PROF.]=$B69,IF(DATOS_[Check Periodo Ref.]="Dentro",DATOS_[TOTAL SALARIO Ef],FALSE)))),
0)</f>
        <v>0</v>
      </c>
      <c r="AL70" s="114">
        <f t="array" ref="AL70">IFERROR(
MEDIAN((IF(DATOS_[[Sexo]:[Sexo]]=$B70,IF(DATOS_[[AGRUP. CLAS. PROF.]:[AGRUP. CLAS. PROF.]]=$B69,IF(DATOS_[[Check Periodo Ref.]:[Check Periodo Ref.]]="Dentro",DATOS_[C.Extra.01]))))),
0)</f>
        <v>0</v>
      </c>
      <c r="AM70" s="114">
        <f t="array" ref="AM70">IFERROR(
MEDIAN((IF(DATOS_[[Sexo]:[Sexo]]=$B70,IF(DATOS_[[AGRUP. CLAS. PROF.]:[AGRUP. CLAS. PROF.]]=$B69,IF(DATOS_[[Check Periodo Ref.]:[Check Periodo Ref.]]="Dentro",DATOS_[C.Extra.02]))))),
0)</f>
        <v>0</v>
      </c>
      <c r="AN70" s="114">
        <f t="array" ref="AN70">IFERROR(
MEDIAN((IF(DATOS_[[Sexo]:[Sexo]]=$B70,IF(DATOS_[[AGRUP. CLAS. PROF.]:[AGRUP. CLAS. PROF.]]=$B69,IF(DATOS_[[Check Periodo Ref.]:[Check Periodo Ref.]]="Dentro",DATOS_[C.Extra.03]))))),
0)</f>
        <v>0</v>
      </c>
      <c r="AO70" s="114">
        <f t="array" ref="AO70">IFERROR(
MEDIAN((IF(DATOS_[[Sexo]:[Sexo]]=$B70,IF(DATOS_[[AGRUP. CLAS. PROF.]:[AGRUP. CLAS. PROF.]]=$B69,IF(DATOS_[[Check Periodo Ref.]:[Check Periodo Ref.]]="Dentro",DATOS_[C.Extra.04]))))),
0)</f>
        <v>0</v>
      </c>
      <c r="AP70" s="114">
        <f t="array" ref="AP70">IFERROR(
MEDIAN((IF(DATOS_[[Sexo]:[Sexo]]=$B70,IF(DATOS_[[AGRUP. CLAS. PROF.]:[AGRUP. CLAS. PROF.]]=$B69,IF(DATOS_[[Check Periodo Ref.]:[Check Periodo Ref.]]="Dentro",DATOS_[C.Extra.05]))))),
0)</f>
        <v>0</v>
      </c>
      <c r="AQ70" s="115">
        <f t="array" ref="AQ70">IFERROR(
MEDIAN(IF(DATOS_[Sexo]=$B70,IF(DATOS_[AGRUP. CLAS. PROF.]=$B69,IF(DATOS_[Check Periodo Ref.]="Dentro",DATOS_[Tot Extrasalarial Ef],FALSE)))),
0)</f>
        <v>0</v>
      </c>
      <c r="AR70" s="116">
        <f t="array" ref="AR70">IFERROR(
MEDIAN(IF(DATOS_[Sexo]=$B70,IF(DATOS_[AGRUP. CLAS. PROF.]=$B69,IF(DATOS_[Check Periodo Ref.]="Dentro",DATOS_[TOTAL Retrib Ef],FALSE)))),
0)</f>
        <v>0</v>
      </c>
    </row>
    <row r="71" spans="1:44" x14ac:dyDescent="0.3">
      <c r="A71" s="42" t="str">
        <f t="shared" ref="A71" si="78">+A70</f>
        <v>[ocultar]</v>
      </c>
      <c r="B71" s="34" t="s">
        <v>163</v>
      </c>
      <c r="C71" s="33">
        <f t="array" ref="C71">SUM(IF($B71=DATOS_[Sexo],
IF($B69=DATOS_[AGRUP. CLAS. PROF.],
IF("Dentro"=DATOS_[Check Periodo Ref.],
1/(COUNTIFS(DATOS_[Sexo],$B71,DATOS_[AGRUP. CLAS. PROF.],$B69,DATOS_[Check Periodo Ref.],"Dentro",DATOS_[id],DATOS_[id]))))))</f>
        <v>0</v>
      </c>
      <c r="D71" s="35">
        <f>COUNTIFS(DATOS_[AGRUP. CLAS. PROF.],$B69,DATOS_[Sexo],$B71,DATOS_[Check Periodo Ref.],"Dentro")</f>
        <v>0</v>
      </c>
      <c r="E71" s="110">
        <f t="array" ref="E71">IFERROR(
MEDIAN(IF(DATOS_[Sexo]=$B71,IF(DATOS_[AGRUP. CLAS. PROF.]=$B69,IF(DATOS_[Check Periodo Ref.]="Dentro",DATOS_[SALARIO BASE Ef],FALSE)))),
0)</f>
        <v>0</v>
      </c>
      <c r="F71" s="111">
        <f t="array" ref="F71">IFERROR(
MEDIAN((IF(DATOS_[[Sexo]:[Sexo]]=$B71,IF(DATOS_[[AGRUP. CLAS. PROF.]:[AGRUP. CLAS. PROF.]]=$B69,IF(DATOS_[[Check Periodo Ref.]:[Check Periodo Ref.]]="Dentro",DATOS_[Conc.Sal.01]))))),
0)</f>
        <v>0</v>
      </c>
      <c r="G71" s="111">
        <f t="array" ref="G71">IFERROR(
MEDIAN((IF(DATOS_[[Sexo]:[Sexo]]=$B71,IF(DATOS_[[AGRUP. CLAS. PROF.]:[AGRUP. CLAS. PROF.]]=$B69,IF(DATOS_[[Check Periodo Ref.]:[Check Periodo Ref.]]="Dentro",DATOS_[Conc.Sal.02]))))),
0)</f>
        <v>0</v>
      </c>
      <c r="H71" s="111">
        <f t="array" ref="H71">IFERROR(
MEDIAN((IF(DATOS_[[Sexo]:[Sexo]]=$B71,IF(DATOS_[[AGRUP. CLAS. PROF.]:[AGRUP. CLAS. PROF.]]=$B69,IF(DATOS_[[Check Periodo Ref.]:[Check Periodo Ref.]]="Dentro",DATOS_[Conc.Sal.03]))))),
0)</f>
        <v>0</v>
      </c>
      <c r="I71" s="111">
        <f t="array" ref="I71">IFERROR(
MEDIAN((IF(DATOS_[[Sexo]:[Sexo]]=$B71,IF(DATOS_[[AGRUP. CLAS. PROF.]:[AGRUP. CLAS. PROF.]]=$B69,IF(DATOS_[[Check Periodo Ref.]:[Check Periodo Ref.]]="Dentro",DATOS_[Conc.Sal.04]))))),
0)</f>
        <v>0</v>
      </c>
      <c r="J71" s="111">
        <f t="array" ref="J71">IFERROR(
MEDIAN((IF(DATOS_[[Sexo]:[Sexo]]=$B71,IF(DATOS_[[AGRUP. CLAS. PROF.]:[AGRUP. CLAS. PROF.]]=$B69,IF(DATOS_[[Check Periodo Ref.]:[Check Periodo Ref.]]="Dentro",DATOS_[Conc.Sal.05]))))),
0)</f>
        <v>0</v>
      </c>
      <c r="K71" s="111">
        <f t="array" ref="K71">IFERROR(
MEDIAN((IF(DATOS_[[Sexo]:[Sexo]]=$B71,IF(DATOS_[[AGRUP. CLAS. PROF.]:[AGRUP. CLAS. PROF.]]=$B69,IF(DATOS_[[Check Periodo Ref.]:[Check Periodo Ref.]]="Dentro",DATOS_[Conc.Sal.06]))))),
0)</f>
        <v>0</v>
      </c>
      <c r="L71" s="111">
        <f t="array" ref="L71">IFERROR(
MEDIAN((IF(DATOS_[[Sexo]:[Sexo]]=$B71,IF(DATOS_[[AGRUP. CLAS. PROF.]:[AGRUP. CLAS. PROF.]]=$B69,IF(DATOS_[[Check Periodo Ref.]:[Check Periodo Ref.]]="Dentro",DATOS_[Conc.Sal.07]))))),
0)</f>
        <v>0</v>
      </c>
      <c r="M71" s="111">
        <f t="array" ref="M71">IFERROR(
MEDIAN((IF(DATOS_[[Sexo]:[Sexo]]=$B71,IF(DATOS_[[AGRUP. CLAS. PROF.]:[AGRUP. CLAS. PROF.]]=$B69,IF(DATOS_[[Check Periodo Ref.]:[Check Periodo Ref.]]="Dentro",DATOS_[Conc.Sal.08]))))),
0)</f>
        <v>0</v>
      </c>
      <c r="N71" s="111">
        <f t="array" ref="N71">IFERROR(
MEDIAN((IF(DATOS_[[Sexo]:[Sexo]]=$B71,IF(DATOS_[[AGRUP. CLAS. PROF.]:[AGRUP. CLAS. PROF.]]=$B69,IF(DATOS_[[Check Periodo Ref.]:[Check Periodo Ref.]]="Dentro",DATOS_[Conc.Sal.09]))))),
0)</f>
        <v>0</v>
      </c>
      <c r="O71" s="111">
        <f t="array" ref="O71">IFERROR(
MEDIAN((IF(DATOS_[[Sexo]:[Sexo]]=$B71,IF(DATOS_[[AGRUP. CLAS. PROF.]:[AGRUP. CLAS. PROF.]]=$B69,IF(DATOS_[[Check Periodo Ref.]:[Check Periodo Ref.]]="Dentro",DATOS_[Conc.Sal.10]))))),
0)</f>
        <v>0</v>
      </c>
      <c r="P71" s="111">
        <f t="array" ref="P71">IFERROR(
MEDIAN((IF(DATOS_[[Sexo]:[Sexo]]=$B71,IF(DATOS_[[AGRUP. CLAS. PROF.]:[AGRUP. CLAS. PROF.]]=$B69,IF(DATOS_[[Check Periodo Ref.]:[Check Periodo Ref.]]="Dentro",DATOS_[Conc.Sal.11]))))),
0)</f>
        <v>0</v>
      </c>
      <c r="Q71" s="111">
        <f t="array" ref="Q71">IFERROR(
MEDIAN((IF(DATOS_[[Sexo]:[Sexo]]=$B71,IF(DATOS_[[AGRUP. CLAS. PROF.]:[AGRUP. CLAS. PROF.]]=$B69,IF(DATOS_[[Check Periodo Ref.]:[Check Periodo Ref.]]="Dentro",DATOS_[Conc.Sal.12]))))),
0)</f>
        <v>0</v>
      </c>
      <c r="R71" s="111">
        <f t="array" ref="R71">IFERROR(
MEDIAN((IF(DATOS_[[Sexo]:[Sexo]]=$B71,IF(DATOS_[[AGRUP. CLAS. PROF.]:[AGRUP. CLAS. PROF.]]=$B69,IF(DATOS_[[Check Periodo Ref.]:[Check Periodo Ref.]]="Dentro",DATOS_[Conc.Sal.13]))))),
0)</f>
        <v>0</v>
      </c>
      <c r="S71" s="111">
        <f t="array" ref="S71">IFERROR(
MEDIAN((IF(DATOS_[[Sexo]:[Sexo]]=$B71,IF(DATOS_[[AGRUP. CLAS. PROF.]:[AGRUP. CLAS. PROF.]]=$B69,IF(DATOS_[[Check Periodo Ref.]:[Check Periodo Ref.]]="Dentro",DATOS_[Conc.Sal.14]))))),
0)</f>
        <v>0</v>
      </c>
      <c r="T71" s="111">
        <f t="array" ref="T71">IFERROR(
MEDIAN((IF(DATOS_[[Sexo]:[Sexo]]=$B71,IF(DATOS_[[AGRUP. CLAS. PROF.]:[AGRUP. CLAS. PROF.]]=$B69,IF(DATOS_[[Check Periodo Ref.]:[Check Periodo Ref.]]="Dentro",DATOS_[Conc.Sal.15]))))),
0)</f>
        <v>0</v>
      </c>
      <c r="U71" s="111">
        <f t="array" ref="U71">IFERROR(
MEDIAN((IF(DATOS_[[Sexo]:[Sexo]]=$B71,IF(DATOS_[[AGRUP. CLAS. PROF.]:[AGRUP. CLAS. PROF.]]=$B69,IF(DATOS_[[Check Periodo Ref.]:[Check Periodo Ref.]]="Dentro",DATOS_[Conc.Sal.16]))))),
0)</f>
        <v>0</v>
      </c>
      <c r="V71" s="111">
        <f t="array" ref="V71">IFERROR(
MEDIAN((IF(DATOS_[[Sexo]:[Sexo]]=$B71,IF(DATOS_[[AGRUP. CLAS. PROF.]:[AGRUP. CLAS. PROF.]]=$B69,IF(DATOS_[[Check Periodo Ref.]:[Check Periodo Ref.]]="Dentro",DATOS_[Conc.Sal.17]))))),
0)</f>
        <v>0</v>
      </c>
      <c r="W71" s="111">
        <f t="array" ref="W71">IFERROR(
MEDIAN((IF(DATOS_[[Sexo]:[Sexo]]=$B71,IF(DATOS_[[AGRUP. CLAS. PROF.]:[AGRUP. CLAS. PROF.]]=$B69,IF(DATOS_[[Check Periodo Ref.]:[Check Periodo Ref.]]="Dentro",DATOS_[Conc.Sal.18]))))),
0)</f>
        <v>0</v>
      </c>
      <c r="X71" s="111">
        <f t="array" ref="X71">IFERROR(
MEDIAN((IF(DATOS_[[Sexo]:[Sexo]]=$B71,IF(DATOS_[[AGRUP. CLAS. PROF.]:[AGRUP. CLAS. PROF.]]=$B69,IF(DATOS_[[Check Periodo Ref.]:[Check Periodo Ref.]]="Dentro",DATOS_[Conc.Sal.19]))))),
0)</f>
        <v>0</v>
      </c>
      <c r="Y71" s="111">
        <f t="array" ref="Y71">IFERROR(
MEDIAN((IF(DATOS_[[Sexo]:[Sexo]]=$B71,IF(DATOS_[[AGRUP. CLAS. PROF.]:[AGRUP. CLAS. PROF.]]=$B69,IF(DATOS_[[Check Periodo Ref.]:[Check Periodo Ref.]]="Dentro",DATOS_[Conc.Sal.20]))))),
0)</f>
        <v>0</v>
      </c>
      <c r="Z71" s="111">
        <f t="array" ref="Z71">IFERROR(
MEDIAN((IF(DATOS_[[Sexo]:[Sexo]]=$B71,IF(DATOS_[[AGRUP. CLAS. PROF.]:[AGRUP. CLAS. PROF.]]=$B69,IF(DATOS_[[Check Periodo Ref.]:[Check Periodo Ref.]]="Dentro",DATOS_[Conc.Sal.21]))))),
0)</f>
        <v>0</v>
      </c>
      <c r="AA71" s="111">
        <f t="array" ref="AA71">IFERROR(
MEDIAN((IF(DATOS_[[Sexo]:[Sexo]]=$B71,IF(DATOS_[[AGRUP. CLAS. PROF.]:[AGRUP. CLAS. PROF.]]=$B69,IF(DATOS_[[Check Periodo Ref.]:[Check Periodo Ref.]]="Dentro",DATOS_[Conc.Sal.22]))))),
0)</f>
        <v>0</v>
      </c>
      <c r="AB71" s="111">
        <f t="array" ref="AB71">IFERROR(
MEDIAN((IF(DATOS_[[Sexo]:[Sexo]]=$B71,IF(DATOS_[[AGRUP. CLAS. PROF.]:[AGRUP. CLAS. PROF.]]=$B69,IF(DATOS_[[Check Periodo Ref.]:[Check Periodo Ref.]]="Dentro",DATOS_[Conc.Sal.23]))))),
0)</f>
        <v>0</v>
      </c>
      <c r="AC71" s="111">
        <f t="array" ref="AC71">IFERROR(
MEDIAN((IF(DATOS_[[Sexo]:[Sexo]]=$B71,IF(DATOS_[[AGRUP. CLAS. PROF.]:[AGRUP. CLAS. PROF.]]=$B69,IF(DATOS_[[Check Periodo Ref.]:[Check Periodo Ref.]]="Dentro",DATOS_[Conc.Sal.24]))))),
0)</f>
        <v>0</v>
      </c>
      <c r="AD71" s="111">
        <f t="array" ref="AD71">IFERROR(
MEDIAN((IF(DATOS_[[Sexo]:[Sexo]]=$B71,IF(DATOS_[[AGRUP. CLAS. PROF.]:[AGRUP. CLAS. PROF.]]=$B69,IF(DATOS_[[Check Periodo Ref.]:[Check Periodo Ref.]]="Dentro",DATOS_[Conc.Sal.25]))))),
0)</f>
        <v>0</v>
      </c>
      <c r="AE71" s="111">
        <f t="array" ref="AE71">IFERROR(
MEDIAN((IF(DATOS_[[Sexo]:[Sexo]]=$B71,IF(DATOS_[[AGRUP. CLAS. PROF.]:[AGRUP. CLAS. PROF.]]=$B69,IF(DATOS_[[Check Periodo Ref.]:[Check Periodo Ref.]]="Dentro",DATOS_[Conc.Sal.26]))))),
0)</f>
        <v>0</v>
      </c>
      <c r="AF71" s="111">
        <f t="array" ref="AF71">IFERROR(
MEDIAN((IF(DATOS_[[Sexo]:[Sexo]]=$B71,IF(DATOS_[[AGRUP. CLAS. PROF.]:[AGRUP. CLAS. PROF.]]=$B69,IF(DATOS_[[Check Periodo Ref.]:[Check Periodo Ref.]]="Dentro",DATOS_[Conc.Sal.27]))))),
0)</f>
        <v>0</v>
      </c>
      <c r="AG71" s="111">
        <f t="array" ref="AG71">IFERROR(
MEDIAN((IF(DATOS_[[Sexo]:[Sexo]]=$B71,IF(DATOS_[[AGRUP. CLAS. PROF.]:[AGRUP. CLAS. PROF.]]=$B69,IF(DATOS_[[Check Periodo Ref.]:[Check Periodo Ref.]]="Dentro",DATOS_[Conc.Sal.28]))))),
0)</f>
        <v>0</v>
      </c>
      <c r="AH71" s="111">
        <f t="array" ref="AH71">IFERROR(
MEDIAN((IF(DATOS_[[Sexo]:[Sexo]]=$B71,IF(DATOS_[[AGRUP. CLAS. PROF.]:[AGRUP. CLAS. PROF.]]=$B69,IF(DATOS_[[Check Periodo Ref.]:[Check Periodo Ref.]]="Dentro",DATOS_[Conc.Sal.29]))))),
0)</f>
        <v>0</v>
      </c>
      <c r="AI71" s="111">
        <f t="array" ref="AI71">IFERROR(
MEDIAN((IF(DATOS_[[Sexo]:[Sexo]]=$B71,IF(DATOS_[[AGRUP. CLAS. PROF.]:[AGRUP. CLAS. PROF.]]=$B69,IF(DATOS_[[Check Periodo Ref.]:[Check Periodo Ref.]]="Dentro",DATOS_[Conc.Sal.30]))))),
0)</f>
        <v>0</v>
      </c>
      <c r="AJ71" s="112">
        <f t="array" ref="AJ71">IFERROR(
MEDIAN(IF(DATOS_[Sexo]=$B71,IF(DATOS_[AGRUP. CLAS. PROF.]=$B69,IF(DATOS_[Check Periodo Ref.]="Dentro",DATOS_[Tot COMPL.SAL Ef],FALSE)))),
0)</f>
        <v>0</v>
      </c>
      <c r="AK71" s="113">
        <f t="array" ref="AK71">IFERROR(
MEDIAN(IF(DATOS_[Sexo]=$B71,IF(DATOS_[AGRUP. CLAS. PROF.]=$B69,IF(DATOS_[Check Periodo Ref.]="Dentro",DATOS_[TOTAL SALARIO Ef],FALSE)))),
0)</f>
        <v>0</v>
      </c>
      <c r="AL71" s="114">
        <f t="array" ref="AL71">IFERROR(
MEDIAN((IF(DATOS_[[Sexo]:[Sexo]]=$B71,IF(DATOS_[[AGRUP. CLAS. PROF.]:[AGRUP. CLAS. PROF.]]=$B69,IF(DATOS_[[Check Periodo Ref.]:[Check Periodo Ref.]]="Dentro",DATOS_[C.Extra.01]))))),
0)</f>
        <v>0</v>
      </c>
      <c r="AM71" s="114">
        <f t="array" ref="AM71">IFERROR(
MEDIAN((IF(DATOS_[[Sexo]:[Sexo]]=$B71,IF(DATOS_[[AGRUP. CLAS. PROF.]:[AGRUP. CLAS. PROF.]]=$B69,IF(DATOS_[[Check Periodo Ref.]:[Check Periodo Ref.]]="Dentro",DATOS_[C.Extra.02]))))),
0)</f>
        <v>0</v>
      </c>
      <c r="AN71" s="114">
        <f t="array" ref="AN71">IFERROR(
MEDIAN((IF(DATOS_[[Sexo]:[Sexo]]=$B71,IF(DATOS_[[AGRUP. CLAS. PROF.]:[AGRUP. CLAS. PROF.]]=$B69,IF(DATOS_[[Check Periodo Ref.]:[Check Periodo Ref.]]="Dentro",DATOS_[C.Extra.03]))))),
0)</f>
        <v>0</v>
      </c>
      <c r="AO71" s="114">
        <f t="array" ref="AO71">IFERROR(
MEDIAN((IF(DATOS_[[Sexo]:[Sexo]]=$B71,IF(DATOS_[[AGRUP. CLAS. PROF.]:[AGRUP. CLAS. PROF.]]=$B69,IF(DATOS_[[Check Periodo Ref.]:[Check Periodo Ref.]]="Dentro",DATOS_[C.Extra.04]))))),
0)</f>
        <v>0</v>
      </c>
      <c r="AP71" s="114">
        <f t="array" ref="AP71">IFERROR(
MEDIAN((IF(DATOS_[[Sexo]:[Sexo]]=$B71,IF(DATOS_[[AGRUP. CLAS. PROF.]:[AGRUP. CLAS. PROF.]]=$B69,IF(DATOS_[[Check Periodo Ref.]:[Check Periodo Ref.]]="Dentro",DATOS_[C.Extra.05]))))),
0)</f>
        <v>0</v>
      </c>
      <c r="AQ71" s="115">
        <f t="array" ref="AQ71">IFERROR(
MEDIAN(IF(DATOS_[Sexo]=$B71,IF(DATOS_[AGRUP. CLAS. PROF.]=$B69,IF(DATOS_[Check Periodo Ref.]="Dentro",DATOS_[Tot Extrasalarial Ef],FALSE)))),
0)</f>
        <v>0</v>
      </c>
      <c r="AR71" s="116">
        <f t="array" ref="AR71">IFERROR(
MEDIAN(IF(DATOS_[Sexo]=$B71,IF(DATOS_[AGRUP. CLAS. PROF.]=$B69,IF(DATOS_[Check Periodo Ref.]="Dentro",DATOS_[TOTAL Retrib Ef],FALSE)))),
0)</f>
        <v>0</v>
      </c>
    </row>
    <row r="72" spans="1:44" ht="17.25" thickBot="1" x14ac:dyDescent="0.35">
      <c r="A72" s="42" t="str">
        <f t="shared" ref="A72" si="79">+A73</f>
        <v>[ocultar]</v>
      </c>
      <c r="B72" s="40" t="s">
        <v>236</v>
      </c>
      <c r="C72" s="109"/>
      <c r="D72" s="41"/>
      <c r="E72" s="119" t="str">
        <f t="shared" ref="E72:AR72" si="80">IFERROR((E73-E74)/E73,"")</f>
        <v/>
      </c>
      <c r="F72" s="123" t="str">
        <f t="shared" si="80"/>
        <v/>
      </c>
      <c r="G72" s="123" t="str">
        <f t="shared" si="80"/>
        <v/>
      </c>
      <c r="H72" s="123" t="str">
        <f t="shared" si="80"/>
        <v/>
      </c>
      <c r="I72" s="123" t="str">
        <f t="shared" si="80"/>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2" t="str">
        <f t="shared" si="80"/>
        <v/>
      </c>
      <c r="W72" s="122" t="str">
        <f t="shared" si="80"/>
        <v/>
      </c>
      <c r="X72" s="122" t="str">
        <f t="shared" si="80"/>
        <v/>
      </c>
      <c r="Y72" s="122"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4" t="str">
        <f t="shared" si="80"/>
        <v/>
      </c>
      <c r="AK72" s="128" t="str">
        <f t="shared" si="80"/>
        <v/>
      </c>
      <c r="AL72" s="125" t="str">
        <f t="shared" si="80"/>
        <v/>
      </c>
      <c r="AM72" s="125" t="str">
        <f t="shared" si="80"/>
        <v/>
      </c>
      <c r="AN72" s="125" t="str">
        <f t="shared" si="80"/>
        <v/>
      </c>
      <c r="AO72" s="125" t="str">
        <f t="shared" si="80"/>
        <v/>
      </c>
      <c r="AP72" s="125" t="str">
        <f t="shared" si="80"/>
        <v/>
      </c>
      <c r="AQ72" s="126" t="str">
        <f t="shared" si="80"/>
        <v/>
      </c>
      <c r="AR72" s="127" t="str">
        <f t="shared" si="80"/>
        <v/>
      </c>
    </row>
    <row r="73" spans="1:44" x14ac:dyDescent="0.3">
      <c r="A73" s="42" t="str">
        <f t="shared" ref="A73" si="81">+IF(C73+C74=0,"[ocultar]","")</f>
        <v>[ocultar]</v>
      </c>
      <c r="B73" s="34" t="s">
        <v>162</v>
      </c>
      <c r="C73" s="33">
        <f t="array" ref="C73">SUM(IF($B73=DATOS_[Sexo],
IF($B72=DATOS_[AGRUP. CLAS. PROF.],
IF("Dentro"=DATOS_[Check Periodo Ref.],
1/(COUNTIFS(DATOS_[Sexo],$B73,DATOS_[AGRUP. CLAS. PROF.],$B72,DATOS_[Check Periodo Ref.],"Dentro",DATOS_[id],DATOS_[id]))))))</f>
        <v>0</v>
      </c>
      <c r="D73" s="35">
        <f>COUNTIFS(DATOS_[AGRUP. CLAS. PROF.],$B72,DATOS_[Sexo],$B73,DATOS_[Check Periodo Ref.],"Dentro")</f>
        <v>0</v>
      </c>
      <c r="E73" s="110">
        <f t="array" ref="E73">IFERROR(
MEDIAN(IF(DATOS_[Sexo]=$B73,IF(DATOS_[AGRUP. CLAS. PROF.]=$B72,IF(DATOS_[Check Periodo Ref.]="Dentro",DATOS_[SALARIO BASE Ef],FALSE)))),
0)</f>
        <v>0</v>
      </c>
      <c r="F73" s="111">
        <f t="array" ref="F73">IFERROR(
MEDIAN((IF(DATOS_[[Sexo]:[Sexo]]=$B73,IF(DATOS_[[AGRUP. CLAS. PROF.]:[AGRUP. CLAS. PROF.]]=$B72,IF(DATOS_[[Check Periodo Ref.]:[Check Periodo Ref.]]="Dentro",DATOS_[Conc.Sal.01]))))),
0)</f>
        <v>0</v>
      </c>
      <c r="G73" s="111">
        <f t="array" ref="G73">IFERROR(
MEDIAN((IF(DATOS_[[Sexo]:[Sexo]]=$B73,IF(DATOS_[[AGRUP. CLAS. PROF.]:[AGRUP. CLAS. PROF.]]=$B72,IF(DATOS_[[Check Periodo Ref.]:[Check Periodo Ref.]]="Dentro",DATOS_[Conc.Sal.02]))))),
0)</f>
        <v>0</v>
      </c>
      <c r="H73" s="111">
        <f t="array" ref="H73">IFERROR(
MEDIAN((IF(DATOS_[[Sexo]:[Sexo]]=$B73,IF(DATOS_[[AGRUP. CLAS. PROF.]:[AGRUP. CLAS. PROF.]]=$B72,IF(DATOS_[[Check Periodo Ref.]:[Check Periodo Ref.]]="Dentro",DATOS_[Conc.Sal.03]))))),
0)</f>
        <v>0</v>
      </c>
      <c r="I73" s="111">
        <f t="array" ref="I73">IFERROR(
MEDIAN((IF(DATOS_[[Sexo]:[Sexo]]=$B73,IF(DATOS_[[AGRUP. CLAS. PROF.]:[AGRUP. CLAS. PROF.]]=$B72,IF(DATOS_[[Check Periodo Ref.]:[Check Periodo Ref.]]="Dentro",DATOS_[Conc.Sal.04]))))),
0)</f>
        <v>0</v>
      </c>
      <c r="J73" s="111">
        <f t="array" ref="J73">IFERROR(
MEDIAN((IF(DATOS_[[Sexo]:[Sexo]]=$B73,IF(DATOS_[[AGRUP. CLAS. PROF.]:[AGRUP. CLAS. PROF.]]=$B72,IF(DATOS_[[Check Periodo Ref.]:[Check Periodo Ref.]]="Dentro",DATOS_[Conc.Sal.05]))))),
0)</f>
        <v>0</v>
      </c>
      <c r="K73" s="111">
        <f t="array" ref="K73">IFERROR(
MEDIAN((IF(DATOS_[[Sexo]:[Sexo]]=$B73,IF(DATOS_[[AGRUP. CLAS. PROF.]:[AGRUP. CLAS. PROF.]]=$B72,IF(DATOS_[[Check Periodo Ref.]:[Check Periodo Ref.]]="Dentro",DATOS_[Conc.Sal.06]))))),
0)</f>
        <v>0</v>
      </c>
      <c r="L73" s="111">
        <f t="array" ref="L73">IFERROR(
MEDIAN((IF(DATOS_[[Sexo]:[Sexo]]=$B73,IF(DATOS_[[AGRUP. CLAS. PROF.]:[AGRUP. CLAS. PROF.]]=$B72,IF(DATOS_[[Check Periodo Ref.]:[Check Periodo Ref.]]="Dentro",DATOS_[Conc.Sal.07]))))),
0)</f>
        <v>0</v>
      </c>
      <c r="M73" s="111">
        <f t="array" ref="M73">IFERROR(
MEDIAN((IF(DATOS_[[Sexo]:[Sexo]]=$B73,IF(DATOS_[[AGRUP. CLAS. PROF.]:[AGRUP. CLAS. PROF.]]=$B72,IF(DATOS_[[Check Periodo Ref.]:[Check Periodo Ref.]]="Dentro",DATOS_[Conc.Sal.08]))))),
0)</f>
        <v>0</v>
      </c>
      <c r="N73" s="111">
        <f t="array" ref="N73">IFERROR(
MEDIAN((IF(DATOS_[[Sexo]:[Sexo]]=$B73,IF(DATOS_[[AGRUP. CLAS. PROF.]:[AGRUP. CLAS. PROF.]]=$B72,IF(DATOS_[[Check Periodo Ref.]:[Check Periodo Ref.]]="Dentro",DATOS_[Conc.Sal.09]))))),
0)</f>
        <v>0</v>
      </c>
      <c r="O73" s="111">
        <f t="array" ref="O73">IFERROR(
MEDIAN((IF(DATOS_[[Sexo]:[Sexo]]=$B73,IF(DATOS_[[AGRUP. CLAS. PROF.]:[AGRUP. CLAS. PROF.]]=$B72,IF(DATOS_[[Check Periodo Ref.]:[Check Periodo Ref.]]="Dentro",DATOS_[Conc.Sal.10]))))),
0)</f>
        <v>0</v>
      </c>
      <c r="P73" s="111">
        <f t="array" ref="P73">IFERROR(
MEDIAN((IF(DATOS_[[Sexo]:[Sexo]]=$B73,IF(DATOS_[[AGRUP. CLAS. PROF.]:[AGRUP. CLAS. PROF.]]=$B72,IF(DATOS_[[Check Periodo Ref.]:[Check Periodo Ref.]]="Dentro",DATOS_[Conc.Sal.11]))))),
0)</f>
        <v>0</v>
      </c>
      <c r="Q73" s="111">
        <f t="array" ref="Q73">IFERROR(
MEDIAN((IF(DATOS_[[Sexo]:[Sexo]]=$B73,IF(DATOS_[[AGRUP. CLAS. PROF.]:[AGRUP. CLAS. PROF.]]=$B72,IF(DATOS_[[Check Periodo Ref.]:[Check Periodo Ref.]]="Dentro",DATOS_[Conc.Sal.12]))))),
0)</f>
        <v>0</v>
      </c>
      <c r="R73" s="111">
        <f t="array" ref="R73">IFERROR(
MEDIAN((IF(DATOS_[[Sexo]:[Sexo]]=$B73,IF(DATOS_[[AGRUP. CLAS. PROF.]:[AGRUP. CLAS. PROF.]]=$B72,IF(DATOS_[[Check Periodo Ref.]:[Check Periodo Ref.]]="Dentro",DATOS_[Conc.Sal.13]))))),
0)</f>
        <v>0</v>
      </c>
      <c r="S73" s="111">
        <f t="array" ref="S73">IFERROR(
MEDIAN((IF(DATOS_[[Sexo]:[Sexo]]=$B73,IF(DATOS_[[AGRUP. CLAS. PROF.]:[AGRUP. CLAS. PROF.]]=$B72,IF(DATOS_[[Check Periodo Ref.]:[Check Periodo Ref.]]="Dentro",DATOS_[Conc.Sal.14]))))),
0)</f>
        <v>0</v>
      </c>
      <c r="T73" s="111">
        <f t="array" ref="T73">IFERROR(
MEDIAN((IF(DATOS_[[Sexo]:[Sexo]]=$B73,IF(DATOS_[[AGRUP. CLAS. PROF.]:[AGRUP. CLAS. PROF.]]=$B72,IF(DATOS_[[Check Periodo Ref.]:[Check Periodo Ref.]]="Dentro",DATOS_[Conc.Sal.15]))))),
0)</f>
        <v>0</v>
      </c>
      <c r="U73" s="111">
        <f t="array" ref="U73">IFERROR(
MEDIAN((IF(DATOS_[[Sexo]:[Sexo]]=$B73,IF(DATOS_[[AGRUP. CLAS. PROF.]:[AGRUP. CLAS. PROF.]]=$B72,IF(DATOS_[[Check Periodo Ref.]:[Check Periodo Ref.]]="Dentro",DATOS_[Conc.Sal.16]))))),
0)</f>
        <v>0</v>
      </c>
      <c r="V73" s="111">
        <f t="array" ref="V73">IFERROR(
MEDIAN((IF(DATOS_[[Sexo]:[Sexo]]=$B73,IF(DATOS_[[AGRUP. CLAS. PROF.]:[AGRUP. CLAS. PROF.]]=$B72,IF(DATOS_[[Check Periodo Ref.]:[Check Periodo Ref.]]="Dentro",DATOS_[Conc.Sal.17]))))),
0)</f>
        <v>0</v>
      </c>
      <c r="W73" s="111">
        <f t="array" ref="W73">IFERROR(
MEDIAN((IF(DATOS_[[Sexo]:[Sexo]]=$B73,IF(DATOS_[[AGRUP. CLAS. PROF.]:[AGRUP. CLAS. PROF.]]=$B72,IF(DATOS_[[Check Periodo Ref.]:[Check Periodo Ref.]]="Dentro",DATOS_[Conc.Sal.18]))))),
0)</f>
        <v>0</v>
      </c>
      <c r="X73" s="111">
        <f t="array" ref="X73">IFERROR(
MEDIAN((IF(DATOS_[[Sexo]:[Sexo]]=$B73,IF(DATOS_[[AGRUP. CLAS. PROF.]:[AGRUP. CLAS. PROF.]]=$B72,IF(DATOS_[[Check Periodo Ref.]:[Check Periodo Ref.]]="Dentro",DATOS_[Conc.Sal.19]))))),
0)</f>
        <v>0</v>
      </c>
      <c r="Y73" s="111">
        <f t="array" ref="Y73">IFERROR(
MEDIAN((IF(DATOS_[[Sexo]:[Sexo]]=$B73,IF(DATOS_[[AGRUP. CLAS. PROF.]:[AGRUP. CLAS. PROF.]]=$B72,IF(DATOS_[[Check Periodo Ref.]:[Check Periodo Ref.]]="Dentro",DATOS_[Conc.Sal.20]))))),
0)</f>
        <v>0</v>
      </c>
      <c r="Z73" s="111">
        <f t="array" ref="Z73">IFERROR(
MEDIAN((IF(DATOS_[[Sexo]:[Sexo]]=$B73,IF(DATOS_[[AGRUP. CLAS. PROF.]:[AGRUP. CLAS. PROF.]]=$B72,IF(DATOS_[[Check Periodo Ref.]:[Check Periodo Ref.]]="Dentro",DATOS_[Conc.Sal.21]))))),
0)</f>
        <v>0</v>
      </c>
      <c r="AA73" s="111">
        <f t="array" ref="AA73">IFERROR(
MEDIAN((IF(DATOS_[[Sexo]:[Sexo]]=$B73,IF(DATOS_[[AGRUP. CLAS. PROF.]:[AGRUP. CLAS. PROF.]]=$B72,IF(DATOS_[[Check Periodo Ref.]:[Check Periodo Ref.]]="Dentro",DATOS_[Conc.Sal.22]))))),
0)</f>
        <v>0</v>
      </c>
      <c r="AB73" s="111">
        <f t="array" ref="AB73">IFERROR(
MEDIAN((IF(DATOS_[[Sexo]:[Sexo]]=$B73,IF(DATOS_[[AGRUP. CLAS. PROF.]:[AGRUP. CLAS. PROF.]]=$B72,IF(DATOS_[[Check Periodo Ref.]:[Check Periodo Ref.]]="Dentro",DATOS_[Conc.Sal.23]))))),
0)</f>
        <v>0</v>
      </c>
      <c r="AC73" s="111">
        <f t="array" ref="AC73">IFERROR(
MEDIAN((IF(DATOS_[[Sexo]:[Sexo]]=$B73,IF(DATOS_[[AGRUP. CLAS. PROF.]:[AGRUP. CLAS. PROF.]]=$B72,IF(DATOS_[[Check Periodo Ref.]:[Check Periodo Ref.]]="Dentro",DATOS_[Conc.Sal.24]))))),
0)</f>
        <v>0</v>
      </c>
      <c r="AD73" s="111">
        <f t="array" ref="AD73">IFERROR(
MEDIAN((IF(DATOS_[[Sexo]:[Sexo]]=$B73,IF(DATOS_[[AGRUP. CLAS. PROF.]:[AGRUP. CLAS. PROF.]]=$B72,IF(DATOS_[[Check Periodo Ref.]:[Check Periodo Ref.]]="Dentro",DATOS_[Conc.Sal.25]))))),
0)</f>
        <v>0</v>
      </c>
      <c r="AE73" s="111">
        <f t="array" ref="AE73">IFERROR(
MEDIAN((IF(DATOS_[[Sexo]:[Sexo]]=$B73,IF(DATOS_[[AGRUP. CLAS. PROF.]:[AGRUP. CLAS. PROF.]]=$B72,IF(DATOS_[[Check Periodo Ref.]:[Check Periodo Ref.]]="Dentro",DATOS_[Conc.Sal.26]))))),
0)</f>
        <v>0</v>
      </c>
      <c r="AF73" s="111">
        <f t="array" ref="AF73">IFERROR(
MEDIAN((IF(DATOS_[[Sexo]:[Sexo]]=$B73,IF(DATOS_[[AGRUP. CLAS. PROF.]:[AGRUP. CLAS. PROF.]]=$B72,IF(DATOS_[[Check Periodo Ref.]:[Check Periodo Ref.]]="Dentro",DATOS_[Conc.Sal.27]))))),
0)</f>
        <v>0</v>
      </c>
      <c r="AG73" s="111">
        <f t="array" ref="AG73">IFERROR(
MEDIAN((IF(DATOS_[[Sexo]:[Sexo]]=$B73,IF(DATOS_[[AGRUP. CLAS. PROF.]:[AGRUP. CLAS. PROF.]]=$B72,IF(DATOS_[[Check Periodo Ref.]:[Check Periodo Ref.]]="Dentro",DATOS_[Conc.Sal.28]))))),
0)</f>
        <v>0</v>
      </c>
      <c r="AH73" s="111">
        <f t="array" ref="AH73">IFERROR(
MEDIAN((IF(DATOS_[[Sexo]:[Sexo]]=$B73,IF(DATOS_[[AGRUP. CLAS. PROF.]:[AGRUP. CLAS. PROF.]]=$B72,IF(DATOS_[[Check Periodo Ref.]:[Check Periodo Ref.]]="Dentro",DATOS_[Conc.Sal.29]))))),
0)</f>
        <v>0</v>
      </c>
      <c r="AI73" s="111">
        <f t="array" ref="AI73">IFERROR(
MEDIAN((IF(DATOS_[[Sexo]:[Sexo]]=$B73,IF(DATOS_[[AGRUP. CLAS. PROF.]:[AGRUP. CLAS. PROF.]]=$B72,IF(DATOS_[[Check Periodo Ref.]:[Check Periodo Ref.]]="Dentro",DATOS_[Conc.Sal.30]))))),
0)</f>
        <v>0</v>
      </c>
      <c r="AJ73" s="112">
        <f t="array" ref="AJ73">IFERROR(
MEDIAN(IF(DATOS_[Sexo]=$B73,IF(DATOS_[AGRUP. CLAS. PROF.]=$B72,IF(DATOS_[Check Periodo Ref.]="Dentro",DATOS_[Tot COMPL.SAL Ef],FALSE)))),
0)</f>
        <v>0</v>
      </c>
      <c r="AK73" s="113">
        <f t="array" ref="AK73">IFERROR(
MEDIAN(IF(DATOS_[Sexo]=$B73,IF(DATOS_[AGRUP. CLAS. PROF.]=$B72,IF(DATOS_[Check Periodo Ref.]="Dentro",DATOS_[TOTAL SALARIO Ef],FALSE)))),
0)</f>
        <v>0</v>
      </c>
      <c r="AL73" s="114">
        <f t="array" ref="AL73">IFERROR(
MEDIAN((IF(DATOS_[[Sexo]:[Sexo]]=$B73,IF(DATOS_[[AGRUP. CLAS. PROF.]:[AGRUP. CLAS. PROF.]]=$B72,IF(DATOS_[[Check Periodo Ref.]:[Check Periodo Ref.]]="Dentro",DATOS_[C.Extra.01]))))),
0)</f>
        <v>0</v>
      </c>
      <c r="AM73" s="114">
        <f t="array" ref="AM73">IFERROR(
MEDIAN((IF(DATOS_[[Sexo]:[Sexo]]=$B73,IF(DATOS_[[AGRUP. CLAS. PROF.]:[AGRUP. CLAS. PROF.]]=$B72,IF(DATOS_[[Check Periodo Ref.]:[Check Periodo Ref.]]="Dentro",DATOS_[C.Extra.02]))))),
0)</f>
        <v>0</v>
      </c>
      <c r="AN73" s="114">
        <f t="array" ref="AN73">IFERROR(
MEDIAN((IF(DATOS_[[Sexo]:[Sexo]]=$B73,IF(DATOS_[[AGRUP. CLAS. PROF.]:[AGRUP. CLAS. PROF.]]=$B72,IF(DATOS_[[Check Periodo Ref.]:[Check Periodo Ref.]]="Dentro",DATOS_[C.Extra.03]))))),
0)</f>
        <v>0</v>
      </c>
      <c r="AO73" s="114">
        <f t="array" ref="AO73">IFERROR(
MEDIAN((IF(DATOS_[[Sexo]:[Sexo]]=$B73,IF(DATOS_[[AGRUP. CLAS. PROF.]:[AGRUP. CLAS. PROF.]]=$B72,IF(DATOS_[[Check Periodo Ref.]:[Check Periodo Ref.]]="Dentro",DATOS_[C.Extra.04]))))),
0)</f>
        <v>0</v>
      </c>
      <c r="AP73" s="114">
        <f t="array" ref="AP73">IFERROR(
MEDIAN((IF(DATOS_[[Sexo]:[Sexo]]=$B73,IF(DATOS_[[AGRUP. CLAS. PROF.]:[AGRUP. CLAS. PROF.]]=$B72,IF(DATOS_[[Check Periodo Ref.]:[Check Periodo Ref.]]="Dentro",DATOS_[C.Extra.05]))))),
0)</f>
        <v>0</v>
      </c>
      <c r="AQ73" s="115">
        <f t="array" ref="AQ73">IFERROR(
MEDIAN(IF(DATOS_[Sexo]=$B73,IF(DATOS_[AGRUP. CLAS. PROF.]=$B72,IF(DATOS_[Check Periodo Ref.]="Dentro",DATOS_[Tot Extrasalarial Ef],FALSE)))),
0)</f>
        <v>0</v>
      </c>
      <c r="AR73" s="116">
        <f t="array" ref="AR73">IFERROR(
MEDIAN(IF(DATOS_[Sexo]=$B73,IF(DATOS_[AGRUP. CLAS. PROF.]=$B72,IF(DATOS_[Check Periodo Ref.]="Dentro",DATOS_[TOTAL Retrib Ef],FALSE)))),
0)</f>
        <v>0</v>
      </c>
    </row>
    <row r="74" spans="1:44" x14ac:dyDescent="0.3">
      <c r="A74" s="42" t="str">
        <f t="shared" ref="A74" si="82">+A73</f>
        <v>[ocultar]</v>
      </c>
      <c r="B74" s="34" t="s">
        <v>163</v>
      </c>
      <c r="C74" s="33">
        <f t="array" ref="C74">SUM(IF($B74=DATOS_[Sexo],
IF($B72=DATOS_[AGRUP. CLAS. PROF.],
IF("Dentro"=DATOS_[Check Periodo Ref.],
1/(COUNTIFS(DATOS_[Sexo],$B74,DATOS_[AGRUP. CLAS. PROF.],$B72,DATOS_[Check Periodo Ref.],"Dentro",DATOS_[id],DATOS_[id]))))))</f>
        <v>0</v>
      </c>
      <c r="D74" s="35">
        <f>COUNTIFS(DATOS_[AGRUP. CLAS. PROF.],$B72,DATOS_[Sexo],$B74,DATOS_[Check Periodo Ref.],"Dentro")</f>
        <v>0</v>
      </c>
      <c r="E74" s="110">
        <f t="array" ref="E74">IFERROR(
MEDIAN(IF(DATOS_[Sexo]=$B74,IF(DATOS_[AGRUP. CLAS. PROF.]=$B72,IF(DATOS_[Check Periodo Ref.]="Dentro",DATOS_[SALARIO BASE Ef],FALSE)))),
0)</f>
        <v>0</v>
      </c>
      <c r="F74" s="111">
        <f t="array" ref="F74">IFERROR(
MEDIAN((IF(DATOS_[[Sexo]:[Sexo]]=$B74,IF(DATOS_[[AGRUP. CLAS. PROF.]:[AGRUP. CLAS. PROF.]]=$B72,IF(DATOS_[[Check Periodo Ref.]:[Check Periodo Ref.]]="Dentro",DATOS_[Conc.Sal.01]))))),
0)</f>
        <v>0</v>
      </c>
      <c r="G74" s="111">
        <f t="array" ref="G74">IFERROR(
MEDIAN((IF(DATOS_[[Sexo]:[Sexo]]=$B74,IF(DATOS_[[AGRUP. CLAS. PROF.]:[AGRUP. CLAS. PROF.]]=$B72,IF(DATOS_[[Check Periodo Ref.]:[Check Periodo Ref.]]="Dentro",DATOS_[Conc.Sal.02]))))),
0)</f>
        <v>0</v>
      </c>
      <c r="H74" s="111">
        <f t="array" ref="H74">IFERROR(
MEDIAN((IF(DATOS_[[Sexo]:[Sexo]]=$B74,IF(DATOS_[[AGRUP. CLAS. PROF.]:[AGRUP. CLAS. PROF.]]=$B72,IF(DATOS_[[Check Periodo Ref.]:[Check Periodo Ref.]]="Dentro",DATOS_[Conc.Sal.03]))))),
0)</f>
        <v>0</v>
      </c>
      <c r="I74" s="111">
        <f t="array" ref="I74">IFERROR(
MEDIAN((IF(DATOS_[[Sexo]:[Sexo]]=$B74,IF(DATOS_[[AGRUP. CLAS. PROF.]:[AGRUP. CLAS. PROF.]]=$B72,IF(DATOS_[[Check Periodo Ref.]:[Check Periodo Ref.]]="Dentro",DATOS_[Conc.Sal.04]))))),
0)</f>
        <v>0</v>
      </c>
      <c r="J74" s="111">
        <f t="array" ref="J74">IFERROR(
MEDIAN((IF(DATOS_[[Sexo]:[Sexo]]=$B74,IF(DATOS_[[AGRUP. CLAS. PROF.]:[AGRUP. CLAS. PROF.]]=$B72,IF(DATOS_[[Check Periodo Ref.]:[Check Periodo Ref.]]="Dentro",DATOS_[Conc.Sal.05]))))),
0)</f>
        <v>0</v>
      </c>
      <c r="K74" s="111">
        <f t="array" ref="K74">IFERROR(
MEDIAN((IF(DATOS_[[Sexo]:[Sexo]]=$B74,IF(DATOS_[[AGRUP. CLAS. PROF.]:[AGRUP. CLAS. PROF.]]=$B72,IF(DATOS_[[Check Periodo Ref.]:[Check Periodo Ref.]]="Dentro",DATOS_[Conc.Sal.06]))))),
0)</f>
        <v>0</v>
      </c>
      <c r="L74" s="111">
        <f t="array" ref="L74">IFERROR(
MEDIAN((IF(DATOS_[[Sexo]:[Sexo]]=$B74,IF(DATOS_[[AGRUP. CLAS. PROF.]:[AGRUP. CLAS. PROF.]]=$B72,IF(DATOS_[[Check Periodo Ref.]:[Check Periodo Ref.]]="Dentro",DATOS_[Conc.Sal.07]))))),
0)</f>
        <v>0</v>
      </c>
      <c r="M74" s="111">
        <f t="array" ref="M74">IFERROR(
MEDIAN((IF(DATOS_[[Sexo]:[Sexo]]=$B74,IF(DATOS_[[AGRUP. CLAS. PROF.]:[AGRUP. CLAS. PROF.]]=$B72,IF(DATOS_[[Check Periodo Ref.]:[Check Periodo Ref.]]="Dentro",DATOS_[Conc.Sal.08]))))),
0)</f>
        <v>0</v>
      </c>
      <c r="N74" s="111">
        <f t="array" ref="N74">IFERROR(
MEDIAN((IF(DATOS_[[Sexo]:[Sexo]]=$B74,IF(DATOS_[[AGRUP. CLAS. PROF.]:[AGRUP. CLAS. PROF.]]=$B72,IF(DATOS_[[Check Periodo Ref.]:[Check Periodo Ref.]]="Dentro",DATOS_[Conc.Sal.09]))))),
0)</f>
        <v>0</v>
      </c>
      <c r="O74" s="111">
        <f t="array" ref="O74">IFERROR(
MEDIAN((IF(DATOS_[[Sexo]:[Sexo]]=$B74,IF(DATOS_[[AGRUP. CLAS. PROF.]:[AGRUP. CLAS. PROF.]]=$B72,IF(DATOS_[[Check Periodo Ref.]:[Check Periodo Ref.]]="Dentro",DATOS_[Conc.Sal.10]))))),
0)</f>
        <v>0</v>
      </c>
      <c r="P74" s="111">
        <f t="array" ref="P74">IFERROR(
MEDIAN((IF(DATOS_[[Sexo]:[Sexo]]=$B74,IF(DATOS_[[AGRUP. CLAS. PROF.]:[AGRUP. CLAS. PROF.]]=$B72,IF(DATOS_[[Check Periodo Ref.]:[Check Periodo Ref.]]="Dentro",DATOS_[Conc.Sal.11]))))),
0)</f>
        <v>0</v>
      </c>
      <c r="Q74" s="111">
        <f t="array" ref="Q74">IFERROR(
MEDIAN((IF(DATOS_[[Sexo]:[Sexo]]=$B74,IF(DATOS_[[AGRUP. CLAS. PROF.]:[AGRUP. CLAS. PROF.]]=$B72,IF(DATOS_[[Check Periodo Ref.]:[Check Periodo Ref.]]="Dentro",DATOS_[Conc.Sal.12]))))),
0)</f>
        <v>0</v>
      </c>
      <c r="R74" s="111">
        <f t="array" ref="R74">IFERROR(
MEDIAN((IF(DATOS_[[Sexo]:[Sexo]]=$B74,IF(DATOS_[[AGRUP. CLAS. PROF.]:[AGRUP. CLAS. PROF.]]=$B72,IF(DATOS_[[Check Periodo Ref.]:[Check Periodo Ref.]]="Dentro",DATOS_[Conc.Sal.13]))))),
0)</f>
        <v>0</v>
      </c>
      <c r="S74" s="111">
        <f t="array" ref="S74">IFERROR(
MEDIAN((IF(DATOS_[[Sexo]:[Sexo]]=$B74,IF(DATOS_[[AGRUP. CLAS. PROF.]:[AGRUP. CLAS. PROF.]]=$B72,IF(DATOS_[[Check Periodo Ref.]:[Check Periodo Ref.]]="Dentro",DATOS_[Conc.Sal.14]))))),
0)</f>
        <v>0</v>
      </c>
      <c r="T74" s="111">
        <f t="array" ref="T74">IFERROR(
MEDIAN((IF(DATOS_[[Sexo]:[Sexo]]=$B74,IF(DATOS_[[AGRUP. CLAS. PROF.]:[AGRUP. CLAS. PROF.]]=$B72,IF(DATOS_[[Check Periodo Ref.]:[Check Periodo Ref.]]="Dentro",DATOS_[Conc.Sal.15]))))),
0)</f>
        <v>0</v>
      </c>
      <c r="U74" s="111">
        <f t="array" ref="U74">IFERROR(
MEDIAN((IF(DATOS_[[Sexo]:[Sexo]]=$B74,IF(DATOS_[[AGRUP. CLAS. PROF.]:[AGRUP. CLAS. PROF.]]=$B72,IF(DATOS_[[Check Periodo Ref.]:[Check Periodo Ref.]]="Dentro",DATOS_[Conc.Sal.16]))))),
0)</f>
        <v>0</v>
      </c>
      <c r="V74" s="111">
        <f t="array" ref="V74">IFERROR(
MEDIAN((IF(DATOS_[[Sexo]:[Sexo]]=$B74,IF(DATOS_[[AGRUP. CLAS. PROF.]:[AGRUP. CLAS. PROF.]]=$B72,IF(DATOS_[[Check Periodo Ref.]:[Check Periodo Ref.]]="Dentro",DATOS_[Conc.Sal.17]))))),
0)</f>
        <v>0</v>
      </c>
      <c r="W74" s="111">
        <f t="array" ref="W74">IFERROR(
MEDIAN((IF(DATOS_[[Sexo]:[Sexo]]=$B74,IF(DATOS_[[AGRUP. CLAS. PROF.]:[AGRUP. CLAS. PROF.]]=$B72,IF(DATOS_[[Check Periodo Ref.]:[Check Periodo Ref.]]="Dentro",DATOS_[Conc.Sal.18]))))),
0)</f>
        <v>0</v>
      </c>
      <c r="X74" s="111">
        <f t="array" ref="X74">IFERROR(
MEDIAN((IF(DATOS_[[Sexo]:[Sexo]]=$B74,IF(DATOS_[[AGRUP. CLAS. PROF.]:[AGRUP. CLAS. PROF.]]=$B72,IF(DATOS_[[Check Periodo Ref.]:[Check Periodo Ref.]]="Dentro",DATOS_[Conc.Sal.19]))))),
0)</f>
        <v>0</v>
      </c>
      <c r="Y74" s="111">
        <f t="array" ref="Y74">IFERROR(
MEDIAN((IF(DATOS_[[Sexo]:[Sexo]]=$B74,IF(DATOS_[[AGRUP. CLAS. PROF.]:[AGRUP. CLAS. PROF.]]=$B72,IF(DATOS_[[Check Periodo Ref.]:[Check Periodo Ref.]]="Dentro",DATOS_[Conc.Sal.20]))))),
0)</f>
        <v>0</v>
      </c>
      <c r="Z74" s="111">
        <f t="array" ref="Z74">IFERROR(
MEDIAN((IF(DATOS_[[Sexo]:[Sexo]]=$B74,IF(DATOS_[[AGRUP. CLAS. PROF.]:[AGRUP. CLAS. PROF.]]=$B72,IF(DATOS_[[Check Periodo Ref.]:[Check Periodo Ref.]]="Dentro",DATOS_[Conc.Sal.21]))))),
0)</f>
        <v>0</v>
      </c>
      <c r="AA74" s="111">
        <f t="array" ref="AA74">IFERROR(
MEDIAN((IF(DATOS_[[Sexo]:[Sexo]]=$B74,IF(DATOS_[[AGRUP. CLAS. PROF.]:[AGRUP. CLAS. PROF.]]=$B72,IF(DATOS_[[Check Periodo Ref.]:[Check Periodo Ref.]]="Dentro",DATOS_[Conc.Sal.22]))))),
0)</f>
        <v>0</v>
      </c>
      <c r="AB74" s="111">
        <f t="array" ref="AB74">IFERROR(
MEDIAN((IF(DATOS_[[Sexo]:[Sexo]]=$B74,IF(DATOS_[[AGRUP. CLAS. PROF.]:[AGRUP. CLAS. PROF.]]=$B72,IF(DATOS_[[Check Periodo Ref.]:[Check Periodo Ref.]]="Dentro",DATOS_[Conc.Sal.23]))))),
0)</f>
        <v>0</v>
      </c>
      <c r="AC74" s="111">
        <f t="array" ref="AC74">IFERROR(
MEDIAN((IF(DATOS_[[Sexo]:[Sexo]]=$B74,IF(DATOS_[[AGRUP. CLAS. PROF.]:[AGRUP. CLAS. PROF.]]=$B72,IF(DATOS_[[Check Periodo Ref.]:[Check Periodo Ref.]]="Dentro",DATOS_[Conc.Sal.24]))))),
0)</f>
        <v>0</v>
      </c>
      <c r="AD74" s="111">
        <f t="array" ref="AD74">IFERROR(
MEDIAN((IF(DATOS_[[Sexo]:[Sexo]]=$B74,IF(DATOS_[[AGRUP. CLAS. PROF.]:[AGRUP. CLAS. PROF.]]=$B72,IF(DATOS_[[Check Periodo Ref.]:[Check Periodo Ref.]]="Dentro",DATOS_[Conc.Sal.25]))))),
0)</f>
        <v>0</v>
      </c>
      <c r="AE74" s="111">
        <f t="array" ref="AE74">IFERROR(
MEDIAN((IF(DATOS_[[Sexo]:[Sexo]]=$B74,IF(DATOS_[[AGRUP. CLAS. PROF.]:[AGRUP. CLAS. PROF.]]=$B72,IF(DATOS_[[Check Periodo Ref.]:[Check Periodo Ref.]]="Dentro",DATOS_[Conc.Sal.26]))))),
0)</f>
        <v>0</v>
      </c>
      <c r="AF74" s="111">
        <f t="array" ref="AF74">IFERROR(
MEDIAN((IF(DATOS_[[Sexo]:[Sexo]]=$B74,IF(DATOS_[[AGRUP. CLAS. PROF.]:[AGRUP. CLAS. PROF.]]=$B72,IF(DATOS_[[Check Periodo Ref.]:[Check Periodo Ref.]]="Dentro",DATOS_[Conc.Sal.27]))))),
0)</f>
        <v>0</v>
      </c>
      <c r="AG74" s="111">
        <f t="array" ref="AG74">IFERROR(
MEDIAN((IF(DATOS_[[Sexo]:[Sexo]]=$B74,IF(DATOS_[[AGRUP. CLAS. PROF.]:[AGRUP. CLAS. PROF.]]=$B72,IF(DATOS_[[Check Periodo Ref.]:[Check Periodo Ref.]]="Dentro",DATOS_[Conc.Sal.28]))))),
0)</f>
        <v>0</v>
      </c>
      <c r="AH74" s="111">
        <f t="array" ref="AH74">IFERROR(
MEDIAN((IF(DATOS_[[Sexo]:[Sexo]]=$B74,IF(DATOS_[[AGRUP. CLAS. PROF.]:[AGRUP. CLAS. PROF.]]=$B72,IF(DATOS_[[Check Periodo Ref.]:[Check Periodo Ref.]]="Dentro",DATOS_[Conc.Sal.29]))))),
0)</f>
        <v>0</v>
      </c>
      <c r="AI74" s="111">
        <f t="array" ref="AI74">IFERROR(
MEDIAN((IF(DATOS_[[Sexo]:[Sexo]]=$B74,IF(DATOS_[[AGRUP. CLAS. PROF.]:[AGRUP. CLAS. PROF.]]=$B72,IF(DATOS_[[Check Periodo Ref.]:[Check Periodo Ref.]]="Dentro",DATOS_[Conc.Sal.30]))))),
0)</f>
        <v>0</v>
      </c>
      <c r="AJ74" s="112">
        <f t="array" ref="AJ74">IFERROR(
MEDIAN(IF(DATOS_[Sexo]=$B74,IF(DATOS_[AGRUP. CLAS. PROF.]=$B72,IF(DATOS_[Check Periodo Ref.]="Dentro",DATOS_[Tot COMPL.SAL Ef],FALSE)))),
0)</f>
        <v>0</v>
      </c>
      <c r="AK74" s="113">
        <f t="array" ref="AK74">IFERROR(
MEDIAN(IF(DATOS_[Sexo]=$B74,IF(DATOS_[AGRUP. CLAS. PROF.]=$B72,IF(DATOS_[Check Periodo Ref.]="Dentro",DATOS_[TOTAL SALARIO Ef],FALSE)))),
0)</f>
        <v>0</v>
      </c>
      <c r="AL74" s="114">
        <f t="array" ref="AL74">IFERROR(
MEDIAN((IF(DATOS_[[Sexo]:[Sexo]]=$B74,IF(DATOS_[[AGRUP. CLAS. PROF.]:[AGRUP. CLAS. PROF.]]=$B72,IF(DATOS_[[Check Periodo Ref.]:[Check Periodo Ref.]]="Dentro",DATOS_[C.Extra.01]))))),
0)</f>
        <v>0</v>
      </c>
      <c r="AM74" s="114">
        <f t="array" ref="AM74">IFERROR(
MEDIAN((IF(DATOS_[[Sexo]:[Sexo]]=$B74,IF(DATOS_[[AGRUP. CLAS. PROF.]:[AGRUP. CLAS. PROF.]]=$B72,IF(DATOS_[[Check Periodo Ref.]:[Check Periodo Ref.]]="Dentro",DATOS_[C.Extra.02]))))),
0)</f>
        <v>0</v>
      </c>
      <c r="AN74" s="114">
        <f t="array" ref="AN74">IFERROR(
MEDIAN((IF(DATOS_[[Sexo]:[Sexo]]=$B74,IF(DATOS_[[AGRUP. CLAS. PROF.]:[AGRUP. CLAS. PROF.]]=$B72,IF(DATOS_[[Check Periodo Ref.]:[Check Periodo Ref.]]="Dentro",DATOS_[C.Extra.03]))))),
0)</f>
        <v>0</v>
      </c>
      <c r="AO74" s="114">
        <f t="array" ref="AO74">IFERROR(
MEDIAN((IF(DATOS_[[Sexo]:[Sexo]]=$B74,IF(DATOS_[[AGRUP. CLAS. PROF.]:[AGRUP. CLAS. PROF.]]=$B72,IF(DATOS_[[Check Periodo Ref.]:[Check Periodo Ref.]]="Dentro",DATOS_[C.Extra.04]))))),
0)</f>
        <v>0</v>
      </c>
      <c r="AP74" s="114">
        <f t="array" ref="AP74">IFERROR(
MEDIAN((IF(DATOS_[[Sexo]:[Sexo]]=$B74,IF(DATOS_[[AGRUP. CLAS. PROF.]:[AGRUP. CLAS. PROF.]]=$B72,IF(DATOS_[[Check Periodo Ref.]:[Check Periodo Ref.]]="Dentro",DATOS_[C.Extra.05]))))),
0)</f>
        <v>0</v>
      </c>
      <c r="AQ74" s="115">
        <f t="array" ref="AQ74">IFERROR(
MEDIAN(IF(DATOS_[Sexo]=$B74,IF(DATOS_[AGRUP. CLAS. PROF.]=$B72,IF(DATOS_[Check Periodo Ref.]="Dentro",DATOS_[Tot Extrasalarial Ef],FALSE)))),
0)</f>
        <v>0</v>
      </c>
      <c r="AR74" s="116">
        <f t="array" ref="AR74">IFERROR(
MEDIAN(IF(DATOS_[Sexo]=$B74,IF(DATOS_[AGRUP. CLAS. PROF.]=$B72,IF(DATOS_[Check Periodo Ref.]="Dentro",DATOS_[TOTAL Retrib Ef],FALSE)))),
0)</f>
        <v>0</v>
      </c>
    </row>
    <row r="75" spans="1:44" ht="17.25" thickBot="1" x14ac:dyDescent="0.35">
      <c r="A75" s="42" t="str">
        <f t="shared" ref="A75" si="83">+A76</f>
        <v>[ocultar]</v>
      </c>
      <c r="B75" s="40" t="s">
        <v>237</v>
      </c>
      <c r="C75" s="109"/>
      <c r="D75" s="41"/>
      <c r="E75" s="119" t="str">
        <f t="shared" ref="E75:AR75" si="84">IFERROR((E76-E77)/E76,"")</f>
        <v/>
      </c>
      <c r="F75" s="123" t="str">
        <f t="shared" si="84"/>
        <v/>
      </c>
      <c r="G75" s="123" t="str">
        <f t="shared" si="84"/>
        <v/>
      </c>
      <c r="H75" s="123" t="str">
        <f t="shared" si="84"/>
        <v/>
      </c>
      <c r="I75" s="123" t="str">
        <f t="shared" si="84"/>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2" t="str">
        <f t="shared" si="84"/>
        <v/>
      </c>
      <c r="W75" s="122" t="str">
        <f t="shared" si="84"/>
        <v/>
      </c>
      <c r="X75" s="122" t="str">
        <f t="shared" si="84"/>
        <v/>
      </c>
      <c r="Y75" s="122"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4" t="str">
        <f t="shared" si="84"/>
        <v/>
      </c>
      <c r="AK75" s="128" t="str">
        <f t="shared" si="84"/>
        <v/>
      </c>
      <c r="AL75" s="125" t="str">
        <f t="shared" si="84"/>
        <v/>
      </c>
      <c r="AM75" s="125" t="str">
        <f t="shared" si="84"/>
        <v/>
      </c>
      <c r="AN75" s="125" t="str">
        <f t="shared" si="84"/>
        <v/>
      </c>
      <c r="AO75" s="125" t="str">
        <f t="shared" si="84"/>
        <v/>
      </c>
      <c r="AP75" s="125" t="str">
        <f t="shared" si="84"/>
        <v/>
      </c>
      <c r="AQ75" s="126" t="str">
        <f t="shared" si="84"/>
        <v/>
      </c>
      <c r="AR75" s="127" t="str">
        <f t="shared" si="84"/>
        <v/>
      </c>
    </row>
    <row r="76" spans="1:44" x14ac:dyDescent="0.3">
      <c r="A76" s="42" t="str">
        <f t="shared" ref="A76" si="85">+IF(C76+C77=0,"[ocultar]","")</f>
        <v>[ocultar]</v>
      </c>
      <c r="B76" s="34" t="s">
        <v>162</v>
      </c>
      <c r="C76" s="33">
        <f t="array" ref="C76">SUM(IF($B76=DATOS_[Sexo],
IF($B75=DATOS_[AGRUP. CLAS. PROF.],
IF("Dentro"=DATOS_[Check Periodo Ref.],
1/(COUNTIFS(DATOS_[Sexo],$B76,DATOS_[AGRUP. CLAS. PROF.],$B75,DATOS_[Check Periodo Ref.],"Dentro",DATOS_[id],DATOS_[id]))))))</f>
        <v>0</v>
      </c>
      <c r="D76" s="35">
        <f>COUNTIFS(DATOS_[AGRUP. CLAS. PROF.],$B75,DATOS_[Sexo],$B76,DATOS_[Check Periodo Ref.],"Dentro")</f>
        <v>0</v>
      </c>
      <c r="E76" s="110">
        <f t="array" ref="E76">IFERROR(
MEDIAN(IF(DATOS_[Sexo]=$B76,IF(DATOS_[AGRUP. CLAS. PROF.]=$B75,IF(DATOS_[Check Periodo Ref.]="Dentro",DATOS_[SALARIO BASE Ef],FALSE)))),
0)</f>
        <v>0</v>
      </c>
      <c r="F76" s="111">
        <f t="array" ref="F76">IFERROR(
MEDIAN((IF(DATOS_[[Sexo]:[Sexo]]=$B76,IF(DATOS_[[AGRUP. CLAS. PROF.]:[AGRUP. CLAS. PROF.]]=$B75,IF(DATOS_[[Check Periodo Ref.]:[Check Periodo Ref.]]="Dentro",DATOS_[Conc.Sal.01]))))),
0)</f>
        <v>0</v>
      </c>
      <c r="G76" s="111">
        <f t="array" ref="G76">IFERROR(
MEDIAN((IF(DATOS_[[Sexo]:[Sexo]]=$B76,IF(DATOS_[[AGRUP. CLAS. PROF.]:[AGRUP. CLAS. PROF.]]=$B75,IF(DATOS_[[Check Periodo Ref.]:[Check Periodo Ref.]]="Dentro",DATOS_[Conc.Sal.02]))))),
0)</f>
        <v>0</v>
      </c>
      <c r="H76" s="111">
        <f t="array" ref="H76">IFERROR(
MEDIAN((IF(DATOS_[[Sexo]:[Sexo]]=$B76,IF(DATOS_[[AGRUP. CLAS. PROF.]:[AGRUP. CLAS. PROF.]]=$B75,IF(DATOS_[[Check Periodo Ref.]:[Check Periodo Ref.]]="Dentro",DATOS_[Conc.Sal.03]))))),
0)</f>
        <v>0</v>
      </c>
      <c r="I76" s="111">
        <f t="array" ref="I76">IFERROR(
MEDIAN((IF(DATOS_[[Sexo]:[Sexo]]=$B76,IF(DATOS_[[AGRUP. CLAS. PROF.]:[AGRUP. CLAS. PROF.]]=$B75,IF(DATOS_[[Check Periodo Ref.]:[Check Periodo Ref.]]="Dentro",DATOS_[Conc.Sal.04]))))),
0)</f>
        <v>0</v>
      </c>
      <c r="J76" s="111">
        <f t="array" ref="J76">IFERROR(
MEDIAN((IF(DATOS_[[Sexo]:[Sexo]]=$B76,IF(DATOS_[[AGRUP. CLAS. PROF.]:[AGRUP. CLAS. PROF.]]=$B75,IF(DATOS_[[Check Periodo Ref.]:[Check Periodo Ref.]]="Dentro",DATOS_[Conc.Sal.05]))))),
0)</f>
        <v>0</v>
      </c>
      <c r="K76" s="111">
        <f t="array" ref="K76">IFERROR(
MEDIAN((IF(DATOS_[[Sexo]:[Sexo]]=$B76,IF(DATOS_[[AGRUP. CLAS. PROF.]:[AGRUP. CLAS. PROF.]]=$B75,IF(DATOS_[[Check Periodo Ref.]:[Check Periodo Ref.]]="Dentro",DATOS_[Conc.Sal.06]))))),
0)</f>
        <v>0</v>
      </c>
      <c r="L76" s="111">
        <f t="array" ref="L76">IFERROR(
MEDIAN((IF(DATOS_[[Sexo]:[Sexo]]=$B76,IF(DATOS_[[AGRUP. CLAS. PROF.]:[AGRUP. CLAS. PROF.]]=$B75,IF(DATOS_[[Check Periodo Ref.]:[Check Periodo Ref.]]="Dentro",DATOS_[Conc.Sal.07]))))),
0)</f>
        <v>0</v>
      </c>
      <c r="M76" s="111">
        <f t="array" ref="M76">IFERROR(
MEDIAN((IF(DATOS_[[Sexo]:[Sexo]]=$B76,IF(DATOS_[[AGRUP. CLAS. PROF.]:[AGRUP. CLAS. PROF.]]=$B75,IF(DATOS_[[Check Periodo Ref.]:[Check Periodo Ref.]]="Dentro",DATOS_[Conc.Sal.08]))))),
0)</f>
        <v>0</v>
      </c>
      <c r="N76" s="111">
        <f t="array" ref="N76">IFERROR(
MEDIAN((IF(DATOS_[[Sexo]:[Sexo]]=$B76,IF(DATOS_[[AGRUP. CLAS. PROF.]:[AGRUP. CLAS. PROF.]]=$B75,IF(DATOS_[[Check Periodo Ref.]:[Check Periodo Ref.]]="Dentro",DATOS_[Conc.Sal.09]))))),
0)</f>
        <v>0</v>
      </c>
      <c r="O76" s="111">
        <f t="array" ref="O76">IFERROR(
MEDIAN((IF(DATOS_[[Sexo]:[Sexo]]=$B76,IF(DATOS_[[AGRUP. CLAS. PROF.]:[AGRUP. CLAS. PROF.]]=$B75,IF(DATOS_[[Check Periodo Ref.]:[Check Periodo Ref.]]="Dentro",DATOS_[Conc.Sal.10]))))),
0)</f>
        <v>0</v>
      </c>
      <c r="P76" s="111">
        <f t="array" ref="P76">IFERROR(
MEDIAN((IF(DATOS_[[Sexo]:[Sexo]]=$B76,IF(DATOS_[[AGRUP. CLAS. PROF.]:[AGRUP. CLAS. PROF.]]=$B75,IF(DATOS_[[Check Periodo Ref.]:[Check Periodo Ref.]]="Dentro",DATOS_[Conc.Sal.11]))))),
0)</f>
        <v>0</v>
      </c>
      <c r="Q76" s="111">
        <f t="array" ref="Q76">IFERROR(
MEDIAN((IF(DATOS_[[Sexo]:[Sexo]]=$B76,IF(DATOS_[[AGRUP. CLAS. PROF.]:[AGRUP. CLAS. PROF.]]=$B75,IF(DATOS_[[Check Periodo Ref.]:[Check Periodo Ref.]]="Dentro",DATOS_[Conc.Sal.12]))))),
0)</f>
        <v>0</v>
      </c>
      <c r="R76" s="111">
        <f t="array" ref="R76">IFERROR(
MEDIAN((IF(DATOS_[[Sexo]:[Sexo]]=$B76,IF(DATOS_[[AGRUP. CLAS. PROF.]:[AGRUP. CLAS. PROF.]]=$B75,IF(DATOS_[[Check Periodo Ref.]:[Check Periodo Ref.]]="Dentro",DATOS_[Conc.Sal.13]))))),
0)</f>
        <v>0</v>
      </c>
      <c r="S76" s="111">
        <f t="array" ref="S76">IFERROR(
MEDIAN((IF(DATOS_[[Sexo]:[Sexo]]=$B76,IF(DATOS_[[AGRUP. CLAS. PROF.]:[AGRUP. CLAS. PROF.]]=$B75,IF(DATOS_[[Check Periodo Ref.]:[Check Periodo Ref.]]="Dentro",DATOS_[Conc.Sal.14]))))),
0)</f>
        <v>0</v>
      </c>
      <c r="T76" s="111">
        <f t="array" ref="T76">IFERROR(
MEDIAN((IF(DATOS_[[Sexo]:[Sexo]]=$B76,IF(DATOS_[[AGRUP. CLAS. PROF.]:[AGRUP. CLAS. PROF.]]=$B75,IF(DATOS_[[Check Periodo Ref.]:[Check Periodo Ref.]]="Dentro",DATOS_[Conc.Sal.15]))))),
0)</f>
        <v>0</v>
      </c>
      <c r="U76" s="111">
        <f t="array" ref="U76">IFERROR(
MEDIAN((IF(DATOS_[[Sexo]:[Sexo]]=$B76,IF(DATOS_[[AGRUP. CLAS. PROF.]:[AGRUP. CLAS. PROF.]]=$B75,IF(DATOS_[[Check Periodo Ref.]:[Check Periodo Ref.]]="Dentro",DATOS_[Conc.Sal.16]))))),
0)</f>
        <v>0</v>
      </c>
      <c r="V76" s="111">
        <f t="array" ref="V76">IFERROR(
MEDIAN((IF(DATOS_[[Sexo]:[Sexo]]=$B76,IF(DATOS_[[AGRUP. CLAS. PROF.]:[AGRUP. CLAS. PROF.]]=$B75,IF(DATOS_[[Check Periodo Ref.]:[Check Periodo Ref.]]="Dentro",DATOS_[Conc.Sal.17]))))),
0)</f>
        <v>0</v>
      </c>
      <c r="W76" s="111">
        <f t="array" ref="W76">IFERROR(
MEDIAN((IF(DATOS_[[Sexo]:[Sexo]]=$B76,IF(DATOS_[[AGRUP. CLAS. PROF.]:[AGRUP. CLAS. PROF.]]=$B75,IF(DATOS_[[Check Periodo Ref.]:[Check Periodo Ref.]]="Dentro",DATOS_[Conc.Sal.18]))))),
0)</f>
        <v>0</v>
      </c>
      <c r="X76" s="111">
        <f t="array" ref="X76">IFERROR(
MEDIAN((IF(DATOS_[[Sexo]:[Sexo]]=$B76,IF(DATOS_[[AGRUP. CLAS. PROF.]:[AGRUP. CLAS. PROF.]]=$B75,IF(DATOS_[[Check Periodo Ref.]:[Check Periodo Ref.]]="Dentro",DATOS_[Conc.Sal.19]))))),
0)</f>
        <v>0</v>
      </c>
      <c r="Y76" s="111">
        <f t="array" ref="Y76">IFERROR(
MEDIAN((IF(DATOS_[[Sexo]:[Sexo]]=$B76,IF(DATOS_[[AGRUP. CLAS. PROF.]:[AGRUP. CLAS. PROF.]]=$B75,IF(DATOS_[[Check Periodo Ref.]:[Check Periodo Ref.]]="Dentro",DATOS_[Conc.Sal.20]))))),
0)</f>
        <v>0</v>
      </c>
      <c r="Z76" s="111">
        <f t="array" ref="Z76">IFERROR(
MEDIAN((IF(DATOS_[[Sexo]:[Sexo]]=$B76,IF(DATOS_[[AGRUP. CLAS. PROF.]:[AGRUP. CLAS. PROF.]]=$B75,IF(DATOS_[[Check Periodo Ref.]:[Check Periodo Ref.]]="Dentro",DATOS_[Conc.Sal.21]))))),
0)</f>
        <v>0</v>
      </c>
      <c r="AA76" s="111">
        <f t="array" ref="AA76">IFERROR(
MEDIAN((IF(DATOS_[[Sexo]:[Sexo]]=$B76,IF(DATOS_[[AGRUP. CLAS. PROF.]:[AGRUP. CLAS. PROF.]]=$B75,IF(DATOS_[[Check Periodo Ref.]:[Check Periodo Ref.]]="Dentro",DATOS_[Conc.Sal.22]))))),
0)</f>
        <v>0</v>
      </c>
      <c r="AB76" s="111">
        <f t="array" ref="AB76">IFERROR(
MEDIAN((IF(DATOS_[[Sexo]:[Sexo]]=$B76,IF(DATOS_[[AGRUP. CLAS. PROF.]:[AGRUP. CLAS. PROF.]]=$B75,IF(DATOS_[[Check Periodo Ref.]:[Check Periodo Ref.]]="Dentro",DATOS_[Conc.Sal.23]))))),
0)</f>
        <v>0</v>
      </c>
      <c r="AC76" s="111">
        <f t="array" ref="AC76">IFERROR(
MEDIAN((IF(DATOS_[[Sexo]:[Sexo]]=$B76,IF(DATOS_[[AGRUP. CLAS. PROF.]:[AGRUP. CLAS. PROF.]]=$B75,IF(DATOS_[[Check Periodo Ref.]:[Check Periodo Ref.]]="Dentro",DATOS_[Conc.Sal.24]))))),
0)</f>
        <v>0</v>
      </c>
      <c r="AD76" s="111">
        <f t="array" ref="AD76">IFERROR(
MEDIAN((IF(DATOS_[[Sexo]:[Sexo]]=$B76,IF(DATOS_[[AGRUP. CLAS. PROF.]:[AGRUP. CLAS. PROF.]]=$B75,IF(DATOS_[[Check Periodo Ref.]:[Check Periodo Ref.]]="Dentro",DATOS_[Conc.Sal.25]))))),
0)</f>
        <v>0</v>
      </c>
      <c r="AE76" s="111">
        <f t="array" ref="AE76">IFERROR(
MEDIAN((IF(DATOS_[[Sexo]:[Sexo]]=$B76,IF(DATOS_[[AGRUP. CLAS. PROF.]:[AGRUP. CLAS. PROF.]]=$B75,IF(DATOS_[[Check Periodo Ref.]:[Check Periodo Ref.]]="Dentro",DATOS_[Conc.Sal.26]))))),
0)</f>
        <v>0</v>
      </c>
      <c r="AF76" s="111">
        <f t="array" ref="AF76">IFERROR(
MEDIAN((IF(DATOS_[[Sexo]:[Sexo]]=$B76,IF(DATOS_[[AGRUP. CLAS. PROF.]:[AGRUP. CLAS. PROF.]]=$B75,IF(DATOS_[[Check Periodo Ref.]:[Check Periodo Ref.]]="Dentro",DATOS_[Conc.Sal.27]))))),
0)</f>
        <v>0</v>
      </c>
      <c r="AG76" s="111">
        <f t="array" ref="AG76">IFERROR(
MEDIAN((IF(DATOS_[[Sexo]:[Sexo]]=$B76,IF(DATOS_[[AGRUP. CLAS. PROF.]:[AGRUP. CLAS. PROF.]]=$B75,IF(DATOS_[[Check Periodo Ref.]:[Check Periodo Ref.]]="Dentro",DATOS_[Conc.Sal.28]))))),
0)</f>
        <v>0</v>
      </c>
      <c r="AH76" s="111">
        <f t="array" ref="AH76">IFERROR(
MEDIAN((IF(DATOS_[[Sexo]:[Sexo]]=$B76,IF(DATOS_[[AGRUP. CLAS. PROF.]:[AGRUP. CLAS. PROF.]]=$B75,IF(DATOS_[[Check Periodo Ref.]:[Check Periodo Ref.]]="Dentro",DATOS_[Conc.Sal.29]))))),
0)</f>
        <v>0</v>
      </c>
      <c r="AI76" s="111">
        <f t="array" ref="AI76">IFERROR(
MEDIAN((IF(DATOS_[[Sexo]:[Sexo]]=$B76,IF(DATOS_[[AGRUP. CLAS. PROF.]:[AGRUP. CLAS. PROF.]]=$B75,IF(DATOS_[[Check Periodo Ref.]:[Check Periodo Ref.]]="Dentro",DATOS_[Conc.Sal.30]))))),
0)</f>
        <v>0</v>
      </c>
      <c r="AJ76" s="112">
        <f t="array" ref="AJ76">IFERROR(
MEDIAN(IF(DATOS_[Sexo]=$B76,IF(DATOS_[AGRUP. CLAS. PROF.]=$B75,IF(DATOS_[Check Periodo Ref.]="Dentro",DATOS_[Tot COMPL.SAL Ef],FALSE)))),
0)</f>
        <v>0</v>
      </c>
      <c r="AK76" s="113">
        <f t="array" ref="AK76">IFERROR(
MEDIAN(IF(DATOS_[Sexo]=$B76,IF(DATOS_[AGRUP. CLAS. PROF.]=$B75,IF(DATOS_[Check Periodo Ref.]="Dentro",DATOS_[TOTAL SALARIO Ef],FALSE)))),
0)</f>
        <v>0</v>
      </c>
      <c r="AL76" s="114">
        <f t="array" ref="AL76">IFERROR(
MEDIAN((IF(DATOS_[[Sexo]:[Sexo]]=$B76,IF(DATOS_[[AGRUP. CLAS. PROF.]:[AGRUP. CLAS. PROF.]]=$B75,IF(DATOS_[[Check Periodo Ref.]:[Check Periodo Ref.]]="Dentro",DATOS_[C.Extra.01]))))),
0)</f>
        <v>0</v>
      </c>
      <c r="AM76" s="114">
        <f t="array" ref="AM76">IFERROR(
MEDIAN((IF(DATOS_[[Sexo]:[Sexo]]=$B76,IF(DATOS_[[AGRUP. CLAS. PROF.]:[AGRUP. CLAS. PROF.]]=$B75,IF(DATOS_[[Check Periodo Ref.]:[Check Periodo Ref.]]="Dentro",DATOS_[C.Extra.02]))))),
0)</f>
        <v>0</v>
      </c>
      <c r="AN76" s="114">
        <f t="array" ref="AN76">IFERROR(
MEDIAN((IF(DATOS_[[Sexo]:[Sexo]]=$B76,IF(DATOS_[[AGRUP. CLAS. PROF.]:[AGRUP. CLAS. PROF.]]=$B75,IF(DATOS_[[Check Periodo Ref.]:[Check Periodo Ref.]]="Dentro",DATOS_[C.Extra.03]))))),
0)</f>
        <v>0</v>
      </c>
      <c r="AO76" s="114">
        <f t="array" ref="AO76">IFERROR(
MEDIAN((IF(DATOS_[[Sexo]:[Sexo]]=$B76,IF(DATOS_[[AGRUP. CLAS. PROF.]:[AGRUP. CLAS. PROF.]]=$B75,IF(DATOS_[[Check Periodo Ref.]:[Check Periodo Ref.]]="Dentro",DATOS_[C.Extra.04]))))),
0)</f>
        <v>0</v>
      </c>
      <c r="AP76" s="114">
        <f t="array" ref="AP76">IFERROR(
MEDIAN((IF(DATOS_[[Sexo]:[Sexo]]=$B76,IF(DATOS_[[AGRUP. CLAS. PROF.]:[AGRUP. CLAS. PROF.]]=$B75,IF(DATOS_[[Check Periodo Ref.]:[Check Periodo Ref.]]="Dentro",DATOS_[C.Extra.05]))))),
0)</f>
        <v>0</v>
      </c>
      <c r="AQ76" s="115">
        <f t="array" ref="AQ76">IFERROR(
MEDIAN(IF(DATOS_[Sexo]=$B76,IF(DATOS_[AGRUP. CLAS. PROF.]=$B75,IF(DATOS_[Check Periodo Ref.]="Dentro",DATOS_[Tot Extrasalarial Ef],FALSE)))),
0)</f>
        <v>0</v>
      </c>
      <c r="AR76" s="116">
        <f t="array" ref="AR76">IFERROR(
MEDIAN(IF(DATOS_[Sexo]=$B76,IF(DATOS_[AGRUP. CLAS. PROF.]=$B75,IF(DATOS_[Check Periodo Ref.]="Dentro",DATOS_[TOTAL Retrib Ef],FALSE)))),
0)</f>
        <v>0</v>
      </c>
    </row>
    <row r="77" spans="1:44" x14ac:dyDescent="0.3">
      <c r="A77" s="42" t="str">
        <f t="shared" ref="A77" si="86">+A76</f>
        <v>[ocultar]</v>
      </c>
      <c r="B77" s="34" t="s">
        <v>163</v>
      </c>
      <c r="C77" s="33">
        <f t="array" ref="C77">SUM(IF($B77=DATOS_[Sexo],
IF($B75=DATOS_[AGRUP. CLAS. PROF.],
IF("Dentro"=DATOS_[Check Periodo Ref.],
1/(COUNTIFS(DATOS_[Sexo],$B77,DATOS_[AGRUP. CLAS. PROF.],$B75,DATOS_[Check Periodo Ref.],"Dentro",DATOS_[id],DATOS_[id]))))))</f>
        <v>0</v>
      </c>
      <c r="D77" s="35">
        <f>COUNTIFS(DATOS_[AGRUP. CLAS. PROF.],$B75,DATOS_[Sexo],$B77,DATOS_[Check Periodo Ref.],"Dentro")</f>
        <v>0</v>
      </c>
      <c r="E77" s="110">
        <f t="array" ref="E77">IFERROR(
MEDIAN(IF(DATOS_[Sexo]=$B77,IF(DATOS_[AGRUP. CLAS. PROF.]=$B75,IF(DATOS_[Check Periodo Ref.]="Dentro",DATOS_[SALARIO BASE Ef],FALSE)))),
0)</f>
        <v>0</v>
      </c>
      <c r="F77" s="111">
        <f t="array" ref="F77">IFERROR(
MEDIAN((IF(DATOS_[[Sexo]:[Sexo]]=$B77,IF(DATOS_[[AGRUP. CLAS. PROF.]:[AGRUP. CLAS. PROF.]]=$B75,IF(DATOS_[[Check Periodo Ref.]:[Check Periodo Ref.]]="Dentro",DATOS_[Conc.Sal.01]))))),
0)</f>
        <v>0</v>
      </c>
      <c r="G77" s="111">
        <f t="array" ref="G77">IFERROR(
MEDIAN((IF(DATOS_[[Sexo]:[Sexo]]=$B77,IF(DATOS_[[AGRUP. CLAS. PROF.]:[AGRUP. CLAS. PROF.]]=$B75,IF(DATOS_[[Check Periodo Ref.]:[Check Periodo Ref.]]="Dentro",DATOS_[Conc.Sal.02]))))),
0)</f>
        <v>0</v>
      </c>
      <c r="H77" s="111">
        <f t="array" ref="H77">IFERROR(
MEDIAN((IF(DATOS_[[Sexo]:[Sexo]]=$B77,IF(DATOS_[[AGRUP. CLAS. PROF.]:[AGRUP. CLAS. PROF.]]=$B75,IF(DATOS_[[Check Periodo Ref.]:[Check Periodo Ref.]]="Dentro",DATOS_[Conc.Sal.03]))))),
0)</f>
        <v>0</v>
      </c>
      <c r="I77" s="111">
        <f t="array" ref="I77">IFERROR(
MEDIAN((IF(DATOS_[[Sexo]:[Sexo]]=$B77,IF(DATOS_[[AGRUP. CLAS. PROF.]:[AGRUP. CLAS. PROF.]]=$B75,IF(DATOS_[[Check Periodo Ref.]:[Check Periodo Ref.]]="Dentro",DATOS_[Conc.Sal.04]))))),
0)</f>
        <v>0</v>
      </c>
      <c r="J77" s="111">
        <f t="array" ref="J77">IFERROR(
MEDIAN((IF(DATOS_[[Sexo]:[Sexo]]=$B77,IF(DATOS_[[AGRUP. CLAS. PROF.]:[AGRUP. CLAS. PROF.]]=$B75,IF(DATOS_[[Check Periodo Ref.]:[Check Periodo Ref.]]="Dentro",DATOS_[Conc.Sal.05]))))),
0)</f>
        <v>0</v>
      </c>
      <c r="K77" s="111">
        <f t="array" ref="K77">IFERROR(
MEDIAN((IF(DATOS_[[Sexo]:[Sexo]]=$B77,IF(DATOS_[[AGRUP. CLAS. PROF.]:[AGRUP. CLAS. PROF.]]=$B75,IF(DATOS_[[Check Periodo Ref.]:[Check Periodo Ref.]]="Dentro",DATOS_[Conc.Sal.06]))))),
0)</f>
        <v>0</v>
      </c>
      <c r="L77" s="111">
        <f t="array" ref="L77">IFERROR(
MEDIAN((IF(DATOS_[[Sexo]:[Sexo]]=$B77,IF(DATOS_[[AGRUP. CLAS. PROF.]:[AGRUP. CLAS. PROF.]]=$B75,IF(DATOS_[[Check Periodo Ref.]:[Check Periodo Ref.]]="Dentro",DATOS_[Conc.Sal.07]))))),
0)</f>
        <v>0</v>
      </c>
      <c r="M77" s="111">
        <f t="array" ref="M77">IFERROR(
MEDIAN((IF(DATOS_[[Sexo]:[Sexo]]=$B77,IF(DATOS_[[AGRUP. CLAS. PROF.]:[AGRUP. CLAS. PROF.]]=$B75,IF(DATOS_[[Check Periodo Ref.]:[Check Periodo Ref.]]="Dentro",DATOS_[Conc.Sal.08]))))),
0)</f>
        <v>0</v>
      </c>
      <c r="N77" s="111">
        <f t="array" ref="N77">IFERROR(
MEDIAN((IF(DATOS_[[Sexo]:[Sexo]]=$B77,IF(DATOS_[[AGRUP. CLAS. PROF.]:[AGRUP. CLAS. PROF.]]=$B75,IF(DATOS_[[Check Periodo Ref.]:[Check Periodo Ref.]]="Dentro",DATOS_[Conc.Sal.09]))))),
0)</f>
        <v>0</v>
      </c>
      <c r="O77" s="111">
        <f t="array" ref="O77">IFERROR(
MEDIAN((IF(DATOS_[[Sexo]:[Sexo]]=$B77,IF(DATOS_[[AGRUP. CLAS. PROF.]:[AGRUP. CLAS. PROF.]]=$B75,IF(DATOS_[[Check Periodo Ref.]:[Check Periodo Ref.]]="Dentro",DATOS_[Conc.Sal.10]))))),
0)</f>
        <v>0</v>
      </c>
      <c r="P77" s="111">
        <f t="array" ref="P77">IFERROR(
MEDIAN((IF(DATOS_[[Sexo]:[Sexo]]=$B77,IF(DATOS_[[AGRUP. CLAS. PROF.]:[AGRUP. CLAS. PROF.]]=$B75,IF(DATOS_[[Check Periodo Ref.]:[Check Periodo Ref.]]="Dentro",DATOS_[Conc.Sal.11]))))),
0)</f>
        <v>0</v>
      </c>
      <c r="Q77" s="111">
        <f t="array" ref="Q77">IFERROR(
MEDIAN((IF(DATOS_[[Sexo]:[Sexo]]=$B77,IF(DATOS_[[AGRUP. CLAS. PROF.]:[AGRUP. CLAS. PROF.]]=$B75,IF(DATOS_[[Check Periodo Ref.]:[Check Periodo Ref.]]="Dentro",DATOS_[Conc.Sal.12]))))),
0)</f>
        <v>0</v>
      </c>
      <c r="R77" s="111">
        <f t="array" ref="R77">IFERROR(
MEDIAN((IF(DATOS_[[Sexo]:[Sexo]]=$B77,IF(DATOS_[[AGRUP. CLAS. PROF.]:[AGRUP. CLAS. PROF.]]=$B75,IF(DATOS_[[Check Periodo Ref.]:[Check Periodo Ref.]]="Dentro",DATOS_[Conc.Sal.13]))))),
0)</f>
        <v>0</v>
      </c>
      <c r="S77" s="111">
        <f t="array" ref="S77">IFERROR(
MEDIAN((IF(DATOS_[[Sexo]:[Sexo]]=$B77,IF(DATOS_[[AGRUP. CLAS. PROF.]:[AGRUP. CLAS. PROF.]]=$B75,IF(DATOS_[[Check Periodo Ref.]:[Check Periodo Ref.]]="Dentro",DATOS_[Conc.Sal.14]))))),
0)</f>
        <v>0</v>
      </c>
      <c r="T77" s="111">
        <f t="array" ref="T77">IFERROR(
MEDIAN((IF(DATOS_[[Sexo]:[Sexo]]=$B77,IF(DATOS_[[AGRUP. CLAS. PROF.]:[AGRUP. CLAS. PROF.]]=$B75,IF(DATOS_[[Check Periodo Ref.]:[Check Periodo Ref.]]="Dentro",DATOS_[Conc.Sal.15]))))),
0)</f>
        <v>0</v>
      </c>
      <c r="U77" s="111">
        <f t="array" ref="U77">IFERROR(
MEDIAN((IF(DATOS_[[Sexo]:[Sexo]]=$B77,IF(DATOS_[[AGRUP. CLAS. PROF.]:[AGRUP. CLAS. PROF.]]=$B75,IF(DATOS_[[Check Periodo Ref.]:[Check Periodo Ref.]]="Dentro",DATOS_[Conc.Sal.16]))))),
0)</f>
        <v>0</v>
      </c>
      <c r="V77" s="111">
        <f t="array" ref="V77">IFERROR(
MEDIAN((IF(DATOS_[[Sexo]:[Sexo]]=$B77,IF(DATOS_[[AGRUP. CLAS. PROF.]:[AGRUP. CLAS. PROF.]]=$B75,IF(DATOS_[[Check Periodo Ref.]:[Check Periodo Ref.]]="Dentro",DATOS_[Conc.Sal.17]))))),
0)</f>
        <v>0</v>
      </c>
      <c r="W77" s="111">
        <f t="array" ref="W77">IFERROR(
MEDIAN((IF(DATOS_[[Sexo]:[Sexo]]=$B77,IF(DATOS_[[AGRUP. CLAS. PROF.]:[AGRUP. CLAS. PROF.]]=$B75,IF(DATOS_[[Check Periodo Ref.]:[Check Periodo Ref.]]="Dentro",DATOS_[Conc.Sal.18]))))),
0)</f>
        <v>0</v>
      </c>
      <c r="X77" s="111">
        <f t="array" ref="X77">IFERROR(
MEDIAN((IF(DATOS_[[Sexo]:[Sexo]]=$B77,IF(DATOS_[[AGRUP. CLAS. PROF.]:[AGRUP. CLAS. PROF.]]=$B75,IF(DATOS_[[Check Periodo Ref.]:[Check Periodo Ref.]]="Dentro",DATOS_[Conc.Sal.19]))))),
0)</f>
        <v>0</v>
      </c>
      <c r="Y77" s="111">
        <f t="array" ref="Y77">IFERROR(
MEDIAN((IF(DATOS_[[Sexo]:[Sexo]]=$B77,IF(DATOS_[[AGRUP. CLAS. PROF.]:[AGRUP. CLAS. PROF.]]=$B75,IF(DATOS_[[Check Periodo Ref.]:[Check Periodo Ref.]]="Dentro",DATOS_[Conc.Sal.20]))))),
0)</f>
        <v>0</v>
      </c>
      <c r="Z77" s="111">
        <f t="array" ref="Z77">IFERROR(
MEDIAN((IF(DATOS_[[Sexo]:[Sexo]]=$B77,IF(DATOS_[[AGRUP. CLAS. PROF.]:[AGRUP. CLAS. PROF.]]=$B75,IF(DATOS_[[Check Periodo Ref.]:[Check Periodo Ref.]]="Dentro",DATOS_[Conc.Sal.21]))))),
0)</f>
        <v>0</v>
      </c>
      <c r="AA77" s="111">
        <f t="array" ref="AA77">IFERROR(
MEDIAN((IF(DATOS_[[Sexo]:[Sexo]]=$B77,IF(DATOS_[[AGRUP. CLAS. PROF.]:[AGRUP. CLAS. PROF.]]=$B75,IF(DATOS_[[Check Periodo Ref.]:[Check Periodo Ref.]]="Dentro",DATOS_[Conc.Sal.22]))))),
0)</f>
        <v>0</v>
      </c>
      <c r="AB77" s="111">
        <f t="array" ref="AB77">IFERROR(
MEDIAN((IF(DATOS_[[Sexo]:[Sexo]]=$B77,IF(DATOS_[[AGRUP. CLAS. PROF.]:[AGRUP. CLAS. PROF.]]=$B75,IF(DATOS_[[Check Periodo Ref.]:[Check Periodo Ref.]]="Dentro",DATOS_[Conc.Sal.23]))))),
0)</f>
        <v>0</v>
      </c>
      <c r="AC77" s="111">
        <f t="array" ref="AC77">IFERROR(
MEDIAN((IF(DATOS_[[Sexo]:[Sexo]]=$B77,IF(DATOS_[[AGRUP. CLAS. PROF.]:[AGRUP. CLAS. PROF.]]=$B75,IF(DATOS_[[Check Periodo Ref.]:[Check Periodo Ref.]]="Dentro",DATOS_[Conc.Sal.24]))))),
0)</f>
        <v>0</v>
      </c>
      <c r="AD77" s="111">
        <f t="array" ref="AD77">IFERROR(
MEDIAN((IF(DATOS_[[Sexo]:[Sexo]]=$B77,IF(DATOS_[[AGRUP. CLAS. PROF.]:[AGRUP. CLAS. PROF.]]=$B75,IF(DATOS_[[Check Periodo Ref.]:[Check Periodo Ref.]]="Dentro",DATOS_[Conc.Sal.25]))))),
0)</f>
        <v>0</v>
      </c>
      <c r="AE77" s="111">
        <f t="array" ref="AE77">IFERROR(
MEDIAN((IF(DATOS_[[Sexo]:[Sexo]]=$B77,IF(DATOS_[[AGRUP. CLAS. PROF.]:[AGRUP. CLAS. PROF.]]=$B75,IF(DATOS_[[Check Periodo Ref.]:[Check Periodo Ref.]]="Dentro",DATOS_[Conc.Sal.26]))))),
0)</f>
        <v>0</v>
      </c>
      <c r="AF77" s="111">
        <f t="array" ref="AF77">IFERROR(
MEDIAN((IF(DATOS_[[Sexo]:[Sexo]]=$B77,IF(DATOS_[[AGRUP. CLAS. PROF.]:[AGRUP. CLAS. PROF.]]=$B75,IF(DATOS_[[Check Periodo Ref.]:[Check Periodo Ref.]]="Dentro",DATOS_[Conc.Sal.27]))))),
0)</f>
        <v>0</v>
      </c>
      <c r="AG77" s="111">
        <f t="array" ref="AG77">IFERROR(
MEDIAN((IF(DATOS_[[Sexo]:[Sexo]]=$B77,IF(DATOS_[[AGRUP. CLAS. PROF.]:[AGRUP. CLAS. PROF.]]=$B75,IF(DATOS_[[Check Periodo Ref.]:[Check Periodo Ref.]]="Dentro",DATOS_[Conc.Sal.28]))))),
0)</f>
        <v>0</v>
      </c>
      <c r="AH77" s="111">
        <f t="array" ref="AH77">IFERROR(
MEDIAN((IF(DATOS_[[Sexo]:[Sexo]]=$B77,IF(DATOS_[[AGRUP. CLAS. PROF.]:[AGRUP. CLAS. PROF.]]=$B75,IF(DATOS_[[Check Periodo Ref.]:[Check Periodo Ref.]]="Dentro",DATOS_[Conc.Sal.29]))))),
0)</f>
        <v>0</v>
      </c>
      <c r="AI77" s="111">
        <f t="array" ref="AI77">IFERROR(
MEDIAN((IF(DATOS_[[Sexo]:[Sexo]]=$B77,IF(DATOS_[[AGRUP. CLAS. PROF.]:[AGRUP. CLAS. PROF.]]=$B75,IF(DATOS_[[Check Periodo Ref.]:[Check Periodo Ref.]]="Dentro",DATOS_[Conc.Sal.30]))))),
0)</f>
        <v>0</v>
      </c>
      <c r="AJ77" s="112">
        <f t="array" ref="AJ77">IFERROR(
MEDIAN(IF(DATOS_[Sexo]=$B77,IF(DATOS_[AGRUP. CLAS. PROF.]=$B75,IF(DATOS_[Check Periodo Ref.]="Dentro",DATOS_[Tot COMPL.SAL Ef],FALSE)))),
0)</f>
        <v>0</v>
      </c>
      <c r="AK77" s="113">
        <f t="array" ref="AK77">IFERROR(
MEDIAN(IF(DATOS_[Sexo]=$B77,IF(DATOS_[AGRUP. CLAS. PROF.]=$B75,IF(DATOS_[Check Periodo Ref.]="Dentro",DATOS_[TOTAL SALARIO Ef],FALSE)))),
0)</f>
        <v>0</v>
      </c>
      <c r="AL77" s="114">
        <f t="array" ref="AL77">IFERROR(
MEDIAN((IF(DATOS_[[Sexo]:[Sexo]]=$B77,IF(DATOS_[[AGRUP. CLAS. PROF.]:[AGRUP. CLAS. PROF.]]=$B75,IF(DATOS_[[Check Periodo Ref.]:[Check Periodo Ref.]]="Dentro",DATOS_[C.Extra.01]))))),
0)</f>
        <v>0</v>
      </c>
      <c r="AM77" s="114">
        <f t="array" ref="AM77">IFERROR(
MEDIAN((IF(DATOS_[[Sexo]:[Sexo]]=$B77,IF(DATOS_[[AGRUP. CLAS. PROF.]:[AGRUP. CLAS. PROF.]]=$B75,IF(DATOS_[[Check Periodo Ref.]:[Check Periodo Ref.]]="Dentro",DATOS_[C.Extra.02]))))),
0)</f>
        <v>0</v>
      </c>
      <c r="AN77" s="114">
        <f t="array" ref="AN77">IFERROR(
MEDIAN((IF(DATOS_[[Sexo]:[Sexo]]=$B77,IF(DATOS_[[AGRUP. CLAS. PROF.]:[AGRUP. CLAS. PROF.]]=$B75,IF(DATOS_[[Check Periodo Ref.]:[Check Periodo Ref.]]="Dentro",DATOS_[C.Extra.03]))))),
0)</f>
        <v>0</v>
      </c>
      <c r="AO77" s="114">
        <f t="array" ref="AO77">IFERROR(
MEDIAN((IF(DATOS_[[Sexo]:[Sexo]]=$B77,IF(DATOS_[[AGRUP. CLAS. PROF.]:[AGRUP. CLAS. PROF.]]=$B75,IF(DATOS_[[Check Periodo Ref.]:[Check Periodo Ref.]]="Dentro",DATOS_[C.Extra.04]))))),
0)</f>
        <v>0</v>
      </c>
      <c r="AP77" s="114">
        <f t="array" ref="AP77">IFERROR(
MEDIAN((IF(DATOS_[[Sexo]:[Sexo]]=$B77,IF(DATOS_[[AGRUP. CLAS. PROF.]:[AGRUP. CLAS. PROF.]]=$B75,IF(DATOS_[[Check Periodo Ref.]:[Check Periodo Ref.]]="Dentro",DATOS_[C.Extra.05]))))),
0)</f>
        <v>0</v>
      </c>
      <c r="AQ77" s="115">
        <f t="array" ref="AQ77">IFERROR(
MEDIAN(IF(DATOS_[Sexo]=$B77,IF(DATOS_[AGRUP. CLAS. PROF.]=$B75,IF(DATOS_[Check Periodo Ref.]="Dentro",DATOS_[Tot Extrasalarial Ef],FALSE)))),
0)</f>
        <v>0</v>
      </c>
      <c r="AR77" s="116">
        <f t="array" ref="AR77">IFERROR(
MEDIAN(IF(DATOS_[Sexo]=$B77,IF(DATOS_[AGRUP. CLAS. PROF.]=$B75,IF(DATOS_[Check Periodo Ref.]="Dentro",DATOS_[TOTAL Retrib Ef],FALSE)))),
0)</f>
        <v>0</v>
      </c>
    </row>
    <row r="78" spans="1:44" ht="17.25" thickBot="1" x14ac:dyDescent="0.35">
      <c r="A78" s="42" t="str">
        <f t="shared" ref="A78" si="87">+A79</f>
        <v>[ocultar]</v>
      </c>
      <c r="B78" s="40" t="s">
        <v>238</v>
      </c>
      <c r="C78" s="109"/>
      <c r="D78" s="41"/>
      <c r="E78" s="119" t="str">
        <f t="shared" ref="E78:AR78" si="88">IFERROR((E79-E80)/E79,"")</f>
        <v/>
      </c>
      <c r="F78" s="123" t="str">
        <f t="shared" si="88"/>
        <v/>
      </c>
      <c r="G78" s="123" t="str">
        <f t="shared" si="88"/>
        <v/>
      </c>
      <c r="H78" s="123" t="str">
        <f t="shared" si="88"/>
        <v/>
      </c>
      <c r="I78" s="123" t="str">
        <f t="shared" si="88"/>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2" t="str">
        <f t="shared" si="88"/>
        <v/>
      </c>
      <c r="W78" s="122" t="str">
        <f t="shared" si="88"/>
        <v/>
      </c>
      <c r="X78" s="122" t="str">
        <f t="shared" si="88"/>
        <v/>
      </c>
      <c r="Y78" s="122"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4" t="str">
        <f t="shared" si="88"/>
        <v/>
      </c>
      <c r="AK78" s="128" t="str">
        <f t="shared" si="88"/>
        <v/>
      </c>
      <c r="AL78" s="125" t="str">
        <f t="shared" si="88"/>
        <v/>
      </c>
      <c r="AM78" s="125" t="str">
        <f t="shared" si="88"/>
        <v/>
      </c>
      <c r="AN78" s="125" t="str">
        <f t="shared" si="88"/>
        <v/>
      </c>
      <c r="AO78" s="125" t="str">
        <f t="shared" si="88"/>
        <v/>
      </c>
      <c r="AP78" s="125" t="str">
        <f t="shared" si="88"/>
        <v/>
      </c>
      <c r="AQ78" s="126" t="str">
        <f t="shared" si="88"/>
        <v/>
      </c>
      <c r="AR78" s="127" t="str">
        <f t="shared" si="88"/>
        <v/>
      </c>
    </row>
    <row r="79" spans="1:44" x14ac:dyDescent="0.3">
      <c r="A79" s="42" t="str">
        <f t="shared" ref="A79" si="89">+IF(C79+C80=0,"[ocultar]","")</f>
        <v>[ocultar]</v>
      </c>
      <c r="B79" s="34" t="s">
        <v>162</v>
      </c>
      <c r="C79" s="33">
        <f t="array" ref="C79">SUM(IF($B79=DATOS_[Sexo],
IF($B78=DATOS_[AGRUP. CLAS. PROF.],
IF("Dentro"=DATOS_[Check Periodo Ref.],
1/(COUNTIFS(DATOS_[Sexo],$B79,DATOS_[AGRUP. CLAS. PROF.],$B78,DATOS_[Check Periodo Ref.],"Dentro",DATOS_[id],DATOS_[id]))))))</f>
        <v>0</v>
      </c>
      <c r="D79" s="35">
        <f>COUNTIFS(DATOS_[AGRUP. CLAS. PROF.],$B78,DATOS_[Sexo],$B79,DATOS_[Check Periodo Ref.],"Dentro")</f>
        <v>0</v>
      </c>
      <c r="E79" s="110">
        <f t="array" ref="E79">IFERROR(
MEDIAN(IF(DATOS_[Sexo]=$B79,IF(DATOS_[AGRUP. CLAS. PROF.]=$B78,IF(DATOS_[Check Periodo Ref.]="Dentro",DATOS_[SALARIO BASE Ef],FALSE)))),
0)</f>
        <v>0</v>
      </c>
      <c r="F79" s="111">
        <f t="array" ref="F79">IFERROR(
MEDIAN((IF(DATOS_[[Sexo]:[Sexo]]=$B79,IF(DATOS_[[AGRUP. CLAS. PROF.]:[AGRUP. CLAS. PROF.]]=$B78,IF(DATOS_[[Check Periodo Ref.]:[Check Periodo Ref.]]="Dentro",DATOS_[Conc.Sal.01]))))),
0)</f>
        <v>0</v>
      </c>
      <c r="G79" s="111">
        <f t="array" ref="G79">IFERROR(
MEDIAN((IF(DATOS_[[Sexo]:[Sexo]]=$B79,IF(DATOS_[[AGRUP. CLAS. PROF.]:[AGRUP. CLAS. PROF.]]=$B78,IF(DATOS_[[Check Periodo Ref.]:[Check Periodo Ref.]]="Dentro",DATOS_[Conc.Sal.02]))))),
0)</f>
        <v>0</v>
      </c>
      <c r="H79" s="111">
        <f t="array" ref="H79">IFERROR(
MEDIAN((IF(DATOS_[[Sexo]:[Sexo]]=$B79,IF(DATOS_[[AGRUP. CLAS. PROF.]:[AGRUP. CLAS. PROF.]]=$B78,IF(DATOS_[[Check Periodo Ref.]:[Check Periodo Ref.]]="Dentro",DATOS_[Conc.Sal.03]))))),
0)</f>
        <v>0</v>
      </c>
      <c r="I79" s="111">
        <f t="array" ref="I79">IFERROR(
MEDIAN((IF(DATOS_[[Sexo]:[Sexo]]=$B79,IF(DATOS_[[AGRUP. CLAS. PROF.]:[AGRUP. CLAS. PROF.]]=$B78,IF(DATOS_[[Check Periodo Ref.]:[Check Periodo Ref.]]="Dentro",DATOS_[Conc.Sal.04]))))),
0)</f>
        <v>0</v>
      </c>
      <c r="J79" s="111">
        <f t="array" ref="J79">IFERROR(
MEDIAN((IF(DATOS_[[Sexo]:[Sexo]]=$B79,IF(DATOS_[[AGRUP. CLAS. PROF.]:[AGRUP. CLAS. PROF.]]=$B78,IF(DATOS_[[Check Periodo Ref.]:[Check Periodo Ref.]]="Dentro",DATOS_[Conc.Sal.05]))))),
0)</f>
        <v>0</v>
      </c>
      <c r="K79" s="111">
        <f t="array" ref="K79">IFERROR(
MEDIAN((IF(DATOS_[[Sexo]:[Sexo]]=$B79,IF(DATOS_[[AGRUP. CLAS. PROF.]:[AGRUP. CLAS. PROF.]]=$B78,IF(DATOS_[[Check Periodo Ref.]:[Check Periodo Ref.]]="Dentro",DATOS_[Conc.Sal.06]))))),
0)</f>
        <v>0</v>
      </c>
      <c r="L79" s="111">
        <f t="array" ref="L79">IFERROR(
MEDIAN((IF(DATOS_[[Sexo]:[Sexo]]=$B79,IF(DATOS_[[AGRUP. CLAS. PROF.]:[AGRUP. CLAS. PROF.]]=$B78,IF(DATOS_[[Check Periodo Ref.]:[Check Periodo Ref.]]="Dentro",DATOS_[Conc.Sal.07]))))),
0)</f>
        <v>0</v>
      </c>
      <c r="M79" s="111">
        <f t="array" ref="M79">IFERROR(
MEDIAN((IF(DATOS_[[Sexo]:[Sexo]]=$B79,IF(DATOS_[[AGRUP. CLAS. PROF.]:[AGRUP. CLAS. PROF.]]=$B78,IF(DATOS_[[Check Periodo Ref.]:[Check Periodo Ref.]]="Dentro",DATOS_[Conc.Sal.08]))))),
0)</f>
        <v>0</v>
      </c>
      <c r="N79" s="111">
        <f t="array" ref="N79">IFERROR(
MEDIAN((IF(DATOS_[[Sexo]:[Sexo]]=$B79,IF(DATOS_[[AGRUP. CLAS. PROF.]:[AGRUP. CLAS. PROF.]]=$B78,IF(DATOS_[[Check Periodo Ref.]:[Check Periodo Ref.]]="Dentro",DATOS_[Conc.Sal.09]))))),
0)</f>
        <v>0</v>
      </c>
      <c r="O79" s="111">
        <f t="array" ref="O79">IFERROR(
MEDIAN((IF(DATOS_[[Sexo]:[Sexo]]=$B79,IF(DATOS_[[AGRUP. CLAS. PROF.]:[AGRUP. CLAS. PROF.]]=$B78,IF(DATOS_[[Check Periodo Ref.]:[Check Periodo Ref.]]="Dentro",DATOS_[Conc.Sal.10]))))),
0)</f>
        <v>0</v>
      </c>
      <c r="P79" s="111">
        <f t="array" ref="P79">IFERROR(
MEDIAN((IF(DATOS_[[Sexo]:[Sexo]]=$B79,IF(DATOS_[[AGRUP. CLAS. PROF.]:[AGRUP. CLAS. PROF.]]=$B78,IF(DATOS_[[Check Periodo Ref.]:[Check Periodo Ref.]]="Dentro",DATOS_[Conc.Sal.11]))))),
0)</f>
        <v>0</v>
      </c>
      <c r="Q79" s="111">
        <f t="array" ref="Q79">IFERROR(
MEDIAN((IF(DATOS_[[Sexo]:[Sexo]]=$B79,IF(DATOS_[[AGRUP. CLAS. PROF.]:[AGRUP. CLAS. PROF.]]=$B78,IF(DATOS_[[Check Periodo Ref.]:[Check Periodo Ref.]]="Dentro",DATOS_[Conc.Sal.12]))))),
0)</f>
        <v>0</v>
      </c>
      <c r="R79" s="111">
        <f t="array" ref="R79">IFERROR(
MEDIAN((IF(DATOS_[[Sexo]:[Sexo]]=$B79,IF(DATOS_[[AGRUP. CLAS. PROF.]:[AGRUP. CLAS. PROF.]]=$B78,IF(DATOS_[[Check Periodo Ref.]:[Check Periodo Ref.]]="Dentro",DATOS_[Conc.Sal.13]))))),
0)</f>
        <v>0</v>
      </c>
      <c r="S79" s="111">
        <f t="array" ref="S79">IFERROR(
MEDIAN((IF(DATOS_[[Sexo]:[Sexo]]=$B79,IF(DATOS_[[AGRUP. CLAS. PROF.]:[AGRUP. CLAS. PROF.]]=$B78,IF(DATOS_[[Check Periodo Ref.]:[Check Periodo Ref.]]="Dentro",DATOS_[Conc.Sal.14]))))),
0)</f>
        <v>0</v>
      </c>
      <c r="T79" s="111">
        <f t="array" ref="T79">IFERROR(
MEDIAN((IF(DATOS_[[Sexo]:[Sexo]]=$B79,IF(DATOS_[[AGRUP. CLAS. PROF.]:[AGRUP. CLAS. PROF.]]=$B78,IF(DATOS_[[Check Periodo Ref.]:[Check Periodo Ref.]]="Dentro",DATOS_[Conc.Sal.15]))))),
0)</f>
        <v>0</v>
      </c>
      <c r="U79" s="111">
        <f t="array" ref="U79">IFERROR(
MEDIAN((IF(DATOS_[[Sexo]:[Sexo]]=$B79,IF(DATOS_[[AGRUP. CLAS. PROF.]:[AGRUP. CLAS. PROF.]]=$B78,IF(DATOS_[[Check Periodo Ref.]:[Check Periodo Ref.]]="Dentro",DATOS_[Conc.Sal.16]))))),
0)</f>
        <v>0</v>
      </c>
      <c r="V79" s="111">
        <f t="array" ref="V79">IFERROR(
MEDIAN((IF(DATOS_[[Sexo]:[Sexo]]=$B79,IF(DATOS_[[AGRUP. CLAS. PROF.]:[AGRUP. CLAS. PROF.]]=$B78,IF(DATOS_[[Check Periodo Ref.]:[Check Periodo Ref.]]="Dentro",DATOS_[Conc.Sal.17]))))),
0)</f>
        <v>0</v>
      </c>
      <c r="W79" s="111">
        <f t="array" ref="W79">IFERROR(
MEDIAN((IF(DATOS_[[Sexo]:[Sexo]]=$B79,IF(DATOS_[[AGRUP. CLAS. PROF.]:[AGRUP. CLAS. PROF.]]=$B78,IF(DATOS_[[Check Periodo Ref.]:[Check Periodo Ref.]]="Dentro",DATOS_[Conc.Sal.18]))))),
0)</f>
        <v>0</v>
      </c>
      <c r="X79" s="111">
        <f t="array" ref="X79">IFERROR(
MEDIAN((IF(DATOS_[[Sexo]:[Sexo]]=$B79,IF(DATOS_[[AGRUP. CLAS. PROF.]:[AGRUP. CLAS. PROF.]]=$B78,IF(DATOS_[[Check Periodo Ref.]:[Check Periodo Ref.]]="Dentro",DATOS_[Conc.Sal.19]))))),
0)</f>
        <v>0</v>
      </c>
      <c r="Y79" s="111">
        <f t="array" ref="Y79">IFERROR(
MEDIAN((IF(DATOS_[[Sexo]:[Sexo]]=$B79,IF(DATOS_[[AGRUP. CLAS. PROF.]:[AGRUP. CLAS. PROF.]]=$B78,IF(DATOS_[[Check Periodo Ref.]:[Check Periodo Ref.]]="Dentro",DATOS_[Conc.Sal.20]))))),
0)</f>
        <v>0</v>
      </c>
      <c r="Z79" s="111">
        <f t="array" ref="Z79">IFERROR(
MEDIAN((IF(DATOS_[[Sexo]:[Sexo]]=$B79,IF(DATOS_[[AGRUP. CLAS. PROF.]:[AGRUP. CLAS. PROF.]]=$B78,IF(DATOS_[[Check Periodo Ref.]:[Check Periodo Ref.]]="Dentro",DATOS_[Conc.Sal.21]))))),
0)</f>
        <v>0</v>
      </c>
      <c r="AA79" s="111">
        <f t="array" ref="AA79">IFERROR(
MEDIAN((IF(DATOS_[[Sexo]:[Sexo]]=$B79,IF(DATOS_[[AGRUP. CLAS. PROF.]:[AGRUP. CLAS. PROF.]]=$B78,IF(DATOS_[[Check Periodo Ref.]:[Check Periodo Ref.]]="Dentro",DATOS_[Conc.Sal.22]))))),
0)</f>
        <v>0</v>
      </c>
      <c r="AB79" s="111">
        <f t="array" ref="AB79">IFERROR(
MEDIAN((IF(DATOS_[[Sexo]:[Sexo]]=$B79,IF(DATOS_[[AGRUP. CLAS. PROF.]:[AGRUP. CLAS. PROF.]]=$B78,IF(DATOS_[[Check Periodo Ref.]:[Check Periodo Ref.]]="Dentro",DATOS_[Conc.Sal.23]))))),
0)</f>
        <v>0</v>
      </c>
      <c r="AC79" s="111">
        <f t="array" ref="AC79">IFERROR(
MEDIAN((IF(DATOS_[[Sexo]:[Sexo]]=$B79,IF(DATOS_[[AGRUP. CLAS. PROF.]:[AGRUP. CLAS. PROF.]]=$B78,IF(DATOS_[[Check Periodo Ref.]:[Check Periodo Ref.]]="Dentro",DATOS_[Conc.Sal.24]))))),
0)</f>
        <v>0</v>
      </c>
      <c r="AD79" s="111">
        <f t="array" ref="AD79">IFERROR(
MEDIAN((IF(DATOS_[[Sexo]:[Sexo]]=$B79,IF(DATOS_[[AGRUP. CLAS. PROF.]:[AGRUP. CLAS. PROF.]]=$B78,IF(DATOS_[[Check Periodo Ref.]:[Check Periodo Ref.]]="Dentro",DATOS_[Conc.Sal.25]))))),
0)</f>
        <v>0</v>
      </c>
      <c r="AE79" s="111">
        <f t="array" ref="AE79">IFERROR(
MEDIAN((IF(DATOS_[[Sexo]:[Sexo]]=$B79,IF(DATOS_[[AGRUP. CLAS. PROF.]:[AGRUP. CLAS. PROF.]]=$B78,IF(DATOS_[[Check Periodo Ref.]:[Check Periodo Ref.]]="Dentro",DATOS_[Conc.Sal.26]))))),
0)</f>
        <v>0</v>
      </c>
      <c r="AF79" s="111">
        <f t="array" ref="AF79">IFERROR(
MEDIAN((IF(DATOS_[[Sexo]:[Sexo]]=$B79,IF(DATOS_[[AGRUP. CLAS. PROF.]:[AGRUP. CLAS. PROF.]]=$B78,IF(DATOS_[[Check Periodo Ref.]:[Check Periodo Ref.]]="Dentro",DATOS_[Conc.Sal.27]))))),
0)</f>
        <v>0</v>
      </c>
      <c r="AG79" s="111">
        <f t="array" ref="AG79">IFERROR(
MEDIAN((IF(DATOS_[[Sexo]:[Sexo]]=$B79,IF(DATOS_[[AGRUP. CLAS. PROF.]:[AGRUP. CLAS. PROF.]]=$B78,IF(DATOS_[[Check Periodo Ref.]:[Check Periodo Ref.]]="Dentro",DATOS_[Conc.Sal.28]))))),
0)</f>
        <v>0</v>
      </c>
      <c r="AH79" s="111">
        <f t="array" ref="AH79">IFERROR(
MEDIAN((IF(DATOS_[[Sexo]:[Sexo]]=$B79,IF(DATOS_[[AGRUP. CLAS. PROF.]:[AGRUP. CLAS. PROF.]]=$B78,IF(DATOS_[[Check Periodo Ref.]:[Check Periodo Ref.]]="Dentro",DATOS_[Conc.Sal.29]))))),
0)</f>
        <v>0</v>
      </c>
      <c r="AI79" s="111">
        <f t="array" ref="AI79">IFERROR(
MEDIAN((IF(DATOS_[[Sexo]:[Sexo]]=$B79,IF(DATOS_[[AGRUP. CLAS. PROF.]:[AGRUP. CLAS. PROF.]]=$B78,IF(DATOS_[[Check Periodo Ref.]:[Check Periodo Ref.]]="Dentro",DATOS_[Conc.Sal.30]))))),
0)</f>
        <v>0</v>
      </c>
      <c r="AJ79" s="112">
        <f t="array" ref="AJ79">IFERROR(
MEDIAN(IF(DATOS_[Sexo]=$B79,IF(DATOS_[AGRUP. CLAS. PROF.]=$B78,IF(DATOS_[Check Periodo Ref.]="Dentro",DATOS_[Tot COMPL.SAL Ef],FALSE)))),
0)</f>
        <v>0</v>
      </c>
      <c r="AK79" s="113">
        <f t="array" ref="AK79">IFERROR(
MEDIAN(IF(DATOS_[Sexo]=$B79,IF(DATOS_[AGRUP. CLAS. PROF.]=$B78,IF(DATOS_[Check Periodo Ref.]="Dentro",DATOS_[TOTAL SALARIO Ef],FALSE)))),
0)</f>
        <v>0</v>
      </c>
      <c r="AL79" s="114">
        <f t="array" ref="AL79">IFERROR(
MEDIAN((IF(DATOS_[[Sexo]:[Sexo]]=$B79,IF(DATOS_[[AGRUP. CLAS. PROF.]:[AGRUP. CLAS. PROF.]]=$B78,IF(DATOS_[[Check Periodo Ref.]:[Check Periodo Ref.]]="Dentro",DATOS_[C.Extra.01]))))),
0)</f>
        <v>0</v>
      </c>
      <c r="AM79" s="114">
        <f t="array" ref="AM79">IFERROR(
MEDIAN((IF(DATOS_[[Sexo]:[Sexo]]=$B79,IF(DATOS_[[AGRUP. CLAS. PROF.]:[AGRUP. CLAS. PROF.]]=$B78,IF(DATOS_[[Check Periodo Ref.]:[Check Periodo Ref.]]="Dentro",DATOS_[C.Extra.02]))))),
0)</f>
        <v>0</v>
      </c>
      <c r="AN79" s="114">
        <f t="array" ref="AN79">IFERROR(
MEDIAN((IF(DATOS_[[Sexo]:[Sexo]]=$B79,IF(DATOS_[[AGRUP. CLAS. PROF.]:[AGRUP. CLAS. PROF.]]=$B78,IF(DATOS_[[Check Periodo Ref.]:[Check Periodo Ref.]]="Dentro",DATOS_[C.Extra.03]))))),
0)</f>
        <v>0</v>
      </c>
      <c r="AO79" s="114">
        <f t="array" ref="AO79">IFERROR(
MEDIAN((IF(DATOS_[[Sexo]:[Sexo]]=$B79,IF(DATOS_[[AGRUP. CLAS. PROF.]:[AGRUP. CLAS. PROF.]]=$B78,IF(DATOS_[[Check Periodo Ref.]:[Check Periodo Ref.]]="Dentro",DATOS_[C.Extra.04]))))),
0)</f>
        <v>0</v>
      </c>
      <c r="AP79" s="114">
        <f t="array" ref="AP79">IFERROR(
MEDIAN((IF(DATOS_[[Sexo]:[Sexo]]=$B79,IF(DATOS_[[AGRUP. CLAS. PROF.]:[AGRUP. CLAS. PROF.]]=$B78,IF(DATOS_[[Check Periodo Ref.]:[Check Periodo Ref.]]="Dentro",DATOS_[C.Extra.05]))))),
0)</f>
        <v>0</v>
      </c>
      <c r="AQ79" s="115">
        <f t="array" ref="AQ79">IFERROR(
MEDIAN(IF(DATOS_[Sexo]=$B79,IF(DATOS_[AGRUP. CLAS. PROF.]=$B78,IF(DATOS_[Check Periodo Ref.]="Dentro",DATOS_[Tot Extrasalarial Ef],FALSE)))),
0)</f>
        <v>0</v>
      </c>
      <c r="AR79" s="116">
        <f t="array" ref="AR79">IFERROR(
MEDIAN(IF(DATOS_[Sexo]=$B79,IF(DATOS_[AGRUP. CLAS. PROF.]=$B78,IF(DATOS_[Check Periodo Ref.]="Dentro",DATOS_[TOTAL Retrib Ef],FALSE)))),
0)</f>
        <v>0</v>
      </c>
    </row>
    <row r="80" spans="1:44" x14ac:dyDescent="0.3">
      <c r="A80" s="42" t="str">
        <f t="shared" ref="A80" si="90">+A79</f>
        <v>[ocultar]</v>
      </c>
      <c r="B80" s="34" t="s">
        <v>163</v>
      </c>
      <c r="C80" s="33">
        <f t="array" ref="C80">SUM(IF($B80=DATOS_[Sexo],
IF($B78=DATOS_[AGRUP. CLAS. PROF.],
IF("Dentro"=DATOS_[Check Periodo Ref.],
1/(COUNTIFS(DATOS_[Sexo],$B80,DATOS_[AGRUP. CLAS. PROF.],$B78,DATOS_[Check Periodo Ref.],"Dentro",DATOS_[id],DATOS_[id]))))))</f>
        <v>0</v>
      </c>
      <c r="D80" s="35">
        <f>COUNTIFS(DATOS_[AGRUP. CLAS. PROF.],$B78,DATOS_[Sexo],$B80,DATOS_[Check Periodo Ref.],"Dentro")</f>
        <v>0</v>
      </c>
      <c r="E80" s="110">
        <f t="array" ref="E80">IFERROR(
MEDIAN(IF(DATOS_[Sexo]=$B80,IF(DATOS_[AGRUP. CLAS. PROF.]=$B78,IF(DATOS_[Check Periodo Ref.]="Dentro",DATOS_[SALARIO BASE Ef],FALSE)))),
0)</f>
        <v>0</v>
      </c>
      <c r="F80" s="111">
        <f t="array" ref="F80">IFERROR(
MEDIAN((IF(DATOS_[[Sexo]:[Sexo]]=$B80,IF(DATOS_[[AGRUP. CLAS. PROF.]:[AGRUP. CLAS. PROF.]]=$B78,IF(DATOS_[[Check Periodo Ref.]:[Check Periodo Ref.]]="Dentro",DATOS_[Conc.Sal.01]))))),
0)</f>
        <v>0</v>
      </c>
      <c r="G80" s="111">
        <f t="array" ref="G80">IFERROR(
MEDIAN((IF(DATOS_[[Sexo]:[Sexo]]=$B80,IF(DATOS_[[AGRUP. CLAS. PROF.]:[AGRUP. CLAS. PROF.]]=$B78,IF(DATOS_[[Check Periodo Ref.]:[Check Periodo Ref.]]="Dentro",DATOS_[Conc.Sal.02]))))),
0)</f>
        <v>0</v>
      </c>
      <c r="H80" s="111">
        <f t="array" ref="H80">IFERROR(
MEDIAN((IF(DATOS_[[Sexo]:[Sexo]]=$B80,IF(DATOS_[[AGRUP. CLAS. PROF.]:[AGRUP. CLAS. PROF.]]=$B78,IF(DATOS_[[Check Periodo Ref.]:[Check Periodo Ref.]]="Dentro",DATOS_[Conc.Sal.03]))))),
0)</f>
        <v>0</v>
      </c>
      <c r="I80" s="111">
        <f t="array" ref="I80">IFERROR(
MEDIAN((IF(DATOS_[[Sexo]:[Sexo]]=$B80,IF(DATOS_[[AGRUP. CLAS. PROF.]:[AGRUP. CLAS. PROF.]]=$B78,IF(DATOS_[[Check Periodo Ref.]:[Check Periodo Ref.]]="Dentro",DATOS_[Conc.Sal.04]))))),
0)</f>
        <v>0</v>
      </c>
      <c r="J80" s="111">
        <f t="array" ref="J80">IFERROR(
MEDIAN((IF(DATOS_[[Sexo]:[Sexo]]=$B80,IF(DATOS_[[AGRUP. CLAS. PROF.]:[AGRUP. CLAS. PROF.]]=$B78,IF(DATOS_[[Check Periodo Ref.]:[Check Periodo Ref.]]="Dentro",DATOS_[Conc.Sal.05]))))),
0)</f>
        <v>0</v>
      </c>
      <c r="K80" s="111">
        <f t="array" ref="K80">IFERROR(
MEDIAN((IF(DATOS_[[Sexo]:[Sexo]]=$B80,IF(DATOS_[[AGRUP. CLAS. PROF.]:[AGRUP. CLAS. PROF.]]=$B78,IF(DATOS_[[Check Periodo Ref.]:[Check Periodo Ref.]]="Dentro",DATOS_[Conc.Sal.06]))))),
0)</f>
        <v>0</v>
      </c>
      <c r="L80" s="111">
        <f t="array" ref="L80">IFERROR(
MEDIAN((IF(DATOS_[[Sexo]:[Sexo]]=$B80,IF(DATOS_[[AGRUP. CLAS. PROF.]:[AGRUP. CLAS. PROF.]]=$B78,IF(DATOS_[[Check Periodo Ref.]:[Check Periodo Ref.]]="Dentro",DATOS_[Conc.Sal.07]))))),
0)</f>
        <v>0</v>
      </c>
      <c r="M80" s="111">
        <f t="array" ref="M80">IFERROR(
MEDIAN((IF(DATOS_[[Sexo]:[Sexo]]=$B80,IF(DATOS_[[AGRUP. CLAS. PROF.]:[AGRUP. CLAS. PROF.]]=$B78,IF(DATOS_[[Check Periodo Ref.]:[Check Periodo Ref.]]="Dentro",DATOS_[Conc.Sal.08]))))),
0)</f>
        <v>0</v>
      </c>
      <c r="N80" s="111">
        <f t="array" ref="N80">IFERROR(
MEDIAN((IF(DATOS_[[Sexo]:[Sexo]]=$B80,IF(DATOS_[[AGRUP. CLAS. PROF.]:[AGRUP. CLAS. PROF.]]=$B78,IF(DATOS_[[Check Periodo Ref.]:[Check Periodo Ref.]]="Dentro",DATOS_[Conc.Sal.09]))))),
0)</f>
        <v>0</v>
      </c>
      <c r="O80" s="111">
        <f t="array" ref="O80">IFERROR(
MEDIAN((IF(DATOS_[[Sexo]:[Sexo]]=$B80,IF(DATOS_[[AGRUP. CLAS. PROF.]:[AGRUP. CLAS. PROF.]]=$B78,IF(DATOS_[[Check Periodo Ref.]:[Check Periodo Ref.]]="Dentro",DATOS_[Conc.Sal.10]))))),
0)</f>
        <v>0</v>
      </c>
      <c r="P80" s="111">
        <f t="array" ref="P80">IFERROR(
MEDIAN((IF(DATOS_[[Sexo]:[Sexo]]=$B80,IF(DATOS_[[AGRUP. CLAS. PROF.]:[AGRUP. CLAS. PROF.]]=$B78,IF(DATOS_[[Check Periodo Ref.]:[Check Periodo Ref.]]="Dentro",DATOS_[Conc.Sal.11]))))),
0)</f>
        <v>0</v>
      </c>
      <c r="Q80" s="111">
        <f t="array" ref="Q80">IFERROR(
MEDIAN((IF(DATOS_[[Sexo]:[Sexo]]=$B80,IF(DATOS_[[AGRUP. CLAS. PROF.]:[AGRUP. CLAS. PROF.]]=$B78,IF(DATOS_[[Check Periodo Ref.]:[Check Periodo Ref.]]="Dentro",DATOS_[Conc.Sal.12]))))),
0)</f>
        <v>0</v>
      </c>
      <c r="R80" s="111">
        <f t="array" ref="R80">IFERROR(
MEDIAN((IF(DATOS_[[Sexo]:[Sexo]]=$B80,IF(DATOS_[[AGRUP. CLAS. PROF.]:[AGRUP. CLAS. PROF.]]=$B78,IF(DATOS_[[Check Periodo Ref.]:[Check Periodo Ref.]]="Dentro",DATOS_[Conc.Sal.13]))))),
0)</f>
        <v>0</v>
      </c>
      <c r="S80" s="111">
        <f t="array" ref="S80">IFERROR(
MEDIAN((IF(DATOS_[[Sexo]:[Sexo]]=$B80,IF(DATOS_[[AGRUP. CLAS. PROF.]:[AGRUP. CLAS. PROF.]]=$B78,IF(DATOS_[[Check Periodo Ref.]:[Check Periodo Ref.]]="Dentro",DATOS_[Conc.Sal.14]))))),
0)</f>
        <v>0</v>
      </c>
      <c r="T80" s="111">
        <f t="array" ref="T80">IFERROR(
MEDIAN((IF(DATOS_[[Sexo]:[Sexo]]=$B80,IF(DATOS_[[AGRUP. CLAS. PROF.]:[AGRUP. CLAS. PROF.]]=$B78,IF(DATOS_[[Check Periodo Ref.]:[Check Periodo Ref.]]="Dentro",DATOS_[Conc.Sal.15]))))),
0)</f>
        <v>0</v>
      </c>
      <c r="U80" s="111">
        <f t="array" ref="U80">IFERROR(
MEDIAN((IF(DATOS_[[Sexo]:[Sexo]]=$B80,IF(DATOS_[[AGRUP. CLAS. PROF.]:[AGRUP. CLAS. PROF.]]=$B78,IF(DATOS_[[Check Periodo Ref.]:[Check Periodo Ref.]]="Dentro",DATOS_[Conc.Sal.16]))))),
0)</f>
        <v>0</v>
      </c>
      <c r="V80" s="111">
        <f t="array" ref="V80">IFERROR(
MEDIAN((IF(DATOS_[[Sexo]:[Sexo]]=$B80,IF(DATOS_[[AGRUP. CLAS. PROF.]:[AGRUP. CLAS. PROF.]]=$B78,IF(DATOS_[[Check Periodo Ref.]:[Check Periodo Ref.]]="Dentro",DATOS_[Conc.Sal.17]))))),
0)</f>
        <v>0</v>
      </c>
      <c r="W80" s="111">
        <f t="array" ref="W80">IFERROR(
MEDIAN((IF(DATOS_[[Sexo]:[Sexo]]=$B80,IF(DATOS_[[AGRUP. CLAS. PROF.]:[AGRUP. CLAS. PROF.]]=$B78,IF(DATOS_[[Check Periodo Ref.]:[Check Periodo Ref.]]="Dentro",DATOS_[Conc.Sal.18]))))),
0)</f>
        <v>0</v>
      </c>
      <c r="X80" s="111">
        <f t="array" ref="X80">IFERROR(
MEDIAN((IF(DATOS_[[Sexo]:[Sexo]]=$B80,IF(DATOS_[[AGRUP. CLAS. PROF.]:[AGRUP. CLAS. PROF.]]=$B78,IF(DATOS_[[Check Periodo Ref.]:[Check Periodo Ref.]]="Dentro",DATOS_[Conc.Sal.19]))))),
0)</f>
        <v>0</v>
      </c>
      <c r="Y80" s="111">
        <f t="array" ref="Y80">IFERROR(
MEDIAN((IF(DATOS_[[Sexo]:[Sexo]]=$B80,IF(DATOS_[[AGRUP. CLAS. PROF.]:[AGRUP. CLAS. PROF.]]=$B78,IF(DATOS_[[Check Periodo Ref.]:[Check Periodo Ref.]]="Dentro",DATOS_[Conc.Sal.20]))))),
0)</f>
        <v>0</v>
      </c>
      <c r="Z80" s="111">
        <f t="array" ref="Z80">IFERROR(
MEDIAN((IF(DATOS_[[Sexo]:[Sexo]]=$B80,IF(DATOS_[[AGRUP. CLAS. PROF.]:[AGRUP. CLAS. PROF.]]=$B78,IF(DATOS_[[Check Periodo Ref.]:[Check Periodo Ref.]]="Dentro",DATOS_[Conc.Sal.21]))))),
0)</f>
        <v>0</v>
      </c>
      <c r="AA80" s="111">
        <f t="array" ref="AA80">IFERROR(
MEDIAN((IF(DATOS_[[Sexo]:[Sexo]]=$B80,IF(DATOS_[[AGRUP. CLAS. PROF.]:[AGRUP. CLAS. PROF.]]=$B78,IF(DATOS_[[Check Periodo Ref.]:[Check Periodo Ref.]]="Dentro",DATOS_[Conc.Sal.22]))))),
0)</f>
        <v>0</v>
      </c>
      <c r="AB80" s="111">
        <f t="array" ref="AB80">IFERROR(
MEDIAN((IF(DATOS_[[Sexo]:[Sexo]]=$B80,IF(DATOS_[[AGRUP. CLAS. PROF.]:[AGRUP. CLAS. PROF.]]=$B78,IF(DATOS_[[Check Periodo Ref.]:[Check Periodo Ref.]]="Dentro",DATOS_[Conc.Sal.23]))))),
0)</f>
        <v>0</v>
      </c>
      <c r="AC80" s="111">
        <f t="array" ref="AC80">IFERROR(
MEDIAN((IF(DATOS_[[Sexo]:[Sexo]]=$B80,IF(DATOS_[[AGRUP. CLAS. PROF.]:[AGRUP. CLAS. PROF.]]=$B78,IF(DATOS_[[Check Periodo Ref.]:[Check Periodo Ref.]]="Dentro",DATOS_[Conc.Sal.24]))))),
0)</f>
        <v>0</v>
      </c>
      <c r="AD80" s="111">
        <f t="array" ref="AD80">IFERROR(
MEDIAN((IF(DATOS_[[Sexo]:[Sexo]]=$B80,IF(DATOS_[[AGRUP. CLAS. PROF.]:[AGRUP. CLAS. PROF.]]=$B78,IF(DATOS_[[Check Periodo Ref.]:[Check Periodo Ref.]]="Dentro",DATOS_[Conc.Sal.25]))))),
0)</f>
        <v>0</v>
      </c>
      <c r="AE80" s="111">
        <f t="array" ref="AE80">IFERROR(
MEDIAN((IF(DATOS_[[Sexo]:[Sexo]]=$B80,IF(DATOS_[[AGRUP. CLAS. PROF.]:[AGRUP. CLAS. PROF.]]=$B78,IF(DATOS_[[Check Periodo Ref.]:[Check Periodo Ref.]]="Dentro",DATOS_[Conc.Sal.26]))))),
0)</f>
        <v>0</v>
      </c>
      <c r="AF80" s="111">
        <f t="array" ref="AF80">IFERROR(
MEDIAN((IF(DATOS_[[Sexo]:[Sexo]]=$B80,IF(DATOS_[[AGRUP. CLAS. PROF.]:[AGRUP. CLAS. PROF.]]=$B78,IF(DATOS_[[Check Periodo Ref.]:[Check Periodo Ref.]]="Dentro",DATOS_[Conc.Sal.27]))))),
0)</f>
        <v>0</v>
      </c>
      <c r="AG80" s="111">
        <f t="array" ref="AG80">IFERROR(
MEDIAN((IF(DATOS_[[Sexo]:[Sexo]]=$B80,IF(DATOS_[[AGRUP. CLAS. PROF.]:[AGRUP. CLAS. PROF.]]=$B78,IF(DATOS_[[Check Periodo Ref.]:[Check Periodo Ref.]]="Dentro",DATOS_[Conc.Sal.28]))))),
0)</f>
        <v>0</v>
      </c>
      <c r="AH80" s="111">
        <f t="array" ref="AH80">IFERROR(
MEDIAN((IF(DATOS_[[Sexo]:[Sexo]]=$B80,IF(DATOS_[[AGRUP. CLAS. PROF.]:[AGRUP. CLAS. PROF.]]=$B78,IF(DATOS_[[Check Periodo Ref.]:[Check Periodo Ref.]]="Dentro",DATOS_[Conc.Sal.29]))))),
0)</f>
        <v>0</v>
      </c>
      <c r="AI80" s="111">
        <f t="array" ref="AI80">IFERROR(
MEDIAN((IF(DATOS_[[Sexo]:[Sexo]]=$B80,IF(DATOS_[[AGRUP. CLAS. PROF.]:[AGRUP. CLAS. PROF.]]=$B78,IF(DATOS_[[Check Periodo Ref.]:[Check Periodo Ref.]]="Dentro",DATOS_[Conc.Sal.30]))))),
0)</f>
        <v>0</v>
      </c>
      <c r="AJ80" s="112">
        <f t="array" ref="AJ80">IFERROR(
MEDIAN(IF(DATOS_[Sexo]=$B80,IF(DATOS_[AGRUP. CLAS. PROF.]=$B78,IF(DATOS_[Check Periodo Ref.]="Dentro",DATOS_[Tot COMPL.SAL Ef],FALSE)))),
0)</f>
        <v>0</v>
      </c>
      <c r="AK80" s="113">
        <f t="array" ref="AK80">IFERROR(
MEDIAN(IF(DATOS_[Sexo]=$B80,IF(DATOS_[AGRUP. CLAS. PROF.]=$B78,IF(DATOS_[Check Periodo Ref.]="Dentro",DATOS_[TOTAL SALARIO Ef],FALSE)))),
0)</f>
        <v>0</v>
      </c>
      <c r="AL80" s="114">
        <f t="array" ref="AL80">IFERROR(
MEDIAN((IF(DATOS_[[Sexo]:[Sexo]]=$B80,IF(DATOS_[[AGRUP. CLAS. PROF.]:[AGRUP. CLAS. PROF.]]=$B78,IF(DATOS_[[Check Periodo Ref.]:[Check Periodo Ref.]]="Dentro",DATOS_[C.Extra.01]))))),
0)</f>
        <v>0</v>
      </c>
      <c r="AM80" s="114">
        <f t="array" ref="AM80">IFERROR(
MEDIAN((IF(DATOS_[[Sexo]:[Sexo]]=$B80,IF(DATOS_[[AGRUP. CLAS. PROF.]:[AGRUP. CLAS. PROF.]]=$B78,IF(DATOS_[[Check Periodo Ref.]:[Check Periodo Ref.]]="Dentro",DATOS_[C.Extra.02]))))),
0)</f>
        <v>0</v>
      </c>
      <c r="AN80" s="114">
        <f t="array" ref="AN80">IFERROR(
MEDIAN((IF(DATOS_[[Sexo]:[Sexo]]=$B80,IF(DATOS_[[AGRUP. CLAS. PROF.]:[AGRUP. CLAS. PROF.]]=$B78,IF(DATOS_[[Check Periodo Ref.]:[Check Periodo Ref.]]="Dentro",DATOS_[C.Extra.03]))))),
0)</f>
        <v>0</v>
      </c>
      <c r="AO80" s="114">
        <f t="array" ref="AO80">IFERROR(
MEDIAN((IF(DATOS_[[Sexo]:[Sexo]]=$B80,IF(DATOS_[[AGRUP. CLAS. PROF.]:[AGRUP. CLAS. PROF.]]=$B78,IF(DATOS_[[Check Periodo Ref.]:[Check Periodo Ref.]]="Dentro",DATOS_[C.Extra.04]))))),
0)</f>
        <v>0</v>
      </c>
      <c r="AP80" s="114">
        <f t="array" ref="AP80">IFERROR(
MEDIAN((IF(DATOS_[[Sexo]:[Sexo]]=$B80,IF(DATOS_[[AGRUP. CLAS. PROF.]:[AGRUP. CLAS. PROF.]]=$B78,IF(DATOS_[[Check Periodo Ref.]:[Check Periodo Ref.]]="Dentro",DATOS_[C.Extra.05]))))),
0)</f>
        <v>0</v>
      </c>
      <c r="AQ80" s="115">
        <f t="array" ref="AQ80">IFERROR(
MEDIAN(IF(DATOS_[Sexo]=$B80,IF(DATOS_[AGRUP. CLAS. PROF.]=$B78,IF(DATOS_[Check Periodo Ref.]="Dentro",DATOS_[Tot Extrasalarial Ef],FALSE)))),
0)</f>
        <v>0</v>
      </c>
      <c r="AR80" s="116">
        <f t="array" ref="AR80">IFERROR(
MEDIAN(IF(DATOS_[Sexo]=$B80,IF(DATOS_[AGRUP. CLAS. PROF.]=$B78,IF(DATOS_[Check Periodo Ref.]="Dentro",DATOS_[TOTAL Retrib Ef],FALSE)))),
0)</f>
        <v>0</v>
      </c>
    </row>
    <row r="81" spans="1:44" ht="17.25" thickBot="1" x14ac:dyDescent="0.35">
      <c r="A81" s="42" t="str">
        <f t="shared" ref="A81" si="91">+A82</f>
        <v>[ocultar]</v>
      </c>
      <c r="B81" s="40" t="s">
        <v>239</v>
      </c>
      <c r="C81" s="109"/>
      <c r="D81" s="41"/>
      <c r="E81" s="119" t="str">
        <f t="shared" ref="E81:AR81" si="92">IFERROR((E82-E83)/E82,"")</f>
        <v/>
      </c>
      <c r="F81" s="123" t="str">
        <f t="shared" si="92"/>
        <v/>
      </c>
      <c r="G81" s="123" t="str">
        <f t="shared" si="92"/>
        <v/>
      </c>
      <c r="H81" s="123" t="str">
        <f t="shared" si="92"/>
        <v/>
      </c>
      <c r="I81" s="123" t="str">
        <f t="shared" si="92"/>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2" t="str">
        <f t="shared" si="92"/>
        <v/>
      </c>
      <c r="W81" s="122" t="str">
        <f t="shared" si="92"/>
        <v/>
      </c>
      <c r="X81" s="122" t="str">
        <f t="shared" si="92"/>
        <v/>
      </c>
      <c r="Y81" s="122"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4" t="str">
        <f t="shared" si="92"/>
        <v/>
      </c>
      <c r="AK81" s="128" t="str">
        <f t="shared" si="92"/>
        <v/>
      </c>
      <c r="AL81" s="125" t="str">
        <f t="shared" si="92"/>
        <v/>
      </c>
      <c r="AM81" s="125" t="str">
        <f t="shared" si="92"/>
        <v/>
      </c>
      <c r="AN81" s="125" t="str">
        <f t="shared" si="92"/>
        <v/>
      </c>
      <c r="AO81" s="125" t="str">
        <f t="shared" si="92"/>
        <v/>
      </c>
      <c r="AP81" s="125" t="str">
        <f t="shared" si="92"/>
        <v/>
      </c>
      <c r="AQ81" s="126" t="str">
        <f t="shared" si="92"/>
        <v/>
      </c>
      <c r="AR81" s="127" t="str">
        <f t="shared" si="92"/>
        <v/>
      </c>
    </row>
    <row r="82" spans="1:44" x14ac:dyDescent="0.3">
      <c r="A82" s="42" t="str">
        <f t="shared" ref="A82" si="93">+IF(C82+C83=0,"[ocultar]","")</f>
        <v>[ocultar]</v>
      </c>
      <c r="B82" s="34" t="s">
        <v>162</v>
      </c>
      <c r="C82" s="33">
        <f t="array" ref="C82">SUM(IF($B82=DATOS_[Sexo],
IF($B81=DATOS_[AGRUP. CLAS. PROF.],
IF("Dentro"=DATOS_[Check Periodo Ref.],
1/(COUNTIFS(DATOS_[Sexo],$B82,DATOS_[AGRUP. CLAS. PROF.],$B81,DATOS_[Check Periodo Ref.],"Dentro",DATOS_[id],DATOS_[id]))))))</f>
        <v>0</v>
      </c>
      <c r="D82" s="35">
        <f>COUNTIFS(DATOS_[AGRUP. CLAS. PROF.],$B81,DATOS_[Sexo],$B82,DATOS_[Check Periodo Ref.],"Dentro")</f>
        <v>0</v>
      </c>
      <c r="E82" s="110">
        <f t="array" ref="E82">IFERROR(
MEDIAN(IF(DATOS_[Sexo]=$B82,IF(DATOS_[AGRUP. CLAS. PROF.]=$B81,IF(DATOS_[Check Periodo Ref.]="Dentro",DATOS_[SALARIO BASE Ef],FALSE)))),
0)</f>
        <v>0</v>
      </c>
      <c r="F82" s="111">
        <f t="array" ref="F82">IFERROR(
MEDIAN((IF(DATOS_[[Sexo]:[Sexo]]=$B82,IF(DATOS_[[AGRUP. CLAS. PROF.]:[AGRUP. CLAS. PROF.]]=$B81,IF(DATOS_[[Check Periodo Ref.]:[Check Periodo Ref.]]="Dentro",DATOS_[Conc.Sal.01]))))),
0)</f>
        <v>0</v>
      </c>
      <c r="G82" s="111">
        <f t="array" ref="G82">IFERROR(
MEDIAN((IF(DATOS_[[Sexo]:[Sexo]]=$B82,IF(DATOS_[[AGRUP. CLAS. PROF.]:[AGRUP. CLAS. PROF.]]=$B81,IF(DATOS_[[Check Periodo Ref.]:[Check Periodo Ref.]]="Dentro",DATOS_[Conc.Sal.02]))))),
0)</f>
        <v>0</v>
      </c>
      <c r="H82" s="111">
        <f t="array" ref="H82">IFERROR(
MEDIAN((IF(DATOS_[[Sexo]:[Sexo]]=$B82,IF(DATOS_[[AGRUP. CLAS. PROF.]:[AGRUP. CLAS. PROF.]]=$B81,IF(DATOS_[[Check Periodo Ref.]:[Check Periodo Ref.]]="Dentro",DATOS_[Conc.Sal.03]))))),
0)</f>
        <v>0</v>
      </c>
      <c r="I82" s="111">
        <f t="array" ref="I82">IFERROR(
MEDIAN((IF(DATOS_[[Sexo]:[Sexo]]=$B82,IF(DATOS_[[AGRUP. CLAS. PROF.]:[AGRUP. CLAS. PROF.]]=$B81,IF(DATOS_[[Check Periodo Ref.]:[Check Periodo Ref.]]="Dentro",DATOS_[Conc.Sal.04]))))),
0)</f>
        <v>0</v>
      </c>
      <c r="J82" s="111">
        <f t="array" ref="J82">IFERROR(
MEDIAN((IF(DATOS_[[Sexo]:[Sexo]]=$B82,IF(DATOS_[[AGRUP. CLAS. PROF.]:[AGRUP. CLAS. PROF.]]=$B81,IF(DATOS_[[Check Periodo Ref.]:[Check Periodo Ref.]]="Dentro",DATOS_[Conc.Sal.05]))))),
0)</f>
        <v>0</v>
      </c>
      <c r="K82" s="111">
        <f t="array" ref="K82">IFERROR(
MEDIAN((IF(DATOS_[[Sexo]:[Sexo]]=$B82,IF(DATOS_[[AGRUP. CLAS. PROF.]:[AGRUP. CLAS. PROF.]]=$B81,IF(DATOS_[[Check Periodo Ref.]:[Check Periodo Ref.]]="Dentro",DATOS_[Conc.Sal.06]))))),
0)</f>
        <v>0</v>
      </c>
      <c r="L82" s="111">
        <f t="array" ref="L82">IFERROR(
MEDIAN((IF(DATOS_[[Sexo]:[Sexo]]=$B82,IF(DATOS_[[AGRUP. CLAS. PROF.]:[AGRUP. CLAS. PROF.]]=$B81,IF(DATOS_[[Check Periodo Ref.]:[Check Periodo Ref.]]="Dentro",DATOS_[Conc.Sal.07]))))),
0)</f>
        <v>0</v>
      </c>
      <c r="M82" s="111">
        <f t="array" ref="M82">IFERROR(
MEDIAN((IF(DATOS_[[Sexo]:[Sexo]]=$B82,IF(DATOS_[[AGRUP. CLAS. PROF.]:[AGRUP. CLAS. PROF.]]=$B81,IF(DATOS_[[Check Periodo Ref.]:[Check Periodo Ref.]]="Dentro",DATOS_[Conc.Sal.08]))))),
0)</f>
        <v>0</v>
      </c>
      <c r="N82" s="111">
        <f t="array" ref="N82">IFERROR(
MEDIAN((IF(DATOS_[[Sexo]:[Sexo]]=$B82,IF(DATOS_[[AGRUP. CLAS. PROF.]:[AGRUP. CLAS. PROF.]]=$B81,IF(DATOS_[[Check Periodo Ref.]:[Check Periodo Ref.]]="Dentro",DATOS_[Conc.Sal.09]))))),
0)</f>
        <v>0</v>
      </c>
      <c r="O82" s="111">
        <f t="array" ref="O82">IFERROR(
MEDIAN((IF(DATOS_[[Sexo]:[Sexo]]=$B82,IF(DATOS_[[AGRUP. CLAS. PROF.]:[AGRUP. CLAS. PROF.]]=$B81,IF(DATOS_[[Check Periodo Ref.]:[Check Periodo Ref.]]="Dentro",DATOS_[Conc.Sal.10]))))),
0)</f>
        <v>0</v>
      </c>
      <c r="P82" s="111">
        <f t="array" ref="P82">IFERROR(
MEDIAN((IF(DATOS_[[Sexo]:[Sexo]]=$B82,IF(DATOS_[[AGRUP. CLAS. PROF.]:[AGRUP. CLAS. PROF.]]=$B81,IF(DATOS_[[Check Periodo Ref.]:[Check Periodo Ref.]]="Dentro",DATOS_[Conc.Sal.11]))))),
0)</f>
        <v>0</v>
      </c>
      <c r="Q82" s="111">
        <f t="array" ref="Q82">IFERROR(
MEDIAN((IF(DATOS_[[Sexo]:[Sexo]]=$B82,IF(DATOS_[[AGRUP. CLAS. PROF.]:[AGRUP. CLAS. PROF.]]=$B81,IF(DATOS_[[Check Periodo Ref.]:[Check Periodo Ref.]]="Dentro",DATOS_[Conc.Sal.12]))))),
0)</f>
        <v>0</v>
      </c>
      <c r="R82" s="111">
        <f t="array" ref="R82">IFERROR(
MEDIAN((IF(DATOS_[[Sexo]:[Sexo]]=$B82,IF(DATOS_[[AGRUP. CLAS. PROF.]:[AGRUP. CLAS. PROF.]]=$B81,IF(DATOS_[[Check Periodo Ref.]:[Check Periodo Ref.]]="Dentro",DATOS_[Conc.Sal.13]))))),
0)</f>
        <v>0</v>
      </c>
      <c r="S82" s="111">
        <f t="array" ref="S82">IFERROR(
MEDIAN((IF(DATOS_[[Sexo]:[Sexo]]=$B82,IF(DATOS_[[AGRUP. CLAS. PROF.]:[AGRUP. CLAS. PROF.]]=$B81,IF(DATOS_[[Check Periodo Ref.]:[Check Periodo Ref.]]="Dentro",DATOS_[Conc.Sal.14]))))),
0)</f>
        <v>0</v>
      </c>
      <c r="T82" s="111">
        <f t="array" ref="T82">IFERROR(
MEDIAN((IF(DATOS_[[Sexo]:[Sexo]]=$B82,IF(DATOS_[[AGRUP. CLAS. PROF.]:[AGRUP. CLAS. PROF.]]=$B81,IF(DATOS_[[Check Periodo Ref.]:[Check Periodo Ref.]]="Dentro",DATOS_[Conc.Sal.15]))))),
0)</f>
        <v>0</v>
      </c>
      <c r="U82" s="111">
        <f t="array" ref="U82">IFERROR(
MEDIAN((IF(DATOS_[[Sexo]:[Sexo]]=$B82,IF(DATOS_[[AGRUP. CLAS. PROF.]:[AGRUP. CLAS. PROF.]]=$B81,IF(DATOS_[[Check Periodo Ref.]:[Check Periodo Ref.]]="Dentro",DATOS_[Conc.Sal.16]))))),
0)</f>
        <v>0</v>
      </c>
      <c r="V82" s="111">
        <f t="array" ref="V82">IFERROR(
MEDIAN((IF(DATOS_[[Sexo]:[Sexo]]=$B82,IF(DATOS_[[AGRUP. CLAS. PROF.]:[AGRUP. CLAS. PROF.]]=$B81,IF(DATOS_[[Check Periodo Ref.]:[Check Periodo Ref.]]="Dentro",DATOS_[Conc.Sal.17]))))),
0)</f>
        <v>0</v>
      </c>
      <c r="W82" s="111">
        <f t="array" ref="W82">IFERROR(
MEDIAN((IF(DATOS_[[Sexo]:[Sexo]]=$B82,IF(DATOS_[[AGRUP. CLAS. PROF.]:[AGRUP. CLAS. PROF.]]=$B81,IF(DATOS_[[Check Periodo Ref.]:[Check Periodo Ref.]]="Dentro",DATOS_[Conc.Sal.18]))))),
0)</f>
        <v>0</v>
      </c>
      <c r="X82" s="111">
        <f t="array" ref="X82">IFERROR(
MEDIAN((IF(DATOS_[[Sexo]:[Sexo]]=$B82,IF(DATOS_[[AGRUP. CLAS. PROF.]:[AGRUP. CLAS. PROF.]]=$B81,IF(DATOS_[[Check Periodo Ref.]:[Check Periodo Ref.]]="Dentro",DATOS_[Conc.Sal.19]))))),
0)</f>
        <v>0</v>
      </c>
      <c r="Y82" s="111">
        <f t="array" ref="Y82">IFERROR(
MEDIAN((IF(DATOS_[[Sexo]:[Sexo]]=$B82,IF(DATOS_[[AGRUP. CLAS. PROF.]:[AGRUP. CLAS. PROF.]]=$B81,IF(DATOS_[[Check Periodo Ref.]:[Check Periodo Ref.]]="Dentro",DATOS_[Conc.Sal.20]))))),
0)</f>
        <v>0</v>
      </c>
      <c r="Z82" s="111">
        <f t="array" ref="Z82">IFERROR(
MEDIAN((IF(DATOS_[[Sexo]:[Sexo]]=$B82,IF(DATOS_[[AGRUP. CLAS. PROF.]:[AGRUP. CLAS. PROF.]]=$B81,IF(DATOS_[[Check Periodo Ref.]:[Check Periodo Ref.]]="Dentro",DATOS_[Conc.Sal.21]))))),
0)</f>
        <v>0</v>
      </c>
      <c r="AA82" s="111">
        <f t="array" ref="AA82">IFERROR(
MEDIAN((IF(DATOS_[[Sexo]:[Sexo]]=$B82,IF(DATOS_[[AGRUP. CLAS. PROF.]:[AGRUP. CLAS. PROF.]]=$B81,IF(DATOS_[[Check Periodo Ref.]:[Check Periodo Ref.]]="Dentro",DATOS_[Conc.Sal.22]))))),
0)</f>
        <v>0</v>
      </c>
      <c r="AB82" s="111">
        <f t="array" ref="AB82">IFERROR(
MEDIAN((IF(DATOS_[[Sexo]:[Sexo]]=$B82,IF(DATOS_[[AGRUP. CLAS. PROF.]:[AGRUP. CLAS. PROF.]]=$B81,IF(DATOS_[[Check Periodo Ref.]:[Check Periodo Ref.]]="Dentro",DATOS_[Conc.Sal.23]))))),
0)</f>
        <v>0</v>
      </c>
      <c r="AC82" s="111">
        <f t="array" ref="AC82">IFERROR(
MEDIAN((IF(DATOS_[[Sexo]:[Sexo]]=$B82,IF(DATOS_[[AGRUP. CLAS. PROF.]:[AGRUP. CLAS. PROF.]]=$B81,IF(DATOS_[[Check Periodo Ref.]:[Check Periodo Ref.]]="Dentro",DATOS_[Conc.Sal.24]))))),
0)</f>
        <v>0</v>
      </c>
      <c r="AD82" s="111">
        <f t="array" ref="AD82">IFERROR(
MEDIAN((IF(DATOS_[[Sexo]:[Sexo]]=$B82,IF(DATOS_[[AGRUP. CLAS. PROF.]:[AGRUP. CLAS. PROF.]]=$B81,IF(DATOS_[[Check Periodo Ref.]:[Check Periodo Ref.]]="Dentro",DATOS_[Conc.Sal.25]))))),
0)</f>
        <v>0</v>
      </c>
      <c r="AE82" s="111">
        <f t="array" ref="AE82">IFERROR(
MEDIAN((IF(DATOS_[[Sexo]:[Sexo]]=$B82,IF(DATOS_[[AGRUP. CLAS. PROF.]:[AGRUP. CLAS. PROF.]]=$B81,IF(DATOS_[[Check Periodo Ref.]:[Check Periodo Ref.]]="Dentro",DATOS_[Conc.Sal.26]))))),
0)</f>
        <v>0</v>
      </c>
      <c r="AF82" s="111">
        <f t="array" ref="AF82">IFERROR(
MEDIAN((IF(DATOS_[[Sexo]:[Sexo]]=$B82,IF(DATOS_[[AGRUP. CLAS. PROF.]:[AGRUP. CLAS. PROF.]]=$B81,IF(DATOS_[[Check Periodo Ref.]:[Check Periodo Ref.]]="Dentro",DATOS_[Conc.Sal.27]))))),
0)</f>
        <v>0</v>
      </c>
      <c r="AG82" s="111">
        <f t="array" ref="AG82">IFERROR(
MEDIAN((IF(DATOS_[[Sexo]:[Sexo]]=$B82,IF(DATOS_[[AGRUP. CLAS. PROF.]:[AGRUP. CLAS. PROF.]]=$B81,IF(DATOS_[[Check Periodo Ref.]:[Check Periodo Ref.]]="Dentro",DATOS_[Conc.Sal.28]))))),
0)</f>
        <v>0</v>
      </c>
      <c r="AH82" s="111">
        <f t="array" ref="AH82">IFERROR(
MEDIAN((IF(DATOS_[[Sexo]:[Sexo]]=$B82,IF(DATOS_[[AGRUP. CLAS. PROF.]:[AGRUP. CLAS. PROF.]]=$B81,IF(DATOS_[[Check Periodo Ref.]:[Check Periodo Ref.]]="Dentro",DATOS_[Conc.Sal.29]))))),
0)</f>
        <v>0</v>
      </c>
      <c r="AI82" s="111">
        <f t="array" ref="AI82">IFERROR(
MEDIAN((IF(DATOS_[[Sexo]:[Sexo]]=$B82,IF(DATOS_[[AGRUP. CLAS. PROF.]:[AGRUP. CLAS. PROF.]]=$B81,IF(DATOS_[[Check Periodo Ref.]:[Check Periodo Ref.]]="Dentro",DATOS_[Conc.Sal.30]))))),
0)</f>
        <v>0</v>
      </c>
      <c r="AJ82" s="112">
        <f t="array" ref="AJ82">IFERROR(
MEDIAN(IF(DATOS_[Sexo]=$B82,IF(DATOS_[AGRUP. CLAS. PROF.]=$B81,IF(DATOS_[Check Periodo Ref.]="Dentro",DATOS_[Tot COMPL.SAL Ef],FALSE)))),
0)</f>
        <v>0</v>
      </c>
      <c r="AK82" s="113">
        <f t="array" ref="AK82">IFERROR(
MEDIAN(IF(DATOS_[Sexo]=$B82,IF(DATOS_[AGRUP. CLAS. PROF.]=$B81,IF(DATOS_[Check Periodo Ref.]="Dentro",DATOS_[TOTAL SALARIO Ef],FALSE)))),
0)</f>
        <v>0</v>
      </c>
      <c r="AL82" s="114">
        <f t="array" ref="AL82">IFERROR(
MEDIAN((IF(DATOS_[[Sexo]:[Sexo]]=$B82,IF(DATOS_[[AGRUP. CLAS. PROF.]:[AGRUP. CLAS. PROF.]]=$B81,IF(DATOS_[[Check Periodo Ref.]:[Check Periodo Ref.]]="Dentro",DATOS_[C.Extra.01]))))),
0)</f>
        <v>0</v>
      </c>
      <c r="AM82" s="114">
        <f t="array" ref="AM82">IFERROR(
MEDIAN((IF(DATOS_[[Sexo]:[Sexo]]=$B82,IF(DATOS_[[AGRUP. CLAS. PROF.]:[AGRUP. CLAS. PROF.]]=$B81,IF(DATOS_[[Check Periodo Ref.]:[Check Periodo Ref.]]="Dentro",DATOS_[C.Extra.02]))))),
0)</f>
        <v>0</v>
      </c>
      <c r="AN82" s="114">
        <f t="array" ref="AN82">IFERROR(
MEDIAN((IF(DATOS_[[Sexo]:[Sexo]]=$B82,IF(DATOS_[[AGRUP. CLAS. PROF.]:[AGRUP. CLAS. PROF.]]=$B81,IF(DATOS_[[Check Periodo Ref.]:[Check Periodo Ref.]]="Dentro",DATOS_[C.Extra.03]))))),
0)</f>
        <v>0</v>
      </c>
      <c r="AO82" s="114">
        <f t="array" ref="AO82">IFERROR(
MEDIAN((IF(DATOS_[[Sexo]:[Sexo]]=$B82,IF(DATOS_[[AGRUP. CLAS. PROF.]:[AGRUP. CLAS. PROF.]]=$B81,IF(DATOS_[[Check Periodo Ref.]:[Check Periodo Ref.]]="Dentro",DATOS_[C.Extra.04]))))),
0)</f>
        <v>0</v>
      </c>
      <c r="AP82" s="114">
        <f t="array" ref="AP82">IFERROR(
MEDIAN((IF(DATOS_[[Sexo]:[Sexo]]=$B82,IF(DATOS_[[AGRUP. CLAS. PROF.]:[AGRUP. CLAS. PROF.]]=$B81,IF(DATOS_[[Check Periodo Ref.]:[Check Periodo Ref.]]="Dentro",DATOS_[C.Extra.05]))))),
0)</f>
        <v>0</v>
      </c>
      <c r="AQ82" s="115">
        <f t="array" ref="AQ82">IFERROR(
MEDIAN(IF(DATOS_[Sexo]=$B82,IF(DATOS_[AGRUP. CLAS. PROF.]=$B81,IF(DATOS_[Check Periodo Ref.]="Dentro",DATOS_[Tot Extrasalarial Ef],FALSE)))),
0)</f>
        <v>0</v>
      </c>
      <c r="AR82" s="116">
        <f t="array" ref="AR82">IFERROR(
MEDIAN(IF(DATOS_[Sexo]=$B82,IF(DATOS_[AGRUP. CLAS. PROF.]=$B81,IF(DATOS_[Check Periodo Ref.]="Dentro",DATOS_[TOTAL Retrib Ef],FALSE)))),
0)</f>
        <v>0</v>
      </c>
    </row>
    <row r="83" spans="1:44" x14ac:dyDescent="0.3">
      <c r="A83" s="42" t="str">
        <f t="shared" ref="A83" si="94">+A82</f>
        <v>[ocultar]</v>
      </c>
      <c r="B83" s="34" t="s">
        <v>163</v>
      </c>
      <c r="C83" s="33">
        <f t="array" ref="C83">SUM(IF($B83=DATOS_[Sexo],
IF($B81=DATOS_[AGRUP. CLAS. PROF.],
IF("Dentro"=DATOS_[Check Periodo Ref.],
1/(COUNTIFS(DATOS_[Sexo],$B83,DATOS_[AGRUP. CLAS. PROF.],$B81,DATOS_[Check Periodo Ref.],"Dentro",DATOS_[id],DATOS_[id]))))))</f>
        <v>0</v>
      </c>
      <c r="D83" s="35">
        <f>COUNTIFS(DATOS_[AGRUP. CLAS. PROF.],$B81,DATOS_[Sexo],$B83,DATOS_[Check Periodo Ref.],"Dentro")</f>
        <v>0</v>
      </c>
      <c r="E83" s="110">
        <f t="array" ref="E83">IFERROR(
MEDIAN(IF(DATOS_[Sexo]=$B83,IF(DATOS_[AGRUP. CLAS. PROF.]=$B81,IF(DATOS_[Check Periodo Ref.]="Dentro",DATOS_[SALARIO BASE Ef],FALSE)))),
0)</f>
        <v>0</v>
      </c>
      <c r="F83" s="111">
        <f t="array" ref="F83">IFERROR(
MEDIAN((IF(DATOS_[[Sexo]:[Sexo]]=$B83,IF(DATOS_[[AGRUP. CLAS. PROF.]:[AGRUP. CLAS. PROF.]]=$B81,IF(DATOS_[[Check Periodo Ref.]:[Check Periodo Ref.]]="Dentro",DATOS_[Conc.Sal.01]))))),
0)</f>
        <v>0</v>
      </c>
      <c r="G83" s="111">
        <f t="array" ref="G83">IFERROR(
MEDIAN((IF(DATOS_[[Sexo]:[Sexo]]=$B83,IF(DATOS_[[AGRUP. CLAS. PROF.]:[AGRUP. CLAS. PROF.]]=$B81,IF(DATOS_[[Check Periodo Ref.]:[Check Periodo Ref.]]="Dentro",DATOS_[Conc.Sal.02]))))),
0)</f>
        <v>0</v>
      </c>
      <c r="H83" s="111">
        <f t="array" ref="H83">IFERROR(
MEDIAN((IF(DATOS_[[Sexo]:[Sexo]]=$B83,IF(DATOS_[[AGRUP. CLAS. PROF.]:[AGRUP. CLAS. PROF.]]=$B81,IF(DATOS_[[Check Periodo Ref.]:[Check Periodo Ref.]]="Dentro",DATOS_[Conc.Sal.03]))))),
0)</f>
        <v>0</v>
      </c>
      <c r="I83" s="111">
        <f t="array" ref="I83">IFERROR(
MEDIAN((IF(DATOS_[[Sexo]:[Sexo]]=$B83,IF(DATOS_[[AGRUP. CLAS. PROF.]:[AGRUP. CLAS. PROF.]]=$B81,IF(DATOS_[[Check Periodo Ref.]:[Check Periodo Ref.]]="Dentro",DATOS_[Conc.Sal.04]))))),
0)</f>
        <v>0</v>
      </c>
      <c r="J83" s="111">
        <f t="array" ref="J83">IFERROR(
MEDIAN((IF(DATOS_[[Sexo]:[Sexo]]=$B83,IF(DATOS_[[AGRUP. CLAS. PROF.]:[AGRUP. CLAS. PROF.]]=$B81,IF(DATOS_[[Check Periodo Ref.]:[Check Periodo Ref.]]="Dentro",DATOS_[Conc.Sal.05]))))),
0)</f>
        <v>0</v>
      </c>
      <c r="K83" s="111">
        <f t="array" ref="K83">IFERROR(
MEDIAN((IF(DATOS_[[Sexo]:[Sexo]]=$B83,IF(DATOS_[[AGRUP. CLAS. PROF.]:[AGRUP. CLAS. PROF.]]=$B81,IF(DATOS_[[Check Periodo Ref.]:[Check Periodo Ref.]]="Dentro",DATOS_[Conc.Sal.06]))))),
0)</f>
        <v>0</v>
      </c>
      <c r="L83" s="111">
        <f t="array" ref="L83">IFERROR(
MEDIAN((IF(DATOS_[[Sexo]:[Sexo]]=$B83,IF(DATOS_[[AGRUP. CLAS. PROF.]:[AGRUP. CLAS. PROF.]]=$B81,IF(DATOS_[[Check Periodo Ref.]:[Check Periodo Ref.]]="Dentro",DATOS_[Conc.Sal.07]))))),
0)</f>
        <v>0</v>
      </c>
      <c r="M83" s="111">
        <f t="array" ref="M83">IFERROR(
MEDIAN((IF(DATOS_[[Sexo]:[Sexo]]=$B83,IF(DATOS_[[AGRUP. CLAS. PROF.]:[AGRUP. CLAS. PROF.]]=$B81,IF(DATOS_[[Check Periodo Ref.]:[Check Periodo Ref.]]="Dentro",DATOS_[Conc.Sal.08]))))),
0)</f>
        <v>0</v>
      </c>
      <c r="N83" s="111">
        <f t="array" ref="N83">IFERROR(
MEDIAN((IF(DATOS_[[Sexo]:[Sexo]]=$B83,IF(DATOS_[[AGRUP. CLAS. PROF.]:[AGRUP. CLAS. PROF.]]=$B81,IF(DATOS_[[Check Periodo Ref.]:[Check Periodo Ref.]]="Dentro",DATOS_[Conc.Sal.09]))))),
0)</f>
        <v>0</v>
      </c>
      <c r="O83" s="111">
        <f t="array" ref="O83">IFERROR(
MEDIAN((IF(DATOS_[[Sexo]:[Sexo]]=$B83,IF(DATOS_[[AGRUP. CLAS. PROF.]:[AGRUP. CLAS. PROF.]]=$B81,IF(DATOS_[[Check Periodo Ref.]:[Check Periodo Ref.]]="Dentro",DATOS_[Conc.Sal.10]))))),
0)</f>
        <v>0</v>
      </c>
      <c r="P83" s="111">
        <f t="array" ref="P83">IFERROR(
MEDIAN((IF(DATOS_[[Sexo]:[Sexo]]=$B83,IF(DATOS_[[AGRUP. CLAS. PROF.]:[AGRUP. CLAS. PROF.]]=$B81,IF(DATOS_[[Check Periodo Ref.]:[Check Periodo Ref.]]="Dentro",DATOS_[Conc.Sal.11]))))),
0)</f>
        <v>0</v>
      </c>
      <c r="Q83" s="111">
        <f t="array" ref="Q83">IFERROR(
MEDIAN((IF(DATOS_[[Sexo]:[Sexo]]=$B83,IF(DATOS_[[AGRUP. CLAS. PROF.]:[AGRUP. CLAS. PROF.]]=$B81,IF(DATOS_[[Check Periodo Ref.]:[Check Periodo Ref.]]="Dentro",DATOS_[Conc.Sal.12]))))),
0)</f>
        <v>0</v>
      </c>
      <c r="R83" s="111">
        <f t="array" ref="R83">IFERROR(
MEDIAN((IF(DATOS_[[Sexo]:[Sexo]]=$B83,IF(DATOS_[[AGRUP. CLAS. PROF.]:[AGRUP. CLAS. PROF.]]=$B81,IF(DATOS_[[Check Periodo Ref.]:[Check Periodo Ref.]]="Dentro",DATOS_[Conc.Sal.13]))))),
0)</f>
        <v>0</v>
      </c>
      <c r="S83" s="111">
        <f t="array" ref="S83">IFERROR(
MEDIAN((IF(DATOS_[[Sexo]:[Sexo]]=$B83,IF(DATOS_[[AGRUP. CLAS. PROF.]:[AGRUP. CLAS. PROF.]]=$B81,IF(DATOS_[[Check Periodo Ref.]:[Check Periodo Ref.]]="Dentro",DATOS_[Conc.Sal.14]))))),
0)</f>
        <v>0</v>
      </c>
      <c r="T83" s="111">
        <f t="array" ref="T83">IFERROR(
MEDIAN((IF(DATOS_[[Sexo]:[Sexo]]=$B83,IF(DATOS_[[AGRUP. CLAS. PROF.]:[AGRUP. CLAS. PROF.]]=$B81,IF(DATOS_[[Check Periodo Ref.]:[Check Periodo Ref.]]="Dentro",DATOS_[Conc.Sal.15]))))),
0)</f>
        <v>0</v>
      </c>
      <c r="U83" s="111">
        <f t="array" ref="U83">IFERROR(
MEDIAN((IF(DATOS_[[Sexo]:[Sexo]]=$B83,IF(DATOS_[[AGRUP. CLAS. PROF.]:[AGRUP. CLAS. PROF.]]=$B81,IF(DATOS_[[Check Periodo Ref.]:[Check Periodo Ref.]]="Dentro",DATOS_[Conc.Sal.16]))))),
0)</f>
        <v>0</v>
      </c>
      <c r="V83" s="111">
        <f t="array" ref="V83">IFERROR(
MEDIAN((IF(DATOS_[[Sexo]:[Sexo]]=$B83,IF(DATOS_[[AGRUP. CLAS. PROF.]:[AGRUP. CLAS. PROF.]]=$B81,IF(DATOS_[[Check Periodo Ref.]:[Check Periodo Ref.]]="Dentro",DATOS_[Conc.Sal.17]))))),
0)</f>
        <v>0</v>
      </c>
      <c r="W83" s="111">
        <f t="array" ref="W83">IFERROR(
MEDIAN((IF(DATOS_[[Sexo]:[Sexo]]=$B83,IF(DATOS_[[AGRUP. CLAS. PROF.]:[AGRUP. CLAS. PROF.]]=$B81,IF(DATOS_[[Check Periodo Ref.]:[Check Periodo Ref.]]="Dentro",DATOS_[Conc.Sal.18]))))),
0)</f>
        <v>0</v>
      </c>
      <c r="X83" s="111">
        <f t="array" ref="X83">IFERROR(
MEDIAN((IF(DATOS_[[Sexo]:[Sexo]]=$B83,IF(DATOS_[[AGRUP. CLAS. PROF.]:[AGRUP. CLAS. PROF.]]=$B81,IF(DATOS_[[Check Periodo Ref.]:[Check Periodo Ref.]]="Dentro",DATOS_[Conc.Sal.19]))))),
0)</f>
        <v>0</v>
      </c>
      <c r="Y83" s="111">
        <f t="array" ref="Y83">IFERROR(
MEDIAN((IF(DATOS_[[Sexo]:[Sexo]]=$B83,IF(DATOS_[[AGRUP. CLAS. PROF.]:[AGRUP. CLAS. PROF.]]=$B81,IF(DATOS_[[Check Periodo Ref.]:[Check Periodo Ref.]]="Dentro",DATOS_[Conc.Sal.20]))))),
0)</f>
        <v>0</v>
      </c>
      <c r="Z83" s="111">
        <f t="array" ref="Z83">IFERROR(
MEDIAN((IF(DATOS_[[Sexo]:[Sexo]]=$B83,IF(DATOS_[[AGRUP. CLAS. PROF.]:[AGRUP. CLAS. PROF.]]=$B81,IF(DATOS_[[Check Periodo Ref.]:[Check Periodo Ref.]]="Dentro",DATOS_[Conc.Sal.21]))))),
0)</f>
        <v>0</v>
      </c>
      <c r="AA83" s="111">
        <f t="array" ref="AA83">IFERROR(
MEDIAN((IF(DATOS_[[Sexo]:[Sexo]]=$B83,IF(DATOS_[[AGRUP. CLAS. PROF.]:[AGRUP. CLAS. PROF.]]=$B81,IF(DATOS_[[Check Periodo Ref.]:[Check Periodo Ref.]]="Dentro",DATOS_[Conc.Sal.22]))))),
0)</f>
        <v>0</v>
      </c>
      <c r="AB83" s="111">
        <f t="array" ref="AB83">IFERROR(
MEDIAN((IF(DATOS_[[Sexo]:[Sexo]]=$B83,IF(DATOS_[[AGRUP. CLAS. PROF.]:[AGRUP. CLAS. PROF.]]=$B81,IF(DATOS_[[Check Periodo Ref.]:[Check Periodo Ref.]]="Dentro",DATOS_[Conc.Sal.23]))))),
0)</f>
        <v>0</v>
      </c>
      <c r="AC83" s="111">
        <f t="array" ref="AC83">IFERROR(
MEDIAN((IF(DATOS_[[Sexo]:[Sexo]]=$B83,IF(DATOS_[[AGRUP. CLAS. PROF.]:[AGRUP. CLAS. PROF.]]=$B81,IF(DATOS_[[Check Periodo Ref.]:[Check Periodo Ref.]]="Dentro",DATOS_[Conc.Sal.24]))))),
0)</f>
        <v>0</v>
      </c>
      <c r="AD83" s="111">
        <f t="array" ref="AD83">IFERROR(
MEDIAN((IF(DATOS_[[Sexo]:[Sexo]]=$B83,IF(DATOS_[[AGRUP. CLAS. PROF.]:[AGRUP. CLAS. PROF.]]=$B81,IF(DATOS_[[Check Periodo Ref.]:[Check Periodo Ref.]]="Dentro",DATOS_[Conc.Sal.25]))))),
0)</f>
        <v>0</v>
      </c>
      <c r="AE83" s="111">
        <f t="array" ref="AE83">IFERROR(
MEDIAN((IF(DATOS_[[Sexo]:[Sexo]]=$B83,IF(DATOS_[[AGRUP. CLAS. PROF.]:[AGRUP. CLAS. PROF.]]=$B81,IF(DATOS_[[Check Periodo Ref.]:[Check Periodo Ref.]]="Dentro",DATOS_[Conc.Sal.26]))))),
0)</f>
        <v>0</v>
      </c>
      <c r="AF83" s="111">
        <f t="array" ref="AF83">IFERROR(
MEDIAN((IF(DATOS_[[Sexo]:[Sexo]]=$B83,IF(DATOS_[[AGRUP. CLAS. PROF.]:[AGRUP. CLAS. PROF.]]=$B81,IF(DATOS_[[Check Periodo Ref.]:[Check Periodo Ref.]]="Dentro",DATOS_[Conc.Sal.27]))))),
0)</f>
        <v>0</v>
      </c>
      <c r="AG83" s="111">
        <f t="array" ref="AG83">IFERROR(
MEDIAN((IF(DATOS_[[Sexo]:[Sexo]]=$B83,IF(DATOS_[[AGRUP. CLAS. PROF.]:[AGRUP. CLAS. PROF.]]=$B81,IF(DATOS_[[Check Periodo Ref.]:[Check Periodo Ref.]]="Dentro",DATOS_[Conc.Sal.28]))))),
0)</f>
        <v>0</v>
      </c>
      <c r="AH83" s="111">
        <f t="array" ref="AH83">IFERROR(
MEDIAN((IF(DATOS_[[Sexo]:[Sexo]]=$B83,IF(DATOS_[[AGRUP. CLAS. PROF.]:[AGRUP. CLAS. PROF.]]=$B81,IF(DATOS_[[Check Periodo Ref.]:[Check Periodo Ref.]]="Dentro",DATOS_[Conc.Sal.29]))))),
0)</f>
        <v>0</v>
      </c>
      <c r="AI83" s="111">
        <f t="array" ref="AI83">IFERROR(
MEDIAN((IF(DATOS_[[Sexo]:[Sexo]]=$B83,IF(DATOS_[[AGRUP. CLAS. PROF.]:[AGRUP. CLAS. PROF.]]=$B81,IF(DATOS_[[Check Periodo Ref.]:[Check Periodo Ref.]]="Dentro",DATOS_[Conc.Sal.30]))))),
0)</f>
        <v>0</v>
      </c>
      <c r="AJ83" s="112">
        <f t="array" ref="AJ83">IFERROR(
MEDIAN(IF(DATOS_[Sexo]=$B83,IF(DATOS_[AGRUP. CLAS. PROF.]=$B81,IF(DATOS_[Check Periodo Ref.]="Dentro",DATOS_[Tot COMPL.SAL Ef],FALSE)))),
0)</f>
        <v>0</v>
      </c>
      <c r="AK83" s="113">
        <f t="array" ref="AK83">IFERROR(
MEDIAN(IF(DATOS_[Sexo]=$B83,IF(DATOS_[AGRUP. CLAS. PROF.]=$B81,IF(DATOS_[Check Periodo Ref.]="Dentro",DATOS_[TOTAL SALARIO Ef],FALSE)))),
0)</f>
        <v>0</v>
      </c>
      <c r="AL83" s="114">
        <f t="array" ref="AL83">IFERROR(
MEDIAN((IF(DATOS_[[Sexo]:[Sexo]]=$B83,IF(DATOS_[[AGRUP. CLAS. PROF.]:[AGRUP. CLAS. PROF.]]=$B81,IF(DATOS_[[Check Periodo Ref.]:[Check Periodo Ref.]]="Dentro",DATOS_[C.Extra.01]))))),
0)</f>
        <v>0</v>
      </c>
      <c r="AM83" s="114">
        <f t="array" ref="AM83">IFERROR(
MEDIAN((IF(DATOS_[[Sexo]:[Sexo]]=$B83,IF(DATOS_[[AGRUP. CLAS. PROF.]:[AGRUP. CLAS. PROF.]]=$B81,IF(DATOS_[[Check Periodo Ref.]:[Check Periodo Ref.]]="Dentro",DATOS_[C.Extra.02]))))),
0)</f>
        <v>0</v>
      </c>
      <c r="AN83" s="114">
        <f t="array" ref="AN83">IFERROR(
MEDIAN((IF(DATOS_[[Sexo]:[Sexo]]=$B83,IF(DATOS_[[AGRUP. CLAS. PROF.]:[AGRUP. CLAS. PROF.]]=$B81,IF(DATOS_[[Check Periodo Ref.]:[Check Periodo Ref.]]="Dentro",DATOS_[C.Extra.03]))))),
0)</f>
        <v>0</v>
      </c>
      <c r="AO83" s="114">
        <f t="array" ref="AO83">IFERROR(
MEDIAN((IF(DATOS_[[Sexo]:[Sexo]]=$B83,IF(DATOS_[[AGRUP. CLAS. PROF.]:[AGRUP. CLAS. PROF.]]=$B81,IF(DATOS_[[Check Periodo Ref.]:[Check Periodo Ref.]]="Dentro",DATOS_[C.Extra.04]))))),
0)</f>
        <v>0</v>
      </c>
      <c r="AP83" s="114">
        <f t="array" ref="AP83">IFERROR(
MEDIAN((IF(DATOS_[[Sexo]:[Sexo]]=$B83,IF(DATOS_[[AGRUP. CLAS. PROF.]:[AGRUP. CLAS. PROF.]]=$B81,IF(DATOS_[[Check Periodo Ref.]:[Check Periodo Ref.]]="Dentro",DATOS_[C.Extra.05]))))),
0)</f>
        <v>0</v>
      </c>
      <c r="AQ83" s="115">
        <f t="array" ref="AQ83">IFERROR(
MEDIAN(IF(DATOS_[Sexo]=$B83,IF(DATOS_[AGRUP. CLAS. PROF.]=$B81,IF(DATOS_[Check Periodo Ref.]="Dentro",DATOS_[Tot Extrasalarial Ef],FALSE)))),
0)</f>
        <v>0</v>
      </c>
      <c r="AR83" s="116">
        <f t="array" ref="AR83">IFERROR(
MEDIAN(IF(DATOS_[Sexo]=$B83,IF(DATOS_[AGRUP. CLAS. PROF.]=$B81,IF(DATOS_[Check Periodo Ref.]="Dentro",DATOS_[TOTAL Retrib Ef],FALSE)))),
0)</f>
        <v>0</v>
      </c>
    </row>
    <row r="84" spans="1:44" ht="17.25" thickBot="1" x14ac:dyDescent="0.35">
      <c r="A84" s="42" t="str">
        <f t="shared" ref="A84" si="95">+A85</f>
        <v>[ocultar]</v>
      </c>
      <c r="B84" s="40" t="s">
        <v>240</v>
      </c>
      <c r="C84" s="109"/>
      <c r="D84" s="41"/>
      <c r="E84" s="119" t="str">
        <f t="shared" ref="E84:AR84" si="96">IFERROR((E85-E86)/E85,"")</f>
        <v/>
      </c>
      <c r="F84" s="123" t="str">
        <f t="shared" si="96"/>
        <v/>
      </c>
      <c r="G84" s="123" t="str">
        <f t="shared" si="96"/>
        <v/>
      </c>
      <c r="H84" s="123" t="str">
        <f t="shared" si="96"/>
        <v/>
      </c>
      <c r="I84" s="123" t="str">
        <f t="shared" si="96"/>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2" t="str">
        <f t="shared" si="96"/>
        <v/>
      </c>
      <c r="W84" s="122" t="str">
        <f t="shared" si="96"/>
        <v/>
      </c>
      <c r="X84" s="122" t="str">
        <f t="shared" si="96"/>
        <v/>
      </c>
      <c r="Y84" s="122"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4" t="str">
        <f t="shared" si="96"/>
        <v/>
      </c>
      <c r="AK84" s="128" t="str">
        <f t="shared" si="96"/>
        <v/>
      </c>
      <c r="AL84" s="125" t="str">
        <f t="shared" si="96"/>
        <v/>
      </c>
      <c r="AM84" s="125" t="str">
        <f t="shared" si="96"/>
        <v/>
      </c>
      <c r="AN84" s="125" t="str">
        <f t="shared" si="96"/>
        <v/>
      </c>
      <c r="AO84" s="125" t="str">
        <f t="shared" si="96"/>
        <v/>
      </c>
      <c r="AP84" s="125" t="str">
        <f t="shared" si="96"/>
        <v/>
      </c>
      <c r="AQ84" s="126" t="str">
        <f t="shared" si="96"/>
        <v/>
      </c>
      <c r="AR84" s="127" t="str">
        <f t="shared" si="96"/>
        <v/>
      </c>
    </row>
    <row r="85" spans="1:44" x14ac:dyDescent="0.3">
      <c r="A85" s="42" t="str">
        <f t="shared" ref="A85" si="97">+IF(C85+C86=0,"[ocultar]","")</f>
        <v>[ocultar]</v>
      </c>
      <c r="B85" s="34" t="s">
        <v>162</v>
      </c>
      <c r="C85" s="33">
        <f t="array" ref="C85">SUM(IF($B85=DATOS_[Sexo],
IF($B84=DATOS_[AGRUP. CLAS. PROF.],
IF("Dentro"=DATOS_[Check Periodo Ref.],
1/(COUNTIFS(DATOS_[Sexo],$B85,DATOS_[AGRUP. CLAS. PROF.],$B84,DATOS_[Check Periodo Ref.],"Dentro",DATOS_[id],DATOS_[id]))))))</f>
        <v>0</v>
      </c>
      <c r="D85" s="35">
        <f>COUNTIFS(DATOS_[AGRUP. CLAS. PROF.],$B84,DATOS_[Sexo],$B85,DATOS_[Check Periodo Ref.],"Dentro")</f>
        <v>0</v>
      </c>
      <c r="E85" s="110">
        <f t="array" ref="E85">IFERROR(
MEDIAN(IF(DATOS_[Sexo]=$B85,IF(DATOS_[AGRUP. CLAS. PROF.]=$B84,IF(DATOS_[Check Periodo Ref.]="Dentro",DATOS_[SALARIO BASE Ef],FALSE)))),
0)</f>
        <v>0</v>
      </c>
      <c r="F85" s="111">
        <f t="array" ref="F85">IFERROR(
MEDIAN((IF(DATOS_[[Sexo]:[Sexo]]=$B85,IF(DATOS_[[AGRUP. CLAS. PROF.]:[AGRUP. CLAS. PROF.]]=$B84,IF(DATOS_[[Check Periodo Ref.]:[Check Periodo Ref.]]="Dentro",DATOS_[Conc.Sal.01]))))),
0)</f>
        <v>0</v>
      </c>
      <c r="G85" s="111">
        <f t="array" ref="G85">IFERROR(
MEDIAN((IF(DATOS_[[Sexo]:[Sexo]]=$B85,IF(DATOS_[[AGRUP. CLAS. PROF.]:[AGRUP. CLAS. PROF.]]=$B84,IF(DATOS_[[Check Periodo Ref.]:[Check Periodo Ref.]]="Dentro",DATOS_[Conc.Sal.02]))))),
0)</f>
        <v>0</v>
      </c>
      <c r="H85" s="111">
        <f t="array" ref="H85">IFERROR(
MEDIAN((IF(DATOS_[[Sexo]:[Sexo]]=$B85,IF(DATOS_[[AGRUP. CLAS. PROF.]:[AGRUP. CLAS. PROF.]]=$B84,IF(DATOS_[[Check Periodo Ref.]:[Check Periodo Ref.]]="Dentro",DATOS_[Conc.Sal.03]))))),
0)</f>
        <v>0</v>
      </c>
      <c r="I85" s="111">
        <f t="array" ref="I85">IFERROR(
MEDIAN((IF(DATOS_[[Sexo]:[Sexo]]=$B85,IF(DATOS_[[AGRUP. CLAS. PROF.]:[AGRUP. CLAS. PROF.]]=$B84,IF(DATOS_[[Check Periodo Ref.]:[Check Periodo Ref.]]="Dentro",DATOS_[Conc.Sal.04]))))),
0)</f>
        <v>0</v>
      </c>
      <c r="J85" s="111">
        <f t="array" ref="J85">IFERROR(
MEDIAN((IF(DATOS_[[Sexo]:[Sexo]]=$B85,IF(DATOS_[[AGRUP. CLAS. PROF.]:[AGRUP. CLAS. PROF.]]=$B84,IF(DATOS_[[Check Periodo Ref.]:[Check Periodo Ref.]]="Dentro",DATOS_[Conc.Sal.05]))))),
0)</f>
        <v>0</v>
      </c>
      <c r="K85" s="111">
        <f t="array" ref="K85">IFERROR(
MEDIAN((IF(DATOS_[[Sexo]:[Sexo]]=$B85,IF(DATOS_[[AGRUP. CLAS. PROF.]:[AGRUP. CLAS. PROF.]]=$B84,IF(DATOS_[[Check Periodo Ref.]:[Check Periodo Ref.]]="Dentro",DATOS_[Conc.Sal.06]))))),
0)</f>
        <v>0</v>
      </c>
      <c r="L85" s="111">
        <f t="array" ref="L85">IFERROR(
MEDIAN((IF(DATOS_[[Sexo]:[Sexo]]=$B85,IF(DATOS_[[AGRUP. CLAS. PROF.]:[AGRUP. CLAS. PROF.]]=$B84,IF(DATOS_[[Check Periodo Ref.]:[Check Periodo Ref.]]="Dentro",DATOS_[Conc.Sal.07]))))),
0)</f>
        <v>0</v>
      </c>
      <c r="M85" s="111">
        <f t="array" ref="M85">IFERROR(
MEDIAN((IF(DATOS_[[Sexo]:[Sexo]]=$B85,IF(DATOS_[[AGRUP. CLAS. PROF.]:[AGRUP. CLAS. PROF.]]=$B84,IF(DATOS_[[Check Periodo Ref.]:[Check Periodo Ref.]]="Dentro",DATOS_[Conc.Sal.08]))))),
0)</f>
        <v>0</v>
      </c>
      <c r="N85" s="111">
        <f t="array" ref="N85">IFERROR(
MEDIAN((IF(DATOS_[[Sexo]:[Sexo]]=$B85,IF(DATOS_[[AGRUP. CLAS. PROF.]:[AGRUP. CLAS. PROF.]]=$B84,IF(DATOS_[[Check Periodo Ref.]:[Check Periodo Ref.]]="Dentro",DATOS_[Conc.Sal.09]))))),
0)</f>
        <v>0</v>
      </c>
      <c r="O85" s="111">
        <f t="array" ref="O85">IFERROR(
MEDIAN((IF(DATOS_[[Sexo]:[Sexo]]=$B85,IF(DATOS_[[AGRUP. CLAS. PROF.]:[AGRUP. CLAS. PROF.]]=$B84,IF(DATOS_[[Check Periodo Ref.]:[Check Periodo Ref.]]="Dentro",DATOS_[Conc.Sal.10]))))),
0)</f>
        <v>0</v>
      </c>
      <c r="P85" s="111">
        <f t="array" ref="P85">IFERROR(
MEDIAN((IF(DATOS_[[Sexo]:[Sexo]]=$B85,IF(DATOS_[[AGRUP. CLAS. PROF.]:[AGRUP. CLAS. PROF.]]=$B84,IF(DATOS_[[Check Periodo Ref.]:[Check Periodo Ref.]]="Dentro",DATOS_[Conc.Sal.11]))))),
0)</f>
        <v>0</v>
      </c>
      <c r="Q85" s="111">
        <f t="array" ref="Q85">IFERROR(
MEDIAN((IF(DATOS_[[Sexo]:[Sexo]]=$B85,IF(DATOS_[[AGRUP. CLAS. PROF.]:[AGRUP. CLAS. PROF.]]=$B84,IF(DATOS_[[Check Periodo Ref.]:[Check Periodo Ref.]]="Dentro",DATOS_[Conc.Sal.12]))))),
0)</f>
        <v>0</v>
      </c>
      <c r="R85" s="111">
        <f t="array" ref="R85">IFERROR(
MEDIAN((IF(DATOS_[[Sexo]:[Sexo]]=$B85,IF(DATOS_[[AGRUP. CLAS. PROF.]:[AGRUP. CLAS. PROF.]]=$B84,IF(DATOS_[[Check Periodo Ref.]:[Check Periodo Ref.]]="Dentro",DATOS_[Conc.Sal.13]))))),
0)</f>
        <v>0</v>
      </c>
      <c r="S85" s="111">
        <f t="array" ref="S85">IFERROR(
MEDIAN((IF(DATOS_[[Sexo]:[Sexo]]=$B85,IF(DATOS_[[AGRUP. CLAS. PROF.]:[AGRUP. CLAS. PROF.]]=$B84,IF(DATOS_[[Check Periodo Ref.]:[Check Periodo Ref.]]="Dentro",DATOS_[Conc.Sal.14]))))),
0)</f>
        <v>0</v>
      </c>
      <c r="T85" s="111">
        <f t="array" ref="T85">IFERROR(
MEDIAN((IF(DATOS_[[Sexo]:[Sexo]]=$B85,IF(DATOS_[[AGRUP. CLAS. PROF.]:[AGRUP. CLAS. PROF.]]=$B84,IF(DATOS_[[Check Periodo Ref.]:[Check Periodo Ref.]]="Dentro",DATOS_[Conc.Sal.15]))))),
0)</f>
        <v>0</v>
      </c>
      <c r="U85" s="111">
        <f t="array" ref="U85">IFERROR(
MEDIAN((IF(DATOS_[[Sexo]:[Sexo]]=$B85,IF(DATOS_[[AGRUP. CLAS. PROF.]:[AGRUP. CLAS. PROF.]]=$B84,IF(DATOS_[[Check Periodo Ref.]:[Check Periodo Ref.]]="Dentro",DATOS_[Conc.Sal.16]))))),
0)</f>
        <v>0</v>
      </c>
      <c r="V85" s="111">
        <f t="array" ref="V85">IFERROR(
MEDIAN((IF(DATOS_[[Sexo]:[Sexo]]=$B85,IF(DATOS_[[AGRUP. CLAS. PROF.]:[AGRUP. CLAS. PROF.]]=$B84,IF(DATOS_[[Check Periodo Ref.]:[Check Periodo Ref.]]="Dentro",DATOS_[Conc.Sal.17]))))),
0)</f>
        <v>0</v>
      </c>
      <c r="W85" s="111">
        <f t="array" ref="W85">IFERROR(
MEDIAN((IF(DATOS_[[Sexo]:[Sexo]]=$B85,IF(DATOS_[[AGRUP. CLAS. PROF.]:[AGRUP. CLAS. PROF.]]=$B84,IF(DATOS_[[Check Periodo Ref.]:[Check Periodo Ref.]]="Dentro",DATOS_[Conc.Sal.18]))))),
0)</f>
        <v>0</v>
      </c>
      <c r="X85" s="111">
        <f t="array" ref="X85">IFERROR(
MEDIAN((IF(DATOS_[[Sexo]:[Sexo]]=$B85,IF(DATOS_[[AGRUP. CLAS. PROF.]:[AGRUP. CLAS. PROF.]]=$B84,IF(DATOS_[[Check Periodo Ref.]:[Check Periodo Ref.]]="Dentro",DATOS_[Conc.Sal.19]))))),
0)</f>
        <v>0</v>
      </c>
      <c r="Y85" s="111">
        <f t="array" ref="Y85">IFERROR(
MEDIAN((IF(DATOS_[[Sexo]:[Sexo]]=$B85,IF(DATOS_[[AGRUP. CLAS. PROF.]:[AGRUP. CLAS. PROF.]]=$B84,IF(DATOS_[[Check Periodo Ref.]:[Check Periodo Ref.]]="Dentro",DATOS_[Conc.Sal.20]))))),
0)</f>
        <v>0</v>
      </c>
      <c r="Z85" s="111">
        <f t="array" ref="Z85">IFERROR(
MEDIAN((IF(DATOS_[[Sexo]:[Sexo]]=$B85,IF(DATOS_[[AGRUP. CLAS. PROF.]:[AGRUP. CLAS. PROF.]]=$B84,IF(DATOS_[[Check Periodo Ref.]:[Check Periodo Ref.]]="Dentro",DATOS_[Conc.Sal.21]))))),
0)</f>
        <v>0</v>
      </c>
      <c r="AA85" s="111">
        <f t="array" ref="AA85">IFERROR(
MEDIAN((IF(DATOS_[[Sexo]:[Sexo]]=$B85,IF(DATOS_[[AGRUP. CLAS. PROF.]:[AGRUP. CLAS. PROF.]]=$B84,IF(DATOS_[[Check Periodo Ref.]:[Check Periodo Ref.]]="Dentro",DATOS_[Conc.Sal.22]))))),
0)</f>
        <v>0</v>
      </c>
      <c r="AB85" s="111">
        <f t="array" ref="AB85">IFERROR(
MEDIAN((IF(DATOS_[[Sexo]:[Sexo]]=$B85,IF(DATOS_[[AGRUP. CLAS. PROF.]:[AGRUP. CLAS. PROF.]]=$B84,IF(DATOS_[[Check Periodo Ref.]:[Check Periodo Ref.]]="Dentro",DATOS_[Conc.Sal.23]))))),
0)</f>
        <v>0</v>
      </c>
      <c r="AC85" s="111">
        <f t="array" ref="AC85">IFERROR(
MEDIAN((IF(DATOS_[[Sexo]:[Sexo]]=$B85,IF(DATOS_[[AGRUP. CLAS. PROF.]:[AGRUP. CLAS. PROF.]]=$B84,IF(DATOS_[[Check Periodo Ref.]:[Check Periodo Ref.]]="Dentro",DATOS_[Conc.Sal.24]))))),
0)</f>
        <v>0</v>
      </c>
      <c r="AD85" s="111">
        <f t="array" ref="AD85">IFERROR(
MEDIAN((IF(DATOS_[[Sexo]:[Sexo]]=$B85,IF(DATOS_[[AGRUP. CLAS. PROF.]:[AGRUP. CLAS. PROF.]]=$B84,IF(DATOS_[[Check Periodo Ref.]:[Check Periodo Ref.]]="Dentro",DATOS_[Conc.Sal.25]))))),
0)</f>
        <v>0</v>
      </c>
      <c r="AE85" s="111">
        <f t="array" ref="AE85">IFERROR(
MEDIAN((IF(DATOS_[[Sexo]:[Sexo]]=$B85,IF(DATOS_[[AGRUP. CLAS. PROF.]:[AGRUP. CLAS. PROF.]]=$B84,IF(DATOS_[[Check Periodo Ref.]:[Check Periodo Ref.]]="Dentro",DATOS_[Conc.Sal.26]))))),
0)</f>
        <v>0</v>
      </c>
      <c r="AF85" s="111">
        <f t="array" ref="AF85">IFERROR(
MEDIAN((IF(DATOS_[[Sexo]:[Sexo]]=$B85,IF(DATOS_[[AGRUP. CLAS. PROF.]:[AGRUP. CLAS. PROF.]]=$B84,IF(DATOS_[[Check Periodo Ref.]:[Check Periodo Ref.]]="Dentro",DATOS_[Conc.Sal.27]))))),
0)</f>
        <v>0</v>
      </c>
      <c r="AG85" s="111">
        <f t="array" ref="AG85">IFERROR(
MEDIAN((IF(DATOS_[[Sexo]:[Sexo]]=$B85,IF(DATOS_[[AGRUP. CLAS. PROF.]:[AGRUP. CLAS. PROF.]]=$B84,IF(DATOS_[[Check Periodo Ref.]:[Check Periodo Ref.]]="Dentro",DATOS_[Conc.Sal.28]))))),
0)</f>
        <v>0</v>
      </c>
      <c r="AH85" s="111">
        <f t="array" ref="AH85">IFERROR(
MEDIAN((IF(DATOS_[[Sexo]:[Sexo]]=$B85,IF(DATOS_[[AGRUP. CLAS. PROF.]:[AGRUP. CLAS. PROF.]]=$B84,IF(DATOS_[[Check Periodo Ref.]:[Check Periodo Ref.]]="Dentro",DATOS_[Conc.Sal.29]))))),
0)</f>
        <v>0</v>
      </c>
      <c r="AI85" s="111">
        <f t="array" ref="AI85">IFERROR(
MEDIAN((IF(DATOS_[[Sexo]:[Sexo]]=$B85,IF(DATOS_[[AGRUP. CLAS. PROF.]:[AGRUP. CLAS. PROF.]]=$B84,IF(DATOS_[[Check Periodo Ref.]:[Check Periodo Ref.]]="Dentro",DATOS_[Conc.Sal.30]))))),
0)</f>
        <v>0</v>
      </c>
      <c r="AJ85" s="112">
        <f t="array" ref="AJ85">IFERROR(
MEDIAN(IF(DATOS_[Sexo]=$B85,IF(DATOS_[AGRUP. CLAS. PROF.]=$B84,IF(DATOS_[Check Periodo Ref.]="Dentro",DATOS_[Tot COMPL.SAL Ef],FALSE)))),
0)</f>
        <v>0</v>
      </c>
      <c r="AK85" s="113">
        <f t="array" ref="AK85">IFERROR(
MEDIAN(IF(DATOS_[Sexo]=$B85,IF(DATOS_[AGRUP. CLAS. PROF.]=$B84,IF(DATOS_[Check Periodo Ref.]="Dentro",DATOS_[TOTAL SALARIO Ef],FALSE)))),
0)</f>
        <v>0</v>
      </c>
      <c r="AL85" s="114">
        <f t="array" ref="AL85">IFERROR(
MEDIAN((IF(DATOS_[[Sexo]:[Sexo]]=$B85,IF(DATOS_[[AGRUP. CLAS. PROF.]:[AGRUP. CLAS. PROF.]]=$B84,IF(DATOS_[[Check Periodo Ref.]:[Check Periodo Ref.]]="Dentro",DATOS_[C.Extra.01]))))),
0)</f>
        <v>0</v>
      </c>
      <c r="AM85" s="114">
        <f t="array" ref="AM85">IFERROR(
MEDIAN((IF(DATOS_[[Sexo]:[Sexo]]=$B85,IF(DATOS_[[AGRUP. CLAS. PROF.]:[AGRUP. CLAS. PROF.]]=$B84,IF(DATOS_[[Check Periodo Ref.]:[Check Periodo Ref.]]="Dentro",DATOS_[C.Extra.02]))))),
0)</f>
        <v>0</v>
      </c>
      <c r="AN85" s="114">
        <f t="array" ref="AN85">IFERROR(
MEDIAN((IF(DATOS_[[Sexo]:[Sexo]]=$B85,IF(DATOS_[[AGRUP. CLAS. PROF.]:[AGRUP. CLAS. PROF.]]=$B84,IF(DATOS_[[Check Periodo Ref.]:[Check Periodo Ref.]]="Dentro",DATOS_[C.Extra.03]))))),
0)</f>
        <v>0</v>
      </c>
      <c r="AO85" s="114">
        <f t="array" ref="AO85">IFERROR(
MEDIAN((IF(DATOS_[[Sexo]:[Sexo]]=$B85,IF(DATOS_[[AGRUP. CLAS. PROF.]:[AGRUP. CLAS. PROF.]]=$B84,IF(DATOS_[[Check Periodo Ref.]:[Check Periodo Ref.]]="Dentro",DATOS_[C.Extra.04]))))),
0)</f>
        <v>0</v>
      </c>
      <c r="AP85" s="114">
        <f t="array" ref="AP85">IFERROR(
MEDIAN((IF(DATOS_[[Sexo]:[Sexo]]=$B85,IF(DATOS_[[AGRUP. CLAS. PROF.]:[AGRUP. CLAS. PROF.]]=$B84,IF(DATOS_[[Check Periodo Ref.]:[Check Periodo Ref.]]="Dentro",DATOS_[C.Extra.05]))))),
0)</f>
        <v>0</v>
      </c>
      <c r="AQ85" s="115">
        <f t="array" ref="AQ85">IFERROR(
MEDIAN(IF(DATOS_[Sexo]=$B85,IF(DATOS_[AGRUP. CLAS. PROF.]=$B84,IF(DATOS_[Check Periodo Ref.]="Dentro",DATOS_[Tot Extrasalarial Ef],FALSE)))),
0)</f>
        <v>0</v>
      </c>
      <c r="AR85" s="116">
        <f t="array" ref="AR85">IFERROR(
MEDIAN(IF(DATOS_[Sexo]=$B85,IF(DATOS_[AGRUP. CLAS. PROF.]=$B84,IF(DATOS_[Check Periodo Ref.]="Dentro",DATOS_[TOTAL Retrib Ef],FALSE)))),
0)</f>
        <v>0</v>
      </c>
    </row>
    <row r="86" spans="1:44" x14ac:dyDescent="0.3">
      <c r="A86" s="42" t="str">
        <f t="shared" ref="A86" si="98">+A85</f>
        <v>[ocultar]</v>
      </c>
      <c r="B86" s="34" t="s">
        <v>163</v>
      </c>
      <c r="C86" s="33">
        <f t="array" ref="C86">SUM(IF($B86=DATOS_[Sexo],
IF($B84=DATOS_[AGRUP. CLAS. PROF.],
IF("Dentro"=DATOS_[Check Periodo Ref.],
1/(COUNTIFS(DATOS_[Sexo],$B86,DATOS_[AGRUP. CLAS. PROF.],$B84,DATOS_[Check Periodo Ref.],"Dentro",DATOS_[id],DATOS_[id]))))))</f>
        <v>0</v>
      </c>
      <c r="D86" s="35">
        <f>COUNTIFS(DATOS_[AGRUP. CLAS. PROF.],$B84,DATOS_[Sexo],$B86,DATOS_[Check Periodo Ref.],"Dentro")</f>
        <v>0</v>
      </c>
      <c r="E86" s="110">
        <f t="array" ref="E86">IFERROR(
MEDIAN(IF(DATOS_[Sexo]=$B86,IF(DATOS_[AGRUP. CLAS. PROF.]=$B84,IF(DATOS_[Check Periodo Ref.]="Dentro",DATOS_[SALARIO BASE Ef],FALSE)))),
0)</f>
        <v>0</v>
      </c>
      <c r="F86" s="111">
        <f t="array" ref="F86">IFERROR(
MEDIAN((IF(DATOS_[[Sexo]:[Sexo]]=$B86,IF(DATOS_[[AGRUP. CLAS. PROF.]:[AGRUP. CLAS. PROF.]]=$B84,IF(DATOS_[[Check Periodo Ref.]:[Check Periodo Ref.]]="Dentro",DATOS_[Conc.Sal.01]))))),
0)</f>
        <v>0</v>
      </c>
      <c r="G86" s="111">
        <f t="array" ref="G86">IFERROR(
MEDIAN((IF(DATOS_[[Sexo]:[Sexo]]=$B86,IF(DATOS_[[AGRUP. CLAS. PROF.]:[AGRUP. CLAS. PROF.]]=$B84,IF(DATOS_[[Check Periodo Ref.]:[Check Periodo Ref.]]="Dentro",DATOS_[Conc.Sal.02]))))),
0)</f>
        <v>0</v>
      </c>
      <c r="H86" s="111">
        <f t="array" ref="H86">IFERROR(
MEDIAN((IF(DATOS_[[Sexo]:[Sexo]]=$B86,IF(DATOS_[[AGRUP. CLAS. PROF.]:[AGRUP. CLAS. PROF.]]=$B84,IF(DATOS_[[Check Periodo Ref.]:[Check Periodo Ref.]]="Dentro",DATOS_[Conc.Sal.03]))))),
0)</f>
        <v>0</v>
      </c>
      <c r="I86" s="111">
        <f t="array" ref="I86">IFERROR(
MEDIAN((IF(DATOS_[[Sexo]:[Sexo]]=$B86,IF(DATOS_[[AGRUP. CLAS. PROF.]:[AGRUP. CLAS. PROF.]]=$B84,IF(DATOS_[[Check Periodo Ref.]:[Check Periodo Ref.]]="Dentro",DATOS_[Conc.Sal.04]))))),
0)</f>
        <v>0</v>
      </c>
      <c r="J86" s="111">
        <f t="array" ref="J86">IFERROR(
MEDIAN((IF(DATOS_[[Sexo]:[Sexo]]=$B86,IF(DATOS_[[AGRUP. CLAS. PROF.]:[AGRUP. CLAS. PROF.]]=$B84,IF(DATOS_[[Check Periodo Ref.]:[Check Periodo Ref.]]="Dentro",DATOS_[Conc.Sal.05]))))),
0)</f>
        <v>0</v>
      </c>
      <c r="K86" s="111">
        <f t="array" ref="K86">IFERROR(
MEDIAN((IF(DATOS_[[Sexo]:[Sexo]]=$B86,IF(DATOS_[[AGRUP. CLAS. PROF.]:[AGRUP. CLAS. PROF.]]=$B84,IF(DATOS_[[Check Periodo Ref.]:[Check Periodo Ref.]]="Dentro",DATOS_[Conc.Sal.06]))))),
0)</f>
        <v>0</v>
      </c>
      <c r="L86" s="111">
        <f t="array" ref="L86">IFERROR(
MEDIAN((IF(DATOS_[[Sexo]:[Sexo]]=$B86,IF(DATOS_[[AGRUP. CLAS. PROF.]:[AGRUP. CLAS. PROF.]]=$B84,IF(DATOS_[[Check Periodo Ref.]:[Check Periodo Ref.]]="Dentro",DATOS_[Conc.Sal.07]))))),
0)</f>
        <v>0</v>
      </c>
      <c r="M86" s="111">
        <f t="array" ref="M86">IFERROR(
MEDIAN((IF(DATOS_[[Sexo]:[Sexo]]=$B86,IF(DATOS_[[AGRUP. CLAS. PROF.]:[AGRUP. CLAS. PROF.]]=$B84,IF(DATOS_[[Check Periodo Ref.]:[Check Periodo Ref.]]="Dentro",DATOS_[Conc.Sal.08]))))),
0)</f>
        <v>0</v>
      </c>
      <c r="N86" s="111">
        <f t="array" ref="N86">IFERROR(
MEDIAN((IF(DATOS_[[Sexo]:[Sexo]]=$B86,IF(DATOS_[[AGRUP. CLAS. PROF.]:[AGRUP. CLAS. PROF.]]=$B84,IF(DATOS_[[Check Periodo Ref.]:[Check Periodo Ref.]]="Dentro",DATOS_[Conc.Sal.09]))))),
0)</f>
        <v>0</v>
      </c>
      <c r="O86" s="111">
        <f t="array" ref="O86">IFERROR(
MEDIAN((IF(DATOS_[[Sexo]:[Sexo]]=$B86,IF(DATOS_[[AGRUP. CLAS. PROF.]:[AGRUP. CLAS. PROF.]]=$B84,IF(DATOS_[[Check Periodo Ref.]:[Check Periodo Ref.]]="Dentro",DATOS_[Conc.Sal.10]))))),
0)</f>
        <v>0</v>
      </c>
      <c r="P86" s="111">
        <f t="array" ref="P86">IFERROR(
MEDIAN((IF(DATOS_[[Sexo]:[Sexo]]=$B86,IF(DATOS_[[AGRUP. CLAS. PROF.]:[AGRUP. CLAS. PROF.]]=$B84,IF(DATOS_[[Check Periodo Ref.]:[Check Periodo Ref.]]="Dentro",DATOS_[Conc.Sal.11]))))),
0)</f>
        <v>0</v>
      </c>
      <c r="Q86" s="111">
        <f t="array" ref="Q86">IFERROR(
MEDIAN((IF(DATOS_[[Sexo]:[Sexo]]=$B86,IF(DATOS_[[AGRUP. CLAS. PROF.]:[AGRUP. CLAS. PROF.]]=$B84,IF(DATOS_[[Check Periodo Ref.]:[Check Periodo Ref.]]="Dentro",DATOS_[Conc.Sal.12]))))),
0)</f>
        <v>0</v>
      </c>
      <c r="R86" s="111">
        <f t="array" ref="R86">IFERROR(
MEDIAN((IF(DATOS_[[Sexo]:[Sexo]]=$B86,IF(DATOS_[[AGRUP. CLAS. PROF.]:[AGRUP. CLAS. PROF.]]=$B84,IF(DATOS_[[Check Periodo Ref.]:[Check Periodo Ref.]]="Dentro",DATOS_[Conc.Sal.13]))))),
0)</f>
        <v>0</v>
      </c>
      <c r="S86" s="111">
        <f t="array" ref="S86">IFERROR(
MEDIAN((IF(DATOS_[[Sexo]:[Sexo]]=$B86,IF(DATOS_[[AGRUP. CLAS. PROF.]:[AGRUP. CLAS. PROF.]]=$B84,IF(DATOS_[[Check Periodo Ref.]:[Check Periodo Ref.]]="Dentro",DATOS_[Conc.Sal.14]))))),
0)</f>
        <v>0</v>
      </c>
      <c r="T86" s="111">
        <f t="array" ref="T86">IFERROR(
MEDIAN((IF(DATOS_[[Sexo]:[Sexo]]=$B86,IF(DATOS_[[AGRUP. CLAS. PROF.]:[AGRUP. CLAS. PROF.]]=$B84,IF(DATOS_[[Check Periodo Ref.]:[Check Periodo Ref.]]="Dentro",DATOS_[Conc.Sal.15]))))),
0)</f>
        <v>0</v>
      </c>
      <c r="U86" s="111">
        <f t="array" ref="U86">IFERROR(
MEDIAN((IF(DATOS_[[Sexo]:[Sexo]]=$B86,IF(DATOS_[[AGRUP. CLAS. PROF.]:[AGRUP. CLAS. PROF.]]=$B84,IF(DATOS_[[Check Periodo Ref.]:[Check Periodo Ref.]]="Dentro",DATOS_[Conc.Sal.16]))))),
0)</f>
        <v>0</v>
      </c>
      <c r="V86" s="111">
        <f t="array" ref="V86">IFERROR(
MEDIAN((IF(DATOS_[[Sexo]:[Sexo]]=$B86,IF(DATOS_[[AGRUP. CLAS. PROF.]:[AGRUP. CLAS. PROF.]]=$B84,IF(DATOS_[[Check Periodo Ref.]:[Check Periodo Ref.]]="Dentro",DATOS_[Conc.Sal.17]))))),
0)</f>
        <v>0</v>
      </c>
      <c r="W86" s="111">
        <f t="array" ref="W86">IFERROR(
MEDIAN((IF(DATOS_[[Sexo]:[Sexo]]=$B86,IF(DATOS_[[AGRUP. CLAS. PROF.]:[AGRUP. CLAS. PROF.]]=$B84,IF(DATOS_[[Check Periodo Ref.]:[Check Periodo Ref.]]="Dentro",DATOS_[Conc.Sal.18]))))),
0)</f>
        <v>0</v>
      </c>
      <c r="X86" s="111">
        <f t="array" ref="X86">IFERROR(
MEDIAN((IF(DATOS_[[Sexo]:[Sexo]]=$B86,IF(DATOS_[[AGRUP. CLAS. PROF.]:[AGRUP. CLAS. PROF.]]=$B84,IF(DATOS_[[Check Periodo Ref.]:[Check Periodo Ref.]]="Dentro",DATOS_[Conc.Sal.19]))))),
0)</f>
        <v>0</v>
      </c>
      <c r="Y86" s="111">
        <f t="array" ref="Y86">IFERROR(
MEDIAN((IF(DATOS_[[Sexo]:[Sexo]]=$B86,IF(DATOS_[[AGRUP. CLAS. PROF.]:[AGRUP. CLAS. PROF.]]=$B84,IF(DATOS_[[Check Periodo Ref.]:[Check Periodo Ref.]]="Dentro",DATOS_[Conc.Sal.20]))))),
0)</f>
        <v>0</v>
      </c>
      <c r="Z86" s="111">
        <f t="array" ref="Z86">IFERROR(
MEDIAN((IF(DATOS_[[Sexo]:[Sexo]]=$B86,IF(DATOS_[[AGRUP. CLAS. PROF.]:[AGRUP. CLAS. PROF.]]=$B84,IF(DATOS_[[Check Periodo Ref.]:[Check Periodo Ref.]]="Dentro",DATOS_[Conc.Sal.21]))))),
0)</f>
        <v>0</v>
      </c>
      <c r="AA86" s="111">
        <f t="array" ref="AA86">IFERROR(
MEDIAN((IF(DATOS_[[Sexo]:[Sexo]]=$B86,IF(DATOS_[[AGRUP. CLAS. PROF.]:[AGRUP. CLAS. PROF.]]=$B84,IF(DATOS_[[Check Periodo Ref.]:[Check Periodo Ref.]]="Dentro",DATOS_[Conc.Sal.22]))))),
0)</f>
        <v>0</v>
      </c>
      <c r="AB86" s="111">
        <f t="array" ref="AB86">IFERROR(
MEDIAN((IF(DATOS_[[Sexo]:[Sexo]]=$B86,IF(DATOS_[[AGRUP. CLAS. PROF.]:[AGRUP. CLAS. PROF.]]=$B84,IF(DATOS_[[Check Periodo Ref.]:[Check Periodo Ref.]]="Dentro",DATOS_[Conc.Sal.23]))))),
0)</f>
        <v>0</v>
      </c>
      <c r="AC86" s="111">
        <f t="array" ref="AC86">IFERROR(
MEDIAN((IF(DATOS_[[Sexo]:[Sexo]]=$B86,IF(DATOS_[[AGRUP. CLAS. PROF.]:[AGRUP. CLAS. PROF.]]=$B84,IF(DATOS_[[Check Periodo Ref.]:[Check Periodo Ref.]]="Dentro",DATOS_[Conc.Sal.24]))))),
0)</f>
        <v>0</v>
      </c>
      <c r="AD86" s="111">
        <f t="array" ref="AD86">IFERROR(
MEDIAN((IF(DATOS_[[Sexo]:[Sexo]]=$B86,IF(DATOS_[[AGRUP. CLAS. PROF.]:[AGRUP. CLAS. PROF.]]=$B84,IF(DATOS_[[Check Periodo Ref.]:[Check Periodo Ref.]]="Dentro",DATOS_[Conc.Sal.25]))))),
0)</f>
        <v>0</v>
      </c>
      <c r="AE86" s="111">
        <f t="array" ref="AE86">IFERROR(
MEDIAN((IF(DATOS_[[Sexo]:[Sexo]]=$B86,IF(DATOS_[[AGRUP. CLAS. PROF.]:[AGRUP. CLAS. PROF.]]=$B84,IF(DATOS_[[Check Periodo Ref.]:[Check Periodo Ref.]]="Dentro",DATOS_[Conc.Sal.26]))))),
0)</f>
        <v>0</v>
      </c>
      <c r="AF86" s="111">
        <f t="array" ref="AF86">IFERROR(
MEDIAN((IF(DATOS_[[Sexo]:[Sexo]]=$B86,IF(DATOS_[[AGRUP. CLAS. PROF.]:[AGRUP. CLAS. PROF.]]=$B84,IF(DATOS_[[Check Periodo Ref.]:[Check Periodo Ref.]]="Dentro",DATOS_[Conc.Sal.27]))))),
0)</f>
        <v>0</v>
      </c>
      <c r="AG86" s="111">
        <f t="array" ref="AG86">IFERROR(
MEDIAN((IF(DATOS_[[Sexo]:[Sexo]]=$B86,IF(DATOS_[[AGRUP. CLAS. PROF.]:[AGRUP. CLAS. PROF.]]=$B84,IF(DATOS_[[Check Periodo Ref.]:[Check Periodo Ref.]]="Dentro",DATOS_[Conc.Sal.28]))))),
0)</f>
        <v>0</v>
      </c>
      <c r="AH86" s="111">
        <f t="array" ref="AH86">IFERROR(
MEDIAN((IF(DATOS_[[Sexo]:[Sexo]]=$B86,IF(DATOS_[[AGRUP. CLAS. PROF.]:[AGRUP. CLAS. PROF.]]=$B84,IF(DATOS_[[Check Periodo Ref.]:[Check Periodo Ref.]]="Dentro",DATOS_[Conc.Sal.29]))))),
0)</f>
        <v>0</v>
      </c>
      <c r="AI86" s="111">
        <f t="array" ref="AI86">IFERROR(
MEDIAN((IF(DATOS_[[Sexo]:[Sexo]]=$B86,IF(DATOS_[[AGRUP. CLAS. PROF.]:[AGRUP. CLAS. PROF.]]=$B84,IF(DATOS_[[Check Periodo Ref.]:[Check Periodo Ref.]]="Dentro",DATOS_[Conc.Sal.30]))))),
0)</f>
        <v>0</v>
      </c>
      <c r="AJ86" s="112">
        <f t="array" ref="AJ86">IFERROR(
MEDIAN(IF(DATOS_[Sexo]=$B86,IF(DATOS_[AGRUP. CLAS. PROF.]=$B84,IF(DATOS_[Check Periodo Ref.]="Dentro",DATOS_[Tot COMPL.SAL Ef],FALSE)))),
0)</f>
        <v>0</v>
      </c>
      <c r="AK86" s="113">
        <f t="array" ref="AK86">IFERROR(
MEDIAN(IF(DATOS_[Sexo]=$B86,IF(DATOS_[AGRUP. CLAS. PROF.]=$B84,IF(DATOS_[Check Periodo Ref.]="Dentro",DATOS_[TOTAL SALARIO Ef],FALSE)))),
0)</f>
        <v>0</v>
      </c>
      <c r="AL86" s="114">
        <f t="array" ref="AL86">IFERROR(
MEDIAN((IF(DATOS_[[Sexo]:[Sexo]]=$B86,IF(DATOS_[[AGRUP. CLAS. PROF.]:[AGRUP. CLAS. PROF.]]=$B84,IF(DATOS_[[Check Periodo Ref.]:[Check Periodo Ref.]]="Dentro",DATOS_[C.Extra.01]))))),
0)</f>
        <v>0</v>
      </c>
      <c r="AM86" s="114">
        <f t="array" ref="AM86">IFERROR(
MEDIAN((IF(DATOS_[[Sexo]:[Sexo]]=$B86,IF(DATOS_[[AGRUP. CLAS. PROF.]:[AGRUP. CLAS. PROF.]]=$B84,IF(DATOS_[[Check Periodo Ref.]:[Check Periodo Ref.]]="Dentro",DATOS_[C.Extra.02]))))),
0)</f>
        <v>0</v>
      </c>
      <c r="AN86" s="114">
        <f t="array" ref="AN86">IFERROR(
MEDIAN((IF(DATOS_[[Sexo]:[Sexo]]=$B86,IF(DATOS_[[AGRUP. CLAS. PROF.]:[AGRUP. CLAS. PROF.]]=$B84,IF(DATOS_[[Check Periodo Ref.]:[Check Periodo Ref.]]="Dentro",DATOS_[C.Extra.03]))))),
0)</f>
        <v>0</v>
      </c>
      <c r="AO86" s="114">
        <f t="array" ref="AO86">IFERROR(
MEDIAN((IF(DATOS_[[Sexo]:[Sexo]]=$B86,IF(DATOS_[[AGRUP. CLAS. PROF.]:[AGRUP. CLAS. PROF.]]=$B84,IF(DATOS_[[Check Periodo Ref.]:[Check Periodo Ref.]]="Dentro",DATOS_[C.Extra.04]))))),
0)</f>
        <v>0</v>
      </c>
      <c r="AP86" s="114">
        <f t="array" ref="AP86">IFERROR(
MEDIAN((IF(DATOS_[[Sexo]:[Sexo]]=$B86,IF(DATOS_[[AGRUP. CLAS. PROF.]:[AGRUP. CLAS. PROF.]]=$B84,IF(DATOS_[[Check Periodo Ref.]:[Check Periodo Ref.]]="Dentro",DATOS_[C.Extra.05]))))),
0)</f>
        <v>0</v>
      </c>
      <c r="AQ86" s="115">
        <f t="array" ref="AQ86">IFERROR(
MEDIAN(IF(DATOS_[Sexo]=$B86,IF(DATOS_[AGRUP. CLAS. PROF.]=$B84,IF(DATOS_[Check Periodo Ref.]="Dentro",DATOS_[Tot Extrasalarial Ef],FALSE)))),
0)</f>
        <v>0</v>
      </c>
      <c r="AR86" s="116">
        <f t="array" ref="AR86">IFERROR(
MEDIAN(IF(DATOS_[Sexo]=$B86,IF(DATOS_[AGRUP. CLAS. PROF.]=$B84,IF(DATOS_[Check Periodo Ref.]="Dentro",DATOS_[TOTAL Retrib Ef],FALSE)))),
0)</f>
        <v>0</v>
      </c>
    </row>
    <row r="87" spans="1:44" ht="17.25" thickBot="1" x14ac:dyDescent="0.35">
      <c r="A87" s="42" t="str">
        <f t="shared" ref="A87" si="99">+A88</f>
        <v>[ocultar]</v>
      </c>
      <c r="B87" s="40" t="s">
        <v>241</v>
      </c>
      <c r="C87" s="109"/>
      <c r="D87" s="41"/>
      <c r="E87" s="119" t="str">
        <f t="shared" ref="E87:AR87" si="100">IFERROR((E88-E89)/E88,"")</f>
        <v/>
      </c>
      <c r="F87" s="123" t="str">
        <f t="shared" si="100"/>
        <v/>
      </c>
      <c r="G87" s="123" t="str">
        <f t="shared" si="100"/>
        <v/>
      </c>
      <c r="H87" s="123" t="str">
        <f t="shared" si="100"/>
        <v/>
      </c>
      <c r="I87" s="123" t="str">
        <f t="shared" si="100"/>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2" t="str">
        <f t="shared" si="100"/>
        <v/>
      </c>
      <c r="W87" s="122" t="str">
        <f t="shared" si="100"/>
        <v/>
      </c>
      <c r="X87" s="122" t="str">
        <f t="shared" si="100"/>
        <v/>
      </c>
      <c r="Y87" s="122"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4" t="str">
        <f t="shared" si="100"/>
        <v/>
      </c>
      <c r="AK87" s="128" t="str">
        <f t="shared" si="100"/>
        <v/>
      </c>
      <c r="AL87" s="125" t="str">
        <f t="shared" si="100"/>
        <v/>
      </c>
      <c r="AM87" s="125" t="str">
        <f t="shared" si="100"/>
        <v/>
      </c>
      <c r="AN87" s="125" t="str">
        <f t="shared" si="100"/>
        <v/>
      </c>
      <c r="AO87" s="125" t="str">
        <f t="shared" si="100"/>
        <v/>
      </c>
      <c r="AP87" s="125" t="str">
        <f t="shared" si="100"/>
        <v/>
      </c>
      <c r="AQ87" s="126" t="str">
        <f t="shared" si="100"/>
        <v/>
      </c>
      <c r="AR87" s="127" t="str">
        <f t="shared" si="100"/>
        <v/>
      </c>
    </row>
    <row r="88" spans="1:44" x14ac:dyDescent="0.3">
      <c r="A88" s="42" t="str">
        <f t="shared" ref="A88" si="101">+IF(C88+C89=0,"[ocultar]","")</f>
        <v>[ocultar]</v>
      </c>
      <c r="B88" s="34" t="s">
        <v>162</v>
      </c>
      <c r="C88" s="33">
        <f t="array" ref="C88">SUM(IF($B88=DATOS_[Sexo],
IF($B87=DATOS_[AGRUP. CLAS. PROF.],
IF("Dentro"=DATOS_[Check Periodo Ref.],
1/(COUNTIFS(DATOS_[Sexo],$B88,DATOS_[AGRUP. CLAS. PROF.],$B87,DATOS_[Check Periodo Ref.],"Dentro",DATOS_[id],DATOS_[id]))))))</f>
        <v>0</v>
      </c>
      <c r="D88" s="35">
        <f>COUNTIFS(DATOS_[AGRUP. CLAS. PROF.],$B87,DATOS_[Sexo],$B88,DATOS_[Check Periodo Ref.],"Dentro")</f>
        <v>0</v>
      </c>
      <c r="E88" s="110">
        <f t="array" ref="E88">IFERROR(
MEDIAN(IF(DATOS_[Sexo]=$B88,IF(DATOS_[AGRUP. CLAS. PROF.]=$B87,IF(DATOS_[Check Periodo Ref.]="Dentro",DATOS_[SALARIO BASE Ef],FALSE)))),
0)</f>
        <v>0</v>
      </c>
      <c r="F88" s="111">
        <f t="array" ref="F88">IFERROR(
MEDIAN((IF(DATOS_[[Sexo]:[Sexo]]=$B88,IF(DATOS_[[AGRUP. CLAS. PROF.]:[AGRUP. CLAS. PROF.]]=$B87,IF(DATOS_[[Check Periodo Ref.]:[Check Periodo Ref.]]="Dentro",DATOS_[Conc.Sal.01]))))),
0)</f>
        <v>0</v>
      </c>
      <c r="G88" s="111">
        <f t="array" ref="G88">IFERROR(
MEDIAN((IF(DATOS_[[Sexo]:[Sexo]]=$B88,IF(DATOS_[[AGRUP. CLAS. PROF.]:[AGRUP. CLAS. PROF.]]=$B87,IF(DATOS_[[Check Periodo Ref.]:[Check Periodo Ref.]]="Dentro",DATOS_[Conc.Sal.02]))))),
0)</f>
        <v>0</v>
      </c>
      <c r="H88" s="111">
        <f t="array" ref="H88">IFERROR(
MEDIAN((IF(DATOS_[[Sexo]:[Sexo]]=$B88,IF(DATOS_[[AGRUP. CLAS. PROF.]:[AGRUP. CLAS. PROF.]]=$B87,IF(DATOS_[[Check Periodo Ref.]:[Check Periodo Ref.]]="Dentro",DATOS_[Conc.Sal.03]))))),
0)</f>
        <v>0</v>
      </c>
      <c r="I88" s="111">
        <f t="array" ref="I88">IFERROR(
MEDIAN((IF(DATOS_[[Sexo]:[Sexo]]=$B88,IF(DATOS_[[AGRUP. CLAS. PROF.]:[AGRUP. CLAS. PROF.]]=$B87,IF(DATOS_[[Check Periodo Ref.]:[Check Periodo Ref.]]="Dentro",DATOS_[Conc.Sal.04]))))),
0)</f>
        <v>0</v>
      </c>
      <c r="J88" s="111">
        <f t="array" ref="J88">IFERROR(
MEDIAN((IF(DATOS_[[Sexo]:[Sexo]]=$B88,IF(DATOS_[[AGRUP. CLAS. PROF.]:[AGRUP. CLAS. PROF.]]=$B87,IF(DATOS_[[Check Periodo Ref.]:[Check Periodo Ref.]]="Dentro",DATOS_[Conc.Sal.05]))))),
0)</f>
        <v>0</v>
      </c>
      <c r="K88" s="111">
        <f t="array" ref="K88">IFERROR(
MEDIAN((IF(DATOS_[[Sexo]:[Sexo]]=$B88,IF(DATOS_[[AGRUP. CLAS. PROF.]:[AGRUP. CLAS. PROF.]]=$B87,IF(DATOS_[[Check Periodo Ref.]:[Check Periodo Ref.]]="Dentro",DATOS_[Conc.Sal.06]))))),
0)</f>
        <v>0</v>
      </c>
      <c r="L88" s="111">
        <f t="array" ref="L88">IFERROR(
MEDIAN((IF(DATOS_[[Sexo]:[Sexo]]=$B88,IF(DATOS_[[AGRUP. CLAS. PROF.]:[AGRUP. CLAS. PROF.]]=$B87,IF(DATOS_[[Check Periodo Ref.]:[Check Periodo Ref.]]="Dentro",DATOS_[Conc.Sal.07]))))),
0)</f>
        <v>0</v>
      </c>
      <c r="M88" s="111">
        <f t="array" ref="M88">IFERROR(
MEDIAN((IF(DATOS_[[Sexo]:[Sexo]]=$B88,IF(DATOS_[[AGRUP. CLAS. PROF.]:[AGRUP. CLAS. PROF.]]=$B87,IF(DATOS_[[Check Periodo Ref.]:[Check Periodo Ref.]]="Dentro",DATOS_[Conc.Sal.08]))))),
0)</f>
        <v>0</v>
      </c>
      <c r="N88" s="111">
        <f t="array" ref="N88">IFERROR(
MEDIAN((IF(DATOS_[[Sexo]:[Sexo]]=$B88,IF(DATOS_[[AGRUP. CLAS. PROF.]:[AGRUP. CLAS. PROF.]]=$B87,IF(DATOS_[[Check Periodo Ref.]:[Check Periodo Ref.]]="Dentro",DATOS_[Conc.Sal.09]))))),
0)</f>
        <v>0</v>
      </c>
      <c r="O88" s="111">
        <f t="array" ref="O88">IFERROR(
MEDIAN((IF(DATOS_[[Sexo]:[Sexo]]=$B88,IF(DATOS_[[AGRUP. CLAS. PROF.]:[AGRUP. CLAS. PROF.]]=$B87,IF(DATOS_[[Check Periodo Ref.]:[Check Periodo Ref.]]="Dentro",DATOS_[Conc.Sal.10]))))),
0)</f>
        <v>0</v>
      </c>
      <c r="P88" s="111">
        <f t="array" ref="P88">IFERROR(
MEDIAN((IF(DATOS_[[Sexo]:[Sexo]]=$B88,IF(DATOS_[[AGRUP. CLAS. PROF.]:[AGRUP. CLAS. PROF.]]=$B87,IF(DATOS_[[Check Periodo Ref.]:[Check Periodo Ref.]]="Dentro",DATOS_[Conc.Sal.11]))))),
0)</f>
        <v>0</v>
      </c>
      <c r="Q88" s="111">
        <f t="array" ref="Q88">IFERROR(
MEDIAN((IF(DATOS_[[Sexo]:[Sexo]]=$B88,IF(DATOS_[[AGRUP. CLAS. PROF.]:[AGRUP. CLAS. PROF.]]=$B87,IF(DATOS_[[Check Periodo Ref.]:[Check Periodo Ref.]]="Dentro",DATOS_[Conc.Sal.12]))))),
0)</f>
        <v>0</v>
      </c>
      <c r="R88" s="111">
        <f t="array" ref="R88">IFERROR(
MEDIAN((IF(DATOS_[[Sexo]:[Sexo]]=$B88,IF(DATOS_[[AGRUP. CLAS. PROF.]:[AGRUP. CLAS. PROF.]]=$B87,IF(DATOS_[[Check Periodo Ref.]:[Check Periodo Ref.]]="Dentro",DATOS_[Conc.Sal.13]))))),
0)</f>
        <v>0</v>
      </c>
      <c r="S88" s="111">
        <f t="array" ref="S88">IFERROR(
MEDIAN((IF(DATOS_[[Sexo]:[Sexo]]=$B88,IF(DATOS_[[AGRUP. CLAS. PROF.]:[AGRUP. CLAS. PROF.]]=$B87,IF(DATOS_[[Check Periodo Ref.]:[Check Periodo Ref.]]="Dentro",DATOS_[Conc.Sal.14]))))),
0)</f>
        <v>0</v>
      </c>
      <c r="T88" s="111">
        <f t="array" ref="T88">IFERROR(
MEDIAN((IF(DATOS_[[Sexo]:[Sexo]]=$B88,IF(DATOS_[[AGRUP. CLAS. PROF.]:[AGRUP. CLAS. PROF.]]=$B87,IF(DATOS_[[Check Periodo Ref.]:[Check Periodo Ref.]]="Dentro",DATOS_[Conc.Sal.15]))))),
0)</f>
        <v>0</v>
      </c>
      <c r="U88" s="111">
        <f t="array" ref="U88">IFERROR(
MEDIAN((IF(DATOS_[[Sexo]:[Sexo]]=$B88,IF(DATOS_[[AGRUP. CLAS. PROF.]:[AGRUP. CLAS. PROF.]]=$B87,IF(DATOS_[[Check Periodo Ref.]:[Check Periodo Ref.]]="Dentro",DATOS_[Conc.Sal.16]))))),
0)</f>
        <v>0</v>
      </c>
      <c r="V88" s="111">
        <f t="array" ref="V88">IFERROR(
MEDIAN((IF(DATOS_[[Sexo]:[Sexo]]=$B88,IF(DATOS_[[AGRUP. CLAS. PROF.]:[AGRUP. CLAS. PROF.]]=$B87,IF(DATOS_[[Check Periodo Ref.]:[Check Periodo Ref.]]="Dentro",DATOS_[Conc.Sal.17]))))),
0)</f>
        <v>0</v>
      </c>
      <c r="W88" s="111">
        <f t="array" ref="W88">IFERROR(
MEDIAN((IF(DATOS_[[Sexo]:[Sexo]]=$B88,IF(DATOS_[[AGRUP. CLAS. PROF.]:[AGRUP. CLAS. PROF.]]=$B87,IF(DATOS_[[Check Periodo Ref.]:[Check Periodo Ref.]]="Dentro",DATOS_[Conc.Sal.18]))))),
0)</f>
        <v>0</v>
      </c>
      <c r="X88" s="111">
        <f t="array" ref="X88">IFERROR(
MEDIAN((IF(DATOS_[[Sexo]:[Sexo]]=$B88,IF(DATOS_[[AGRUP. CLAS. PROF.]:[AGRUP. CLAS. PROF.]]=$B87,IF(DATOS_[[Check Periodo Ref.]:[Check Periodo Ref.]]="Dentro",DATOS_[Conc.Sal.19]))))),
0)</f>
        <v>0</v>
      </c>
      <c r="Y88" s="111">
        <f t="array" ref="Y88">IFERROR(
MEDIAN((IF(DATOS_[[Sexo]:[Sexo]]=$B88,IF(DATOS_[[AGRUP. CLAS. PROF.]:[AGRUP. CLAS. PROF.]]=$B87,IF(DATOS_[[Check Periodo Ref.]:[Check Periodo Ref.]]="Dentro",DATOS_[Conc.Sal.20]))))),
0)</f>
        <v>0</v>
      </c>
      <c r="Z88" s="111">
        <f t="array" ref="Z88">IFERROR(
MEDIAN((IF(DATOS_[[Sexo]:[Sexo]]=$B88,IF(DATOS_[[AGRUP. CLAS. PROF.]:[AGRUP. CLAS. PROF.]]=$B87,IF(DATOS_[[Check Periodo Ref.]:[Check Periodo Ref.]]="Dentro",DATOS_[Conc.Sal.21]))))),
0)</f>
        <v>0</v>
      </c>
      <c r="AA88" s="111">
        <f t="array" ref="AA88">IFERROR(
MEDIAN((IF(DATOS_[[Sexo]:[Sexo]]=$B88,IF(DATOS_[[AGRUP. CLAS. PROF.]:[AGRUP. CLAS. PROF.]]=$B87,IF(DATOS_[[Check Periodo Ref.]:[Check Periodo Ref.]]="Dentro",DATOS_[Conc.Sal.22]))))),
0)</f>
        <v>0</v>
      </c>
      <c r="AB88" s="111">
        <f t="array" ref="AB88">IFERROR(
MEDIAN((IF(DATOS_[[Sexo]:[Sexo]]=$B88,IF(DATOS_[[AGRUP. CLAS. PROF.]:[AGRUP. CLAS. PROF.]]=$B87,IF(DATOS_[[Check Periodo Ref.]:[Check Periodo Ref.]]="Dentro",DATOS_[Conc.Sal.23]))))),
0)</f>
        <v>0</v>
      </c>
      <c r="AC88" s="111">
        <f t="array" ref="AC88">IFERROR(
MEDIAN((IF(DATOS_[[Sexo]:[Sexo]]=$B88,IF(DATOS_[[AGRUP. CLAS. PROF.]:[AGRUP. CLAS. PROF.]]=$B87,IF(DATOS_[[Check Periodo Ref.]:[Check Periodo Ref.]]="Dentro",DATOS_[Conc.Sal.24]))))),
0)</f>
        <v>0</v>
      </c>
      <c r="AD88" s="111">
        <f t="array" ref="AD88">IFERROR(
MEDIAN((IF(DATOS_[[Sexo]:[Sexo]]=$B88,IF(DATOS_[[AGRUP. CLAS. PROF.]:[AGRUP. CLAS. PROF.]]=$B87,IF(DATOS_[[Check Periodo Ref.]:[Check Periodo Ref.]]="Dentro",DATOS_[Conc.Sal.25]))))),
0)</f>
        <v>0</v>
      </c>
      <c r="AE88" s="111">
        <f t="array" ref="AE88">IFERROR(
MEDIAN((IF(DATOS_[[Sexo]:[Sexo]]=$B88,IF(DATOS_[[AGRUP. CLAS. PROF.]:[AGRUP. CLAS. PROF.]]=$B87,IF(DATOS_[[Check Periodo Ref.]:[Check Periodo Ref.]]="Dentro",DATOS_[Conc.Sal.26]))))),
0)</f>
        <v>0</v>
      </c>
      <c r="AF88" s="111">
        <f t="array" ref="AF88">IFERROR(
MEDIAN((IF(DATOS_[[Sexo]:[Sexo]]=$B88,IF(DATOS_[[AGRUP. CLAS. PROF.]:[AGRUP. CLAS. PROF.]]=$B87,IF(DATOS_[[Check Periodo Ref.]:[Check Periodo Ref.]]="Dentro",DATOS_[Conc.Sal.27]))))),
0)</f>
        <v>0</v>
      </c>
      <c r="AG88" s="111">
        <f t="array" ref="AG88">IFERROR(
MEDIAN((IF(DATOS_[[Sexo]:[Sexo]]=$B88,IF(DATOS_[[AGRUP. CLAS. PROF.]:[AGRUP. CLAS. PROF.]]=$B87,IF(DATOS_[[Check Periodo Ref.]:[Check Periodo Ref.]]="Dentro",DATOS_[Conc.Sal.28]))))),
0)</f>
        <v>0</v>
      </c>
      <c r="AH88" s="111">
        <f t="array" ref="AH88">IFERROR(
MEDIAN((IF(DATOS_[[Sexo]:[Sexo]]=$B88,IF(DATOS_[[AGRUP. CLAS. PROF.]:[AGRUP. CLAS. PROF.]]=$B87,IF(DATOS_[[Check Periodo Ref.]:[Check Periodo Ref.]]="Dentro",DATOS_[Conc.Sal.29]))))),
0)</f>
        <v>0</v>
      </c>
      <c r="AI88" s="111">
        <f t="array" ref="AI88">IFERROR(
MEDIAN((IF(DATOS_[[Sexo]:[Sexo]]=$B88,IF(DATOS_[[AGRUP. CLAS. PROF.]:[AGRUP. CLAS. PROF.]]=$B87,IF(DATOS_[[Check Periodo Ref.]:[Check Periodo Ref.]]="Dentro",DATOS_[Conc.Sal.30]))))),
0)</f>
        <v>0</v>
      </c>
      <c r="AJ88" s="112">
        <f t="array" ref="AJ88">IFERROR(
MEDIAN(IF(DATOS_[Sexo]=$B88,IF(DATOS_[AGRUP. CLAS. PROF.]=$B87,IF(DATOS_[Check Periodo Ref.]="Dentro",DATOS_[Tot COMPL.SAL Ef],FALSE)))),
0)</f>
        <v>0</v>
      </c>
      <c r="AK88" s="113">
        <f t="array" ref="AK88">IFERROR(
MEDIAN(IF(DATOS_[Sexo]=$B88,IF(DATOS_[AGRUP. CLAS. PROF.]=$B87,IF(DATOS_[Check Periodo Ref.]="Dentro",DATOS_[TOTAL SALARIO Ef],FALSE)))),
0)</f>
        <v>0</v>
      </c>
      <c r="AL88" s="114">
        <f t="array" ref="AL88">IFERROR(
MEDIAN((IF(DATOS_[[Sexo]:[Sexo]]=$B88,IF(DATOS_[[AGRUP. CLAS. PROF.]:[AGRUP. CLAS. PROF.]]=$B87,IF(DATOS_[[Check Periodo Ref.]:[Check Periodo Ref.]]="Dentro",DATOS_[C.Extra.01]))))),
0)</f>
        <v>0</v>
      </c>
      <c r="AM88" s="114">
        <f t="array" ref="AM88">IFERROR(
MEDIAN((IF(DATOS_[[Sexo]:[Sexo]]=$B88,IF(DATOS_[[AGRUP. CLAS. PROF.]:[AGRUP. CLAS. PROF.]]=$B87,IF(DATOS_[[Check Periodo Ref.]:[Check Periodo Ref.]]="Dentro",DATOS_[C.Extra.02]))))),
0)</f>
        <v>0</v>
      </c>
      <c r="AN88" s="114">
        <f t="array" ref="AN88">IFERROR(
MEDIAN((IF(DATOS_[[Sexo]:[Sexo]]=$B88,IF(DATOS_[[AGRUP. CLAS. PROF.]:[AGRUP. CLAS. PROF.]]=$B87,IF(DATOS_[[Check Periodo Ref.]:[Check Periodo Ref.]]="Dentro",DATOS_[C.Extra.03]))))),
0)</f>
        <v>0</v>
      </c>
      <c r="AO88" s="114">
        <f t="array" ref="AO88">IFERROR(
MEDIAN((IF(DATOS_[[Sexo]:[Sexo]]=$B88,IF(DATOS_[[AGRUP. CLAS. PROF.]:[AGRUP. CLAS. PROF.]]=$B87,IF(DATOS_[[Check Periodo Ref.]:[Check Periodo Ref.]]="Dentro",DATOS_[C.Extra.04]))))),
0)</f>
        <v>0</v>
      </c>
      <c r="AP88" s="114">
        <f t="array" ref="AP88">IFERROR(
MEDIAN((IF(DATOS_[[Sexo]:[Sexo]]=$B88,IF(DATOS_[[AGRUP. CLAS. PROF.]:[AGRUP. CLAS. PROF.]]=$B87,IF(DATOS_[[Check Periodo Ref.]:[Check Periodo Ref.]]="Dentro",DATOS_[C.Extra.05]))))),
0)</f>
        <v>0</v>
      </c>
      <c r="AQ88" s="115">
        <f t="array" ref="AQ88">IFERROR(
MEDIAN(IF(DATOS_[Sexo]=$B88,IF(DATOS_[AGRUP. CLAS. PROF.]=$B87,IF(DATOS_[Check Periodo Ref.]="Dentro",DATOS_[Tot Extrasalarial Ef],FALSE)))),
0)</f>
        <v>0</v>
      </c>
      <c r="AR88" s="116">
        <f t="array" ref="AR88">IFERROR(
MEDIAN(IF(DATOS_[Sexo]=$B88,IF(DATOS_[AGRUP. CLAS. PROF.]=$B87,IF(DATOS_[Check Periodo Ref.]="Dentro",DATOS_[TOTAL Retrib Ef],FALSE)))),
0)</f>
        <v>0</v>
      </c>
    </row>
    <row r="89" spans="1:44" x14ac:dyDescent="0.3">
      <c r="A89" s="42" t="str">
        <f t="shared" ref="A89" si="102">+A88</f>
        <v>[ocultar]</v>
      </c>
      <c r="B89" s="34" t="s">
        <v>163</v>
      </c>
      <c r="C89" s="33">
        <f t="array" ref="C89">SUM(IF($B89=DATOS_[Sexo],
IF($B87=DATOS_[AGRUP. CLAS. PROF.],
IF("Dentro"=DATOS_[Check Periodo Ref.],
1/(COUNTIFS(DATOS_[Sexo],$B89,DATOS_[AGRUP. CLAS. PROF.],$B87,DATOS_[Check Periodo Ref.],"Dentro",DATOS_[id],DATOS_[id]))))))</f>
        <v>0</v>
      </c>
      <c r="D89" s="35">
        <f>COUNTIFS(DATOS_[AGRUP. CLAS. PROF.],$B87,DATOS_[Sexo],$B89,DATOS_[Check Periodo Ref.],"Dentro")</f>
        <v>0</v>
      </c>
      <c r="E89" s="110">
        <f t="array" ref="E89">IFERROR(
MEDIAN(IF(DATOS_[Sexo]=$B89,IF(DATOS_[AGRUP. CLAS. PROF.]=$B87,IF(DATOS_[Check Periodo Ref.]="Dentro",DATOS_[SALARIO BASE Ef],FALSE)))),
0)</f>
        <v>0</v>
      </c>
      <c r="F89" s="111">
        <f t="array" ref="F89">IFERROR(
MEDIAN((IF(DATOS_[[Sexo]:[Sexo]]=$B89,IF(DATOS_[[AGRUP. CLAS. PROF.]:[AGRUP. CLAS. PROF.]]=$B87,IF(DATOS_[[Check Periodo Ref.]:[Check Periodo Ref.]]="Dentro",DATOS_[Conc.Sal.01]))))),
0)</f>
        <v>0</v>
      </c>
      <c r="G89" s="111">
        <f t="array" ref="G89">IFERROR(
MEDIAN((IF(DATOS_[[Sexo]:[Sexo]]=$B89,IF(DATOS_[[AGRUP. CLAS. PROF.]:[AGRUP. CLAS. PROF.]]=$B87,IF(DATOS_[[Check Periodo Ref.]:[Check Periodo Ref.]]="Dentro",DATOS_[Conc.Sal.02]))))),
0)</f>
        <v>0</v>
      </c>
      <c r="H89" s="111">
        <f t="array" ref="H89">IFERROR(
MEDIAN((IF(DATOS_[[Sexo]:[Sexo]]=$B89,IF(DATOS_[[AGRUP. CLAS. PROF.]:[AGRUP. CLAS. PROF.]]=$B87,IF(DATOS_[[Check Periodo Ref.]:[Check Periodo Ref.]]="Dentro",DATOS_[Conc.Sal.03]))))),
0)</f>
        <v>0</v>
      </c>
      <c r="I89" s="111">
        <f t="array" ref="I89">IFERROR(
MEDIAN((IF(DATOS_[[Sexo]:[Sexo]]=$B89,IF(DATOS_[[AGRUP. CLAS. PROF.]:[AGRUP. CLAS. PROF.]]=$B87,IF(DATOS_[[Check Periodo Ref.]:[Check Periodo Ref.]]="Dentro",DATOS_[Conc.Sal.04]))))),
0)</f>
        <v>0</v>
      </c>
      <c r="J89" s="111">
        <f t="array" ref="J89">IFERROR(
MEDIAN((IF(DATOS_[[Sexo]:[Sexo]]=$B89,IF(DATOS_[[AGRUP. CLAS. PROF.]:[AGRUP. CLAS. PROF.]]=$B87,IF(DATOS_[[Check Periodo Ref.]:[Check Periodo Ref.]]="Dentro",DATOS_[Conc.Sal.05]))))),
0)</f>
        <v>0</v>
      </c>
      <c r="K89" s="111">
        <f t="array" ref="K89">IFERROR(
MEDIAN((IF(DATOS_[[Sexo]:[Sexo]]=$B89,IF(DATOS_[[AGRUP. CLAS. PROF.]:[AGRUP. CLAS. PROF.]]=$B87,IF(DATOS_[[Check Periodo Ref.]:[Check Periodo Ref.]]="Dentro",DATOS_[Conc.Sal.06]))))),
0)</f>
        <v>0</v>
      </c>
      <c r="L89" s="111">
        <f t="array" ref="L89">IFERROR(
MEDIAN((IF(DATOS_[[Sexo]:[Sexo]]=$B89,IF(DATOS_[[AGRUP. CLAS. PROF.]:[AGRUP. CLAS. PROF.]]=$B87,IF(DATOS_[[Check Periodo Ref.]:[Check Periodo Ref.]]="Dentro",DATOS_[Conc.Sal.07]))))),
0)</f>
        <v>0</v>
      </c>
      <c r="M89" s="111">
        <f t="array" ref="M89">IFERROR(
MEDIAN((IF(DATOS_[[Sexo]:[Sexo]]=$B89,IF(DATOS_[[AGRUP. CLAS. PROF.]:[AGRUP. CLAS. PROF.]]=$B87,IF(DATOS_[[Check Periodo Ref.]:[Check Periodo Ref.]]="Dentro",DATOS_[Conc.Sal.08]))))),
0)</f>
        <v>0</v>
      </c>
      <c r="N89" s="111">
        <f t="array" ref="N89">IFERROR(
MEDIAN((IF(DATOS_[[Sexo]:[Sexo]]=$B89,IF(DATOS_[[AGRUP. CLAS. PROF.]:[AGRUP. CLAS. PROF.]]=$B87,IF(DATOS_[[Check Periodo Ref.]:[Check Periodo Ref.]]="Dentro",DATOS_[Conc.Sal.09]))))),
0)</f>
        <v>0</v>
      </c>
      <c r="O89" s="111">
        <f t="array" ref="O89">IFERROR(
MEDIAN((IF(DATOS_[[Sexo]:[Sexo]]=$B89,IF(DATOS_[[AGRUP. CLAS. PROF.]:[AGRUP. CLAS. PROF.]]=$B87,IF(DATOS_[[Check Periodo Ref.]:[Check Periodo Ref.]]="Dentro",DATOS_[Conc.Sal.10]))))),
0)</f>
        <v>0</v>
      </c>
      <c r="P89" s="111">
        <f t="array" ref="P89">IFERROR(
MEDIAN((IF(DATOS_[[Sexo]:[Sexo]]=$B89,IF(DATOS_[[AGRUP. CLAS. PROF.]:[AGRUP. CLAS. PROF.]]=$B87,IF(DATOS_[[Check Periodo Ref.]:[Check Periodo Ref.]]="Dentro",DATOS_[Conc.Sal.11]))))),
0)</f>
        <v>0</v>
      </c>
      <c r="Q89" s="111">
        <f t="array" ref="Q89">IFERROR(
MEDIAN((IF(DATOS_[[Sexo]:[Sexo]]=$B89,IF(DATOS_[[AGRUP. CLAS. PROF.]:[AGRUP. CLAS. PROF.]]=$B87,IF(DATOS_[[Check Periodo Ref.]:[Check Periodo Ref.]]="Dentro",DATOS_[Conc.Sal.12]))))),
0)</f>
        <v>0</v>
      </c>
      <c r="R89" s="111">
        <f t="array" ref="R89">IFERROR(
MEDIAN((IF(DATOS_[[Sexo]:[Sexo]]=$B89,IF(DATOS_[[AGRUP. CLAS. PROF.]:[AGRUP. CLAS. PROF.]]=$B87,IF(DATOS_[[Check Periodo Ref.]:[Check Periodo Ref.]]="Dentro",DATOS_[Conc.Sal.13]))))),
0)</f>
        <v>0</v>
      </c>
      <c r="S89" s="111">
        <f t="array" ref="S89">IFERROR(
MEDIAN((IF(DATOS_[[Sexo]:[Sexo]]=$B89,IF(DATOS_[[AGRUP. CLAS. PROF.]:[AGRUP. CLAS. PROF.]]=$B87,IF(DATOS_[[Check Periodo Ref.]:[Check Periodo Ref.]]="Dentro",DATOS_[Conc.Sal.14]))))),
0)</f>
        <v>0</v>
      </c>
      <c r="T89" s="111">
        <f t="array" ref="T89">IFERROR(
MEDIAN((IF(DATOS_[[Sexo]:[Sexo]]=$B89,IF(DATOS_[[AGRUP. CLAS. PROF.]:[AGRUP. CLAS. PROF.]]=$B87,IF(DATOS_[[Check Periodo Ref.]:[Check Periodo Ref.]]="Dentro",DATOS_[Conc.Sal.15]))))),
0)</f>
        <v>0</v>
      </c>
      <c r="U89" s="111">
        <f t="array" ref="U89">IFERROR(
MEDIAN((IF(DATOS_[[Sexo]:[Sexo]]=$B89,IF(DATOS_[[AGRUP. CLAS. PROF.]:[AGRUP. CLAS. PROF.]]=$B87,IF(DATOS_[[Check Periodo Ref.]:[Check Periodo Ref.]]="Dentro",DATOS_[Conc.Sal.16]))))),
0)</f>
        <v>0</v>
      </c>
      <c r="V89" s="111">
        <f t="array" ref="V89">IFERROR(
MEDIAN((IF(DATOS_[[Sexo]:[Sexo]]=$B89,IF(DATOS_[[AGRUP. CLAS. PROF.]:[AGRUP. CLAS. PROF.]]=$B87,IF(DATOS_[[Check Periodo Ref.]:[Check Periodo Ref.]]="Dentro",DATOS_[Conc.Sal.17]))))),
0)</f>
        <v>0</v>
      </c>
      <c r="W89" s="111">
        <f t="array" ref="W89">IFERROR(
MEDIAN((IF(DATOS_[[Sexo]:[Sexo]]=$B89,IF(DATOS_[[AGRUP. CLAS. PROF.]:[AGRUP. CLAS. PROF.]]=$B87,IF(DATOS_[[Check Periodo Ref.]:[Check Periodo Ref.]]="Dentro",DATOS_[Conc.Sal.18]))))),
0)</f>
        <v>0</v>
      </c>
      <c r="X89" s="111">
        <f t="array" ref="X89">IFERROR(
MEDIAN((IF(DATOS_[[Sexo]:[Sexo]]=$B89,IF(DATOS_[[AGRUP. CLAS. PROF.]:[AGRUP. CLAS. PROF.]]=$B87,IF(DATOS_[[Check Periodo Ref.]:[Check Periodo Ref.]]="Dentro",DATOS_[Conc.Sal.19]))))),
0)</f>
        <v>0</v>
      </c>
      <c r="Y89" s="111">
        <f t="array" ref="Y89">IFERROR(
MEDIAN((IF(DATOS_[[Sexo]:[Sexo]]=$B89,IF(DATOS_[[AGRUP. CLAS. PROF.]:[AGRUP. CLAS. PROF.]]=$B87,IF(DATOS_[[Check Periodo Ref.]:[Check Periodo Ref.]]="Dentro",DATOS_[Conc.Sal.20]))))),
0)</f>
        <v>0</v>
      </c>
      <c r="Z89" s="111">
        <f t="array" ref="Z89">IFERROR(
MEDIAN((IF(DATOS_[[Sexo]:[Sexo]]=$B89,IF(DATOS_[[AGRUP. CLAS. PROF.]:[AGRUP. CLAS. PROF.]]=$B87,IF(DATOS_[[Check Periodo Ref.]:[Check Periodo Ref.]]="Dentro",DATOS_[Conc.Sal.21]))))),
0)</f>
        <v>0</v>
      </c>
      <c r="AA89" s="111">
        <f t="array" ref="AA89">IFERROR(
MEDIAN((IF(DATOS_[[Sexo]:[Sexo]]=$B89,IF(DATOS_[[AGRUP. CLAS. PROF.]:[AGRUP. CLAS. PROF.]]=$B87,IF(DATOS_[[Check Periodo Ref.]:[Check Periodo Ref.]]="Dentro",DATOS_[Conc.Sal.22]))))),
0)</f>
        <v>0</v>
      </c>
      <c r="AB89" s="111">
        <f t="array" ref="AB89">IFERROR(
MEDIAN((IF(DATOS_[[Sexo]:[Sexo]]=$B89,IF(DATOS_[[AGRUP. CLAS. PROF.]:[AGRUP. CLAS. PROF.]]=$B87,IF(DATOS_[[Check Periodo Ref.]:[Check Periodo Ref.]]="Dentro",DATOS_[Conc.Sal.23]))))),
0)</f>
        <v>0</v>
      </c>
      <c r="AC89" s="111">
        <f t="array" ref="AC89">IFERROR(
MEDIAN((IF(DATOS_[[Sexo]:[Sexo]]=$B89,IF(DATOS_[[AGRUP. CLAS. PROF.]:[AGRUP. CLAS. PROF.]]=$B87,IF(DATOS_[[Check Periodo Ref.]:[Check Periodo Ref.]]="Dentro",DATOS_[Conc.Sal.24]))))),
0)</f>
        <v>0</v>
      </c>
      <c r="AD89" s="111">
        <f t="array" ref="AD89">IFERROR(
MEDIAN((IF(DATOS_[[Sexo]:[Sexo]]=$B89,IF(DATOS_[[AGRUP. CLAS. PROF.]:[AGRUP. CLAS. PROF.]]=$B87,IF(DATOS_[[Check Periodo Ref.]:[Check Periodo Ref.]]="Dentro",DATOS_[Conc.Sal.25]))))),
0)</f>
        <v>0</v>
      </c>
      <c r="AE89" s="111">
        <f t="array" ref="AE89">IFERROR(
MEDIAN((IF(DATOS_[[Sexo]:[Sexo]]=$B89,IF(DATOS_[[AGRUP. CLAS. PROF.]:[AGRUP. CLAS. PROF.]]=$B87,IF(DATOS_[[Check Periodo Ref.]:[Check Periodo Ref.]]="Dentro",DATOS_[Conc.Sal.26]))))),
0)</f>
        <v>0</v>
      </c>
      <c r="AF89" s="111">
        <f t="array" ref="AF89">IFERROR(
MEDIAN((IF(DATOS_[[Sexo]:[Sexo]]=$B89,IF(DATOS_[[AGRUP. CLAS. PROF.]:[AGRUP. CLAS. PROF.]]=$B87,IF(DATOS_[[Check Periodo Ref.]:[Check Periodo Ref.]]="Dentro",DATOS_[Conc.Sal.27]))))),
0)</f>
        <v>0</v>
      </c>
      <c r="AG89" s="111">
        <f t="array" ref="AG89">IFERROR(
MEDIAN((IF(DATOS_[[Sexo]:[Sexo]]=$B89,IF(DATOS_[[AGRUP. CLAS. PROF.]:[AGRUP. CLAS. PROF.]]=$B87,IF(DATOS_[[Check Periodo Ref.]:[Check Periodo Ref.]]="Dentro",DATOS_[Conc.Sal.28]))))),
0)</f>
        <v>0</v>
      </c>
      <c r="AH89" s="111">
        <f t="array" ref="AH89">IFERROR(
MEDIAN((IF(DATOS_[[Sexo]:[Sexo]]=$B89,IF(DATOS_[[AGRUP. CLAS. PROF.]:[AGRUP. CLAS. PROF.]]=$B87,IF(DATOS_[[Check Periodo Ref.]:[Check Periodo Ref.]]="Dentro",DATOS_[Conc.Sal.29]))))),
0)</f>
        <v>0</v>
      </c>
      <c r="AI89" s="111">
        <f t="array" ref="AI89">IFERROR(
MEDIAN((IF(DATOS_[[Sexo]:[Sexo]]=$B89,IF(DATOS_[[AGRUP. CLAS. PROF.]:[AGRUP. CLAS. PROF.]]=$B87,IF(DATOS_[[Check Periodo Ref.]:[Check Periodo Ref.]]="Dentro",DATOS_[Conc.Sal.30]))))),
0)</f>
        <v>0</v>
      </c>
      <c r="AJ89" s="112">
        <f t="array" ref="AJ89">IFERROR(
MEDIAN(IF(DATOS_[Sexo]=$B89,IF(DATOS_[AGRUP. CLAS. PROF.]=$B87,IF(DATOS_[Check Periodo Ref.]="Dentro",DATOS_[Tot COMPL.SAL Ef],FALSE)))),
0)</f>
        <v>0</v>
      </c>
      <c r="AK89" s="113">
        <f t="array" ref="AK89">IFERROR(
MEDIAN(IF(DATOS_[Sexo]=$B89,IF(DATOS_[AGRUP. CLAS. PROF.]=$B87,IF(DATOS_[Check Periodo Ref.]="Dentro",DATOS_[TOTAL SALARIO Ef],FALSE)))),
0)</f>
        <v>0</v>
      </c>
      <c r="AL89" s="114">
        <f t="array" ref="AL89">IFERROR(
MEDIAN((IF(DATOS_[[Sexo]:[Sexo]]=$B89,IF(DATOS_[[AGRUP. CLAS. PROF.]:[AGRUP. CLAS. PROF.]]=$B87,IF(DATOS_[[Check Periodo Ref.]:[Check Periodo Ref.]]="Dentro",DATOS_[C.Extra.01]))))),
0)</f>
        <v>0</v>
      </c>
      <c r="AM89" s="114">
        <f t="array" ref="AM89">IFERROR(
MEDIAN((IF(DATOS_[[Sexo]:[Sexo]]=$B89,IF(DATOS_[[AGRUP. CLAS. PROF.]:[AGRUP. CLAS. PROF.]]=$B87,IF(DATOS_[[Check Periodo Ref.]:[Check Periodo Ref.]]="Dentro",DATOS_[C.Extra.02]))))),
0)</f>
        <v>0</v>
      </c>
      <c r="AN89" s="114">
        <f t="array" ref="AN89">IFERROR(
MEDIAN((IF(DATOS_[[Sexo]:[Sexo]]=$B89,IF(DATOS_[[AGRUP. CLAS. PROF.]:[AGRUP. CLAS. PROF.]]=$B87,IF(DATOS_[[Check Periodo Ref.]:[Check Periodo Ref.]]="Dentro",DATOS_[C.Extra.03]))))),
0)</f>
        <v>0</v>
      </c>
      <c r="AO89" s="114">
        <f t="array" ref="AO89">IFERROR(
MEDIAN((IF(DATOS_[[Sexo]:[Sexo]]=$B89,IF(DATOS_[[AGRUP. CLAS. PROF.]:[AGRUP. CLAS. PROF.]]=$B87,IF(DATOS_[[Check Periodo Ref.]:[Check Periodo Ref.]]="Dentro",DATOS_[C.Extra.04]))))),
0)</f>
        <v>0</v>
      </c>
      <c r="AP89" s="114">
        <f t="array" ref="AP89">IFERROR(
MEDIAN((IF(DATOS_[[Sexo]:[Sexo]]=$B89,IF(DATOS_[[AGRUP. CLAS. PROF.]:[AGRUP. CLAS. PROF.]]=$B87,IF(DATOS_[[Check Periodo Ref.]:[Check Periodo Ref.]]="Dentro",DATOS_[C.Extra.05]))))),
0)</f>
        <v>0</v>
      </c>
      <c r="AQ89" s="115">
        <f t="array" ref="AQ89">IFERROR(
MEDIAN(IF(DATOS_[Sexo]=$B89,IF(DATOS_[AGRUP. CLAS. PROF.]=$B87,IF(DATOS_[Check Periodo Ref.]="Dentro",DATOS_[Tot Extrasalarial Ef],FALSE)))),
0)</f>
        <v>0</v>
      </c>
      <c r="AR89" s="116">
        <f t="array" ref="AR89">IFERROR(
MEDIAN(IF(DATOS_[Sexo]=$B89,IF(DATOS_[AGRUP. CLAS. PROF.]=$B87,IF(DATOS_[Check Periodo Ref.]="Dentro",DATOS_[TOTAL Retrib Ef],FALSE)))),
0)</f>
        <v>0</v>
      </c>
    </row>
    <row r="90" spans="1:44" ht="17.25" thickBot="1" x14ac:dyDescent="0.35">
      <c r="A90" s="42" t="str">
        <f t="shared" ref="A90" si="103">+A91</f>
        <v>[ocultar]</v>
      </c>
      <c r="B90" s="40" t="s">
        <v>242</v>
      </c>
      <c r="C90" s="109"/>
      <c r="D90" s="41"/>
      <c r="E90" s="119" t="str">
        <f t="shared" ref="E90:AR90" si="104">IFERROR((E91-E92)/E91,"")</f>
        <v/>
      </c>
      <c r="F90" s="123" t="str">
        <f t="shared" si="104"/>
        <v/>
      </c>
      <c r="G90" s="123" t="str">
        <f t="shared" si="104"/>
        <v/>
      </c>
      <c r="H90" s="123" t="str">
        <f t="shared" si="104"/>
        <v/>
      </c>
      <c r="I90" s="123" t="str">
        <f t="shared" si="104"/>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2" t="str">
        <f t="shared" si="104"/>
        <v/>
      </c>
      <c r="W90" s="122" t="str">
        <f t="shared" si="104"/>
        <v/>
      </c>
      <c r="X90" s="122" t="str">
        <f t="shared" si="104"/>
        <v/>
      </c>
      <c r="Y90" s="122"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4" t="str">
        <f t="shared" si="104"/>
        <v/>
      </c>
      <c r="AK90" s="128" t="str">
        <f t="shared" si="104"/>
        <v/>
      </c>
      <c r="AL90" s="125" t="str">
        <f t="shared" si="104"/>
        <v/>
      </c>
      <c r="AM90" s="125" t="str">
        <f t="shared" si="104"/>
        <v/>
      </c>
      <c r="AN90" s="125" t="str">
        <f t="shared" si="104"/>
        <v/>
      </c>
      <c r="AO90" s="125" t="str">
        <f t="shared" si="104"/>
        <v/>
      </c>
      <c r="AP90" s="125" t="str">
        <f t="shared" si="104"/>
        <v/>
      </c>
      <c r="AQ90" s="126" t="str">
        <f t="shared" si="104"/>
        <v/>
      </c>
      <c r="AR90" s="127" t="str">
        <f t="shared" si="104"/>
        <v/>
      </c>
    </row>
    <row r="91" spans="1:44" x14ac:dyDescent="0.3">
      <c r="A91" s="42" t="str">
        <f t="shared" ref="A91" si="105">+IF(C91+C92=0,"[ocultar]","")</f>
        <v>[ocultar]</v>
      </c>
      <c r="B91" s="34" t="s">
        <v>162</v>
      </c>
      <c r="C91" s="33">
        <f t="array" ref="C91">SUM(IF($B91=DATOS_[Sexo],
IF($B90=DATOS_[AGRUP. CLAS. PROF.],
IF("Dentro"=DATOS_[Check Periodo Ref.],
1/(COUNTIFS(DATOS_[Sexo],$B91,DATOS_[AGRUP. CLAS. PROF.],$B90,DATOS_[Check Periodo Ref.],"Dentro",DATOS_[id],DATOS_[id]))))))</f>
        <v>0</v>
      </c>
      <c r="D91" s="35">
        <f>COUNTIFS(DATOS_[AGRUP. CLAS. PROF.],$B90,DATOS_[Sexo],$B91,DATOS_[Check Periodo Ref.],"Dentro")</f>
        <v>0</v>
      </c>
      <c r="E91" s="110">
        <f t="array" ref="E91">IFERROR(
MEDIAN(IF(DATOS_[Sexo]=$B91,IF(DATOS_[AGRUP. CLAS. PROF.]=$B90,IF(DATOS_[Check Periodo Ref.]="Dentro",DATOS_[SALARIO BASE Ef],FALSE)))),
0)</f>
        <v>0</v>
      </c>
      <c r="F91" s="111">
        <f t="array" ref="F91">IFERROR(
MEDIAN((IF(DATOS_[[Sexo]:[Sexo]]=$B91,IF(DATOS_[[AGRUP. CLAS. PROF.]:[AGRUP. CLAS. PROF.]]=$B90,IF(DATOS_[[Check Periodo Ref.]:[Check Periodo Ref.]]="Dentro",DATOS_[Conc.Sal.01]))))),
0)</f>
        <v>0</v>
      </c>
      <c r="G91" s="111">
        <f t="array" ref="G91">IFERROR(
MEDIAN((IF(DATOS_[[Sexo]:[Sexo]]=$B91,IF(DATOS_[[AGRUP. CLAS. PROF.]:[AGRUP. CLAS. PROF.]]=$B90,IF(DATOS_[[Check Periodo Ref.]:[Check Periodo Ref.]]="Dentro",DATOS_[Conc.Sal.02]))))),
0)</f>
        <v>0</v>
      </c>
      <c r="H91" s="111">
        <f t="array" ref="H91">IFERROR(
MEDIAN((IF(DATOS_[[Sexo]:[Sexo]]=$B91,IF(DATOS_[[AGRUP. CLAS. PROF.]:[AGRUP. CLAS. PROF.]]=$B90,IF(DATOS_[[Check Periodo Ref.]:[Check Periodo Ref.]]="Dentro",DATOS_[Conc.Sal.03]))))),
0)</f>
        <v>0</v>
      </c>
      <c r="I91" s="111">
        <f t="array" ref="I91">IFERROR(
MEDIAN((IF(DATOS_[[Sexo]:[Sexo]]=$B91,IF(DATOS_[[AGRUP. CLAS. PROF.]:[AGRUP. CLAS. PROF.]]=$B90,IF(DATOS_[[Check Periodo Ref.]:[Check Periodo Ref.]]="Dentro",DATOS_[Conc.Sal.04]))))),
0)</f>
        <v>0</v>
      </c>
      <c r="J91" s="111">
        <f t="array" ref="J91">IFERROR(
MEDIAN((IF(DATOS_[[Sexo]:[Sexo]]=$B91,IF(DATOS_[[AGRUP. CLAS. PROF.]:[AGRUP. CLAS. PROF.]]=$B90,IF(DATOS_[[Check Periodo Ref.]:[Check Periodo Ref.]]="Dentro",DATOS_[Conc.Sal.05]))))),
0)</f>
        <v>0</v>
      </c>
      <c r="K91" s="111">
        <f t="array" ref="K91">IFERROR(
MEDIAN((IF(DATOS_[[Sexo]:[Sexo]]=$B91,IF(DATOS_[[AGRUP. CLAS. PROF.]:[AGRUP. CLAS. PROF.]]=$B90,IF(DATOS_[[Check Periodo Ref.]:[Check Periodo Ref.]]="Dentro",DATOS_[Conc.Sal.06]))))),
0)</f>
        <v>0</v>
      </c>
      <c r="L91" s="111">
        <f t="array" ref="L91">IFERROR(
MEDIAN((IF(DATOS_[[Sexo]:[Sexo]]=$B91,IF(DATOS_[[AGRUP. CLAS. PROF.]:[AGRUP. CLAS. PROF.]]=$B90,IF(DATOS_[[Check Periodo Ref.]:[Check Periodo Ref.]]="Dentro",DATOS_[Conc.Sal.07]))))),
0)</f>
        <v>0</v>
      </c>
      <c r="M91" s="111">
        <f t="array" ref="M91">IFERROR(
MEDIAN((IF(DATOS_[[Sexo]:[Sexo]]=$B91,IF(DATOS_[[AGRUP. CLAS. PROF.]:[AGRUP. CLAS. PROF.]]=$B90,IF(DATOS_[[Check Periodo Ref.]:[Check Periodo Ref.]]="Dentro",DATOS_[Conc.Sal.08]))))),
0)</f>
        <v>0</v>
      </c>
      <c r="N91" s="111">
        <f t="array" ref="N91">IFERROR(
MEDIAN((IF(DATOS_[[Sexo]:[Sexo]]=$B91,IF(DATOS_[[AGRUP. CLAS. PROF.]:[AGRUP. CLAS. PROF.]]=$B90,IF(DATOS_[[Check Periodo Ref.]:[Check Periodo Ref.]]="Dentro",DATOS_[Conc.Sal.09]))))),
0)</f>
        <v>0</v>
      </c>
      <c r="O91" s="111">
        <f t="array" ref="O91">IFERROR(
MEDIAN((IF(DATOS_[[Sexo]:[Sexo]]=$B91,IF(DATOS_[[AGRUP. CLAS. PROF.]:[AGRUP. CLAS. PROF.]]=$B90,IF(DATOS_[[Check Periodo Ref.]:[Check Periodo Ref.]]="Dentro",DATOS_[Conc.Sal.10]))))),
0)</f>
        <v>0</v>
      </c>
      <c r="P91" s="111">
        <f t="array" ref="P91">IFERROR(
MEDIAN((IF(DATOS_[[Sexo]:[Sexo]]=$B91,IF(DATOS_[[AGRUP. CLAS. PROF.]:[AGRUP. CLAS. PROF.]]=$B90,IF(DATOS_[[Check Periodo Ref.]:[Check Periodo Ref.]]="Dentro",DATOS_[Conc.Sal.11]))))),
0)</f>
        <v>0</v>
      </c>
      <c r="Q91" s="111">
        <f t="array" ref="Q91">IFERROR(
MEDIAN((IF(DATOS_[[Sexo]:[Sexo]]=$B91,IF(DATOS_[[AGRUP. CLAS. PROF.]:[AGRUP. CLAS. PROF.]]=$B90,IF(DATOS_[[Check Periodo Ref.]:[Check Periodo Ref.]]="Dentro",DATOS_[Conc.Sal.12]))))),
0)</f>
        <v>0</v>
      </c>
      <c r="R91" s="111">
        <f t="array" ref="R91">IFERROR(
MEDIAN((IF(DATOS_[[Sexo]:[Sexo]]=$B91,IF(DATOS_[[AGRUP. CLAS. PROF.]:[AGRUP. CLAS. PROF.]]=$B90,IF(DATOS_[[Check Periodo Ref.]:[Check Periodo Ref.]]="Dentro",DATOS_[Conc.Sal.13]))))),
0)</f>
        <v>0</v>
      </c>
      <c r="S91" s="111">
        <f t="array" ref="S91">IFERROR(
MEDIAN((IF(DATOS_[[Sexo]:[Sexo]]=$B91,IF(DATOS_[[AGRUP. CLAS. PROF.]:[AGRUP. CLAS. PROF.]]=$B90,IF(DATOS_[[Check Periodo Ref.]:[Check Periodo Ref.]]="Dentro",DATOS_[Conc.Sal.14]))))),
0)</f>
        <v>0</v>
      </c>
      <c r="T91" s="111">
        <f t="array" ref="T91">IFERROR(
MEDIAN((IF(DATOS_[[Sexo]:[Sexo]]=$B91,IF(DATOS_[[AGRUP. CLAS. PROF.]:[AGRUP. CLAS. PROF.]]=$B90,IF(DATOS_[[Check Periodo Ref.]:[Check Periodo Ref.]]="Dentro",DATOS_[Conc.Sal.15]))))),
0)</f>
        <v>0</v>
      </c>
      <c r="U91" s="111">
        <f t="array" ref="U91">IFERROR(
MEDIAN((IF(DATOS_[[Sexo]:[Sexo]]=$B91,IF(DATOS_[[AGRUP. CLAS. PROF.]:[AGRUP. CLAS. PROF.]]=$B90,IF(DATOS_[[Check Periodo Ref.]:[Check Periodo Ref.]]="Dentro",DATOS_[Conc.Sal.16]))))),
0)</f>
        <v>0</v>
      </c>
      <c r="V91" s="111">
        <f t="array" ref="V91">IFERROR(
MEDIAN((IF(DATOS_[[Sexo]:[Sexo]]=$B91,IF(DATOS_[[AGRUP. CLAS. PROF.]:[AGRUP. CLAS. PROF.]]=$B90,IF(DATOS_[[Check Periodo Ref.]:[Check Periodo Ref.]]="Dentro",DATOS_[Conc.Sal.17]))))),
0)</f>
        <v>0</v>
      </c>
      <c r="W91" s="111">
        <f t="array" ref="W91">IFERROR(
MEDIAN((IF(DATOS_[[Sexo]:[Sexo]]=$B91,IF(DATOS_[[AGRUP. CLAS. PROF.]:[AGRUP. CLAS. PROF.]]=$B90,IF(DATOS_[[Check Periodo Ref.]:[Check Periodo Ref.]]="Dentro",DATOS_[Conc.Sal.18]))))),
0)</f>
        <v>0</v>
      </c>
      <c r="X91" s="111">
        <f t="array" ref="X91">IFERROR(
MEDIAN((IF(DATOS_[[Sexo]:[Sexo]]=$B91,IF(DATOS_[[AGRUP. CLAS. PROF.]:[AGRUP. CLAS. PROF.]]=$B90,IF(DATOS_[[Check Periodo Ref.]:[Check Periodo Ref.]]="Dentro",DATOS_[Conc.Sal.19]))))),
0)</f>
        <v>0</v>
      </c>
      <c r="Y91" s="111">
        <f t="array" ref="Y91">IFERROR(
MEDIAN((IF(DATOS_[[Sexo]:[Sexo]]=$B91,IF(DATOS_[[AGRUP. CLAS. PROF.]:[AGRUP. CLAS. PROF.]]=$B90,IF(DATOS_[[Check Periodo Ref.]:[Check Periodo Ref.]]="Dentro",DATOS_[Conc.Sal.20]))))),
0)</f>
        <v>0</v>
      </c>
      <c r="Z91" s="111">
        <f t="array" ref="Z91">IFERROR(
MEDIAN((IF(DATOS_[[Sexo]:[Sexo]]=$B91,IF(DATOS_[[AGRUP. CLAS. PROF.]:[AGRUP. CLAS. PROF.]]=$B90,IF(DATOS_[[Check Periodo Ref.]:[Check Periodo Ref.]]="Dentro",DATOS_[Conc.Sal.21]))))),
0)</f>
        <v>0</v>
      </c>
      <c r="AA91" s="111">
        <f t="array" ref="AA91">IFERROR(
MEDIAN((IF(DATOS_[[Sexo]:[Sexo]]=$B91,IF(DATOS_[[AGRUP. CLAS. PROF.]:[AGRUP. CLAS. PROF.]]=$B90,IF(DATOS_[[Check Periodo Ref.]:[Check Periodo Ref.]]="Dentro",DATOS_[Conc.Sal.22]))))),
0)</f>
        <v>0</v>
      </c>
      <c r="AB91" s="111">
        <f t="array" ref="AB91">IFERROR(
MEDIAN((IF(DATOS_[[Sexo]:[Sexo]]=$B91,IF(DATOS_[[AGRUP. CLAS. PROF.]:[AGRUP. CLAS. PROF.]]=$B90,IF(DATOS_[[Check Periodo Ref.]:[Check Periodo Ref.]]="Dentro",DATOS_[Conc.Sal.23]))))),
0)</f>
        <v>0</v>
      </c>
      <c r="AC91" s="111">
        <f t="array" ref="AC91">IFERROR(
MEDIAN((IF(DATOS_[[Sexo]:[Sexo]]=$B91,IF(DATOS_[[AGRUP. CLAS. PROF.]:[AGRUP. CLAS. PROF.]]=$B90,IF(DATOS_[[Check Periodo Ref.]:[Check Periodo Ref.]]="Dentro",DATOS_[Conc.Sal.24]))))),
0)</f>
        <v>0</v>
      </c>
      <c r="AD91" s="111">
        <f t="array" ref="AD91">IFERROR(
MEDIAN((IF(DATOS_[[Sexo]:[Sexo]]=$B91,IF(DATOS_[[AGRUP. CLAS. PROF.]:[AGRUP. CLAS. PROF.]]=$B90,IF(DATOS_[[Check Periodo Ref.]:[Check Periodo Ref.]]="Dentro",DATOS_[Conc.Sal.25]))))),
0)</f>
        <v>0</v>
      </c>
      <c r="AE91" s="111">
        <f t="array" ref="AE91">IFERROR(
MEDIAN((IF(DATOS_[[Sexo]:[Sexo]]=$B91,IF(DATOS_[[AGRUP. CLAS. PROF.]:[AGRUP. CLAS. PROF.]]=$B90,IF(DATOS_[[Check Periodo Ref.]:[Check Periodo Ref.]]="Dentro",DATOS_[Conc.Sal.26]))))),
0)</f>
        <v>0</v>
      </c>
      <c r="AF91" s="111">
        <f t="array" ref="AF91">IFERROR(
MEDIAN((IF(DATOS_[[Sexo]:[Sexo]]=$B91,IF(DATOS_[[AGRUP. CLAS. PROF.]:[AGRUP. CLAS. PROF.]]=$B90,IF(DATOS_[[Check Periodo Ref.]:[Check Periodo Ref.]]="Dentro",DATOS_[Conc.Sal.27]))))),
0)</f>
        <v>0</v>
      </c>
      <c r="AG91" s="111">
        <f t="array" ref="AG91">IFERROR(
MEDIAN((IF(DATOS_[[Sexo]:[Sexo]]=$B91,IF(DATOS_[[AGRUP. CLAS. PROF.]:[AGRUP. CLAS. PROF.]]=$B90,IF(DATOS_[[Check Periodo Ref.]:[Check Periodo Ref.]]="Dentro",DATOS_[Conc.Sal.28]))))),
0)</f>
        <v>0</v>
      </c>
      <c r="AH91" s="111">
        <f t="array" ref="AH91">IFERROR(
MEDIAN((IF(DATOS_[[Sexo]:[Sexo]]=$B91,IF(DATOS_[[AGRUP. CLAS. PROF.]:[AGRUP. CLAS. PROF.]]=$B90,IF(DATOS_[[Check Periodo Ref.]:[Check Periodo Ref.]]="Dentro",DATOS_[Conc.Sal.29]))))),
0)</f>
        <v>0</v>
      </c>
      <c r="AI91" s="111">
        <f t="array" ref="AI91">IFERROR(
MEDIAN((IF(DATOS_[[Sexo]:[Sexo]]=$B91,IF(DATOS_[[AGRUP. CLAS. PROF.]:[AGRUP. CLAS. PROF.]]=$B90,IF(DATOS_[[Check Periodo Ref.]:[Check Periodo Ref.]]="Dentro",DATOS_[Conc.Sal.30]))))),
0)</f>
        <v>0</v>
      </c>
      <c r="AJ91" s="112">
        <f t="array" ref="AJ91">IFERROR(
MEDIAN(IF(DATOS_[Sexo]=$B91,IF(DATOS_[AGRUP. CLAS. PROF.]=$B90,IF(DATOS_[Check Periodo Ref.]="Dentro",DATOS_[Tot COMPL.SAL Ef],FALSE)))),
0)</f>
        <v>0</v>
      </c>
      <c r="AK91" s="113">
        <f t="array" ref="AK91">IFERROR(
MEDIAN(IF(DATOS_[Sexo]=$B91,IF(DATOS_[AGRUP. CLAS. PROF.]=$B90,IF(DATOS_[Check Periodo Ref.]="Dentro",DATOS_[TOTAL SALARIO Ef],FALSE)))),
0)</f>
        <v>0</v>
      </c>
      <c r="AL91" s="114">
        <f t="array" ref="AL91">IFERROR(
MEDIAN((IF(DATOS_[[Sexo]:[Sexo]]=$B91,IF(DATOS_[[AGRUP. CLAS. PROF.]:[AGRUP. CLAS. PROF.]]=$B90,IF(DATOS_[[Check Periodo Ref.]:[Check Periodo Ref.]]="Dentro",DATOS_[C.Extra.01]))))),
0)</f>
        <v>0</v>
      </c>
      <c r="AM91" s="114">
        <f t="array" ref="AM91">IFERROR(
MEDIAN((IF(DATOS_[[Sexo]:[Sexo]]=$B91,IF(DATOS_[[AGRUP. CLAS. PROF.]:[AGRUP. CLAS. PROF.]]=$B90,IF(DATOS_[[Check Periodo Ref.]:[Check Periodo Ref.]]="Dentro",DATOS_[C.Extra.02]))))),
0)</f>
        <v>0</v>
      </c>
      <c r="AN91" s="114">
        <f t="array" ref="AN91">IFERROR(
MEDIAN((IF(DATOS_[[Sexo]:[Sexo]]=$B91,IF(DATOS_[[AGRUP. CLAS. PROF.]:[AGRUP. CLAS. PROF.]]=$B90,IF(DATOS_[[Check Periodo Ref.]:[Check Periodo Ref.]]="Dentro",DATOS_[C.Extra.03]))))),
0)</f>
        <v>0</v>
      </c>
      <c r="AO91" s="114">
        <f t="array" ref="AO91">IFERROR(
MEDIAN((IF(DATOS_[[Sexo]:[Sexo]]=$B91,IF(DATOS_[[AGRUP. CLAS. PROF.]:[AGRUP. CLAS. PROF.]]=$B90,IF(DATOS_[[Check Periodo Ref.]:[Check Periodo Ref.]]="Dentro",DATOS_[C.Extra.04]))))),
0)</f>
        <v>0</v>
      </c>
      <c r="AP91" s="114">
        <f t="array" ref="AP91">IFERROR(
MEDIAN((IF(DATOS_[[Sexo]:[Sexo]]=$B91,IF(DATOS_[[AGRUP. CLAS. PROF.]:[AGRUP. CLAS. PROF.]]=$B90,IF(DATOS_[[Check Periodo Ref.]:[Check Periodo Ref.]]="Dentro",DATOS_[C.Extra.05]))))),
0)</f>
        <v>0</v>
      </c>
      <c r="AQ91" s="115">
        <f t="array" ref="AQ91">IFERROR(
MEDIAN(IF(DATOS_[Sexo]=$B91,IF(DATOS_[AGRUP. CLAS. PROF.]=$B90,IF(DATOS_[Check Periodo Ref.]="Dentro",DATOS_[Tot Extrasalarial Ef],FALSE)))),
0)</f>
        <v>0</v>
      </c>
      <c r="AR91" s="116">
        <f t="array" ref="AR91">IFERROR(
MEDIAN(IF(DATOS_[Sexo]=$B91,IF(DATOS_[AGRUP. CLAS. PROF.]=$B90,IF(DATOS_[Check Periodo Ref.]="Dentro",DATOS_[TOTAL Retrib Ef],FALSE)))),
0)</f>
        <v>0</v>
      </c>
    </row>
    <row r="92" spans="1:44" x14ac:dyDescent="0.3">
      <c r="A92" s="42" t="str">
        <f t="shared" ref="A92" si="106">+A91</f>
        <v>[ocultar]</v>
      </c>
      <c r="B92" s="34" t="s">
        <v>163</v>
      </c>
      <c r="C92" s="33">
        <f t="array" ref="C92">SUM(IF($B92=DATOS_[Sexo],
IF($B90=DATOS_[AGRUP. CLAS. PROF.],
IF("Dentro"=DATOS_[Check Periodo Ref.],
1/(COUNTIFS(DATOS_[Sexo],$B92,DATOS_[AGRUP. CLAS. PROF.],$B90,DATOS_[Check Periodo Ref.],"Dentro",DATOS_[id],DATOS_[id]))))))</f>
        <v>0</v>
      </c>
      <c r="D92" s="35">
        <f>COUNTIFS(DATOS_[AGRUP. CLAS. PROF.],$B90,DATOS_[Sexo],$B92,DATOS_[Check Periodo Ref.],"Dentro")</f>
        <v>0</v>
      </c>
      <c r="E92" s="110">
        <f t="array" ref="E92">IFERROR(
MEDIAN(IF(DATOS_[Sexo]=$B92,IF(DATOS_[AGRUP. CLAS. PROF.]=$B90,IF(DATOS_[Check Periodo Ref.]="Dentro",DATOS_[SALARIO BASE Ef],FALSE)))),
0)</f>
        <v>0</v>
      </c>
      <c r="F92" s="111">
        <f t="array" ref="F92">IFERROR(
MEDIAN((IF(DATOS_[[Sexo]:[Sexo]]=$B92,IF(DATOS_[[AGRUP. CLAS. PROF.]:[AGRUP. CLAS. PROF.]]=$B90,IF(DATOS_[[Check Periodo Ref.]:[Check Periodo Ref.]]="Dentro",DATOS_[Conc.Sal.01]))))),
0)</f>
        <v>0</v>
      </c>
      <c r="G92" s="111">
        <f t="array" ref="G92">IFERROR(
MEDIAN((IF(DATOS_[[Sexo]:[Sexo]]=$B92,IF(DATOS_[[AGRUP. CLAS. PROF.]:[AGRUP. CLAS. PROF.]]=$B90,IF(DATOS_[[Check Periodo Ref.]:[Check Periodo Ref.]]="Dentro",DATOS_[Conc.Sal.02]))))),
0)</f>
        <v>0</v>
      </c>
      <c r="H92" s="111">
        <f t="array" ref="H92">IFERROR(
MEDIAN((IF(DATOS_[[Sexo]:[Sexo]]=$B92,IF(DATOS_[[AGRUP. CLAS. PROF.]:[AGRUP. CLAS. PROF.]]=$B90,IF(DATOS_[[Check Periodo Ref.]:[Check Periodo Ref.]]="Dentro",DATOS_[Conc.Sal.03]))))),
0)</f>
        <v>0</v>
      </c>
      <c r="I92" s="111">
        <f t="array" ref="I92">IFERROR(
MEDIAN((IF(DATOS_[[Sexo]:[Sexo]]=$B92,IF(DATOS_[[AGRUP. CLAS. PROF.]:[AGRUP. CLAS. PROF.]]=$B90,IF(DATOS_[[Check Periodo Ref.]:[Check Periodo Ref.]]="Dentro",DATOS_[Conc.Sal.04]))))),
0)</f>
        <v>0</v>
      </c>
      <c r="J92" s="111">
        <f t="array" ref="J92">IFERROR(
MEDIAN((IF(DATOS_[[Sexo]:[Sexo]]=$B92,IF(DATOS_[[AGRUP. CLAS. PROF.]:[AGRUP. CLAS. PROF.]]=$B90,IF(DATOS_[[Check Periodo Ref.]:[Check Periodo Ref.]]="Dentro",DATOS_[Conc.Sal.05]))))),
0)</f>
        <v>0</v>
      </c>
      <c r="K92" s="111">
        <f t="array" ref="K92">IFERROR(
MEDIAN((IF(DATOS_[[Sexo]:[Sexo]]=$B92,IF(DATOS_[[AGRUP. CLAS. PROF.]:[AGRUP. CLAS. PROF.]]=$B90,IF(DATOS_[[Check Periodo Ref.]:[Check Periodo Ref.]]="Dentro",DATOS_[Conc.Sal.06]))))),
0)</f>
        <v>0</v>
      </c>
      <c r="L92" s="111">
        <f t="array" ref="L92">IFERROR(
MEDIAN((IF(DATOS_[[Sexo]:[Sexo]]=$B92,IF(DATOS_[[AGRUP. CLAS. PROF.]:[AGRUP. CLAS. PROF.]]=$B90,IF(DATOS_[[Check Periodo Ref.]:[Check Periodo Ref.]]="Dentro",DATOS_[Conc.Sal.07]))))),
0)</f>
        <v>0</v>
      </c>
      <c r="M92" s="111">
        <f t="array" ref="M92">IFERROR(
MEDIAN((IF(DATOS_[[Sexo]:[Sexo]]=$B92,IF(DATOS_[[AGRUP. CLAS. PROF.]:[AGRUP. CLAS. PROF.]]=$B90,IF(DATOS_[[Check Periodo Ref.]:[Check Periodo Ref.]]="Dentro",DATOS_[Conc.Sal.08]))))),
0)</f>
        <v>0</v>
      </c>
      <c r="N92" s="111">
        <f t="array" ref="N92">IFERROR(
MEDIAN((IF(DATOS_[[Sexo]:[Sexo]]=$B92,IF(DATOS_[[AGRUP. CLAS. PROF.]:[AGRUP. CLAS. PROF.]]=$B90,IF(DATOS_[[Check Periodo Ref.]:[Check Periodo Ref.]]="Dentro",DATOS_[Conc.Sal.09]))))),
0)</f>
        <v>0</v>
      </c>
      <c r="O92" s="111">
        <f t="array" ref="O92">IFERROR(
MEDIAN((IF(DATOS_[[Sexo]:[Sexo]]=$B92,IF(DATOS_[[AGRUP. CLAS. PROF.]:[AGRUP. CLAS. PROF.]]=$B90,IF(DATOS_[[Check Periodo Ref.]:[Check Periodo Ref.]]="Dentro",DATOS_[Conc.Sal.10]))))),
0)</f>
        <v>0</v>
      </c>
      <c r="P92" s="111">
        <f t="array" ref="P92">IFERROR(
MEDIAN((IF(DATOS_[[Sexo]:[Sexo]]=$B92,IF(DATOS_[[AGRUP. CLAS. PROF.]:[AGRUP. CLAS. PROF.]]=$B90,IF(DATOS_[[Check Periodo Ref.]:[Check Periodo Ref.]]="Dentro",DATOS_[Conc.Sal.11]))))),
0)</f>
        <v>0</v>
      </c>
      <c r="Q92" s="111">
        <f t="array" ref="Q92">IFERROR(
MEDIAN((IF(DATOS_[[Sexo]:[Sexo]]=$B92,IF(DATOS_[[AGRUP. CLAS. PROF.]:[AGRUP. CLAS. PROF.]]=$B90,IF(DATOS_[[Check Periodo Ref.]:[Check Periodo Ref.]]="Dentro",DATOS_[Conc.Sal.12]))))),
0)</f>
        <v>0</v>
      </c>
      <c r="R92" s="111">
        <f t="array" ref="R92">IFERROR(
MEDIAN((IF(DATOS_[[Sexo]:[Sexo]]=$B92,IF(DATOS_[[AGRUP. CLAS. PROF.]:[AGRUP. CLAS. PROF.]]=$B90,IF(DATOS_[[Check Periodo Ref.]:[Check Periodo Ref.]]="Dentro",DATOS_[Conc.Sal.13]))))),
0)</f>
        <v>0</v>
      </c>
      <c r="S92" s="111">
        <f t="array" ref="S92">IFERROR(
MEDIAN((IF(DATOS_[[Sexo]:[Sexo]]=$B92,IF(DATOS_[[AGRUP. CLAS. PROF.]:[AGRUP. CLAS. PROF.]]=$B90,IF(DATOS_[[Check Periodo Ref.]:[Check Periodo Ref.]]="Dentro",DATOS_[Conc.Sal.14]))))),
0)</f>
        <v>0</v>
      </c>
      <c r="T92" s="111">
        <f t="array" ref="T92">IFERROR(
MEDIAN((IF(DATOS_[[Sexo]:[Sexo]]=$B92,IF(DATOS_[[AGRUP. CLAS. PROF.]:[AGRUP. CLAS. PROF.]]=$B90,IF(DATOS_[[Check Periodo Ref.]:[Check Periodo Ref.]]="Dentro",DATOS_[Conc.Sal.15]))))),
0)</f>
        <v>0</v>
      </c>
      <c r="U92" s="111">
        <f t="array" ref="U92">IFERROR(
MEDIAN((IF(DATOS_[[Sexo]:[Sexo]]=$B92,IF(DATOS_[[AGRUP. CLAS. PROF.]:[AGRUP. CLAS. PROF.]]=$B90,IF(DATOS_[[Check Periodo Ref.]:[Check Periodo Ref.]]="Dentro",DATOS_[Conc.Sal.16]))))),
0)</f>
        <v>0</v>
      </c>
      <c r="V92" s="111">
        <f t="array" ref="V92">IFERROR(
MEDIAN((IF(DATOS_[[Sexo]:[Sexo]]=$B92,IF(DATOS_[[AGRUP. CLAS. PROF.]:[AGRUP. CLAS. PROF.]]=$B90,IF(DATOS_[[Check Periodo Ref.]:[Check Periodo Ref.]]="Dentro",DATOS_[Conc.Sal.17]))))),
0)</f>
        <v>0</v>
      </c>
      <c r="W92" s="111">
        <f t="array" ref="W92">IFERROR(
MEDIAN((IF(DATOS_[[Sexo]:[Sexo]]=$B92,IF(DATOS_[[AGRUP. CLAS. PROF.]:[AGRUP. CLAS. PROF.]]=$B90,IF(DATOS_[[Check Periodo Ref.]:[Check Periodo Ref.]]="Dentro",DATOS_[Conc.Sal.18]))))),
0)</f>
        <v>0</v>
      </c>
      <c r="X92" s="111">
        <f t="array" ref="X92">IFERROR(
MEDIAN((IF(DATOS_[[Sexo]:[Sexo]]=$B92,IF(DATOS_[[AGRUP. CLAS. PROF.]:[AGRUP. CLAS. PROF.]]=$B90,IF(DATOS_[[Check Periodo Ref.]:[Check Periodo Ref.]]="Dentro",DATOS_[Conc.Sal.19]))))),
0)</f>
        <v>0</v>
      </c>
      <c r="Y92" s="111">
        <f t="array" ref="Y92">IFERROR(
MEDIAN((IF(DATOS_[[Sexo]:[Sexo]]=$B92,IF(DATOS_[[AGRUP. CLAS. PROF.]:[AGRUP. CLAS. PROF.]]=$B90,IF(DATOS_[[Check Periodo Ref.]:[Check Periodo Ref.]]="Dentro",DATOS_[Conc.Sal.20]))))),
0)</f>
        <v>0</v>
      </c>
      <c r="Z92" s="111">
        <f t="array" ref="Z92">IFERROR(
MEDIAN((IF(DATOS_[[Sexo]:[Sexo]]=$B92,IF(DATOS_[[AGRUP. CLAS. PROF.]:[AGRUP. CLAS. PROF.]]=$B90,IF(DATOS_[[Check Periodo Ref.]:[Check Periodo Ref.]]="Dentro",DATOS_[Conc.Sal.21]))))),
0)</f>
        <v>0</v>
      </c>
      <c r="AA92" s="111">
        <f t="array" ref="AA92">IFERROR(
MEDIAN((IF(DATOS_[[Sexo]:[Sexo]]=$B92,IF(DATOS_[[AGRUP. CLAS. PROF.]:[AGRUP. CLAS. PROF.]]=$B90,IF(DATOS_[[Check Periodo Ref.]:[Check Periodo Ref.]]="Dentro",DATOS_[Conc.Sal.22]))))),
0)</f>
        <v>0</v>
      </c>
      <c r="AB92" s="111">
        <f t="array" ref="AB92">IFERROR(
MEDIAN((IF(DATOS_[[Sexo]:[Sexo]]=$B92,IF(DATOS_[[AGRUP. CLAS. PROF.]:[AGRUP. CLAS. PROF.]]=$B90,IF(DATOS_[[Check Periodo Ref.]:[Check Periodo Ref.]]="Dentro",DATOS_[Conc.Sal.23]))))),
0)</f>
        <v>0</v>
      </c>
      <c r="AC92" s="111">
        <f t="array" ref="AC92">IFERROR(
MEDIAN((IF(DATOS_[[Sexo]:[Sexo]]=$B92,IF(DATOS_[[AGRUP. CLAS. PROF.]:[AGRUP. CLAS. PROF.]]=$B90,IF(DATOS_[[Check Periodo Ref.]:[Check Periodo Ref.]]="Dentro",DATOS_[Conc.Sal.24]))))),
0)</f>
        <v>0</v>
      </c>
      <c r="AD92" s="111">
        <f t="array" ref="AD92">IFERROR(
MEDIAN((IF(DATOS_[[Sexo]:[Sexo]]=$B92,IF(DATOS_[[AGRUP. CLAS. PROF.]:[AGRUP. CLAS. PROF.]]=$B90,IF(DATOS_[[Check Periodo Ref.]:[Check Periodo Ref.]]="Dentro",DATOS_[Conc.Sal.25]))))),
0)</f>
        <v>0</v>
      </c>
      <c r="AE92" s="111">
        <f t="array" ref="AE92">IFERROR(
MEDIAN((IF(DATOS_[[Sexo]:[Sexo]]=$B92,IF(DATOS_[[AGRUP. CLAS. PROF.]:[AGRUP. CLAS. PROF.]]=$B90,IF(DATOS_[[Check Periodo Ref.]:[Check Periodo Ref.]]="Dentro",DATOS_[Conc.Sal.26]))))),
0)</f>
        <v>0</v>
      </c>
      <c r="AF92" s="111">
        <f t="array" ref="AF92">IFERROR(
MEDIAN((IF(DATOS_[[Sexo]:[Sexo]]=$B92,IF(DATOS_[[AGRUP. CLAS. PROF.]:[AGRUP. CLAS. PROF.]]=$B90,IF(DATOS_[[Check Periodo Ref.]:[Check Periodo Ref.]]="Dentro",DATOS_[Conc.Sal.27]))))),
0)</f>
        <v>0</v>
      </c>
      <c r="AG92" s="111">
        <f t="array" ref="AG92">IFERROR(
MEDIAN((IF(DATOS_[[Sexo]:[Sexo]]=$B92,IF(DATOS_[[AGRUP. CLAS. PROF.]:[AGRUP. CLAS. PROF.]]=$B90,IF(DATOS_[[Check Periodo Ref.]:[Check Periodo Ref.]]="Dentro",DATOS_[Conc.Sal.28]))))),
0)</f>
        <v>0</v>
      </c>
      <c r="AH92" s="111">
        <f t="array" ref="AH92">IFERROR(
MEDIAN((IF(DATOS_[[Sexo]:[Sexo]]=$B92,IF(DATOS_[[AGRUP. CLAS. PROF.]:[AGRUP. CLAS. PROF.]]=$B90,IF(DATOS_[[Check Periodo Ref.]:[Check Periodo Ref.]]="Dentro",DATOS_[Conc.Sal.29]))))),
0)</f>
        <v>0</v>
      </c>
      <c r="AI92" s="111">
        <f t="array" ref="AI92">IFERROR(
MEDIAN((IF(DATOS_[[Sexo]:[Sexo]]=$B92,IF(DATOS_[[AGRUP. CLAS. PROF.]:[AGRUP. CLAS. PROF.]]=$B90,IF(DATOS_[[Check Periodo Ref.]:[Check Periodo Ref.]]="Dentro",DATOS_[Conc.Sal.30]))))),
0)</f>
        <v>0</v>
      </c>
      <c r="AJ92" s="112">
        <f t="array" ref="AJ92">IFERROR(
MEDIAN(IF(DATOS_[Sexo]=$B92,IF(DATOS_[AGRUP. CLAS. PROF.]=$B90,IF(DATOS_[Check Periodo Ref.]="Dentro",DATOS_[Tot COMPL.SAL Ef],FALSE)))),
0)</f>
        <v>0</v>
      </c>
      <c r="AK92" s="113">
        <f t="array" ref="AK92">IFERROR(
MEDIAN(IF(DATOS_[Sexo]=$B92,IF(DATOS_[AGRUP. CLAS. PROF.]=$B90,IF(DATOS_[Check Periodo Ref.]="Dentro",DATOS_[TOTAL SALARIO Ef],FALSE)))),
0)</f>
        <v>0</v>
      </c>
      <c r="AL92" s="114">
        <f t="array" ref="AL92">IFERROR(
MEDIAN((IF(DATOS_[[Sexo]:[Sexo]]=$B92,IF(DATOS_[[AGRUP. CLAS. PROF.]:[AGRUP. CLAS. PROF.]]=$B90,IF(DATOS_[[Check Periodo Ref.]:[Check Periodo Ref.]]="Dentro",DATOS_[C.Extra.01]))))),
0)</f>
        <v>0</v>
      </c>
      <c r="AM92" s="114">
        <f t="array" ref="AM92">IFERROR(
MEDIAN((IF(DATOS_[[Sexo]:[Sexo]]=$B92,IF(DATOS_[[AGRUP. CLAS. PROF.]:[AGRUP. CLAS. PROF.]]=$B90,IF(DATOS_[[Check Periodo Ref.]:[Check Periodo Ref.]]="Dentro",DATOS_[C.Extra.02]))))),
0)</f>
        <v>0</v>
      </c>
      <c r="AN92" s="114">
        <f t="array" ref="AN92">IFERROR(
MEDIAN((IF(DATOS_[[Sexo]:[Sexo]]=$B92,IF(DATOS_[[AGRUP. CLAS. PROF.]:[AGRUP. CLAS. PROF.]]=$B90,IF(DATOS_[[Check Periodo Ref.]:[Check Periodo Ref.]]="Dentro",DATOS_[C.Extra.03]))))),
0)</f>
        <v>0</v>
      </c>
      <c r="AO92" s="114">
        <f t="array" ref="AO92">IFERROR(
MEDIAN((IF(DATOS_[[Sexo]:[Sexo]]=$B92,IF(DATOS_[[AGRUP. CLAS. PROF.]:[AGRUP. CLAS. PROF.]]=$B90,IF(DATOS_[[Check Periodo Ref.]:[Check Periodo Ref.]]="Dentro",DATOS_[C.Extra.04]))))),
0)</f>
        <v>0</v>
      </c>
      <c r="AP92" s="114">
        <f t="array" ref="AP92">IFERROR(
MEDIAN((IF(DATOS_[[Sexo]:[Sexo]]=$B92,IF(DATOS_[[AGRUP. CLAS. PROF.]:[AGRUP. CLAS. PROF.]]=$B90,IF(DATOS_[[Check Periodo Ref.]:[Check Periodo Ref.]]="Dentro",DATOS_[C.Extra.05]))))),
0)</f>
        <v>0</v>
      </c>
      <c r="AQ92" s="115">
        <f t="array" ref="AQ92">IFERROR(
MEDIAN(IF(DATOS_[Sexo]=$B92,IF(DATOS_[AGRUP. CLAS. PROF.]=$B90,IF(DATOS_[Check Periodo Ref.]="Dentro",DATOS_[Tot Extrasalarial Ef],FALSE)))),
0)</f>
        <v>0</v>
      </c>
      <c r="AR92" s="116">
        <f t="array" ref="AR92">IFERROR(
MEDIAN(IF(DATOS_[Sexo]=$B92,IF(DATOS_[AGRUP. CLAS. PROF.]=$B90,IF(DATOS_[Check Periodo Ref.]="Dentro",DATOS_[TOTAL Retrib Ef],FALSE)))),
0)</f>
        <v>0</v>
      </c>
    </row>
    <row r="93" spans="1:44" ht="17.25" thickBot="1" x14ac:dyDescent="0.35">
      <c r="A93" s="42" t="str">
        <f t="shared" ref="A93" si="107">+A94</f>
        <v>[ocultar]</v>
      </c>
      <c r="B93" s="40" t="s">
        <v>243</v>
      </c>
      <c r="C93" s="109"/>
      <c r="D93" s="41"/>
      <c r="E93" s="119" t="str">
        <f t="shared" ref="E93:AR93" si="108">IFERROR((E94-E95)/E94,"")</f>
        <v/>
      </c>
      <c r="F93" s="123" t="str">
        <f t="shared" si="108"/>
        <v/>
      </c>
      <c r="G93" s="123" t="str">
        <f t="shared" si="108"/>
        <v/>
      </c>
      <c r="H93" s="123" t="str">
        <f t="shared" si="108"/>
        <v/>
      </c>
      <c r="I93" s="123" t="str">
        <f t="shared" si="108"/>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2" t="str">
        <f t="shared" si="108"/>
        <v/>
      </c>
      <c r="W93" s="122" t="str">
        <f t="shared" si="108"/>
        <v/>
      </c>
      <c r="X93" s="122" t="str">
        <f t="shared" si="108"/>
        <v/>
      </c>
      <c r="Y93" s="122"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4" t="str">
        <f t="shared" si="108"/>
        <v/>
      </c>
      <c r="AK93" s="128" t="str">
        <f t="shared" si="108"/>
        <v/>
      </c>
      <c r="AL93" s="125" t="str">
        <f t="shared" si="108"/>
        <v/>
      </c>
      <c r="AM93" s="125" t="str">
        <f t="shared" si="108"/>
        <v/>
      </c>
      <c r="AN93" s="125" t="str">
        <f t="shared" si="108"/>
        <v/>
      </c>
      <c r="AO93" s="125" t="str">
        <f t="shared" si="108"/>
        <v/>
      </c>
      <c r="AP93" s="125" t="str">
        <f t="shared" si="108"/>
        <v/>
      </c>
      <c r="AQ93" s="126" t="str">
        <f t="shared" si="108"/>
        <v/>
      </c>
      <c r="AR93" s="127" t="str">
        <f t="shared" si="108"/>
        <v/>
      </c>
    </row>
    <row r="94" spans="1:44" x14ac:dyDescent="0.3">
      <c r="A94" s="42" t="str">
        <f t="shared" ref="A94" si="109">+IF(C94+C95=0,"[ocultar]","")</f>
        <v>[ocultar]</v>
      </c>
      <c r="B94" s="34" t="s">
        <v>162</v>
      </c>
      <c r="C94" s="33">
        <f t="array" ref="C94">SUM(IF($B94=DATOS_[Sexo],
IF($B93=DATOS_[AGRUP. CLAS. PROF.],
IF("Dentro"=DATOS_[Check Periodo Ref.],
1/(COUNTIFS(DATOS_[Sexo],$B94,DATOS_[AGRUP. CLAS. PROF.],$B93,DATOS_[Check Periodo Ref.],"Dentro",DATOS_[id],DATOS_[id]))))))</f>
        <v>0</v>
      </c>
      <c r="D94" s="35">
        <f>COUNTIFS(DATOS_[AGRUP. CLAS. PROF.],$B93,DATOS_[Sexo],$B94,DATOS_[Check Periodo Ref.],"Dentro")</f>
        <v>0</v>
      </c>
      <c r="E94" s="110">
        <f t="array" ref="E94">IFERROR(
MEDIAN(IF(DATOS_[Sexo]=$B94,IF(DATOS_[AGRUP. CLAS. PROF.]=$B93,IF(DATOS_[Check Periodo Ref.]="Dentro",DATOS_[SALARIO BASE Ef],FALSE)))),
0)</f>
        <v>0</v>
      </c>
      <c r="F94" s="111">
        <f t="array" ref="F94">IFERROR(
MEDIAN((IF(DATOS_[[Sexo]:[Sexo]]=$B94,IF(DATOS_[[AGRUP. CLAS. PROF.]:[AGRUP. CLAS. PROF.]]=$B93,IF(DATOS_[[Check Periodo Ref.]:[Check Periodo Ref.]]="Dentro",DATOS_[Conc.Sal.01]))))),
0)</f>
        <v>0</v>
      </c>
      <c r="G94" s="111">
        <f t="array" ref="G94">IFERROR(
MEDIAN((IF(DATOS_[[Sexo]:[Sexo]]=$B94,IF(DATOS_[[AGRUP. CLAS. PROF.]:[AGRUP. CLAS. PROF.]]=$B93,IF(DATOS_[[Check Periodo Ref.]:[Check Periodo Ref.]]="Dentro",DATOS_[Conc.Sal.02]))))),
0)</f>
        <v>0</v>
      </c>
      <c r="H94" s="111">
        <f t="array" ref="H94">IFERROR(
MEDIAN((IF(DATOS_[[Sexo]:[Sexo]]=$B94,IF(DATOS_[[AGRUP. CLAS. PROF.]:[AGRUP. CLAS. PROF.]]=$B93,IF(DATOS_[[Check Periodo Ref.]:[Check Periodo Ref.]]="Dentro",DATOS_[Conc.Sal.03]))))),
0)</f>
        <v>0</v>
      </c>
      <c r="I94" s="111">
        <f t="array" ref="I94">IFERROR(
MEDIAN((IF(DATOS_[[Sexo]:[Sexo]]=$B94,IF(DATOS_[[AGRUP. CLAS. PROF.]:[AGRUP. CLAS. PROF.]]=$B93,IF(DATOS_[[Check Periodo Ref.]:[Check Periodo Ref.]]="Dentro",DATOS_[Conc.Sal.04]))))),
0)</f>
        <v>0</v>
      </c>
      <c r="J94" s="111">
        <f t="array" ref="J94">IFERROR(
MEDIAN((IF(DATOS_[[Sexo]:[Sexo]]=$B94,IF(DATOS_[[AGRUP. CLAS. PROF.]:[AGRUP. CLAS. PROF.]]=$B93,IF(DATOS_[[Check Periodo Ref.]:[Check Periodo Ref.]]="Dentro",DATOS_[Conc.Sal.05]))))),
0)</f>
        <v>0</v>
      </c>
      <c r="K94" s="111">
        <f t="array" ref="K94">IFERROR(
MEDIAN((IF(DATOS_[[Sexo]:[Sexo]]=$B94,IF(DATOS_[[AGRUP. CLAS. PROF.]:[AGRUP. CLAS. PROF.]]=$B93,IF(DATOS_[[Check Periodo Ref.]:[Check Periodo Ref.]]="Dentro",DATOS_[Conc.Sal.06]))))),
0)</f>
        <v>0</v>
      </c>
      <c r="L94" s="111">
        <f t="array" ref="L94">IFERROR(
MEDIAN((IF(DATOS_[[Sexo]:[Sexo]]=$B94,IF(DATOS_[[AGRUP. CLAS. PROF.]:[AGRUP. CLAS. PROF.]]=$B93,IF(DATOS_[[Check Periodo Ref.]:[Check Periodo Ref.]]="Dentro",DATOS_[Conc.Sal.07]))))),
0)</f>
        <v>0</v>
      </c>
      <c r="M94" s="111">
        <f t="array" ref="M94">IFERROR(
MEDIAN((IF(DATOS_[[Sexo]:[Sexo]]=$B94,IF(DATOS_[[AGRUP. CLAS. PROF.]:[AGRUP. CLAS. PROF.]]=$B93,IF(DATOS_[[Check Periodo Ref.]:[Check Periodo Ref.]]="Dentro",DATOS_[Conc.Sal.08]))))),
0)</f>
        <v>0</v>
      </c>
      <c r="N94" s="111">
        <f t="array" ref="N94">IFERROR(
MEDIAN((IF(DATOS_[[Sexo]:[Sexo]]=$B94,IF(DATOS_[[AGRUP. CLAS. PROF.]:[AGRUP. CLAS. PROF.]]=$B93,IF(DATOS_[[Check Periodo Ref.]:[Check Periodo Ref.]]="Dentro",DATOS_[Conc.Sal.09]))))),
0)</f>
        <v>0</v>
      </c>
      <c r="O94" s="111">
        <f t="array" ref="O94">IFERROR(
MEDIAN((IF(DATOS_[[Sexo]:[Sexo]]=$B94,IF(DATOS_[[AGRUP. CLAS. PROF.]:[AGRUP. CLAS. PROF.]]=$B93,IF(DATOS_[[Check Periodo Ref.]:[Check Periodo Ref.]]="Dentro",DATOS_[Conc.Sal.10]))))),
0)</f>
        <v>0</v>
      </c>
      <c r="P94" s="111">
        <f t="array" ref="P94">IFERROR(
MEDIAN((IF(DATOS_[[Sexo]:[Sexo]]=$B94,IF(DATOS_[[AGRUP. CLAS. PROF.]:[AGRUP. CLAS. PROF.]]=$B93,IF(DATOS_[[Check Periodo Ref.]:[Check Periodo Ref.]]="Dentro",DATOS_[Conc.Sal.11]))))),
0)</f>
        <v>0</v>
      </c>
      <c r="Q94" s="111">
        <f t="array" ref="Q94">IFERROR(
MEDIAN((IF(DATOS_[[Sexo]:[Sexo]]=$B94,IF(DATOS_[[AGRUP. CLAS. PROF.]:[AGRUP. CLAS. PROF.]]=$B93,IF(DATOS_[[Check Periodo Ref.]:[Check Periodo Ref.]]="Dentro",DATOS_[Conc.Sal.12]))))),
0)</f>
        <v>0</v>
      </c>
      <c r="R94" s="111">
        <f t="array" ref="R94">IFERROR(
MEDIAN((IF(DATOS_[[Sexo]:[Sexo]]=$B94,IF(DATOS_[[AGRUP. CLAS. PROF.]:[AGRUP. CLAS. PROF.]]=$B93,IF(DATOS_[[Check Periodo Ref.]:[Check Periodo Ref.]]="Dentro",DATOS_[Conc.Sal.13]))))),
0)</f>
        <v>0</v>
      </c>
      <c r="S94" s="111">
        <f t="array" ref="S94">IFERROR(
MEDIAN((IF(DATOS_[[Sexo]:[Sexo]]=$B94,IF(DATOS_[[AGRUP. CLAS. PROF.]:[AGRUP. CLAS. PROF.]]=$B93,IF(DATOS_[[Check Periodo Ref.]:[Check Periodo Ref.]]="Dentro",DATOS_[Conc.Sal.14]))))),
0)</f>
        <v>0</v>
      </c>
      <c r="T94" s="111">
        <f t="array" ref="T94">IFERROR(
MEDIAN((IF(DATOS_[[Sexo]:[Sexo]]=$B94,IF(DATOS_[[AGRUP. CLAS. PROF.]:[AGRUP. CLAS. PROF.]]=$B93,IF(DATOS_[[Check Periodo Ref.]:[Check Periodo Ref.]]="Dentro",DATOS_[Conc.Sal.15]))))),
0)</f>
        <v>0</v>
      </c>
      <c r="U94" s="111">
        <f t="array" ref="U94">IFERROR(
MEDIAN((IF(DATOS_[[Sexo]:[Sexo]]=$B94,IF(DATOS_[[AGRUP. CLAS. PROF.]:[AGRUP. CLAS. PROF.]]=$B93,IF(DATOS_[[Check Periodo Ref.]:[Check Periodo Ref.]]="Dentro",DATOS_[Conc.Sal.16]))))),
0)</f>
        <v>0</v>
      </c>
      <c r="V94" s="111">
        <f t="array" ref="V94">IFERROR(
MEDIAN((IF(DATOS_[[Sexo]:[Sexo]]=$B94,IF(DATOS_[[AGRUP. CLAS. PROF.]:[AGRUP. CLAS. PROF.]]=$B93,IF(DATOS_[[Check Periodo Ref.]:[Check Periodo Ref.]]="Dentro",DATOS_[Conc.Sal.17]))))),
0)</f>
        <v>0</v>
      </c>
      <c r="W94" s="111">
        <f t="array" ref="W94">IFERROR(
MEDIAN((IF(DATOS_[[Sexo]:[Sexo]]=$B94,IF(DATOS_[[AGRUP. CLAS. PROF.]:[AGRUP. CLAS. PROF.]]=$B93,IF(DATOS_[[Check Periodo Ref.]:[Check Periodo Ref.]]="Dentro",DATOS_[Conc.Sal.18]))))),
0)</f>
        <v>0</v>
      </c>
      <c r="X94" s="111">
        <f t="array" ref="X94">IFERROR(
MEDIAN((IF(DATOS_[[Sexo]:[Sexo]]=$B94,IF(DATOS_[[AGRUP. CLAS. PROF.]:[AGRUP. CLAS. PROF.]]=$B93,IF(DATOS_[[Check Periodo Ref.]:[Check Periodo Ref.]]="Dentro",DATOS_[Conc.Sal.19]))))),
0)</f>
        <v>0</v>
      </c>
      <c r="Y94" s="111">
        <f t="array" ref="Y94">IFERROR(
MEDIAN((IF(DATOS_[[Sexo]:[Sexo]]=$B94,IF(DATOS_[[AGRUP. CLAS. PROF.]:[AGRUP. CLAS. PROF.]]=$B93,IF(DATOS_[[Check Periodo Ref.]:[Check Periodo Ref.]]="Dentro",DATOS_[Conc.Sal.20]))))),
0)</f>
        <v>0</v>
      </c>
      <c r="Z94" s="111">
        <f t="array" ref="Z94">IFERROR(
MEDIAN((IF(DATOS_[[Sexo]:[Sexo]]=$B94,IF(DATOS_[[AGRUP. CLAS. PROF.]:[AGRUP. CLAS. PROF.]]=$B93,IF(DATOS_[[Check Periodo Ref.]:[Check Periodo Ref.]]="Dentro",DATOS_[Conc.Sal.21]))))),
0)</f>
        <v>0</v>
      </c>
      <c r="AA94" s="111">
        <f t="array" ref="AA94">IFERROR(
MEDIAN((IF(DATOS_[[Sexo]:[Sexo]]=$B94,IF(DATOS_[[AGRUP. CLAS. PROF.]:[AGRUP. CLAS. PROF.]]=$B93,IF(DATOS_[[Check Periodo Ref.]:[Check Periodo Ref.]]="Dentro",DATOS_[Conc.Sal.22]))))),
0)</f>
        <v>0</v>
      </c>
      <c r="AB94" s="111">
        <f t="array" ref="AB94">IFERROR(
MEDIAN((IF(DATOS_[[Sexo]:[Sexo]]=$B94,IF(DATOS_[[AGRUP. CLAS. PROF.]:[AGRUP. CLAS. PROF.]]=$B93,IF(DATOS_[[Check Periodo Ref.]:[Check Periodo Ref.]]="Dentro",DATOS_[Conc.Sal.23]))))),
0)</f>
        <v>0</v>
      </c>
      <c r="AC94" s="111">
        <f t="array" ref="AC94">IFERROR(
MEDIAN((IF(DATOS_[[Sexo]:[Sexo]]=$B94,IF(DATOS_[[AGRUP. CLAS. PROF.]:[AGRUP. CLAS. PROF.]]=$B93,IF(DATOS_[[Check Periodo Ref.]:[Check Periodo Ref.]]="Dentro",DATOS_[Conc.Sal.24]))))),
0)</f>
        <v>0</v>
      </c>
      <c r="AD94" s="111">
        <f t="array" ref="AD94">IFERROR(
MEDIAN((IF(DATOS_[[Sexo]:[Sexo]]=$B94,IF(DATOS_[[AGRUP. CLAS. PROF.]:[AGRUP. CLAS. PROF.]]=$B93,IF(DATOS_[[Check Periodo Ref.]:[Check Periodo Ref.]]="Dentro",DATOS_[Conc.Sal.25]))))),
0)</f>
        <v>0</v>
      </c>
      <c r="AE94" s="111">
        <f t="array" ref="AE94">IFERROR(
MEDIAN((IF(DATOS_[[Sexo]:[Sexo]]=$B94,IF(DATOS_[[AGRUP. CLAS. PROF.]:[AGRUP. CLAS. PROF.]]=$B93,IF(DATOS_[[Check Periodo Ref.]:[Check Periodo Ref.]]="Dentro",DATOS_[Conc.Sal.26]))))),
0)</f>
        <v>0</v>
      </c>
      <c r="AF94" s="111">
        <f t="array" ref="AF94">IFERROR(
MEDIAN((IF(DATOS_[[Sexo]:[Sexo]]=$B94,IF(DATOS_[[AGRUP. CLAS. PROF.]:[AGRUP. CLAS. PROF.]]=$B93,IF(DATOS_[[Check Periodo Ref.]:[Check Periodo Ref.]]="Dentro",DATOS_[Conc.Sal.27]))))),
0)</f>
        <v>0</v>
      </c>
      <c r="AG94" s="111">
        <f t="array" ref="AG94">IFERROR(
MEDIAN((IF(DATOS_[[Sexo]:[Sexo]]=$B94,IF(DATOS_[[AGRUP. CLAS. PROF.]:[AGRUP. CLAS. PROF.]]=$B93,IF(DATOS_[[Check Periodo Ref.]:[Check Periodo Ref.]]="Dentro",DATOS_[Conc.Sal.28]))))),
0)</f>
        <v>0</v>
      </c>
      <c r="AH94" s="111">
        <f t="array" ref="AH94">IFERROR(
MEDIAN((IF(DATOS_[[Sexo]:[Sexo]]=$B94,IF(DATOS_[[AGRUP. CLAS. PROF.]:[AGRUP. CLAS. PROF.]]=$B93,IF(DATOS_[[Check Periodo Ref.]:[Check Periodo Ref.]]="Dentro",DATOS_[Conc.Sal.29]))))),
0)</f>
        <v>0</v>
      </c>
      <c r="AI94" s="111">
        <f t="array" ref="AI94">IFERROR(
MEDIAN((IF(DATOS_[[Sexo]:[Sexo]]=$B94,IF(DATOS_[[AGRUP. CLAS. PROF.]:[AGRUP. CLAS. PROF.]]=$B93,IF(DATOS_[[Check Periodo Ref.]:[Check Periodo Ref.]]="Dentro",DATOS_[Conc.Sal.30]))))),
0)</f>
        <v>0</v>
      </c>
      <c r="AJ94" s="112">
        <f t="array" ref="AJ94">IFERROR(
MEDIAN(IF(DATOS_[Sexo]=$B94,IF(DATOS_[AGRUP. CLAS. PROF.]=$B93,IF(DATOS_[Check Periodo Ref.]="Dentro",DATOS_[Tot COMPL.SAL Ef],FALSE)))),
0)</f>
        <v>0</v>
      </c>
      <c r="AK94" s="113">
        <f t="array" ref="AK94">IFERROR(
MEDIAN(IF(DATOS_[Sexo]=$B94,IF(DATOS_[AGRUP. CLAS. PROF.]=$B93,IF(DATOS_[Check Periodo Ref.]="Dentro",DATOS_[TOTAL SALARIO Ef],FALSE)))),
0)</f>
        <v>0</v>
      </c>
      <c r="AL94" s="114">
        <f t="array" ref="AL94">IFERROR(
MEDIAN((IF(DATOS_[[Sexo]:[Sexo]]=$B94,IF(DATOS_[[AGRUP. CLAS. PROF.]:[AGRUP. CLAS. PROF.]]=$B93,IF(DATOS_[[Check Periodo Ref.]:[Check Periodo Ref.]]="Dentro",DATOS_[C.Extra.01]))))),
0)</f>
        <v>0</v>
      </c>
      <c r="AM94" s="114">
        <f t="array" ref="AM94">IFERROR(
MEDIAN((IF(DATOS_[[Sexo]:[Sexo]]=$B94,IF(DATOS_[[AGRUP. CLAS. PROF.]:[AGRUP. CLAS. PROF.]]=$B93,IF(DATOS_[[Check Periodo Ref.]:[Check Periodo Ref.]]="Dentro",DATOS_[C.Extra.02]))))),
0)</f>
        <v>0</v>
      </c>
      <c r="AN94" s="114">
        <f t="array" ref="AN94">IFERROR(
MEDIAN((IF(DATOS_[[Sexo]:[Sexo]]=$B94,IF(DATOS_[[AGRUP. CLAS. PROF.]:[AGRUP. CLAS. PROF.]]=$B93,IF(DATOS_[[Check Periodo Ref.]:[Check Periodo Ref.]]="Dentro",DATOS_[C.Extra.03]))))),
0)</f>
        <v>0</v>
      </c>
      <c r="AO94" s="114">
        <f t="array" ref="AO94">IFERROR(
MEDIAN((IF(DATOS_[[Sexo]:[Sexo]]=$B94,IF(DATOS_[[AGRUP. CLAS. PROF.]:[AGRUP. CLAS. PROF.]]=$B93,IF(DATOS_[[Check Periodo Ref.]:[Check Periodo Ref.]]="Dentro",DATOS_[C.Extra.04]))))),
0)</f>
        <v>0</v>
      </c>
      <c r="AP94" s="114">
        <f t="array" ref="AP94">IFERROR(
MEDIAN((IF(DATOS_[[Sexo]:[Sexo]]=$B94,IF(DATOS_[[AGRUP. CLAS. PROF.]:[AGRUP. CLAS. PROF.]]=$B93,IF(DATOS_[[Check Periodo Ref.]:[Check Periodo Ref.]]="Dentro",DATOS_[C.Extra.05]))))),
0)</f>
        <v>0</v>
      </c>
      <c r="AQ94" s="115">
        <f t="array" ref="AQ94">IFERROR(
MEDIAN(IF(DATOS_[Sexo]=$B94,IF(DATOS_[AGRUP. CLAS. PROF.]=$B93,IF(DATOS_[Check Periodo Ref.]="Dentro",DATOS_[Tot Extrasalarial Ef],FALSE)))),
0)</f>
        <v>0</v>
      </c>
      <c r="AR94" s="116">
        <f t="array" ref="AR94">IFERROR(
MEDIAN(IF(DATOS_[Sexo]=$B94,IF(DATOS_[AGRUP. CLAS. PROF.]=$B93,IF(DATOS_[Check Periodo Ref.]="Dentro",DATOS_[TOTAL Retrib Ef],FALSE)))),
0)</f>
        <v>0</v>
      </c>
    </row>
    <row r="95" spans="1:44" x14ac:dyDescent="0.3">
      <c r="A95" s="42" t="str">
        <f t="shared" ref="A95" si="110">+A94</f>
        <v>[ocultar]</v>
      </c>
      <c r="B95" s="34" t="s">
        <v>163</v>
      </c>
      <c r="C95" s="33">
        <f t="array" ref="C95">SUM(IF($B95=DATOS_[Sexo],
IF($B93=DATOS_[AGRUP. CLAS. PROF.],
IF("Dentro"=DATOS_[Check Periodo Ref.],
1/(COUNTIFS(DATOS_[Sexo],$B95,DATOS_[AGRUP. CLAS. PROF.],$B93,DATOS_[Check Periodo Ref.],"Dentro",DATOS_[id],DATOS_[id]))))))</f>
        <v>0</v>
      </c>
      <c r="D95" s="35">
        <f>COUNTIFS(DATOS_[AGRUP. CLAS. PROF.],$B93,DATOS_[Sexo],$B95,DATOS_[Check Periodo Ref.],"Dentro")</f>
        <v>0</v>
      </c>
      <c r="E95" s="110">
        <f t="array" ref="E95">IFERROR(
MEDIAN(IF(DATOS_[Sexo]=$B95,IF(DATOS_[AGRUP. CLAS. PROF.]=$B93,IF(DATOS_[Check Periodo Ref.]="Dentro",DATOS_[SALARIO BASE Ef],FALSE)))),
0)</f>
        <v>0</v>
      </c>
      <c r="F95" s="111">
        <f t="array" ref="F95">IFERROR(
MEDIAN((IF(DATOS_[[Sexo]:[Sexo]]=$B95,IF(DATOS_[[AGRUP. CLAS. PROF.]:[AGRUP. CLAS. PROF.]]=$B93,IF(DATOS_[[Check Periodo Ref.]:[Check Periodo Ref.]]="Dentro",DATOS_[Conc.Sal.01]))))),
0)</f>
        <v>0</v>
      </c>
      <c r="G95" s="111">
        <f t="array" ref="G95">IFERROR(
MEDIAN((IF(DATOS_[[Sexo]:[Sexo]]=$B95,IF(DATOS_[[AGRUP. CLAS. PROF.]:[AGRUP. CLAS. PROF.]]=$B93,IF(DATOS_[[Check Periodo Ref.]:[Check Periodo Ref.]]="Dentro",DATOS_[Conc.Sal.02]))))),
0)</f>
        <v>0</v>
      </c>
      <c r="H95" s="111">
        <f t="array" ref="H95">IFERROR(
MEDIAN((IF(DATOS_[[Sexo]:[Sexo]]=$B95,IF(DATOS_[[AGRUP. CLAS. PROF.]:[AGRUP. CLAS. PROF.]]=$B93,IF(DATOS_[[Check Periodo Ref.]:[Check Periodo Ref.]]="Dentro",DATOS_[Conc.Sal.03]))))),
0)</f>
        <v>0</v>
      </c>
      <c r="I95" s="111">
        <f t="array" ref="I95">IFERROR(
MEDIAN((IF(DATOS_[[Sexo]:[Sexo]]=$B95,IF(DATOS_[[AGRUP. CLAS. PROF.]:[AGRUP. CLAS. PROF.]]=$B93,IF(DATOS_[[Check Periodo Ref.]:[Check Periodo Ref.]]="Dentro",DATOS_[Conc.Sal.04]))))),
0)</f>
        <v>0</v>
      </c>
      <c r="J95" s="111">
        <f t="array" ref="J95">IFERROR(
MEDIAN((IF(DATOS_[[Sexo]:[Sexo]]=$B95,IF(DATOS_[[AGRUP. CLAS. PROF.]:[AGRUP. CLAS. PROF.]]=$B93,IF(DATOS_[[Check Periodo Ref.]:[Check Periodo Ref.]]="Dentro",DATOS_[Conc.Sal.05]))))),
0)</f>
        <v>0</v>
      </c>
      <c r="K95" s="111">
        <f t="array" ref="K95">IFERROR(
MEDIAN((IF(DATOS_[[Sexo]:[Sexo]]=$B95,IF(DATOS_[[AGRUP. CLAS. PROF.]:[AGRUP. CLAS. PROF.]]=$B93,IF(DATOS_[[Check Periodo Ref.]:[Check Periodo Ref.]]="Dentro",DATOS_[Conc.Sal.06]))))),
0)</f>
        <v>0</v>
      </c>
      <c r="L95" s="111">
        <f t="array" ref="L95">IFERROR(
MEDIAN((IF(DATOS_[[Sexo]:[Sexo]]=$B95,IF(DATOS_[[AGRUP. CLAS. PROF.]:[AGRUP. CLAS. PROF.]]=$B93,IF(DATOS_[[Check Periodo Ref.]:[Check Periodo Ref.]]="Dentro",DATOS_[Conc.Sal.07]))))),
0)</f>
        <v>0</v>
      </c>
      <c r="M95" s="111">
        <f t="array" ref="M95">IFERROR(
MEDIAN((IF(DATOS_[[Sexo]:[Sexo]]=$B95,IF(DATOS_[[AGRUP. CLAS. PROF.]:[AGRUP. CLAS. PROF.]]=$B93,IF(DATOS_[[Check Periodo Ref.]:[Check Periodo Ref.]]="Dentro",DATOS_[Conc.Sal.08]))))),
0)</f>
        <v>0</v>
      </c>
      <c r="N95" s="111">
        <f t="array" ref="N95">IFERROR(
MEDIAN((IF(DATOS_[[Sexo]:[Sexo]]=$B95,IF(DATOS_[[AGRUP. CLAS. PROF.]:[AGRUP. CLAS. PROF.]]=$B93,IF(DATOS_[[Check Periodo Ref.]:[Check Periodo Ref.]]="Dentro",DATOS_[Conc.Sal.09]))))),
0)</f>
        <v>0</v>
      </c>
      <c r="O95" s="111">
        <f t="array" ref="O95">IFERROR(
MEDIAN((IF(DATOS_[[Sexo]:[Sexo]]=$B95,IF(DATOS_[[AGRUP. CLAS. PROF.]:[AGRUP. CLAS. PROF.]]=$B93,IF(DATOS_[[Check Periodo Ref.]:[Check Periodo Ref.]]="Dentro",DATOS_[Conc.Sal.10]))))),
0)</f>
        <v>0</v>
      </c>
      <c r="P95" s="111">
        <f t="array" ref="P95">IFERROR(
MEDIAN((IF(DATOS_[[Sexo]:[Sexo]]=$B95,IF(DATOS_[[AGRUP. CLAS. PROF.]:[AGRUP. CLAS. PROF.]]=$B93,IF(DATOS_[[Check Periodo Ref.]:[Check Periodo Ref.]]="Dentro",DATOS_[Conc.Sal.11]))))),
0)</f>
        <v>0</v>
      </c>
      <c r="Q95" s="111">
        <f t="array" ref="Q95">IFERROR(
MEDIAN((IF(DATOS_[[Sexo]:[Sexo]]=$B95,IF(DATOS_[[AGRUP. CLAS. PROF.]:[AGRUP. CLAS. PROF.]]=$B93,IF(DATOS_[[Check Periodo Ref.]:[Check Periodo Ref.]]="Dentro",DATOS_[Conc.Sal.12]))))),
0)</f>
        <v>0</v>
      </c>
      <c r="R95" s="111">
        <f t="array" ref="R95">IFERROR(
MEDIAN((IF(DATOS_[[Sexo]:[Sexo]]=$B95,IF(DATOS_[[AGRUP. CLAS. PROF.]:[AGRUP. CLAS. PROF.]]=$B93,IF(DATOS_[[Check Periodo Ref.]:[Check Periodo Ref.]]="Dentro",DATOS_[Conc.Sal.13]))))),
0)</f>
        <v>0</v>
      </c>
      <c r="S95" s="111">
        <f t="array" ref="S95">IFERROR(
MEDIAN((IF(DATOS_[[Sexo]:[Sexo]]=$B95,IF(DATOS_[[AGRUP. CLAS. PROF.]:[AGRUP. CLAS. PROF.]]=$B93,IF(DATOS_[[Check Periodo Ref.]:[Check Periodo Ref.]]="Dentro",DATOS_[Conc.Sal.14]))))),
0)</f>
        <v>0</v>
      </c>
      <c r="T95" s="111">
        <f t="array" ref="T95">IFERROR(
MEDIAN((IF(DATOS_[[Sexo]:[Sexo]]=$B95,IF(DATOS_[[AGRUP. CLAS. PROF.]:[AGRUP. CLAS. PROF.]]=$B93,IF(DATOS_[[Check Periodo Ref.]:[Check Periodo Ref.]]="Dentro",DATOS_[Conc.Sal.15]))))),
0)</f>
        <v>0</v>
      </c>
      <c r="U95" s="111">
        <f t="array" ref="U95">IFERROR(
MEDIAN((IF(DATOS_[[Sexo]:[Sexo]]=$B95,IF(DATOS_[[AGRUP. CLAS. PROF.]:[AGRUP. CLAS. PROF.]]=$B93,IF(DATOS_[[Check Periodo Ref.]:[Check Periodo Ref.]]="Dentro",DATOS_[Conc.Sal.16]))))),
0)</f>
        <v>0</v>
      </c>
      <c r="V95" s="111">
        <f t="array" ref="V95">IFERROR(
MEDIAN((IF(DATOS_[[Sexo]:[Sexo]]=$B95,IF(DATOS_[[AGRUP. CLAS. PROF.]:[AGRUP. CLAS. PROF.]]=$B93,IF(DATOS_[[Check Periodo Ref.]:[Check Periodo Ref.]]="Dentro",DATOS_[Conc.Sal.17]))))),
0)</f>
        <v>0</v>
      </c>
      <c r="W95" s="111">
        <f t="array" ref="W95">IFERROR(
MEDIAN((IF(DATOS_[[Sexo]:[Sexo]]=$B95,IF(DATOS_[[AGRUP. CLAS. PROF.]:[AGRUP. CLAS. PROF.]]=$B93,IF(DATOS_[[Check Periodo Ref.]:[Check Periodo Ref.]]="Dentro",DATOS_[Conc.Sal.18]))))),
0)</f>
        <v>0</v>
      </c>
      <c r="X95" s="111">
        <f t="array" ref="X95">IFERROR(
MEDIAN((IF(DATOS_[[Sexo]:[Sexo]]=$B95,IF(DATOS_[[AGRUP. CLAS. PROF.]:[AGRUP. CLAS. PROF.]]=$B93,IF(DATOS_[[Check Periodo Ref.]:[Check Periodo Ref.]]="Dentro",DATOS_[Conc.Sal.19]))))),
0)</f>
        <v>0</v>
      </c>
      <c r="Y95" s="111">
        <f t="array" ref="Y95">IFERROR(
MEDIAN((IF(DATOS_[[Sexo]:[Sexo]]=$B95,IF(DATOS_[[AGRUP. CLAS. PROF.]:[AGRUP. CLAS. PROF.]]=$B93,IF(DATOS_[[Check Periodo Ref.]:[Check Periodo Ref.]]="Dentro",DATOS_[Conc.Sal.20]))))),
0)</f>
        <v>0</v>
      </c>
      <c r="Z95" s="111">
        <f t="array" ref="Z95">IFERROR(
MEDIAN((IF(DATOS_[[Sexo]:[Sexo]]=$B95,IF(DATOS_[[AGRUP. CLAS. PROF.]:[AGRUP. CLAS. PROF.]]=$B93,IF(DATOS_[[Check Periodo Ref.]:[Check Periodo Ref.]]="Dentro",DATOS_[Conc.Sal.21]))))),
0)</f>
        <v>0</v>
      </c>
      <c r="AA95" s="111">
        <f t="array" ref="AA95">IFERROR(
MEDIAN((IF(DATOS_[[Sexo]:[Sexo]]=$B95,IF(DATOS_[[AGRUP. CLAS. PROF.]:[AGRUP. CLAS. PROF.]]=$B93,IF(DATOS_[[Check Periodo Ref.]:[Check Periodo Ref.]]="Dentro",DATOS_[Conc.Sal.22]))))),
0)</f>
        <v>0</v>
      </c>
      <c r="AB95" s="111">
        <f t="array" ref="AB95">IFERROR(
MEDIAN((IF(DATOS_[[Sexo]:[Sexo]]=$B95,IF(DATOS_[[AGRUP. CLAS. PROF.]:[AGRUP. CLAS. PROF.]]=$B93,IF(DATOS_[[Check Periodo Ref.]:[Check Periodo Ref.]]="Dentro",DATOS_[Conc.Sal.23]))))),
0)</f>
        <v>0</v>
      </c>
      <c r="AC95" s="111">
        <f t="array" ref="AC95">IFERROR(
MEDIAN((IF(DATOS_[[Sexo]:[Sexo]]=$B95,IF(DATOS_[[AGRUP. CLAS. PROF.]:[AGRUP. CLAS. PROF.]]=$B93,IF(DATOS_[[Check Periodo Ref.]:[Check Periodo Ref.]]="Dentro",DATOS_[Conc.Sal.24]))))),
0)</f>
        <v>0</v>
      </c>
      <c r="AD95" s="111">
        <f t="array" ref="AD95">IFERROR(
MEDIAN((IF(DATOS_[[Sexo]:[Sexo]]=$B95,IF(DATOS_[[AGRUP. CLAS. PROF.]:[AGRUP. CLAS. PROF.]]=$B93,IF(DATOS_[[Check Periodo Ref.]:[Check Periodo Ref.]]="Dentro",DATOS_[Conc.Sal.25]))))),
0)</f>
        <v>0</v>
      </c>
      <c r="AE95" s="111">
        <f t="array" ref="AE95">IFERROR(
MEDIAN((IF(DATOS_[[Sexo]:[Sexo]]=$B95,IF(DATOS_[[AGRUP. CLAS. PROF.]:[AGRUP. CLAS. PROF.]]=$B93,IF(DATOS_[[Check Periodo Ref.]:[Check Periodo Ref.]]="Dentro",DATOS_[Conc.Sal.26]))))),
0)</f>
        <v>0</v>
      </c>
      <c r="AF95" s="111">
        <f t="array" ref="AF95">IFERROR(
MEDIAN((IF(DATOS_[[Sexo]:[Sexo]]=$B95,IF(DATOS_[[AGRUP. CLAS. PROF.]:[AGRUP. CLAS. PROF.]]=$B93,IF(DATOS_[[Check Periodo Ref.]:[Check Periodo Ref.]]="Dentro",DATOS_[Conc.Sal.27]))))),
0)</f>
        <v>0</v>
      </c>
      <c r="AG95" s="111">
        <f t="array" ref="AG95">IFERROR(
MEDIAN((IF(DATOS_[[Sexo]:[Sexo]]=$B95,IF(DATOS_[[AGRUP. CLAS. PROF.]:[AGRUP. CLAS. PROF.]]=$B93,IF(DATOS_[[Check Periodo Ref.]:[Check Periodo Ref.]]="Dentro",DATOS_[Conc.Sal.28]))))),
0)</f>
        <v>0</v>
      </c>
      <c r="AH95" s="111">
        <f t="array" ref="AH95">IFERROR(
MEDIAN((IF(DATOS_[[Sexo]:[Sexo]]=$B95,IF(DATOS_[[AGRUP. CLAS. PROF.]:[AGRUP. CLAS. PROF.]]=$B93,IF(DATOS_[[Check Periodo Ref.]:[Check Periodo Ref.]]="Dentro",DATOS_[Conc.Sal.29]))))),
0)</f>
        <v>0</v>
      </c>
      <c r="AI95" s="111">
        <f t="array" ref="AI95">IFERROR(
MEDIAN((IF(DATOS_[[Sexo]:[Sexo]]=$B95,IF(DATOS_[[AGRUP. CLAS. PROF.]:[AGRUP. CLAS. PROF.]]=$B93,IF(DATOS_[[Check Periodo Ref.]:[Check Periodo Ref.]]="Dentro",DATOS_[Conc.Sal.30]))))),
0)</f>
        <v>0</v>
      </c>
      <c r="AJ95" s="112">
        <f t="array" ref="AJ95">IFERROR(
MEDIAN(IF(DATOS_[Sexo]=$B95,IF(DATOS_[AGRUP. CLAS. PROF.]=$B93,IF(DATOS_[Check Periodo Ref.]="Dentro",DATOS_[Tot COMPL.SAL Ef],FALSE)))),
0)</f>
        <v>0</v>
      </c>
      <c r="AK95" s="113">
        <f t="array" ref="AK95">IFERROR(
MEDIAN(IF(DATOS_[Sexo]=$B95,IF(DATOS_[AGRUP. CLAS. PROF.]=$B93,IF(DATOS_[Check Periodo Ref.]="Dentro",DATOS_[TOTAL SALARIO Ef],FALSE)))),
0)</f>
        <v>0</v>
      </c>
      <c r="AL95" s="114">
        <f t="array" ref="AL95">IFERROR(
MEDIAN((IF(DATOS_[[Sexo]:[Sexo]]=$B95,IF(DATOS_[[AGRUP. CLAS. PROF.]:[AGRUP. CLAS. PROF.]]=$B93,IF(DATOS_[[Check Periodo Ref.]:[Check Periodo Ref.]]="Dentro",DATOS_[C.Extra.01]))))),
0)</f>
        <v>0</v>
      </c>
      <c r="AM95" s="114">
        <f t="array" ref="AM95">IFERROR(
MEDIAN((IF(DATOS_[[Sexo]:[Sexo]]=$B95,IF(DATOS_[[AGRUP. CLAS. PROF.]:[AGRUP. CLAS. PROF.]]=$B93,IF(DATOS_[[Check Periodo Ref.]:[Check Periodo Ref.]]="Dentro",DATOS_[C.Extra.02]))))),
0)</f>
        <v>0</v>
      </c>
      <c r="AN95" s="114">
        <f t="array" ref="AN95">IFERROR(
MEDIAN((IF(DATOS_[[Sexo]:[Sexo]]=$B95,IF(DATOS_[[AGRUP. CLAS. PROF.]:[AGRUP. CLAS. PROF.]]=$B93,IF(DATOS_[[Check Periodo Ref.]:[Check Periodo Ref.]]="Dentro",DATOS_[C.Extra.03]))))),
0)</f>
        <v>0</v>
      </c>
      <c r="AO95" s="114">
        <f t="array" ref="AO95">IFERROR(
MEDIAN((IF(DATOS_[[Sexo]:[Sexo]]=$B95,IF(DATOS_[[AGRUP. CLAS. PROF.]:[AGRUP. CLAS. PROF.]]=$B93,IF(DATOS_[[Check Periodo Ref.]:[Check Periodo Ref.]]="Dentro",DATOS_[C.Extra.04]))))),
0)</f>
        <v>0</v>
      </c>
      <c r="AP95" s="114">
        <f t="array" ref="AP95">IFERROR(
MEDIAN((IF(DATOS_[[Sexo]:[Sexo]]=$B95,IF(DATOS_[[AGRUP. CLAS. PROF.]:[AGRUP. CLAS. PROF.]]=$B93,IF(DATOS_[[Check Periodo Ref.]:[Check Periodo Ref.]]="Dentro",DATOS_[C.Extra.05]))))),
0)</f>
        <v>0</v>
      </c>
      <c r="AQ95" s="115">
        <f t="array" ref="AQ95">IFERROR(
MEDIAN(IF(DATOS_[Sexo]=$B95,IF(DATOS_[AGRUP. CLAS. PROF.]=$B93,IF(DATOS_[Check Periodo Ref.]="Dentro",DATOS_[Tot Extrasalarial Ef],FALSE)))),
0)</f>
        <v>0</v>
      </c>
      <c r="AR95" s="116">
        <f t="array" ref="AR95">IFERROR(
MEDIAN(IF(DATOS_[Sexo]=$B95,IF(DATOS_[AGRUP. CLAS. PROF.]=$B93,IF(DATOS_[Check Periodo Ref.]="Dentro",DATOS_[TOTAL Retrib Ef],FALSE)))),
0)</f>
        <v>0</v>
      </c>
    </row>
    <row r="96" spans="1:44" ht="17.25" thickBot="1" x14ac:dyDescent="0.35">
      <c r="A96" s="42" t="str">
        <f t="shared" ref="A96" si="111">+A97</f>
        <v>[ocultar]</v>
      </c>
      <c r="B96" s="40" t="s">
        <v>244</v>
      </c>
      <c r="C96" s="109"/>
      <c r="D96" s="41"/>
      <c r="E96" s="119" t="str">
        <f t="shared" ref="E96:AR96" si="112">IFERROR((E97-E98)/E97,"")</f>
        <v/>
      </c>
      <c r="F96" s="123" t="str">
        <f t="shared" si="112"/>
        <v/>
      </c>
      <c r="G96" s="123" t="str">
        <f t="shared" si="112"/>
        <v/>
      </c>
      <c r="H96" s="123" t="str">
        <f t="shared" si="112"/>
        <v/>
      </c>
      <c r="I96" s="123" t="str">
        <f t="shared" si="112"/>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2" t="str">
        <f t="shared" si="112"/>
        <v/>
      </c>
      <c r="W96" s="122" t="str">
        <f t="shared" si="112"/>
        <v/>
      </c>
      <c r="X96" s="122" t="str">
        <f t="shared" si="112"/>
        <v/>
      </c>
      <c r="Y96" s="122"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4" t="str">
        <f t="shared" si="112"/>
        <v/>
      </c>
      <c r="AK96" s="128" t="str">
        <f t="shared" si="112"/>
        <v/>
      </c>
      <c r="AL96" s="125" t="str">
        <f t="shared" si="112"/>
        <v/>
      </c>
      <c r="AM96" s="125" t="str">
        <f t="shared" si="112"/>
        <v/>
      </c>
      <c r="AN96" s="125" t="str">
        <f t="shared" si="112"/>
        <v/>
      </c>
      <c r="AO96" s="125" t="str">
        <f t="shared" si="112"/>
        <v/>
      </c>
      <c r="AP96" s="125" t="str">
        <f t="shared" si="112"/>
        <v/>
      </c>
      <c r="AQ96" s="126" t="str">
        <f t="shared" si="112"/>
        <v/>
      </c>
      <c r="AR96" s="127" t="str">
        <f t="shared" si="112"/>
        <v/>
      </c>
    </row>
    <row r="97" spans="1:44" x14ac:dyDescent="0.3">
      <c r="A97" s="42" t="str">
        <f t="shared" ref="A97" si="113">+IF(C97+C98=0,"[ocultar]","")</f>
        <v>[ocultar]</v>
      </c>
      <c r="B97" s="34" t="s">
        <v>162</v>
      </c>
      <c r="C97" s="33">
        <f t="array" ref="C97">SUM(IF($B97=DATOS_[Sexo],
IF($B96=DATOS_[AGRUP. CLAS. PROF.],
IF("Dentro"=DATOS_[Check Periodo Ref.],
1/(COUNTIFS(DATOS_[Sexo],$B97,DATOS_[AGRUP. CLAS. PROF.],$B96,DATOS_[Check Periodo Ref.],"Dentro",DATOS_[id],DATOS_[id]))))))</f>
        <v>0</v>
      </c>
      <c r="D97" s="35">
        <f>COUNTIFS(DATOS_[AGRUP. CLAS. PROF.],$B96,DATOS_[Sexo],$B97,DATOS_[Check Periodo Ref.],"Dentro")</f>
        <v>0</v>
      </c>
      <c r="E97" s="110">
        <f t="array" ref="E97">IFERROR(
MEDIAN(IF(DATOS_[Sexo]=$B97,IF(DATOS_[AGRUP. CLAS. PROF.]=$B96,IF(DATOS_[Check Periodo Ref.]="Dentro",DATOS_[SALARIO BASE Ef],FALSE)))),
0)</f>
        <v>0</v>
      </c>
      <c r="F97" s="111">
        <f t="array" ref="F97">IFERROR(
MEDIAN((IF(DATOS_[[Sexo]:[Sexo]]=$B97,IF(DATOS_[[AGRUP. CLAS. PROF.]:[AGRUP. CLAS. PROF.]]=$B96,IF(DATOS_[[Check Periodo Ref.]:[Check Periodo Ref.]]="Dentro",DATOS_[Conc.Sal.01]))))),
0)</f>
        <v>0</v>
      </c>
      <c r="G97" s="111">
        <f t="array" ref="G97">IFERROR(
MEDIAN((IF(DATOS_[[Sexo]:[Sexo]]=$B97,IF(DATOS_[[AGRUP. CLAS. PROF.]:[AGRUP. CLAS. PROF.]]=$B96,IF(DATOS_[[Check Periodo Ref.]:[Check Periodo Ref.]]="Dentro",DATOS_[Conc.Sal.02]))))),
0)</f>
        <v>0</v>
      </c>
      <c r="H97" s="111">
        <f t="array" ref="H97">IFERROR(
MEDIAN((IF(DATOS_[[Sexo]:[Sexo]]=$B97,IF(DATOS_[[AGRUP. CLAS. PROF.]:[AGRUP. CLAS. PROF.]]=$B96,IF(DATOS_[[Check Periodo Ref.]:[Check Periodo Ref.]]="Dentro",DATOS_[Conc.Sal.03]))))),
0)</f>
        <v>0</v>
      </c>
      <c r="I97" s="111">
        <f t="array" ref="I97">IFERROR(
MEDIAN((IF(DATOS_[[Sexo]:[Sexo]]=$B97,IF(DATOS_[[AGRUP. CLAS. PROF.]:[AGRUP. CLAS. PROF.]]=$B96,IF(DATOS_[[Check Periodo Ref.]:[Check Periodo Ref.]]="Dentro",DATOS_[Conc.Sal.04]))))),
0)</f>
        <v>0</v>
      </c>
      <c r="J97" s="111">
        <f t="array" ref="J97">IFERROR(
MEDIAN((IF(DATOS_[[Sexo]:[Sexo]]=$B97,IF(DATOS_[[AGRUP. CLAS. PROF.]:[AGRUP. CLAS. PROF.]]=$B96,IF(DATOS_[[Check Periodo Ref.]:[Check Periodo Ref.]]="Dentro",DATOS_[Conc.Sal.05]))))),
0)</f>
        <v>0</v>
      </c>
      <c r="K97" s="111">
        <f t="array" ref="K97">IFERROR(
MEDIAN((IF(DATOS_[[Sexo]:[Sexo]]=$B97,IF(DATOS_[[AGRUP. CLAS. PROF.]:[AGRUP. CLAS. PROF.]]=$B96,IF(DATOS_[[Check Periodo Ref.]:[Check Periodo Ref.]]="Dentro",DATOS_[Conc.Sal.06]))))),
0)</f>
        <v>0</v>
      </c>
      <c r="L97" s="111">
        <f t="array" ref="L97">IFERROR(
MEDIAN((IF(DATOS_[[Sexo]:[Sexo]]=$B97,IF(DATOS_[[AGRUP. CLAS. PROF.]:[AGRUP. CLAS. PROF.]]=$B96,IF(DATOS_[[Check Periodo Ref.]:[Check Periodo Ref.]]="Dentro",DATOS_[Conc.Sal.07]))))),
0)</f>
        <v>0</v>
      </c>
      <c r="M97" s="111">
        <f t="array" ref="M97">IFERROR(
MEDIAN((IF(DATOS_[[Sexo]:[Sexo]]=$B97,IF(DATOS_[[AGRUP. CLAS. PROF.]:[AGRUP. CLAS. PROF.]]=$B96,IF(DATOS_[[Check Periodo Ref.]:[Check Periodo Ref.]]="Dentro",DATOS_[Conc.Sal.08]))))),
0)</f>
        <v>0</v>
      </c>
      <c r="N97" s="111">
        <f t="array" ref="N97">IFERROR(
MEDIAN((IF(DATOS_[[Sexo]:[Sexo]]=$B97,IF(DATOS_[[AGRUP. CLAS. PROF.]:[AGRUP. CLAS. PROF.]]=$B96,IF(DATOS_[[Check Periodo Ref.]:[Check Periodo Ref.]]="Dentro",DATOS_[Conc.Sal.09]))))),
0)</f>
        <v>0</v>
      </c>
      <c r="O97" s="111">
        <f t="array" ref="O97">IFERROR(
MEDIAN((IF(DATOS_[[Sexo]:[Sexo]]=$B97,IF(DATOS_[[AGRUP. CLAS. PROF.]:[AGRUP. CLAS. PROF.]]=$B96,IF(DATOS_[[Check Periodo Ref.]:[Check Periodo Ref.]]="Dentro",DATOS_[Conc.Sal.10]))))),
0)</f>
        <v>0</v>
      </c>
      <c r="P97" s="111">
        <f t="array" ref="P97">IFERROR(
MEDIAN((IF(DATOS_[[Sexo]:[Sexo]]=$B97,IF(DATOS_[[AGRUP. CLAS. PROF.]:[AGRUP. CLAS. PROF.]]=$B96,IF(DATOS_[[Check Periodo Ref.]:[Check Periodo Ref.]]="Dentro",DATOS_[Conc.Sal.11]))))),
0)</f>
        <v>0</v>
      </c>
      <c r="Q97" s="111">
        <f t="array" ref="Q97">IFERROR(
MEDIAN((IF(DATOS_[[Sexo]:[Sexo]]=$B97,IF(DATOS_[[AGRUP. CLAS. PROF.]:[AGRUP. CLAS. PROF.]]=$B96,IF(DATOS_[[Check Periodo Ref.]:[Check Periodo Ref.]]="Dentro",DATOS_[Conc.Sal.12]))))),
0)</f>
        <v>0</v>
      </c>
      <c r="R97" s="111">
        <f t="array" ref="R97">IFERROR(
MEDIAN((IF(DATOS_[[Sexo]:[Sexo]]=$B97,IF(DATOS_[[AGRUP. CLAS. PROF.]:[AGRUP. CLAS. PROF.]]=$B96,IF(DATOS_[[Check Periodo Ref.]:[Check Periodo Ref.]]="Dentro",DATOS_[Conc.Sal.13]))))),
0)</f>
        <v>0</v>
      </c>
      <c r="S97" s="111">
        <f t="array" ref="S97">IFERROR(
MEDIAN((IF(DATOS_[[Sexo]:[Sexo]]=$B97,IF(DATOS_[[AGRUP. CLAS. PROF.]:[AGRUP. CLAS. PROF.]]=$B96,IF(DATOS_[[Check Periodo Ref.]:[Check Periodo Ref.]]="Dentro",DATOS_[Conc.Sal.14]))))),
0)</f>
        <v>0</v>
      </c>
      <c r="T97" s="111">
        <f t="array" ref="T97">IFERROR(
MEDIAN((IF(DATOS_[[Sexo]:[Sexo]]=$B97,IF(DATOS_[[AGRUP. CLAS. PROF.]:[AGRUP. CLAS. PROF.]]=$B96,IF(DATOS_[[Check Periodo Ref.]:[Check Periodo Ref.]]="Dentro",DATOS_[Conc.Sal.15]))))),
0)</f>
        <v>0</v>
      </c>
      <c r="U97" s="111">
        <f t="array" ref="U97">IFERROR(
MEDIAN((IF(DATOS_[[Sexo]:[Sexo]]=$B97,IF(DATOS_[[AGRUP. CLAS. PROF.]:[AGRUP. CLAS. PROF.]]=$B96,IF(DATOS_[[Check Periodo Ref.]:[Check Periodo Ref.]]="Dentro",DATOS_[Conc.Sal.16]))))),
0)</f>
        <v>0</v>
      </c>
      <c r="V97" s="111">
        <f t="array" ref="V97">IFERROR(
MEDIAN((IF(DATOS_[[Sexo]:[Sexo]]=$B97,IF(DATOS_[[AGRUP. CLAS. PROF.]:[AGRUP. CLAS. PROF.]]=$B96,IF(DATOS_[[Check Periodo Ref.]:[Check Periodo Ref.]]="Dentro",DATOS_[Conc.Sal.17]))))),
0)</f>
        <v>0</v>
      </c>
      <c r="W97" s="111">
        <f t="array" ref="W97">IFERROR(
MEDIAN((IF(DATOS_[[Sexo]:[Sexo]]=$B97,IF(DATOS_[[AGRUP. CLAS. PROF.]:[AGRUP. CLAS. PROF.]]=$B96,IF(DATOS_[[Check Periodo Ref.]:[Check Periodo Ref.]]="Dentro",DATOS_[Conc.Sal.18]))))),
0)</f>
        <v>0</v>
      </c>
      <c r="X97" s="111">
        <f t="array" ref="X97">IFERROR(
MEDIAN((IF(DATOS_[[Sexo]:[Sexo]]=$B97,IF(DATOS_[[AGRUP. CLAS. PROF.]:[AGRUP. CLAS. PROF.]]=$B96,IF(DATOS_[[Check Periodo Ref.]:[Check Periodo Ref.]]="Dentro",DATOS_[Conc.Sal.19]))))),
0)</f>
        <v>0</v>
      </c>
      <c r="Y97" s="111">
        <f t="array" ref="Y97">IFERROR(
MEDIAN((IF(DATOS_[[Sexo]:[Sexo]]=$B97,IF(DATOS_[[AGRUP. CLAS. PROF.]:[AGRUP. CLAS. PROF.]]=$B96,IF(DATOS_[[Check Periodo Ref.]:[Check Periodo Ref.]]="Dentro",DATOS_[Conc.Sal.20]))))),
0)</f>
        <v>0</v>
      </c>
      <c r="Z97" s="111">
        <f t="array" ref="Z97">IFERROR(
MEDIAN((IF(DATOS_[[Sexo]:[Sexo]]=$B97,IF(DATOS_[[AGRUP. CLAS. PROF.]:[AGRUP. CLAS. PROF.]]=$B96,IF(DATOS_[[Check Periodo Ref.]:[Check Periodo Ref.]]="Dentro",DATOS_[Conc.Sal.21]))))),
0)</f>
        <v>0</v>
      </c>
      <c r="AA97" s="111">
        <f t="array" ref="AA97">IFERROR(
MEDIAN((IF(DATOS_[[Sexo]:[Sexo]]=$B97,IF(DATOS_[[AGRUP. CLAS. PROF.]:[AGRUP. CLAS. PROF.]]=$B96,IF(DATOS_[[Check Periodo Ref.]:[Check Periodo Ref.]]="Dentro",DATOS_[Conc.Sal.22]))))),
0)</f>
        <v>0</v>
      </c>
      <c r="AB97" s="111">
        <f t="array" ref="AB97">IFERROR(
MEDIAN((IF(DATOS_[[Sexo]:[Sexo]]=$B97,IF(DATOS_[[AGRUP. CLAS. PROF.]:[AGRUP. CLAS. PROF.]]=$B96,IF(DATOS_[[Check Periodo Ref.]:[Check Periodo Ref.]]="Dentro",DATOS_[Conc.Sal.23]))))),
0)</f>
        <v>0</v>
      </c>
      <c r="AC97" s="111">
        <f t="array" ref="AC97">IFERROR(
MEDIAN((IF(DATOS_[[Sexo]:[Sexo]]=$B97,IF(DATOS_[[AGRUP. CLAS. PROF.]:[AGRUP. CLAS. PROF.]]=$B96,IF(DATOS_[[Check Periodo Ref.]:[Check Periodo Ref.]]="Dentro",DATOS_[Conc.Sal.24]))))),
0)</f>
        <v>0</v>
      </c>
      <c r="AD97" s="111">
        <f t="array" ref="AD97">IFERROR(
MEDIAN((IF(DATOS_[[Sexo]:[Sexo]]=$B97,IF(DATOS_[[AGRUP. CLAS. PROF.]:[AGRUP. CLAS. PROF.]]=$B96,IF(DATOS_[[Check Periodo Ref.]:[Check Periodo Ref.]]="Dentro",DATOS_[Conc.Sal.25]))))),
0)</f>
        <v>0</v>
      </c>
      <c r="AE97" s="111">
        <f t="array" ref="AE97">IFERROR(
MEDIAN((IF(DATOS_[[Sexo]:[Sexo]]=$B97,IF(DATOS_[[AGRUP. CLAS. PROF.]:[AGRUP. CLAS. PROF.]]=$B96,IF(DATOS_[[Check Periodo Ref.]:[Check Periodo Ref.]]="Dentro",DATOS_[Conc.Sal.26]))))),
0)</f>
        <v>0</v>
      </c>
      <c r="AF97" s="111">
        <f t="array" ref="AF97">IFERROR(
MEDIAN((IF(DATOS_[[Sexo]:[Sexo]]=$B97,IF(DATOS_[[AGRUP. CLAS. PROF.]:[AGRUP. CLAS. PROF.]]=$B96,IF(DATOS_[[Check Periodo Ref.]:[Check Periodo Ref.]]="Dentro",DATOS_[Conc.Sal.27]))))),
0)</f>
        <v>0</v>
      </c>
      <c r="AG97" s="111">
        <f t="array" ref="AG97">IFERROR(
MEDIAN((IF(DATOS_[[Sexo]:[Sexo]]=$B97,IF(DATOS_[[AGRUP. CLAS. PROF.]:[AGRUP. CLAS. PROF.]]=$B96,IF(DATOS_[[Check Periodo Ref.]:[Check Periodo Ref.]]="Dentro",DATOS_[Conc.Sal.28]))))),
0)</f>
        <v>0</v>
      </c>
      <c r="AH97" s="111">
        <f t="array" ref="AH97">IFERROR(
MEDIAN((IF(DATOS_[[Sexo]:[Sexo]]=$B97,IF(DATOS_[[AGRUP. CLAS. PROF.]:[AGRUP. CLAS. PROF.]]=$B96,IF(DATOS_[[Check Periodo Ref.]:[Check Periodo Ref.]]="Dentro",DATOS_[Conc.Sal.29]))))),
0)</f>
        <v>0</v>
      </c>
      <c r="AI97" s="111">
        <f t="array" ref="AI97">IFERROR(
MEDIAN((IF(DATOS_[[Sexo]:[Sexo]]=$B97,IF(DATOS_[[AGRUP. CLAS. PROF.]:[AGRUP. CLAS. PROF.]]=$B96,IF(DATOS_[[Check Periodo Ref.]:[Check Periodo Ref.]]="Dentro",DATOS_[Conc.Sal.30]))))),
0)</f>
        <v>0</v>
      </c>
      <c r="AJ97" s="112">
        <f t="array" ref="AJ97">IFERROR(
MEDIAN(IF(DATOS_[Sexo]=$B97,IF(DATOS_[AGRUP. CLAS. PROF.]=$B96,IF(DATOS_[Check Periodo Ref.]="Dentro",DATOS_[Tot COMPL.SAL Ef],FALSE)))),
0)</f>
        <v>0</v>
      </c>
      <c r="AK97" s="113">
        <f t="array" ref="AK97">IFERROR(
MEDIAN(IF(DATOS_[Sexo]=$B97,IF(DATOS_[AGRUP. CLAS. PROF.]=$B96,IF(DATOS_[Check Periodo Ref.]="Dentro",DATOS_[TOTAL SALARIO Ef],FALSE)))),
0)</f>
        <v>0</v>
      </c>
      <c r="AL97" s="114">
        <f t="array" ref="AL97">IFERROR(
MEDIAN((IF(DATOS_[[Sexo]:[Sexo]]=$B97,IF(DATOS_[[AGRUP. CLAS. PROF.]:[AGRUP. CLAS. PROF.]]=$B96,IF(DATOS_[[Check Periodo Ref.]:[Check Periodo Ref.]]="Dentro",DATOS_[C.Extra.01]))))),
0)</f>
        <v>0</v>
      </c>
      <c r="AM97" s="114">
        <f t="array" ref="AM97">IFERROR(
MEDIAN((IF(DATOS_[[Sexo]:[Sexo]]=$B97,IF(DATOS_[[AGRUP. CLAS. PROF.]:[AGRUP. CLAS. PROF.]]=$B96,IF(DATOS_[[Check Periodo Ref.]:[Check Periodo Ref.]]="Dentro",DATOS_[C.Extra.02]))))),
0)</f>
        <v>0</v>
      </c>
      <c r="AN97" s="114">
        <f t="array" ref="AN97">IFERROR(
MEDIAN((IF(DATOS_[[Sexo]:[Sexo]]=$B97,IF(DATOS_[[AGRUP. CLAS. PROF.]:[AGRUP. CLAS. PROF.]]=$B96,IF(DATOS_[[Check Periodo Ref.]:[Check Periodo Ref.]]="Dentro",DATOS_[C.Extra.03]))))),
0)</f>
        <v>0</v>
      </c>
      <c r="AO97" s="114">
        <f t="array" ref="AO97">IFERROR(
MEDIAN((IF(DATOS_[[Sexo]:[Sexo]]=$B97,IF(DATOS_[[AGRUP. CLAS. PROF.]:[AGRUP. CLAS. PROF.]]=$B96,IF(DATOS_[[Check Periodo Ref.]:[Check Periodo Ref.]]="Dentro",DATOS_[C.Extra.04]))))),
0)</f>
        <v>0</v>
      </c>
      <c r="AP97" s="114">
        <f t="array" ref="AP97">IFERROR(
MEDIAN((IF(DATOS_[[Sexo]:[Sexo]]=$B97,IF(DATOS_[[AGRUP. CLAS. PROF.]:[AGRUP. CLAS. PROF.]]=$B96,IF(DATOS_[[Check Periodo Ref.]:[Check Periodo Ref.]]="Dentro",DATOS_[C.Extra.05]))))),
0)</f>
        <v>0</v>
      </c>
      <c r="AQ97" s="115">
        <f t="array" ref="AQ97">IFERROR(
MEDIAN(IF(DATOS_[Sexo]=$B97,IF(DATOS_[AGRUP. CLAS. PROF.]=$B96,IF(DATOS_[Check Periodo Ref.]="Dentro",DATOS_[Tot Extrasalarial Ef],FALSE)))),
0)</f>
        <v>0</v>
      </c>
      <c r="AR97" s="116">
        <f t="array" ref="AR97">IFERROR(
MEDIAN(IF(DATOS_[Sexo]=$B97,IF(DATOS_[AGRUP. CLAS. PROF.]=$B96,IF(DATOS_[Check Periodo Ref.]="Dentro",DATOS_[TOTAL Retrib Ef],FALSE)))),
0)</f>
        <v>0</v>
      </c>
    </row>
    <row r="98" spans="1:44" x14ac:dyDescent="0.3">
      <c r="A98" s="42" t="str">
        <f t="shared" ref="A98" si="114">+A97</f>
        <v>[ocultar]</v>
      </c>
      <c r="B98" s="34" t="s">
        <v>163</v>
      </c>
      <c r="C98" s="33">
        <f t="array" ref="C98">SUM(IF($B98=DATOS_[Sexo],
IF($B96=DATOS_[AGRUP. CLAS. PROF.],
IF("Dentro"=DATOS_[Check Periodo Ref.],
1/(COUNTIFS(DATOS_[Sexo],$B98,DATOS_[AGRUP. CLAS. PROF.],$B96,DATOS_[Check Periodo Ref.],"Dentro",DATOS_[id],DATOS_[id]))))))</f>
        <v>0</v>
      </c>
      <c r="D98" s="35">
        <f>COUNTIFS(DATOS_[AGRUP. CLAS. PROF.],$B96,DATOS_[Sexo],$B98,DATOS_[Check Periodo Ref.],"Dentro")</f>
        <v>0</v>
      </c>
      <c r="E98" s="110">
        <f t="array" ref="E98">IFERROR(
MEDIAN(IF(DATOS_[Sexo]=$B98,IF(DATOS_[AGRUP. CLAS. PROF.]=$B96,IF(DATOS_[Check Periodo Ref.]="Dentro",DATOS_[SALARIO BASE Ef],FALSE)))),
0)</f>
        <v>0</v>
      </c>
      <c r="F98" s="111">
        <f t="array" ref="F98">IFERROR(
MEDIAN((IF(DATOS_[[Sexo]:[Sexo]]=$B98,IF(DATOS_[[AGRUP. CLAS. PROF.]:[AGRUP. CLAS. PROF.]]=$B96,IF(DATOS_[[Check Periodo Ref.]:[Check Periodo Ref.]]="Dentro",DATOS_[Conc.Sal.01]))))),
0)</f>
        <v>0</v>
      </c>
      <c r="G98" s="111">
        <f t="array" ref="G98">IFERROR(
MEDIAN((IF(DATOS_[[Sexo]:[Sexo]]=$B98,IF(DATOS_[[AGRUP. CLAS. PROF.]:[AGRUP. CLAS. PROF.]]=$B96,IF(DATOS_[[Check Periodo Ref.]:[Check Periodo Ref.]]="Dentro",DATOS_[Conc.Sal.02]))))),
0)</f>
        <v>0</v>
      </c>
      <c r="H98" s="111">
        <f t="array" ref="H98">IFERROR(
MEDIAN((IF(DATOS_[[Sexo]:[Sexo]]=$B98,IF(DATOS_[[AGRUP. CLAS. PROF.]:[AGRUP. CLAS. PROF.]]=$B96,IF(DATOS_[[Check Periodo Ref.]:[Check Periodo Ref.]]="Dentro",DATOS_[Conc.Sal.03]))))),
0)</f>
        <v>0</v>
      </c>
      <c r="I98" s="111">
        <f t="array" ref="I98">IFERROR(
MEDIAN((IF(DATOS_[[Sexo]:[Sexo]]=$B98,IF(DATOS_[[AGRUP. CLAS. PROF.]:[AGRUP. CLAS. PROF.]]=$B96,IF(DATOS_[[Check Periodo Ref.]:[Check Periodo Ref.]]="Dentro",DATOS_[Conc.Sal.04]))))),
0)</f>
        <v>0</v>
      </c>
      <c r="J98" s="111">
        <f t="array" ref="J98">IFERROR(
MEDIAN((IF(DATOS_[[Sexo]:[Sexo]]=$B98,IF(DATOS_[[AGRUP. CLAS. PROF.]:[AGRUP. CLAS. PROF.]]=$B96,IF(DATOS_[[Check Periodo Ref.]:[Check Periodo Ref.]]="Dentro",DATOS_[Conc.Sal.05]))))),
0)</f>
        <v>0</v>
      </c>
      <c r="K98" s="111">
        <f t="array" ref="K98">IFERROR(
MEDIAN((IF(DATOS_[[Sexo]:[Sexo]]=$B98,IF(DATOS_[[AGRUP. CLAS. PROF.]:[AGRUP. CLAS. PROF.]]=$B96,IF(DATOS_[[Check Periodo Ref.]:[Check Periodo Ref.]]="Dentro",DATOS_[Conc.Sal.06]))))),
0)</f>
        <v>0</v>
      </c>
      <c r="L98" s="111">
        <f t="array" ref="L98">IFERROR(
MEDIAN((IF(DATOS_[[Sexo]:[Sexo]]=$B98,IF(DATOS_[[AGRUP. CLAS. PROF.]:[AGRUP. CLAS. PROF.]]=$B96,IF(DATOS_[[Check Periodo Ref.]:[Check Periodo Ref.]]="Dentro",DATOS_[Conc.Sal.07]))))),
0)</f>
        <v>0</v>
      </c>
      <c r="M98" s="111">
        <f t="array" ref="M98">IFERROR(
MEDIAN((IF(DATOS_[[Sexo]:[Sexo]]=$B98,IF(DATOS_[[AGRUP. CLAS. PROF.]:[AGRUP. CLAS. PROF.]]=$B96,IF(DATOS_[[Check Periodo Ref.]:[Check Periodo Ref.]]="Dentro",DATOS_[Conc.Sal.08]))))),
0)</f>
        <v>0</v>
      </c>
      <c r="N98" s="111">
        <f t="array" ref="N98">IFERROR(
MEDIAN((IF(DATOS_[[Sexo]:[Sexo]]=$B98,IF(DATOS_[[AGRUP. CLAS. PROF.]:[AGRUP. CLAS. PROF.]]=$B96,IF(DATOS_[[Check Periodo Ref.]:[Check Periodo Ref.]]="Dentro",DATOS_[Conc.Sal.09]))))),
0)</f>
        <v>0</v>
      </c>
      <c r="O98" s="111">
        <f t="array" ref="O98">IFERROR(
MEDIAN((IF(DATOS_[[Sexo]:[Sexo]]=$B98,IF(DATOS_[[AGRUP. CLAS. PROF.]:[AGRUP. CLAS. PROF.]]=$B96,IF(DATOS_[[Check Periodo Ref.]:[Check Periodo Ref.]]="Dentro",DATOS_[Conc.Sal.10]))))),
0)</f>
        <v>0</v>
      </c>
      <c r="P98" s="111">
        <f t="array" ref="P98">IFERROR(
MEDIAN((IF(DATOS_[[Sexo]:[Sexo]]=$B98,IF(DATOS_[[AGRUP. CLAS. PROF.]:[AGRUP. CLAS. PROF.]]=$B96,IF(DATOS_[[Check Periodo Ref.]:[Check Periodo Ref.]]="Dentro",DATOS_[Conc.Sal.11]))))),
0)</f>
        <v>0</v>
      </c>
      <c r="Q98" s="111">
        <f t="array" ref="Q98">IFERROR(
MEDIAN((IF(DATOS_[[Sexo]:[Sexo]]=$B98,IF(DATOS_[[AGRUP. CLAS. PROF.]:[AGRUP. CLAS. PROF.]]=$B96,IF(DATOS_[[Check Periodo Ref.]:[Check Periodo Ref.]]="Dentro",DATOS_[Conc.Sal.12]))))),
0)</f>
        <v>0</v>
      </c>
      <c r="R98" s="111">
        <f t="array" ref="R98">IFERROR(
MEDIAN((IF(DATOS_[[Sexo]:[Sexo]]=$B98,IF(DATOS_[[AGRUP. CLAS. PROF.]:[AGRUP. CLAS. PROF.]]=$B96,IF(DATOS_[[Check Periodo Ref.]:[Check Periodo Ref.]]="Dentro",DATOS_[Conc.Sal.13]))))),
0)</f>
        <v>0</v>
      </c>
      <c r="S98" s="111">
        <f t="array" ref="S98">IFERROR(
MEDIAN((IF(DATOS_[[Sexo]:[Sexo]]=$B98,IF(DATOS_[[AGRUP. CLAS. PROF.]:[AGRUP. CLAS. PROF.]]=$B96,IF(DATOS_[[Check Periodo Ref.]:[Check Periodo Ref.]]="Dentro",DATOS_[Conc.Sal.14]))))),
0)</f>
        <v>0</v>
      </c>
      <c r="T98" s="111">
        <f t="array" ref="T98">IFERROR(
MEDIAN((IF(DATOS_[[Sexo]:[Sexo]]=$B98,IF(DATOS_[[AGRUP. CLAS. PROF.]:[AGRUP. CLAS. PROF.]]=$B96,IF(DATOS_[[Check Periodo Ref.]:[Check Periodo Ref.]]="Dentro",DATOS_[Conc.Sal.15]))))),
0)</f>
        <v>0</v>
      </c>
      <c r="U98" s="111">
        <f t="array" ref="U98">IFERROR(
MEDIAN((IF(DATOS_[[Sexo]:[Sexo]]=$B98,IF(DATOS_[[AGRUP. CLAS. PROF.]:[AGRUP. CLAS. PROF.]]=$B96,IF(DATOS_[[Check Periodo Ref.]:[Check Periodo Ref.]]="Dentro",DATOS_[Conc.Sal.16]))))),
0)</f>
        <v>0</v>
      </c>
      <c r="V98" s="111">
        <f t="array" ref="V98">IFERROR(
MEDIAN((IF(DATOS_[[Sexo]:[Sexo]]=$B98,IF(DATOS_[[AGRUP. CLAS. PROF.]:[AGRUP. CLAS. PROF.]]=$B96,IF(DATOS_[[Check Periodo Ref.]:[Check Periodo Ref.]]="Dentro",DATOS_[Conc.Sal.17]))))),
0)</f>
        <v>0</v>
      </c>
      <c r="W98" s="111">
        <f t="array" ref="W98">IFERROR(
MEDIAN((IF(DATOS_[[Sexo]:[Sexo]]=$B98,IF(DATOS_[[AGRUP. CLAS. PROF.]:[AGRUP. CLAS. PROF.]]=$B96,IF(DATOS_[[Check Periodo Ref.]:[Check Periodo Ref.]]="Dentro",DATOS_[Conc.Sal.18]))))),
0)</f>
        <v>0</v>
      </c>
      <c r="X98" s="111">
        <f t="array" ref="X98">IFERROR(
MEDIAN((IF(DATOS_[[Sexo]:[Sexo]]=$B98,IF(DATOS_[[AGRUP. CLAS. PROF.]:[AGRUP. CLAS. PROF.]]=$B96,IF(DATOS_[[Check Periodo Ref.]:[Check Periodo Ref.]]="Dentro",DATOS_[Conc.Sal.19]))))),
0)</f>
        <v>0</v>
      </c>
      <c r="Y98" s="111">
        <f t="array" ref="Y98">IFERROR(
MEDIAN((IF(DATOS_[[Sexo]:[Sexo]]=$B98,IF(DATOS_[[AGRUP. CLAS. PROF.]:[AGRUP. CLAS. PROF.]]=$B96,IF(DATOS_[[Check Periodo Ref.]:[Check Periodo Ref.]]="Dentro",DATOS_[Conc.Sal.20]))))),
0)</f>
        <v>0</v>
      </c>
      <c r="Z98" s="111">
        <f t="array" ref="Z98">IFERROR(
MEDIAN((IF(DATOS_[[Sexo]:[Sexo]]=$B98,IF(DATOS_[[AGRUP. CLAS. PROF.]:[AGRUP. CLAS. PROF.]]=$B96,IF(DATOS_[[Check Periodo Ref.]:[Check Periodo Ref.]]="Dentro",DATOS_[Conc.Sal.21]))))),
0)</f>
        <v>0</v>
      </c>
      <c r="AA98" s="111">
        <f t="array" ref="AA98">IFERROR(
MEDIAN((IF(DATOS_[[Sexo]:[Sexo]]=$B98,IF(DATOS_[[AGRUP. CLAS. PROF.]:[AGRUP. CLAS. PROF.]]=$B96,IF(DATOS_[[Check Periodo Ref.]:[Check Periodo Ref.]]="Dentro",DATOS_[Conc.Sal.22]))))),
0)</f>
        <v>0</v>
      </c>
      <c r="AB98" s="111">
        <f t="array" ref="AB98">IFERROR(
MEDIAN((IF(DATOS_[[Sexo]:[Sexo]]=$B98,IF(DATOS_[[AGRUP. CLAS. PROF.]:[AGRUP. CLAS. PROF.]]=$B96,IF(DATOS_[[Check Periodo Ref.]:[Check Periodo Ref.]]="Dentro",DATOS_[Conc.Sal.23]))))),
0)</f>
        <v>0</v>
      </c>
      <c r="AC98" s="111">
        <f t="array" ref="AC98">IFERROR(
MEDIAN((IF(DATOS_[[Sexo]:[Sexo]]=$B98,IF(DATOS_[[AGRUP. CLAS. PROF.]:[AGRUP. CLAS. PROF.]]=$B96,IF(DATOS_[[Check Periodo Ref.]:[Check Periodo Ref.]]="Dentro",DATOS_[Conc.Sal.24]))))),
0)</f>
        <v>0</v>
      </c>
      <c r="AD98" s="111">
        <f t="array" ref="AD98">IFERROR(
MEDIAN((IF(DATOS_[[Sexo]:[Sexo]]=$B98,IF(DATOS_[[AGRUP. CLAS. PROF.]:[AGRUP. CLAS. PROF.]]=$B96,IF(DATOS_[[Check Periodo Ref.]:[Check Periodo Ref.]]="Dentro",DATOS_[Conc.Sal.25]))))),
0)</f>
        <v>0</v>
      </c>
      <c r="AE98" s="111">
        <f t="array" ref="AE98">IFERROR(
MEDIAN((IF(DATOS_[[Sexo]:[Sexo]]=$B98,IF(DATOS_[[AGRUP. CLAS. PROF.]:[AGRUP. CLAS. PROF.]]=$B96,IF(DATOS_[[Check Periodo Ref.]:[Check Periodo Ref.]]="Dentro",DATOS_[Conc.Sal.26]))))),
0)</f>
        <v>0</v>
      </c>
      <c r="AF98" s="111">
        <f t="array" ref="AF98">IFERROR(
MEDIAN((IF(DATOS_[[Sexo]:[Sexo]]=$B98,IF(DATOS_[[AGRUP. CLAS. PROF.]:[AGRUP. CLAS. PROF.]]=$B96,IF(DATOS_[[Check Periodo Ref.]:[Check Periodo Ref.]]="Dentro",DATOS_[Conc.Sal.27]))))),
0)</f>
        <v>0</v>
      </c>
      <c r="AG98" s="111">
        <f t="array" ref="AG98">IFERROR(
MEDIAN((IF(DATOS_[[Sexo]:[Sexo]]=$B98,IF(DATOS_[[AGRUP. CLAS. PROF.]:[AGRUP. CLAS. PROF.]]=$B96,IF(DATOS_[[Check Periodo Ref.]:[Check Periodo Ref.]]="Dentro",DATOS_[Conc.Sal.28]))))),
0)</f>
        <v>0</v>
      </c>
      <c r="AH98" s="111">
        <f t="array" ref="AH98">IFERROR(
MEDIAN((IF(DATOS_[[Sexo]:[Sexo]]=$B98,IF(DATOS_[[AGRUP. CLAS. PROF.]:[AGRUP. CLAS. PROF.]]=$B96,IF(DATOS_[[Check Periodo Ref.]:[Check Periodo Ref.]]="Dentro",DATOS_[Conc.Sal.29]))))),
0)</f>
        <v>0</v>
      </c>
      <c r="AI98" s="111">
        <f t="array" ref="AI98">IFERROR(
MEDIAN((IF(DATOS_[[Sexo]:[Sexo]]=$B98,IF(DATOS_[[AGRUP. CLAS. PROF.]:[AGRUP. CLAS. PROF.]]=$B96,IF(DATOS_[[Check Periodo Ref.]:[Check Periodo Ref.]]="Dentro",DATOS_[Conc.Sal.30]))))),
0)</f>
        <v>0</v>
      </c>
      <c r="AJ98" s="112">
        <f t="array" ref="AJ98">IFERROR(
MEDIAN(IF(DATOS_[Sexo]=$B98,IF(DATOS_[AGRUP. CLAS. PROF.]=$B96,IF(DATOS_[Check Periodo Ref.]="Dentro",DATOS_[Tot COMPL.SAL Ef],FALSE)))),
0)</f>
        <v>0</v>
      </c>
      <c r="AK98" s="113">
        <f t="array" ref="AK98">IFERROR(
MEDIAN(IF(DATOS_[Sexo]=$B98,IF(DATOS_[AGRUP. CLAS. PROF.]=$B96,IF(DATOS_[Check Periodo Ref.]="Dentro",DATOS_[TOTAL SALARIO Ef],FALSE)))),
0)</f>
        <v>0</v>
      </c>
      <c r="AL98" s="114">
        <f t="array" ref="AL98">IFERROR(
MEDIAN((IF(DATOS_[[Sexo]:[Sexo]]=$B98,IF(DATOS_[[AGRUP. CLAS. PROF.]:[AGRUP. CLAS. PROF.]]=$B96,IF(DATOS_[[Check Periodo Ref.]:[Check Periodo Ref.]]="Dentro",DATOS_[C.Extra.01]))))),
0)</f>
        <v>0</v>
      </c>
      <c r="AM98" s="114">
        <f t="array" ref="AM98">IFERROR(
MEDIAN((IF(DATOS_[[Sexo]:[Sexo]]=$B98,IF(DATOS_[[AGRUP. CLAS. PROF.]:[AGRUP. CLAS. PROF.]]=$B96,IF(DATOS_[[Check Periodo Ref.]:[Check Periodo Ref.]]="Dentro",DATOS_[C.Extra.02]))))),
0)</f>
        <v>0</v>
      </c>
      <c r="AN98" s="114">
        <f t="array" ref="AN98">IFERROR(
MEDIAN((IF(DATOS_[[Sexo]:[Sexo]]=$B98,IF(DATOS_[[AGRUP. CLAS. PROF.]:[AGRUP. CLAS. PROF.]]=$B96,IF(DATOS_[[Check Periodo Ref.]:[Check Periodo Ref.]]="Dentro",DATOS_[C.Extra.03]))))),
0)</f>
        <v>0</v>
      </c>
      <c r="AO98" s="114">
        <f t="array" ref="AO98">IFERROR(
MEDIAN((IF(DATOS_[[Sexo]:[Sexo]]=$B98,IF(DATOS_[[AGRUP. CLAS. PROF.]:[AGRUP. CLAS. PROF.]]=$B96,IF(DATOS_[[Check Periodo Ref.]:[Check Periodo Ref.]]="Dentro",DATOS_[C.Extra.04]))))),
0)</f>
        <v>0</v>
      </c>
      <c r="AP98" s="114">
        <f t="array" ref="AP98">IFERROR(
MEDIAN((IF(DATOS_[[Sexo]:[Sexo]]=$B98,IF(DATOS_[[AGRUP. CLAS. PROF.]:[AGRUP. CLAS. PROF.]]=$B96,IF(DATOS_[[Check Periodo Ref.]:[Check Periodo Ref.]]="Dentro",DATOS_[C.Extra.05]))))),
0)</f>
        <v>0</v>
      </c>
      <c r="AQ98" s="115">
        <f t="array" ref="AQ98">IFERROR(
MEDIAN(IF(DATOS_[Sexo]=$B98,IF(DATOS_[AGRUP. CLAS. PROF.]=$B96,IF(DATOS_[Check Periodo Ref.]="Dentro",DATOS_[Tot Extrasalarial Ef],FALSE)))),
0)</f>
        <v>0</v>
      </c>
      <c r="AR98" s="116">
        <f t="array" ref="AR98">IFERROR(
MEDIAN(IF(DATOS_[Sexo]=$B98,IF(DATOS_[AGRUP. CLAS. PROF.]=$B96,IF(DATOS_[Check Periodo Ref.]="Dentro",DATOS_[TOTAL Retrib Ef],FALSE)))),
0)</f>
        <v>0</v>
      </c>
    </row>
    <row r="99" spans="1:44" ht="17.25" thickBot="1" x14ac:dyDescent="0.35">
      <c r="A99" s="42" t="str">
        <f t="shared" ref="A99" si="115">+A100</f>
        <v>[ocultar]</v>
      </c>
      <c r="B99" s="40" t="s">
        <v>245</v>
      </c>
      <c r="C99" s="109"/>
      <c r="D99" s="41"/>
      <c r="E99" s="119" t="str">
        <f t="shared" ref="E99:AR99" si="116">IFERROR((E100-E101)/E100,"")</f>
        <v/>
      </c>
      <c r="F99" s="123" t="str">
        <f t="shared" si="116"/>
        <v/>
      </c>
      <c r="G99" s="123" t="str">
        <f t="shared" si="116"/>
        <v/>
      </c>
      <c r="H99" s="123" t="str">
        <f t="shared" si="116"/>
        <v/>
      </c>
      <c r="I99" s="123" t="str">
        <f t="shared" si="116"/>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2" t="str">
        <f t="shared" si="116"/>
        <v/>
      </c>
      <c r="W99" s="122" t="str">
        <f t="shared" si="116"/>
        <v/>
      </c>
      <c r="X99" s="122" t="str">
        <f t="shared" si="116"/>
        <v/>
      </c>
      <c r="Y99" s="122"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4" t="str">
        <f t="shared" si="116"/>
        <v/>
      </c>
      <c r="AK99" s="128" t="str">
        <f t="shared" si="116"/>
        <v/>
      </c>
      <c r="AL99" s="125" t="str">
        <f t="shared" si="116"/>
        <v/>
      </c>
      <c r="AM99" s="125" t="str">
        <f t="shared" si="116"/>
        <v/>
      </c>
      <c r="AN99" s="125" t="str">
        <f t="shared" si="116"/>
        <v/>
      </c>
      <c r="AO99" s="125" t="str">
        <f t="shared" si="116"/>
        <v/>
      </c>
      <c r="AP99" s="125" t="str">
        <f t="shared" si="116"/>
        <v/>
      </c>
      <c r="AQ99" s="126" t="str">
        <f t="shared" si="116"/>
        <v/>
      </c>
      <c r="AR99" s="127" t="str">
        <f t="shared" si="116"/>
        <v/>
      </c>
    </row>
    <row r="100" spans="1:44" x14ac:dyDescent="0.3">
      <c r="A100" s="42" t="str">
        <f t="shared" ref="A100" si="117">+IF(C100+C101=0,"[ocultar]","")</f>
        <v>[ocultar]</v>
      </c>
      <c r="B100" s="34" t="s">
        <v>162</v>
      </c>
      <c r="C100" s="33">
        <f t="array" ref="C100">SUM(IF($B100=DATOS_[Sexo],
IF($B99=DATOS_[AGRUP. CLAS. PROF.],
IF("Dentro"=DATOS_[Check Periodo Ref.],
1/(COUNTIFS(DATOS_[Sexo],$B100,DATOS_[AGRUP. CLAS. PROF.],$B99,DATOS_[Check Periodo Ref.],"Dentro",DATOS_[id],DATOS_[id]))))))</f>
        <v>0</v>
      </c>
      <c r="D100" s="35">
        <f>COUNTIFS(DATOS_[AGRUP. CLAS. PROF.],$B99,DATOS_[Sexo],$B100,DATOS_[Check Periodo Ref.],"Dentro")</f>
        <v>0</v>
      </c>
      <c r="E100" s="110">
        <f t="array" ref="E100">IFERROR(
MEDIAN(IF(DATOS_[Sexo]=$B100,IF(DATOS_[AGRUP. CLAS. PROF.]=$B99,IF(DATOS_[Check Periodo Ref.]="Dentro",DATOS_[SALARIO BASE Ef],FALSE)))),
0)</f>
        <v>0</v>
      </c>
      <c r="F100" s="111">
        <f t="array" ref="F100">IFERROR(
MEDIAN((IF(DATOS_[[Sexo]:[Sexo]]=$B100,IF(DATOS_[[AGRUP. CLAS. PROF.]:[AGRUP. CLAS. PROF.]]=$B99,IF(DATOS_[[Check Periodo Ref.]:[Check Periodo Ref.]]="Dentro",DATOS_[Conc.Sal.01]))))),
0)</f>
        <v>0</v>
      </c>
      <c r="G100" s="111">
        <f t="array" ref="G100">IFERROR(
MEDIAN((IF(DATOS_[[Sexo]:[Sexo]]=$B100,IF(DATOS_[[AGRUP. CLAS. PROF.]:[AGRUP. CLAS. PROF.]]=$B99,IF(DATOS_[[Check Periodo Ref.]:[Check Periodo Ref.]]="Dentro",DATOS_[Conc.Sal.02]))))),
0)</f>
        <v>0</v>
      </c>
      <c r="H100" s="111">
        <f t="array" ref="H100">IFERROR(
MEDIAN((IF(DATOS_[[Sexo]:[Sexo]]=$B100,IF(DATOS_[[AGRUP. CLAS. PROF.]:[AGRUP. CLAS. PROF.]]=$B99,IF(DATOS_[[Check Periodo Ref.]:[Check Periodo Ref.]]="Dentro",DATOS_[Conc.Sal.03]))))),
0)</f>
        <v>0</v>
      </c>
      <c r="I100" s="111">
        <f t="array" ref="I100">IFERROR(
MEDIAN((IF(DATOS_[[Sexo]:[Sexo]]=$B100,IF(DATOS_[[AGRUP. CLAS. PROF.]:[AGRUP. CLAS. PROF.]]=$B99,IF(DATOS_[[Check Periodo Ref.]:[Check Periodo Ref.]]="Dentro",DATOS_[Conc.Sal.04]))))),
0)</f>
        <v>0</v>
      </c>
      <c r="J100" s="111">
        <f t="array" ref="J100">IFERROR(
MEDIAN((IF(DATOS_[[Sexo]:[Sexo]]=$B100,IF(DATOS_[[AGRUP. CLAS. PROF.]:[AGRUP. CLAS. PROF.]]=$B99,IF(DATOS_[[Check Periodo Ref.]:[Check Periodo Ref.]]="Dentro",DATOS_[Conc.Sal.05]))))),
0)</f>
        <v>0</v>
      </c>
      <c r="K100" s="111">
        <f t="array" ref="K100">IFERROR(
MEDIAN((IF(DATOS_[[Sexo]:[Sexo]]=$B100,IF(DATOS_[[AGRUP. CLAS. PROF.]:[AGRUP. CLAS. PROF.]]=$B99,IF(DATOS_[[Check Periodo Ref.]:[Check Periodo Ref.]]="Dentro",DATOS_[Conc.Sal.06]))))),
0)</f>
        <v>0</v>
      </c>
      <c r="L100" s="111">
        <f t="array" ref="L100">IFERROR(
MEDIAN((IF(DATOS_[[Sexo]:[Sexo]]=$B100,IF(DATOS_[[AGRUP. CLAS. PROF.]:[AGRUP. CLAS. PROF.]]=$B99,IF(DATOS_[[Check Periodo Ref.]:[Check Periodo Ref.]]="Dentro",DATOS_[Conc.Sal.07]))))),
0)</f>
        <v>0</v>
      </c>
      <c r="M100" s="111">
        <f t="array" ref="M100">IFERROR(
MEDIAN((IF(DATOS_[[Sexo]:[Sexo]]=$B100,IF(DATOS_[[AGRUP. CLAS. PROF.]:[AGRUP. CLAS. PROF.]]=$B99,IF(DATOS_[[Check Periodo Ref.]:[Check Periodo Ref.]]="Dentro",DATOS_[Conc.Sal.08]))))),
0)</f>
        <v>0</v>
      </c>
      <c r="N100" s="111">
        <f t="array" ref="N100">IFERROR(
MEDIAN((IF(DATOS_[[Sexo]:[Sexo]]=$B100,IF(DATOS_[[AGRUP. CLAS. PROF.]:[AGRUP. CLAS. PROF.]]=$B99,IF(DATOS_[[Check Periodo Ref.]:[Check Periodo Ref.]]="Dentro",DATOS_[Conc.Sal.09]))))),
0)</f>
        <v>0</v>
      </c>
      <c r="O100" s="111">
        <f t="array" ref="O100">IFERROR(
MEDIAN((IF(DATOS_[[Sexo]:[Sexo]]=$B100,IF(DATOS_[[AGRUP. CLAS. PROF.]:[AGRUP. CLAS. PROF.]]=$B99,IF(DATOS_[[Check Periodo Ref.]:[Check Periodo Ref.]]="Dentro",DATOS_[Conc.Sal.10]))))),
0)</f>
        <v>0</v>
      </c>
      <c r="P100" s="111">
        <f t="array" ref="P100">IFERROR(
MEDIAN((IF(DATOS_[[Sexo]:[Sexo]]=$B100,IF(DATOS_[[AGRUP. CLAS. PROF.]:[AGRUP. CLAS. PROF.]]=$B99,IF(DATOS_[[Check Periodo Ref.]:[Check Periodo Ref.]]="Dentro",DATOS_[Conc.Sal.11]))))),
0)</f>
        <v>0</v>
      </c>
      <c r="Q100" s="111">
        <f t="array" ref="Q100">IFERROR(
MEDIAN((IF(DATOS_[[Sexo]:[Sexo]]=$B100,IF(DATOS_[[AGRUP. CLAS. PROF.]:[AGRUP. CLAS. PROF.]]=$B99,IF(DATOS_[[Check Periodo Ref.]:[Check Periodo Ref.]]="Dentro",DATOS_[Conc.Sal.12]))))),
0)</f>
        <v>0</v>
      </c>
      <c r="R100" s="111">
        <f t="array" ref="R100">IFERROR(
MEDIAN((IF(DATOS_[[Sexo]:[Sexo]]=$B100,IF(DATOS_[[AGRUP. CLAS. PROF.]:[AGRUP. CLAS. PROF.]]=$B99,IF(DATOS_[[Check Periodo Ref.]:[Check Periodo Ref.]]="Dentro",DATOS_[Conc.Sal.13]))))),
0)</f>
        <v>0</v>
      </c>
      <c r="S100" s="111">
        <f t="array" ref="S100">IFERROR(
MEDIAN((IF(DATOS_[[Sexo]:[Sexo]]=$B100,IF(DATOS_[[AGRUP. CLAS. PROF.]:[AGRUP. CLAS. PROF.]]=$B99,IF(DATOS_[[Check Periodo Ref.]:[Check Periodo Ref.]]="Dentro",DATOS_[Conc.Sal.14]))))),
0)</f>
        <v>0</v>
      </c>
      <c r="T100" s="111">
        <f t="array" ref="T100">IFERROR(
MEDIAN((IF(DATOS_[[Sexo]:[Sexo]]=$B100,IF(DATOS_[[AGRUP. CLAS. PROF.]:[AGRUP. CLAS. PROF.]]=$B99,IF(DATOS_[[Check Periodo Ref.]:[Check Periodo Ref.]]="Dentro",DATOS_[Conc.Sal.15]))))),
0)</f>
        <v>0</v>
      </c>
      <c r="U100" s="111">
        <f t="array" ref="U100">IFERROR(
MEDIAN((IF(DATOS_[[Sexo]:[Sexo]]=$B100,IF(DATOS_[[AGRUP. CLAS. PROF.]:[AGRUP. CLAS. PROF.]]=$B99,IF(DATOS_[[Check Periodo Ref.]:[Check Periodo Ref.]]="Dentro",DATOS_[Conc.Sal.16]))))),
0)</f>
        <v>0</v>
      </c>
      <c r="V100" s="111">
        <f t="array" ref="V100">IFERROR(
MEDIAN((IF(DATOS_[[Sexo]:[Sexo]]=$B100,IF(DATOS_[[AGRUP. CLAS. PROF.]:[AGRUP. CLAS. PROF.]]=$B99,IF(DATOS_[[Check Periodo Ref.]:[Check Periodo Ref.]]="Dentro",DATOS_[Conc.Sal.17]))))),
0)</f>
        <v>0</v>
      </c>
      <c r="W100" s="111">
        <f t="array" ref="W100">IFERROR(
MEDIAN((IF(DATOS_[[Sexo]:[Sexo]]=$B100,IF(DATOS_[[AGRUP. CLAS. PROF.]:[AGRUP. CLAS. PROF.]]=$B99,IF(DATOS_[[Check Periodo Ref.]:[Check Periodo Ref.]]="Dentro",DATOS_[Conc.Sal.18]))))),
0)</f>
        <v>0</v>
      </c>
      <c r="X100" s="111">
        <f t="array" ref="X100">IFERROR(
MEDIAN((IF(DATOS_[[Sexo]:[Sexo]]=$B100,IF(DATOS_[[AGRUP. CLAS. PROF.]:[AGRUP. CLAS. PROF.]]=$B99,IF(DATOS_[[Check Periodo Ref.]:[Check Periodo Ref.]]="Dentro",DATOS_[Conc.Sal.19]))))),
0)</f>
        <v>0</v>
      </c>
      <c r="Y100" s="111">
        <f t="array" ref="Y100">IFERROR(
MEDIAN((IF(DATOS_[[Sexo]:[Sexo]]=$B100,IF(DATOS_[[AGRUP. CLAS. PROF.]:[AGRUP. CLAS. PROF.]]=$B99,IF(DATOS_[[Check Periodo Ref.]:[Check Periodo Ref.]]="Dentro",DATOS_[Conc.Sal.20]))))),
0)</f>
        <v>0</v>
      </c>
      <c r="Z100" s="111">
        <f t="array" ref="Z100">IFERROR(
MEDIAN((IF(DATOS_[[Sexo]:[Sexo]]=$B100,IF(DATOS_[[AGRUP. CLAS. PROF.]:[AGRUP. CLAS. PROF.]]=$B99,IF(DATOS_[[Check Periodo Ref.]:[Check Periodo Ref.]]="Dentro",DATOS_[Conc.Sal.21]))))),
0)</f>
        <v>0</v>
      </c>
      <c r="AA100" s="111">
        <f t="array" ref="AA100">IFERROR(
MEDIAN((IF(DATOS_[[Sexo]:[Sexo]]=$B100,IF(DATOS_[[AGRUP. CLAS. PROF.]:[AGRUP. CLAS. PROF.]]=$B99,IF(DATOS_[[Check Periodo Ref.]:[Check Periodo Ref.]]="Dentro",DATOS_[Conc.Sal.22]))))),
0)</f>
        <v>0</v>
      </c>
      <c r="AB100" s="111">
        <f t="array" ref="AB100">IFERROR(
MEDIAN((IF(DATOS_[[Sexo]:[Sexo]]=$B100,IF(DATOS_[[AGRUP. CLAS. PROF.]:[AGRUP. CLAS. PROF.]]=$B99,IF(DATOS_[[Check Periodo Ref.]:[Check Periodo Ref.]]="Dentro",DATOS_[Conc.Sal.23]))))),
0)</f>
        <v>0</v>
      </c>
      <c r="AC100" s="111">
        <f t="array" ref="AC100">IFERROR(
MEDIAN((IF(DATOS_[[Sexo]:[Sexo]]=$B100,IF(DATOS_[[AGRUP. CLAS. PROF.]:[AGRUP. CLAS. PROF.]]=$B99,IF(DATOS_[[Check Periodo Ref.]:[Check Periodo Ref.]]="Dentro",DATOS_[Conc.Sal.24]))))),
0)</f>
        <v>0</v>
      </c>
      <c r="AD100" s="111">
        <f t="array" ref="AD100">IFERROR(
MEDIAN((IF(DATOS_[[Sexo]:[Sexo]]=$B100,IF(DATOS_[[AGRUP. CLAS. PROF.]:[AGRUP. CLAS. PROF.]]=$B99,IF(DATOS_[[Check Periodo Ref.]:[Check Periodo Ref.]]="Dentro",DATOS_[Conc.Sal.25]))))),
0)</f>
        <v>0</v>
      </c>
      <c r="AE100" s="111">
        <f t="array" ref="AE100">IFERROR(
MEDIAN((IF(DATOS_[[Sexo]:[Sexo]]=$B100,IF(DATOS_[[AGRUP. CLAS. PROF.]:[AGRUP. CLAS. PROF.]]=$B99,IF(DATOS_[[Check Periodo Ref.]:[Check Periodo Ref.]]="Dentro",DATOS_[Conc.Sal.26]))))),
0)</f>
        <v>0</v>
      </c>
      <c r="AF100" s="111">
        <f t="array" ref="AF100">IFERROR(
MEDIAN((IF(DATOS_[[Sexo]:[Sexo]]=$B100,IF(DATOS_[[AGRUP. CLAS. PROF.]:[AGRUP. CLAS. PROF.]]=$B99,IF(DATOS_[[Check Periodo Ref.]:[Check Periodo Ref.]]="Dentro",DATOS_[Conc.Sal.27]))))),
0)</f>
        <v>0</v>
      </c>
      <c r="AG100" s="111">
        <f t="array" ref="AG100">IFERROR(
MEDIAN((IF(DATOS_[[Sexo]:[Sexo]]=$B100,IF(DATOS_[[AGRUP. CLAS. PROF.]:[AGRUP. CLAS. PROF.]]=$B99,IF(DATOS_[[Check Periodo Ref.]:[Check Periodo Ref.]]="Dentro",DATOS_[Conc.Sal.28]))))),
0)</f>
        <v>0</v>
      </c>
      <c r="AH100" s="111">
        <f t="array" ref="AH100">IFERROR(
MEDIAN((IF(DATOS_[[Sexo]:[Sexo]]=$B100,IF(DATOS_[[AGRUP. CLAS. PROF.]:[AGRUP. CLAS. PROF.]]=$B99,IF(DATOS_[[Check Periodo Ref.]:[Check Periodo Ref.]]="Dentro",DATOS_[Conc.Sal.29]))))),
0)</f>
        <v>0</v>
      </c>
      <c r="AI100" s="111">
        <f t="array" ref="AI100">IFERROR(
MEDIAN((IF(DATOS_[[Sexo]:[Sexo]]=$B100,IF(DATOS_[[AGRUP. CLAS. PROF.]:[AGRUP. CLAS. PROF.]]=$B99,IF(DATOS_[[Check Periodo Ref.]:[Check Periodo Ref.]]="Dentro",DATOS_[Conc.Sal.30]))))),
0)</f>
        <v>0</v>
      </c>
      <c r="AJ100" s="112">
        <f t="array" ref="AJ100">IFERROR(
MEDIAN(IF(DATOS_[Sexo]=$B100,IF(DATOS_[AGRUP. CLAS. PROF.]=$B99,IF(DATOS_[Check Periodo Ref.]="Dentro",DATOS_[Tot COMPL.SAL Ef],FALSE)))),
0)</f>
        <v>0</v>
      </c>
      <c r="AK100" s="113">
        <f t="array" ref="AK100">IFERROR(
MEDIAN(IF(DATOS_[Sexo]=$B100,IF(DATOS_[AGRUP. CLAS. PROF.]=$B99,IF(DATOS_[Check Periodo Ref.]="Dentro",DATOS_[TOTAL SALARIO Ef],FALSE)))),
0)</f>
        <v>0</v>
      </c>
      <c r="AL100" s="114">
        <f t="array" ref="AL100">IFERROR(
MEDIAN((IF(DATOS_[[Sexo]:[Sexo]]=$B100,IF(DATOS_[[AGRUP. CLAS. PROF.]:[AGRUP. CLAS. PROF.]]=$B99,IF(DATOS_[[Check Periodo Ref.]:[Check Periodo Ref.]]="Dentro",DATOS_[C.Extra.01]))))),
0)</f>
        <v>0</v>
      </c>
      <c r="AM100" s="114">
        <f t="array" ref="AM100">IFERROR(
MEDIAN((IF(DATOS_[[Sexo]:[Sexo]]=$B100,IF(DATOS_[[AGRUP. CLAS. PROF.]:[AGRUP. CLAS. PROF.]]=$B99,IF(DATOS_[[Check Periodo Ref.]:[Check Periodo Ref.]]="Dentro",DATOS_[C.Extra.02]))))),
0)</f>
        <v>0</v>
      </c>
      <c r="AN100" s="114">
        <f t="array" ref="AN100">IFERROR(
MEDIAN((IF(DATOS_[[Sexo]:[Sexo]]=$B100,IF(DATOS_[[AGRUP. CLAS. PROF.]:[AGRUP. CLAS. PROF.]]=$B99,IF(DATOS_[[Check Periodo Ref.]:[Check Periodo Ref.]]="Dentro",DATOS_[C.Extra.03]))))),
0)</f>
        <v>0</v>
      </c>
      <c r="AO100" s="114">
        <f t="array" ref="AO100">IFERROR(
MEDIAN((IF(DATOS_[[Sexo]:[Sexo]]=$B100,IF(DATOS_[[AGRUP. CLAS. PROF.]:[AGRUP. CLAS. PROF.]]=$B99,IF(DATOS_[[Check Periodo Ref.]:[Check Periodo Ref.]]="Dentro",DATOS_[C.Extra.04]))))),
0)</f>
        <v>0</v>
      </c>
      <c r="AP100" s="114">
        <f t="array" ref="AP100">IFERROR(
MEDIAN((IF(DATOS_[[Sexo]:[Sexo]]=$B100,IF(DATOS_[[AGRUP. CLAS. PROF.]:[AGRUP. CLAS. PROF.]]=$B99,IF(DATOS_[[Check Periodo Ref.]:[Check Periodo Ref.]]="Dentro",DATOS_[C.Extra.05]))))),
0)</f>
        <v>0</v>
      </c>
      <c r="AQ100" s="115">
        <f t="array" ref="AQ100">IFERROR(
MEDIAN(IF(DATOS_[Sexo]=$B100,IF(DATOS_[AGRUP. CLAS. PROF.]=$B99,IF(DATOS_[Check Periodo Ref.]="Dentro",DATOS_[Tot Extrasalarial Ef],FALSE)))),
0)</f>
        <v>0</v>
      </c>
      <c r="AR100" s="116">
        <f t="array" ref="AR100">IFERROR(
MEDIAN(IF(DATOS_[Sexo]=$B100,IF(DATOS_[AGRUP. CLAS. PROF.]=$B99,IF(DATOS_[Check Periodo Ref.]="Dentro",DATOS_[TOTAL Retrib Ef],FALSE)))),
0)</f>
        <v>0</v>
      </c>
    </row>
    <row r="101" spans="1:44" x14ac:dyDescent="0.3">
      <c r="A101" s="42" t="str">
        <f t="shared" ref="A101" si="118">+A100</f>
        <v>[ocultar]</v>
      </c>
      <c r="B101" s="34" t="s">
        <v>163</v>
      </c>
      <c r="C101" s="33">
        <f t="array" ref="C101">SUM(IF($B101=DATOS_[Sexo],
IF($B99=DATOS_[AGRUP. CLAS. PROF.],
IF("Dentro"=DATOS_[Check Periodo Ref.],
1/(COUNTIFS(DATOS_[Sexo],$B101,DATOS_[AGRUP. CLAS. PROF.],$B99,DATOS_[Check Periodo Ref.],"Dentro",DATOS_[id],DATOS_[id]))))))</f>
        <v>0</v>
      </c>
      <c r="D101" s="35">
        <f>COUNTIFS(DATOS_[AGRUP. CLAS. PROF.],$B99,DATOS_[Sexo],$B101,DATOS_[Check Periodo Ref.],"Dentro")</f>
        <v>0</v>
      </c>
      <c r="E101" s="110">
        <f t="array" ref="E101">IFERROR(
MEDIAN(IF(DATOS_[Sexo]=$B101,IF(DATOS_[AGRUP. CLAS. PROF.]=$B99,IF(DATOS_[Check Periodo Ref.]="Dentro",DATOS_[SALARIO BASE Ef],FALSE)))),
0)</f>
        <v>0</v>
      </c>
      <c r="F101" s="111">
        <f t="array" ref="F101">IFERROR(
MEDIAN((IF(DATOS_[[Sexo]:[Sexo]]=$B101,IF(DATOS_[[AGRUP. CLAS. PROF.]:[AGRUP. CLAS. PROF.]]=$B99,IF(DATOS_[[Check Periodo Ref.]:[Check Periodo Ref.]]="Dentro",DATOS_[Conc.Sal.01]))))),
0)</f>
        <v>0</v>
      </c>
      <c r="G101" s="111">
        <f t="array" ref="G101">IFERROR(
MEDIAN((IF(DATOS_[[Sexo]:[Sexo]]=$B101,IF(DATOS_[[AGRUP. CLAS. PROF.]:[AGRUP. CLAS. PROF.]]=$B99,IF(DATOS_[[Check Periodo Ref.]:[Check Periodo Ref.]]="Dentro",DATOS_[Conc.Sal.02]))))),
0)</f>
        <v>0</v>
      </c>
      <c r="H101" s="111">
        <f t="array" ref="H101">IFERROR(
MEDIAN((IF(DATOS_[[Sexo]:[Sexo]]=$B101,IF(DATOS_[[AGRUP. CLAS. PROF.]:[AGRUP. CLAS. PROF.]]=$B99,IF(DATOS_[[Check Periodo Ref.]:[Check Periodo Ref.]]="Dentro",DATOS_[Conc.Sal.03]))))),
0)</f>
        <v>0</v>
      </c>
      <c r="I101" s="111">
        <f t="array" ref="I101">IFERROR(
MEDIAN((IF(DATOS_[[Sexo]:[Sexo]]=$B101,IF(DATOS_[[AGRUP. CLAS. PROF.]:[AGRUP. CLAS. PROF.]]=$B99,IF(DATOS_[[Check Periodo Ref.]:[Check Periodo Ref.]]="Dentro",DATOS_[Conc.Sal.04]))))),
0)</f>
        <v>0</v>
      </c>
      <c r="J101" s="111">
        <f t="array" ref="J101">IFERROR(
MEDIAN((IF(DATOS_[[Sexo]:[Sexo]]=$B101,IF(DATOS_[[AGRUP. CLAS. PROF.]:[AGRUP. CLAS. PROF.]]=$B99,IF(DATOS_[[Check Periodo Ref.]:[Check Periodo Ref.]]="Dentro",DATOS_[Conc.Sal.05]))))),
0)</f>
        <v>0</v>
      </c>
      <c r="K101" s="111">
        <f t="array" ref="K101">IFERROR(
MEDIAN((IF(DATOS_[[Sexo]:[Sexo]]=$B101,IF(DATOS_[[AGRUP. CLAS. PROF.]:[AGRUP. CLAS. PROF.]]=$B99,IF(DATOS_[[Check Periodo Ref.]:[Check Periodo Ref.]]="Dentro",DATOS_[Conc.Sal.06]))))),
0)</f>
        <v>0</v>
      </c>
      <c r="L101" s="111">
        <f t="array" ref="L101">IFERROR(
MEDIAN((IF(DATOS_[[Sexo]:[Sexo]]=$B101,IF(DATOS_[[AGRUP. CLAS. PROF.]:[AGRUP. CLAS. PROF.]]=$B99,IF(DATOS_[[Check Periodo Ref.]:[Check Periodo Ref.]]="Dentro",DATOS_[Conc.Sal.07]))))),
0)</f>
        <v>0</v>
      </c>
      <c r="M101" s="111">
        <f t="array" ref="M101">IFERROR(
MEDIAN((IF(DATOS_[[Sexo]:[Sexo]]=$B101,IF(DATOS_[[AGRUP. CLAS. PROF.]:[AGRUP. CLAS. PROF.]]=$B99,IF(DATOS_[[Check Periodo Ref.]:[Check Periodo Ref.]]="Dentro",DATOS_[Conc.Sal.08]))))),
0)</f>
        <v>0</v>
      </c>
      <c r="N101" s="111">
        <f t="array" ref="N101">IFERROR(
MEDIAN((IF(DATOS_[[Sexo]:[Sexo]]=$B101,IF(DATOS_[[AGRUP. CLAS. PROF.]:[AGRUP. CLAS. PROF.]]=$B99,IF(DATOS_[[Check Periodo Ref.]:[Check Periodo Ref.]]="Dentro",DATOS_[Conc.Sal.09]))))),
0)</f>
        <v>0</v>
      </c>
      <c r="O101" s="111">
        <f t="array" ref="O101">IFERROR(
MEDIAN((IF(DATOS_[[Sexo]:[Sexo]]=$B101,IF(DATOS_[[AGRUP. CLAS. PROF.]:[AGRUP. CLAS. PROF.]]=$B99,IF(DATOS_[[Check Periodo Ref.]:[Check Periodo Ref.]]="Dentro",DATOS_[Conc.Sal.10]))))),
0)</f>
        <v>0</v>
      </c>
      <c r="P101" s="111">
        <f t="array" ref="P101">IFERROR(
MEDIAN((IF(DATOS_[[Sexo]:[Sexo]]=$B101,IF(DATOS_[[AGRUP. CLAS. PROF.]:[AGRUP. CLAS. PROF.]]=$B99,IF(DATOS_[[Check Periodo Ref.]:[Check Periodo Ref.]]="Dentro",DATOS_[Conc.Sal.11]))))),
0)</f>
        <v>0</v>
      </c>
      <c r="Q101" s="111">
        <f t="array" ref="Q101">IFERROR(
MEDIAN((IF(DATOS_[[Sexo]:[Sexo]]=$B101,IF(DATOS_[[AGRUP. CLAS. PROF.]:[AGRUP. CLAS. PROF.]]=$B99,IF(DATOS_[[Check Periodo Ref.]:[Check Periodo Ref.]]="Dentro",DATOS_[Conc.Sal.12]))))),
0)</f>
        <v>0</v>
      </c>
      <c r="R101" s="111">
        <f t="array" ref="R101">IFERROR(
MEDIAN((IF(DATOS_[[Sexo]:[Sexo]]=$B101,IF(DATOS_[[AGRUP. CLAS. PROF.]:[AGRUP. CLAS. PROF.]]=$B99,IF(DATOS_[[Check Periodo Ref.]:[Check Periodo Ref.]]="Dentro",DATOS_[Conc.Sal.13]))))),
0)</f>
        <v>0</v>
      </c>
      <c r="S101" s="111">
        <f t="array" ref="S101">IFERROR(
MEDIAN((IF(DATOS_[[Sexo]:[Sexo]]=$B101,IF(DATOS_[[AGRUP. CLAS. PROF.]:[AGRUP. CLAS. PROF.]]=$B99,IF(DATOS_[[Check Periodo Ref.]:[Check Periodo Ref.]]="Dentro",DATOS_[Conc.Sal.14]))))),
0)</f>
        <v>0</v>
      </c>
      <c r="T101" s="111">
        <f t="array" ref="T101">IFERROR(
MEDIAN((IF(DATOS_[[Sexo]:[Sexo]]=$B101,IF(DATOS_[[AGRUP. CLAS. PROF.]:[AGRUP. CLAS. PROF.]]=$B99,IF(DATOS_[[Check Periodo Ref.]:[Check Periodo Ref.]]="Dentro",DATOS_[Conc.Sal.15]))))),
0)</f>
        <v>0</v>
      </c>
      <c r="U101" s="111">
        <f t="array" ref="U101">IFERROR(
MEDIAN((IF(DATOS_[[Sexo]:[Sexo]]=$B101,IF(DATOS_[[AGRUP. CLAS. PROF.]:[AGRUP. CLAS. PROF.]]=$B99,IF(DATOS_[[Check Periodo Ref.]:[Check Periodo Ref.]]="Dentro",DATOS_[Conc.Sal.16]))))),
0)</f>
        <v>0</v>
      </c>
      <c r="V101" s="111">
        <f t="array" ref="V101">IFERROR(
MEDIAN((IF(DATOS_[[Sexo]:[Sexo]]=$B101,IF(DATOS_[[AGRUP. CLAS. PROF.]:[AGRUP. CLAS. PROF.]]=$B99,IF(DATOS_[[Check Periodo Ref.]:[Check Periodo Ref.]]="Dentro",DATOS_[Conc.Sal.17]))))),
0)</f>
        <v>0</v>
      </c>
      <c r="W101" s="111">
        <f t="array" ref="W101">IFERROR(
MEDIAN((IF(DATOS_[[Sexo]:[Sexo]]=$B101,IF(DATOS_[[AGRUP. CLAS. PROF.]:[AGRUP. CLAS. PROF.]]=$B99,IF(DATOS_[[Check Periodo Ref.]:[Check Periodo Ref.]]="Dentro",DATOS_[Conc.Sal.18]))))),
0)</f>
        <v>0</v>
      </c>
      <c r="X101" s="111">
        <f t="array" ref="X101">IFERROR(
MEDIAN((IF(DATOS_[[Sexo]:[Sexo]]=$B101,IF(DATOS_[[AGRUP. CLAS. PROF.]:[AGRUP. CLAS. PROF.]]=$B99,IF(DATOS_[[Check Periodo Ref.]:[Check Periodo Ref.]]="Dentro",DATOS_[Conc.Sal.19]))))),
0)</f>
        <v>0</v>
      </c>
      <c r="Y101" s="111">
        <f t="array" ref="Y101">IFERROR(
MEDIAN((IF(DATOS_[[Sexo]:[Sexo]]=$B101,IF(DATOS_[[AGRUP. CLAS. PROF.]:[AGRUP. CLAS. PROF.]]=$B99,IF(DATOS_[[Check Periodo Ref.]:[Check Periodo Ref.]]="Dentro",DATOS_[Conc.Sal.20]))))),
0)</f>
        <v>0</v>
      </c>
      <c r="Z101" s="111">
        <f t="array" ref="Z101">IFERROR(
MEDIAN((IF(DATOS_[[Sexo]:[Sexo]]=$B101,IF(DATOS_[[AGRUP. CLAS. PROF.]:[AGRUP. CLAS. PROF.]]=$B99,IF(DATOS_[[Check Periodo Ref.]:[Check Periodo Ref.]]="Dentro",DATOS_[Conc.Sal.21]))))),
0)</f>
        <v>0</v>
      </c>
      <c r="AA101" s="111">
        <f t="array" ref="AA101">IFERROR(
MEDIAN((IF(DATOS_[[Sexo]:[Sexo]]=$B101,IF(DATOS_[[AGRUP. CLAS. PROF.]:[AGRUP. CLAS. PROF.]]=$B99,IF(DATOS_[[Check Periodo Ref.]:[Check Periodo Ref.]]="Dentro",DATOS_[Conc.Sal.22]))))),
0)</f>
        <v>0</v>
      </c>
      <c r="AB101" s="111">
        <f t="array" ref="AB101">IFERROR(
MEDIAN((IF(DATOS_[[Sexo]:[Sexo]]=$B101,IF(DATOS_[[AGRUP. CLAS. PROF.]:[AGRUP. CLAS. PROF.]]=$B99,IF(DATOS_[[Check Periodo Ref.]:[Check Periodo Ref.]]="Dentro",DATOS_[Conc.Sal.23]))))),
0)</f>
        <v>0</v>
      </c>
      <c r="AC101" s="111">
        <f t="array" ref="AC101">IFERROR(
MEDIAN((IF(DATOS_[[Sexo]:[Sexo]]=$B101,IF(DATOS_[[AGRUP. CLAS. PROF.]:[AGRUP. CLAS. PROF.]]=$B99,IF(DATOS_[[Check Periodo Ref.]:[Check Periodo Ref.]]="Dentro",DATOS_[Conc.Sal.24]))))),
0)</f>
        <v>0</v>
      </c>
      <c r="AD101" s="111">
        <f t="array" ref="AD101">IFERROR(
MEDIAN((IF(DATOS_[[Sexo]:[Sexo]]=$B101,IF(DATOS_[[AGRUP. CLAS. PROF.]:[AGRUP. CLAS. PROF.]]=$B99,IF(DATOS_[[Check Periodo Ref.]:[Check Periodo Ref.]]="Dentro",DATOS_[Conc.Sal.25]))))),
0)</f>
        <v>0</v>
      </c>
      <c r="AE101" s="111">
        <f t="array" ref="AE101">IFERROR(
MEDIAN((IF(DATOS_[[Sexo]:[Sexo]]=$B101,IF(DATOS_[[AGRUP. CLAS. PROF.]:[AGRUP. CLAS. PROF.]]=$B99,IF(DATOS_[[Check Periodo Ref.]:[Check Periodo Ref.]]="Dentro",DATOS_[Conc.Sal.26]))))),
0)</f>
        <v>0</v>
      </c>
      <c r="AF101" s="111">
        <f t="array" ref="AF101">IFERROR(
MEDIAN((IF(DATOS_[[Sexo]:[Sexo]]=$B101,IF(DATOS_[[AGRUP. CLAS. PROF.]:[AGRUP. CLAS. PROF.]]=$B99,IF(DATOS_[[Check Periodo Ref.]:[Check Periodo Ref.]]="Dentro",DATOS_[Conc.Sal.27]))))),
0)</f>
        <v>0</v>
      </c>
      <c r="AG101" s="111">
        <f t="array" ref="AG101">IFERROR(
MEDIAN((IF(DATOS_[[Sexo]:[Sexo]]=$B101,IF(DATOS_[[AGRUP. CLAS. PROF.]:[AGRUP. CLAS. PROF.]]=$B99,IF(DATOS_[[Check Periodo Ref.]:[Check Periodo Ref.]]="Dentro",DATOS_[Conc.Sal.28]))))),
0)</f>
        <v>0</v>
      </c>
      <c r="AH101" s="111">
        <f t="array" ref="AH101">IFERROR(
MEDIAN((IF(DATOS_[[Sexo]:[Sexo]]=$B101,IF(DATOS_[[AGRUP. CLAS. PROF.]:[AGRUP. CLAS. PROF.]]=$B99,IF(DATOS_[[Check Periodo Ref.]:[Check Periodo Ref.]]="Dentro",DATOS_[Conc.Sal.29]))))),
0)</f>
        <v>0</v>
      </c>
      <c r="AI101" s="111">
        <f t="array" ref="AI101">IFERROR(
MEDIAN((IF(DATOS_[[Sexo]:[Sexo]]=$B101,IF(DATOS_[[AGRUP. CLAS. PROF.]:[AGRUP. CLAS. PROF.]]=$B99,IF(DATOS_[[Check Periodo Ref.]:[Check Periodo Ref.]]="Dentro",DATOS_[Conc.Sal.30]))))),
0)</f>
        <v>0</v>
      </c>
      <c r="AJ101" s="112">
        <f t="array" ref="AJ101">IFERROR(
MEDIAN(IF(DATOS_[Sexo]=$B101,IF(DATOS_[AGRUP. CLAS. PROF.]=$B99,IF(DATOS_[Check Periodo Ref.]="Dentro",DATOS_[Tot COMPL.SAL Ef],FALSE)))),
0)</f>
        <v>0</v>
      </c>
      <c r="AK101" s="113">
        <f t="array" ref="AK101">IFERROR(
MEDIAN(IF(DATOS_[Sexo]=$B101,IF(DATOS_[AGRUP. CLAS. PROF.]=$B99,IF(DATOS_[Check Periodo Ref.]="Dentro",DATOS_[TOTAL SALARIO Ef],FALSE)))),
0)</f>
        <v>0</v>
      </c>
      <c r="AL101" s="114">
        <f t="array" ref="AL101">IFERROR(
MEDIAN((IF(DATOS_[[Sexo]:[Sexo]]=$B101,IF(DATOS_[[AGRUP. CLAS. PROF.]:[AGRUP. CLAS. PROF.]]=$B99,IF(DATOS_[[Check Periodo Ref.]:[Check Periodo Ref.]]="Dentro",DATOS_[C.Extra.01]))))),
0)</f>
        <v>0</v>
      </c>
      <c r="AM101" s="114">
        <f t="array" ref="AM101">IFERROR(
MEDIAN((IF(DATOS_[[Sexo]:[Sexo]]=$B101,IF(DATOS_[[AGRUP. CLAS. PROF.]:[AGRUP. CLAS. PROF.]]=$B99,IF(DATOS_[[Check Periodo Ref.]:[Check Periodo Ref.]]="Dentro",DATOS_[C.Extra.02]))))),
0)</f>
        <v>0</v>
      </c>
      <c r="AN101" s="114">
        <f t="array" ref="AN101">IFERROR(
MEDIAN((IF(DATOS_[[Sexo]:[Sexo]]=$B101,IF(DATOS_[[AGRUP. CLAS. PROF.]:[AGRUP. CLAS. PROF.]]=$B99,IF(DATOS_[[Check Periodo Ref.]:[Check Periodo Ref.]]="Dentro",DATOS_[C.Extra.03]))))),
0)</f>
        <v>0</v>
      </c>
      <c r="AO101" s="114">
        <f t="array" ref="AO101">IFERROR(
MEDIAN((IF(DATOS_[[Sexo]:[Sexo]]=$B101,IF(DATOS_[[AGRUP. CLAS. PROF.]:[AGRUP. CLAS. PROF.]]=$B99,IF(DATOS_[[Check Periodo Ref.]:[Check Periodo Ref.]]="Dentro",DATOS_[C.Extra.04]))))),
0)</f>
        <v>0</v>
      </c>
      <c r="AP101" s="114">
        <f t="array" ref="AP101">IFERROR(
MEDIAN((IF(DATOS_[[Sexo]:[Sexo]]=$B101,IF(DATOS_[[AGRUP. CLAS. PROF.]:[AGRUP. CLAS. PROF.]]=$B99,IF(DATOS_[[Check Periodo Ref.]:[Check Periodo Ref.]]="Dentro",DATOS_[C.Extra.05]))))),
0)</f>
        <v>0</v>
      </c>
      <c r="AQ101" s="115">
        <f t="array" ref="AQ101">IFERROR(
MEDIAN(IF(DATOS_[Sexo]=$B101,IF(DATOS_[AGRUP. CLAS. PROF.]=$B99,IF(DATOS_[Check Periodo Ref.]="Dentro",DATOS_[Tot Extrasalarial Ef],FALSE)))),
0)</f>
        <v>0</v>
      </c>
      <c r="AR101" s="116">
        <f t="array" ref="AR101">IFERROR(
MEDIAN(IF(DATOS_[Sexo]=$B101,IF(DATOS_[AGRUP. CLAS. PROF.]=$B99,IF(DATOS_[Check Periodo Ref.]="Dentro",DATOS_[TOTAL Retrib Ef],FALSE)))),
0)</f>
        <v>0</v>
      </c>
    </row>
    <row r="102" spans="1:44" ht="17.25" thickBot="1" x14ac:dyDescent="0.35">
      <c r="A102" s="42" t="str">
        <f t="shared" ref="A102" si="119">+A103</f>
        <v>[ocultar]</v>
      </c>
      <c r="B102" s="40" t="s">
        <v>246</v>
      </c>
      <c r="C102" s="109"/>
      <c r="D102" s="41"/>
      <c r="E102" s="119" t="str">
        <f t="shared" ref="E102:AR102" si="120">IFERROR((E103-E104)/E103,"")</f>
        <v/>
      </c>
      <c r="F102" s="123" t="str">
        <f t="shared" si="120"/>
        <v/>
      </c>
      <c r="G102" s="123" t="str">
        <f t="shared" si="120"/>
        <v/>
      </c>
      <c r="H102" s="123" t="str">
        <f t="shared" si="120"/>
        <v/>
      </c>
      <c r="I102" s="123" t="str">
        <f t="shared" si="120"/>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2" t="str">
        <f t="shared" si="120"/>
        <v/>
      </c>
      <c r="W102" s="122" t="str">
        <f t="shared" si="120"/>
        <v/>
      </c>
      <c r="X102" s="122" t="str">
        <f t="shared" si="120"/>
        <v/>
      </c>
      <c r="Y102" s="122"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4" t="str">
        <f t="shared" si="120"/>
        <v/>
      </c>
      <c r="AK102" s="128" t="str">
        <f t="shared" si="120"/>
        <v/>
      </c>
      <c r="AL102" s="125" t="str">
        <f t="shared" si="120"/>
        <v/>
      </c>
      <c r="AM102" s="125" t="str">
        <f t="shared" si="120"/>
        <v/>
      </c>
      <c r="AN102" s="125" t="str">
        <f t="shared" si="120"/>
        <v/>
      </c>
      <c r="AO102" s="125" t="str">
        <f t="shared" si="120"/>
        <v/>
      </c>
      <c r="AP102" s="125" t="str">
        <f t="shared" si="120"/>
        <v/>
      </c>
      <c r="AQ102" s="126" t="str">
        <f t="shared" si="120"/>
        <v/>
      </c>
      <c r="AR102" s="127" t="str">
        <f t="shared" si="120"/>
        <v/>
      </c>
    </row>
    <row r="103" spans="1:44" x14ac:dyDescent="0.3">
      <c r="A103" s="42" t="str">
        <f t="shared" ref="A103" si="121">+IF(C103+C104=0,"[ocultar]","")</f>
        <v>[ocultar]</v>
      </c>
      <c r="B103" s="34" t="s">
        <v>162</v>
      </c>
      <c r="C103" s="33">
        <f t="array" ref="C103">SUM(IF($B103=DATOS_[Sexo],
IF($B102=DATOS_[AGRUP. CLAS. PROF.],
IF("Dentro"=DATOS_[Check Periodo Ref.],
1/(COUNTIFS(DATOS_[Sexo],$B103,DATOS_[AGRUP. CLAS. PROF.],$B102,DATOS_[Check Periodo Ref.],"Dentro",DATOS_[id],DATOS_[id]))))))</f>
        <v>0</v>
      </c>
      <c r="D103" s="35">
        <f>COUNTIFS(DATOS_[AGRUP. CLAS. PROF.],$B102,DATOS_[Sexo],$B103,DATOS_[Check Periodo Ref.],"Dentro")</f>
        <v>0</v>
      </c>
      <c r="E103" s="110">
        <f t="array" ref="E103">IFERROR(
MEDIAN(IF(DATOS_[Sexo]=$B103,IF(DATOS_[AGRUP. CLAS. PROF.]=$B102,IF(DATOS_[Check Periodo Ref.]="Dentro",DATOS_[SALARIO BASE Ef],FALSE)))),
0)</f>
        <v>0</v>
      </c>
      <c r="F103" s="111">
        <f t="array" ref="F103">IFERROR(
MEDIAN((IF(DATOS_[[Sexo]:[Sexo]]=$B103,IF(DATOS_[[AGRUP. CLAS. PROF.]:[AGRUP. CLAS. PROF.]]=$B102,IF(DATOS_[[Check Periodo Ref.]:[Check Periodo Ref.]]="Dentro",DATOS_[Conc.Sal.01]))))),
0)</f>
        <v>0</v>
      </c>
      <c r="G103" s="111">
        <f t="array" ref="G103">IFERROR(
MEDIAN((IF(DATOS_[[Sexo]:[Sexo]]=$B103,IF(DATOS_[[AGRUP. CLAS. PROF.]:[AGRUP. CLAS. PROF.]]=$B102,IF(DATOS_[[Check Periodo Ref.]:[Check Periodo Ref.]]="Dentro",DATOS_[Conc.Sal.02]))))),
0)</f>
        <v>0</v>
      </c>
      <c r="H103" s="111">
        <f t="array" ref="H103">IFERROR(
MEDIAN((IF(DATOS_[[Sexo]:[Sexo]]=$B103,IF(DATOS_[[AGRUP. CLAS. PROF.]:[AGRUP. CLAS. PROF.]]=$B102,IF(DATOS_[[Check Periodo Ref.]:[Check Periodo Ref.]]="Dentro",DATOS_[Conc.Sal.03]))))),
0)</f>
        <v>0</v>
      </c>
      <c r="I103" s="111">
        <f t="array" ref="I103">IFERROR(
MEDIAN((IF(DATOS_[[Sexo]:[Sexo]]=$B103,IF(DATOS_[[AGRUP. CLAS. PROF.]:[AGRUP. CLAS. PROF.]]=$B102,IF(DATOS_[[Check Periodo Ref.]:[Check Periodo Ref.]]="Dentro",DATOS_[Conc.Sal.04]))))),
0)</f>
        <v>0</v>
      </c>
      <c r="J103" s="111">
        <f t="array" ref="J103">IFERROR(
MEDIAN((IF(DATOS_[[Sexo]:[Sexo]]=$B103,IF(DATOS_[[AGRUP. CLAS. PROF.]:[AGRUP. CLAS. PROF.]]=$B102,IF(DATOS_[[Check Periodo Ref.]:[Check Periodo Ref.]]="Dentro",DATOS_[Conc.Sal.05]))))),
0)</f>
        <v>0</v>
      </c>
      <c r="K103" s="111">
        <f t="array" ref="K103">IFERROR(
MEDIAN((IF(DATOS_[[Sexo]:[Sexo]]=$B103,IF(DATOS_[[AGRUP. CLAS. PROF.]:[AGRUP. CLAS. PROF.]]=$B102,IF(DATOS_[[Check Periodo Ref.]:[Check Periodo Ref.]]="Dentro",DATOS_[Conc.Sal.06]))))),
0)</f>
        <v>0</v>
      </c>
      <c r="L103" s="111">
        <f t="array" ref="L103">IFERROR(
MEDIAN((IF(DATOS_[[Sexo]:[Sexo]]=$B103,IF(DATOS_[[AGRUP. CLAS. PROF.]:[AGRUP. CLAS. PROF.]]=$B102,IF(DATOS_[[Check Periodo Ref.]:[Check Periodo Ref.]]="Dentro",DATOS_[Conc.Sal.07]))))),
0)</f>
        <v>0</v>
      </c>
      <c r="M103" s="111">
        <f t="array" ref="M103">IFERROR(
MEDIAN((IF(DATOS_[[Sexo]:[Sexo]]=$B103,IF(DATOS_[[AGRUP. CLAS. PROF.]:[AGRUP. CLAS. PROF.]]=$B102,IF(DATOS_[[Check Periodo Ref.]:[Check Periodo Ref.]]="Dentro",DATOS_[Conc.Sal.08]))))),
0)</f>
        <v>0</v>
      </c>
      <c r="N103" s="111">
        <f t="array" ref="N103">IFERROR(
MEDIAN((IF(DATOS_[[Sexo]:[Sexo]]=$B103,IF(DATOS_[[AGRUP. CLAS. PROF.]:[AGRUP. CLAS. PROF.]]=$B102,IF(DATOS_[[Check Periodo Ref.]:[Check Periodo Ref.]]="Dentro",DATOS_[Conc.Sal.09]))))),
0)</f>
        <v>0</v>
      </c>
      <c r="O103" s="111">
        <f t="array" ref="O103">IFERROR(
MEDIAN((IF(DATOS_[[Sexo]:[Sexo]]=$B103,IF(DATOS_[[AGRUP. CLAS. PROF.]:[AGRUP. CLAS. PROF.]]=$B102,IF(DATOS_[[Check Periodo Ref.]:[Check Periodo Ref.]]="Dentro",DATOS_[Conc.Sal.10]))))),
0)</f>
        <v>0</v>
      </c>
      <c r="P103" s="111">
        <f t="array" ref="P103">IFERROR(
MEDIAN((IF(DATOS_[[Sexo]:[Sexo]]=$B103,IF(DATOS_[[AGRUP. CLAS. PROF.]:[AGRUP. CLAS. PROF.]]=$B102,IF(DATOS_[[Check Periodo Ref.]:[Check Periodo Ref.]]="Dentro",DATOS_[Conc.Sal.11]))))),
0)</f>
        <v>0</v>
      </c>
      <c r="Q103" s="111">
        <f t="array" ref="Q103">IFERROR(
MEDIAN((IF(DATOS_[[Sexo]:[Sexo]]=$B103,IF(DATOS_[[AGRUP. CLAS. PROF.]:[AGRUP. CLAS. PROF.]]=$B102,IF(DATOS_[[Check Periodo Ref.]:[Check Periodo Ref.]]="Dentro",DATOS_[Conc.Sal.12]))))),
0)</f>
        <v>0</v>
      </c>
      <c r="R103" s="111">
        <f t="array" ref="R103">IFERROR(
MEDIAN((IF(DATOS_[[Sexo]:[Sexo]]=$B103,IF(DATOS_[[AGRUP. CLAS. PROF.]:[AGRUP. CLAS. PROF.]]=$B102,IF(DATOS_[[Check Periodo Ref.]:[Check Periodo Ref.]]="Dentro",DATOS_[Conc.Sal.13]))))),
0)</f>
        <v>0</v>
      </c>
      <c r="S103" s="111">
        <f t="array" ref="S103">IFERROR(
MEDIAN((IF(DATOS_[[Sexo]:[Sexo]]=$B103,IF(DATOS_[[AGRUP. CLAS. PROF.]:[AGRUP. CLAS. PROF.]]=$B102,IF(DATOS_[[Check Periodo Ref.]:[Check Periodo Ref.]]="Dentro",DATOS_[Conc.Sal.14]))))),
0)</f>
        <v>0</v>
      </c>
      <c r="T103" s="111">
        <f t="array" ref="T103">IFERROR(
MEDIAN((IF(DATOS_[[Sexo]:[Sexo]]=$B103,IF(DATOS_[[AGRUP. CLAS. PROF.]:[AGRUP. CLAS. PROF.]]=$B102,IF(DATOS_[[Check Periodo Ref.]:[Check Periodo Ref.]]="Dentro",DATOS_[Conc.Sal.15]))))),
0)</f>
        <v>0</v>
      </c>
      <c r="U103" s="111">
        <f t="array" ref="U103">IFERROR(
MEDIAN((IF(DATOS_[[Sexo]:[Sexo]]=$B103,IF(DATOS_[[AGRUP. CLAS. PROF.]:[AGRUP. CLAS. PROF.]]=$B102,IF(DATOS_[[Check Periodo Ref.]:[Check Periodo Ref.]]="Dentro",DATOS_[Conc.Sal.16]))))),
0)</f>
        <v>0</v>
      </c>
      <c r="V103" s="111">
        <f t="array" ref="V103">IFERROR(
MEDIAN((IF(DATOS_[[Sexo]:[Sexo]]=$B103,IF(DATOS_[[AGRUP. CLAS. PROF.]:[AGRUP. CLAS. PROF.]]=$B102,IF(DATOS_[[Check Periodo Ref.]:[Check Periodo Ref.]]="Dentro",DATOS_[Conc.Sal.17]))))),
0)</f>
        <v>0</v>
      </c>
      <c r="W103" s="111">
        <f t="array" ref="W103">IFERROR(
MEDIAN((IF(DATOS_[[Sexo]:[Sexo]]=$B103,IF(DATOS_[[AGRUP. CLAS. PROF.]:[AGRUP. CLAS. PROF.]]=$B102,IF(DATOS_[[Check Periodo Ref.]:[Check Periodo Ref.]]="Dentro",DATOS_[Conc.Sal.18]))))),
0)</f>
        <v>0</v>
      </c>
      <c r="X103" s="111">
        <f t="array" ref="X103">IFERROR(
MEDIAN((IF(DATOS_[[Sexo]:[Sexo]]=$B103,IF(DATOS_[[AGRUP. CLAS. PROF.]:[AGRUP. CLAS. PROF.]]=$B102,IF(DATOS_[[Check Periodo Ref.]:[Check Periodo Ref.]]="Dentro",DATOS_[Conc.Sal.19]))))),
0)</f>
        <v>0</v>
      </c>
      <c r="Y103" s="111">
        <f t="array" ref="Y103">IFERROR(
MEDIAN((IF(DATOS_[[Sexo]:[Sexo]]=$B103,IF(DATOS_[[AGRUP. CLAS. PROF.]:[AGRUP. CLAS. PROF.]]=$B102,IF(DATOS_[[Check Periodo Ref.]:[Check Periodo Ref.]]="Dentro",DATOS_[Conc.Sal.20]))))),
0)</f>
        <v>0</v>
      </c>
      <c r="Z103" s="111">
        <f t="array" ref="Z103">IFERROR(
MEDIAN((IF(DATOS_[[Sexo]:[Sexo]]=$B103,IF(DATOS_[[AGRUP. CLAS. PROF.]:[AGRUP. CLAS. PROF.]]=$B102,IF(DATOS_[[Check Periodo Ref.]:[Check Periodo Ref.]]="Dentro",DATOS_[Conc.Sal.21]))))),
0)</f>
        <v>0</v>
      </c>
      <c r="AA103" s="111">
        <f t="array" ref="AA103">IFERROR(
MEDIAN((IF(DATOS_[[Sexo]:[Sexo]]=$B103,IF(DATOS_[[AGRUP. CLAS. PROF.]:[AGRUP. CLAS. PROF.]]=$B102,IF(DATOS_[[Check Periodo Ref.]:[Check Periodo Ref.]]="Dentro",DATOS_[Conc.Sal.22]))))),
0)</f>
        <v>0</v>
      </c>
      <c r="AB103" s="111">
        <f t="array" ref="AB103">IFERROR(
MEDIAN((IF(DATOS_[[Sexo]:[Sexo]]=$B103,IF(DATOS_[[AGRUP. CLAS. PROF.]:[AGRUP. CLAS. PROF.]]=$B102,IF(DATOS_[[Check Periodo Ref.]:[Check Periodo Ref.]]="Dentro",DATOS_[Conc.Sal.23]))))),
0)</f>
        <v>0</v>
      </c>
      <c r="AC103" s="111">
        <f t="array" ref="AC103">IFERROR(
MEDIAN((IF(DATOS_[[Sexo]:[Sexo]]=$B103,IF(DATOS_[[AGRUP. CLAS. PROF.]:[AGRUP. CLAS. PROF.]]=$B102,IF(DATOS_[[Check Periodo Ref.]:[Check Periodo Ref.]]="Dentro",DATOS_[Conc.Sal.24]))))),
0)</f>
        <v>0</v>
      </c>
      <c r="AD103" s="111">
        <f t="array" ref="AD103">IFERROR(
MEDIAN((IF(DATOS_[[Sexo]:[Sexo]]=$B103,IF(DATOS_[[AGRUP. CLAS. PROF.]:[AGRUP. CLAS. PROF.]]=$B102,IF(DATOS_[[Check Periodo Ref.]:[Check Periodo Ref.]]="Dentro",DATOS_[Conc.Sal.25]))))),
0)</f>
        <v>0</v>
      </c>
      <c r="AE103" s="111">
        <f t="array" ref="AE103">IFERROR(
MEDIAN((IF(DATOS_[[Sexo]:[Sexo]]=$B103,IF(DATOS_[[AGRUP. CLAS. PROF.]:[AGRUP. CLAS. PROF.]]=$B102,IF(DATOS_[[Check Periodo Ref.]:[Check Periodo Ref.]]="Dentro",DATOS_[Conc.Sal.26]))))),
0)</f>
        <v>0</v>
      </c>
      <c r="AF103" s="111">
        <f t="array" ref="AF103">IFERROR(
MEDIAN((IF(DATOS_[[Sexo]:[Sexo]]=$B103,IF(DATOS_[[AGRUP. CLAS. PROF.]:[AGRUP. CLAS. PROF.]]=$B102,IF(DATOS_[[Check Periodo Ref.]:[Check Periodo Ref.]]="Dentro",DATOS_[Conc.Sal.27]))))),
0)</f>
        <v>0</v>
      </c>
      <c r="AG103" s="111">
        <f t="array" ref="AG103">IFERROR(
MEDIAN((IF(DATOS_[[Sexo]:[Sexo]]=$B103,IF(DATOS_[[AGRUP. CLAS. PROF.]:[AGRUP. CLAS. PROF.]]=$B102,IF(DATOS_[[Check Periodo Ref.]:[Check Periodo Ref.]]="Dentro",DATOS_[Conc.Sal.28]))))),
0)</f>
        <v>0</v>
      </c>
      <c r="AH103" s="111">
        <f t="array" ref="AH103">IFERROR(
MEDIAN((IF(DATOS_[[Sexo]:[Sexo]]=$B103,IF(DATOS_[[AGRUP. CLAS. PROF.]:[AGRUP. CLAS. PROF.]]=$B102,IF(DATOS_[[Check Periodo Ref.]:[Check Periodo Ref.]]="Dentro",DATOS_[Conc.Sal.29]))))),
0)</f>
        <v>0</v>
      </c>
      <c r="AI103" s="111">
        <f t="array" ref="AI103">IFERROR(
MEDIAN((IF(DATOS_[[Sexo]:[Sexo]]=$B103,IF(DATOS_[[AGRUP. CLAS. PROF.]:[AGRUP. CLAS. PROF.]]=$B102,IF(DATOS_[[Check Periodo Ref.]:[Check Periodo Ref.]]="Dentro",DATOS_[Conc.Sal.30]))))),
0)</f>
        <v>0</v>
      </c>
      <c r="AJ103" s="112">
        <f t="array" ref="AJ103">IFERROR(
MEDIAN(IF(DATOS_[Sexo]=$B103,IF(DATOS_[AGRUP. CLAS. PROF.]=$B102,IF(DATOS_[Check Periodo Ref.]="Dentro",DATOS_[Tot COMPL.SAL Ef],FALSE)))),
0)</f>
        <v>0</v>
      </c>
      <c r="AK103" s="113">
        <f t="array" ref="AK103">IFERROR(
MEDIAN(IF(DATOS_[Sexo]=$B103,IF(DATOS_[AGRUP. CLAS. PROF.]=$B102,IF(DATOS_[Check Periodo Ref.]="Dentro",DATOS_[TOTAL SALARIO Ef],FALSE)))),
0)</f>
        <v>0</v>
      </c>
      <c r="AL103" s="114">
        <f t="array" ref="AL103">IFERROR(
MEDIAN((IF(DATOS_[[Sexo]:[Sexo]]=$B103,IF(DATOS_[[AGRUP. CLAS. PROF.]:[AGRUP. CLAS. PROF.]]=$B102,IF(DATOS_[[Check Periodo Ref.]:[Check Periodo Ref.]]="Dentro",DATOS_[C.Extra.01]))))),
0)</f>
        <v>0</v>
      </c>
      <c r="AM103" s="114">
        <f t="array" ref="AM103">IFERROR(
MEDIAN((IF(DATOS_[[Sexo]:[Sexo]]=$B103,IF(DATOS_[[AGRUP. CLAS. PROF.]:[AGRUP. CLAS. PROF.]]=$B102,IF(DATOS_[[Check Periodo Ref.]:[Check Periodo Ref.]]="Dentro",DATOS_[C.Extra.02]))))),
0)</f>
        <v>0</v>
      </c>
      <c r="AN103" s="114">
        <f t="array" ref="AN103">IFERROR(
MEDIAN((IF(DATOS_[[Sexo]:[Sexo]]=$B103,IF(DATOS_[[AGRUP. CLAS. PROF.]:[AGRUP. CLAS. PROF.]]=$B102,IF(DATOS_[[Check Periodo Ref.]:[Check Periodo Ref.]]="Dentro",DATOS_[C.Extra.03]))))),
0)</f>
        <v>0</v>
      </c>
      <c r="AO103" s="114">
        <f t="array" ref="AO103">IFERROR(
MEDIAN((IF(DATOS_[[Sexo]:[Sexo]]=$B103,IF(DATOS_[[AGRUP. CLAS. PROF.]:[AGRUP. CLAS. PROF.]]=$B102,IF(DATOS_[[Check Periodo Ref.]:[Check Periodo Ref.]]="Dentro",DATOS_[C.Extra.04]))))),
0)</f>
        <v>0</v>
      </c>
      <c r="AP103" s="114">
        <f t="array" ref="AP103">IFERROR(
MEDIAN((IF(DATOS_[[Sexo]:[Sexo]]=$B103,IF(DATOS_[[AGRUP. CLAS. PROF.]:[AGRUP. CLAS. PROF.]]=$B102,IF(DATOS_[[Check Periodo Ref.]:[Check Periodo Ref.]]="Dentro",DATOS_[C.Extra.05]))))),
0)</f>
        <v>0</v>
      </c>
      <c r="AQ103" s="115">
        <f t="array" ref="AQ103">IFERROR(
MEDIAN(IF(DATOS_[Sexo]=$B103,IF(DATOS_[AGRUP. CLAS. PROF.]=$B102,IF(DATOS_[Check Periodo Ref.]="Dentro",DATOS_[Tot Extrasalarial Ef],FALSE)))),
0)</f>
        <v>0</v>
      </c>
      <c r="AR103" s="116">
        <f t="array" ref="AR103">IFERROR(
MEDIAN(IF(DATOS_[Sexo]=$B103,IF(DATOS_[AGRUP. CLAS. PROF.]=$B102,IF(DATOS_[Check Periodo Ref.]="Dentro",DATOS_[TOTAL Retrib Ef],FALSE)))),
0)</f>
        <v>0</v>
      </c>
    </row>
    <row r="104" spans="1:44" x14ac:dyDescent="0.3">
      <c r="A104" s="42" t="str">
        <f t="shared" ref="A104" si="122">+A103</f>
        <v>[ocultar]</v>
      </c>
      <c r="B104" s="34" t="s">
        <v>163</v>
      </c>
      <c r="C104" s="33">
        <f t="array" ref="C104">SUM(IF($B104=DATOS_[Sexo],
IF($B102=DATOS_[AGRUP. CLAS. PROF.],
IF("Dentro"=DATOS_[Check Periodo Ref.],
1/(COUNTIFS(DATOS_[Sexo],$B104,DATOS_[AGRUP. CLAS. PROF.],$B102,DATOS_[Check Periodo Ref.],"Dentro",DATOS_[id],DATOS_[id]))))))</f>
        <v>0</v>
      </c>
      <c r="D104" s="35">
        <f>COUNTIFS(DATOS_[AGRUP. CLAS. PROF.],$B102,DATOS_[Sexo],$B104,DATOS_[Check Periodo Ref.],"Dentro")</f>
        <v>0</v>
      </c>
      <c r="E104" s="110">
        <f t="array" ref="E104">IFERROR(
MEDIAN(IF(DATOS_[Sexo]=$B104,IF(DATOS_[AGRUP. CLAS. PROF.]=$B102,IF(DATOS_[Check Periodo Ref.]="Dentro",DATOS_[SALARIO BASE Ef],FALSE)))),
0)</f>
        <v>0</v>
      </c>
      <c r="F104" s="111">
        <f t="array" ref="F104">IFERROR(
MEDIAN((IF(DATOS_[[Sexo]:[Sexo]]=$B104,IF(DATOS_[[AGRUP. CLAS. PROF.]:[AGRUP. CLAS. PROF.]]=$B102,IF(DATOS_[[Check Periodo Ref.]:[Check Periodo Ref.]]="Dentro",DATOS_[Conc.Sal.01]))))),
0)</f>
        <v>0</v>
      </c>
      <c r="G104" s="111">
        <f t="array" ref="G104">IFERROR(
MEDIAN((IF(DATOS_[[Sexo]:[Sexo]]=$B104,IF(DATOS_[[AGRUP. CLAS. PROF.]:[AGRUP. CLAS. PROF.]]=$B102,IF(DATOS_[[Check Periodo Ref.]:[Check Periodo Ref.]]="Dentro",DATOS_[Conc.Sal.02]))))),
0)</f>
        <v>0</v>
      </c>
      <c r="H104" s="111">
        <f t="array" ref="H104">IFERROR(
MEDIAN((IF(DATOS_[[Sexo]:[Sexo]]=$B104,IF(DATOS_[[AGRUP. CLAS. PROF.]:[AGRUP. CLAS. PROF.]]=$B102,IF(DATOS_[[Check Periodo Ref.]:[Check Periodo Ref.]]="Dentro",DATOS_[Conc.Sal.03]))))),
0)</f>
        <v>0</v>
      </c>
      <c r="I104" s="111">
        <f t="array" ref="I104">IFERROR(
MEDIAN((IF(DATOS_[[Sexo]:[Sexo]]=$B104,IF(DATOS_[[AGRUP. CLAS. PROF.]:[AGRUP. CLAS. PROF.]]=$B102,IF(DATOS_[[Check Periodo Ref.]:[Check Periodo Ref.]]="Dentro",DATOS_[Conc.Sal.04]))))),
0)</f>
        <v>0</v>
      </c>
      <c r="J104" s="111">
        <f t="array" ref="J104">IFERROR(
MEDIAN((IF(DATOS_[[Sexo]:[Sexo]]=$B104,IF(DATOS_[[AGRUP. CLAS. PROF.]:[AGRUP. CLAS. PROF.]]=$B102,IF(DATOS_[[Check Periodo Ref.]:[Check Periodo Ref.]]="Dentro",DATOS_[Conc.Sal.05]))))),
0)</f>
        <v>0</v>
      </c>
      <c r="K104" s="111">
        <f t="array" ref="K104">IFERROR(
MEDIAN((IF(DATOS_[[Sexo]:[Sexo]]=$B104,IF(DATOS_[[AGRUP. CLAS. PROF.]:[AGRUP. CLAS. PROF.]]=$B102,IF(DATOS_[[Check Periodo Ref.]:[Check Periodo Ref.]]="Dentro",DATOS_[Conc.Sal.06]))))),
0)</f>
        <v>0</v>
      </c>
      <c r="L104" s="111">
        <f t="array" ref="L104">IFERROR(
MEDIAN((IF(DATOS_[[Sexo]:[Sexo]]=$B104,IF(DATOS_[[AGRUP. CLAS. PROF.]:[AGRUP. CLAS. PROF.]]=$B102,IF(DATOS_[[Check Periodo Ref.]:[Check Periodo Ref.]]="Dentro",DATOS_[Conc.Sal.07]))))),
0)</f>
        <v>0</v>
      </c>
      <c r="M104" s="111">
        <f t="array" ref="M104">IFERROR(
MEDIAN((IF(DATOS_[[Sexo]:[Sexo]]=$B104,IF(DATOS_[[AGRUP. CLAS. PROF.]:[AGRUP. CLAS. PROF.]]=$B102,IF(DATOS_[[Check Periodo Ref.]:[Check Periodo Ref.]]="Dentro",DATOS_[Conc.Sal.08]))))),
0)</f>
        <v>0</v>
      </c>
      <c r="N104" s="111">
        <f t="array" ref="N104">IFERROR(
MEDIAN((IF(DATOS_[[Sexo]:[Sexo]]=$B104,IF(DATOS_[[AGRUP. CLAS. PROF.]:[AGRUP. CLAS. PROF.]]=$B102,IF(DATOS_[[Check Periodo Ref.]:[Check Periodo Ref.]]="Dentro",DATOS_[Conc.Sal.09]))))),
0)</f>
        <v>0</v>
      </c>
      <c r="O104" s="111">
        <f t="array" ref="O104">IFERROR(
MEDIAN((IF(DATOS_[[Sexo]:[Sexo]]=$B104,IF(DATOS_[[AGRUP. CLAS. PROF.]:[AGRUP. CLAS. PROF.]]=$B102,IF(DATOS_[[Check Periodo Ref.]:[Check Periodo Ref.]]="Dentro",DATOS_[Conc.Sal.10]))))),
0)</f>
        <v>0</v>
      </c>
      <c r="P104" s="111">
        <f t="array" ref="P104">IFERROR(
MEDIAN((IF(DATOS_[[Sexo]:[Sexo]]=$B104,IF(DATOS_[[AGRUP. CLAS. PROF.]:[AGRUP. CLAS. PROF.]]=$B102,IF(DATOS_[[Check Periodo Ref.]:[Check Periodo Ref.]]="Dentro",DATOS_[Conc.Sal.11]))))),
0)</f>
        <v>0</v>
      </c>
      <c r="Q104" s="111">
        <f t="array" ref="Q104">IFERROR(
MEDIAN((IF(DATOS_[[Sexo]:[Sexo]]=$B104,IF(DATOS_[[AGRUP. CLAS. PROF.]:[AGRUP. CLAS. PROF.]]=$B102,IF(DATOS_[[Check Periodo Ref.]:[Check Periodo Ref.]]="Dentro",DATOS_[Conc.Sal.12]))))),
0)</f>
        <v>0</v>
      </c>
      <c r="R104" s="111">
        <f t="array" ref="R104">IFERROR(
MEDIAN((IF(DATOS_[[Sexo]:[Sexo]]=$B104,IF(DATOS_[[AGRUP. CLAS. PROF.]:[AGRUP. CLAS. PROF.]]=$B102,IF(DATOS_[[Check Periodo Ref.]:[Check Periodo Ref.]]="Dentro",DATOS_[Conc.Sal.13]))))),
0)</f>
        <v>0</v>
      </c>
      <c r="S104" s="111">
        <f t="array" ref="S104">IFERROR(
MEDIAN((IF(DATOS_[[Sexo]:[Sexo]]=$B104,IF(DATOS_[[AGRUP. CLAS. PROF.]:[AGRUP. CLAS. PROF.]]=$B102,IF(DATOS_[[Check Periodo Ref.]:[Check Periodo Ref.]]="Dentro",DATOS_[Conc.Sal.14]))))),
0)</f>
        <v>0</v>
      </c>
      <c r="T104" s="111">
        <f t="array" ref="T104">IFERROR(
MEDIAN((IF(DATOS_[[Sexo]:[Sexo]]=$B104,IF(DATOS_[[AGRUP. CLAS. PROF.]:[AGRUP. CLAS. PROF.]]=$B102,IF(DATOS_[[Check Periodo Ref.]:[Check Periodo Ref.]]="Dentro",DATOS_[Conc.Sal.15]))))),
0)</f>
        <v>0</v>
      </c>
      <c r="U104" s="111">
        <f t="array" ref="U104">IFERROR(
MEDIAN((IF(DATOS_[[Sexo]:[Sexo]]=$B104,IF(DATOS_[[AGRUP. CLAS. PROF.]:[AGRUP. CLAS. PROF.]]=$B102,IF(DATOS_[[Check Periodo Ref.]:[Check Periodo Ref.]]="Dentro",DATOS_[Conc.Sal.16]))))),
0)</f>
        <v>0</v>
      </c>
      <c r="V104" s="111">
        <f t="array" ref="V104">IFERROR(
MEDIAN((IF(DATOS_[[Sexo]:[Sexo]]=$B104,IF(DATOS_[[AGRUP. CLAS. PROF.]:[AGRUP. CLAS. PROF.]]=$B102,IF(DATOS_[[Check Periodo Ref.]:[Check Periodo Ref.]]="Dentro",DATOS_[Conc.Sal.17]))))),
0)</f>
        <v>0</v>
      </c>
      <c r="W104" s="111">
        <f t="array" ref="W104">IFERROR(
MEDIAN((IF(DATOS_[[Sexo]:[Sexo]]=$B104,IF(DATOS_[[AGRUP. CLAS. PROF.]:[AGRUP. CLAS. PROF.]]=$B102,IF(DATOS_[[Check Periodo Ref.]:[Check Periodo Ref.]]="Dentro",DATOS_[Conc.Sal.18]))))),
0)</f>
        <v>0</v>
      </c>
      <c r="X104" s="111">
        <f t="array" ref="X104">IFERROR(
MEDIAN((IF(DATOS_[[Sexo]:[Sexo]]=$B104,IF(DATOS_[[AGRUP. CLAS. PROF.]:[AGRUP. CLAS. PROF.]]=$B102,IF(DATOS_[[Check Periodo Ref.]:[Check Periodo Ref.]]="Dentro",DATOS_[Conc.Sal.19]))))),
0)</f>
        <v>0</v>
      </c>
      <c r="Y104" s="111">
        <f t="array" ref="Y104">IFERROR(
MEDIAN((IF(DATOS_[[Sexo]:[Sexo]]=$B104,IF(DATOS_[[AGRUP. CLAS. PROF.]:[AGRUP. CLAS. PROF.]]=$B102,IF(DATOS_[[Check Periodo Ref.]:[Check Periodo Ref.]]="Dentro",DATOS_[Conc.Sal.20]))))),
0)</f>
        <v>0</v>
      </c>
      <c r="Z104" s="111">
        <f t="array" ref="Z104">IFERROR(
MEDIAN((IF(DATOS_[[Sexo]:[Sexo]]=$B104,IF(DATOS_[[AGRUP. CLAS. PROF.]:[AGRUP. CLAS. PROF.]]=$B102,IF(DATOS_[[Check Periodo Ref.]:[Check Periodo Ref.]]="Dentro",DATOS_[Conc.Sal.21]))))),
0)</f>
        <v>0</v>
      </c>
      <c r="AA104" s="111">
        <f t="array" ref="AA104">IFERROR(
MEDIAN((IF(DATOS_[[Sexo]:[Sexo]]=$B104,IF(DATOS_[[AGRUP. CLAS. PROF.]:[AGRUP. CLAS. PROF.]]=$B102,IF(DATOS_[[Check Periodo Ref.]:[Check Periodo Ref.]]="Dentro",DATOS_[Conc.Sal.22]))))),
0)</f>
        <v>0</v>
      </c>
      <c r="AB104" s="111">
        <f t="array" ref="AB104">IFERROR(
MEDIAN((IF(DATOS_[[Sexo]:[Sexo]]=$B104,IF(DATOS_[[AGRUP. CLAS. PROF.]:[AGRUP. CLAS. PROF.]]=$B102,IF(DATOS_[[Check Periodo Ref.]:[Check Periodo Ref.]]="Dentro",DATOS_[Conc.Sal.23]))))),
0)</f>
        <v>0</v>
      </c>
      <c r="AC104" s="111">
        <f t="array" ref="AC104">IFERROR(
MEDIAN((IF(DATOS_[[Sexo]:[Sexo]]=$B104,IF(DATOS_[[AGRUP. CLAS. PROF.]:[AGRUP. CLAS. PROF.]]=$B102,IF(DATOS_[[Check Periodo Ref.]:[Check Periodo Ref.]]="Dentro",DATOS_[Conc.Sal.24]))))),
0)</f>
        <v>0</v>
      </c>
      <c r="AD104" s="111">
        <f t="array" ref="AD104">IFERROR(
MEDIAN((IF(DATOS_[[Sexo]:[Sexo]]=$B104,IF(DATOS_[[AGRUP. CLAS. PROF.]:[AGRUP. CLAS. PROF.]]=$B102,IF(DATOS_[[Check Periodo Ref.]:[Check Periodo Ref.]]="Dentro",DATOS_[Conc.Sal.25]))))),
0)</f>
        <v>0</v>
      </c>
      <c r="AE104" s="111">
        <f t="array" ref="AE104">IFERROR(
MEDIAN((IF(DATOS_[[Sexo]:[Sexo]]=$B104,IF(DATOS_[[AGRUP. CLAS. PROF.]:[AGRUP. CLAS. PROF.]]=$B102,IF(DATOS_[[Check Periodo Ref.]:[Check Periodo Ref.]]="Dentro",DATOS_[Conc.Sal.26]))))),
0)</f>
        <v>0</v>
      </c>
      <c r="AF104" s="111">
        <f t="array" ref="AF104">IFERROR(
MEDIAN((IF(DATOS_[[Sexo]:[Sexo]]=$B104,IF(DATOS_[[AGRUP. CLAS. PROF.]:[AGRUP. CLAS. PROF.]]=$B102,IF(DATOS_[[Check Periodo Ref.]:[Check Periodo Ref.]]="Dentro",DATOS_[Conc.Sal.27]))))),
0)</f>
        <v>0</v>
      </c>
      <c r="AG104" s="111">
        <f t="array" ref="AG104">IFERROR(
MEDIAN((IF(DATOS_[[Sexo]:[Sexo]]=$B104,IF(DATOS_[[AGRUP. CLAS. PROF.]:[AGRUP. CLAS. PROF.]]=$B102,IF(DATOS_[[Check Periodo Ref.]:[Check Periodo Ref.]]="Dentro",DATOS_[Conc.Sal.28]))))),
0)</f>
        <v>0</v>
      </c>
      <c r="AH104" s="111">
        <f t="array" ref="AH104">IFERROR(
MEDIAN((IF(DATOS_[[Sexo]:[Sexo]]=$B104,IF(DATOS_[[AGRUP. CLAS. PROF.]:[AGRUP. CLAS. PROF.]]=$B102,IF(DATOS_[[Check Periodo Ref.]:[Check Periodo Ref.]]="Dentro",DATOS_[Conc.Sal.29]))))),
0)</f>
        <v>0</v>
      </c>
      <c r="AI104" s="111">
        <f t="array" ref="AI104">IFERROR(
MEDIAN((IF(DATOS_[[Sexo]:[Sexo]]=$B104,IF(DATOS_[[AGRUP. CLAS. PROF.]:[AGRUP. CLAS. PROF.]]=$B102,IF(DATOS_[[Check Periodo Ref.]:[Check Periodo Ref.]]="Dentro",DATOS_[Conc.Sal.30]))))),
0)</f>
        <v>0</v>
      </c>
      <c r="AJ104" s="112">
        <f t="array" ref="AJ104">IFERROR(
MEDIAN(IF(DATOS_[Sexo]=$B104,IF(DATOS_[AGRUP. CLAS. PROF.]=$B102,IF(DATOS_[Check Periodo Ref.]="Dentro",DATOS_[Tot COMPL.SAL Ef],FALSE)))),
0)</f>
        <v>0</v>
      </c>
      <c r="AK104" s="113">
        <f t="array" ref="AK104">IFERROR(
MEDIAN(IF(DATOS_[Sexo]=$B104,IF(DATOS_[AGRUP. CLAS. PROF.]=$B102,IF(DATOS_[Check Periodo Ref.]="Dentro",DATOS_[TOTAL SALARIO Ef],FALSE)))),
0)</f>
        <v>0</v>
      </c>
      <c r="AL104" s="114">
        <f t="array" ref="AL104">IFERROR(
MEDIAN((IF(DATOS_[[Sexo]:[Sexo]]=$B104,IF(DATOS_[[AGRUP. CLAS. PROF.]:[AGRUP. CLAS. PROF.]]=$B102,IF(DATOS_[[Check Periodo Ref.]:[Check Periodo Ref.]]="Dentro",DATOS_[C.Extra.01]))))),
0)</f>
        <v>0</v>
      </c>
      <c r="AM104" s="114">
        <f t="array" ref="AM104">IFERROR(
MEDIAN((IF(DATOS_[[Sexo]:[Sexo]]=$B104,IF(DATOS_[[AGRUP. CLAS. PROF.]:[AGRUP. CLAS. PROF.]]=$B102,IF(DATOS_[[Check Periodo Ref.]:[Check Periodo Ref.]]="Dentro",DATOS_[C.Extra.02]))))),
0)</f>
        <v>0</v>
      </c>
      <c r="AN104" s="114">
        <f t="array" ref="AN104">IFERROR(
MEDIAN((IF(DATOS_[[Sexo]:[Sexo]]=$B104,IF(DATOS_[[AGRUP. CLAS. PROF.]:[AGRUP. CLAS. PROF.]]=$B102,IF(DATOS_[[Check Periodo Ref.]:[Check Periodo Ref.]]="Dentro",DATOS_[C.Extra.03]))))),
0)</f>
        <v>0</v>
      </c>
      <c r="AO104" s="114">
        <f t="array" ref="AO104">IFERROR(
MEDIAN((IF(DATOS_[[Sexo]:[Sexo]]=$B104,IF(DATOS_[[AGRUP. CLAS. PROF.]:[AGRUP. CLAS. PROF.]]=$B102,IF(DATOS_[[Check Periodo Ref.]:[Check Periodo Ref.]]="Dentro",DATOS_[C.Extra.04]))))),
0)</f>
        <v>0</v>
      </c>
      <c r="AP104" s="114">
        <f t="array" ref="AP104">IFERROR(
MEDIAN((IF(DATOS_[[Sexo]:[Sexo]]=$B104,IF(DATOS_[[AGRUP. CLAS. PROF.]:[AGRUP. CLAS. PROF.]]=$B102,IF(DATOS_[[Check Periodo Ref.]:[Check Periodo Ref.]]="Dentro",DATOS_[C.Extra.05]))))),
0)</f>
        <v>0</v>
      </c>
      <c r="AQ104" s="115">
        <f t="array" ref="AQ104">IFERROR(
MEDIAN(IF(DATOS_[Sexo]=$B104,IF(DATOS_[AGRUP. CLAS. PROF.]=$B102,IF(DATOS_[Check Periodo Ref.]="Dentro",DATOS_[Tot Extrasalarial Ef],FALSE)))),
0)</f>
        <v>0</v>
      </c>
      <c r="AR104" s="116">
        <f t="array" ref="AR104">IFERROR(
MEDIAN(IF(DATOS_[Sexo]=$B104,IF(DATOS_[AGRUP. CLAS. PROF.]=$B102,IF(DATOS_[Check Periodo Ref.]="Dentro",DATOS_[TOTAL Retrib Ef],FALSE)))),
0)</f>
        <v>0</v>
      </c>
    </row>
  </sheetData>
  <sheetProtection algorithmName="SHA-512" hashValue="U9gJR/RdGlEDSjksC4p+6l+Jr6VPTkh5eYbBCy6ffPEV4DMFWEjXmeKi5WUcSvSEOleQWvu9KM17dGL/cUtVSA==" saltValue="XvpQ8jXlG+V2TIFpSwP+MQ=="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Y104"/>
  <sheetViews>
    <sheetView workbookViewId="0"/>
  </sheetViews>
  <sheetFormatPr baseColWidth="10" defaultColWidth="7.28515625" defaultRowHeight="16.5" outlineLevelCol="1" x14ac:dyDescent="0.3"/>
  <cols>
    <col min="1" max="2" width="8.85546875" style="53" customWidth="1"/>
    <col min="3" max="8" width="7.28515625" style="53"/>
    <col min="9" max="9" width="10.42578125" style="53" customWidth="1"/>
    <col min="10" max="10" width="7.28515625" style="53" customWidth="1"/>
    <col min="11" max="11" width="7.42578125" style="53" bestFit="1" customWidth="1"/>
    <col min="12" max="12" width="7.7109375" style="53" bestFit="1" customWidth="1"/>
    <col min="13" max="13" width="7.42578125" style="53" bestFit="1" customWidth="1"/>
    <col min="14" max="14" width="7.28515625" style="53"/>
    <col min="15" max="15" width="7.42578125" style="53" bestFit="1" customWidth="1"/>
    <col min="16" max="16" width="7.7109375" style="53" bestFit="1" customWidth="1"/>
    <col min="17" max="18" width="7.42578125" style="53" bestFit="1" customWidth="1"/>
    <col min="19" max="19" width="7.28515625" style="53" customWidth="1"/>
    <col min="20" max="39" width="7.28515625" style="53" customWidth="1" outlineLevel="1"/>
    <col min="40" max="41" width="8.85546875" style="53" customWidth="1"/>
    <col min="42" max="42" width="7.42578125" style="53" bestFit="1" customWidth="1"/>
    <col min="43" max="46" width="7.28515625" style="53" customWidth="1"/>
    <col min="47" max="48" width="8.85546875" style="53" customWidth="1"/>
    <col min="49" max="49" width="16.85546875" style="53" customWidth="1"/>
    <col min="50" max="16384" width="7.28515625" style="53"/>
  </cols>
  <sheetData>
    <row r="1" spans="1:51" ht="42.6" customHeight="1" x14ac:dyDescent="0.3">
      <c r="E1" s="237" t="s">
        <v>372</v>
      </c>
      <c r="AW1" s="337" t="str">
        <f>+IFERROR(IF(OR(((AV10-AV11)/AV11)&gt;=25%,((AV11-AV10)/AV10)&gt;=25%),AY1,""),"")</f>
        <v/>
      </c>
      <c r="AX1" s="309"/>
      <c r="AY1" s="325" t="s">
        <v>378</v>
      </c>
    </row>
    <row r="2" spans="1:51" ht="13.9" customHeight="1" x14ac:dyDescent="0.3">
      <c r="K2" s="53" t="str">
        <f>+IF(K8="[ocultar]",K8,"")</f>
        <v>[ocultar]</v>
      </c>
      <c r="L2" s="53" t="str">
        <f t="shared" ref="L2:AT2" si="0">+IF(L8="[ocultar]",L8,"")</f>
        <v>[ocultar]</v>
      </c>
      <c r="M2" s="53" t="str">
        <f t="shared" si="0"/>
        <v>[ocultar]</v>
      </c>
      <c r="N2" s="53" t="str">
        <f t="shared" si="0"/>
        <v>[ocultar]</v>
      </c>
      <c r="O2" s="53" t="str">
        <f t="shared" si="0"/>
        <v>[ocultar]</v>
      </c>
      <c r="P2" s="53" t="str">
        <f t="shared" si="0"/>
        <v>[ocultar]</v>
      </c>
      <c r="Q2" s="53" t="str">
        <f t="shared" si="0"/>
        <v>[ocultar]</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[ocultar]</v>
      </c>
      <c r="AK2" s="53" t="str">
        <f t="shared" si="0"/>
        <v>[ocultar]</v>
      </c>
      <c r="AL2" s="53" t="str">
        <f t="shared" si="0"/>
        <v>[ocultar]</v>
      </c>
      <c r="AM2" s="53" t="str">
        <f t="shared" si="0"/>
        <v>[ocultar]</v>
      </c>
      <c r="AN2" s="53" t="str">
        <f t="shared" si="0"/>
        <v/>
      </c>
      <c r="AO2" s="53" t="str">
        <f t="shared" si="0"/>
        <v/>
      </c>
      <c r="AP2" s="53" t="str">
        <f t="shared" si="0"/>
        <v>[ocultar]</v>
      </c>
      <c r="AQ2" s="53" t="str">
        <f t="shared" si="0"/>
        <v>[ocultar]</v>
      </c>
      <c r="AR2" s="53" t="str">
        <f t="shared" si="0"/>
        <v>[ocultar]</v>
      </c>
      <c r="AS2" s="53" t="str">
        <f t="shared" si="0"/>
        <v>[ocultar]</v>
      </c>
      <c r="AT2" s="53" t="str">
        <f t="shared" si="0"/>
        <v>[ocultar]</v>
      </c>
      <c r="AW2" s="337"/>
      <c r="AX2" s="309"/>
      <c r="AY2" s="309"/>
    </row>
    <row r="3" spans="1:51" ht="13.9" customHeight="1" x14ac:dyDescent="0.3">
      <c r="I3" s="167" t="str">
        <f>+"Razón Social: "&amp;Inicio!C6&amp;"  -  NIF: "&amp;Inicio!C8</f>
        <v xml:space="preserve">Razón Social:   -  NIF: </v>
      </c>
      <c r="J3" s="155"/>
      <c r="AW3" s="337"/>
      <c r="AX3" s="309"/>
      <c r="AY3" s="309"/>
    </row>
    <row r="4" spans="1:51" ht="13.9" customHeight="1" x14ac:dyDescent="0.3">
      <c r="I4" s="168" t="s">
        <v>97</v>
      </c>
      <c r="J4" s="169"/>
      <c r="AW4" s="337"/>
      <c r="AX4" s="309"/>
      <c r="AY4" s="309"/>
    </row>
    <row r="5" spans="1:51" ht="13.9" customHeight="1" x14ac:dyDescent="0.3">
      <c r="I5" s="153">
        <f>+Inicio!E10</f>
        <v>0</v>
      </c>
      <c r="J5" s="170" t="str">
        <f>+Inicio!D10</f>
        <v>fecha inicio</v>
      </c>
      <c r="AW5" s="337"/>
      <c r="AX5" s="309"/>
      <c r="AY5" s="309"/>
    </row>
    <row r="6" spans="1:51" ht="13.9" customHeight="1" x14ac:dyDescent="0.3">
      <c r="I6" s="153">
        <f>+Inicio!G10</f>
        <v>0</v>
      </c>
      <c r="J6" s="170" t="s">
        <v>94</v>
      </c>
      <c r="AW6" s="337"/>
      <c r="AX6" s="309"/>
      <c r="AY6" s="309"/>
    </row>
    <row r="7" spans="1:51" s="118" customFormat="1" ht="13.9" customHeight="1" x14ac:dyDescent="0.25">
      <c r="H7"/>
      <c r="I7"/>
      <c r="J7"/>
      <c r="AW7" s="337"/>
      <c r="AX7" s="311"/>
      <c r="AY7" s="311"/>
    </row>
    <row r="8" spans="1:51" s="56" customFormat="1" ht="46.15" customHeight="1" x14ac:dyDescent="0.25">
      <c r="B8" s="54"/>
      <c r="C8" s="54" t="s">
        <v>225</v>
      </c>
      <c r="D8" s="54" t="s">
        <v>220</v>
      </c>
      <c r="E8" s="54" t="s">
        <v>293</v>
      </c>
      <c r="F8" s="54" t="s">
        <v>291</v>
      </c>
      <c r="G8" s="54" t="s">
        <v>292</v>
      </c>
      <c r="H8" s="54" t="s">
        <v>224</v>
      </c>
      <c r="I8" s="144" t="s">
        <v>217</v>
      </c>
      <c r="J8" s="55" t="str">
        <f>+IF(DATOS!AE6="","[ocultar]",DATOS!AE6)</f>
        <v>[ocultar]</v>
      </c>
      <c r="K8" s="55" t="str">
        <f>+IF(DATOS!AF6="","[ocultar]",DATOS!AF6)</f>
        <v>[ocultar]</v>
      </c>
      <c r="L8" s="55" t="str">
        <f>+IF(DATOS!AG6="","[ocultar]",DATOS!AG6)</f>
        <v>[ocultar]</v>
      </c>
      <c r="M8" s="55" t="str">
        <f>+IF(DATOS!AH6="","[ocultar]",DATOS!AH6)</f>
        <v>[ocultar]</v>
      </c>
      <c r="N8" s="55" t="str">
        <f>+IF(DATOS!AI6="","[ocultar]",DATOS!AI6)</f>
        <v>[ocultar]</v>
      </c>
      <c r="O8" s="55" t="str">
        <f>+IF(DATOS!AJ6="","[ocultar]",DATOS!AJ6)</f>
        <v>[ocultar]</v>
      </c>
      <c r="P8" s="55" t="str">
        <f>+IF(DATOS!AK6="","[ocultar]",DATOS!AK6)</f>
        <v>[ocultar]</v>
      </c>
      <c r="Q8" s="55" t="str">
        <f>+IF(DATOS!AL6="","[ocultar]",DATOS!AL6)</f>
        <v>[ocultar]</v>
      </c>
      <c r="R8" s="55" t="str">
        <f>+IF(DATOS!AM6="","[ocultar]",DATOS!AM6)</f>
        <v>[ocultar]</v>
      </c>
      <c r="S8" s="55" t="str">
        <f>+IF(DATOS!AN6="","[ocultar]",DATOS!AN6)</f>
        <v>[ocultar]</v>
      </c>
      <c r="T8" s="55" t="str">
        <f>+IF(DATOS!AO6="","[ocultar]",DATOS!AO6)</f>
        <v>[ocultar]</v>
      </c>
      <c r="U8" s="55" t="str">
        <f>+IF(DATOS!AP6="","[ocultar]",DATOS!AP6)</f>
        <v>[ocultar]</v>
      </c>
      <c r="V8" s="55" t="str">
        <f>+IF(DATOS!AQ6="","[ocultar]",DATOS!AQ6)</f>
        <v>[ocultar]</v>
      </c>
      <c r="W8" s="55" t="str">
        <f>+IF(DATOS!AR6="","[ocultar]",DATOS!AR6)</f>
        <v>[ocultar]</v>
      </c>
      <c r="X8" s="55" t="str">
        <f>+IF(DATOS!AS6="","[ocultar]",DATOS!AS6)</f>
        <v>[ocultar]</v>
      </c>
      <c r="Y8" s="55" t="str">
        <f>+IF(DATOS!AT6="","[ocultar]",DATOS!AT6)</f>
        <v>[ocultar]</v>
      </c>
      <c r="Z8" s="55" t="str">
        <f>+IF(DATOS!AU6="","[ocultar]",DATOS!AU6)</f>
        <v>[ocultar]</v>
      </c>
      <c r="AA8" s="55" t="str">
        <f>+IF(DATOS!AV6="","[ocultar]",DATOS!AV6)</f>
        <v>[ocultar]</v>
      </c>
      <c r="AB8" s="55" t="str">
        <f>+IF(DATOS!AW6="","[ocultar]",DATOS!AW6)</f>
        <v>[ocultar]</v>
      </c>
      <c r="AC8" s="55" t="str">
        <f>+IF(DATOS!AX6="","[ocultar]",DATOS!AX6)</f>
        <v>[ocultar]</v>
      </c>
      <c r="AD8" s="55" t="str">
        <f>+IF(DATOS!AY6="","[ocultar]",DATOS!AY6)</f>
        <v>[ocultar]</v>
      </c>
      <c r="AE8" s="55" t="str">
        <f>+IF(DATOS!AZ6="","[ocultar]",DATOS!AZ6)</f>
        <v>[ocultar]</v>
      </c>
      <c r="AF8" s="55" t="str">
        <f>+IF(DATOS!BA6="","[ocultar]",DATOS!BA6)</f>
        <v>[ocultar]</v>
      </c>
      <c r="AG8" s="55" t="str">
        <f>+IF(DATOS!BB6="","[ocultar]",DATOS!BB6)</f>
        <v>[ocultar]</v>
      </c>
      <c r="AH8" s="55" t="str">
        <f>+IF(DATOS!BC6="","[ocultar]",DATOS!BC6)</f>
        <v>[ocultar]</v>
      </c>
      <c r="AI8" s="55" t="str">
        <f>+IF(DATOS!BD6="","[ocultar]",DATOS!BD6)</f>
        <v>[ocultar]</v>
      </c>
      <c r="AJ8" s="55" t="str">
        <f>+IF(DATOS!BE6="","[ocultar]",DATOS!BE6)</f>
        <v>[ocultar]</v>
      </c>
      <c r="AK8" s="55" t="str">
        <f>+IF(DATOS!BF6="","[ocultar]",DATOS!BF6)</f>
        <v>[ocultar]</v>
      </c>
      <c r="AL8" s="55" t="str">
        <f>+IF(DATOS!BG6="","[ocultar]",DATOS!BG6)</f>
        <v>[ocultar]</v>
      </c>
      <c r="AM8" s="55" t="str">
        <f>+IF(DATOS!BH6="","[ocultar]",DATOS!BH6)</f>
        <v>[ocultar]</v>
      </c>
      <c r="AN8" s="67" t="s">
        <v>218</v>
      </c>
      <c r="AO8" s="68" t="s">
        <v>211</v>
      </c>
      <c r="AP8" s="64" t="str">
        <f>+IF(DATOS!BI6="","[ocultar]",DATOS!BI6)</f>
        <v>[ocultar]</v>
      </c>
      <c r="AQ8" s="64" t="str">
        <f>+IF(DATOS!BJ6="","[ocultar]",DATOS!BJ6)</f>
        <v>[ocultar]</v>
      </c>
      <c r="AR8" s="64" t="str">
        <f>+IF(DATOS!BK6="","[ocultar]",DATOS!BK6)</f>
        <v>[ocultar]</v>
      </c>
      <c r="AS8" s="64" t="str">
        <f>+IF(DATOS!BL6="","[ocultar]",DATOS!BL6)</f>
        <v>[ocultar]</v>
      </c>
      <c r="AT8" s="64" t="str">
        <f>+IF(DATOS!BM6="","[ocultar]",DATOS!BM6)</f>
        <v>[ocultar]</v>
      </c>
      <c r="AU8" s="65" t="s">
        <v>219</v>
      </c>
      <c r="AV8" s="66" t="s">
        <v>212</v>
      </c>
      <c r="AW8" s="337"/>
      <c r="AX8" s="312"/>
      <c r="AY8" s="312"/>
    </row>
    <row r="9" spans="1:51" ht="17.25" thickBot="1" x14ac:dyDescent="0.35">
      <c r="B9" s="62" t="s">
        <v>247</v>
      </c>
      <c r="C9" s="99"/>
      <c r="D9" s="63"/>
      <c r="E9" s="63"/>
      <c r="F9" s="63"/>
      <c r="G9" s="63"/>
      <c r="H9" s="63"/>
      <c r="I9" s="129" t="str">
        <f t="shared" ref="I9" si="1">IFERROR((I10-I11)/I10,"")</f>
        <v/>
      </c>
      <c r="J9" s="130" t="str">
        <f>IFERROR((J10-J11)/J10,"")</f>
        <v/>
      </c>
      <c r="K9" s="131" t="str">
        <f t="shared" ref="K9:AV9" si="2">IFERROR((K10-K11)/K10,"")</f>
        <v/>
      </c>
      <c r="L9" s="131" t="str">
        <f t="shared" si="2"/>
        <v/>
      </c>
      <c r="M9" s="131" t="str">
        <f t="shared" si="2"/>
        <v/>
      </c>
      <c r="N9" s="132" t="str">
        <f t="shared" si="2"/>
        <v/>
      </c>
      <c r="O9" s="133" t="str">
        <f t="shared" si="2"/>
        <v/>
      </c>
      <c r="P9" s="133" t="str">
        <f t="shared" si="2"/>
        <v/>
      </c>
      <c r="Q9" s="133" t="str">
        <f t="shared" si="2"/>
        <v/>
      </c>
      <c r="R9" s="133" t="str">
        <f t="shared" si="2"/>
        <v/>
      </c>
      <c r="S9" s="133" t="str">
        <f t="shared" si="2"/>
        <v/>
      </c>
      <c r="T9" s="133" t="str">
        <f t="shared" si="2"/>
        <v/>
      </c>
      <c r="U9" s="133" t="str">
        <f t="shared" si="2"/>
        <v/>
      </c>
      <c r="V9" s="133" t="str">
        <f t="shared" si="2"/>
        <v/>
      </c>
      <c r="W9" s="133" t="str">
        <f t="shared" si="2"/>
        <v/>
      </c>
      <c r="X9" s="133" t="str">
        <f t="shared" si="2"/>
        <v/>
      </c>
      <c r="Y9" s="133" t="str">
        <f t="shared" si="2"/>
        <v/>
      </c>
      <c r="Z9" s="132" t="str">
        <f t="shared" si="2"/>
        <v/>
      </c>
      <c r="AA9" s="132" t="str">
        <f t="shared" si="2"/>
        <v/>
      </c>
      <c r="AB9" s="132" t="str">
        <f t="shared" si="2"/>
        <v/>
      </c>
      <c r="AC9" s="132" t="str">
        <f t="shared" si="2"/>
        <v/>
      </c>
      <c r="AD9" s="132" t="str">
        <f t="shared" si="2"/>
        <v/>
      </c>
      <c r="AE9" s="132" t="str">
        <f t="shared" si="2"/>
        <v/>
      </c>
      <c r="AF9" s="132" t="str">
        <f t="shared" si="2"/>
        <v/>
      </c>
      <c r="AG9" s="132" t="str">
        <f t="shared" si="2"/>
        <v/>
      </c>
      <c r="AH9" s="132" t="str">
        <f t="shared" si="2"/>
        <v/>
      </c>
      <c r="AI9" s="132" t="str">
        <f t="shared" si="2"/>
        <v/>
      </c>
      <c r="AJ9" s="132" t="str">
        <f t="shared" si="2"/>
        <v/>
      </c>
      <c r="AK9" s="132" t="str">
        <f t="shared" si="2"/>
        <v/>
      </c>
      <c r="AL9" s="132" t="str">
        <f t="shared" si="2"/>
        <v/>
      </c>
      <c r="AM9" s="132" t="str">
        <f t="shared" si="2"/>
        <v/>
      </c>
      <c r="AN9" s="134" t="str">
        <f t="shared" si="2"/>
        <v/>
      </c>
      <c r="AO9" s="138" t="str">
        <f t="shared" si="2"/>
        <v/>
      </c>
      <c r="AP9" s="135" t="str">
        <f t="shared" si="2"/>
        <v/>
      </c>
      <c r="AQ9" s="135" t="str">
        <f t="shared" si="2"/>
        <v/>
      </c>
      <c r="AR9" s="135" t="str">
        <f t="shared" si="2"/>
        <v/>
      </c>
      <c r="AS9" s="135" t="str">
        <f t="shared" si="2"/>
        <v/>
      </c>
      <c r="AT9" s="135" t="str">
        <f t="shared" si="2"/>
        <v/>
      </c>
      <c r="AU9" s="136" t="str">
        <f t="shared" si="2"/>
        <v/>
      </c>
      <c r="AV9" s="137" t="str">
        <f t="shared" si="2"/>
        <v/>
      </c>
      <c r="AW9" s="337"/>
      <c r="AX9" s="313"/>
      <c r="AY9" s="313"/>
    </row>
    <row r="10" spans="1:51" x14ac:dyDescent="0.3">
      <c r="B10" s="57" t="s">
        <v>162</v>
      </c>
      <c r="C10" s="56">
        <f t="array" ref="C10">SUM(IF($B10=DATOS_[Sexo],
IF("Dentro"=DATOS_[Check Periodo Ref.],
1/(COUNTIFS(DATOS_[Sexo],$B10,DATOS_[Check Periodo Ref.],"Dentro",DATOS_[id],DATOS_[id])))))</f>
        <v>0</v>
      </c>
      <c r="D10" s="58">
        <f>COUNTIFS(DATOS_[AGRUP. CLAS. PROF.],"&lt;&gt;",DATOS_[Sexo],$B10,DATOS_[Check Periodo Ref.],"Dentro")</f>
        <v>0</v>
      </c>
      <c r="E10" s="58">
        <f>COUNTIFS(DATOS_[AGRUP. CLAS. PROF.],"&lt;&gt;",DATOS_[Sexo],$B10,DATOS_[Check Periodo Ref.],"Dentro",DATOS_[Check Nº SC Norm],"Sí")</f>
        <v>0</v>
      </c>
      <c r="F10" s="58">
        <f>COUNTIFS(DATOS_[AGRUP. CLAS. PROF.],"&lt;&gt;",DATOS_[Sexo],$B10,DATOS_[Check Periodo Ref.],"Dentro",DATOS_[Check Nº SC Anualiz],"Sí")</f>
        <v>0</v>
      </c>
      <c r="G10" s="58">
        <f>COUNTIFS(DATOS_[AGRUP. CLAS. PROF.],"&lt;&gt;",DATOS_[Sexo],$B10,DATOS_[Check Periodo Ref.],"Dentro",DATOS_[Check Nº SC Norm y Anualiz],"Sí")</f>
        <v>0</v>
      </c>
      <c r="H10" s="58">
        <f>COUNTIFS(DATOS_[AGRUP. CLAS. PROF.],"&lt;&gt;",DATOS_[Sexo],$B10,DATOS_[Check Periodo Ref.],"Dentro",DATOS_[Check Equiparación],"Sí")</f>
        <v>0</v>
      </c>
      <c r="I10" s="100">
        <f t="array" ref="I10">IFERROR(
AVERAGE(IF(DATOS_[Sexo]=$B10,IF(DATOS_[Check Equiparado]="Sí",IF(DATOS_[Check Periodo Ref.]="Dentro",DATOS_[SALARIO BASE Eq],FALSE)))),
0)</f>
        <v>0</v>
      </c>
      <c r="J10" s="108">
        <f t="array" ref="J10">IFERROR(
(AVERAGE((IF(DATOS_[[Sexo]:[Sexo]]=$B10,IF(DATOS_[[Check Periodo Ref.]:[Check Periodo Ref.]]="Dentro",IF(DATOS_[[Check Equiparado]:[Check Equiparado]]="Sí",IF(DATOS!AE$5="Sí",(1/DATOS_[[% anualiz]:[% anualiz]]),1)*IF(DATOS!AE$4="Sí",1/DATOS_[[% normaliz]:[% normaliz]],1)*(DATOS_[Conc.Sal.01]))))))),
0)</f>
        <v>0</v>
      </c>
      <c r="K10" s="108">
        <f t="array" ref="K10">IFERROR(
(AVERAGE((IF(DATOS_[[Sexo]:[Sexo]]=$B10,IF(DATOS_[[Check Periodo Ref.]:[Check Periodo Ref.]]="Dentro",IF(DATOS_[[Check Equiparado]:[Check Equiparado]]="Sí",IF(DATOS!AF$5="Sí",(1/DATOS_[[% anualiz]:[% anualiz]]),1)*IF(DATOS!AF$4="Sí",1/DATOS_[[% normaliz]:[% normaliz]],1)*(DATOS_[Conc.Sal.02]))))))),
0)</f>
        <v>0</v>
      </c>
      <c r="L10" s="108">
        <f t="array" ref="L10">IFERROR(
(AVERAGE((IF(DATOS_[[Sexo]:[Sexo]]=$B10,IF(DATOS_[[Check Periodo Ref.]:[Check Periodo Ref.]]="Dentro",IF(DATOS_[[Check Equiparado]:[Check Equiparado]]="Sí",IF(DATOS!AG$5="Sí",(1/DATOS_[[% anualiz]:[% anualiz]]),1)*IF(DATOS!AG$4="Sí",1/DATOS_[[% normaliz]:[% normaliz]],1)*(DATOS_[Conc.Sal.03]))))))),
0)</f>
        <v>0</v>
      </c>
      <c r="M10" s="108">
        <f t="array" ref="M10">IFERROR(
(AVERAGE((IF(DATOS_[[Sexo]:[Sexo]]=$B10,IF(DATOS_[[Check Periodo Ref.]:[Check Periodo Ref.]]="Dentro",IF(DATOS_[[Check Equiparado]:[Check Equiparado]]="Sí",IF(DATOS!AH$5="Sí",(1/DATOS_[[% anualiz]:[% anualiz]]),1)*IF(DATOS!AH$4="Sí",1/DATOS_[[% normaliz]:[% normaliz]],1)*(DATOS_[Conc.Sal.04]))))))),
0)</f>
        <v>0</v>
      </c>
      <c r="N10" s="108">
        <f t="array" ref="N10">IFERROR(
(AVERAGE((IF(DATOS_[[Sexo]:[Sexo]]=$B10,IF(DATOS_[[Check Periodo Ref.]:[Check Periodo Ref.]]="Dentro",IF(DATOS_[[Check Equiparado]:[Check Equiparado]]="Sí",IF(DATOS!AI$5="Sí",(1/DATOS_[[% anualiz]:[% anualiz]]),1)*IF(DATOS!AI$4="Sí",1/DATOS_[[% normaliz]:[% normaliz]],1)*(DATOS_[Conc.Sal.05]))))))),
0)</f>
        <v>0</v>
      </c>
      <c r="O10" s="108">
        <f t="array" ref="O10">IFERROR(
(AVERAGE((IF(DATOS_[[Sexo]:[Sexo]]=$B10,IF(DATOS_[[Check Periodo Ref.]:[Check Periodo Ref.]]="Dentro",IF(DATOS_[[Check Equiparado]:[Check Equiparado]]="Sí",IF(DATOS!AJ$5="Sí",(1/DATOS_[[% anualiz]:[% anualiz]]),1)*IF(DATOS!AJ$4="Sí",1/DATOS_[[% normaliz]:[% normaliz]],1)*(DATOS_[Conc.Sal.06]))))))),
0)</f>
        <v>0</v>
      </c>
      <c r="P10" s="108">
        <f t="array" ref="P10">IFERROR(
(AVERAGE((IF(DATOS_[[Sexo]:[Sexo]]=$B10,IF(DATOS_[[Check Periodo Ref.]:[Check Periodo Ref.]]="Dentro",IF(DATOS_[[Check Equiparado]:[Check Equiparado]]="Sí",IF(DATOS!AK$5="Sí",(1/DATOS_[[% anualiz]:[% anualiz]]),1)*IF(DATOS!AK$4="Sí",1/DATOS_[[% normaliz]:[% normaliz]],1)*(DATOS_[Conc.Sal.07]))))))),
0)</f>
        <v>0</v>
      </c>
      <c r="Q10" s="108">
        <f t="array" ref="Q10">IFERROR(
(AVERAGE((IF(DATOS_[[Sexo]:[Sexo]]=$B10,IF(DATOS_[[Check Periodo Ref.]:[Check Periodo Ref.]]="Dentro",IF(DATOS_[[Check Equiparado]:[Check Equiparado]]="Sí",IF(DATOS!AL$5="Sí",(1/DATOS_[[% anualiz]:[% anualiz]]),1)*IF(DATOS!AL$4="Sí",1/DATOS_[[% normaliz]:[% normaliz]],1)*(DATOS_[Conc.Sal.08]))))))),
0)</f>
        <v>0</v>
      </c>
      <c r="R10" s="108">
        <f t="array" ref="R10">IFERROR(
(AVERAGE((IF(DATOS_[[Sexo]:[Sexo]]=$B10,IF(DATOS_[[Check Periodo Ref.]:[Check Periodo Ref.]]="Dentro",IF(DATOS_[[Check Equiparado]:[Check Equiparado]]="Sí",IF(DATOS!AM$5="Sí",(1/DATOS_[[% anualiz]:[% anualiz]]),1)*IF(DATOS!AM$4="Sí",1/DATOS_[[% normaliz]:[% normaliz]],1)*(DATOS_[Conc.Sal.09]))))))),
0)</f>
        <v>0</v>
      </c>
      <c r="S10" s="108">
        <f t="array" ref="S10">IFERROR(
(AVERAGE((IF(DATOS_[[Sexo]:[Sexo]]=$B10,IF(DATOS_[[Check Periodo Ref.]:[Check Periodo Ref.]]="Dentro",IF(DATOS_[[Check Equiparado]:[Check Equiparado]]="Sí",IF(DATOS!AN$5="Sí",(1/DATOS_[[% anualiz]:[% anualiz]]),1)*IF(DATOS!AN$4="Sí",1/DATOS_[[% normaliz]:[% normaliz]],1)*(DATOS_[Conc.Sal.10]))))))),
0)</f>
        <v>0</v>
      </c>
      <c r="T10" s="108">
        <f t="array" ref="T10">IFERROR(
(AVERAGE((IF(DATOS_[[Sexo]:[Sexo]]=$B10,IF(DATOS_[[Check Periodo Ref.]:[Check Periodo Ref.]]="Dentro",IF(DATOS_[[Check Equiparado]:[Check Equiparado]]="Sí",IF(DATOS!AO$5="Sí",(1/DATOS_[[% anualiz]:[% anualiz]]),1)*IF(DATOS!AO$4="Sí",1/DATOS_[[% normaliz]:[% normaliz]],1)*(DATOS_[Conc.Sal.11]))))))),
0)</f>
        <v>0</v>
      </c>
      <c r="U10" s="108">
        <f t="array" ref="U10">IFERROR(
(AVERAGE((IF(DATOS_[[Sexo]:[Sexo]]=$B10,IF(DATOS_[[Check Periodo Ref.]:[Check Periodo Ref.]]="Dentro",IF(DATOS_[[Check Equiparado]:[Check Equiparado]]="Sí",IF(DATOS!AP$5="Sí",(1/DATOS_[[% anualiz]:[% anualiz]]),1)*IF(DATOS!AP$4="Sí",1/DATOS_[[% normaliz]:[% normaliz]],1)*(DATOS_[Conc.Sal.12]))))))),
0)</f>
        <v>0</v>
      </c>
      <c r="V10" s="108">
        <f t="array" ref="V10">IFERROR(
(AVERAGE((IF(DATOS_[[Sexo]:[Sexo]]=$B10,IF(DATOS_[[Check Periodo Ref.]:[Check Periodo Ref.]]="Dentro",IF(DATOS_[[Check Equiparado]:[Check Equiparado]]="Sí",IF(DATOS!AQ$5="Sí",(1/DATOS_[[% anualiz]:[% anualiz]]),1)*IF(DATOS!AQ$4="Sí",1/DATOS_[[% normaliz]:[% normaliz]],1)*(DATOS_[Conc.Sal.13]))))))),
0)</f>
        <v>0</v>
      </c>
      <c r="W10" s="108">
        <f t="array" ref="W10">IFERROR(
(AVERAGE((IF(DATOS_[[Sexo]:[Sexo]]=$B10,IF(DATOS_[[Check Periodo Ref.]:[Check Periodo Ref.]]="Dentro",IF(DATOS_[[Check Equiparado]:[Check Equiparado]]="Sí",IF(DATOS!AR$5="Sí",(1/DATOS_[[% anualiz]:[% anualiz]]),1)*IF(DATOS!AR$4="Sí",1/DATOS_[[% normaliz]:[% normaliz]],1)*(DATOS_[Conc.Sal.14]))))))),
0)</f>
        <v>0</v>
      </c>
      <c r="X10" s="108">
        <f t="array" ref="X10">IFERROR(
(AVERAGE((IF(DATOS_[[Sexo]:[Sexo]]=$B10,IF(DATOS_[[Check Periodo Ref.]:[Check Periodo Ref.]]="Dentro",IF(DATOS_[[Check Equiparado]:[Check Equiparado]]="Sí",IF(DATOS!AS$5="Sí",(1/DATOS_[[% anualiz]:[% anualiz]]),1)*IF(DATOS!AS$4="Sí",1/DATOS_[[% normaliz]:[% normaliz]],1)*(DATOS_[Conc.Sal.15]))))))),
0)</f>
        <v>0</v>
      </c>
      <c r="Y10" s="108">
        <f t="array" ref="Y10">IFERROR(
(AVERAGE((IF(DATOS_[[Sexo]:[Sexo]]=$B10,IF(DATOS_[[Check Periodo Ref.]:[Check Periodo Ref.]]="Dentro",IF(DATOS_[[Check Equiparado]:[Check Equiparado]]="Sí",IF(DATOS!AT$5="Sí",(1/DATOS_[[% anualiz]:[% anualiz]]),1)*IF(DATOS!AT$4="Sí",1/DATOS_[[% normaliz]:[% normaliz]],1)*(DATOS_[Conc.Sal.16]))))))),
0)</f>
        <v>0</v>
      </c>
      <c r="Z10" s="108">
        <f t="array" ref="Z10">IFERROR(
(AVERAGE((IF(DATOS_[[Sexo]:[Sexo]]=$B10,IF(DATOS_[[Check Periodo Ref.]:[Check Periodo Ref.]]="Dentro",IF(DATOS_[[Check Equiparado]:[Check Equiparado]]="Sí",IF(DATOS!AU$5="Sí",(1/DATOS_[[% anualiz]:[% anualiz]]),1)*IF(DATOS!AU$4="Sí",1/DATOS_[[% normaliz]:[% normaliz]],1)*(DATOS_[Conc.Sal.17]))))))),
0)</f>
        <v>0</v>
      </c>
      <c r="AA10" s="108">
        <f t="array" ref="AA10">IFERROR(
(AVERAGE((IF(DATOS_[[Sexo]:[Sexo]]=$B10,IF(DATOS_[[Check Periodo Ref.]:[Check Periodo Ref.]]="Dentro",IF(DATOS_[[Check Equiparado]:[Check Equiparado]]="Sí",IF(DATOS!AV$5="Sí",(1/DATOS_[[% anualiz]:[% anualiz]]),1)*IF(DATOS!AV$4="Sí",1/DATOS_[[% normaliz]:[% normaliz]],1)*(DATOS_[Conc.Sal.18]))))))),
0)</f>
        <v>0</v>
      </c>
      <c r="AB10" s="108">
        <f t="array" ref="AB10">IFERROR(
(AVERAGE((IF(DATOS_[[Sexo]:[Sexo]]=$B10,IF(DATOS_[[Check Periodo Ref.]:[Check Periodo Ref.]]="Dentro",IF(DATOS_[[Check Equiparado]:[Check Equiparado]]="Sí",IF(DATOS!AW$5="Sí",(1/DATOS_[[% anualiz]:[% anualiz]]),1)*IF(DATOS!AW$4="Sí",1/DATOS_[[% normaliz]:[% normaliz]],1)*(DATOS_[Conc.Sal.19]))))))),
0)</f>
        <v>0</v>
      </c>
      <c r="AC10" s="108">
        <f t="array" ref="AC10">IFERROR(
(AVERAGE((IF(DATOS_[[Sexo]:[Sexo]]=$B10,IF(DATOS_[[Check Periodo Ref.]:[Check Periodo Ref.]]="Dentro",IF(DATOS_[[Check Equiparado]:[Check Equiparado]]="Sí",IF(DATOS!AX$5="Sí",(1/DATOS_[[% anualiz]:[% anualiz]]),1)*IF(DATOS!AX$4="Sí",1/DATOS_[[% normaliz]:[% normaliz]],1)*(DATOS_[Conc.Sal.20]))))))),
0)</f>
        <v>0</v>
      </c>
      <c r="AD10" s="108">
        <f t="array" ref="AD10">IFERROR(
(AVERAGE((IF(DATOS_[[Sexo]:[Sexo]]=$B10,IF(DATOS_[[Check Periodo Ref.]:[Check Periodo Ref.]]="Dentro",IF(DATOS_[[Check Equiparado]:[Check Equiparado]]="Sí",IF(DATOS!AY$5="Sí",(1/DATOS_[[% anualiz]:[% anualiz]]),1)*IF(DATOS!AY$4="Sí",1/DATOS_[[% normaliz]:[% normaliz]],1)*(DATOS_[Conc.Sal.21]))))))),
0)</f>
        <v>0</v>
      </c>
      <c r="AE10" s="108">
        <f t="array" ref="AE10">IFERROR(
(AVERAGE((IF(DATOS_[[Sexo]:[Sexo]]=$B10,IF(DATOS_[[Check Periodo Ref.]:[Check Periodo Ref.]]="Dentro",IF(DATOS_[[Check Equiparado]:[Check Equiparado]]="Sí",IF(DATOS!AZ$5="Sí",(1/DATOS_[[% anualiz]:[% anualiz]]),1)*IF(DATOS!AZ$4="Sí",1/DATOS_[[% normaliz]:[% normaliz]],1)*(DATOS_[Conc.Sal.22]))))))),
0)</f>
        <v>0</v>
      </c>
      <c r="AF10" s="108">
        <f t="array" ref="AF10">IFERROR(
(AVERAGE((IF(DATOS_[[Sexo]:[Sexo]]=$B10,IF(DATOS_[[Check Periodo Ref.]:[Check Periodo Ref.]]="Dentro",IF(DATOS_[[Check Equiparado]:[Check Equiparado]]="Sí",IF(DATOS!BA$5="Sí",(1/DATOS_[[% anualiz]:[% anualiz]]),1)*IF(DATOS!BA$4="Sí",1/DATOS_[[% normaliz]:[% normaliz]],1)*(DATOS_[Conc.Sal.23]))))))),
0)</f>
        <v>0</v>
      </c>
      <c r="AG10" s="108">
        <f t="array" ref="AG10">IFERROR(
(AVERAGE((IF(DATOS_[[Sexo]:[Sexo]]=$B10,IF(DATOS_[[Check Periodo Ref.]:[Check Periodo Ref.]]="Dentro",IF(DATOS_[[Check Equiparado]:[Check Equiparado]]="Sí",IF(DATOS!BB$5="Sí",(1/DATOS_[[% anualiz]:[% anualiz]]),1)*IF(DATOS!BB$4="Sí",1/DATOS_[[% normaliz]:[% normaliz]],1)*(DATOS_[Conc.Sal.24]))))))),
0)</f>
        <v>0</v>
      </c>
      <c r="AH10" s="108">
        <f t="array" ref="AH10">IFERROR(
(AVERAGE((IF(DATOS_[[Sexo]:[Sexo]]=$B10,IF(DATOS_[[Check Periodo Ref.]:[Check Periodo Ref.]]="Dentro",IF(DATOS_[[Check Equiparado]:[Check Equiparado]]="Sí",IF(DATOS!BC$5="Sí",(1/DATOS_[[% anualiz]:[% anualiz]]),1)*IF(DATOS!BC$4="Sí",1/DATOS_[[% normaliz]:[% normaliz]],1)*(DATOS_[Conc.Sal.25]))))))),
0)</f>
        <v>0</v>
      </c>
      <c r="AI10" s="108">
        <f t="array" ref="AI10">IFERROR(
(AVERAGE((IF(DATOS_[[Sexo]:[Sexo]]=$B10,IF(DATOS_[[Check Periodo Ref.]:[Check Periodo Ref.]]="Dentro",IF(DATOS_[[Check Equiparado]:[Check Equiparado]]="Sí",IF(DATOS!BD$5="Sí",(1/DATOS_[[% anualiz]:[% anualiz]]),1)*IF(DATOS!BD$4="Sí",1/DATOS_[[% normaliz]:[% normaliz]],1)*(DATOS_[Conc.Sal.26]))))))),
0)</f>
        <v>0</v>
      </c>
      <c r="AJ10" s="108">
        <f t="array" ref="AJ10">IFERROR(
(AVERAGE((IF(DATOS_[[Sexo]:[Sexo]]=$B10,IF(DATOS_[[Check Periodo Ref.]:[Check Periodo Ref.]]="Dentro",IF(DATOS_[[Check Equiparado]:[Check Equiparado]]="Sí",IF(DATOS!BE$5="Sí",(1/DATOS_[[% anualiz]:[% anualiz]]),1)*IF(DATOS!BE$4="Sí",1/DATOS_[[% normaliz]:[% normaliz]],1)*(DATOS_[Conc.Sal.27]))))))),
0)</f>
        <v>0</v>
      </c>
      <c r="AK10" s="108">
        <f t="array" ref="AK10">IFERROR(
(AVERAGE((IF(DATOS_[[Sexo]:[Sexo]]=$B10,IF(DATOS_[[Check Periodo Ref.]:[Check Periodo Ref.]]="Dentro",IF(DATOS_[[Check Equiparado]:[Check Equiparado]]="Sí",IF(DATOS!BF$5="Sí",(1/DATOS_[[% anualiz]:[% anualiz]]),1)*IF(DATOS!BF$4="Sí",1/DATOS_[[% normaliz]:[% normaliz]],1)*(DATOS_[Conc.Sal.28]))))))),
0)</f>
        <v>0</v>
      </c>
      <c r="AL10" s="108">
        <f t="array" ref="AL10">IFERROR(
(AVERAGE((IF(DATOS_[[Sexo]:[Sexo]]=$B10,IF(DATOS_[[Check Periodo Ref.]:[Check Periodo Ref.]]="Dentro",IF(DATOS_[[Check Equiparado]:[Check Equiparado]]="Sí",IF(DATOS!BG$5="Sí",(1/DATOS_[[% anualiz]:[% anualiz]]),1)*IF(DATOS!BG$4="Sí",1/DATOS_[[% normaliz]:[% normaliz]],1)*(DATOS_[Conc.Sal.29]))))))),
0)</f>
        <v>0</v>
      </c>
      <c r="AM10" s="108">
        <f t="array" ref="AM10">IFERROR(
(AVERAGE((IF(DATOS_[[Sexo]:[Sexo]]=$B10,IF(DATOS_[[Check Periodo Ref.]:[Check Periodo Ref.]]="Dentro",IF(DATOS_[[Check Equiparado]:[Check Equiparado]]="Sí",IF(DATOS!BH$5="Sí",(1/DATOS_[[% anualiz]:[% anualiz]]),1)*IF(DATOS!BH$4="Sí",1/DATOS_[[% normaliz]:[% normaliz]],1)*(DATOS_[Conc.Sal.30]))))))),
0)</f>
        <v>0</v>
      </c>
      <c r="AN10" s="102">
        <f t="array" ref="AN10">IFERROR(
AVERAGE(IF(DATOS_[Sexo]=$B10,IF(DATOS_[Check Equiparado]="Sí",IF(DATOS_[Check Periodo Ref.]="Dentro",DATOS_[Tot COMPL.SAL Eq],FALSE)))),
0)</f>
        <v>0</v>
      </c>
      <c r="AO10" s="103">
        <f t="array" ref="AO10">IFERROR(
AVERAGE(IF(DATOS_[Sexo]=$B10,IF(DATOS_[Check Equiparado]="Sí",IF(DATOS_[Check Periodo Ref.]="Dentro",DATOS_[TOTAL SALARIO Eq],FALSE)))),
0)</f>
        <v>0</v>
      </c>
      <c r="AP10" s="107">
        <f t="array" ref="AP10">IFERROR(
(AVERAGE((IF(DATOS_[[Sexo]:[Sexo]]=$B10,IF(DATOS_[[Check Periodo Ref.]:[Check Periodo Ref.]]="Dentro",IF(DATOS_[[Check Equiparado]:[Check Equiparado]]="Sí",IF(DATOS!BI$5="Sí",(1/DATOS_[[% anualiz]:[% anualiz]]),1)*IF(DATOS!BI$4="Sí",1/DATOS_[[% normaliz]:[% normaliz]],1)*(DATOS_[C.Extra.01]))))))),
0)</f>
        <v>0</v>
      </c>
      <c r="AQ10" s="107">
        <f t="array" ref="AQ10">IFERROR(
(AVERAGE((IF(DATOS_[[Sexo]:[Sexo]]=$B10,IF(DATOS_[[Check Periodo Ref.]:[Check Periodo Ref.]]="Dentro",IF(DATOS_[[Check Equiparado]:[Check Equiparado]]="Sí",IF(DATOS!BJ$5="Sí",(1/DATOS_[[% anualiz]:[% anualiz]]),1)*IF(DATOS!BJ$4="Sí",1/DATOS_[[% normaliz]:[% normaliz]],1)*(DATOS_[C.Extra.02]))))))),
0)</f>
        <v>0</v>
      </c>
      <c r="AR10" s="107">
        <f t="array" ref="AR10">IFERROR(
(AVERAGE((IF(DATOS_[[Sexo]:[Sexo]]=$B10,IF(DATOS_[[Check Periodo Ref.]:[Check Periodo Ref.]]="Dentro",IF(DATOS_[[Check Equiparado]:[Check Equiparado]]="Sí",IF(DATOS!BK$5="Sí",(1/DATOS_[[% anualiz]:[% anualiz]]),1)*IF(DATOS!BK$4="Sí",1/DATOS_[[% normaliz]:[% normaliz]],1)*(DATOS_[C.Extra.03]))))))),
0)</f>
        <v>0</v>
      </c>
      <c r="AS10" s="107">
        <f t="array" ref="AS10">IFERROR(
(AVERAGE((IF(DATOS_[[Sexo]:[Sexo]]=$B10,IF(DATOS_[[Check Periodo Ref.]:[Check Periodo Ref.]]="Dentro",IF(DATOS_[[Check Equiparado]:[Check Equiparado]]="Sí",IF(DATOS!BL$5="Sí",(1/DATOS_[[% anualiz]:[% anualiz]]),1)*IF(DATOS!BL$4="Sí",1/DATOS_[[% normaliz]:[% normaliz]],1)*(DATOS_[C.Extra.04]))))))),
0)</f>
        <v>0</v>
      </c>
      <c r="AT10" s="107">
        <f t="array" ref="AT10">IFERROR(
(AVERAGE((IF(DATOS_[[Sexo]:[Sexo]]=$B10,IF(DATOS_[[Check Periodo Ref.]:[Check Periodo Ref.]]="Dentro",IF(DATOS_[[Check Equiparado]:[Check Equiparado]]="Sí",IF(DATOS!BM$5="Sí",(1/DATOS_[[% anualiz]:[% anualiz]]),1)*IF(DATOS!BM$4="Sí",1/DATOS_[[% normaliz]:[% normaliz]],1)*(DATOS_[C.Extra.05]))))))),
0)</f>
        <v>0</v>
      </c>
      <c r="AU10" s="105">
        <f t="array" ref="AU10">IFERROR(
AVERAGE(IF(DATOS_[Sexo]=$B10,IF(DATOS_[Check Equiparado]="Sí",IF(DATOS_[Check Periodo Ref.]="Dentro",DATOS_[Tot Extrasalarial Eq],FALSE)))),
0)</f>
        <v>0</v>
      </c>
      <c r="AV10" s="106">
        <f t="array" ref="AV10">IFERROR(
AVERAGE(IF(DATOS_[Sexo]=$B10,IF(DATOS_[Check Equiparado]="Sí",IF(DATOS_[Check Periodo Ref.]="Dentro",DATOS_[TOTAL Retrib Eq],FALSE)))),
0)</f>
        <v>0</v>
      </c>
      <c r="AW10" s="337"/>
      <c r="AX10" s="313"/>
      <c r="AY10" s="313"/>
    </row>
    <row r="11" spans="1:51" x14ac:dyDescent="0.3">
      <c r="B11" s="57" t="s">
        <v>163</v>
      </c>
      <c r="C11" s="56">
        <f t="array" ref="C11">SUM(IF($B11=DATOS_[Sexo],
IF("Dentro"=DATOS_[Check Periodo Ref.],
1/(COUNTIFS(DATOS_[Sexo],$B11,DATOS_[Check Periodo Ref.],"Dentro",DATOS_[id],DATOS_[id])))))</f>
        <v>0</v>
      </c>
      <c r="D11" s="58">
        <f>COUNTIFS(DATOS_[AGRUP. CLAS. PROF.],"&lt;&gt;",DATOS_[Sexo],$B11,DATOS_[Check Periodo Ref.],"Dentro")</f>
        <v>0</v>
      </c>
      <c r="E11" s="58">
        <f>COUNTIFS(DATOS_[AGRUP. CLAS. PROF.],"&lt;&gt;",DATOS_[Sexo],$B11,DATOS_[Check Periodo Ref.],"Dentro",DATOS_[Check Nº SC Norm],"Sí")</f>
        <v>0</v>
      </c>
      <c r="F11" s="58">
        <f>COUNTIFS(DATOS_[AGRUP. CLAS. PROF.],"&lt;&gt;",DATOS_[Sexo],$B11,DATOS_[Check Periodo Ref.],"Dentro",DATOS_[Check Nº SC Anualiz],"Sí")</f>
        <v>0</v>
      </c>
      <c r="G11" s="58">
        <f>COUNTIFS(DATOS_[AGRUP. CLAS. PROF.],"&lt;&gt;",DATOS_[Sexo],$B11,DATOS_[Check Periodo Ref.],"Dentro",DATOS_[Check Nº SC Norm y Anualiz],"Sí")</f>
        <v>0</v>
      </c>
      <c r="H11" s="58">
        <f>COUNTIFS(DATOS_[AGRUP. CLAS. PROF.],"&lt;&gt;",DATOS_[Sexo],$B11,DATOS_[Check Periodo Ref.],"Dentro",DATOS_[Check Equiparación],"Sí")</f>
        <v>0</v>
      </c>
      <c r="I11" s="100">
        <f t="array" ref="I11">IFERROR(
AVERAGE(IF(DATOS_[Sexo]=$B11,IF(DATOS_[Check Equiparado]="Sí",IF(DATOS_[Check Periodo Ref.]="Dentro",DATOS_[SALARIO BASE Eq],FALSE)))),
0)</f>
        <v>0</v>
      </c>
      <c r="J11" s="108">
        <f t="array" ref="J11">IFERROR(
(AVERAGE((IF(DATOS_[[Sexo]:[Sexo]]=$B11,IF(DATOS_[[Check Periodo Ref.]:[Check Periodo Ref.]]="Dentro",IF(DATOS_[[Check Equiparado]:[Check Equiparado]]="Sí",IF(DATOS!AE$5="Sí",(1/DATOS_[[% anualiz]:[% anualiz]]),1)*IF(DATOS!AE$4="Sí",1/DATOS_[[% normaliz]:[% normaliz]],1)*(DATOS_[Conc.Sal.01]))))))),
0)</f>
        <v>0</v>
      </c>
      <c r="K11" s="108">
        <f t="array" ref="K11">IFERROR(
(AVERAGE((IF(DATOS_[[Sexo]:[Sexo]]=$B11,IF(DATOS_[[Check Periodo Ref.]:[Check Periodo Ref.]]="Dentro",IF(DATOS_[[Check Equiparado]:[Check Equiparado]]="Sí",IF(DATOS!AF$5="Sí",(1/DATOS_[[% anualiz]:[% anualiz]]),1)*IF(DATOS!AF$4="Sí",1/DATOS_[[% normaliz]:[% normaliz]],1)*(DATOS_[Conc.Sal.02]))))))),
0)</f>
        <v>0</v>
      </c>
      <c r="L11" s="108">
        <f t="array" ref="L11">IFERROR(
(AVERAGE((IF(DATOS_[[Sexo]:[Sexo]]=$B11,IF(DATOS_[[Check Periodo Ref.]:[Check Periodo Ref.]]="Dentro",IF(DATOS_[[Check Equiparado]:[Check Equiparado]]="Sí",IF(DATOS!AG$5="Sí",(1/DATOS_[[% anualiz]:[% anualiz]]),1)*IF(DATOS!AG$4="Sí",1/DATOS_[[% normaliz]:[% normaliz]],1)*(DATOS_[Conc.Sal.03]))))))),
0)</f>
        <v>0</v>
      </c>
      <c r="M11" s="108">
        <f t="array" ref="M11">IFERROR(
(AVERAGE((IF(DATOS_[[Sexo]:[Sexo]]=$B11,IF(DATOS_[[Check Periodo Ref.]:[Check Periodo Ref.]]="Dentro",IF(DATOS_[[Check Equiparado]:[Check Equiparado]]="Sí",IF(DATOS!AH$5="Sí",(1/DATOS_[[% anualiz]:[% anualiz]]),1)*IF(DATOS!AH$4="Sí",1/DATOS_[[% normaliz]:[% normaliz]],1)*(DATOS_[Conc.Sal.04]))))))),
0)</f>
        <v>0</v>
      </c>
      <c r="N11" s="108">
        <f t="array" ref="N11">IFERROR(
(AVERAGE((IF(DATOS_[[Sexo]:[Sexo]]=$B11,IF(DATOS_[[Check Periodo Ref.]:[Check Periodo Ref.]]="Dentro",IF(DATOS_[[Check Equiparado]:[Check Equiparado]]="Sí",IF(DATOS!AI$5="Sí",(1/DATOS_[[% anualiz]:[% anualiz]]),1)*IF(DATOS!AI$4="Sí",1/DATOS_[[% normaliz]:[% normaliz]],1)*(DATOS_[Conc.Sal.05]))))))),
0)</f>
        <v>0</v>
      </c>
      <c r="O11" s="108">
        <f t="array" ref="O11">IFERROR(
(AVERAGE((IF(DATOS_[[Sexo]:[Sexo]]=$B11,IF(DATOS_[[Check Periodo Ref.]:[Check Periodo Ref.]]="Dentro",IF(DATOS_[[Check Equiparado]:[Check Equiparado]]="Sí",IF(DATOS!AJ$5="Sí",(1/DATOS_[[% anualiz]:[% anualiz]]),1)*IF(DATOS!AJ$4="Sí",1/DATOS_[[% normaliz]:[% normaliz]],1)*(DATOS_[Conc.Sal.06]))))))),
0)</f>
        <v>0</v>
      </c>
      <c r="P11" s="108">
        <f t="array" ref="P11">IFERROR(
(AVERAGE((IF(DATOS_[[Sexo]:[Sexo]]=$B11,IF(DATOS_[[Check Periodo Ref.]:[Check Periodo Ref.]]="Dentro",IF(DATOS_[[Check Equiparado]:[Check Equiparado]]="Sí",IF(DATOS!AK$5="Sí",(1/DATOS_[[% anualiz]:[% anualiz]]),1)*IF(DATOS!AK$4="Sí",1/DATOS_[[% normaliz]:[% normaliz]],1)*(DATOS_[Conc.Sal.07]))))))),
0)</f>
        <v>0</v>
      </c>
      <c r="Q11" s="108">
        <f t="array" ref="Q11">IFERROR(
(AVERAGE((IF(DATOS_[[Sexo]:[Sexo]]=$B11,IF(DATOS_[[Check Periodo Ref.]:[Check Periodo Ref.]]="Dentro",IF(DATOS_[[Check Equiparado]:[Check Equiparado]]="Sí",IF(DATOS!AL$5="Sí",(1/DATOS_[[% anualiz]:[% anualiz]]),1)*IF(DATOS!AL$4="Sí",1/DATOS_[[% normaliz]:[% normaliz]],1)*(DATOS_[Conc.Sal.08]))))))),
0)</f>
        <v>0</v>
      </c>
      <c r="R11" s="108">
        <f t="array" ref="R11">IFERROR(
(AVERAGE((IF(DATOS_[[Sexo]:[Sexo]]=$B11,IF(DATOS_[[Check Periodo Ref.]:[Check Periodo Ref.]]="Dentro",IF(DATOS_[[Check Equiparado]:[Check Equiparado]]="Sí",IF(DATOS!AM$5="Sí",(1/DATOS_[[% anualiz]:[% anualiz]]),1)*IF(DATOS!AM$4="Sí",1/DATOS_[[% normaliz]:[% normaliz]],1)*(DATOS_[Conc.Sal.09]))))))),
0)</f>
        <v>0</v>
      </c>
      <c r="S11" s="108">
        <f t="array" ref="S11">IFERROR(
(AVERAGE((IF(DATOS_[[Sexo]:[Sexo]]=$B11,IF(DATOS_[[Check Periodo Ref.]:[Check Periodo Ref.]]="Dentro",IF(DATOS_[[Check Equiparado]:[Check Equiparado]]="Sí",IF(DATOS!AN$5="Sí",(1/DATOS_[[% anualiz]:[% anualiz]]),1)*IF(DATOS!AN$4="Sí",1/DATOS_[[% normaliz]:[% normaliz]],1)*(DATOS_[Conc.Sal.10]))))))),
0)</f>
        <v>0</v>
      </c>
      <c r="T11" s="108">
        <f t="array" ref="T11">IFERROR(
(AVERAGE((IF(DATOS_[[Sexo]:[Sexo]]=$B11,IF(DATOS_[[Check Periodo Ref.]:[Check Periodo Ref.]]="Dentro",IF(DATOS_[[Check Equiparado]:[Check Equiparado]]="Sí",IF(DATOS!AO$5="Sí",(1/DATOS_[[% anualiz]:[% anualiz]]),1)*IF(DATOS!AO$4="Sí",1/DATOS_[[% normaliz]:[% normaliz]],1)*(DATOS_[Conc.Sal.11]))))))),
0)</f>
        <v>0</v>
      </c>
      <c r="U11" s="108">
        <f t="array" ref="U11">IFERROR(
(AVERAGE((IF(DATOS_[[Sexo]:[Sexo]]=$B11,IF(DATOS_[[Check Periodo Ref.]:[Check Periodo Ref.]]="Dentro",IF(DATOS_[[Check Equiparado]:[Check Equiparado]]="Sí",IF(DATOS!AP$5="Sí",(1/DATOS_[[% anualiz]:[% anualiz]]),1)*IF(DATOS!AP$4="Sí",1/DATOS_[[% normaliz]:[% normaliz]],1)*(DATOS_[Conc.Sal.12]))))))),
0)</f>
        <v>0</v>
      </c>
      <c r="V11" s="108">
        <f t="array" ref="V11">IFERROR(
(AVERAGE((IF(DATOS_[[Sexo]:[Sexo]]=$B11,IF(DATOS_[[Check Periodo Ref.]:[Check Periodo Ref.]]="Dentro",IF(DATOS_[[Check Equiparado]:[Check Equiparado]]="Sí",IF(DATOS!AQ$5="Sí",(1/DATOS_[[% anualiz]:[% anualiz]]),1)*IF(DATOS!AQ$4="Sí",1/DATOS_[[% normaliz]:[% normaliz]],1)*(DATOS_[Conc.Sal.13]))))))),
0)</f>
        <v>0</v>
      </c>
      <c r="W11" s="108">
        <f t="array" ref="W11">IFERROR(
(AVERAGE((IF(DATOS_[[Sexo]:[Sexo]]=$B11,IF(DATOS_[[Check Periodo Ref.]:[Check Periodo Ref.]]="Dentro",IF(DATOS_[[Check Equiparado]:[Check Equiparado]]="Sí",IF(DATOS!AR$5="Sí",(1/DATOS_[[% anualiz]:[% anualiz]]),1)*IF(DATOS!AR$4="Sí",1/DATOS_[[% normaliz]:[% normaliz]],1)*(DATOS_[Conc.Sal.14]))))))),
0)</f>
        <v>0</v>
      </c>
      <c r="X11" s="108">
        <f t="array" ref="X11">IFERROR(
(AVERAGE((IF(DATOS_[[Sexo]:[Sexo]]=$B11,IF(DATOS_[[Check Periodo Ref.]:[Check Periodo Ref.]]="Dentro",IF(DATOS_[[Check Equiparado]:[Check Equiparado]]="Sí",IF(DATOS!AS$5="Sí",(1/DATOS_[[% anualiz]:[% anualiz]]),1)*IF(DATOS!AS$4="Sí",1/DATOS_[[% normaliz]:[% normaliz]],1)*(DATOS_[Conc.Sal.15]))))))),
0)</f>
        <v>0</v>
      </c>
      <c r="Y11" s="108">
        <f t="array" ref="Y11">IFERROR(
(AVERAGE((IF(DATOS_[[Sexo]:[Sexo]]=$B11,IF(DATOS_[[Check Periodo Ref.]:[Check Periodo Ref.]]="Dentro",IF(DATOS_[[Check Equiparado]:[Check Equiparado]]="Sí",IF(DATOS!AT$5="Sí",(1/DATOS_[[% anualiz]:[% anualiz]]),1)*IF(DATOS!AT$4="Sí",1/DATOS_[[% normaliz]:[% normaliz]],1)*(DATOS_[Conc.Sal.16]))))))),
0)</f>
        <v>0</v>
      </c>
      <c r="Z11" s="108">
        <f t="array" ref="Z11">IFERROR(
(AVERAGE((IF(DATOS_[[Sexo]:[Sexo]]=$B11,IF(DATOS_[[Check Periodo Ref.]:[Check Periodo Ref.]]="Dentro",IF(DATOS_[[Check Equiparado]:[Check Equiparado]]="Sí",IF(DATOS!AU$5="Sí",(1/DATOS_[[% anualiz]:[% anualiz]]),1)*IF(DATOS!AU$4="Sí",1/DATOS_[[% normaliz]:[% normaliz]],1)*(DATOS_[Conc.Sal.17]))))))),
0)</f>
        <v>0</v>
      </c>
      <c r="AA11" s="108">
        <f t="array" ref="AA11">IFERROR(
(AVERAGE((IF(DATOS_[[Sexo]:[Sexo]]=$B11,IF(DATOS_[[Check Periodo Ref.]:[Check Periodo Ref.]]="Dentro",IF(DATOS_[[Check Equiparado]:[Check Equiparado]]="Sí",IF(DATOS!AV$5="Sí",(1/DATOS_[[% anualiz]:[% anualiz]]),1)*IF(DATOS!AV$4="Sí",1/DATOS_[[% normaliz]:[% normaliz]],1)*(DATOS_[Conc.Sal.18]))))))),
0)</f>
        <v>0</v>
      </c>
      <c r="AB11" s="108">
        <f t="array" ref="AB11">IFERROR(
(AVERAGE((IF(DATOS_[[Sexo]:[Sexo]]=$B11,IF(DATOS_[[Check Periodo Ref.]:[Check Periodo Ref.]]="Dentro",IF(DATOS_[[Check Equiparado]:[Check Equiparado]]="Sí",IF(DATOS!AW$5="Sí",(1/DATOS_[[% anualiz]:[% anualiz]]),1)*IF(DATOS!AW$4="Sí",1/DATOS_[[% normaliz]:[% normaliz]],1)*(DATOS_[Conc.Sal.19]))))))),
0)</f>
        <v>0</v>
      </c>
      <c r="AC11" s="108">
        <f t="array" ref="AC11">IFERROR(
(AVERAGE((IF(DATOS_[[Sexo]:[Sexo]]=$B11,IF(DATOS_[[Check Periodo Ref.]:[Check Periodo Ref.]]="Dentro",IF(DATOS_[[Check Equiparado]:[Check Equiparado]]="Sí",IF(DATOS!AX$5="Sí",(1/DATOS_[[% anualiz]:[% anualiz]]),1)*IF(DATOS!AX$4="Sí",1/DATOS_[[% normaliz]:[% normaliz]],1)*(DATOS_[Conc.Sal.20]))))))),
0)</f>
        <v>0</v>
      </c>
      <c r="AD11" s="108">
        <f t="array" ref="AD11">IFERROR(
(AVERAGE((IF(DATOS_[[Sexo]:[Sexo]]=$B11,IF(DATOS_[[Check Periodo Ref.]:[Check Periodo Ref.]]="Dentro",IF(DATOS_[[Check Equiparado]:[Check Equiparado]]="Sí",IF(DATOS!AY$5="Sí",(1/DATOS_[[% anualiz]:[% anualiz]]),1)*IF(DATOS!AY$4="Sí",1/DATOS_[[% normaliz]:[% normaliz]],1)*(DATOS_[Conc.Sal.21]))))))),
0)</f>
        <v>0</v>
      </c>
      <c r="AE11" s="108">
        <f t="array" ref="AE11">IFERROR(
(AVERAGE((IF(DATOS_[[Sexo]:[Sexo]]=$B11,IF(DATOS_[[Check Periodo Ref.]:[Check Periodo Ref.]]="Dentro",IF(DATOS_[[Check Equiparado]:[Check Equiparado]]="Sí",IF(DATOS!AZ$5="Sí",(1/DATOS_[[% anualiz]:[% anualiz]]),1)*IF(DATOS!AZ$4="Sí",1/DATOS_[[% normaliz]:[% normaliz]],1)*(DATOS_[Conc.Sal.22]))))))),
0)</f>
        <v>0</v>
      </c>
      <c r="AF11" s="108">
        <f t="array" ref="AF11">IFERROR(
(AVERAGE((IF(DATOS_[[Sexo]:[Sexo]]=$B11,IF(DATOS_[[Check Periodo Ref.]:[Check Periodo Ref.]]="Dentro",IF(DATOS_[[Check Equiparado]:[Check Equiparado]]="Sí",IF(DATOS!BA$5="Sí",(1/DATOS_[[% anualiz]:[% anualiz]]),1)*IF(DATOS!BA$4="Sí",1/DATOS_[[% normaliz]:[% normaliz]],1)*(DATOS_[Conc.Sal.23]))))))),
0)</f>
        <v>0</v>
      </c>
      <c r="AG11" s="108">
        <f t="array" ref="AG11">IFERROR(
(AVERAGE((IF(DATOS_[[Sexo]:[Sexo]]=$B11,IF(DATOS_[[Check Periodo Ref.]:[Check Periodo Ref.]]="Dentro",IF(DATOS_[[Check Equiparado]:[Check Equiparado]]="Sí",IF(DATOS!BB$5="Sí",(1/DATOS_[[% anualiz]:[% anualiz]]),1)*IF(DATOS!BB$4="Sí",1/DATOS_[[% normaliz]:[% normaliz]],1)*(DATOS_[Conc.Sal.24]))))))),
0)</f>
        <v>0</v>
      </c>
      <c r="AH11" s="108">
        <f t="array" ref="AH11">IFERROR(
(AVERAGE((IF(DATOS_[[Sexo]:[Sexo]]=$B11,IF(DATOS_[[Check Periodo Ref.]:[Check Periodo Ref.]]="Dentro",IF(DATOS_[[Check Equiparado]:[Check Equiparado]]="Sí",IF(DATOS!BC$5="Sí",(1/DATOS_[[% anualiz]:[% anualiz]]),1)*IF(DATOS!BC$4="Sí",1/DATOS_[[% normaliz]:[% normaliz]],1)*(DATOS_[Conc.Sal.25]))))))),
0)</f>
        <v>0</v>
      </c>
      <c r="AI11" s="108">
        <f t="array" ref="AI11">IFERROR(
(AVERAGE((IF(DATOS_[[Sexo]:[Sexo]]=$B11,IF(DATOS_[[Check Periodo Ref.]:[Check Periodo Ref.]]="Dentro",IF(DATOS_[[Check Equiparado]:[Check Equiparado]]="Sí",IF(DATOS!BD$5="Sí",(1/DATOS_[[% anualiz]:[% anualiz]]),1)*IF(DATOS!BD$4="Sí",1/DATOS_[[% normaliz]:[% normaliz]],1)*(DATOS_[Conc.Sal.26]))))))),
0)</f>
        <v>0</v>
      </c>
      <c r="AJ11" s="108">
        <f t="array" ref="AJ11">IFERROR(
(AVERAGE((IF(DATOS_[[Sexo]:[Sexo]]=$B11,IF(DATOS_[[Check Periodo Ref.]:[Check Periodo Ref.]]="Dentro",IF(DATOS_[[Check Equiparado]:[Check Equiparado]]="Sí",IF(DATOS!BE$5="Sí",(1/DATOS_[[% anualiz]:[% anualiz]]),1)*IF(DATOS!BE$4="Sí",1/DATOS_[[% normaliz]:[% normaliz]],1)*(DATOS_[Conc.Sal.27]))))))),
0)</f>
        <v>0</v>
      </c>
      <c r="AK11" s="108">
        <f t="array" ref="AK11">IFERROR(
(AVERAGE((IF(DATOS_[[Sexo]:[Sexo]]=$B11,IF(DATOS_[[Check Periodo Ref.]:[Check Periodo Ref.]]="Dentro",IF(DATOS_[[Check Equiparado]:[Check Equiparado]]="Sí",IF(DATOS!BF$5="Sí",(1/DATOS_[[% anualiz]:[% anualiz]]),1)*IF(DATOS!BF$4="Sí",1/DATOS_[[% normaliz]:[% normaliz]],1)*(DATOS_[Conc.Sal.28]))))))),
0)</f>
        <v>0</v>
      </c>
      <c r="AL11" s="108">
        <f t="array" ref="AL11">IFERROR(
(AVERAGE((IF(DATOS_[[Sexo]:[Sexo]]=$B11,IF(DATOS_[[Check Periodo Ref.]:[Check Periodo Ref.]]="Dentro",IF(DATOS_[[Check Equiparado]:[Check Equiparado]]="Sí",IF(DATOS!BG$5="Sí",(1/DATOS_[[% anualiz]:[% anualiz]]),1)*IF(DATOS!BG$4="Sí",1/DATOS_[[% normaliz]:[% normaliz]],1)*(DATOS_[Conc.Sal.29]))))))),
0)</f>
        <v>0</v>
      </c>
      <c r="AM11" s="108">
        <f t="array" ref="AM11">IFERROR(
(AVERAGE((IF(DATOS_[[Sexo]:[Sexo]]=$B11,IF(DATOS_[[Check Periodo Ref.]:[Check Periodo Ref.]]="Dentro",IF(DATOS_[[Check Equiparado]:[Check Equiparado]]="Sí",IF(DATOS!BH$5="Sí",(1/DATOS_[[% anualiz]:[% anualiz]]),1)*IF(DATOS!BH$4="Sí",1/DATOS_[[% normaliz]:[% normaliz]],1)*(DATOS_[Conc.Sal.30]))))))),
0)</f>
        <v>0</v>
      </c>
      <c r="AN11" s="102">
        <f t="array" ref="AN11">IFERROR(
AVERAGE(IF(DATOS_[Sexo]=$B11,IF(DATOS_[Check Equiparado]="Sí",IF(DATOS_[Check Periodo Ref.]="Dentro",DATOS_[Tot COMPL.SAL Eq],FALSE)))),
0)</f>
        <v>0</v>
      </c>
      <c r="AO11" s="103">
        <f t="array" ref="AO11">IFERROR(
AVERAGE(IF(DATOS_[Sexo]=$B11,IF(DATOS_[Check Equiparado]="Sí",IF(DATOS_[Check Periodo Ref.]="Dentro",DATOS_[TOTAL SALARIO Eq],FALSE)))),
0)</f>
        <v>0</v>
      </c>
      <c r="AP11" s="107">
        <f t="array" ref="AP11">IFERROR(
(AVERAGE((IF(DATOS_[[Sexo]:[Sexo]]=$B11,IF(DATOS_[[Check Periodo Ref.]:[Check Periodo Ref.]]="Dentro",IF(DATOS_[[Check Equiparado]:[Check Equiparado]]="Sí",IF(DATOS!BI$5="Sí",(1/DATOS_[[% anualiz]:[% anualiz]]),1)*IF(DATOS!BI$4="Sí",1/DATOS_[[% normaliz]:[% normaliz]],1)*(DATOS_[C.Extra.01]))))))),
0)</f>
        <v>0</v>
      </c>
      <c r="AQ11" s="107">
        <f t="array" ref="AQ11">IFERROR(
(AVERAGE((IF(DATOS_[[Sexo]:[Sexo]]=$B11,IF(DATOS_[[Check Periodo Ref.]:[Check Periodo Ref.]]="Dentro",IF(DATOS_[[Check Equiparado]:[Check Equiparado]]="Sí",IF(DATOS!BJ$5="Sí",(1/DATOS_[[% anualiz]:[% anualiz]]),1)*IF(DATOS!BJ$4="Sí",1/DATOS_[[% normaliz]:[% normaliz]],1)*(DATOS_[C.Extra.02]))))))),
0)</f>
        <v>0</v>
      </c>
      <c r="AR11" s="107">
        <f t="array" ref="AR11">IFERROR(
(AVERAGE((IF(DATOS_[[Sexo]:[Sexo]]=$B11,IF(DATOS_[[Check Periodo Ref.]:[Check Periodo Ref.]]="Dentro",IF(DATOS_[[Check Equiparado]:[Check Equiparado]]="Sí",IF(DATOS!BK$5="Sí",(1/DATOS_[[% anualiz]:[% anualiz]]),1)*IF(DATOS!BK$4="Sí",1/DATOS_[[% normaliz]:[% normaliz]],1)*(DATOS_[C.Extra.03]))))))),
0)</f>
        <v>0</v>
      </c>
      <c r="AS11" s="107">
        <f t="array" ref="AS11">IFERROR(
(AVERAGE((IF(DATOS_[[Sexo]:[Sexo]]=$B11,IF(DATOS_[[Check Periodo Ref.]:[Check Periodo Ref.]]="Dentro",IF(DATOS_[[Check Equiparado]:[Check Equiparado]]="Sí",IF(DATOS!BL$5="Sí",(1/DATOS_[[% anualiz]:[% anualiz]]),1)*IF(DATOS!BL$4="Sí",1/DATOS_[[% normaliz]:[% normaliz]],1)*(DATOS_[C.Extra.04]))))))),
0)</f>
        <v>0</v>
      </c>
      <c r="AT11" s="107">
        <f t="array" ref="AT11">IFERROR(
(AVERAGE((IF(DATOS_[[Sexo]:[Sexo]]=$B11,IF(DATOS_[[Check Periodo Ref.]:[Check Periodo Ref.]]="Dentro",IF(DATOS_[[Check Equiparado]:[Check Equiparado]]="Sí",IF(DATOS!BM$5="Sí",(1/DATOS_[[% anualiz]:[% anualiz]]),1)*IF(DATOS!BM$4="Sí",1/DATOS_[[% normaliz]:[% normaliz]],1)*(DATOS_[C.Extra.05]))))))),
0)</f>
        <v>0</v>
      </c>
      <c r="AU11" s="105">
        <f t="array" ref="AU11">IFERROR(
AVERAGE(IF(DATOS_[Sexo]=$B11,IF(DATOS_[Check Equiparado]="Sí",IF(DATOS_[Check Periodo Ref.]="Dentro",DATOS_[Tot Extrasalarial Eq],FALSE)))),
0)</f>
        <v>0</v>
      </c>
      <c r="AV11" s="106">
        <f t="array" ref="AV11">IFERROR(
AVERAGE(IF(DATOS_[Sexo]=$B11,IF(DATOS_[Check Equiparado]="Sí",IF(DATOS_[Check Periodo Ref.]="Dentro",DATOS_[TOTAL Retrib Eq],FALSE)))),
0)</f>
        <v>0</v>
      </c>
      <c r="AW11" s="337"/>
      <c r="AX11" s="313"/>
      <c r="AY11" s="313"/>
    </row>
    <row r="12" spans="1:51" x14ac:dyDescent="0.3">
      <c r="D12" s="59"/>
      <c r="E12" s="59"/>
      <c r="F12" s="59"/>
      <c r="G12" s="59"/>
      <c r="H12" s="59"/>
      <c r="N12" s="60"/>
      <c r="O12" s="61"/>
      <c r="P12" s="61"/>
      <c r="Q12" s="61"/>
      <c r="R12" s="61"/>
      <c r="S12" s="61"/>
      <c r="T12" s="61"/>
      <c r="U12" s="61"/>
      <c r="V12" s="61"/>
      <c r="W12" s="61"/>
      <c r="X12" s="61"/>
      <c r="Y12" s="61"/>
      <c r="Z12" s="60"/>
      <c r="AA12" s="60"/>
      <c r="AB12" s="60"/>
      <c r="AC12" s="60"/>
      <c r="AD12" s="60"/>
      <c r="AE12" s="60"/>
      <c r="AF12" s="60"/>
      <c r="AG12" s="60"/>
      <c r="AH12" s="60"/>
      <c r="AI12" s="60"/>
      <c r="AJ12" s="60"/>
      <c r="AK12" s="60"/>
      <c r="AL12" s="60"/>
      <c r="AM12" s="60"/>
      <c r="AP12" s="61"/>
      <c r="AQ12" s="61"/>
      <c r="AR12" s="61"/>
      <c r="AS12" s="61"/>
      <c r="AT12" s="61"/>
      <c r="AW12" s="326"/>
      <c r="AX12" s="313"/>
      <c r="AY12" s="313"/>
    </row>
    <row r="13" spans="1:51" x14ac:dyDescent="0.3">
      <c r="D13" s="59"/>
      <c r="E13" s="59"/>
      <c r="F13" s="59"/>
      <c r="G13" s="59"/>
      <c r="H13" s="59"/>
      <c r="N13" s="60"/>
      <c r="O13" s="61"/>
      <c r="P13" s="61"/>
      <c r="Q13" s="61"/>
      <c r="R13" s="61"/>
      <c r="S13" s="61"/>
      <c r="T13" s="61"/>
      <c r="U13" s="61"/>
      <c r="V13" s="61"/>
      <c r="W13" s="61"/>
      <c r="X13" s="61"/>
      <c r="Y13" s="61"/>
      <c r="Z13" s="60"/>
      <c r="AA13" s="60"/>
      <c r="AB13" s="60"/>
      <c r="AC13" s="60"/>
      <c r="AD13" s="60"/>
      <c r="AE13" s="60"/>
      <c r="AF13" s="60"/>
      <c r="AG13" s="60"/>
      <c r="AH13" s="60"/>
      <c r="AI13" s="60"/>
      <c r="AJ13" s="60"/>
      <c r="AK13" s="60"/>
      <c r="AL13" s="60"/>
      <c r="AM13" s="60"/>
      <c r="AP13" s="61"/>
      <c r="AQ13" s="61"/>
      <c r="AR13" s="61"/>
      <c r="AS13" s="61"/>
      <c r="AT13" s="61"/>
    </row>
    <row r="14" spans="1:51" s="56" customFormat="1" ht="46.15" customHeight="1" x14ac:dyDescent="0.25">
      <c r="B14" s="54"/>
      <c r="C14" s="54" t="s">
        <v>225</v>
      </c>
      <c r="D14" s="54" t="s">
        <v>220</v>
      </c>
      <c r="E14" s="54" t="s">
        <v>293</v>
      </c>
      <c r="F14" s="54" t="s">
        <v>291</v>
      </c>
      <c r="G14" s="54" t="s">
        <v>292</v>
      </c>
      <c r="H14" s="54" t="s">
        <v>224</v>
      </c>
      <c r="I14" s="144" t="s">
        <v>217</v>
      </c>
      <c r="J14" s="55" t="str">
        <f>+J8</f>
        <v>[ocultar]</v>
      </c>
      <c r="K14" s="55" t="str">
        <f t="shared" ref="K14:AM14" si="3">+K8</f>
        <v>[ocultar]</v>
      </c>
      <c r="L14" s="55" t="str">
        <f t="shared" si="3"/>
        <v>[ocultar]</v>
      </c>
      <c r="M14" s="55" t="str">
        <f t="shared" si="3"/>
        <v>[ocultar]</v>
      </c>
      <c r="N14" s="55" t="str">
        <f t="shared" si="3"/>
        <v>[ocultar]</v>
      </c>
      <c r="O14" s="55" t="str">
        <f t="shared" si="3"/>
        <v>[ocultar]</v>
      </c>
      <c r="P14" s="55" t="str">
        <f t="shared" si="3"/>
        <v>[ocultar]</v>
      </c>
      <c r="Q14" s="55" t="str">
        <f t="shared" si="3"/>
        <v>[ocultar]</v>
      </c>
      <c r="R14" s="55" t="str">
        <f t="shared" si="3"/>
        <v>[ocultar]</v>
      </c>
      <c r="S14" s="55" t="str">
        <f t="shared" si="3"/>
        <v>[ocultar]</v>
      </c>
      <c r="T14" s="55" t="str">
        <f t="shared" si="3"/>
        <v>[ocultar]</v>
      </c>
      <c r="U14" s="55" t="str">
        <f t="shared" si="3"/>
        <v>[ocultar]</v>
      </c>
      <c r="V14" s="55" t="str">
        <f t="shared" si="3"/>
        <v>[ocultar]</v>
      </c>
      <c r="W14" s="55" t="str">
        <f t="shared" si="3"/>
        <v>[ocultar]</v>
      </c>
      <c r="X14" s="55" t="str">
        <f t="shared" si="3"/>
        <v>[ocultar]</v>
      </c>
      <c r="Y14" s="55" t="str">
        <f t="shared" si="3"/>
        <v>[ocultar]</v>
      </c>
      <c r="Z14" s="55" t="str">
        <f t="shared" si="3"/>
        <v>[ocultar]</v>
      </c>
      <c r="AA14" s="55" t="str">
        <f t="shared" si="3"/>
        <v>[ocultar]</v>
      </c>
      <c r="AB14" s="55" t="str">
        <f t="shared" si="3"/>
        <v>[ocultar]</v>
      </c>
      <c r="AC14" s="55" t="str">
        <f t="shared" si="3"/>
        <v>[ocultar]</v>
      </c>
      <c r="AD14" s="55" t="str">
        <f t="shared" si="3"/>
        <v>[ocultar]</v>
      </c>
      <c r="AE14" s="55" t="str">
        <f t="shared" si="3"/>
        <v>[ocultar]</v>
      </c>
      <c r="AF14" s="55" t="str">
        <f t="shared" si="3"/>
        <v>[ocultar]</v>
      </c>
      <c r="AG14" s="55" t="str">
        <f t="shared" si="3"/>
        <v>[ocultar]</v>
      </c>
      <c r="AH14" s="55" t="str">
        <f t="shared" si="3"/>
        <v>[ocultar]</v>
      </c>
      <c r="AI14" s="55" t="str">
        <f t="shared" si="3"/>
        <v>[ocultar]</v>
      </c>
      <c r="AJ14" s="55" t="str">
        <f t="shared" si="3"/>
        <v>[ocultar]</v>
      </c>
      <c r="AK14" s="55" t="str">
        <f t="shared" si="3"/>
        <v>[ocultar]</v>
      </c>
      <c r="AL14" s="55" t="str">
        <f t="shared" si="3"/>
        <v>[ocultar]</v>
      </c>
      <c r="AM14" s="55" t="str">
        <f t="shared" si="3"/>
        <v>[ocultar]</v>
      </c>
      <c r="AN14" s="67" t="s">
        <v>218</v>
      </c>
      <c r="AO14" s="68" t="s">
        <v>211</v>
      </c>
      <c r="AP14" s="64" t="str">
        <f>+AP8</f>
        <v>[ocultar]</v>
      </c>
      <c r="AQ14" s="64" t="str">
        <f t="shared" ref="AQ14:AT14" si="4">+AQ8</f>
        <v>[ocultar]</v>
      </c>
      <c r="AR14" s="64" t="str">
        <f t="shared" si="4"/>
        <v>[ocultar]</v>
      </c>
      <c r="AS14" s="64" t="str">
        <f t="shared" si="4"/>
        <v>[ocultar]</v>
      </c>
      <c r="AT14" s="64" t="str">
        <f t="shared" si="4"/>
        <v>[ocultar]</v>
      </c>
      <c r="AU14" s="65" t="s">
        <v>219</v>
      </c>
      <c r="AV14" s="66" t="s">
        <v>212</v>
      </c>
    </row>
    <row r="15" spans="1:51" ht="17.25" thickBot="1" x14ac:dyDescent="0.35">
      <c r="A15" s="53" t="str">
        <f>+A16</f>
        <v>[ocultar]</v>
      </c>
      <c r="B15" s="62" t="s">
        <v>298</v>
      </c>
      <c r="C15" s="99"/>
      <c r="D15" s="63"/>
      <c r="E15" s="63"/>
      <c r="F15" s="63"/>
      <c r="G15" s="63"/>
      <c r="H15" s="63"/>
      <c r="I15" s="129" t="str">
        <f t="shared" ref="I15" si="5">IFERROR((I16-I17)/I16,"")</f>
        <v/>
      </c>
      <c r="J15" s="130" t="str">
        <f>IFERROR((J16-J17)/J16,"")</f>
        <v/>
      </c>
      <c r="K15" s="131" t="str">
        <f t="shared" ref="K15:AV15" si="6">IFERROR((K16-K17)/K16,"")</f>
        <v/>
      </c>
      <c r="L15" s="131" t="str">
        <f t="shared" si="6"/>
        <v/>
      </c>
      <c r="M15" s="131" t="str">
        <f t="shared" si="6"/>
        <v/>
      </c>
      <c r="N15" s="132" t="str">
        <f t="shared" si="6"/>
        <v/>
      </c>
      <c r="O15" s="133" t="str">
        <f t="shared" si="6"/>
        <v/>
      </c>
      <c r="P15" s="133" t="str">
        <f t="shared" si="6"/>
        <v/>
      </c>
      <c r="Q15" s="133" t="str">
        <f t="shared" si="6"/>
        <v/>
      </c>
      <c r="R15" s="133" t="str">
        <f t="shared" si="6"/>
        <v/>
      </c>
      <c r="S15" s="133" t="str">
        <f t="shared" si="6"/>
        <v/>
      </c>
      <c r="T15" s="133" t="str">
        <f t="shared" si="6"/>
        <v/>
      </c>
      <c r="U15" s="133" t="str">
        <f t="shared" si="6"/>
        <v/>
      </c>
      <c r="V15" s="133" t="str">
        <f t="shared" si="6"/>
        <v/>
      </c>
      <c r="W15" s="133" t="str">
        <f t="shared" si="6"/>
        <v/>
      </c>
      <c r="X15" s="133" t="str">
        <f t="shared" si="6"/>
        <v/>
      </c>
      <c r="Y15" s="133" t="str">
        <f t="shared" si="6"/>
        <v/>
      </c>
      <c r="Z15" s="132" t="str">
        <f t="shared" si="6"/>
        <v/>
      </c>
      <c r="AA15" s="132" t="str">
        <f t="shared" si="6"/>
        <v/>
      </c>
      <c r="AB15" s="132" t="str">
        <f t="shared" si="6"/>
        <v/>
      </c>
      <c r="AC15" s="132" t="str">
        <f t="shared" si="6"/>
        <v/>
      </c>
      <c r="AD15" s="132" t="str">
        <f t="shared" si="6"/>
        <v/>
      </c>
      <c r="AE15" s="132" t="str">
        <f t="shared" si="6"/>
        <v/>
      </c>
      <c r="AF15" s="132" t="str">
        <f t="shared" si="6"/>
        <v/>
      </c>
      <c r="AG15" s="132" t="str">
        <f t="shared" si="6"/>
        <v/>
      </c>
      <c r="AH15" s="132" t="str">
        <f t="shared" si="6"/>
        <v/>
      </c>
      <c r="AI15" s="132" t="str">
        <f t="shared" si="6"/>
        <v/>
      </c>
      <c r="AJ15" s="132" t="str">
        <f t="shared" si="6"/>
        <v/>
      </c>
      <c r="AK15" s="132" t="str">
        <f t="shared" si="6"/>
        <v/>
      </c>
      <c r="AL15" s="132" t="str">
        <f t="shared" si="6"/>
        <v/>
      </c>
      <c r="AM15" s="132" t="str">
        <f t="shared" si="6"/>
        <v/>
      </c>
      <c r="AN15" s="134" t="str">
        <f t="shared" si="6"/>
        <v/>
      </c>
      <c r="AO15" s="138" t="str">
        <f t="shared" si="6"/>
        <v/>
      </c>
      <c r="AP15" s="135" t="str">
        <f t="shared" si="6"/>
        <v/>
      </c>
      <c r="AQ15" s="135" t="str">
        <f t="shared" si="6"/>
        <v/>
      </c>
      <c r="AR15" s="135" t="str">
        <f t="shared" si="6"/>
        <v/>
      </c>
      <c r="AS15" s="135" t="str">
        <f t="shared" si="6"/>
        <v/>
      </c>
      <c r="AT15" s="135" t="str">
        <f t="shared" si="6"/>
        <v/>
      </c>
      <c r="AU15" s="136" t="str">
        <f t="shared" si="6"/>
        <v/>
      </c>
      <c r="AV15" s="137" t="str">
        <f t="shared" si="6"/>
        <v/>
      </c>
    </row>
    <row r="16" spans="1:51" x14ac:dyDescent="0.3">
      <c r="A16" s="53" t="str">
        <f>+IF(C16+C17=0,"[ocultar]","")</f>
        <v>[ocultar]</v>
      </c>
      <c r="B16" s="57" t="s">
        <v>162</v>
      </c>
      <c r="C16" s="56">
        <f t="array" ref="C16">SUM(IF($B16=DATOS_[Sexo],
IF($B15=DATOS_[AGRUP. CLAS. PROF.],
IF("Dentro"=DATOS_[Check Periodo Ref.],
1/(COUNTIFS(DATOS_[Sexo],$B16,DATOS_[AGRUP. CLAS. PROF.],$B15,DATOS_[Check Periodo Ref.],"Dentro",DATOS_[id],DATOS_[id]))))))</f>
        <v>0</v>
      </c>
      <c r="D16" s="58">
        <f>COUNTIFS(DATOS_[AGRUP. CLAS. PROF.],$B15,DATOS_[Sexo],$B16,DATOS_[Check Periodo Ref.],"Dentro")</f>
        <v>0</v>
      </c>
      <c r="E16" s="58">
        <f>COUNTIFS(DATOS_[AGRUP. CLAS. PROF.],$B15,DATOS_[Sexo],$B16,DATOS_[Check Periodo Ref.],"Dentro",DATOS_[Check Nº SC Norm],"Sí")</f>
        <v>0</v>
      </c>
      <c r="F16" s="58">
        <f>COUNTIFS(DATOS_[AGRUP. CLAS. PROF.],$B15,DATOS_[Sexo],$B16,DATOS_[Check Periodo Ref.],"Dentro",DATOS_[Check Nº SC Anualiz],"Sí")</f>
        <v>0</v>
      </c>
      <c r="G16" s="58">
        <f>COUNTIFS(DATOS_[AGRUP. CLAS. PROF.],$B15,DATOS_[Sexo],$B16,DATOS_[Check Periodo Ref.],"Dentro",DATOS_[Check Nº SC Norm y Anualiz],"Sí")</f>
        <v>0</v>
      </c>
      <c r="H16" s="58">
        <f>COUNTIFS(DATOS_[AGRUP. CLAS. PROF.],$B15,DATOS_[Sexo],$B16,DATOS_[Check Periodo Ref.],"Dentro",DATOS_[Check Equiparación],"Sí")</f>
        <v>0</v>
      </c>
      <c r="I16" s="100">
        <f t="array" ref="I16">IFERROR(
AVERAGE(IF(DATOS_[Sexo]=$B16,IF(DATOS_[[AGRUP. CLAS. PROF.]:[AGRUP. CLAS. PROF.]]=$B15,IF(DATOS_[Check Equiparado]="Sí",IF(DATOS_[Check Periodo Ref.]="Dentro",DATOS_[SALARIO BASE Eq],FALSE))))),
0)</f>
        <v>0</v>
      </c>
      <c r="J16" s="101">
        <f t="array" ref="J16">IFERROR(
(AVERAGE((IF(DATOS_[[Sexo]:[Sexo]]=$B16,IF(DATOS_[[AGRUP. CLAS. PROF.]:[AGRUP. CLAS. PROF.]]=$B15,IF(DATOS_[[Check Periodo Ref.]:[Check Periodo Ref.]]="Dentro",IF(DATOS_[[Check Equiparado]:[Check Equiparado]]="Sí",IF(DATOS!AE$5="Sí",(1/DATOS_[[% anualiz]:[% anualiz]]),1)*IF(DATOS!AE$4="Sí",1/DATOS_[[% normaliz]:[% normaliz]],1)*(DATOS_[Conc.Sal.01])))))))),
0)</f>
        <v>0</v>
      </c>
      <c r="K16" s="101">
        <f t="array" ref="K16">IFERROR(
(AVERAGE((IF(DATOS_[[Sexo]:[Sexo]]=$B16,IF(DATOS_[[AGRUP. CLAS. PROF.]:[AGRUP. CLAS. PROF.]]=$B15,IF(DATOS_[[Check Periodo Ref.]:[Check Periodo Ref.]]="Dentro",IF(DATOS_[[Check Equiparado]:[Check Equiparado]]="Sí",IF(DATOS!AF$5="Sí",(1/DATOS_[[% anualiz]:[% anualiz]]),1)*IF(DATOS!AF$4="Sí",1/DATOS_[[% normaliz]:[% normaliz]],1)*(DATOS_[Conc.Sal.02])))))))),
0)</f>
        <v>0</v>
      </c>
      <c r="L16" s="101">
        <f t="array" ref="L16">IFERROR(
(AVERAGE((IF(DATOS_[[Sexo]:[Sexo]]=$B16,IF(DATOS_[[AGRUP. CLAS. PROF.]:[AGRUP. CLAS. PROF.]]=$B15,IF(DATOS_[[Check Periodo Ref.]:[Check Periodo Ref.]]="Dentro",IF(DATOS_[[Check Equiparado]:[Check Equiparado]]="Sí",IF(DATOS!AG$5="Sí",(1/DATOS_[[% anualiz]:[% anualiz]]),1)*IF(DATOS!AG$4="Sí",1/DATOS_[[% normaliz]:[% normaliz]],1)*(DATOS_[Conc.Sal.03])))))))),
0)</f>
        <v>0</v>
      </c>
      <c r="M16" s="101">
        <f t="array" ref="M16">IFERROR(
(AVERAGE((IF(DATOS_[[Sexo]:[Sexo]]=$B16,IF(DATOS_[[AGRUP. CLAS. PROF.]:[AGRUP. CLAS. PROF.]]=$B15,IF(DATOS_[[Check Periodo Ref.]:[Check Periodo Ref.]]="Dentro",IF(DATOS_[[Check Equiparado]:[Check Equiparado]]="Sí",IF(DATOS!AH$5="Sí",(1/DATOS_[[% anualiz]:[% anualiz]]),1)*IF(DATOS!AH$4="Sí",1/DATOS_[[% normaliz]:[% normaliz]],1)*(DATOS_[Conc.Sal.04])))))))),
0)</f>
        <v>0</v>
      </c>
      <c r="N16" s="101">
        <f t="array" ref="N16">IFERROR(
(AVERAGE((IF(DATOS_[[Sexo]:[Sexo]]=$B16,IF(DATOS_[[AGRUP. CLAS. PROF.]:[AGRUP. CLAS. PROF.]]=$B15,IF(DATOS_[[Check Periodo Ref.]:[Check Periodo Ref.]]="Dentro",IF(DATOS_[[Check Equiparado]:[Check Equiparado]]="Sí",IF(DATOS!AI$5="Sí",(1/DATOS_[[% anualiz]:[% anualiz]]),1)*IF(DATOS!AI$4="Sí",1/DATOS_[[% normaliz]:[% normaliz]],1)*(DATOS_[Conc.Sal.05])))))))),
0)</f>
        <v>0</v>
      </c>
      <c r="O16" s="101">
        <f t="array" ref="O16">IFERROR(
(AVERAGE((IF(DATOS_[[Sexo]:[Sexo]]=$B16,IF(DATOS_[[AGRUP. CLAS. PROF.]:[AGRUP. CLAS. PROF.]]=$B15,IF(DATOS_[[Check Periodo Ref.]:[Check Periodo Ref.]]="Dentro",IF(DATOS_[[Check Equiparado]:[Check Equiparado]]="Sí",IF(DATOS!AJ$5="Sí",(1/DATOS_[[% anualiz]:[% anualiz]]),1)*IF(DATOS!AJ$4="Sí",1/DATOS_[[% normaliz]:[% normaliz]],1)*(DATOS_[Conc.Sal.06])))))))),
0)</f>
        <v>0</v>
      </c>
      <c r="P16" s="101">
        <f t="array" ref="P16">IFERROR(
(AVERAGE((IF(DATOS_[[Sexo]:[Sexo]]=$B16,IF(DATOS_[[AGRUP. CLAS. PROF.]:[AGRUP. CLAS. PROF.]]=$B15,IF(DATOS_[[Check Periodo Ref.]:[Check Periodo Ref.]]="Dentro",IF(DATOS_[[Check Equiparado]:[Check Equiparado]]="Sí",IF(DATOS!AK$5="Sí",(1/DATOS_[[% anualiz]:[% anualiz]]),1)*IF(DATOS!AK$4="Sí",1/DATOS_[[% normaliz]:[% normaliz]],1)*(DATOS_[Conc.Sal.07])))))))),
0)</f>
        <v>0</v>
      </c>
      <c r="Q16" s="101">
        <f t="array" ref="Q16">IFERROR(
(AVERAGE((IF(DATOS_[[Sexo]:[Sexo]]=$B16,IF(DATOS_[[AGRUP. CLAS. PROF.]:[AGRUP. CLAS. PROF.]]=$B15,IF(DATOS_[[Check Periodo Ref.]:[Check Periodo Ref.]]="Dentro",IF(DATOS_[[Check Equiparado]:[Check Equiparado]]="Sí",IF(DATOS!AL$5="Sí",(1/DATOS_[[% anualiz]:[% anualiz]]),1)*IF(DATOS!AL$4="Sí",1/DATOS_[[% normaliz]:[% normaliz]],1)*(DATOS_[Conc.Sal.08])))))))),
0)</f>
        <v>0</v>
      </c>
      <c r="R16" s="101">
        <f t="array" ref="R16">IFERROR(
(AVERAGE((IF(DATOS_[[Sexo]:[Sexo]]=$B16,IF(DATOS_[[AGRUP. CLAS. PROF.]:[AGRUP. CLAS. PROF.]]=$B15,IF(DATOS_[[Check Periodo Ref.]:[Check Periodo Ref.]]="Dentro",IF(DATOS_[[Check Equiparado]:[Check Equiparado]]="Sí",IF(DATOS!AM$5="Sí",(1/DATOS_[[% anualiz]:[% anualiz]]),1)*IF(DATOS!AM$4="Sí",1/DATOS_[[% normaliz]:[% normaliz]],1)*(DATOS_[Conc.Sal.09])))))))),
0)</f>
        <v>0</v>
      </c>
      <c r="S16" s="101">
        <f t="array" ref="S16">IFERROR(
(AVERAGE((IF(DATOS_[[Sexo]:[Sexo]]=$B16,IF(DATOS_[[AGRUP. CLAS. PROF.]:[AGRUP. CLAS. PROF.]]=$B15,IF(DATOS_[[Check Periodo Ref.]:[Check Periodo Ref.]]="Dentro",IF(DATOS_[[Check Equiparado]:[Check Equiparado]]="Sí",IF(DATOS!AN$5="Sí",(1/DATOS_[[% anualiz]:[% anualiz]]),1)*IF(DATOS!AN$4="Sí",1/DATOS_[[% normaliz]:[% normaliz]],1)*(DATOS_[Conc.Sal.10])))))))),
0)</f>
        <v>0</v>
      </c>
      <c r="T16" s="101">
        <f t="array" ref="T16">IFERROR(
(AVERAGE((IF(DATOS_[[Sexo]:[Sexo]]=$B16,IF(DATOS_[[AGRUP. CLAS. PROF.]:[AGRUP. CLAS. PROF.]]=$B15,IF(DATOS_[[Check Periodo Ref.]:[Check Periodo Ref.]]="Dentro",IF(DATOS_[[Check Equiparado]:[Check Equiparado]]="Sí",IF(DATOS!AO$5="Sí",(1/DATOS_[[% anualiz]:[% anualiz]]),1)*IF(DATOS!AO$4="Sí",1/DATOS_[[% normaliz]:[% normaliz]],1)*(DATOS_[Conc.Sal.11])))))))),
0)</f>
        <v>0</v>
      </c>
      <c r="U16" s="101">
        <f t="array" ref="U16">IFERROR(
(AVERAGE((IF(DATOS_[[Sexo]:[Sexo]]=$B16,IF(DATOS_[[AGRUP. CLAS. PROF.]:[AGRUP. CLAS. PROF.]]=$B15,IF(DATOS_[[Check Periodo Ref.]:[Check Periodo Ref.]]="Dentro",IF(DATOS_[[Check Equiparado]:[Check Equiparado]]="Sí",IF(DATOS!AP$5="Sí",(1/DATOS_[[% anualiz]:[% anualiz]]),1)*IF(DATOS!AP$4="Sí",1/DATOS_[[% normaliz]:[% normaliz]],1)*(DATOS_[Conc.Sal.12])))))))),
0)</f>
        <v>0</v>
      </c>
      <c r="V16" s="101">
        <f t="array" ref="V16">IFERROR(
(AVERAGE((IF(DATOS_[[Sexo]:[Sexo]]=$B16,IF(DATOS_[[AGRUP. CLAS. PROF.]:[AGRUP. CLAS. PROF.]]=$B15,IF(DATOS_[[Check Periodo Ref.]:[Check Periodo Ref.]]="Dentro",IF(DATOS_[[Check Equiparado]:[Check Equiparado]]="Sí",IF(DATOS!AQ$5="Sí",(1/DATOS_[[% anualiz]:[% anualiz]]),1)*IF(DATOS!AQ$4="Sí",1/DATOS_[[% normaliz]:[% normaliz]],1)*(DATOS_[Conc.Sal.13])))))))),
0)</f>
        <v>0</v>
      </c>
      <c r="W16" s="101">
        <f t="array" ref="W16">IFERROR(
(AVERAGE((IF(DATOS_[[Sexo]:[Sexo]]=$B16,IF(DATOS_[[AGRUP. CLAS. PROF.]:[AGRUP. CLAS. PROF.]]=$B15,IF(DATOS_[[Check Periodo Ref.]:[Check Periodo Ref.]]="Dentro",IF(DATOS_[[Check Equiparado]:[Check Equiparado]]="Sí",IF(DATOS!AR$5="Sí",(1/DATOS_[[% anualiz]:[% anualiz]]),1)*IF(DATOS!AR$4="Sí",1/DATOS_[[% normaliz]:[% normaliz]],1)*(DATOS_[Conc.Sal.14])))))))),
0)</f>
        <v>0</v>
      </c>
      <c r="X16" s="101">
        <f t="array" ref="X16">IFERROR(
(AVERAGE((IF(DATOS_[[Sexo]:[Sexo]]=$B16,IF(DATOS_[[AGRUP. CLAS. PROF.]:[AGRUP. CLAS. PROF.]]=$B15,IF(DATOS_[[Check Periodo Ref.]:[Check Periodo Ref.]]="Dentro",IF(DATOS_[[Check Equiparado]:[Check Equiparado]]="Sí",IF(DATOS!AS$5="Sí",(1/DATOS_[[% anualiz]:[% anualiz]]),1)*IF(DATOS!AS$4="Sí",1/DATOS_[[% normaliz]:[% normaliz]],1)*(DATOS_[Conc.Sal.15])))))))),
0)</f>
        <v>0</v>
      </c>
      <c r="Y16" s="101">
        <f t="array" ref="Y16">IFERROR(
(AVERAGE((IF(DATOS_[[Sexo]:[Sexo]]=$B16,IF(DATOS_[[AGRUP. CLAS. PROF.]:[AGRUP. CLAS. PROF.]]=$B15,IF(DATOS_[[Check Periodo Ref.]:[Check Periodo Ref.]]="Dentro",IF(DATOS_[[Check Equiparado]:[Check Equiparado]]="Sí",IF(DATOS!AT$5="Sí",(1/DATOS_[[% anualiz]:[% anualiz]]),1)*IF(DATOS!AT$4="Sí",1/DATOS_[[% normaliz]:[% normaliz]],1)*(DATOS_[Conc.Sal.16])))))))),
0)</f>
        <v>0</v>
      </c>
      <c r="Z16" s="101">
        <f t="array" ref="Z16">IFERROR(
(AVERAGE((IF(DATOS_[[Sexo]:[Sexo]]=$B16,IF(DATOS_[[AGRUP. CLAS. PROF.]:[AGRUP. CLAS. PROF.]]=$B15,IF(DATOS_[[Check Periodo Ref.]:[Check Periodo Ref.]]="Dentro",IF(DATOS_[[Check Equiparado]:[Check Equiparado]]="Sí",IF(DATOS!AU$5="Sí",(1/DATOS_[[% anualiz]:[% anualiz]]),1)*IF(DATOS!AU$4="Sí",1/DATOS_[[% normaliz]:[% normaliz]],1)*(DATOS_[Conc.Sal.17])))))))),
0)</f>
        <v>0</v>
      </c>
      <c r="AA16" s="101">
        <f t="array" ref="AA16">IFERROR(
(AVERAGE((IF(DATOS_[[Sexo]:[Sexo]]=$B16,IF(DATOS_[[AGRUP. CLAS. PROF.]:[AGRUP. CLAS. PROF.]]=$B15,IF(DATOS_[[Check Periodo Ref.]:[Check Periodo Ref.]]="Dentro",IF(DATOS_[[Check Equiparado]:[Check Equiparado]]="Sí",IF(DATOS!AV$5="Sí",(1/DATOS_[[% anualiz]:[% anualiz]]),1)*IF(DATOS!AV$4="Sí",1/DATOS_[[% normaliz]:[% normaliz]],1)*(DATOS_[Conc.Sal.18])))))))),
0)</f>
        <v>0</v>
      </c>
      <c r="AB16" s="101">
        <f t="array" ref="AB16">IFERROR(
(AVERAGE((IF(DATOS_[[Sexo]:[Sexo]]=$B16,IF(DATOS_[[AGRUP. CLAS. PROF.]:[AGRUP. CLAS. PROF.]]=$B15,IF(DATOS_[[Check Periodo Ref.]:[Check Periodo Ref.]]="Dentro",IF(DATOS_[[Check Equiparado]:[Check Equiparado]]="Sí",IF(DATOS!AW$5="Sí",(1/DATOS_[[% anualiz]:[% anualiz]]),1)*IF(DATOS!AW$4="Sí",1/DATOS_[[% normaliz]:[% normaliz]],1)*(DATOS_[Conc.Sal.19])))))))),
0)</f>
        <v>0</v>
      </c>
      <c r="AC16" s="101">
        <f t="array" ref="AC16">IFERROR(
(AVERAGE((IF(DATOS_[[Sexo]:[Sexo]]=$B16,IF(DATOS_[[AGRUP. CLAS. PROF.]:[AGRUP. CLAS. PROF.]]=$B15,IF(DATOS_[[Check Periodo Ref.]:[Check Periodo Ref.]]="Dentro",IF(DATOS_[[Check Equiparado]:[Check Equiparado]]="Sí",IF(DATOS!AX$5="Sí",(1/DATOS_[[% anualiz]:[% anualiz]]),1)*IF(DATOS!AX$4="Sí",1/DATOS_[[% normaliz]:[% normaliz]],1)*(DATOS_[Conc.Sal.20])))))))),
0)</f>
        <v>0</v>
      </c>
      <c r="AD16" s="101">
        <f t="array" ref="AD16">IFERROR(
(AVERAGE((IF(DATOS_[[Sexo]:[Sexo]]=$B16,IF(DATOS_[[AGRUP. CLAS. PROF.]:[AGRUP. CLAS. PROF.]]=$B15,IF(DATOS_[[Check Periodo Ref.]:[Check Periodo Ref.]]="Dentro",IF(DATOS_[[Check Equiparado]:[Check Equiparado]]="Sí",IF(DATOS!AY$5="Sí",(1/DATOS_[[% anualiz]:[% anualiz]]),1)*IF(DATOS!AY$4="Sí",1/DATOS_[[% normaliz]:[% normaliz]],1)*(DATOS_[Conc.Sal.21])))))))),
0)</f>
        <v>0</v>
      </c>
      <c r="AE16" s="101">
        <f t="array" ref="AE16">IFERROR(
(AVERAGE((IF(DATOS_[[Sexo]:[Sexo]]=$B16,IF(DATOS_[[AGRUP. CLAS. PROF.]:[AGRUP. CLAS. PROF.]]=$B15,IF(DATOS_[[Check Periodo Ref.]:[Check Periodo Ref.]]="Dentro",IF(DATOS_[[Check Equiparado]:[Check Equiparado]]="Sí",IF(DATOS!AZ$5="Sí",(1/DATOS_[[% anualiz]:[% anualiz]]),1)*IF(DATOS!AZ$4="Sí",1/DATOS_[[% normaliz]:[% normaliz]],1)*(DATOS_[Conc.Sal.22])))))))),
0)</f>
        <v>0</v>
      </c>
      <c r="AF16" s="101">
        <f t="array" ref="AF16">IFERROR(
(AVERAGE((IF(DATOS_[[Sexo]:[Sexo]]=$B16,IF(DATOS_[[AGRUP. CLAS. PROF.]:[AGRUP. CLAS. PROF.]]=$B15,IF(DATOS_[[Check Periodo Ref.]:[Check Periodo Ref.]]="Dentro",IF(DATOS_[[Check Equiparado]:[Check Equiparado]]="Sí",IF(DATOS!BA$5="Sí",(1/DATOS_[[% anualiz]:[% anualiz]]),1)*IF(DATOS!BA$4="Sí",1/DATOS_[[% normaliz]:[% normaliz]],1)*(DATOS_[Conc.Sal.23])))))))),
0)</f>
        <v>0</v>
      </c>
      <c r="AG16" s="101">
        <f t="array" ref="AG16">IFERROR(
(AVERAGE((IF(DATOS_[[Sexo]:[Sexo]]=$B16,IF(DATOS_[[AGRUP. CLAS. PROF.]:[AGRUP. CLAS. PROF.]]=$B15,IF(DATOS_[[Check Periodo Ref.]:[Check Periodo Ref.]]="Dentro",IF(DATOS_[[Check Equiparado]:[Check Equiparado]]="Sí",IF(DATOS!BB$5="Sí",(1/DATOS_[[% anualiz]:[% anualiz]]),1)*IF(DATOS!BB$4="Sí",1/DATOS_[[% normaliz]:[% normaliz]],1)*(DATOS_[Conc.Sal.24])))))))),
0)</f>
        <v>0</v>
      </c>
      <c r="AH16" s="101">
        <f t="array" ref="AH16">IFERROR(
(AVERAGE((IF(DATOS_[[Sexo]:[Sexo]]=$B16,IF(DATOS_[[AGRUP. CLAS. PROF.]:[AGRUP. CLAS. PROF.]]=$B15,IF(DATOS_[[Check Periodo Ref.]:[Check Periodo Ref.]]="Dentro",IF(DATOS_[[Check Equiparado]:[Check Equiparado]]="Sí",IF(DATOS!BC$5="Sí",(1/DATOS_[[% anualiz]:[% anualiz]]),1)*IF(DATOS!BC$4="Sí",1/DATOS_[[% normaliz]:[% normaliz]],1)*(DATOS_[Conc.Sal.25])))))))),
0)</f>
        <v>0</v>
      </c>
      <c r="AI16" s="101">
        <f t="array" ref="AI16">IFERROR(
(AVERAGE((IF(DATOS_[[Sexo]:[Sexo]]=$B16,IF(DATOS_[[AGRUP. CLAS. PROF.]:[AGRUP. CLAS. PROF.]]=$B15,IF(DATOS_[[Check Periodo Ref.]:[Check Periodo Ref.]]="Dentro",IF(DATOS_[[Check Equiparado]:[Check Equiparado]]="Sí",IF(DATOS!BD$5="Sí",(1/DATOS_[[% anualiz]:[% anualiz]]),1)*IF(DATOS!BD$4="Sí",1/DATOS_[[% normaliz]:[% normaliz]],1)*(DATOS_[Conc.Sal.26])))))))),
0)</f>
        <v>0</v>
      </c>
      <c r="AJ16" s="101">
        <f t="array" ref="AJ16">IFERROR(
(AVERAGE((IF(DATOS_[[Sexo]:[Sexo]]=$B16,IF(DATOS_[[AGRUP. CLAS. PROF.]:[AGRUP. CLAS. PROF.]]=$B15,IF(DATOS_[[Check Periodo Ref.]:[Check Periodo Ref.]]="Dentro",IF(DATOS_[[Check Equiparado]:[Check Equiparado]]="Sí",IF(DATOS!BE$5="Sí",(1/DATOS_[[% anualiz]:[% anualiz]]),1)*IF(DATOS!BE$4="Sí",1/DATOS_[[% normaliz]:[% normaliz]],1)*(DATOS_[Conc.Sal.27])))))))),
0)</f>
        <v>0</v>
      </c>
      <c r="AK16" s="101">
        <f t="array" ref="AK16">IFERROR(
(AVERAGE((IF(DATOS_[[Sexo]:[Sexo]]=$B16,IF(DATOS_[[AGRUP. CLAS. PROF.]:[AGRUP. CLAS. PROF.]]=$B15,IF(DATOS_[[Check Periodo Ref.]:[Check Periodo Ref.]]="Dentro",IF(DATOS_[[Check Equiparado]:[Check Equiparado]]="Sí",IF(DATOS!BF$5="Sí",(1/DATOS_[[% anualiz]:[% anualiz]]),1)*IF(DATOS!BF$4="Sí",1/DATOS_[[% normaliz]:[% normaliz]],1)*(DATOS_[Conc.Sal.28])))))))),
0)</f>
        <v>0</v>
      </c>
      <c r="AL16" s="101">
        <f t="array" ref="AL16">IFERROR(
(AVERAGE((IF(DATOS_[[Sexo]:[Sexo]]=$B16,IF(DATOS_[[AGRUP. CLAS. PROF.]:[AGRUP. CLAS. PROF.]]=$B15,IF(DATOS_[[Check Periodo Ref.]:[Check Periodo Ref.]]="Dentro",IF(DATOS_[[Check Equiparado]:[Check Equiparado]]="Sí",IF(DATOS!BG$5="Sí",(1/DATOS_[[% anualiz]:[% anualiz]]),1)*IF(DATOS!BG$4="Sí",1/DATOS_[[% normaliz]:[% normaliz]],1)*(DATOS_[Conc.Sal.29])))))))),
0)</f>
        <v>0</v>
      </c>
      <c r="AM16" s="101">
        <f t="array" ref="AM16">IFERROR(
(AVERAGE((IF(DATOS_[[Sexo]:[Sexo]]=$B16,IF(DATOS_[[AGRUP. CLAS. PROF.]:[AGRUP. CLAS. PROF.]]=$B15,IF(DATOS_[[Check Periodo Ref.]:[Check Periodo Ref.]]="Dentro",IF(DATOS_[[Check Equiparado]:[Check Equiparado]]="Sí",IF(DATOS!BH$5="Sí",(1/DATOS_[[% anualiz]:[% anualiz]]),1)*IF(DATOS!BH$4="Sí",1/DATOS_[[% normaliz]:[% normaliz]],1)*(DATOS_[Conc.Sal.30])))))))),
0)</f>
        <v>0</v>
      </c>
      <c r="AN16" s="102">
        <f t="array" ref="AN16">IFERROR(
AVERAGE(IF(DATOS_[Sexo]=$B16,IF(DATOS_[[AGRUP. CLAS. PROF.]:[AGRUP. CLAS. PROF.]]=$B15,IF(DATOS_[Check Equiparado]="Sí",IF(DATOS_[Check Periodo Ref.]="Dentro",DATOS_[Tot COMPL.SAL Eq],FALSE))))),
0)</f>
        <v>0</v>
      </c>
      <c r="AO16" s="103">
        <f t="array" ref="AO16">IFERROR(
AVERAGE(IF(DATOS_[Sexo]=$B16,IF(DATOS_[[AGRUP. CLAS. PROF.]:[AGRUP. CLAS. PROF.]]=$B15,IF(DATOS_[Check Equiparado]="Sí",IF(DATOS_[Check Periodo Ref.]="Dentro",DATOS_[TOTAL SALARIO Eq],FALSE))))),
0)</f>
        <v>0</v>
      </c>
      <c r="AP16" s="104">
        <f t="array" ref="AP16">IFERROR(
(AVERAGE((IF(DATOS_[[Sexo]:[Sexo]]=$B16,IF(DATOS_[[AGRUP. CLAS. PROF.]:[AGRUP. CLAS. PROF.]]=$B15,IF(DATOS_[[Check Periodo Ref.]:[Check Periodo Ref.]]="Dentro",IF(DATOS_[[Check Equiparado]:[Check Equiparado]]="Sí",IF(DATOS!BI$5="Sí",(1/DATOS_[[% anualiz]:[% anualiz]]),1)*IF(DATOS!BI$4="Sí",1/DATOS_[[% normaliz]:[% normaliz]],1)*(DATOS_[C.Extra.01])))))))),
0)</f>
        <v>0</v>
      </c>
      <c r="AQ16" s="104">
        <f t="array" ref="AQ16">IFERROR(
(AVERAGE((IF(DATOS_[[Sexo]:[Sexo]]=$B16,IF(DATOS_[[AGRUP. CLAS. PROF.]:[AGRUP. CLAS. PROF.]]=$B15,IF(DATOS_[[Check Periodo Ref.]:[Check Periodo Ref.]]="Dentro",IF(DATOS_[[Check Equiparado]:[Check Equiparado]]="Sí",IF(DATOS!BJ$5="Sí",(1/DATOS_[[% anualiz]:[% anualiz]]),1)*IF(DATOS!BJ$4="Sí",1/DATOS_[[% normaliz]:[% normaliz]],1)*(DATOS_[C.Extra.02])))))))),
0)</f>
        <v>0</v>
      </c>
      <c r="AR16" s="104">
        <f t="array" ref="AR16">IFERROR(
(AVERAGE((IF(DATOS_[[Sexo]:[Sexo]]=$B16,IF(DATOS_[[AGRUP. CLAS. PROF.]:[AGRUP. CLAS. PROF.]]=$B15,IF(DATOS_[[Check Periodo Ref.]:[Check Periodo Ref.]]="Dentro",IF(DATOS_[[Check Equiparado]:[Check Equiparado]]="Sí",IF(DATOS!BK$5="Sí",(1/DATOS_[[% anualiz]:[% anualiz]]),1)*IF(DATOS!BK$4="Sí",1/DATOS_[[% normaliz]:[% normaliz]],1)*(DATOS_[C.Extra.03])))))))),
0)</f>
        <v>0</v>
      </c>
      <c r="AS16" s="104">
        <f t="array" ref="AS16">IFERROR(
(AVERAGE((IF(DATOS_[[Sexo]:[Sexo]]=$B16,IF(DATOS_[[AGRUP. CLAS. PROF.]:[AGRUP. CLAS. PROF.]]=$B15,IF(DATOS_[[Check Periodo Ref.]:[Check Periodo Ref.]]="Dentro",IF(DATOS_[[Check Equiparado]:[Check Equiparado]]="Sí",IF(DATOS!BL$5="Sí",(1/DATOS_[[% anualiz]:[% anualiz]]),1)*IF(DATOS!BL$4="Sí",1/DATOS_[[% normaliz]:[% normaliz]],1)*(DATOS_[C.Extra.04])))))))),
0)</f>
        <v>0</v>
      </c>
      <c r="AT16" s="104">
        <f t="array" ref="AT16">IFERROR(
(AVERAGE((IF(DATOS_[[Sexo]:[Sexo]]=$B16,IF(DATOS_[[AGRUP. CLAS. PROF.]:[AGRUP. CLAS. PROF.]]=$B15,IF(DATOS_[[Check Periodo Ref.]:[Check Periodo Ref.]]="Dentro",IF(DATOS_[[Check Equiparado]:[Check Equiparado]]="Sí",IF(DATOS!BM$5="Sí",(1/DATOS_[[% anualiz]:[% anualiz]]),1)*IF(DATOS!BM$4="Sí",1/DATOS_[[% normaliz]:[% normaliz]],1)*(DATOS_[C.Extra.05])))))))),
0)</f>
        <v>0</v>
      </c>
      <c r="AU16" s="105">
        <f t="array" ref="AU16">IFERROR(
AVERAGE(IF(DATOS_[Sexo]=$B16,IF(DATOS_[[AGRUP. CLAS. PROF.]:[AGRUP. CLAS. PROF.]]=$B15,IF(DATOS_[Check Equiparado]="Sí",IF(DATOS_[Check Periodo Ref.]="Dentro",DATOS_[Tot Extrasalarial Eq],FALSE))))),
0)</f>
        <v>0</v>
      </c>
      <c r="AV16" s="106">
        <f t="array" ref="AV16">IFERROR(
AVERAGE(IF(DATOS_[Sexo]=$B16,IF(DATOS_[[AGRUP. CLAS. PROF.]:[AGRUP. CLAS. PROF.]]=$B15,IF(DATOS_[Check Equiparado]="Sí",IF(DATOS_[Check Periodo Ref.]="Dentro",DATOS_[TOTAL Retrib Eq],FALSE))))),
0)</f>
        <v>0</v>
      </c>
    </row>
    <row r="17" spans="1:48" x14ac:dyDescent="0.3">
      <c r="A17" s="53" t="str">
        <f>+A16</f>
        <v>[ocultar]</v>
      </c>
      <c r="B17" s="57" t="s">
        <v>163</v>
      </c>
      <c r="C17" s="56">
        <f t="array" ref="C17">SUM(IF($B17=DATOS_[Sexo],
IF($B15=DATOS_[AGRUP. CLAS. PROF.],
IF("Dentro"=DATOS_[Check Periodo Ref.],
1/(COUNTIFS(DATOS_[Sexo],$B17,DATOS_[AGRUP. CLAS. PROF.],$B15,DATOS_[Check Periodo Ref.],"Dentro",DATOS_[id],DATOS_[id]))))))</f>
        <v>0</v>
      </c>
      <c r="D17" s="58">
        <f>COUNTIFS(DATOS_[AGRUP. CLAS. PROF.],$B15,DATOS_[Sexo],$B17,DATOS_[Check Periodo Ref.],"Dentro")</f>
        <v>0</v>
      </c>
      <c r="E17" s="58">
        <f>COUNTIFS(DATOS_[AGRUP. CLAS. PROF.],$B15,DATOS_[Sexo],$B17,DATOS_[Check Periodo Ref.],"Dentro",DATOS_[Check Nº SC Norm],"Sí")</f>
        <v>0</v>
      </c>
      <c r="F17" s="58">
        <f>COUNTIFS(DATOS_[AGRUP. CLAS. PROF.],$B15,DATOS_[Sexo],$B17,DATOS_[Check Periodo Ref.],"Dentro",DATOS_[Check Nº SC Anualiz],"Sí")</f>
        <v>0</v>
      </c>
      <c r="G17" s="58">
        <f>COUNTIFS(DATOS_[AGRUP. CLAS. PROF.],$B15,DATOS_[Sexo],$B17,DATOS_[Check Periodo Ref.],"Dentro",DATOS_[Check Nº SC Norm y Anualiz],"Sí")</f>
        <v>0</v>
      </c>
      <c r="H17" s="58">
        <f>COUNTIFS(DATOS_[AGRUP. CLAS. PROF.],$B15,DATOS_[Sexo],$B17,DATOS_[Check Periodo Ref.],"Dentro",DATOS_[Check Equiparación],"Sí")</f>
        <v>0</v>
      </c>
      <c r="I17" s="100" cm="1">
        <f t="array" ref="I17">IFERROR(
AVERAGE(IF(DATOS_[Sexo]=$B17,IF(DATOS_[[AGRUP. CLAS. PROF.]:[AGRUP. CLAS. PROF.]]=$B15,IF(DATOS_[Check Equiparado]="Sí",IF(DATOS_[Check Periodo Ref.]="Dentro",DATOS_[SALARIO BASE Eq],FALSE))))),
0)</f>
        <v>0</v>
      </c>
      <c r="J17" s="101">
        <f t="array" ref="J17">IFERROR(
(AVERAGE((IF(DATOS_[[Sexo]:[Sexo]]=$B17,IF(DATOS_[[AGRUP. CLAS. PROF.]:[AGRUP. CLAS. PROF.]]=$B15,IF(DATOS_[[Check Periodo Ref.]:[Check Periodo Ref.]]="Dentro",IF(DATOS_[[Check Equiparado]:[Check Equiparado]]="Sí",IF(DATOS!AE$5="Sí",(1/DATOS_[[% anualiz]:[% anualiz]]),1)*IF(DATOS!AE$4="Sí",1/DATOS_[[% normaliz]:[% normaliz]],1)*(DATOS_[Conc.Sal.01])))))))),
0)</f>
        <v>0</v>
      </c>
      <c r="K17" s="101">
        <f t="array" ref="K17">IFERROR(
(AVERAGE((IF(DATOS_[[Sexo]:[Sexo]]=$B17,IF(DATOS_[[AGRUP. CLAS. PROF.]:[AGRUP. CLAS. PROF.]]=$B15,IF(DATOS_[[Check Periodo Ref.]:[Check Periodo Ref.]]="Dentro",IF(DATOS_[[Check Equiparado]:[Check Equiparado]]="Sí",IF(DATOS!AF$5="Sí",(1/DATOS_[[% anualiz]:[% anualiz]]),1)*IF(DATOS!AF$4="Sí",1/DATOS_[[% normaliz]:[% normaliz]],1)*(DATOS_[Conc.Sal.02])))))))),
0)</f>
        <v>0</v>
      </c>
      <c r="L17" s="101">
        <f t="array" ref="L17">IFERROR(
(AVERAGE((IF(DATOS_[[Sexo]:[Sexo]]=$B17,IF(DATOS_[[AGRUP. CLAS. PROF.]:[AGRUP. CLAS. PROF.]]=$B15,IF(DATOS_[[Check Periodo Ref.]:[Check Periodo Ref.]]="Dentro",IF(DATOS_[[Check Equiparado]:[Check Equiparado]]="Sí",IF(DATOS!AG$5="Sí",(1/DATOS_[[% anualiz]:[% anualiz]]),1)*IF(DATOS!AG$4="Sí",1/DATOS_[[% normaliz]:[% normaliz]],1)*(DATOS_[Conc.Sal.03])))))))),
0)</f>
        <v>0</v>
      </c>
      <c r="M17" s="101">
        <f t="array" ref="M17">IFERROR(
(AVERAGE((IF(DATOS_[[Sexo]:[Sexo]]=$B17,IF(DATOS_[[AGRUP. CLAS. PROF.]:[AGRUP. CLAS. PROF.]]=$B15,IF(DATOS_[[Check Periodo Ref.]:[Check Periodo Ref.]]="Dentro",IF(DATOS_[[Check Equiparado]:[Check Equiparado]]="Sí",IF(DATOS!AH$5="Sí",(1/DATOS_[[% anualiz]:[% anualiz]]),1)*IF(DATOS!AH$4="Sí",1/DATOS_[[% normaliz]:[% normaliz]],1)*(DATOS_[Conc.Sal.04])))))))),
0)</f>
        <v>0</v>
      </c>
      <c r="N17" s="101">
        <f t="array" ref="N17">IFERROR(
(AVERAGE((IF(DATOS_[[Sexo]:[Sexo]]=$B17,IF(DATOS_[[AGRUP. CLAS. PROF.]:[AGRUP. CLAS. PROF.]]=$B15,IF(DATOS_[[Check Periodo Ref.]:[Check Periodo Ref.]]="Dentro",IF(DATOS_[[Check Equiparado]:[Check Equiparado]]="Sí",IF(DATOS!AI$5="Sí",(1/DATOS_[[% anualiz]:[% anualiz]]),1)*IF(DATOS!AI$4="Sí",1/DATOS_[[% normaliz]:[% normaliz]],1)*(DATOS_[Conc.Sal.05])))))))),
0)</f>
        <v>0</v>
      </c>
      <c r="O17" s="101">
        <f t="array" ref="O17">IFERROR(
(AVERAGE((IF(DATOS_[[Sexo]:[Sexo]]=$B17,IF(DATOS_[[AGRUP. CLAS. PROF.]:[AGRUP. CLAS. PROF.]]=$B15,IF(DATOS_[[Check Periodo Ref.]:[Check Periodo Ref.]]="Dentro",IF(DATOS_[[Check Equiparado]:[Check Equiparado]]="Sí",IF(DATOS!AJ$5="Sí",(1/DATOS_[[% anualiz]:[% anualiz]]),1)*IF(DATOS!AJ$4="Sí",1/DATOS_[[% normaliz]:[% normaliz]],1)*(DATOS_[Conc.Sal.06])))))))),
0)</f>
        <v>0</v>
      </c>
      <c r="P17" s="101">
        <f t="array" ref="P17">IFERROR(
(AVERAGE((IF(DATOS_[[Sexo]:[Sexo]]=$B17,IF(DATOS_[[AGRUP. CLAS. PROF.]:[AGRUP. CLAS. PROF.]]=$B15,IF(DATOS_[[Check Periodo Ref.]:[Check Periodo Ref.]]="Dentro",IF(DATOS_[[Check Equiparado]:[Check Equiparado]]="Sí",IF(DATOS!AK$5="Sí",(1/DATOS_[[% anualiz]:[% anualiz]]),1)*IF(DATOS!AK$4="Sí",1/DATOS_[[% normaliz]:[% normaliz]],1)*(DATOS_[Conc.Sal.07])))))))),
0)</f>
        <v>0</v>
      </c>
      <c r="Q17" s="101">
        <f t="array" ref="Q17">IFERROR(
(AVERAGE((IF(DATOS_[[Sexo]:[Sexo]]=$B17,IF(DATOS_[[AGRUP. CLAS. PROF.]:[AGRUP. CLAS. PROF.]]=$B15,IF(DATOS_[[Check Periodo Ref.]:[Check Periodo Ref.]]="Dentro",IF(DATOS_[[Check Equiparado]:[Check Equiparado]]="Sí",IF(DATOS!AL$5="Sí",(1/DATOS_[[% anualiz]:[% anualiz]]),1)*IF(DATOS!AL$4="Sí",1/DATOS_[[% normaliz]:[% normaliz]],1)*(DATOS_[Conc.Sal.08])))))))),
0)</f>
        <v>0</v>
      </c>
      <c r="R17" s="101">
        <f t="array" ref="R17">IFERROR(
(AVERAGE((IF(DATOS_[[Sexo]:[Sexo]]=$B17,IF(DATOS_[[AGRUP. CLAS. PROF.]:[AGRUP. CLAS. PROF.]]=$B15,IF(DATOS_[[Check Periodo Ref.]:[Check Periodo Ref.]]="Dentro",IF(DATOS_[[Check Equiparado]:[Check Equiparado]]="Sí",IF(DATOS!AM$5="Sí",(1/DATOS_[[% anualiz]:[% anualiz]]),1)*IF(DATOS!AM$4="Sí",1/DATOS_[[% normaliz]:[% normaliz]],1)*(DATOS_[Conc.Sal.09])))))))),
0)</f>
        <v>0</v>
      </c>
      <c r="S17" s="101">
        <f t="array" ref="S17">IFERROR(
(AVERAGE((IF(DATOS_[[Sexo]:[Sexo]]=$B17,IF(DATOS_[[AGRUP. CLAS. PROF.]:[AGRUP. CLAS. PROF.]]=$B15,IF(DATOS_[[Check Periodo Ref.]:[Check Periodo Ref.]]="Dentro",IF(DATOS_[[Check Equiparado]:[Check Equiparado]]="Sí",IF(DATOS!AN$5="Sí",(1/DATOS_[[% anualiz]:[% anualiz]]),1)*IF(DATOS!AN$4="Sí",1/DATOS_[[% normaliz]:[% normaliz]],1)*(DATOS_[Conc.Sal.10])))))))),
0)</f>
        <v>0</v>
      </c>
      <c r="T17" s="101">
        <f t="array" ref="T17">IFERROR(
(AVERAGE((IF(DATOS_[[Sexo]:[Sexo]]=$B17,IF(DATOS_[[AGRUP. CLAS. PROF.]:[AGRUP. CLAS. PROF.]]=$B15,IF(DATOS_[[Check Periodo Ref.]:[Check Periodo Ref.]]="Dentro",IF(DATOS_[[Check Equiparado]:[Check Equiparado]]="Sí",IF(DATOS!AO$5="Sí",(1/DATOS_[[% anualiz]:[% anualiz]]),1)*IF(DATOS!AO$4="Sí",1/DATOS_[[% normaliz]:[% normaliz]],1)*(DATOS_[Conc.Sal.11])))))))),
0)</f>
        <v>0</v>
      </c>
      <c r="U17" s="101">
        <f t="array" ref="U17">IFERROR(
(AVERAGE((IF(DATOS_[[Sexo]:[Sexo]]=$B17,IF(DATOS_[[AGRUP. CLAS. PROF.]:[AGRUP. CLAS. PROF.]]=$B15,IF(DATOS_[[Check Periodo Ref.]:[Check Periodo Ref.]]="Dentro",IF(DATOS_[[Check Equiparado]:[Check Equiparado]]="Sí",IF(DATOS!AP$5="Sí",(1/DATOS_[[% anualiz]:[% anualiz]]),1)*IF(DATOS!AP$4="Sí",1/DATOS_[[% normaliz]:[% normaliz]],1)*(DATOS_[Conc.Sal.12])))))))),
0)</f>
        <v>0</v>
      </c>
      <c r="V17" s="101">
        <f t="array" ref="V17">IFERROR(
(AVERAGE((IF(DATOS_[[Sexo]:[Sexo]]=$B17,IF(DATOS_[[AGRUP. CLAS. PROF.]:[AGRUP. CLAS. PROF.]]=$B15,IF(DATOS_[[Check Periodo Ref.]:[Check Periodo Ref.]]="Dentro",IF(DATOS_[[Check Equiparado]:[Check Equiparado]]="Sí",IF(DATOS!AQ$5="Sí",(1/DATOS_[[% anualiz]:[% anualiz]]),1)*IF(DATOS!AQ$4="Sí",1/DATOS_[[% normaliz]:[% normaliz]],1)*(DATOS_[Conc.Sal.13])))))))),
0)</f>
        <v>0</v>
      </c>
      <c r="W17" s="101">
        <f t="array" ref="W17">IFERROR(
(AVERAGE((IF(DATOS_[[Sexo]:[Sexo]]=$B17,IF(DATOS_[[AGRUP. CLAS. PROF.]:[AGRUP. CLAS. PROF.]]=$B15,IF(DATOS_[[Check Periodo Ref.]:[Check Periodo Ref.]]="Dentro",IF(DATOS_[[Check Equiparado]:[Check Equiparado]]="Sí",IF(DATOS!AR$5="Sí",(1/DATOS_[[% anualiz]:[% anualiz]]),1)*IF(DATOS!AR$4="Sí",1/DATOS_[[% normaliz]:[% normaliz]],1)*(DATOS_[Conc.Sal.14])))))))),
0)</f>
        <v>0</v>
      </c>
      <c r="X17" s="101">
        <f t="array" ref="X17">IFERROR(
(AVERAGE((IF(DATOS_[[Sexo]:[Sexo]]=$B17,IF(DATOS_[[AGRUP. CLAS. PROF.]:[AGRUP. CLAS. PROF.]]=$B15,IF(DATOS_[[Check Periodo Ref.]:[Check Periodo Ref.]]="Dentro",IF(DATOS_[[Check Equiparado]:[Check Equiparado]]="Sí",IF(DATOS!AS$5="Sí",(1/DATOS_[[% anualiz]:[% anualiz]]),1)*IF(DATOS!AS$4="Sí",1/DATOS_[[% normaliz]:[% normaliz]],1)*(DATOS_[Conc.Sal.15])))))))),
0)</f>
        <v>0</v>
      </c>
      <c r="Y17" s="101">
        <f t="array" ref="Y17">IFERROR(
(AVERAGE((IF(DATOS_[[Sexo]:[Sexo]]=$B17,IF(DATOS_[[AGRUP. CLAS. PROF.]:[AGRUP. CLAS. PROF.]]=$B15,IF(DATOS_[[Check Periodo Ref.]:[Check Periodo Ref.]]="Dentro",IF(DATOS_[[Check Equiparado]:[Check Equiparado]]="Sí",IF(DATOS!AT$5="Sí",(1/DATOS_[[% anualiz]:[% anualiz]]),1)*IF(DATOS!AT$4="Sí",1/DATOS_[[% normaliz]:[% normaliz]],1)*(DATOS_[Conc.Sal.16])))))))),
0)</f>
        <v>0</v>
      </c>
      <c r="Z17" s="101">
        <f t="array" ref="Z17">IFERROR(
(AVERAGE((IF(DATOS_[[Sexo]:[Sexo]]=$B17,IF(DATOS_[[AGRUP. CLAS. PROF.]:[AGRUP. CLAS. PROF.]]=$B15,IF(DATOS_[[Check Periodo Ref.]:[Check Periodo Ref.]]="Dentro",IF(DATOS_[[Check Equiparado]:[Check Equiparado]]="Sí",IF(DATOS!AU$5="Sí",(1/DATOS_[[% anualiz]:[% anualiz]]),1)*IF(DATOS!AU$4="Sí",1/DATOS_[[% normaliz]:[% normaliz]],1)*(DATOS_[Conc.Sal.17])))))))),
0)</f>
        <v>0</v>
      </c>
      <c r="AA17" s="101">
        <f t="array" ref="AA17">IFERROR(
(AVERAGE((IF(DATOS_[[Sexo]:[Sexo]]=$B17,IF(DATOS_[[AGRUP. CLAS. PROF.]:[AGRUP. CLAS. PROF.]]=$B15,IF(DATOS_[[Check Periodo Ref.]:[Check Periodo Ref.]]="Dentro",IF(DATOS_[[Check Equiparado]:[Check Equiparado]]="Sí",IF(DATOS!AV$5="Sí",(1/DATOS_[[% anualiz]:[% anualiz]]),1)*IF(DATOS!AV$4="Sí",1/DATOS_[[% normaliz]:[% normaliz]],1)*(DATOS_[Conc.Sal.18])))))))),
0)</f>
        <v>0</v>
      </c>
      <c r="AB17" s="101">
        <f t="array" ref="AB17">IFERROR(
(AVERAGE((IF(DATOS_[[Sexo]:[Sexo]]=$B17,IF(DATOS_[[AGRUP. CLAS. PROF.]:[AGRUP. CLAS. PROF.]]=$B15,IF(DATOS_[[Check Periodo Ref.]:[Check Periodo Ref.]]="Dentro",IF(DATOS_[[Check Equiparado]:[Check Equiparado]]="Sí",IF(DATOS!AW$5="Sí",(1/DATOS_[[% anualiz]:[% anualiz]]),1)*IF(DATOS!AW$4="Sí",1/DATOS_[[% normaliz]:[% normaliz]],1)*(DATOS_[Conc.Sal.19])))))))),
0)</f>
        <v>0</v>
      </c>
      <c r="AC17" s="101">
        <f t="array" ref="AC17">IFERROR(
(AVERAGE((IF(DATOS_[[Sexo]:[Sexo]]=$B17,IF(DATOS_[[AGRUP. CLAS. PROF.]:[AGRUP. CLAS. PROF.]]=$B15,IF(DATOS_[[Check Periodo Ref.]:[Check Periodo Ref.]]="Dentro",IF(DATOS_[[Check Equiparado]:[Check Equiparado]]="Sí",IF(DATOS!AX$5="Sí",(1/DATOS_[[% anualiz]:[% anualiz]]),1)*IF(DATOS!AX$4="Sí",1/DATOS_[[% normaliz]:[% normaliz]],1)*(DATOS_[Conc.Sal.20])))))))),
0)</f>
        <v>0</v>
      </c>
      <c r="AD17" s="101">
        <f t="array" ref="AD17">IFERROR(
(AVERAGE((IF(DATOS_[[Sexo]:[Sexo]]=$B17,IF(DATOS_[[AGRUP. CLAS. PROF.]:[AGRUP. CLAS. PROF.]]=$B15,IF(DATOS_[[Check Periodo Ref.]:[Check Periodo Ref.]]="Dentro",IF(DATOS_[[Check Equiparado]:[Check Equiparado]]="Sí",IF(DATOS!AY$5="Sí",(1/DATOS_[[% anualiz]:[% anualiz]]),1)*IF(DATOS!AY$4="Sí",1/DATOS_[[% normaliz]:[% normaliz]],1)*(DATOS_[Conc.Sal.21])))))))),
0)</f>
        <v>0</v>
      </c>
      <c r="AE17" s="101">
        <f t="array" ref="AE17">IFERROR(
(AVERAGE((IF(DATOS_[[Sexo]:[Sexo]]=$B17,IF(DATOS_[[AGRUP. CLAS. PROF.]:[AGRUP. CLAS. PROF.]]=$B15,IF(DATOS_[[Check Periodo Ref.]:[Check Periodo Ref.]]="Dentro",IF(DATOS_[[Check Equiparado]:[Check Equiparado]]="Sí",IF(DATOS!AZ$5="Sí",(1/DATOS_[[% anualiz]:[% anualiz]]),1)*IF(DATOS!AZ$4="Sí",1/DATOS_[[% normaliz]:[% normaliz]],1)*(DATOS_[Conc.Sal.22])))))))),
0)</f>
        <v>0</v>
      </c>
      <c r="AF17" s="101">
        <f t="array" ref="AF17">IFERROR(
(AVERAGE((IF(DATOS_[[Sexo]:[Sexo]]=$B17,IF(DATOS_[[AGRUP. CLAS. PROF.]:[AGRUP. CLAS. PROF.]]=$B15,IF(DATOS_[[Check Periodo Ref.]:[Check Periodo Ref.]]="Dentro",IF(DATOS_[[Check Equiparado]:[Check Equiparado]]="Sí",IF(DATOS!BA$5="Sí",(1/DATOS_[[% anualiz]:[% anualiz]]),1)*IF(DATOS!BA$4="Sí",1/DATOS_[[% normaliz]:[% normaliz]],1)*(DATOS_[Conc.Sal.23])))))))),
0)</f>
        <v>0</v>
      </c>
      <c r="AG17" s="101">
        <f t="array" ref="AG17">IFERROR(
(AVERAGE((IF(DATOS_[[Sexo]:[Sexo]]=$B17,IF(DATOS_[[AGRUP. CLAS. PROF.]:[AGRUP. CLAS. PROF.]]=$B15,IF(DATOS_[[Check Periodo Ref.]:[Check Periodo Ref.]]="Dentro",IF(DATOS_[[Check Equiparado]:[Check Equiparado]]="Sí",IF(DATOS!BB$5="Sí",(1/DATOS_[[% anualiz]:[% anualiz]]),1)*IF(DATOS!BB$4="Sí",1/DATOS_[[% normaliz]:[% normaliz]],1)*(DATOS_[Conc.Sal.24])))))))),
0)</f>
        <v>0</v>
      </c>
      <c r="AH17" s="101">
        <f t="array" ref="AH17">IFERROR(
(AVERAGE((IF(DATOS_[[Sexo]:[Sexo]]=$B17,IF(DATOS_[[AGRUP. CLAS. PROF.]:[AGRUP. CLAS. PROF.]]=$B15,IF(DATOS_[[Check Periodo Ref.]:[Check Periodo Ref.]]="Dentro",IF(DATOS_[[Check Equiparado]:[Check Equiparado]]="Sí",IF(DATOS!BC$5="Sí",(1/DATOS_[[% anualiz]:[% anualiz]]),1)*IF(DATOS!BC$4="Sí",1/DATOS_[[% normaliz]:[% normaliz]],1)*(DATOS_[Conc.Sal.25])))))))),
0)</f>
        <v>0</v>
      </c>
      <c r="AI17" s="101">
        <f t="array" ref="AI17">IFERROR(
(AVERAGE((IF(DATOS_[[Sexo]:[Sexo]]=$B17,IF(DATOS_[[AGRUP. CLAS. PROF.]:[AGRUP. CLAS. PROF.]]=$B15,IF(DATOS_[[Check Periodo Ref.]:[Check Periodo Ref.]]="Dentro",IF(DATOS_[[Check Equiparado]:[Check Equiparado]]="Sí",IF(DATOS!BD$5="Sí",(1/DATOS_[[% anualiz]:[% anualiz]]),1)*IF(DATOS!BD$4="Sí",1/DATOS_[[% normaliz]:[% normaliz]],1)*(DATOS_[Conc.Sal.26])))))))),
0)</f>
        <v>0</v>
      </c>
      <c r="AJ17" s="101">
        <f t="array" ref="AJ17">IFERROR(
(AVERAGE((IF(DATOS_[[Sexo]:[Sexo]]=$B17,IF(DATOS_[[AGRUP. CLAS. PROF.]:[AGRUP. CLAS. PROF.]]=$B15,IF(DATOS_[[Check Periodo Ref.]:[Check Periodo Ref.]]="Dentro",IF(DATOS_[[Check Equiparado]:[Check Equiparado]]="Sí",IF(DATOS!BE$5="Sí",(1/DATOS_[[% anualiz]:[% anualiz]]),1)*IF(DATOS!BE$4="Sí",1/DATOS_[[% normaliz]:[% normaliz]],1)*(DATOS_[Conc.Sal.27])))))))),
0)</f>
        <v>0</v>
      </c>
      <c r="AK17" s="101">
        <f t="array" ref="AK17">IFERROR(
(AVERAGE((IF(DATOS_[[Sexo]:[Sexo]]=$B17,IF(DATOS_[[AGRUP. CLAS. PROF.]:[AGRUP. CLAS. PROF.]]=$B15,IF(DATOS_[[Check Periodo Ref.]:[Check Periodo Ref.]]="Dentro",IF(DATOS_[[Check Equiparado]:[Check Equiparado]]="Sí",IF(DATOS!BF$5="Sí",(1/DATOS_[[% anualiz]:[% anualiz]]),1)*IF(DATOS!BF$4="Sí",1/DATOS_[[% normaliz]:[% normaliz]],1)*(DATOS_[Conc.Sal.28])))))))),
0)</f>
        <v>0</v>
      </c>
      <c r="AL17" s="101">
        <f t="array" ref="AL17">IFERROR(
(AVERAGE((IF(DATOS_[[Sexo]:[Sexo]]=$B17,IF(DATOS_[[AGRUP. CLAS. PROF.]:[AGRUP. CLAS. PROF.]]=$B15,IF(DATOS_[[Check Periodo Ref.]:[Check Periodo Ref.]]="Dentro",IF(DATOS_[[Check Equiparado]:[Check Equiparado]]="Sí",IF(DATOS!BG$5="Sí",(1/DATOS_[[% anualiz]:[% anualiz]]),1)*IF(DATOS!BG$4="Sí",1/DATOS_[[% normaliz]:[% normaliz]],1)*(DATOS_[Conc.Sal.29])))))))),
0)</f>
        <v>0</v>
      </c>
      <c r="AM17" s="101">
        <f t="array" ref="AM17">IFERROR(
(AVERAGE((IF(DATOS_[[Sexo]:[Sexo]]=$B17,IF(DATOS_[[AGRUP. CLAS. PROF.]:[AGRUP. CLAS. PROF.]]=$B15,IF(DATOS_[[Check Periodo Ref.]:[Check Periodo Ref.]]="Dentro",IF(DATOS_[[Check Equiparado]:[Check Equiparado]]="Sí",IF(DATOS!BH$5="Sí",(1/DATOS_[[% anualiz]:[% anualiz]]),1)*IF(DATOS!BH$4="Sí",1/DATOS_[[% normaliz]:[% normaliz]],1)*(DATOS_[Conc.Sal.30])))))))),
0)</f>
        <v>0</v>
      </c>
      <c r="AN17" s="102">
        <f t="array" ref="AN17">IFERROR(
AVERAGE(IF(DATOS_[Sexo]=$B17,IF(DATOS_[[AGRUP. CLAS. PROF.]:[AGRUP. CLAS. PROF.]]=$B15,IF(DATOS_[Check Equiparado]="Sí",IF(DATOS_[Check Periodo Ref.]="Dentro",DATOS_[Tot COMPL.SAL Eq],FALSE))))),
0)</f>
        <v>0</v>
      </c>
      <c r="AO17" s="103">
        <f t="array" ref="AO17">IFERROR(
AVERAGE(IF(DATOS_[Sexo]=$B17,IF(DATOS_[[AGRUP. CLAS. PROF.]:[AGRUP. CLAS. PROF.]]=$B15,IF(DATOS_[Check Equiparado]="Sí",IF(DATOS_[Check Periodo Ref.]="Dentro",DATOS_[TOTAL SALARIO Eq],FALSE))))),
0)</f>
        <v>0</v>
      </c>
      <c r="AP17" s="104">
        <f t="array" ref="AP17">IFERROR(
(AVERAGE((IF(DATOS_[[Sexo]:[Sexo]]=$B17,IF(DATOS_[[AGRUP. CLAS. PROF.]:[AGRUP. CLAS. PROF.]]=$B15,IF(DATOS_[[Check Periodo Ref.]:[Check Periodo Ref.]]="Dentro",IF(DATOS_[[Check Equiparado]:[Check Equiparado]]="Sí",IF(DATOS!BI$5="Sí",(1/DATOS_[[% anualiz]:[% anualiz]]),1)*IF(DATOS!BI$4="Sí",1/DATOS_[[% normaliz]:[% normaliz]],1)*(DATOS_[C.Extra.01])))))))),
0)</f>
        <v>0</v>
      </c>
      <c r="AQ17" s="104">
        <f t="array" ref="AQ17">IFERROR(
(AVERAGE((IF(DATOS_[[Sexo]:[Sexo]]=$B17,IF(DATOS_[[AGRUP. CLAS. PROF.]:[AGRUP. CLAS. PROF.]]=$B15,IF(DATOS_[[Check Periodo Ref.]:[Check Periodo Ref.]]="Dentro",IF(DATOS_[[Check Equiparado]:[Check Equiparado]]="Sí",IF(DATOS!BJ$5="Sí",(1/DATOS_[[% anualiz]:[% anualiz]]),1)*IF(DATOS!BJ$4="Sí",1/DATOS_[[% normaliz]:[% normaliz]],1)*(DATOS_[C.Extra.02])))))))),
0)</f>
        <v>0</v>
      </c>
      <c r="AR17" s="104">
        <f t="array" ref="AR17">IFERROR(
(AVERAGE((IF(DATOS_[[Sexo]:[Sexo]]=$B17,IF(DATOS_[[AGRUP. CLAS. PROF.]:[AGRUP. CLAS. PROF.]]=$B15,IF(DATOS_[[Check Periodo Ref.]:[Check Periodo Ref.]]="Dentro",IF(DATOS_[[Check Equiparado]:[Check Equiparado]]="Sí",IF(DATOS!BK$5="Sí",(1/DATOS_[[% anualiz]:[% anualiz]]),1)*IF(DATOS!BK$4="Sí",1/DATOS_[[% normaliz]:[% normaliz]],1)*(DATOS_[C.Extra.03])))))))),
0)</f>
        <v>0</v>
      </c>
      <c r="AS17" s="104">
        <f t="array" ref="AS17">IFERROR(
(AVERAGE((IF(DATOS_[[Sexo]:[Sexo]]=$B17,IF(DATOS_[[AGRUP. CLAS. PROF.]:[AGRUP. CLAS. PROF.]]=$B15,IF(DATOS_[[Check Periodo Ref.]:[Check Periodo Ref.]]="Dentro",IF(DATOS_[[Check Equiparado]:[Check Equiparado]]="Sí",IF(DATOS!BL$5="Sí",(1/DATOS_[[% anualiz]:[% anualiz]]),1)*IF(DATOS!BL$4="Sí",1/DATOS_[[% normaliz]:[% normaliz]],1)*(DATOS_[C.Extra.04])))))))),
0)</f>
        <v>0</v>
      </c>
      <c r="AT17" s="104">
        <f t="array" ref="AT17">IFERROR(
(AVERAGE((IF(DATOS_[[Sexo]:[Sexo]]=$B17,IF(DATOS_[[AGRUP. CLAS. PROF.]:[AGRUP. CLAS. PROF.]]=$B15,IF(DATOS_[[Check Periodo Ref.]:[Check Periodo Ref.]]="Dentro",IF(DATOS_[[Check Equiparado]:[Check Equiparado]]="Sí",IF(DATOS!BM$5="Sí",(1/DATOS_[[% anualiz]:[% anualiz]]),1)*IF(DATOS!BM$4="Sí",1/DATOS_[[% normaliz]:[% normaliz]],1)*(DATOS_[C.Extra.05])))))))),
0)</f>
        <v>0</v>
      </c>
      <c r="AU17" s="105">
        <f t="array" ref="AU17">IFERROR(
AVERAGE(IF(DATOS_[Sexo]=$B17,IF(DATOS_[[AGRUP. CLAS. PROF.]:[AGRUP. CLAS. PROF.]]=$B15,IF(DATOS_[Check Equiparado]="Sí",IF(DATOS_[Check Periodo Ref.]="Dentro",DATOS_[Tot Extrasalarial Eq],FALSE))))),
0)</f>
        <v>0</v>
      </c>
      <c r="AV17" s="106">
        <f t="array" ref="AV17">IFERROR(
AVERAGE(IF(DATOS_[Sexo]=$B17,IF(DATOS_[[AGRUP. CLAS. PROF.]:[AGRUP. CLAS. PROF.]]=$B15,IF(DATOS_[Check Equiparado]="Sí",IF(DATOS_[Check Periodo Ref.]="Dentro",DATOS_[TOTAL Retrib Eq],FALSE))))),
0)</f>
        <v>0</v>
      </c>
    </row>
    <row r="18" spans="1:48" ht="17.25" thickBot="1" x14ac:dyDescent="0.35">
      <c r="A18" s="53" t="str">
        <f t="shared" ref="A18" si="7">+A19</f>
        <v>[ocultar]</v>
      </c>
      <c r="B18" s="62" t="s">
        <v>299</v>
      </c>
      <c r="C18" s="99"/>
      <c r="D18" s="63"/>
      <c r="E18" s="63"/>
      <c r="F18" s="63"/>
      <c r="G18" s="63"/>
      <c r="H18" s="63"/>
      <c r="I18" s="129" t="str">
        <f t="shared" ref="I18:AV18" si="8">IFERROR((I19-I20)/I19,"")</f>
        <v/>
      </c>
      <c r="J18" s="130" t="str">
        <f t="shared" si="8"/>
        <v/>
      </c>
      <c r="K18" s="131" t="str">
        <f t="shared" si="8"/>
        <v/>
      </c>
      <c r="L18" s="131" t="str">
        <f t="shared" si="8"/>
        <v/>
      </c>
      <c r="M18" s="131" t="str">
        <f t="shared" si="8"/>
        <v/>
      </c>
      <c r="N18" s="132" t="str">
        <f t="shared" si="8"/>
        <v/>
      </c>
      <c r="O18" s="133" t="str">
        <f t="shared" si="8"/>
        <v/>
      </c>
      <c r="P18" s="133" t="str">
        <f t="shared" si="8"/>
        <v/>
      </c>
      <c r="Q18" s="133" t="str">
        <f t="shared" si="8"/>
        <v/>
      </c>
      <c r="R18" s="133" t="str">
        <f t="shared" si="8"/>
        <v/>
      </c>
      <c r="S18" s="133" t="str">
        <f t="shared" si="8"/>
        <v/>
      </c>
      <c r="T18" s="133" t="str">
        <f t="shared" si="8"/>
        <v/>
      </c>
      <c r="U18" s="133" t="str">
        <f t="shared" si="8"/>
        <v/>
      </c>
      <c r="V18" s="133" t="str">
        <f t="shared" si="8"/>
        <v/>
      </c>
      <c r="W18" s="133" t="str">
        <f t="shared" si="8"/>
        <v/>
      </c>
      <c r="X18" s="133" t="str">
        <f t="shared" si="8"/>
        <v/>
      </c>
      <c r="Y18" s="133" t="str">
        <f t="shared" si="8"/>
        <v/>
      </c>
      <c r="Z18" s="132" t="str">
        <f t="shared" si="8"/>
        <v/>
      </c>
      <c r="AA18" s="132" t="str">
        <f t="shared" si="8"/>
        <v/>
      </c>
      <c r="AB18" s="132" t="str">
        <f t="shared" si="8"/>
        <v/>
      </c>
      <c r="AC18" s="132" t="str">
        <f t="shared" si="8"/>
        <v/>
      </c>
      <c r="AD18" s="132" t="str">
        <f t="shared" si="8"/>
        <v/>
      </c>
      <c r="AE18" s="132" t="str">
        <f t="shared" si="8"/>
        <v/>
      </c>
      <c r="AF18" s="132" t="str">
        <f t="shared" si="8"/>
        <v/>
      </c>
      <c r="AG18" s="132" t="str">
        <f t="shared" si="8"/>
        <v/>
      </c>
      <c r="AH18" s="132" t="str">
        <f t="shared" si="8"/>
        <v/>
      </c>
      <c r="AI18" s="132" t="str">
        <f t="shared" si="8"/>
        <v/>
      </c>
      <c r="AJ18" s="132" t="str">
        <f t="shared" si="8"/>
        <v/>
      </c>
      <c r="AK18" s="132" t="str">
        <f t="shared" si="8"/>
        <v/>
      </c>
      <c r="AL18" s="132" t="str">
        <f t="shared" si="8"/>
        <v/>
      </c>
      <c r="AM18" s="132" t="str">
        <f t="shared" si="8"/>
        <v/>
      </c>
      <c r="AN18" s="134" t="str">
        <f t="shared" si="8"/>
        <v/>
      </c>
      <c r="AO18" s="138" t="str">
        <f t="shared" si="8"/>
        <v/>
      </c>
      <c r="AP18" s="135" t="str">
        <f t="shared" si="8"/>
        <v/>
      </c>
      <c r="AQ18" s="135" t="str">
        <f t="shared" si="8"/>
        <v/>
      </c>
      <c r="AR18" s="135" t="str">
        <f t="shared" si="8"/>
        <v/>
      </c>
      <c r="AS18" s="135" t="str">
        <f t="shared" si="8"/>
        <v/>
      </c>
      <c r="AT18" s="135" t="str">
        <f t="shared" si="8"/>
        <v/>
      </c>
      <c r="AU18" s="136" t="str">
        <f t="shared" si="8"/>
        <v/>
      </c>
      <c r="AV18" s="137" t="str">
        <f t="shared" si="8"/>
        <v/>
      </c>
    </row>
    <row r="19" spans="1:48" x14ac:dyDescent="0.3">
      <c r="A19" s="53" t="str">
        <f t="shared" ref="A19" si="9">+IF(C19+C20=0,"[ocultar]","")</f>
        <v>[ocultar]</v>
      </c>
      <c r="B19" s="57" t="s">
        <v>162</v>
      </c>
      <c r="C19" s="56">
        <f t="array" ref="C19">SUM(IF($B19=DATOS_[Sexo],
IF($B18=DATOS_[AGRUP. CLAS. PROF.],
IF("Dentro"=DATOS_[Check Periodo Ref.],
1/(COUNTIFS(DATOS_[Sexo],$B19,DATOS_[AGRUP. CLAS. PROF.],$B18,DATOS_[Check Periodo Ref.],"Dentro",DATOS_[id],DATOS_[id]))))))</f>
        <v>0</v>
      </c>
      <c r="D19" s="58">
        <f>COUNTIFS(DATOS_[AGRUP. CLAS. PROF.],$B18,DATOS_[Sexo],$B19,DATOS_[Check Periodo Ref.],"Dentro")</f>
        <v>0</v>
      </c>
      <c r="E19" s="58">
        <f>COUNTIFS(DATOS_[AGRUP. CLAS. PROF.],$B18,DATOS_[Sexo],$B19,DATOS_[Check Periodo Ref.],"Dentro",DATOS_[Check Nº SC Norm],"Sí")</f>
        <v>0</v>
      </c>
      <c r="F19" s="58">
        <f>COUNTIFS(DATOS_[AGRUP. CLAS. PROF.],$B18,DATOS_[Sexo],$B19,DATOS_[Check Periodo Ref.],"Dentro",DATOS_[Check Nº SC Anualiz],"Sí")</f>
        <v>0</v>
      </c>
      <c r="G19" s="58">
        <f>COUNTIFS(DATOS_[AGRUP. CLAS. PROF.],$B18,DATOS_[Sexo],$B19,DATOS_[Check Periodo Ref.],"Dentro",DATOS_[Check Nº SC Norm y Anualiz],"Sí")</f>
        <v>0</v>
      </c>
      <c r="H19" s="58">
        <f>COUNTIFS(DATOS_[AGRUP. CLAS. PROF.],$B18,DATOS_[Sexo],$B19,DATOS_[Check Periodo Ref.],"Dentro",DATOS_[Check Equiparación],"Sí")</f>
        <v>0</v>
      </c>
      <c r="I19" s="100">
        <f t="array" ref="I19">IFERROR(
AVERAGE(IF(DATOS_[Sexo]=$B19,IF(DATOS_[[AGRUP. CLAS. PROF.]:[AGRUP. CLAS. PROF.]]=$B18,IF(DATOS_[Check Equiparado]="Sí",IF(DATOS_[Check Periodo Ref.]="Dentro",DATOS_[SALARIO BASE Eq],FALSE))))),
0)</f>
        <v>0</v>
      </c>
      <c r="J19" s="101">
        <f t="array" ref="J19">IFERROR(
(AVERAGE((IF(DATOS_[[Sexo]:[Sexo]]=$B19,IF(DATOS_[[AGRUP. CLAS. PROF.]:[AGRUP. CLAS. PROF.]]=$B18,IF(DATOS_[[Check Periodo Ref.]:[Check Periodo Ref.]]="Dentro",IF(DATOS_[[Check Equiparado]:[Check Equiparado]]="Sí",IF(DATOS!AE$5="Sí",(1/DATOS_[[% anualiz]:[% anualiz]]),1)*IF(DATOS!AE$4="Sí",1/DATOS_[[% normaliz]:[% normaliz]],1)*(DATOS_[Conc.Sal.01])))))))),
0)</f>
        <v>0</v>
      </c>
      <c r="K19" s="101">
        <f t="array" ref="K19">IFERROR(
(AVERAGE((IF(DATOS_[[Sexo]:[Sexo]]=$B19,IF(DATOS_[[AGRUP. CLAS. PROF.]:[AGRUP. CLAS. PROF.]]=$B18,IF(DATOS_[[Check Periodo Ref.]:[Check Periodo Ref.]]="Dentro",IF(DATOS_[[Check Equiparado]:[Check Equiparado]]="Sí",IF(DATOS!AF$5="Sí",(1/DATOS_[[% anualiz]:[% anualiz]]),1)*IF(DATOS!AF$4="Sí",1/DATOS_[[% normaliz]:[% normaliz]],1)*(DATOS_[Conc.Sal.02])))))))),
0)</f>
        <v>0</v>
      </c>
      <c r="L19" s="101">
        <f t="array" ref="L19">IFERROR(
(AVERAGE((IF(DATOS_[[Sexo]:[Sexo]]=$B19,IF(DATOS_[[AGRUP. CLAS. PROF.]:[AGRUP. CLAS. PROF.]]=$B18,IF(DATOS_[[Check Periodo Ref.]:[Check Periodo Ref.]]="Dentro",IF(DATOS_[[Check Equiparado]:[Check Equiparado]]="Sí",IF(DATOS!AG$5="Sí",(1/DATOS_[[% anualiz]:[% anualiz]]),1)*IF(DATOS!AG$4="Sí",1/DATOS_[[% normaliz]:[% normaliz]],1)*(DATOS_[Conc.Sal.03])))))))),
0)</f>
        <v>0</v>
      </c>
      <c r="M19" s="101">
        <f t="array" ref="M19">IFERROR(
(AVERAGE((IF(DATOS_[[Sexo]:[Sexo]]=$B19,IF(DATOS_[[AGRUP. CLAS. PROF.]:[AGRUP. CLAS. PROF.]]=$B18,IF(DATOS_[[Check Periodo Ref.]:[Check Periodo Ref.]]="Dentro",IF(DATOS_[[Check Equiparado]:[Check Equiparado]]="Sí",IF(DATOS!AH$5="Sí",(1/DATOS_[[% anualiz]:[% anualiz]]),1)*IF(DATOS!AH$4="Sí",1/DATOS_[[% normaliz]:[% normaliz]],1)*(DATOS_[Conc.Sal.04])))))))),
0)</f>
        <v>0</v>
      </c>
      <c r="N19" s="101">
        <f t="array" ref="N19">IFERROR(
(AVERAGE((IF(DATOS_[[Sexo]:[Sexo]]=$B19,IF(DATOS_[[AGRUP. CLAS. PROF.]:[AGRUP. CLAS. PROF.]]=$B18,IF(DATOS_[[Check Periodo Ref.]:[Check Periodo Ref.]]="Dentro",IF(DATOS_[[Check Equiparado]:[Check Equiparado]]="Sí",IF(DATOS!AI$5="Sí",(1/DATOS_[[% anualiz]:[% anualiz]]),1)*IF(DATOS!AI$4="Sí",1/DATOS_[[% normaliz]:[% normaliz]],1)*(DATOS_[Conc.Sal.05])))))))),
0)</f>
        <v>0</v>
      </c>
      <c r="O19" s="101">
        <f t="array" ref="O19">IFERROR(
(AVERAGE((IF(DATOS_[[Sexo]:[Sexo]]=$B19,IF(DATOS_[[AGRUP. CLAS. PROF.]:[AGRUP. CLAS. PROF.]]=$B18,IF(DATOS_[[Check Periodo Ref.]:[Check Periodo Ref.]]="Dentro",IF(DATOS_[[Check Equiparado]:[Check Equiparado]]="Sí",IF(DATOS!AJ$5="Sí",(1/DATOS_[[% anualiz]:[% anualiz]]),1)*IF(DATOS!AJ$4="Sí",1/DATOS_[[% normaliz]:[% normaliz]],1)*(DATOS_[Conc.Sal.06])))))))),
0)</f>
        <v>0</v>
      </c>
      <c r="P19" s="101">
        <f t="array" ref="P19">IFERROR(
(AVERAGE((IF(DATOS_[[Sexo]:[Sexo]]=$B19,IF(DATOS_[[AGRUP. CLAS. PROF.]:[AGRUP. CLAS. PROF.]]=$B18,IF(DATOS_[[Check Periodo Ref.]:[Check Periodo Ref.]]="Dentro",IF(DATOS_[[Check Equiparado]:[Check Equiparado]]="Sí",IF(DATOS!AK$5="Sí",(1/DATOS_[[% anualiz]:[% anualiz]]),1)*IF(DATOS!AK$4="Sí",1/DATOS_[[% normaliz]:[% normaliz]],1)*(DATOS_[Conc.Sal.07])))))))),
0)</f>
        <v>0</v>
      </c>
      <c r="Q19" s="101">
        <f t="array" ref="Q19">IFERROR(
(AVERAGE((IF(DATOS_[[Sexo]:[Sexo]]=$B19,IF(DATOS_[[AGRUP. CLAS. PROF.]:[AGRUP. CLAS. PROF.]]=$B18,IF(DATOS_[[Check Periodo Ref.]:[Check Periodo Ref.]]="Dentro",IF(DATOS_[[Check Equiparado]:[Check Equiparado]]="Sí",IF(DATOS!AL$5="Sí",(1/DATOS_[[% anualiz]:[% anualiz]]),1)*IF(DATOS!AL$4="Sí",1/DATOS_[[% normaliz]:[% normaliz]],1)*(DATOS_[Conc.Sal.08])))))))),
0)</f>
        <v>0</v>
      </c>
      <c r="R19" s="101">
        <f t="array" ref="R19">IFERROR(
(AVERAGE((IF(DATOS_[[Sexo]:[Sexo]]=$B19,IF(DATOS_[[AGRUP. CLAS. PROF.]:[AGRUP. CLAS. PROF.]]=$B18,IF(DATOS_[[Check Periodo Ref.]:[Check Periodo Ref.]]="Dentro",IF(DATOS_[[Check Equiparado]:[Check Equiparado]]="Sí",IF(DATOS!AM$5="Sí",(1/DATOS_[[% anualiz]:[% anualiz]]),1)*IF(DATOS!AM$4="Sí",1/DATOS_[[% normaliz]:[% normaliz]],1)*(DATOS_[Conc.Sal.09])))))))),
0)</f>
        <v>0</v>
      </c>
      <c r="S19" s="101">
        <f t="array" ref="S19">IFERROR(
(AVERAGE((IF(DATOS_[[Sexo]:[Sexo]]=$B19,IF(DATOS_[[AGRUP. CLAS. PROF.]:[AGRUP. CLAS. PROF.]]=$B18,IF(DATOS_[[Check Periodo Ref.]:[Check Periodo Ref.]]="Dentro",IF(DATOS_[[Check Equiparado]:[Check Equiparado]]="Sí",IF(DATOS!AN$5="Sí",(1/DATOS_[[% anualiz]:[% anualiz]]),1)*IF(DATOS!AN$4="Sí",1/DATOS_[[% normaliz]:[% normaliz]],1)*(DATOS_[Conc.Sal.10])))))))),
0)</f>
        <v>0</v>
      </c>
      <c r="T19" s="101">
        <f t="array" ref="T19">IFERROR(
(AVERAGE((IF(DATOS_[[Sexo]:[Sexo]]=$B19,IF(DATOS_[[AGRUP. CLAS. PROF.]:[AGRUP. CLAS. PROF.]]=$B18,IF(DATOS_[[Check Periodo Ref.]:[Check Periodo Ref.]]="Dentro",IF(DATOS_[[Check Equiparado]:[Check Equiparado]]="Sí",IF(DATOS!AO$5="Sí",(1/DATOS_[[% anualiz]:[% anualiz]]),1)*IF(DATOS!AO$4="Sí",1/DATOS_[[% normaliz]:[% normaliz]],1)*(DATOS_[Conc.Sal.11])))))))),
0)</f>
        <v>0</v>
      </c>
      <c r="U19" s="101">
        <f t="array" ref="U19">IFERROR(
(AVERAGE((IF(DATOS_[[Sexo]:[Sexo]]=$B19,IF(DATOS_[[AGRUP. CLAS. PROF.]:[AGRUP. CLAS. PROF.]]=$B18,IF(DATOS_[[Check Periodo Ref.]:[Check Periodo Ref.]]="Dentro",IF(DATOS_[[Check Equiparado]:[Check Equiparado]]="Sí",IF(DATOS!AP$5="Sí",(1/DATOS_[[% anualiz]:[% anualiz]]),1)*IF(DATOS!AP$4="Sí",1/DATOS_[[% normaliz]:[% normaliz]],1)*(DATOS_[Conc.Sal.12])))))))),
0)</f>
        <v>0</v>
      </c>
      <c r="V19" s="101">
        <f t="array" ref="V19">IFERROR(
(AVERAGE((IF(DATOS_[[Sexo]:[Sexo]]=$B19,IF(DATOS_[[AGRUP. CLAS. PROF.]:[AGRUP. CLAS. PROF.]]=$B18,IF(DATOS_[[Check Periodo Ref.]:[Check Periodo Ref.]]="Dentro",IF(DATOS_[[Check Equiparado]:[Check Equiparado]]="Sí",IF(DATOS!AQ$5="Sí",(1/DATOS_[[% anualiz]:[% anualiz]]),1)*IF(DATOS!AQ$4="Sí",1/DATOS_[[% normaliz]:[% normaliz]],1)*(DATOS_[Conc.Sal.13])))))))),
0)</f>
        <v>0</v>
      </c>
      <c r="W19" s="101">
        <f t="array" ref="W19">IFERROR(
(AVERAGE((IF(DATOS_[[Sexo]:[Sexo]]=$B19,IF(DATOS_[[AGRUP. CLAS. PROF.]:[AGRUP. CLAS. PROF.]]=$B18,IF(DATOS_[[Check Periodo Ref.]:[Check Periodo Ref.]]="Dentro",IF(DATOS_[[Check Equiparado]:[Check Equiparado]]="Sí",IF(DATOS!AR$5="Sí",(1/DATOS_[[% anualiz]:[% anualiz]]),1)*IF(DATOS!AR$4="Sí",1/DATOS_[[% normaliz]:[% normaliz]],1)*(DATOS_[Conc.Sal.14])))))))),
0)</f>
        <v>0</v>
      </c>
      <c r="X19" s="101">
        <f t="array" ref="X19">IFERROR(
(AVERAGE((IF(DATOS_[[Sexo]:[Sexo]]=$B19,IF(DATOS_[[AGRUP. CLAS. PROF.]:[AGRUP. CLAS. PROF.]]=$B18,IF(DATOS_[[Check Periodo Ref.]:[Check Periodo Ref.]]="Dentro",IF(DATOS_[[Check Equiparado]:[Check Equiparado]]="Sí",IF(DATOS!AS$5="Sí",(1/DATOS_[[% anualiz]:[% anualiz]]),1)*IF(DATOS!AS$4="Sí",1/DATOS_[[% normaliz]:[% normaliz]],1)*(DATOS_[Conc.Sal.15])))))))),
0)</f>
        <v>0</v>
      </c>
      <c r="Y19" s="101">
        <f t="array" ref="Y19">IFERROR(
(AVERAGE((IF(DATOS_[[Sexo]:[Sexo]]=$B19,IF(DATOS_[[AGRUP. CLAS. PROF.]:[AGRUP. CLAS. PROF.]]=$B18,IF(DATOS_[[Check Periodo Ref.]:[Check Periodo Ref.]]="Dentro",IF(DATOS_[[Check Equiparado]:[Check Equiparado]]="Sí",IF(DATOS!AT$5="Sí",(1/DATOS_[[% anualiz]:[% anualiz]]),1)*IF(DATOS!AT$4="Sí",1/DATOS_[[% normaliz]:[% normaliz]],1)*(DATOS_[Conc.Sal.16])))))))),
0)</f>
        <v>0</v>
      </c>
      <c r="Z19" s="101">
        <f t="array" ref="Z19">IFERROR(
(AVERAGE((IF(DATOS_[[Sexo]:[Sexo]]=$B19,IF(DATOS_[[AGRUP. CLAS. PROF.]:[AGRUP. CLAS. PROF.]]=$B18,IF(DATOS_[[Check Periodo Ref.]:[Check Periodo Ref.]]="Dentro",IF(DATOS_[[Check Equiparado]:[Check Equiparado]]="Sí",IF(DATOS!AU$5="Sí",(1/DATOS_[[% anualiz]:[% anualiz]]),1)*IF(DATOS!AU$4="Sí",1/DATOS_[[% normaliz]:[% normaliz]],1)*(DATOS_[Conc.Sal.17])))))))),
0)</f>
        <v>0</v>
      </c>
      <c r="AA19" s="101">
        <f t="array" ref="AA19">IFERROR(
(AVERAGE((IF(DATOS_[[Sexo]:[Sexo]]=$B19,IF(DATOS_[[AGRUP. CLAS. PROF.]:[AGRUP. CLAS. PROF.]]=$B18,IF(DATOS_[[Check Periodo Ref.]:[Check Periodo Ref.]]="Dentro",IF(DATOS_[[Check Equiparado]:[Check Equiparado]]="Sí",IF(DATOS!AV$5="Sí",(1/DATOS_[[% anualiz]:[% anualiz]]),1)*IF(DATOS!AV$4="Sí",1/DATOS_[[% normaliz]:[% normaliz]],1)*(DATOS_[Conc.Sal.18])))))))),
0)</f>
        <v>0</v>
      </c>
      <c r="AB19" s="101">
        <f t="array" ref="AB19">IFERROR(
(AVERAGE((IF(DATOS_[[Sexo]:[Sexo]]=$B19,IF(DATOS_[[AGRUP. CLAS. PROF.]:[AGRUP. CLAS. PROF.]]=$B18,IF(DATOS_[[Check Periodo Ref.]:[Check Periodo Ref.]]="Dentro",IF(DATOS_[[Check Equiparado]:[Check Equiparado]]="Sí",IF(DATOS!AW$5="Sí",(1/DATOS_[[% anualiz]:[% anualiz]]),1)*IF(DATOS!AW$4="Sí",1/DATOS_[[% normaliz]:[% normaliz]],1)*(DATOS_[Conc.Sal.19])))))))),
0)</f>
        <v>0</v>
      </c>
      <c r="AC19" s="101">
        <f t="array" ref="AC19">IFERROR(
(AVERAGE((IF(DATOS_[[Sexo]:[Sexo]]=$B19,IF(DATOS_[[AGRUP. CLAS. PROF.]:[AGRUP. CLAS. PROF.]]=$B18,IF(DATOS_[[Check Periodo Ref.]:[Check Periodo Ref.]]="Dentro",IF(DATOS_[[Check Equiparado]:[Check Equiparado]]="Sí",IF(DATOS!AX$5="Sí",(1/DATOS_[[% anualiz]:[% anualiz]]),1)*IF(DATOS!AX$4="Sí",1/DATOS_[[% normaliz]:[% normaliz]],1)*(DATOS_[Conc.Sal.20])))))))),
0)</f>
        <v>0</v>
      </c>
      <c r="AD19" s="101">
        <f t="array" ref="AD19">IFERROR(
(AVERAGE((IF(DATOS_[[Sexo]:[Sexo]]=$B19,IF(DATOS_[[AGRUP. CLAS. PROF.]:[AGRUP. CLAS. PROF.]]=$B18,IF(DATOS_[[Check Periodo Ref.]:[Check Periodo Ref.]]="Dentro",IF(DATOS_[[Check Equiparado]:[Check Equiparado]]="Sí",IF(DATOS!AY$5="Sí",(1/DATOS_[[% anualiz]:[% anualiz]]),1)*IF(DATOS!AY$4="Sí",1/DATOS_[[% normaliz]:[% normaliz]],1)*(DATOS_[Conc.Sal.21])))))))),
0)</f>
        <v>0</v>
      </c>
      <c r="AE19" s="101">
        <f t="array" ref="AE19">IFERROR(
(AVERAGE((IF(DATOS_[[Sexo]:[Sexo]]=$B19,IF(DATOS_[[AGRUP. CLAS. PROF.]:[AGRUP. CLAS. PROF.]]=$B18,IF(DATOS_[[Check Periodo Ref.]:[Check Periodo Ref.]]="Dentro",IF(DATOS_[[Check Equiparado]:[Check Equiparado]]="Sí",IF(DATOS!AZ$5="Sí",(1/DATOS_[[% anualiz]:[% anualiz]]),1)*IF(DATOS!AZ$4="Sí",1/DATOS_[[% normaliz]:[% normaliz]],1)*(DATOS_[Conc.Sal.22])))))))),
0)</f>
        <v>0</v>
      </c>
      <c r="AF19" s="101">
        <f t="array" ref="AF19">IFERROR(
(AVERAGE((IF(DATOS_[[Sexo]:[Sexo]]=$B19,IF(DATOS_[[AGRUP. CLAS. PROF.]:[AGRUP. CLAS. PROF.]]=$B18,IF(DATOS_[[Check Periodo Ref.]:[Check Periodo Ref.]]="Dentro",IF(DATOS_[[Check Equiparado]:[Check Equiparado]]="Sí",IF(DATOS!BA$5="Sí",(1/DATOS_[[% anualiz]:[% anualiz]]),1)*IF(DATOS!BA$4="Sí",1/DATOS_[[% normaliz]:[% normaliz]],1)*(DATOS_[Conc.Sal.23])))))))),
0)</f>
        <v>0</v>
      </c>
      <c r="AG19" s="101">
        <f t="array" ref="AG19">IFERROR(
(AVERAGE((IF(DATOS_[[Sexo]:[Sexo]]=$B19,IF(DATOS_[[AGRUP. CLAS. PROF.]:[AGRUP. CLAS. PROF.]]=$B18,IF(DATOS_[[Check Periodo Ref.]:[Check Periodo Ref.]]="Dentro",IF(DATOS_[[Check Equiparado]:[Check Equiparado]]="Sí",IF(DATOS!BB$5="Sí",(1/DATOS_[[% anualiz]:[% anualiz]]),1)*IF(DATOS!BB$4="Sí",1/DATOS_[[% normaliz]:[% normaliz]],1)*(DATOS_[Conc.Sal.24])))))))),
0)</f>
        <v>0</v>
      </c>
      <c r="AH19" s="101">
        <f t="array" ref="AH19">IFERROR(
(AVERAGE((IF(DATOS_[[Sexo]:[Sexo]]=$B19,IF(DATOS_[[AGRUP. CLAS. PROF.]:[AGRUP. CLAS. PROF.]]=$B18,IF(DATOS_[[Check Periodo Ref.]:[Check Periodo Ref.]]="Dentro",IF(DATOS_[[Check Equiparado]:[Check Equiparado]]="Sí",IF(DATOS!BC$5="Sí",(1/DATOS_[[% anualiz]:[% anualiz]]),1)*IF(DATOS!BC$4="Sí",1/DATOS_[[% normaliz]:[% normaliz]],1)*(DATOS_[Conc.Sal.25])))))))),
0)</f>
        <v>0</v>
      </c>
      <c r="AI19" s="101">
        <f t="array" ref="AI19">IFERROR(
(AVERAGE((IF(DATOS_[[Sexo]:[Sexo]]=$B19,IF(DATOS_[[AGRUP. CLAS. PROF.]:[AGRUP. CLAS. PROF.]]=$B18,IF(DATOS_[[Check Periodo Ref.]:[Check Periodo Ref.]]="Dentro",IF(DATOS_[[Check Equiparado]:[Check Equiparado]]="Sí",IF(DATOS!BD$5="Sí",(1/DATOS_[[% anualiz]:[% anualiz]]),1)*IF(DATOS!BD$4="Sí",1/DATOS_[[% normaliz]:[% normaliz]],1)*(DATOS_[Conc.Sal.26])))))))),
0)</f>
        <v>0</v>
      </c>
      <c r="AJ19" s="101">
        <f t="array" ref="AJ19">IFERROR(
(AVERAGE((IF(DATOS_[[Sexo]:[Sexo]]=$B19,IF(DATOS_[[AGRUP. CLAS. PROF.]:[AGRUP. CLAS. PROF.]]=$B18,IF(DATOS_[[Check Periodo Ref.]:[Check Periodo Ref.]]="Dentro",IF(DATOS_[[Check Equiparado]:[Check Equiparado]]="Sí",IF(DATOS!BE$5="Sí",(1/DATOS_[[% anualiz]:[% anualiz]]),1)*IF(DATOS!BE$4="Sí",1/DATOS_[[% normaliz]:[% normaliz]],1)*(DATOS_[Conc.Sal.27])))))))),
0)</f>
        <v>0</v>
      </c>
      <c r="AK19" s="101">
        <f t="array" ref="AK19">IFERROR(
(AVERAGE((IF(DATOS_[[Sexo]:[Sexo]]=$B19,IF(DATOS_[[AGRUP. CLAS. PROF.]:[AGRUP. CLAS. PROF.]]=$B18,IF(DATOS_[[Check Periodo Ref.]:[Check Periodo Ref.]]="Dentro",IF(DATOS_[[Check Equiparado]:[Check Equiparado]]="Sí",IF(DATOS!BF$5="Sí",(1/DATOS_[[% anualiz]:[% anualiz]]),1)*IF(DATOS!BF$4="Sí",1/DATOS_[[% normaliz]:[% normaliz]],1)*(DATOS_[Conc.Sal.28])))))))),
0)</f>
        <v>0</v>
      </c>
      <c r="AL19" s="101">
        <f t="array" ref="AL19">IFERROR(
(AVERAGE((IF(DATOS_[[Sexo]:[Sexo]]=$B19,IF(DATOS_[[AGRUP. CLAS. PROF.]:[AGRUP. CLAS. PROF.]]=$B18,IF(DATOS_[[Check Periodo Ref.]:[Check Periodo Ref.]]="Dentro",IF(DATOS_[[Check Equiparado]:[Check Equiparado]]="Sí",IF(DATOS!BG$5="Sí",(1/DATOS_[[% anualiz]:[% anualiz]]),1)*IF(DATOS!BG$4="Sí",1/DATOS_[[% normaliz]:[% normaliz]],1)*(DATOS_[Conc.Sal.29])))))))),
0)</f>
        <v>0</v>
      </c>
      <c r="AM19" s="101">
        <f t="array" ref="AM19">IFERROR(
(AVERAGE((IF(DATOS_[[Sexo]:[Sexo]]=$B19,IF(DATOS_[[AGRUP. CLAS. PROF.]:[AGRUP. CLAS. PROF.]]=$B18,IF(DATOS_[[Check Periodo Ref.]:[Check Periodo Ref.]]="Dentro",IF(DATOS_[[Check Equiparado]:[Check Equiparado]]="Sí",IF(DATOS!BH$5="Sí",(1/DATOS_[[% anualiz]:[% anualiz]]),1)*IF(DATOS!BH$4="Sí",1/DATOS_[[% normaliz]:[% normaliz]],1)*(DATOS_[Conc.Sal.30])))))))),
0)</f>
        <v>0</v>
      </c>
      <c r="AN19" s="102">
        <f t="array" ref="AN19">IFERROR(
AVERAGE(IF(DATOS_[Sexo]=$B19,IF(DATOS_[[AGRUP. CLAS. PROF.]:[AGRUP. CLAS. PROF.]]=$B18,IF(DATOS_[Check Equiparado]="Sí",IF(DATOS_[Check Periodo Ref.]="Dentro",DATOS_[Tot COMPL.SAL Eq],FALSE))))),
0)</f>
        <v>0</v>
      </c>
      <c r="AO19" s="103">
        <f t="array" ref="AO19">IFERROR(
AVERAGE(IF(DATOS_[Sexo]=$B19,IF(DATOS_[[AGRUP. CLAS. PROF.]:[AGRUP. CLAS. PROF.]]=$B18,IF(DATOS_[Check Equiparado]="Sí",IF(DATOS_[Check Periodo Ref.]="Dentro",DATOS_[TOTAL SALARIO Eq],FALSE))))),
0)</f>
        <v>0</v>
      </c>
      <c r="AP19" s="104">
        <f t="array" ref="AP19">IFERROR(
(AVERAGE((IF(DATOS_[[Sexo]:[Sexo]]=$B19,IF(DATOS_[[AGRUP. CLAS. PROF.]:[AGRUP. CLAS. PROF.]]=$B18,IF(DATOS_[[Check Periodo Ref.]:[Check Periodo Ref.]]="Dentro",IF(DATOS_[[Check Equiparado]:[Check Equiparado]]="Sí",IF(DATOS!BI$5="Sí",(1/DATOS_[[% anualiz]:[% anualiz]]),1)*IF(DATOS!BI$4="Sí",1/DATOS_[[% normaliz]:[% normaliz]],1)*(DATOS_[C.Extra.01])))))))),
0)</f>
        <v>0</v>
      </c>
      <c r="AQ19" s="104">
        <f t="array" ref="AQ19">IFERROR(
(AVERAGE((IF(DATOS_[[Sexo]:[Sexo]]=$B19,IF(DATOS_[[AGRUP. CLAS. PROF.]:[AGRUP. CLAS. PROF.]]=$B18,IF(DATOS_[[Check Periodo Ref.]:[Check Periodo Ref.]]="Dentro",IF(DATOS_[[Check Equiparado]:[Check Equiparado]]="Sí",IF(DATOS!BJ$5="Sí",(1/DATOS_[[% anualiz]:[% anualiz]]),1)*IF(DATOS!BJ$4="Sí",1/DATOS_[[% normaliz]:[% normaliz]],1)*(DATOS_[C.Extra.02])))))))),
0)</f>
        <v>0</v>
      </c>
      <c r="AR19" s="104">
        <f t="array" ref="AR19">IFERROR(
(AVERAGE((IF(DATOS_[[Sexo]:[Sexo]]=$B19,IF(DATOS_[[AGRUP. CLAS. PROF.]:[AGRUP. CLAS. PROF.]]=$B18,IF(DATOS_[[Check Periodo Ref.]:[Check Periodo Ref.]]="Dentro",IF(DATOS_[[Check Equiparado]:[Check Equiparado]]="Sí",IF(DATOS!BK$5="Sí",(1/DATOS_[[% anualiz]:[% anualiz]]),1)*IF(DATOS!BK$4="Sí",1/DATOS_[[% normaliz]:[% normaliz]],1)*(DATOS_[C.Extra.03])))))))),
0)</f>
        <v>0</v>
      </c>
      <c r="AS19" s="104">
        <f t="array" ref="AS19">IFERROR(
(AVERAGE((IF(DATOS_[[Sexo]:[Sexo]]=$B19,IF(DATOS_[[AGRUP. CLAS. PROF.]:[AGRUP. CLAS. PROF.]]=$B18,IF(DATOS_[[Check Periodo Ref.]:[Check Periodo Ref.]]="Dentro",IF(DATOS_[[Check Equiparado]:[Check Equiparado]]="Sí",IF(DATOS!BL$5="Sí",(1/DATOS_[[% anualiz]:[% anualiz]]),1)*IF(DATOS!BL$4="Sí",1/DATOS_[[% normaliz]:[% normaliz]],1)*(DATOS_[C.Extra.04])))))))),
0)</f>
        <v>0</v>
      </c>
      <c r="AT19" s="104">
        <f t="array" ref="AT19">IFERROR(
(AVERAGE((IF(DATOS_[[Sexo]:[Sexo]]=$B19,IF(DATOS_[[AGRUP. CLAS. PROF.]:[AGRUP. CLAS. PROF.]]=$B18,IF(DATOS_[[Check Periodo Ref.]:[Check Periodo Ref.]]="Dentro",IF(DATOS_[[Check Equiparado]:[Check Equiparado]]="Sí",IF(DATOS!BM$5="Sí",(1/DATOS_[[% anualiz]:[% anualiz]]),1)*IF(DATOS!BM$4="Sí",1/DATOS_[[% normaliz]:[% normaliz]],1)*(DATOS_[C.Extra.05])))))))),
0)</f>
        <v>0</v>
      </c>
      <c r="AU19" s="105">
        <f t="array" ref="AU19">IFERROR(
AVERAGE(IF(DATOS_[Sexo]=$B19,IF(DATOS_[[AGRUP. CLAS. PROF.]:[AGRUP. CLAS. PROF.]]=$B18,IF(DATOS_[Check Equiparado]="Sí",IF(DATOS_[Check Periodo Ref.]="Dentro",DATOS_[Tot Extrasalarial Eq],FALSE))))),
0)</f>
        <v>0</v>
      </c>
      <c r="AV19" s="106">
        <f t="array" ref="AV19">IFERROR(
AVERAGE(IF(DATOS_[Sexo]=$B19,IF(DATOS_[[AGRUP. CLAS. PROF.]:[AGRUP. CLAS. PROF.]]=$B18,IF(DATOS_[Check Equiparado]="Sí",IF(DATOS_[Check Periodo Ref.]="Dentro",DATOS_[TOTAL Retrib Eq],FALSE))))),
0)</f>
        <v>0</v>
      </c>
    </row>
    <row r="20" spans="1:48" x14ac:dyDescent="0.3">
      <c r="A20" s="53" t="str">
        <f t="shared" ref="A20" si="10">+A19</f>
        <v>[ocultar]</v>
      </c>
      <c r="B20" s="57" t="s">
        <v>163</v>
      </c>
      <c r="C20" s="56">
        <f t="array" ref="C20">SUM(IF($B20=DATOS_[Sexo],
IF($B18=DATOS_[AGRUP. CLAS. PROF.],
IF("Dentro"=DATOS_[Check Periodo Ref.],
1/(COUNTIFS(DATOS_[Sexo],$B20,DATOS_[AGRUP. CLAS. PROF.],$B18,DATOS_[Check Periodo Ref.],"Dentro",DATOS_[id],DATOS_[id]))))))</f>
        <v>0</v>
      </c>
      <c r="D20" s="58">
        <f>COUNTIFS(DATOS_[AGRUP. CLAS. PROF.],$B18,DATOS_[Sexo],$B20,DATOS_[Check Periodo Ref.],"Dentro")</f>
        <v>0</v>
      </c>
      <c r="E20" s="58">
        <f>COUNTIFS(DATOS_[AGRUP. CLAS. PROF.],$B18,DATOS_[Sexo],$B20,DATOS_[Check Periodo Ref.],"Dentro",DATOS_[Check Nº SC Norm],"Sí")</f>
        <v>0</v>
      </c>
      <c r="F20" s="58">
        <f>COUNTIFS(DATOS_[AGRUP. CLAS. PROF.],$B18,DATOS_[Sexo],$B20,DATOS_[Check Periodo Ref.],"Dentro",DATOS_[Check Nº SC Anualiz],"Sí")</f>
        <v>0</v>
      </c>
      <c r="G20" s="58">
        <f>COUNTIFS(DATOS_[AGRUP. CLAS. PROF.],$B18,DATOS_[Sexo],$B20,DATOS_[Check Periodo Ref.],"Dentro",DATOS_[Check Nº SC Norm y Anualiz],"Sí")</f>
        <v>0</v>
      </c>
      <c r="H20" s="58">
        <f>COUNTIFS(DATOS_[AGRUP. CLAS. PROF.],$B18,DATOS_[Sexo],$B20,DATOS_[Check Periodo Ref.],"Dentro",DATOS_[Check Equiparación],"Sí")</f>
        <v>0</v>
      </c>
      <c r="I20" s="100" cm="1">
        <f t="array" ref="I20">IFERROR(
AVERAGE(IF(DATOS_[Sexo]=$B20,IF(DATOS_[[AGRUP. CLAS. PROF.]:[AGRUP. CLAS. PROF.]]=$B18,IF(DATOS_[Check Equiparado]="Sí",IF(DATOS_[Check Periodo Ref.]="Dentro",DATOS_[SALARIO BASE Eq],FALSE))))),
0)</f>
        <v>0</v>
      </c>
      <c r="J20" s="101">
        <f t="array" ref="J20">IFERROR(
(AVERAGE((IF(DATOS_[[Sexo]:[Sexo]]=$B20,IF(DATOS_[[AGRUP. CLAS. PROF.]:[AGRUP. CLAS. PROF.]]=$B18,IF(DATOS_[[Check Periodo Ref.]:[Check Periodo Ref.]]="Dentro",IF(DATOS_[[Check Equiparado]:[Check Equiparado]]="Sí",IF(DATOS!AE$5="Sí",(1/DATOS_[[% anualiz]:[% anualiz]]),1)*IF(DATOS!AE$4="Sí",1/DATOS_[[% normaliz]:[% normaliz]],1)*(DATOS_[Conc.Sal.01])))))))),
0)</f>
        <v>0</v>
      </c>
      <c r="K20" s="101">
        <f t="array" ref="K20">IFERROR(
(AVERAGE((IF(DATOS_[[Sexo]:[Sexo]]=$B20,IF(DATOS_[[AGRUP. CLAS. PROF.]:[AGRUP. CLAS. PROF.]]=$B18,IF(DATOS_[[Check Periodo Ref.]:[Check Periodo Ref.]]="Dentro",IF(DATOS_[[Check Equiparado]:[Check Equiparado]]="Sí",IF(DATOS!AF$5="Sí",(1/DATOS_[[% anualiz]:[% anualiz]]),1)*IF(DATOS!AF$4="Sí",1/DATOS_[[% normaliz]:[% normaliz]],1)*(DATOS_[Conc.Sal.02])))))))),
0)</f>
        <v>0</v>
      </c>
      <c r="L20" s="101">
        <f t="array" ref="L20">IFERROR(
(AVERAGE((IF(DATOS_[[Sexo]:[Sexo]]=$B20,IF(DATOS_[[AGRUP. CLAS. PROF.]:[AGRUP. CLAS. PROF.]]=$B18,IF(DATOS_[[Check Periodo Ref.]:[Check Periodo Ref.]]="Dentro",IF(DATOS_[[Check Equiparado]:[Check Equiparado]]="Sí",IF(DATOS!AG$5="Sí",(1/DATOS_[[% anualiz]:[% anualiz]]),1)*IF(DATOS!AG$4="Sí",1/DATOS_[[% normaliz]:[% normaliz]],1)*(DATOS_[Conc.Sal.03])))))))),
0)</f>
        <v>0</v>
      </c>
      <c r="M20" s="101">
        <f t="array" ref="M20">IFERROR(
(AVERAGE((IF(DATOS_[[Sexo]:[Sexo]]=$B20,IF(DATOS_[[AGRUP. CLAS. PROF.]:[AGRUP. CLAS. PROF.]]=$B18,IF(DATOS_[[Check Periodo Ref.]:[Check Periodo Ref.]]="Dentro",IF(DATOS_[[Check Equiparado]:[Check Equiparado]]="Sí",IF(DATOS!AH$5="Sí",(1/DATOS_[[% anualiz]:[% anualiz]]),1)*IF(DATOS!AH$4="Sí",1/DATOS_[[% normaliz]:[% normaliz]],1)*(DATOS_[Conc.Sal.04])))))))),
0)</f>
        <v>0</v>
      </c>
      <c r="N20" s="101">
        <f t="array" ref="N20">IFERROR(
(AVERAGE((IF(DATOS_[[Sexo]:[Sexo]]=$B20,IF(DATOS_[[AGRUP. CLAS. PROF.]:[AGRUP. CLAS. PROF.]]=$B18,IF(DATOS_[[Check Periodo Ref.]:[Check Periodo Ref.]]="Dentro",IF(DATOS_[[Check Equiparado]:[Check Equiparado]]="Sí",IF(DATOS!AI$5="Sí",(1/DATOS_[[% anualiz]:[% anualiz]]),1)*IF(DATOS!AI$4="Sí",1/DATOS_[[% normaliz]:[% normaliz]],1)*(DATOS_[Conc.Sal.05])))))))),
0)</f>
        <v>0</v>
      </c>
      <c r="O20" s="101">
        <f t="array" ref="O20">IFERROR(
(AVERAGE((IF(DATOS_[[Sexo]:[Sexo]]=$B20,IF(DATOS_[[AGRUP. CLAS. PROF.]:[AGRUP. CLAS. PROF.]]=$B18,IF(DATOS_[[Check Periodo Ref.]:[Check Periodo Ref.]]="Dentro",IF(DATOS_[[Check Equiparado]:[Check Equiparado]]="Sí",IF(DATOS!AJ$5="Sí",(1/DATOS_[[% anualiz]:[% anualiz]]),1)*IF(DATOS!AJ$4="Sí",1/DATOS_[[% normaliz]:[% normaliz]],1)*(DATOS_[Conc.Sal.06])))))))),
0)</f>
        <v>0</v>
      </c>
      <c r="P20" s="101">
        <f t="array" ref="P20">IFERROR(
(AVERAGE((IF(DATOS_[[Sexo]:[Sexo]]=$B20,IF(DATOS_[[AGRUP. CLAS. PROF.]:[AGRUP. CLAS. PROF.]]=$B18,IF(DATOS_[[Check Periodo Ref.]:[Check Periodo Ref.]]="Dentro",IF(DATOS_[[Check Equiparado]:[Check Equiparado]]="Sí",IF(DATOS!AK$5="Sí",(1/DATOS_[[% anualiz]:[% anualiz]]),1)*IF(DATOS!AK$4="Sí",1/DATOS_[[% normaliz]:[% normaliz]],1)*(DATOS_[Conc.Sal.07])))))))),
0)</f>
        <v>0</v>
      </c>
      <c r="Q20" s="101">
        <f t="array" ref="Q20">IFERROR(
(AVERAGE((IF(DATOS_[[Sexo]:[Sexo]]=$B20,IF(DATOS_[[AGRUP. CLAS. PROF.]:[AGRUP. CLAS. PROF.]]=$B18,IF(DATOS_[[Check Periodo Ref.]:[Check Periodo Ref.]]="Dentro",IF(DATOS_[[Check Equiparado]:[Check Equiparado]]="Sí",IF(DATOS!AL$5="Sí",(1/DATOS_[[% anualiz]:[% anualiz]]),1)*IF(DATOS!AL$4="Sí",1/DATOS_[[% normaliz]:[% normaliz]],1)*(DATOS_[Conc.Sal.08])))))))),
0)</f>
        <v>0</v>
      </c>
      <c r="R20" s="101">
        <f t="array" ref="R20">IFERROR(
(AVERAGE((IF(DATOS_[[Sexo]:[Sexo]]=$B20,IF(DATOS_[[AGRUP. CLAS. PROF.]:[AGRUP. CLAS. PROF.]]=$B18,IF(DATOS_[[Check Periodo Ref.]:[Check Periodo Ref.]]="Dentro",IF(DATOS_[[Check Equiparado]:[Check Equiparado]]="Sí",IF(DATOS!AM$5="Sí",(1/DATOS_[[% anualiz]:[% anualiz]]),1)*IF(DATOS!AM$4="Sí",1/DATOS_[[% normaliz]:[% normaliz]],1)*(DATOS_[Conc.Sal.09])))))))),
0)</f>
        <v>0</v>
      </c>
      <c r="S20" s="101">
        <f t="array" ref="S20">IFERROR(
(AVERAGE((IF(DATOS_[[Sexo]:[Sexo]]=$B20,IF(DATOS_[[AGRUP. CLAS. PROF.]:[AGRUP. CLAS. PROF.]]=$B18,IF(DATOS_[[Check Periodo Ref.]:[Check Periodo Ref.]]="Dentro",IF(DATOS_[[Check Equiparado]:[Check Equiparado]]="Sí",IF(DATOS!AN$5="Sí",(1/DATOS_[[% anualiz]:[% anualiz]]),1)*IF(DATOS!AN$4="Sí",1/DATOS_[[% normaliz]:[% normaliz]],1)*(DATOS_[Conc.Sal.10])))))))),
0)</f>
        <v>0</v>
      </c>
      <c r="T20" s="101">
        <f t="array" ref="T20">IFERROR(
(AVERAGE((IF(DATOS_[[Sexo]:[Sexo]]=$B20,IF(DATOS_[[AGRUP. CLAS. PROF.]:[AGRUP. CLAS. PROF.]]=$B18,IF(DATOS_[[Check Periodo Ref.]:[Check Periodo Ref.]]="Dentro",IF(DATOS_[[Check Equiparado]:[Check Equiparado]]="Sí",IF(DATOS!AO$5="Sí",(1/DATOS_[[% anualiz]:[% anualiz]]),1)*IF(DATOS!AO$4="Sí",1/DATOS_[[% normaliz]:[% normaliz]],1)*(DATOS_[Conc.Sal.11])))))))),
0)</f>
        <v>0</v>
      </c>
      <c r="U20" s="101">
        <f t="array" ref="U20">IFERROR(
(AVERAGE((IF(DATOS_[[Sexo]:[Sexo]]=$B20,IF(DATOS_[[AGRUP. CLAS. PROF.]:[AGRUP. CLAS. PROF.]]=$B18,IF(DATOS_[[Check Periodo Ref.]:[Check Periodo Ref.]]="Dentro",IF(DATOS_[[Check Equiparado]:[Check Equiparado]]="Sí",IF(DATOS!AP$5="Sí",(1/DATOS_[[% anualiz]:[% anualiz]]),1)*IF(DATOS!AP$4="Sí",1/DATOS_[[% normaliz]:[% normaliz]],1)*(DATOS_[Conc.Sal.12])))))))),
0)</f>
        <v>0</v>
      </c>
      <c r="V20" s="101">
        <f t="array" ref="V20">IFERROR(
(AVERAGE((IF(DATOS_[[Sexo]:[Sexo]]=$B20,IF(DATOS_[[AGRUP. CLAS. PROF.]:[AGRUP. CLAS. PROF.]]=$B18,IF(DATOS_[[Check Periodo Ref.]:[Check Periodo Ref.]]="Dentro",IF(DATOS_[[Check Equiparado]:[Check Equiparado]]="Sí",IF(DATOS!AQ$5="Sí",(1/DATOS_[[% anualiz]:[% anualiz]]),1)*IF(DATOS!AQ$4="Sí",1/DATOS_[[% normaliz]:[% normaliz]],1)*(DATOS_[Conc.Sal.13])))))))),
0)</f>
        <v>0</v>
      </c>
      <c r="W20" s="101">
        <f t="array" ref="W20">IFERROR(
(AVERAGE((IF(DATOS_[[Sexo]:[Sexo]]=$B20,IF(DATOS_[[AGRUP. CLAS. PROF.]:[AGRUP. CLAS. PROF.]]=$B18,IF(DATOS_[[Check Periodo Ref.]:[Check Periodo Ref.]]="Dentro",IF(DATOS_[[Check Equiparado]:[Check Equiparado]]="Sí",IF(DATOS!AR$5="Sí",(1/DATOS_[[% anualiz]:[% anualiz]]),1)*IF(DATOS!AR$4="Sí",1/DATOS_[[% normaliz]:[% normaliz]],1)*(DATOS_[Conc.Sal.14])))))))),
0)</f>
        <v>0</v>
      </c>
      <c r="X20" s="101">
        <f t="array" ref="X20">IFERROR(
(AVERAGE((IF(DATOS_[[Sexo]:[Sexo]]=$B20,IF(DATOS_[[AGRUP. CLAS. PROF.]:[AGRUP. CLAS. PROF.]]=$B18,IF(DATOS_[[Check Periodo Ref.]:[Check Periodo Ref.]]="Dentro",IF(DATOS_[[Check Equiparado]:[Check Equiparado]]="Sí",IF(DATOS!AS$5="Sí",(1/DATOS_[[% anualiz]:[% anualiz]]),1)*IF(DATOS!AS$4="Sí",1/DATOS_[[% normaliz]:[% normaliz]],1)*(DATOS_[Conc.Sal.15])))))))),
0)</f>
        <v>0</v>
      </c>
      <c r="Y20" s="101">
        <f t="array" ref="Y20">IFERROR(
(AVERAGE((IF(DATOS_[[Sexo]:[Sexo]]=$B20,IF(DATOS_[[AGRUP. CLAS. PROF.]:[AGRUP. CLAS. PROF.]]=$B18,IF(DATOS_[[Check Periodo Ref.]:[Check Periodo Ref.]]="Dentro",IF(DATOS_[[Check Equiparado]:[Check Equiparado]]="Sí",IF(DATOS!AT$5="Sí",(1/DATOS_[[% anualiz]:[% anualiz]]),1)*IF(DATOS!AT$4="Sí",1/DATOS_[[% normaliz]:[% normaliz]],1)*(DATOS_[Conc.Sal.16])))))))),
0)</f>
        <v>0</v>
      </c>
      <c r="Z20" s="101">
        <f t="array" ref="Z20">IFERROR(
(AVERAGE((IF(DATOS_[[Sexo]:[Sexo]]=$B20,IF(DATOS_[[AGRUP. CLAS. PROF.]:[AGRUP. CLAS. PROF.]]=$B18,IF(DATOS_[[Check Periodo Ref.]:[Check Periodo Ref.]]="Dentro",IF(DATOS_[[Check Equiparado]:[Check Equiparado]]="Sí",IF(DATOS!AU$5="Sí",(1/DATOS_[[% anualiz]:[% anualiz]]),1)*IF(DATOS!AU$4="Sí",1/DATOS_[[% normaliz]:[% normaliz]],1)*(DATOS_[Conc.Sal.17])))))))),
0)</f>
        <v>0</v>
      </c>
      <c r="AA20" s="101">
        <f t="array" ref="AA20">IFERROR(
(AVERAGE((IF(DATOS_[[Sexo]:[Sexo]]=$B20,IF(DATOS_[[AGRUP. CLAS. PROF.]:[AGRUP. CLAS. PROF.]]=$B18,IF(DATOS_[[Check Periodo Ref.]:[Check Periodo Ref.]]="Dentro",IF(DATOS_[[Check Equiparado]:[Check Equiparado]]="Sí",IF(DATOS!AV$5="Sí",(1/DATOS_[[% anualiz]:[% anualiz]]),1)*IF(DATOS!AV$4="Sí",1/DATOS_[[% normaliz]:[% normaliz]],1)*(DATOS_[Conc.Sal.18])))))))),
0)</f>
        <v>0</v>
      </c>
      <c r="AB20" s="101">
        <f t="array" ref="AB20">IFERROR(
(AVERAGE((IF(DATOS_[[Sexo]:[Sexo]]=$B20,IF(DATOS_[[AGRUP. CLAS. PROF.]:[AGRUP. CLAS. PROF.]]=$B18,IF(DATOS_[[Check Periodo Ref.]:[Check Periodo Ref.]]="Dentro",IF(DATOS_[[Check Equiparado]:[Check Equiparado]]="Sí",IF(DATOS!AW$5="Sí",(1/DATOS_[[% anualiz]:[% anualiz]]),1)*IF(DATOS!AW$4="Sí",1/DATOS_[[% normaliz]:[% normaliz]],1)*(DATOS_[Conc.Sal.19])))))))),
0)</f>
        <v>0</v>
      </c>
      <c r="AC20" s="101">
        <f t="array" ref="AC20">IFERROR(
(AVERAGE((IF(DATOS_[[Sexo]:[Sexo]]=$B20,IF(DATOS_[[AGRUP. CLAS. PROF.]:[AGRUP. CLAS. PROF.]]=$B18,IF(DATOS_[[Check Periodo Ref.]:[Check Periodo Ref.]]="Dentro",IF(DATOS_[[Check Equiparado]:[Check Equiparado]]="Sí",IF(DATOS!AX$5="Sí",(1/DATOS_[[% anualiz]:[% anualiz]]),1)*IF(DATOS!AX$4="Sí",1/DATOS_[[% normaliz]:[% normaliz]],1)*(DATOS_[Conc.Sal.20])))))))),
0)</f>
        <v>0</v>
      </c>
      <c r="AD20" s="101">
        <f t="array" ref="AD20">IFERROR(
(AVERAGE((IF(DATOS_[[Sexo]:[Sexo]]=$B20,IF(DATOS_[[AGRUP. CLAS. PROF.]:[AGRUP. CLAS. PROF.]]=$B18,IF(DATOS_[[Check Periodo Ref.]:[Check Periodo Ref.]]="Dentro",IF(DATOS_[[Check Equiparado]:[Check Equiparado]]="Sí",IF(DATOS!AY$5="Sí",(1/DATOS_[[% anualiz]:[% anualiz]]),1)*IF(DATOS!AY$4="Sí",1/DATOS_[[% normaliz]:[% normaliz]],1)*(DATOS_[Conc.Sal.21])))))))),
0)</f>
        <v>0</v>
      </c>
      <c r="AE20" s="101">
        <f t="array" ref="AE20">IFERROR(
(AVERAGE((IF(DATOS_[[Sexo]:[Sexo]]=$B20,IF(DATOS_[[AGRUP. CLAS. PROF.]:[AGRUP. CLAS. PROF.]]=$B18,IF(DATOS_[[Check Periodo Ref.]:[Check Periodo Ref.]]="Dentro",IF(DATOS_[[Check Equiparado]:[Check Equiparado]]="Sí",IF(DATOS!AZ$5="Sí",(1/DATOS_[[% anualiz]:[% anualiz]]),1)*IF(DATOS!AZ$4="Sí",1/DATOS_[[% normaliz]:[% normaliz]],1)*(DATOS_[Conc.Sal.22])))))))),
0)</f>
        <v>0</v>
      </c>
      <c r="AF20" s="101">
        <f t="array" ref="AF20">IFERROR(
(AVERAGE((IF(DATOS_[[Sexo]:[Sexo]]=$B20,IF(DATOS_[[AGRUP. CLAS. PROF.]:[AGRUP. CLAS. PROF.]]=$B18,IF(DATOS_[[Check Periodo Ref.]:[Check Periodo Ref.]]="Dentro",IF(DATOS_[[Check Equiparado]:[Check Equiparado]]="Sí",IF(DATOS!BA$5="Sí",(1/DATOS_[[% anualiz]:[% anualiz]]),1)*IF(DATOS!BA$4="Sí",1/DATOS_[[% normaliz]:[% normaliz]],1)*(DATOS_[Conc.Sal.23])))))))),
0)</f>
        <v>0</v>
      </c>
      <c r="AG20" s="101">
        <f t="array" ref="AG20">IFERROR(
(AVERAGE((IF(DATOS_[[Sexo]:[Sexo]]=$B20,IF(DATOS_[[AGRUP. CLAS. PROF.]:[AGRUP. CLAS. PROF.]]=$B18,IF(DATOS_[[Check Periodo Ref.]:[Check Periodo Ref.]]="Dentro",IF(DATOS_[[Check Equiparado]:[Check Equiparado]]="Sí",IF(DATOS!BB$5="Sí",(1/DATOS_[[% anualiz]:[% anualiz]]),1)*IF(DATOS!BB$4="Sí",1/DATOS_[[% normaliz]:[% normaliz]],1)*(DATOS_[Conc.Sal.24])))))))),
0)</f>
        <v>0</v>
      </c>
      <c r="AH20" s="101">
        <f t="array" ref="AH20">IFERROR(
(AVERAGE((IF(DATOS_[[Sexo]:[Sexo]]=$B20,IF(DATOS_[[AGRUP. CLAS. PROF.]:[AGRUP. CLAS. PROF.]]=$B18,IF(DATOS_[[Check Periodo Ref.]:[Check Periodo Ref.]]="Dentro",IF(DATOS_[[Check Equiparado]:[Check Equiparado]]="Sí",IF(DATOS!BC$5="Sí",(1/DATOS_[[% anualiz]:[% anualiz]]),1)*IF(DATOS!BC$4="Sí",1/DATOS_[[% normaliz]:[% normaliz]],1)*(DATOS_[Conc.Sal.25])))))))),
0)</f>
        <v>0</v>
      </c>
      <c r="AI20" s="101">
        <f t="array" ref="AI20">IFERROR(
(AVERAGE((IF(DATOS_[[Sexo]:[Sexo]]=$B20,IF(DATOS_[[AGRUP. CLAS. PROF.]:[AGRUP. CLAS. PROF.]]=$B18,IF(DATOS_[[Check Periodo Ref.]:[Check Periodo Ref.]]="Dentro",IF(DATOS_[[Check Equiparado]:[Check Equiparado]]="Sí",IF(DATOS!BD$5="Sí",(1/DATOS_[[% anualiz]:[% anualiz]]),1)*IF(DATOS!BD$4="Sí",1/DATOS_[[% normaliz]:[% normaliz]],1)*(DATOS_[Conc.Sal.26])))))))),
0)</f>
        <v>0</v>
      </c>
      <c r="AJ20" s="101">
        <f t="array" ref="AJ20">IFERROR(
(AVERAGE((IF(DATOS_[[Sexo]:[Sexo]]=$B20,IF(DATOS_[[AGRUP. CLAS. PROF.]:[AGRUP. CLAS. PROF.]]=$B18,IF(DATOS_[[Check Periodo Ref.]:[Check Periodo Ref.]]="Dentro",IF(DATOS_[[Check Equiparado]:[Check Equiparado]]="Sí",IF(DATOS!BE$5="Sí",(1/DATOS_[[% anualiz]:[% anualiz]]),1)*IF(DATOS!BE$4="Sí",1/DATOS_[[% normaliz]:[% normaliz]],1)*(DATOS_[Conc.Sal.27])))))))),
0)</f>
        <v>0</v>
      </c>
      <c r="AK20" s="101">
        <f t="array" ref="AK20">IFERROR(
(AVERAGE((IF(DATOS_[[Sexo]:[Sexo]]=$B20,IF(DATOS_[[AGRUP. CLAS. PROF.]:[AGRUP. CLAS. PROF.]]=$B18,IF(DATOS_[[Check Periodo Ref.]:[Check Periodo Ref.]]="Dentro",IF(DATOS_[[Check Equiparado]:[Check Equiparado]]="Sí",IF(DATOS!BF$5="Sí",(1/DATOS_[[% anualiz]:[% anualiz]]),1)*IF(DATOS!BF$4="Sí",1/DATOS_[[% normaliz]:[% normaliz]],1)*(DATOS_[Conc.Sal.28])))))))),
0)</f>
        <v>0</v>
      </c>
      <c r="AL20" s="101">
        <f t="array" ref="AL20">IFERROR(
(AVERAGE((IF(DATOS_[[Sexo]:[Sexo]]=$B20,IF(DATOS_[[AGRUP. CLAS. PROF.]:[AGRUP. CLAS. PROF.]]=$B18,IF(DATOS_[[Check Periodo Ref.]:[Check Periodo Ref.]]="Dentro",IF(DATOS_[[Check Equiparado]:[Check Equiparado]]="Sí",IF(DATOS!BG$5="Sí",(1/DATOS_[[% anualiz]:[% anualiz]]),1)*IF(DATOS!BG$4="Sí",1/DATOS_[[% normaliz]:[% normaliz]],1)*(DATOS_[Conc.Sal.29])))))))),
0)</f>
        <v>0</v>
      </c>
      <c r="AM20" s="101">
        <f t="array" ref="AM20">IFERROR(
(AVERAGE((IF(DATOS_[[Sexo]:[Sexo]]=$B20,IF(DATOS_[[AGRUP. CLAS. PROF.]:[AGRUP. CLAS. PROF.]]=$B18,IF(DATOS_[[Check Periodo Ref.]:[Check Periodo Ref.]]="Dentro",IF(DATOS_[[Check Equiparado]:[Check Equiparado]]="Sí",IF(DATOS!BH$5="Sí",(1/DATOS_[[% anualiz]:[% anualiz]]),1)*IF(DATOS!BH$4="Sí",1/DATOS_[[% normaliz]:[% normaliz]],1)*(DATOS_[Conc.Sal.30])))))))),
0)</f>
        <v>0</v>
      </c>
      <c r="AN20" s="102">
        <f t="array" ref="AN20">IFERROR(
AVERAGE(IF(DATOS_[Sexo]=$B20,IF(DATOS_[[AGRUP. CLAS. PROF.]:[AGRUP. CLAS. PROF.]]=$B18,IF(DATOS_[Check Equiparado]="Sí",IF(DATOS_[Check Periodo Ref.]="Dentro",DATOS_[Tot COMPL.SAL Eq],FALSE))))),
0)</f>
        <v>0</v>
      </c>
      <c r="AO20" s="103">
        <f t="array" ref="AO20">IFERROR(
AVERAGE(IF(DATOS_[Sexo]=$B20,IF(DATOS_[[AGRUP. CLAS. PROF.]:[AGRUP. CLAS. PROF.]]=$B18,IF(DATOS_[Check Equiparado]="Sí",IF(DATOS_[Check Periodo Ref.]="Dentro",DATOS_[TOTAL SALARIO Eq],FALSE))))),
0)</f>
        <v>0</v>
      </c>
      <c r="AP20" s="104">
        <f t="array" ref="AP20">IFERROR(
(AVERAGE((IF(DATOS_[[Sexo]:[Sexo]]=$B20,IF(DATOS_[[AGRUP. CLAS. PROF.]:[AGRUP. CLAS. PROF.]]=$B18,IF(DATOS_[[Check Periodo Ref.]:[Check Periodo Ref.]]="Dentro",IF(DATOS_[[Check Equiparado]:[Check Equiparado]]="Sí",IF(DATOS!BI$5="Sí",(1/DATOS_[[% anualiz]:[% anualiz]]),1)*IF(DATOS!BI$4="Sí",1/DATOS_[[% normaliz]:[% normaliz]],1)*(DATOS_[C.Extra.01])))))))),
0)</f>
        <v>0</v>
      </c>
      <c r="AQ20" s="104">
        <f t="array" ref="AQ20">IFERROR(
(AVERAGE((IF(DATOS_[[Sexo]:[Sexo]]=$B20,IF(DATOS_[[AGRUP. CLAS. PROF.]:[AGRUP. CLAS. PROF.]]=$B18,IF(DATOS_[[Check Periodo Ref.]:[Check Periodo Ref.]]="Dentro",IF(DATOS_[[Check Equiparado]:[Check Equiparado]]="Sí",IF(DATOS!BJ$5="Sí",(1/DATOS_[[% anualiz]:[% anualiz]]),1)*IF(DATOS!BJ$4="Sí",1/DATOS_[[% normaliz]:[% normaliz]],1)*(DATOS_[C.Extra.02])))))))),
0)</f>
        <v>0</v>
      </c>
      <c r="AR20" s="104">
        <f t="array" ref="AR20">IFERROR(
(AVERAGE((IF(DATOS_[[Sexo]:[Sexo]]=$B20,IF(DATOS_[[AGRUP. CLAS. PROF.]:[AGRUP. CLAS. PROF.]]=$B18,IF(DATOS_[[Check Periodo Ref.]:[Check Periodo Ref.]]="Dentro",IF(DATOS_[[Check Equiparado]:[Check Equiparado]]="Sí",IF(DATOS!BK$5="Sí",(1/DATOS_[[% anualiz]:[% anualiz]]),1)*IF(DATOS!BK$4="Sí",1/DATOS_[[% normaliz]:[% normaliz]],1)*(DATOS_[C.Extra.03])))))))),
0)</f>
        <v>0</v>
      </c>
      <c r="AS20" s="104">
        <f t="array" ref="AS20">IFERROR(
(AVERAGE((IF(DATOS_[[Sexo]:[Sexo]]=$B20,IF(DATOS_[[AGRUP. CLAS. PROF.]:[AGRUP. CLAS. PROF.]]=$B18,IF(DATOS_[[Check Periodo Ref.]:[Check Periodo Ref.]]="Dentro",IF(DATOS_[[Check Equiparado]:[Check Equiparado]]="Sí",IF(DATOS!BL$5="Sí",(1/DATOS_[[% anualiz]:[% anualiz]]),1)*IF(DATOS!BL$4="Sí",1/DATOS_[[% normaliz]:[% normaliz]],1)*(DATOS_[C.Extra.04])))))))),
0)</f>
        <v>0</v>
      </c>
      <c r="AT20" s="104">
        <f t="array" ref="AT20">IFERROR(
(AVERAGE((IF(DATOS_[[Sexo]:[Sexo]]=$B20,IF(DATOS_[[AGRUP. CLAS. PROF.]:[AGRUP. CLAS. PROF.]]=$B18,IF(DATOS_[[Check Periodo Ref.]:[Check Periodo Ref.]]="Dentro",IF(DATOS_[[Check Equiparado]:[Check Equiparado]]="Sí",IF(DATOS!BM$5="Sí",(1/DATOS_[[% anualiz]:[% anualiz]]),1)*IF(DATOS!BM$4="Sí",1/DATOS_[[% normaliz]:[% normaliz]],1)*(DATOS_[C.Extra.05])))))))),
0)</f>
        <v>0</v>
      </c>
      <c r="AU20" s="105">
        <f t="array" ref="AU20">IFERROR(
AVERAGE(IF(DATOS_[Sexo]=$B20,IF(DATOS_[[AGRUP. CLAS. PROF.]:[AGRUP. CLAS. PROF.]]=$B18,IF(DATOS_[Check Equiparado]="Sí",IF(DATOS_[Check Periodo Ref.]="Dentro",DATOS_[Tot Extrasalarial Eq],FALSE))))),
0)</f>
        <v>0</v>
      </c>
      <c r="AV20" s="106">
        <f t="array" ref="AV20">IFERROR(
AVERAGE(IF(DATOS_[Sexo]=$B20,IF(DATOS_[[AGRUP. CLAS. PROF.]:[AGRUP. CLAS. PROF.]]=$B18,IF(DATOS_[Check Equiparado]="Sí",IF(DATOS_[Check Periodo Ref.]="Dentro",DATOS_[TOTAL Retrib Eq],FALSE))))),
0)</f>
        <v>0</v>
      </c>
    </row>
    <row r="21" spans="1:48" ht="17.25" thickBot="1" x14ac:dyDescent="0.35">
      <c r="A21" s="53" t="str">
        <f t="shared" ref="A21" si="11">+A22</f>
        <v>[ocultar]</v>
      </c>
      <c r="B21" s="62" t="s">
        <v>300</v>
      </c>
      <c r="C21" s="99"/>
      <c r="D21" s="63"/>
      <c r="E21" s="63"/>
      <c r="F21" s="63"/>
      <c r="G21" s="63"/>
      <c r="H21" s="63"/>
      <c r="I21" s="129" t="str">
        <f t="shared" ref="I21:AV21" si="12">IFERROR((I22-I23)/I22,"")</f>
        <v/>
      </c>
      <c r="J21" s="130" t="str">
        <f t="shared" si="12"/>
        <v/>
      </c>
      <c r="K21" s="131" t="str">
        <f t="shared" si="12"/>
        <v/>
      </c>
      <c r="L21" s="131" t="str">
        <f t="shared" si="12"/>
        <v/>
      </c>
      <c r="M21" s="131" t="str">
        <f t="shared" si="12"/>
        <v/>
      </c>
      <c r="N21" s="132" t="str">
        <f t="shared" si="12"/>
        <v/>
      </c>
      <c r="O21" s="133" t="str">
        <f t="shared" si="12"/>
        <v/>
      </c>
      <c r="P21" s="133" t="str">
        <f t="shared" si="12"/>
        <v/>
      </c>
      <c r="Q21" s="133" t="str">
        <f t="shared" si="12"/>
        <v/>
      </c>
      <c r="R21" s="133" t="str">
        <f t="shared" si="12"/>
        <v/>
      </c>
      <c r="S21" s="133" t="str">
        <f t="shared" si="12"/>
        <v/>
      </c>
      <c r="T21" s="133" t="str">
        <f t="shared" si="12"/>
        <v/>
      </c>
      <c r="U21" s="133" t="str">
        <f t="shared" si="12"/>
        <v/>
      </c>
      <c r="V21" s="133" t="str">
        <f t="shared" si="12"/>
        <v/>
      </c>
      <c r="W21" s="133" t="str">
        <f t="shared" si="12"/>
        <v/>
      </c>
      <c r="X21" s="133" t="str">
        <f t="shared" si="12"/>
        <v/>
      </c>
      <c r="Y21" s="133" t="str">
        <f t="shared" si="12"/>
        <v/>
      </c>
      <c r="Z21" s="132" t="str">
        <f t="shared" si="12"/>
        <v/>
      </c>
      <c r="AA21" s="132" t="str">
        <f t="shared" si="12"/>
        <v/>
      </c>
      <c r="AB21" s="132" t="str">
        <f t="shared" si="12"/>
        <v/>
      </c>
      <c r="AC21" s="132" t="str">
        <f t="shared" si="12"/>
        <v/>
      </c>
      <c r="AD21" s="132" t="str">
        <f t="shared" si="12"/>
        <v/>
      </c>
      <c r="AE21" s="132" t="str">
        <f t="shared" si="12"/>
        <v/>
      </c>
      <c r="AF21" s="132" t="str">
        <f t="shared" si="12"/>
        <v/>
      </c>
      <c r="AG21" s="132" t="str">
        <f t="shared" si="12"/>
        <v/>
      </c>
      <c r="AH21" s="132" t="str">
        <f t="shared" si="12"/>
        <v/>
      </c>
      <c r="AI21" s="132" t="str">
        <f t="shared" si="12"/>
        <v/>
      </c>
      <c r="AJ21" s="132" t="str">
        <f t="shared" si="12"/>
        <v/>
      </c>
      <c r="AK21" s="132" t="str">
        <f t="shared" si="12"/>
        <v/>
      </c>
      <c r="AL21" s="132" t="str">
        <f t="shared" si="12"/>
        <v/>
      </c>
      <c r="AM21" s="132" t="str">
        <f t="shared" si="12"/>
        <v/>
      </c>
      <c r="AN21" s="134" t="str">
        <f t="shared" si="12"/>
        <v/>
      </c>
      <c r="AO21" s="138" t="str">
        <f t="shared" si="12"/>
        <v/>
      </c>
      <c r="AP21" s="135" t="str">
        <f t="shared" si="12"/>
        <v/>
      </c>
      <c r="AQ21" s="135" t="str">
        <f t="shared" si="12"/>
        <v/>
      </c>
      <c r="AR21" s="135" t="str">
        <f t="shared" si="12"/>
        <v/>
      </c>
      <c r="AS21" s="135" t="str">
        <f t="shared" si="12"/>
        <v/>
      </c>
      <c r="AT21" s="135" t="str">
        <f t="shared" si="12"/>
        <v/>
      </c>
      <c r="AU21" s="136" t="str">
        <f t="shared" si="12"/>
        <v/>
      </c>
      <c r="AV21" s="137" t="str">
        <f t="shared" si="12"/>
        <v/>
      </c>
    </row>
    <row r="22" spans="1:48" x14ac:dyDescent="0.3">
      <c r="A22" s="53" t="str">
        <f t="shared" ref="A22" si="13">+IF(C22+C23=0,"[ocultar]","")</f>
        <v>[ocultar]</v>
      </c>
      <c r="B22" s="57" t="s">
        <v>162</v>
      </c>
      <c r="C22" s="56">
        <f t="array" ref="C22">SUM(IF($B22=DATOS_[Sexo],
IF($B21=DATOS_[AGRUP. CLAS. PROF.],
IF("Dentro"=DATOS_[Check Periodo Ref.],
1/(COUNTIFS(DATOS_[Sexo],$B22,DATOS_[AGRUP. CLAS. PROF.],$B21,DATOS_[Check Periodo Ref.],"Dentro",DATOS_[id],DATOS_[id]))))))</f>
        <v>0</v>
      </c>
      <c r="D22" s="58">
        <f>COUNTIFS(DATOS_[AGRUP. CLAS. PROF.],$B21,DATOS_[Sexo],$B22,DATOS_[Check Periodo Ref.],"Dentro")</f>
        <v>0</v>
      </c>
      <c r="E22" s="58">
        <f>COUNTIFS(DATOS_[AGRUP. CLAS. PROF.],$B21,DATOS_[Sexo],$B22,DATOS_[Check Periodo Ref.],"Dentro",DATOS_[Check Nº SC Norm],"Sí")</f>
        <v>0</v>
      </c>
      <c r="F22" s="58">
        <f>COUNTIFS(DATOS_[AGRUP. CLAS. PROF.],$B21,DATOS_[Sexo],$B22,DATOS_[Check Periodo Ref.],"Dentro",DATOS_[Check Nº SC Anualiz],"Sí")</f>
        <v>0</v>
      </c>
      <c r="G22" s="58">
        <f>COUNTIFS(DATOS_[AGRUP. CLAS. PROF.],$B21,DATOS_[Sexo],$B22,DATOS_[Check Periodo Ref.],"Dentro",DATOS_[Check Nº SC Norm y Anualiz],"Sí")</f>
        <v>0</v>
      </c>
      <c r="H22" s="58">
        <f>COUNTIFS(DATOS_[AGRUP. CLAS. PROF.],$B21,DATOS_[Sexo],$B22,DATOS_[Check Periodo Ref.],"Dentro",DATOS_[Check Equiparación],"Sí")</f>
        <v>0</v>
      </c>
      <c r="I22" s="100">
        <f t="array" ref="I22">IFERROR(
AVERAGE(IF(DATOS_[Sexo]=$B22,IF(DATOS_[[AGRUP. CLAS. PROF.]:[AGRUP. CLAS. PROF.]]=$B21,IF(DATOS_[Check Equiparado]="Sí",IF(DATOS_[Check Periodo Ref.]="Dentro",DATOS_[SALARIO BASE Eq],FALSE))))),
0)</f>
        <v>0</v>
      </c>
      <c r="J22" s="101">
        <f t="array" ref="J22">IFERROR(
(AVERAGE((IF(DATOS_[[Sexo]:[Sexo]]=$B22,IF(DATOS_[[AGRUP. CLAS. PROF.]:[AGRUP. CLAS. PROF.]]=$B21,IF(DATOS_[[Check Periodo Ref.]:[Check Periodo Ref.]]="Dentro",IF(DATOS_[[Check Equiparado]:[Check Equiparado]]="Sí",IF(DATOS!AE$5="Sí",(1/DATOS_[[% anualiz]:[% anualiz]]),1)*IF(DATOS!AE$4="Sí",1/DATOS_[[% normaliz]:[% normaliz]],1)*(DATOS_[Conc.Sal.01])))))))),
0)</f>
        <v>0</v>
      </c>
      <c r="K22" s="101">
        <f t="array" ref="K22">IFERROR(
(AVERAGE((IF(DATOS_[[Sexo]:[Sexo]]=$B22,IF(DATOS_[[AGRUP. CLAS. PROF.]:[AGRUP. CLAS. PROF.]]=$B21,IF(DATOS_[[Check Periodo Ref.]:[Check Periodo Ref.]]="Dentro",IF(DATOS_[[Check Equiparado]:[Check Equiparado]]="Sí",IF(DATOS!AF$5="Sí",(1/DATOS_[[% anualiz]:[% anualiz]]),1)*IF(DATOS!AF$4="Sí",1/DATOS_[[% normaliz]:[% normaliz]],1)*(DATOS_[Conc.Sal.02])))))))),
0)</f>
        <v>0</v>
      </c>
      <c r="L22" s="101">
        <f t="array" ref="L22">IFERROR(
(AVERAGE((IF(DATOS_[[Sexo]:[Sexo]]=$B22,IF(DATOS_[[AGRUP. CLAS. PROF.]:[AGRUP. CLAS. PROF.]]=$B21,IF(DATOS_[[Check Periodo Ref.]:[Check Periodo Ref.]]="Dentro",IF(DATOS_[[Check Equiparado]:[Check Equiparado]]="Sí",IF(DATOS!AG$5="Sí",(1/DATOS_[[% anualiz]:[% anualiz]]),1)*IF(DATOS!AG$4="Sí",1/DATOS_[[% normaliz]:[% normaliz]],1)*(DATOS_[Conc.Sal.03])))))))),
0)</f>
        <v>0</v>
      </c>
      <c r="M22" s="101">
        <f t="array" ref="M22">IFERROR(
(AVERAGE((IF(DATOS_[[Sexo]:[Sexo]]=$B22,IF(DATOS_[[AGRUP. CLAS. PROF.]:[AGRUP. CLAS. PROF.]]=$B21,IF(DATOS_[[Check Periodo Ref.]:[Check Periodo Ref.]]="Dentro",IF(DATOS_[[Check Equiparado]:[Check Equiparado]]="Sí",IF(DATOS!AH$5="Sí",(1/DATOS_[[% anualiz]:[% anualiz]]),1)*IF(DATOS!AH$4="Sí",1/DATOS_[[% normaliz]:[% normaliz]],1)*(DATOS_[Conc.Sal.04])))))))),
0)</f>
        <v>0</v>
      </c>
      <c r="N22" s="101">
        <f t="array" ref="N22">IFERROR(
(AVERAGE((IF(DATOS_[[Sexo]:[Sexo]]=$B22,IF(DATOS_[[AGRUP. CLAS. PROF.]:[AGRUP. CLAS. PROF.]]=$B21,IF(DATOS_[[Check Periodo Ref.]:[Check Periodo Ref.]]="Dentro",IF(DATOS_[[Check Equiparado]:[Check Equiparado]]="Sí",IF(DATOS!AI$5="Sí",(1/DATOS_[[% anualiz]:[% anualiz]]),1)*IF(DATOS!AI$4="Sí",1/DATOS_[[% normaliz]:[% normaliz]],1)*(DATOS_[Conc.Sal.05])))))))),
0)</f>
        <v>0</v>
      </c>
      <c r="O22" s="101">
        <f t="array" ref="O22">IFERROR(
(AVERAGE((IF(DATOS_[[Sexo]:[Sexo]]=$B22,IF(DATOS_[[AGRUP. CLAS. PROF.]:[AGRUP. CLAS. PROF.]]=$B21,IF(DATOS_[[Check Periodo Ref.]:[Check Periodo Ref.]]="Dentro",IF(DATOS_[[Check Equiparado]:[Check Equiparado]]="Sí",IF(DATOS!AJ$5="Sí",(1/DATOS_[[% anualiz]:[% anualiz]]),1)*IF(DATOS!AJ$4="Sí",1/DATOS_[[% normaliz]:[% normaliz]],1)*(DATOS_[Conc.Sal.06])))))))),
0)</f>
        <v>0</v>
      </c>
      <c r="P22" s="101">
        <f t="array" ref="P22">IFERROR(
(AVERAGE((IF(DATOS_[[Sexo]:[Sexo]]=$B22,IF(DATOS_[[AGRUP. CLAS. PROF.]:[AGRUP. CLAS. PROF.]]=$B21,IF(DATOS_[[Check Periodo Ref.]:[Check Periodo Ref.]]="Dentro",IF(DATOS_[[Check Equiparado]:[Check Equiparado]]="Sí",IF(DATOS!AK$5="Sí",(1/DATOS_[[% anualiz]:[% anualiz]]),1)*IF(DATOS!AK$4="Sí",1/DATOS_[[% normaliz]:[% normaliz]],1)*(DATOS_[Conc.Sal.07])))))))),
0)</f>
        <v>0</v>
      </c>
      <c r="Q22" s="101">
        <f t="array" ref="Q22">IFERROR(
(AVERAGE((IF(DATOS_[[Sexo]:[Sexo]]=$B22,IF(DATOS_[[AGRUP. CLAS. PROF.]:[AGRUP. CLAS. PROF.]]=$B21,IF(DATOS_[[Check Periodo Ref.]:[Check Periodo Ref.]]="Dentro",IF(DATOS_[[Check Equiparado]:[Check Equiparado]]="Sí",IF(DATOS!AL$5="Sí",(1/DATOS_[[% anualiz]:[% anualiz]]),1)*IF(DATOS!AL$4="Sí",1/DATOS_[[% normaliz]:[% normaliz]],1)*(DATOS_[Conc.Sal.08])))))))),
0)</f>
        <v>0</v>
      </c>
      <c r="R22" s="101">
        <f t="array" ref="R22">IFERROR(
(AVERAGE((IF(DATOS_[[Sexo]:[Sexo]]=$B22,IF(DATOS_[[AGRUP. CLAS. PROF.]:[AGRUP. CLAS. PROF.]]=$B21,IF(DATOS_[[Check Periodo Ref.]:[Check Periodo Ref.]]="Dentro",IF(DATOS_[[Check Equiparado]:[Check Equiparado]]="Sí",IF(DATOS!AM$5="Sí",(1/DATOS_[[% anualiz]:[% anualiz]]),1)*IF(DATOS!AM$4="Sí",1/DATOS_[[% normaliz]:[% normaliz]],1)*(DATOS_[Conc.Sal.09])))))))),
0)</f>
        <v>0</v>
      </c>
      <c r="S22" s="101">
        <f t="array" ref="S22">IFERROR(
(AVERAGE((IF(DATOS_[[Sexo]:[Sexo]]=$B22,IF(DATOS_[[AGRUP. CLAS. PROF.]:[AGRUP. CLAS. PROF.]]=$B21,IF(DATOS_[[Check Periodo Ref.]:[Check Periodo Ref.]]="Dentro",IF(DATOS_[[Check Equiparado]:[Check Equiparado]]="Sí",IF(DATOS!AN$5="Sí",(1/DATOS_[[% anualiz]:[% anualiz]]),1)*IF(DATOS!AN$4="Sí",1/DATOS_[[% normaliz]:[% normaliz]],1)*(DATOS_[Conc.Sal.10])))))))),
0)</f>
        <v>0</v>
      </c>
      <c r="T22" s="101">
        <f t="array" ref="T22">IFERROR(
(AVERAGE((IF(DATOS_[[Sexo]:[Sexo]]=$B22,IF(DATOS_[[AGRUP. CLAS. PROF.]:[AGRUP. CLAS. PROF.]]=$B21,IF(DATOS_[[Check Periodo Ref.]:[Check Periodo Ref.]]="Dentro",IF(DATOS_[[Check Equiparado]:[Check Equiparado]]="Sí",IF(DATOS!AO$5="Sí",(1/DATOS_[[% anualiz]:[% anualiz]]),1)*IF(DATOS!AO$4="Sí",1/DATOS_[[% normaliz]:[% normaliz]],1)*(DATOS_[Conc.Sal.11])))))))),
0)</f>
        <v>0</v>
      </c>
      <c r="U22" s="101">
        <f t="array" ref="U22">IFERROR(
(AVERAGE((IF(DATOS_[[Sexo]:[Sexo]]=$B22,IF(DATOS_[[AGRUP. CLAS. PROF.]:[AGRUP. CLAS. PROF.]]=$B21,IF(DATOS_[[Check Periodo Ref.]:[Check Periodo Ref.]]="Dentro",IF(DATOS_[[Check Equiparado]:[Check Equiparado]]="Sí",IF(DATOS!AP$5="Sí",(1/DATOS_[[% anualiz]:[% anualiz]]),1)*IF(DATOS!AP$4="Sí",1/DATOS_[[% normaliz]:[% normaliz]],1)*(DATOS_[Conc.Sal.12])))))))),
0)</f>
        <v>0</v>
      </c>
      <c r="V22" s="101">
        <f t="array" ref="V22">IFERROR(
(AVERAGE((IF(DATOS_[[Sexo]:[Sexo]]=$B22,IF(DATOS_[[AGRUP. CLAS. PROF.]:[AGRUP. CLAS. PROF.]]=$B21,IF(DATOS_[[Check Periodo Ref.]:[Check Periodo Ref.]]="Dentro",IF(DATOS_[[Check Equiparado]:[Check Equiparado]]="Sí",IF(DATOS!AQ$5="Sí",(1/DATOS_[[% anualiz]:[% anualiz]]),1)*IF(DATOS!AQ$4="Sí",1/DATOS_[[% normaliz]:[% normaliz]],1)*(DATOS_[Conc.Sal.13])))))))),
0)</f>
        <v>0</v>
      </c>
      <c r="W22" s="101">
        <f t="array" ref="W22">IFERROR(
(AVERAGE((IF(DATOS_[[Sexo]:[Sexo]]=$B22,IF(DATOS_[[AGRUP. CLAS. PROF.]:[AGRUP. CLAS. PROF.]]=$B21,IF(DATOS_[[Check Periodo Ref.]:[Check Periodo Ref.]]="Dentro",IF(DATOS_[[Check Equiparado]:[Check Equiparado]]="Sí",IF(DATOS!AR$5="Sí",(1/DATOS_[[% anualiz]:[% anualiz]]),1)*IF(DATOS!AR$4="Sí",1/DATOS_[[% normaliz]:[% normaliz]],1)*(DATOS_[Conc.Sal.14])))))))),
0)</f>
        <v>0</v>
      </c>
      <c r="X22" s="101">
        <f t="array" ref="X22">IFERROR(
(AVERAGE((IF(DATOS_[[Sexo]:[Sexo]]=$B22,IF(DATOS_[[AGRUP. CLAS. PROF.]:[AGRUP. CLAS. PROF.]]=$B21,IF(DATOS_[[Check Periodo Ref.]:[Check Periodo Ref.]]="Dentro",IF(DATOS_[[Check Equiparado]:[Check Equiparado]]="Sí",IF(DATOS!AS$5="Sí",(1/DATOS_[[% anualiz]:[% anualiz]]),1)*IF(DATOS!AS$4="Sí",1/DATOS_[[% normaliz]:[% normaliz]],1)*(DATOS_[Conc.Sal.15])))))))),
0)</f>
        <v>0</v>
      </c>
      <c r="Y22" s="101">
        <f t="array" ref="Y22">IFERROR(
(AVERAGE((IF(DATOS_[[Sexo]:[Sexo]]=$B22,IF(DATOS_[[AGRUP. CLAS. PROF.]:[AGRUP. CLAS. PROF.]]=$B21,IF(DATOS_[[Check Periodo Ref.]:[Check Periodo Ref.]]="Dentro",IF(DATOS_[[Check Equiparado]:[Check Equiparado]]="Sí",IF(DATOS!AT$5="Sí",(1/DATOS_[[% anualiz]:[% anualiz]]),1)*IF(DATOS!AT$4="Sí",1/DATOS_[[% normaliz]:[% normaliz]],1)*(DATOS_[Conc.Sal.16])))))))),
0)</f>
        <v>0</v>
      </c>
      <c r="Z22" s="101">
        <f t="array" ref="Z22">IFERROR(
(AVERAGE((IF(DATOS_[[Sexo]:[Sexo]]=$B22,IF(DATOS_[[AGRUP. CLAS. PROF.]:[AGRUP. CLAS. PROF.]]=$B21,IF(DATOS_[[Check Periodo Ref.]:[Check Periodo Ref.]]="Dentro",IF(DATOS_[[Check Equiparado]:[Check Equiparado]]="Sí",IF(DATOS!AU$5="Sí",(1/DATOS_[[% anualiz]:[% anualiz]]),1)*IF(DATOS!AU$4="Sí",1/DATOS_[[% normaliz]:[% normaliz]],1)*(DATOS_[Conc.Sal.17])))))))),
0)</f>
        <v>0</v>
      </c>
      <c r="AA22" s="101">
        <f t="array" ref="AA22">IFERROR(
(AVERAGE((IF(DATOS_[[Sexo]:[Sexo]]=$B22,IF(DATOS_[[AGRUP. CLAS. PROF.]:[AGRUP. CLAS. PROF.]]=$B21,IF(DATOS_[[Check Periodo Ref.]:[Check Periodo Ref.]]="Dentro",IF(DATOS_[[Check Equiparado]:[Check Equiparado]]="Sí",IF(DATOS!AV$5="Sí",(1/DATOS_[[% anualiz]:[% anualiz]]),1)*IF(DATOS!AV$4="Sí",1/DATOS_[[% normaliz]:[% normaliz]],1)*(DATOS_[Conc.Sal.18])))))))),
0)</f>
        <v>0</v>
      </c>
      <c r="AB22" s="101">
        <f t="array" ref="AB22">IFERROR(
(AVERAGE((IF(DATOS_[[Sexo]:[Sexo]]=$B22,IF(DATOS_[[AGRUP. CLAS. PROF.]:[AGRUP. CLAS. PROF.]]=$B21,IF(DATOS_[[Check Periodo Ref.]:[Check Periodo Ref.]]="Dentro",IF(DATOS_[[Check Equiparado]:[Check Equiparado]]="Sí",IF(DATOS!AW$5="Sí",(1/DATOS_[[% anualiz]:[% anualiz]]),1)*IF(DATOS!AW$4="Sí",1/DATOS_[[% normaliz]:[% normaliz]],1)*(DATOS_[Conc.Sal.19])))))))),
0)</f>
        <v>0</v>
      </c>
      <c r="AC22" s="101">
        <f t="array" ref="AC22">IFERROR(
(AVERAGE((IF(DATOS_[[Sexo]:[Sexo]]=$B22,IF(DATOS_[[AGRUP. CLAS. PROF.]:[AGRUP. CLAS. PROF.]]=$B21,IF(DATOS_[[Check Periodo Ref.]:[Check Periodo Ref.]]="Dentro",IF(DATOS_[[Check Equiparado]:[Check Equiparado]]="Sí",IF(DATOS!AX$5="Sí",(1/DATOS_[[% anualiz]:[% anualiz]]),1)*IF(DATOS!AX$4="Sí",1/DATOS_[[% normaliz]:[% normaliz]],1)*(DATOS_[Conc.Sal.20])))))))),
0)</f>
        <v>0</v>
      </c>
      <c r="AD22" s="101">
        <f t="array" ref="AD22">IFERROR(
(AVERAGE((IF(DATOS_[[Sexo]:[Sexo]]=$B22,IF(DATOS_[[AGRUP. CLAS. PROF.]:[AGRUP. CLAS. PROF.]]=$B21,IF(DATOS_[[Check Periodo Ref.]:[Check Periodo Ref.]]="Dentro",IF(DATOS_[[Check Equiparado]:[Check Equiparado]]="Sí",IF(DATOS!AY$5="Sí",(1/DATOS_[[% anualiz]:[% anualiz]]),1)*IF(DATOS!AY$4="Sí",1/DATOS_[[% normaliz]:[% normaliz]],1)*(DATOS_[Conc.Sal.21])))))))),
0)</f>
        <v>0</v>
      </c>
      <c r="AE22" s="101">
        <f t="array" ref="AE22">IFERROR(
(AVERAGE((IF(DATOS_[[Sexo]:[Sexo]]=$B22,IF(DATOS_[[AGRUP. CLAS. PROF.]:[AGRUP. CLAS. PROF.]]=$B21,IF(DATOS_[[Check Periodo Ref.]:[Check Periodo Ref.]]="Dentro",IF(DATOS_[[Check Equiparado]:[Check Equiparado]]="Sí",IF(DATOS!AZ$5="Sí",(1/DATOS_[[% anualiz]:[% anualiz]]),1)*IF(DATOS!AZ$4="Sí",1/DATOS_[[% normaliz]:[% normaliz]],1)*(DATOS_[Conc.Sal.22])))))))),
0)</f>
        <v>0</v>
      </c>
      <c r="AF22" s="101">
        <f t="array" ref="AF22">IFERROR(
(AVERAGE((IF(DATOS_[[Sexo]:[Sexo]]=$B22,IF(DATOS_[[AGRUP. CLAS. PROF.]:[AGRUP. CLAS. PROF.]]=$B21,IF(DATOS_[[Check Periodo Ref.]:[Check Periodo Ref.]]="Dentro",IF(DATOS_[[Check Equiparado]:[Check Equiparado]]="Sí",IF(DATOS!BA$5="Sí",(1/DATOS_[[% anualiz]:[% anualiz]]),1)*IF(DATOS!BA$4="Sí",1/DATOS_[[% normaliz]:[% normaliz]],1)*(DATOS_[Conc.Sal.23])))))))),
0)</f>
        <v>0</v>
      </c>
      <c r="AG22" s="101">
        <f t="array" ref="AG22">IFERROR(
(AVERAGE((IF(DATOS_[[Sexo]:[Sexo]]=$B22,IF(DATOS_[[AGRUP. CLAS. PROF.]:[AGRUP. CLAS. PROF.]]=$B21,IF(DATOS_[[Check Periodo Ref.]:[Check Periodo Ref.]]="Dentro",IF(DATOS_[[Check Equiparado]:[Check Equiparado]]="Sí",IF(DATOS!BB$5="Sí",(1/DATOS_[[% anualiz]:[% anualiz]]),1)*IF(DATOS!BB$4="Sí",1/DATOS_[[% normaliz]:[% normaliz]],1)*(DATOS_[Conc.Sal.24])))))))),
0)</f>
        <v>0</v>
      </c>
      <c r="AH22" s="101">
        <f t="array" ref="AH22">IFERROR(
(AVERAGE((IF(DATOS_[[Sexo]:[Sexo]]=$B22,IF(DATOS_[[AGRUP. CLAS. PROF.]:[AGRUP. CLAS. PROF.]]=$B21,IF(DATOS_[[Check Periodo Ref.]:[Check Periodo Ref.]]="Dentro",IF(DATOS_[[Check Equiparado]:[Check Equiparado]]="Sí",IF(DATOS!BC$5="Sí",(1/DATOS_[[% anualiz]:[% anualiz]]),1)*IF(DATOS!BC$4="Sí",1/DATOS_[[% normaliz]:[% normaliz]],1)*(DATOS_[Conc.Sal.25])))))))),
0)</f>
        <v>0</v>
      </c>
      <c r="AI22" s="101">
        <f t="array" ref="AI22">IFERROR(
(AVERAGE((IF(DATOS_[[Sexo]:[Sexo]]=$B22,IF(DATOS_[[AGRUP. CLAS. PROF.]:[AGRUP. CLAS. PROF.]]=$B21,IF(DATOS_[[Check Periodo Ref.]:[Check Periodo Ref.]]="Dentro",IF(DATOS_[[Check Equiparado]:[Check Equiparado]]="Sí",IF(DATOS!BD$5="Sí",(1/DATOS_[[% anualiz]:[% anualiz]]),1)*IF(DATOS!BD$4="Sí",1/DATOS_[[% normaliz]:[% normaliz]],1)*(DATOS_[Conc.Sal.26])))))))),
0)</f>
        <v>0</v>
      </c>
      <c r="AJ22" s="101">
        <f t="array" ref="AJ22">IFERROR(
(AVERAGE((IF(DATOS_[[Sexo]:[Sexo]]=$B22,IF(DATOS_[[AGRUP. CLAS. PROF.]:[AGRUP. CLAS. PROF.]]=$B21,IF(DATOS_[[Check Periodo Ref.]:[Check Periodo Ref.]]="Dentro",IF(DATOS_[[Check Equiparado]:[Check Equiparado]]="Sí",IF(DATOS!BE$5="Sí",(1/DATOS_[[% anualiz]:[% anualiz]]),1)*IF(DATOS!BE$4="Sí",1/DATOS_[[% normaliz]:[% normaliz]],1)*(DATOS_[Conc.Sal.27])))))))),
0)</f>
        <v>0</v>
      </c>
      <c r="AK22" s="101">
        <f t="array" ref="AK22">IFERROR(
(AVERAGE((IF(DATOS_[[Sexo]:[Sexo]]=$B22,IF(DATOS_[[AGRUP. CLAS. PROF.]:[AGRUP. CLAS. PROF.]]=$B21,IF(DATOS_[[Check Periodo Ref.]:[Check Periodo Ref.]]="Dentro",IF(DATOS_[[Check Equiparado]:[Check Equiparado]]="Sí",IF(DATOS!BF$5="Sí",(1/DATOS_[[% anualiz]:[% anualiz]]),1)*IF(DATOS!BF$4="Sí",1/DATOS_[[% normaliz]:[% normaliz]],1)*(DATOS_[Conc.Sal.28])))))))),
0)</f>
        <v>0</v>
      </c>
      <c r="AL22" s="101">
        <f t="array" ref="AL22">IFERROR(
(AVERAGE((IF(DATOS_[[Sexo]:[Sexo]]=$B22,IF(DATOS_[[AGRUP. CLAS. PROF.]:[AGRUP. CLAS. PROF.]]=$B21,IF(DATOS_[[Check Periodo Ref.]:[Check Periodo Ref.]]="Dentro",IF(DATOS_[[Check Equiparado]:[Check Equiparado]]="Sí",IF(DATOS!BG$5="Sí",(1/DATOS_[[% anualiz]:[% anualiz]]),1)*IF(DATOS!BG$4="Sí",1/DATOS_[[% normaliz]:[% normaliz]],1)*(DATOS_[Conc.Sal.29])))))))),
0)</f>
        <v>0</v>
      </c>
      <c r="AM22" s="101">
        <f t="array" ref="AM22">IFERROR(
(AVERAGE((IF(DATOS_[[Sexo]:[Sexo]]=$B22,IF(DATOS_[[AGRUP. CLAS. PROF.]:[AGRUP. CLAS. PROF.]]=$B21,IF(DATOS_[[Check Periodo Ref.]:[Check Periodo Ref.]]="Dentro",IF(DATOS_[[Check Equiparado]:[Check Equiparado]]="Sí",IF(DATOS!BH$5="Sí",(1/DATOS_[[% anualiz]:[% anualiz]]),1)*IF(DATOS!BH$4="Sí",1/DATOS_[[% normaliz]:[% normaliz]],1)*(DATOS_[Conc.Sal.30])))))))),
0)</f>
        <v>0</v>
      </c>
      <c r="AN22" s="102">
        <f t="array" ref="AN22">IFERROR(
AVERAGE(IF(DATOS_[Sexo]=$B22,IF(DATOS_[[AGRUP. CLAS. PROF.]:[AGRUP. CLAS. PROF.]]=$B21,IF(DATOS_[Check Equiparado]="Sí",IF(DATOS_[Check Periodo Ref.]="Dentro",DATOS_[Tot COMPL.SAL Eq],FALSE))))),
0)</f>
        <v>0</v>
      </c>
      <c r="AO22" s="103">
        <f t="array" ref="AO22">IFERROR(
AVERAGE(IF(DATOS_[Sexo]=$B22,IF(DATOS_[[AGRUP. CLAS. PROF.]:[AGRUP. CLAS. PROF.]]=$B21,IF(DATOS_[Check Equiparado]="Sí",IF(DATOS_[Check Periodo Ref.]="Dentro",DATOS_[TOTAL SALARIO Eq],FALSE))))),
0)</f>
        <v>0</v>
      </c>
      <c r="AP22" s="104">
        <f t="array" ref="AP22">IFERROR(
(AVERAGE((IF(DATOS_[[Sexo]:[Sexo]]=$B22,IF(DATOS_[[AGRUP. CLAS. PROF.]:[AGRUP. CLAS. PROF.]]=$B21,IF(DATOS_[[Check Periodo Ref.]:[Check Periodo Ref.]]="Dentro",IF(DATOS_[[Check Equiparado]:[Check Equiparado]]="Sí",IF(DATOS!BI$5="Sí",(1/DATOS_[[% anualiz]:[% anualiz]]),1)*IF(DATOS!BI$4="Sí",1/DATOS_[[% normaliz]:[% normaliz]],1)*(DATOS_[C.Extra.01])))))))),
0)</f>
        <v>0</v>
      </c>
      <c r="AQ22" s="104">
        <f t="array" ref="AQ22">IFERROR(
(AVERAGE((IF(DATOS_[[Sexo]:[Sexo]]=$B22,IF(DATOS_[[AGRUP. CLAS. PROF.]:[AGRUP. CLAS. PROF.]]=$B21,IF(DATOS_[[Check Periodo Ref.]:[Check Periodo Ref.]]="Dentro",IF(DATOS_[[Check Equiparado]:[Check Equiparado]]="Sí",IF(DATOS!BJ$5="Sí",(1/DATOS_[[% anualiz]:[% anualiz]]),1)*IF(DATOS!BJ$4="Sí",1/DATOS_[[% normaliz]:[% normaliz]],1)*(DATOS_[C.Extra.02])))))))),
0)</f>
        <v>0</v>
      </c>
      <c r="AR22" s="104">
        <f t="array" ref="AR22">IFERROR(
(AVERAGE((IF(DATOS_[[Sexo]:[Sexo]]=$B22,IF(DATOS_[[AGRUP. CLAS. PROF.]:[AGRUP. CLAS. PROF.]]=$B21,IF(DATOS_[[Check Periodo Ref.]:[Check Periodo Ref.]]="Dentro",IF(DATOS_[[Check Equiparado]:[Check Equiparado]]="Sí",IF(DATOS!BK$5="Sí",(1/DATOS_[[% anualiz]:[% anualiz]]),1)*IF(DATOS!BK$4="Sí",1/DATOS_[[% normaliz]:[% normaliz]],1)*(DATOS_[C.Extra.03])))))))),
0)</f>
        <v>0</v>
      </c>
      <c r="AS22" s="104">
        <f t="array" ref="AS22">IFERROR(
(AVERAGE((IF(DATOS_[[Sexo]:[Sexo]]=$B22,IF(DATOS_[[AGRUP. CLAS. PROF.]:[AGRUP. CLAS. PROF.]]=$B21,IF(DATOS_[[Check Periodo Ref.]:[Check Periodo Ref.]]="Dentro",IF(DATOS_[[Check Equiparado]:[Check Equiparado]]="Sí",IF(DATOS!BL$5="Sí",(1/DATOS_[[% anualiz]:[% anualiz]]),1)*IF(DATOS!BL$4="Sí",1/DATOS_[[% normaliz]:[% normaliz]],1)*(DATOS_[C.Extra.04])))))))),
0)</f>
        <v>0</v>
      </c>
      <c r="AT22" s="104">
        <f t="array" ref="AT22">IFERROR(
(AVERAGE((IF(DATOS_[[Sexo]:[Sexo]]=$B22,IF(DATOS_[[AGRUP. CLAS. PROF.]:[AGRUP. CLAS. PROF.]]=$B21,IF(DATOS_[[Check Periodo Ref.]:[Check Periodo Ref.]]="Dentro",IF(DATOS_[[Check Equiparado]:[Check Equiparado]]="Sí",IF(DATOS!BM$5="Sí",(1/DATOS_[[% anualiz]:[% anualiz]]),1)*IF(DATOS!BM$4="Sí",1/DATOS_[[% normaliz]:[% normaliz]],1)*(DATOS_[C.Extra.05])))))))),
0)</f>
        <v>0</v>
      </c>
      <c r="AU22" s="105">
        <f t="array" ref="AU22">IFERROR(
AVERAGE(IF(DATOS_[Sexo]=$B22,IF(DATOS_[[AGRUP. CLAS. PROF.]:[AGRUP. CLAS. PROF.]]=$B21,IF(DATOS_[Check Equiparado]="Sí",IF(DATOS_[Check Periodo Ref.]="Dentro",DATOS_[Tot Extrasalarial Eq],FALSE))))),
0)</f>
        <v>0</v>
      </c>
      <c r="AV22" s="106">
        <f t="array" ref="AV22">IFERROR(
AVERAGE(IF(DATOS_[Sexo]=$B22,IF(DATOS_[[AGRUP. CLAS. PROF.]:[AGRUP. CLAS. PROF.]]=$B21,IF(DATOS_[Check Equiparado]="Sí",IF(DATOS_[Check Periodo Ref.]="Dentro",DATOS_[TOTAL Retrib Eq],FALSE))))),
0)</f>
        <v>0</v>
      </c>
    </row>
    <row r="23" spans="1:48" x14ac:dyDescent="0.3">
      <c r="A23" s="53" t="str">
        <f t="shared" ref="A23" si="14">+A22</f>
        <v>[ocultar]</v>
      </c>
      <c r="B23" s="57" t="s">
        <v>163</v>
      </c>
      <c r="C23" s="56">
        <f t="array" ref="C23">SUM(IF($B23=DATOS_[Sexo],
IF($B21=DATOS_[AGRUP. CLAS. PROF.],
IF("Dentro"=DATOS_[Check Periodo Ref.],
1/(COUNTIFS(DATOS_[Sexo],$B23,DATOS_[AGRUP. CLAS. PROF.],$B21,DATOS_[Check Periodo Ref.],"Dentro",DATOS_[id],DATOS_[id]))))))</f>
        <v>0</v>
      </c>
      <c r="D23" s="58">
        <f>COUNTIFS(DATOS_[AGRUP. CLAS. PROF.],$B21,DATOS_[Sexo],$B23,DATOS_[Check Periodo Ref.],"Dentro")</f>
        <v>0</v>
      </c>
      <c r="E23" s="58">
        <f>COUNTIFS(DATOS_[AGRUP. CLAS. PROF.],$B21,DATOS_[Sexo],$B23,DATOS_[Check Periodo Ref.],"Dentro",DATOS_[Check Nº SC Norm],"Sí")</f>
        <v>0</v>
      </c>
      <c r="F23" s="58">
        <f>COUNTIFS(DATOS_[AGRUP. CLAS. PROF.],$B21,DATOS_[Sexo],$B23,DATOS_[Check Periodo Ref.],"Dentro",DATOS_[Check Nº SC Anualiz],"Sí")</f>
        <v>0</v>
      </c>
      <c r="G23" s="58">
        <f>COUNTIFS(DATOS_[AGRUP. CLAS. PROF.],$B21,DATOS_[Sexo],$B23,DATOS_[Check Periodo Ref.],"Dentro",DATOS_[Check Nº SC Norm y Anualiz],"Sí")</f>
        <v>0</v>
      </c>
      <c r="H23" s="58">
        <f>COUNTIFS(DATOS_[AGRUP. CLAS. PROF.],$B21,DATOS_[Sexo],$B23,DATOS_[Check Periodo Ref.],"Dentro",DATOS_[Check Equiparación],"Sí")</f>
        <v>0</v>
      </c>
      <c r="I23" s="100" cm="1">
        <f t="array" ref="I23">IFERROR(
AVERAGE(IF(DATOS_[Sexo]=$B23,IF(DATOS_[[AGRUP. CLAS. PROF.]:[AGRUP. CLAS. PROF.]]=$B21,IF(DATOS_[Check Equiparado]="Sí",IF(DATOS_[Check Periodo Ref.]="Dentro",DATOS_[SALARIO BASE Eq],FALSE))))),
0)</f>
        <v>0</v>
      </c>
      <c r="J23" s="101">
        <f t="array" ref="J23">IFERROR(
(AVERAGE((IF(DATOS_[[Sexo]:[Sexo]]=$B23,IF(DATOS_[[AGRUP. CLAS. PROF.]:[AGRUP. CLAS. PROF.]]=$B21,IF(DATOS_[[Check Periodo Ref.]:[Check Periodo Ref.]]="Dentro",IF(DATOS_[[Check Equiparado]:[Check Equiparado]]="Sí",IF(DATOS!AE$5="Sí",(1/DATOS_[[% anualiz]:[% anualiz]]),1)*IF(DATOS!AE$4="Sí",1/DATOS_[[% normaliz]:[% normaliz]],1)*(DATOS_[Conc.Sal.01])))))))),
0)</f>
        <v>0</v>
      </c>
      <c r="K23" s="101">
        <f t="array" ref="K23">IFERROR(
(AVERAGE((IF(DATOS_[[Sexo]:[Sexo]]=$B23,IF(DATOS_[[AGRUP. CLAS. PROF.]:[AGRUP. CLAS. PROF.]]=$B21,IF(DATOS_[[Check Periodo Ref.]:[Check Periodo Ref.]]="Dentro",IF(DATOS_[[Check Equiparado]:[Check Equiparado]]="Sí",IF(DATOS!AF$5="Sí",(1/DATOS_[[% anualiz]:[% anualiz]]),1)*IF(DATOS!AF$4="Sí",1/DATOS_[[% normaliz]:[% normaliz]],1)*(DATOS_[Conc.Sal.02])))))))),
0)</f>
        <v>0</v>
      </c>
      <c r="L23" s="101">
        <f t="array" ref="L23">IFERROR(
(AVERAGE((IF(DATOS_[[Sexo]:[Sexo]]=$B23,IF(DATOS_[[AGRUP. CLAS. PROF.]:[AGRUP. CLAS. PROF.]]=$B21,IF(DATOS_[[Check Periodo Ref.]:[Check Periodo Ref.]]="Dentro",IF(DATOS_[[Check Equiparado]:[Check Equiparado]]="Sí",IF(DATOS!AG$5="Sí",(1/DATOS_[[% anualiz]:[% anualiz]]),1)*IF(DATOS!AG$4="Sí",1/DATOS_[[% normaliz]:[% normaliz]],1)*(DATOS_[Conc.Sal.03])))))))),
0)</f>
        <v>0</v>
      </c>
      <c r="M23" s="101">
        <f t="array" ref="M23">IFERROR(
(AVERAGE((IF(DATOS_[[Sexo]:[Sexo]]=$B23,IF(DATOS_[[AGRUP. CLAS. PROF.]:[AGRUP. CLAS. PROF.]]=$B21,IF(DATOS_[[Check Periodo Ref.]:[Check Periodo Ref.]]="Dentro",IF(DATOS_[[Check Equiparado]:[Check Equiparado]]="Sí",IF(DATOS!AH$5="Sí",(1/DATOS_[[% anualiz]:[% anualiz]]),1)*IF(DATOS!AH$4="Sí",1/DATOS_[[% normaliz]:[% normaliz]],1)*(DATOS_[Conc.Sal.04])))))))),
0)</f>
        <v>0</v>
      </c>
      <c r="N23" s="101">
        <f t="array" ref="N23">IFERROR(
(AVERAGE((IF(DATOS_[[Sexo]:[Sexo]]=$B23,IF(DATOS_[[AGRUP. CLAS. PROF.]:[AGRUP. CLAS. PROF.]]=$B21,IF(DATOS_[[Check Periodo Ref.]:[Check Periodo Ref.]]="Dentro",IF(DATOS_[[Check Equiparado]:[Check Equiparado]]="Sí",IF(DATOS!AI$5="Sí",(1/DATOS_[[% anualiz]:[% anualiz]]),1)*IF(DATOS!AI$4="Sí",1/DATOS_[[% normaliz]:[% normaliz]],1)*(DATOS_[Conc.Sal.05])))))))),
0)</f>
        <v>0</v>
      </c>
      <c r="O23" s="101">
        <f t="array" ref="O23">IFERROR(
(AVERAGE((IF(DATOS_[[Sexo]:[Sexo]]=$B23,IF(DATOS_[[AGRUP. CLAS. PROF.]:[AGRUP. CLAS. PROF.]]=$B21,IF(DATOS_[[Check Periodo Ref.]:[Check Periodo Ref.]]="Dentro",IF(DATOS_[[Check Equiparado]:[Check Equiparado]]="Sí",IF(DATOS!AJ$5="Sí",(1/DATOS_[[% anualiz]:[% anualiz]]),1)*IF(DATOS!AJ$4="Sí",1/DATOS_[[% normaliz]:[% normaliz]],1)*(DATOS_[Conc.Sal.06])))))))),
0)</f>
        <v>0</v>
      </c>
      <c r="P23" s="101">
        <f t="array" ref="P23">IFERROR(
(AVERAGE((IF(DATOS_[[Sexo]:[Sexo]]=$B23,IF(DATOS_[[AGRUP. CLAS. PROF.]:[AGRUP. CLAS. PROF.]]=$B21,IF(DATOS_[[Check Periodo Ref.]:[Check Periodo Ref.]]="Dentro",IF(DATOS_[[Check Equiparado]:[Check Equiparado]]="Sí",IF(DATOS!AK$5="Sí",(1/DATOS_[[% anualiz]:[% anualiz]]),1)*IF(DATOS!AK$4="Sí",1/DATOS_[[% normaliz]:[% normaliz]],1)*(DATOS_[Conc.Sal.07])))))))),
0)</f>
        <v>0</v>
      </c>
      <c r="Q23" s="101">
        <f t="array" ref="Q23">IFERROR(
(AVERAGE((IF(DATOS_[[Sexo]:[Sexo]]=$B23,IF(DATOS_[[AGRUP. CLAS. PROF.]:[AGRUP. CLAS. PROF.]]=$B21,IF(DATOS_[[Check Periodo Ref.]:[Check Periodo Ref.]]="Dentro",IF(DATOS_[[Check Equiparado]:[Check Equiparado]]="Sí",IF(DATOS!AL$5="Sí",(1/DATOS_[[% anualiz]:[% anualiz]]),1)*IF(DATOS!AL$4="Sí",1/DATOS_[[% normaliz]:[% normaliz]],1)*(DATOS_[Conc.Sal.08])))))))),
0)</f>
        <v>0</v>
      </c>
      <c r="R23" s="101">
        <f t="array" ref="R23">IFERROR(
(AVERAGE((IF(DATOS_[[Sexo]:[Sexo]]=$B23,IF(DATOS_[[AGRUP. CLAS. PROF.]:[AGRUP. CLAS. PROF.]]=$B21,IF(DATOS_[[Check Periodo Ref.]:[Check Periodo Ref.]]="Dentro",IF(DATOS_[[Check Equiparado]:[Check Equiparado]]="Sí",IF(DATOS!AM$5="Sí",(1/DATOS_[[% anualiz]:[% anualiz]]),1)*IF(DATOS!AM$4="Sí",1/DATOS_[[% normaliz]:[% normaliz]],1)*(DATOS_[Conc.Sal.09])))))))),
0)</f>
        <v>0</v>
      </c>
      <c r="S23" s="101">
        <f t="array" ref="S23">IFERROR(
(AVERAGE((IF(DATOS_[[Sexo]:[Sexo]]=$B23,IF(DATOS_[[AGRUP. CLAS. PROF.]:[AGRUP. CLAS. PROF.]]=$B21,IF(DATOS_[[Check Periodo Ref.]:[Check Periodo Ref.]]="Dentro",IF(DATOS_[[Check Equiparado]:[Check Equiparado]]="Sí",IF(DATOS!AN$5="Sí",(1/DATOS_[[% anualiz]:[% anualiz]]),1)*IF(DATOS!AN$4="Sí",1/DATOS_[[% normaliz]:[% normaliz]],1)*(DATOS_[Conc.Sal.10])))))))),
0)</f>
        <v>0</v>
      </c>
      <c r="T23" s="101">
        <f t="array" ref="T23">IFERROR(
(AVERAGE((IF(DATOS_[[Sexo]:[Sexo]]=$B23,IF(DATOS_[[AGRUP. CLAS. PROF.]:[AGRUP. CLAS. PROF.]]=$B21,IF(DATOS_[[Check Periodo Ref.]:[Check Periodo Ref.]]="Dentro",IF(DATOS_[[Check Equiparado]:[Check Equiparado]]="Sí",IF(DATOS!AO$5="Sí",(1/DATOS_[[% anualiz]:[% anualiz]]),1)*IF(DATOS!AO$4="Sí",1/DATOS_[[% normaliz]:[% normaliz]],1)*(DATOS_[Conc.Sal.11])))))))),
0)</f>
        <v>0</v>
      </c>
      <c r="U23" s="101">
        <f t="array" ref="U23">IFERROR(
(AVERAGE((IF(DATOS_[[Sexo]:[Sexo]]=$B23,IF(DATOS_[[AGRUP. CLAS. PROF.]:[AGRUP. CLAS. PROF.]]=$B21,IF(DATOS_[[Check Periodo Ref.]:[Check Periodo Ref.]]="Dentro",IF(DATOS_[[Check Equiparado]:[Check Equiparado]]="Sí",IF(DATOS!AP$5="Sí",(1/DATOS_[[% anualiz]:[% anualiz]]),1)*IF(DATOS!AP$4="Sí",1/DATOS_[[% normaliz]:[% normaliz]],1)*(DATOS_[Conc.Sal.12])))))))),
0)</f>
        <v>0</v>
      </c>
      <c r="V23" s="101">
        <f t="array" ref="V23">IFERROR(
(AVERAGE((IF(DATOS_[[Sexo]:[Sexo]]=$B23,IF(DATOS_[[AGRUP. CLAS. PROF.]:[AGRUP. CLAS. PROF.]]=$B21,IF(DATOS_[[Check Periodo Ref.]:[Check Periodo Ref.]]="Dentro",IF(DATOS_[[Check Equiparado]:[Check Equiparado]]="Sí",IF(DATOS!AQ$5="Sí",(1/DATOS_[[% anualiz]:[% anualiz]]),1)*IF(DATOS!AQ$4="Sí",1/DATOS_[[% normaliz]:[% normaliz]],1)*(DATOS_[Conc.Sal.13])))))))),
0)</f>
        <v>0</v>
      </c>
      <c r="W23" s="101">
        <f t="array" ref="W23">IFERROR(
(AVERAGE((IF(DATOS_[[Sexo]:[Sexo]]=$B23,IF(DATOS_[[AGRUP. CLAS. PROF.]:[AGRUP. CLAS. PROF.]]=$B21,IF(DATOS_[[Check Periodo Ref.]:[Check Periodo Ref.]]="Dentro",IF(DATOS_[[Check Equiparado]:[Check Equiparado]]="Sí",IF(DATOS!AR$5="Sí",(1/DATOS_[[% anualiz]:[% anualiz]]),1)*IF(DATOS!AR$4="Sí",1/DATOS_[[% normaliz]:[% normaliz]],1)*(DATOS_[Conc.Sal.14])))))))),
0)</f>
        <v>0</v>
      </c>
      <c r="X23" s="101">
        <f t="array" ref="X23">IFERROR(
(AVERAGE((IF(DATOS_[[Sexo]:[Sexo]]=$B23,IF(DATOS_[[AGRUP. CLAS. PROF.]:[AGRUP. CLAS. PROF.]]=$B21,IF(DATOS_[[Check Periodo Ref.]:[Check Periodo Ref.]]="Dentro",IF(DATOS_[[Check Equiparado]:[Check Equiparado]]="Sí",IF(DATOS!AS$5="Sí",(1/DATOS_[[% anualiz]:[% anualiz]]),1)*IF(DATOS!AS$4="Sí",1/DATOS_[[% normaliz]:[% normaliz]],1)*(DATOS_[Conc.Sal.15])))))))),
0)</f>
        <v>0</v>
      </c>
      <c r="Y23" s="101">
        <f t="array" ref="Y23">IFERROR(
(AVERAGE((IF(DATOS_[[Sexo]:[Sexo]]=$B23,IF(DATOS_[[AGRUP. CLAS. PROF.]:[AGRUP. CLAS. PROF.]]=$B21,IF(DATOS_[[Check Periodo Ref.]:[Check Periodo Ref.]]="Dentro",IF(DATOS_[[Check Equiparado]:[Check Equiparado]]="Sí",IF(DATOS!AT$5="Sí",(1/DATOS_[[% anualiz]:[% anualiz]]),1)*IF(DATOS!AT$4="Sí",1/DATOS_[[% normaliz]:[% normaliz]],1)*(DATOS_[Conc.Sal.16])))))))),
0)</f>
        <v>0</v>
      </c>
      <c r="Z23" s="101">
        <f t="array" ref="Z23">IFERROR(
(AVERAGE((IF(DATOS_[[Sexo]:[Sexo]]=$B23,IF(DATOS_[[AGRUP. CLAS. PROF.]:[AGRUP. CLAS. PROF.]]=$B21,IF(DATOS_[[Check Periodo Ref.]:[Check Periodo Ref.]]="Dentro",IF(DATOS_[[Check Equiparado]:[Check Equiparado]]="Sí",IF(DATOS!AU$5="Sí",(1/DATOS_[[% anualiz]:[% anualiz]]),1)*IF(DATOS!AU$4="Sí",1/DATOS_[[% normaliz]:[% normaliz]],1)*(DATOS_[Conc.Sal.17])))))))),
0)</f>
        <v>0</v>
      </c>
      <c r="AA23" s="101">
        <f t="array" ref="AA23">IFERROR(
(AVERAGE((IF(DATOS_[[Sexo]:[Sexo]]=$B23,IF(DATOS_[[AGRUP. CLAS. PROF.]:[AGRUP. CLAS. PROF.]]=$B21,IF(DATOS_[[Check Periodo Ref.]:[Check Periodo Ref.]]="Dentro",IF(DATOS_[[Check Equiparado]:[Check Equiparado]]="Sí",IF(DATOS!AV$5="Sí",(1/DATOS_[[% anualiz]:[% anualiz]]),1)*IF(DATOS!AV$4="Sí",1/DATOS_[[% normaliz]:[% normaliz]],1)*(DATOS_[Conc.Sal.18])))))))),
0)</f>
        <v>0</v>
      </c>
      <c r="AB23" s="101">
        <f t="array" ref="AB23">IFERROR(
(AVERAGE((IF(DATOS_[[Sexo]:[Sexo]]=$B23,IF(DATOS_[[AGRUP. CLAS. PROF.]:[AGRUP. CLAS. PROF.]]=$B21,IF(DATOS_[[Check Periodo Ref.]:[Check Periodo Ref.]]="Dentro",IF(DATOS_[[Check Equiparado]:[Check Equiparado]]="Sí",IF(DATOS!AW$5="Sí",(1/DATOS_[[% anualiz]:[% anualiz]]),1)*IF(DATOS!AW$4="Sí",1/DATOS_[[% normaliz]:[% normaliz]],1)*(DATOS_[Conc.Sal.19])))))))),
0)</f>
        <v>0</v>
      </c>
      <c r="AC23" s="101">
        <f t="array" ref="AC23">IFERROR(
(AVERAGE((IF(DATOS_[[Sexo]:[Sexo]]=$B23,IF(DATOS_[[AGRUP. CLAS. PROF.]:[AGRUP. CLAS. PROF.]]=$B21,IF(DATOS_[[Check Periodo Ref.]:[Check Periodo Ref.]]="Dentro",IF(DATOS_[[Check Equiparado]:[Check Equiparado]]="Sí",IF(DATOS!AX$5="Sí",(1/DATOS_[[% anualiz]:[% anualiz]]),1)*IF(DATOS!AX$4="Sí",1/DATOS_[[% normaliz]:[% normaliz]],1)*(DATOS_[Conc.Sal.20])))))))),
0)</f>
        <v>0</v>
      </c>
      <c r="AD23" s="101">
        <f t="array" ref="AD23">IFERROR(
(AVERAGE((IF(DATOS_[[Sexo]:[Sexo]]=$B23,IF(DATOS_[[AGRUP. CLAS. PROF.]:[AGRUP. CLAS. PROF.]]=$B21,IF(DATOS_[[Check Periodo Ref.]:[Check Periodo Ref.]]="Dentro",IF(DATOS_[[Check Equiparado]:[Check Equiparado]]="Sí",IF(DATOS!AY$5="Sí",(1/DATOS_[[% anualiz]:[% anualiz]]),1)*IF(DATOS!AY$4="Sí",1/DATOS_[[% normaliz]:[% normaliz]],1)*(DATOS_[Conc.Sal.21])))))))),
0)</f>
        <v>0</v>
      </c>
      <c r="AE23" s="101">
        <f t="array" ref="AE23">IFERROR(
(AVERAGE((IF(DATOS_[[Sexo]:[Sexo]]=$B23,IF(DATOS_[[AGRUP. CLAS. PROF.]:[AGRUP. CLAS. PROF.]]=$B21,IF(DATOS_[[Check Periodo Ref.]:[Check Periodo Ref.]]="Dentro",IF(DATOS_[[Check Equiparado]:[Check Equiparado]]="Sí",IF(DATOS!AZ$5="Sí",(1/DATOS_[[% anualiz]:[% anualiz]]),1)*IF(DATOS!AZ$4="Sí",1/DATOS_[[% normaliz]:[% normaliz]],1)*(DATOS_[Conc.Sal.22])))))))),
0)</f>
        <v>0</v>
      </c>
      <c r="AF23" s="101">
        <f t="array" ref="AF23">IFERROR(
(AVERAGE((IF(DATOS_[[Sexo]:[Sexo]]=$B23,IF(DATOS_[[AGRUP. CLAS. PROF.]:[AGRUP. CLAS. PROF.]]=$B21,IF(DATOS_[[Check Periodo Ref.]:[Check Periodo Ref.]]="Dentro",IF(DATOS_[[Check Equiparado]:[Check Equiparado]]="Sí",IF(DATOS!BA$5="Sí",(1/DATOS_[[% anualiz]:[% anualiz]]),1)*IF(DATOS!BA$4="Sí",1/DATOS_[[% normaliz]:[% normaliz]],1)*(DATOS_[Conc.Sal.23])))))))),
0)</f>
        <v>0</v>
      </c>
      <c r="AG23" s="101">
        <f t="array" ref="AG23">IFERROR(
(AVERAGE((IF(DATOS_[[Sexo]:[Sexo]]=$B23,IF(DATOS_[[AGRUP. CLAS. PROF.]:[AGRUP. CLAS. PROF.]]=$B21,IF(DATOS_[[Check Periodo Ref.]:[Check Periodo Ref.]]="Dentro",IF(DATOS_[[Check Equiparado]:[Check Equiparado]]="Sí",IF(DATOS!BB$5="Sí",(1/DATOS_[[% anualiz]:[% anualiz]]),1)*IF(DATOS!BB$4="Sí",1/DATOS_[[% normaliz]:[% normaliz]],1)*(DATOS_[Conc.Sal.24])))))))),
0)</f>
        <v>0</v>
      </c>
      <c r="AH23" s="101">
        <f t="array" ref="AH23">IFERROR(
(AVERAGE((IF(DATOS_[[Sexo]:[Sexo]]=$B23,IF(DATOS_[[AGRUP. CLAS. PROF.]:[AGRUP. CLAS. PROF.]]=$B21,IF(DATOS_[[Check Periodo Ref.]:[Check Periodo Ref.]]="Dentro",IF(DATOS_[[Check Equiparado]:[Check Equiparado]]="Sí",IF(DATOS!BC$5="Sí",(1/DATOS_[[% anualiz]:[% anualiz]]),1)*IF(DATOS!BC$4="Sí",1/DATOS_[[% normaliz]:[% normaliz]],1)*(DATOS_[Conc.Sal.25])))))))),
0)</f>
        <v>0</v>
      </c>
      <c r="AI23" s="101">
        <f t="array" ref="AI23">IFERROR(
(AVERAGE((IF(DATOS_[[Sexo]:[Sexo]]=$B23,IF(DATOS_[[AGRUP. CLAS. PROF.]:[AGRUP. CLAS. PROF.]]=$B21,IF(DATOS_[[Check Periodo Ref.]:[Check Periodo Ref.]]="Dentro",IF(DATOS_[[Check Equiparado]:[Check Equiparado]]="Sí",IF(DATOS!BD$5="Sí",(1/DATOS_[[% anualiz]:[% anualiz]]),1)*IF(DATOS!BD$4="Sí",1/DATOS_[[% normaliz]:[% normaliz]],1)*(DATOS_[Conc.Sal.26])))))))),
0)</f>
        <v>0</v>
      </c>
      <c r="AJ23" s="101">
        <f t="array" ref="AJ23">IFERROR(
(AVERAGE((IF(DATOS_[[Sexo]:[Sexo]]=$B23,IF(DATOS_[[AGRUP. CLAS. PROF.]:[AGRUP. CLAS. PROF.]]=$B21,IF(DATOS_[[Check Periodo Ref.]:[Check Periodo Ref.]]="Dentro",IF(DATOS_[[Check Equiparado]:[Check Equiparado]]="Sí",IF(DATOS!BE$5="Sí",(1/DATOS_[[% anualiz]:[% anualiz]]),1)*IF(DATOS!BE$4="Sí",1/DATOS_[[% normaliz]:[% normaliz]],1)*(DATOS_[Conc.Sal.27])))))))),
0)</f>
        <v>0</v>
      </c>
      <c r="AK23" s="101">
        <f t="array" ref="AK23">IFERROR(
(AVERAGE((IF(DATOS_[[Sexo]:[Sexo]]=$B23,IF(DATOS_[[AGRUP. CLAS. PROF.]:[AGRUP. CLAS. PROF.]]=$B21,IF(DATOS_[[Check Periodo Ref.]:[Check Periodo Ref.]]="Dentro",IF(DATOS_[[Check Equiparado]:[Check Equiparado]]="Sí",IF(DATOS!BF$5="Sí",(1/DATOS_[[% anualiz]:[% anualiz]]),1)*IF(DATOS!BF$4="Sí",1/DATOS_[[% normaliz]:[% normaliz]],1)*(DATOS_[Conc.Sal.28])))))))),
0)</f>
        <v>0</v>
      </c>
      <c r="AL23" s="101">
        <f t="array" ref="AL23">IFERROR(
(AVERAGE((IF(DATOS_[[Sexo]:[Sexo]]=$B23,IF(DATOS_[[AGRUP. CLAS. PROF.]:[AGRUP. CLAS. PROF.]]=$B21,IF(DATOS_[[Check Periodo Ref.]:[Check Periodo Ref.]]="Dentro",IF(DATOS_[[Check Equiparado]:[Check Equiparado]]="Sí",IF(DATOS!BG$5="Sí",(1/DATOS_[[% anualiz]:[% anualiz]]),1)*IF(DATOS!BG$4="Sí",1/DATOS_[[% normaliz]:[% normaliz]],1)*(DATOS_[Conc.Sal.29])))))))),
0)</f>
        <v>0</v>
      </c>
      <c r="AM23" s="101">
        <f t="array" ref="AM23">IFERROR(
(AVERAGE((IF(DATOS_[[Sexo]:[Sexo]]=$B23,IF(DATOS_[[AGRUP. CLAS. PROF.]:[AGRUP. CLAS. PROF.]]=$B21,IF(DATOS_[[Check Periodo Ref.]:[Check Periodo Ref.]]="Dentro",IF(DATOS_[[Check Equiparado]:[Check Equiparado]]="Sí",IF(DATOS!BH$5="Sí",(1/DATOS_[[% anualiz]:[% anualiz]]),1)*IF(DATOS!BH$4="Sí",1/DATOS_[[% normaliz]:[% normaliz]],1)*(DATOS_[Conc.Sal.30])))))))),
0)</f>
        <v>0</v>
      </c>
      <c r="AN23" s="102">
        <f t="array" ref="AN23">IFERROR(
AVERAGE(IF(DATOS_[Sexo]=$B23,IF(DATOS_[[AGRUP. CLAS. PROF.]:[AGRUP. CLAS. PROF.]]=$B21,IF(DATOS_[Check Equiparado]="Sí",IF(DATOS_[Check Periodo Ref.]="Dentro",DATOS_[Tot COMPL.SAL Eq],FALSE))))),
0)</f>
        <v>0</v>
      </c>
      <c r="AO23" s="103">
        <f t="array" ref="AO23">IFERROR(
AVERAGE(IF(DATOS_[Sexo]=$B23,IF(DATOS_[[AGRUP. CLAS. PROF.]:[AGRUP. CLAS. PROF.]]=$B21,IF(DATOS_[Check Equiparado]="Sí",IF(DATOS_[Check Periodo Ref.]="Dentro",DATOS_[TOTAL SALARIO Eq],FALSE))))),
0)</f>
        <v>0</v>
      </c>
      <c r="AP23" s="104">
        <f t="array" ref="AP23">IFERROR(
(AVERAGE((IF(DATOS_[[Sexo]:[Sexo]]=$B23,IF(DATOS_[[AGRUP. CLAS. PROF.]:[AGRUP. CLAS. PROF.]]=$B21,IF(DATOS_[[Check Periodo Ref.]:[Check Periodo Ref.]]="Dentro",IF(DATOS_[[Check Equiparado]:[Check Equiparado]]="Sí",IF(DATOS!BI$5="Sí",(1/DATOS_[[% anualiz]:[% anualiz]]),1)*IF(DATOS!BI$4="Sí",1/DATOS_[[% normaliz]:[% normaliz]],1)*(DATOS_[C.Extra.01])))))))),
0)</f>
        <v>0</v>
      </c>
      <c r="AQ23" s="104">
        <f t="array" ref="AQ23">IFERROR(
(AVERAGE((IF(DATOS_[[Sexo]:[Sexo]]=$B23,IF(DATOS_[[AGRUP. CLAS. PROF.]:[AGRUP. CLAS. PROF.]]=$B21,IF(DATOS_[[Check Periodo Ref.]:[Check Periodo Ref.]]="Dentro",IF(DATOS_[[Check Equiparado]:[Check Equiparado]]="Sí",IF(DATOS!BJ$5="Sí",(1/DATOS_[[% anualiz]:[% anualiz]]),1)*IF(DATOS!BJ$4="Sí",1/DATOS_[[% normaliz]:[% normaliz]],1)*(DATOS_[C.Extra.02])))))))),
0)</f>
        <v>0</v>
      </c>
      <c r="AR23" s="104">
        <f t="array" ref="AR23">IFERROR(
(AVERAGE((IF(DATOS_[[Sexo]:[Sexo]]=$B23,IF(DATOS_[[AGRUP. CLAS. PROF.]:[AGRUP. CLAS. PROF.]]=$B21,IF(DATOS_[[Check Periodo Ref.]:[Check Periodo Ref.]]="Dentro",IF(DATOS_[[Check Equiparado]:[Check Equiparado]]="Sí",IF(DATOS!BK$5="Sí",(1/DATOS_[[% anualiz]:[% anualiz]]),1)*IF(DATOS!BK$4="Sí",1/DATOS_[[% normaliz]:[% normaliz]],1)*(DATOS_[C.Extra.03])))))))),
0)</f>
        <v>0</v>
      </c>
      <c r="AS23" s="104">
        <f t="array" ref="AS23">IFERROR(
(AVERAGE((IF(DATOS_[[Sexo]:[Sexo]]=$B23,IF(DATOS_[[AGRUP. CLAS. PROF.]:[AGRUP. CLAS. PROF.]]=$B21,IF(DATOS_[[Check Periodo Ref.]:[Check Periodo Ref.]]="Dentro",IF(DATOS_[[Check Equiparado]:[Check Equiparado]]="Sí",IF(DATOS!BL$5="Sí",(1/DATOS_[[% anualiz]:[% anualiz]]),1)*IF(DATOS!BL$4="Sí",1/DATOS_[[% normaliz]:[% normaliz]],1)*(DATOS_[C.Extra.04])))))))),
0)</f>
        <v>0</v>
      </c>
      <c r="AT23" s="104">
        <f t="array" ref="AT23">IFERROR(
(AVERAGE((IF(DATOS_[[Sexo]:[Sexo]]=$B23,IF(DATOS_[[AGRUP. CLAS. PROF.]:[AGRUP. CLAS. PROF.]]=$B21,IF(DATOS_[[Check Periodo Ref.]:[Check Periodo Ref.]]="Dentro",IF(DATOS_[[Check Equiparado]:[Check Equiparado]]="Sí",IF(DATOS!BM$5="Sí",(1/DATOS_[[% anualiz]:[% anualiz]]),1)*IF(DATOS!BM$4="Sí",1/DATOS_[[% normaliz]:[% normaliz]],1)*(DATOS_[C.Extra.05])))))))),
0)</f>
        <v>0</v>
      </c>
      <c r="AU23" s="105">
        <f t="array" ref="AU23">IFERROR(
AVERAGE(IF(DATOS_[Sexo]=$B23,IF(DATOS_[[AGRUP. CLAS. PROF.]:[AGRUP. CLAS. PROF.]]=$B21,IF(DATOS_[Check Equiparado]="Sí",IF(DATOS_[Check Periodo Ref.]="Dentro",DATOS_[Tot Extrasalarial Eq],FALSE))))),
0)</f>
        <v>0</v>
      </c>
      <c r="AV23" s="106">
        <f t="array" ref="AV23">IFERROR(
AVERAGE(IF(DATOS_[Sexo]=$B23,IF(DATOS_[[AGRUP. CLAS. PROF.]:[AGRUP. CLAS. PROF.]]=$B21,IF(DATOS_[Check Equiparado]="Sí",IF(DATOS_[Check Periodo Ref.]="Dentro",DATOS_[TOTAL Retrib Eq],FALSE))))),
0)</f>
        <v>0</v>
      </c>
    </row>
    <row r="24" spans="1:48" ht="17.25" thickBot="1" x14ac:dyDescent="0.35">
      <c r="A24" s="53" t="str">
        <f t="shared" ref="A24" si="15">+A25</f>
        <v>[ocultar]</v>
      </c>
      <c r="B24" s="62" t="s">
        <v>301</v>
      </c>
      <c r="C24" s="99"/>
      <c r="D24" s="63"/>
      <c r="E24" s="63"/>
      <c r="F24" s="63"/>
      <c r="G24" s="63"/>
      <c r="H24" s="63"/>
      <c r="I24" s="129" t="str">
        <f t="shared" ref="I24:AV24" si="16">IFERROR((I25-I26)/I25,"")</f>
        <v/>
      </c>
      <c r="J24" s="130" t="str">
        <f t="shared" si="16"/>
        <v/>
      </c>
      <c r="K24" s="131" t="str">
        <f t="shared" si="16"/>
        <v/>
      </c>
      <c r="L24" s="131" t="str">
        <f t="shared" si="16"/>
        <v/>
      </c>
      <c r="M24" s="131" t="str">
        <f t="shared" si="16"/>
        <v/>
      </c>
      <c r="N24" s="132" t="str">
        <f t="shared" si="16"/>
        <v/>
      </c>
      <c r="O24" s="133" t="str">
        <f t="shared" si="16"/>
        <v/>
      </c>
      <c r="P24" s="133" t="str">
        <f t="shared" si="16"/>
        <v/>
      </c>
      <c r="Q24" s="133" t="str">
        <f t="shared" si="16"/>
        <v/>
      </c>
      <c r="R24" s="133" t="str">
        <f t="shared" si="16"/>
        <v/>
      </c>
      <c r="S24" s="133" t="str">
        <f t="shared" si="16"/>
        <v/>
      </c>
      <c r="T24" s="133" t="str">
        <f t="shared" si="16"/>
        <v/>
      </c>
      <c r="U24" s="133" t="str">
        <f t="shared" si="16"/>
        <v/>
      </c>
      <c r="V24" s="133" t="str">
        <f t="shared" si="16"/>
        <v/>
      </c>
      <c r="W24" s="133" t="str">
        <f t="shared" si="16"/>
        <v/>
      </c>
      <c r="X24" s="133" t="str">
        <f t="shared" si="16"/>
        <v/>
      </c>
      <c r="Y24" s="133" t="str">
        <f t="shared" si="16"/>
        <v/>
      </c>
      <c r="Z24" s="132" t="str">
        <f t="shared" si="16"/>
        <v/>
      </c>
      <c r="AA24" s="132" t="str">
        <f t="shared" si="16"/>
        <v/>
      </c>
      <c r="AB24" s="132" t="str">
        <f t="shared" si="16"/>
        <v/>
      </c>
      <c r="AC24" s="132" t="str">
        <f t="shared" si="16"/>
        <v/>
      </c>
      <c r="AD24" s="132" t="str">
        <f t="shared" si="16"/>
        <v/>
      </c>
      <c r="AE24" s="132" t="str">
        <f t="shared" si="16"/>
        <v/>
      </c>
      <c r="AF24" s="132" t="str">
        <f t="shared" si="16"/>
        <v/>
      </c>
      <c r="AG24" s="132" t="str">
        <f t="shared" si="16"/>
        <v/>
      </c>
      <c r="AH24" s="132" t="str">
        <f t="shared" si="16"/>
        <v/>
      </c>
      <c r="AI24" s="132" t="str">
        <f t="shared" si="16"/>
        <v/>
      </c>
      <c r="AJ24" s="132" t="str">
        <f t="shared" si="16"/>
        <v/>
      </c>
      <c r="AK24" s="132" t="str">
        <f t="shared" si="16"/>
        <v/>
      </c>
      <c r="AL24" s="132" t="str">
        <f t="shared" si="16"/>
        <v/>
      </c>
      <c r="AM24" s="132" t="str">
        <f t="shared" si="16"/>
        <v/>
      </c>
      <c r="AN24" s="134" t="str">
        <f t="shared" si="16"/>
        <v/>
      </c>
      <c r="AO24" s="138" t="str">
        <f t="shared" si="16"/>
        <v/>
      </c>
      <c r="AP24" s="135" t="str">
        <f t="shared" si="16"/>
        <v/>
      </c>
      <c r="AQ24" s="135" t="str">
        <f t="shared" si="16"/>
        <v/>
      </c>
      <c r="AR24" s="135" t="str">
        <f t="shared" si="16"/>
        <v/>
      </c>
      <c r="AS24" s="135" t="str">
        <f t="shared" si="16"/>
        <v/>
      </c>
      <c r="AT24" s="135" t="str">
        <f t="shared" si="16"/>
        <v/>
      </c>
      <c r="AU24" s="136" t="str">
        <f t="shared" si="16"/>
        <v/>
      </c>
      <c r="AV24" s="137" t="str">
        <f t="shared" si="16"/>
        <v/>
      </c>
    </row>
    <row r="25" spans="1:48" x14ac:dyDescent="0.3">
      <c r="A25" s="53" t="str">
        <f t="shared" ref="A25" si="17">+IF(C25+C26=0,"[ocultar]","")</f>
        <v>[ocultar]</v>
      </c>
      <c r="B25" s="57" t="s">
        <v>162</v>
      </c>
      <c r="C25" s="56">
        <f t="array" ref="C25">SUM(IF($B25=DATOS_[Sexo],
IF($B24=DATOS_[AGRUP. CLAS. PROF.],
IF("Dentro"=DATOS_[Check Periodo Ref.],
1/(COUNTIFS(DATOS_[Sexo],$B25,DATOS_[AGRUP. CLAS. PROF.],$B24,DATOS_[Check Periodo Ref.],"Dentro",DATOS_[id],DATOS_[id]))))))</f>
        <v>0</v>
      </c>
      <c r="D25" s="58">
        <f>COUNTIFS(DATOS_[AGRUP. CLAS. PROF.],$B24,DATOS_[Sexo],$B25,DATOS_[Check Periodo Ref.],"Dentro")</f>
        <v>0</v>
      </c>
      <c r="E25" s="58">
        <f>COUNTIFS(DATOS_[AGRUP. CLAS. PROF.],$B24,DATOS_[Sexo],$B25,DATOS_[Check Periodo Ref.],"Dentro",DATOS_[Check Nº SC Norm],"Sí")</f>
        <v>0</v>
      </c>
      <c r="F25" s="58">
        <f>COUNTIFS(DATOS_[AGRUP. CLAS. PROF.],$B24,DATOS_[Sexo],$B25,DATOS_[Check Periodo Ref.],"Dentro",DATOS_[Check Nº SC Anualiz],"Sí")</f>
        <v>0</v>
      </c>
      <c r="G25" s="58">
        <f>COUNTIFS(DATOS_[AGRUP. CLAS. PROF.],$B24,DATOS_[Sexo],$B25,DATOS_[Check Periodo Ref.],"Dentro",DATOS_[Check Nº SC Norm y Anualiz],"Sí")</f>
        <v>0</v>
      </c>
      <c r="H25" s="58">
        <f>COUNTIFS(DATOS_[AGRUP. CLAS. PROF.],$B24,DATOS_[Sexo],$B25,DATOS_[Check Periodo Ref.],"Dentro",DATOS_[Check Equiparación],"Sí")</f>
        <v>0</v>
      </c>
      <c r="I25" s="100">
        <f t="array" ref="I25">IFERROR(
AVERAGE(IF(DATOS_[Sexo]=$B25,IF(DATOS_[[AGRUP. CLAS. PROF.]:[AGRUP. CLAS. PROF.]]=$B24,IF(DATOS_[Check Equiparado]="Sí",IF(DATOS_[Check Periodo Ref.]="Dentro",DATOS_[SALARIO BASE Eq],FALSE))))),
0)</f>
        <v>0</v>
      </c>
      <c r="J25" s="101">
        <f t="array" ref="J25">IFERROR(
(AVERAGE((IF(DATOS_[[Sexo]:[Sexo]]=$B25,IF(DATOS_[[AGRUP. CLAS. PROF.]:[AGRUP. CLAS. PROF.]]=$B24,IF(DATOS_[[Check Periodo Ref.]:[Check Periodo Ref.]]="Dentro",IF(DATOS_[[Check Equiparado]:[Check Equiparado]]="Sí",IF(DATOS!AE$5="Sí",(1/DATOS_[[% anualiz]:[% anualiz]]),1)*IF(DATOS!AE$4="Sí",1/DATOS_[[% normaliz]:[% normaliz]],1)*(DATOS_[Conc.Sal.01])))))))),
0)</f>
        <v>0</v>
      </c>
      <c r="K25" s="101">
        <f t="array" ref="K25">IFERROR(
(AVERAGE((IF(DATOS_[[Sexo]:[Sexo]]=$B25,IF(DATOS_[[AGRUP. CLAS. PROF.]:[AGRUP. CLAS. PROF.]]=$B24,IF(DATOS_[[Check Periodo Ref.]:[Check Periodo Ref.]]="Dentro",IF(DATOS_[[Check Equiparado]:[Check Equiparado]]="Sí",IF(DATOS!AF$5="Sí",(1/DATOS_[[% anualiz]:[% anualiz]]),1)*IF(DATOS!AF$4="Sí",1/DATOS_[[% normaliz]:[% normaliz]],1)*(DATOS_[Conc.Sal.02])))))))),
0)</f>
        <v>0</v>
      </c>
      <c r="L25" s="101">
        <f t="array" ref="L25">IFERROR(
(AVERAGE((IF(DATOS_[[Sexo]:[Sexo]]=$B25,IF(DATOS_[[AGRUP. CLAS. PROF.]:[AGRUP. CLAS. PROF.]]=$B24,IF(DATOS_[[Check Periodo Ref.]:[Check Periodo Ref.]]="Dentro",IF(DATOS_[[Check Equiparado]:[Check Equiparado]]="Sí",IF(DATOS!AG$5="Sí",(1/DATOS_[[% anualiz]:[% anualiz]]),1)*IF(DATOS!AG$4="Sí",1/DATOS_[[% normaliz]:[% normaliz]],1)*(DATOS_[Conc.Sal.03])))))))),
0)</f>
        <v>0</v>
      </c>
      <c r="M25" s="101">
        <f t="array" ref="M25">IFERROR(
(AVERAGE((IF(DATOS_[[Sexo]:[Sexo]]=$B25,IF(DATOS_[[AGRUP. CLAS. PROF.]:[AGRUP. CLAS. PROF.]]=$B24,IF(DATOS_[[Check Periodo Ref.]:[Check Periodo Ref.]]="Dentro",IF(DATOS_[[Check Equiparado]:[Check Equiparado]]="Sí",IF(DATOS!AH$5="Sí",(1/DATOS_[[% anualiz]:[% anualiz]]),1)*IF(DATOS!AH$4="Sí",1/DATOS_[[% normaliz]:[% normaliz]],1)*(DATOS_[Conc.Sal.04])))))))),
0)</f>
        <v>0</v>
      </c>
      <c r="N25" s="101">
        <f t="array" ref="N25">IFERROR(
(AVERAGE((IF(DATOS_[[Sexo]:[Sexo]]=$B25,IF(DATOS_[[AGRUP. CLAS. PROF.]:[AGRUP. CLAS. PROF.]]=$B24,IF(DATOS_[[Check Periodo Ref.]:[Check Periodo Ref.]]="Dentro",IF(DATOS_[[Check Equiparado]:[Check Equiparado]]="Sí",IF(DATOS!AI$5="Sí",(1/DATOS_[[% anualiz]:[% anualiz]]),1)*IF(DATOS!AI$4="Sí",1/DATOS_[[% normaliz]:[% normaliz]],1)*(DATOS_[Conc.Sal.05])))))))),
0)</f>
        <v>0</v>
      </c>
      <c r="O25" s="101">
        <f t="array" ref="O25">IFERROR(
(AVERAGE((IF(DATOS_[[Sexo]:[Sexo]]=$B25,IF(DATOS_[[AGRUP. CLAS. PROF.]:[AGRUP. CLAS. PROF.]]=$B24,IF(DATOS_[[Check Periodo Ref.]:[Check Periodo Ref.]]="Dentro",IF(DATOS_[[Check Equiparado]:[Check Equiparado]]="Sí",IF(DATOS!AJ$5="Sí",(1/DATOS_[[% anualiz]:[% anualiz]]),1)*IF(DATOS!AJ$4="Sí",1/DATOS_[[% normaliz]:[% normaliz]],1)*(DATOS_[Conc.Sal.06])))))))),
0)</f>
        <v>0</v>
      </c>
      <c r="P25" s="101">
        <f t="array" ref="P25">IFERROR(
(AVERAGE((IF(DATOS_[[Sexo]:[Sexo]]=$B25,IF(DATOS_[[AGRUP. CLAS. PROF.]:[AGRUP. CLAS. PROF.]]=$B24,IF(DATOS_[[Check Periodo Ref.]:[Check Periodo Ref.]]="Dentro",IF(DATOS_[[Check Equiparado]:[Check Equiparado]]="Sí",IF(DATOS!AK$5="Sí",(1/DATOS_[[% anualiz]:[% anualiz]]),1)*IF(DATOS!AK$4="Sí",1/DATOS_[[% normaliz]:[% normaliz]],1)*(DATOS_[Conc.Sal.07])))))))),
0)</f>
        <v>0</v>
      </c>
      <c r="Q25" s="101">
        <f t="array" ref="Q25">IFERROR(
(AVERAGE((IF(DATOS_[[Sexo]:[Sexo]]=$B25,IF(DATOS_[[AGRUP. CLAS. PROF.]:[AGRUP. CLAS. PROF.]]=$B24,IF(DATOS_[[Check Periodo Ref.]:[Check Periodo Ref.]]="Dentro",IF(DATOS_[[Check Equiparado]:[Check Equiparado]]="Sí",IF(DATOS!AL$5="Sí",(1/DATOS_[[% anualiz]:[% anualiz]]),1)*IF(DATOS!AL$4="Sí",1/DATOS_[[% normaliz]:[% normaliz]],1)*(DATOS_[Conc.Sal.08])))))))),
0)</f>
        <v>0</v>
      </c>
      <c r="R25" s="101">
        <f t="array" ref="R25">IFERROR(
(AVERAGE((IF(DATOS_[[Sexo]:[Sexo]]=$B25,IF(DATOS_[[AGRUP. CLAS. PROF.]:[AGRUP. CLAS. PROF.]]=$B24,IF(DATOS_[[Check Periodo Ref.]:[Check Periodo Ref.]]="Dentro",IF(DATOS_[[Check Equiparado]:[Check Equiparado]]="Sí",IF(DATOS!AM$5="Sí",(1/DATOS_[[% anualiz]:[% anualiz]]),1)*IF(DATOS!AM$4="Sí",1/DATOS_[[% normaliz]:[% normaliz]],1)*(DATOS_[Conc.Sal.09])))))))),
0)</f>
        <v>0</v>
      </c>
      <c r="S25" s="101">
        <f t="array" ref="S25">IFERROR(
(AVERAGE((IF(DATOS_[[Sexo]:[Sexo]]=$B25,IF(DATOS_[[AGRUP. CLAS. PROF.]:[AGRUP. CLAS. PROF.]]=$B24,IF(DATOS_[[Check Periodo Ref.]:[Check Periodo Ref.]]="Dentro",IF(DATOS_[[Check Equiparado]:[Check Equiparado]]="Sí",IF(DATOS!AN$5="Sí",(1/DATOS_[[% anualiz]:[% anualiz]]),1)*IF(DATOS!AN$4="Sí",1/DATOS_[[% normaliz]:[% normaliz]],1)*(DATOS_[Conc.Sal.10])))))))),
0)</f>
        <v>0</v>
      </c>
      <c r="T25" s="101">
        <f t="array" ref="T25">IFERROR(
(AVERAGE((IF(DATOS_[[Sexo]:[Sexo]]=$B25,IF(DATOS_[[AGRUP. CLAS. PROF.]:[AGRUP. CLAS. PROF.]]=$B24,IF(DATOS_[[Check Periodo Ref.]:[Check Periodo Ref.]]="Dentro",IF(DATOS_[[Check Equiparado]:[Check Equiparado]]="Sí",IF(DATOS!AO$5="Sí",(1/DATOS_[[% anualiz]:[% anualiz]]),1)*IF(DATOS!AO$4="Sí",1/DATOS_[[% normaliz]:[% normaliz]],1)*(DATOS_[Conc.Sal.11])))))))),
0)</f>
        <v>0</v>
      </c>
      <c r="U25" s="101">
        <f t="array" ref="U25">IFERROR(
(AVERAGE((IF(DATOS_[[Sexo]:[Sexo]]=$B25,IF(DATOS_[[AGRUP. CLAS. PROF.]:[AGRUP. CLAS. PROF.]]=$B24,IF(DATOS_[[Check Periodo Ref.]:[Check Periodo Ref.]]="Dentro",IF(DATOS_[[Check Equiparado]:[Check Equiparado]]="Sí",IF(DATOS!AP$5="Sí",(1/DATOS_[[% anualiz]:[% anualiz]]),1)*IF(DATOS!AP$4="Sí",1/DATOS_[[% normaliz]:[% normaliz]],1)*(DATOS_[Conc.Sal.12])))))))),
0)</f>
        <v>0</v>
      </c>
      <c r="V25" s="101">
        <f t="array" ref="V25">IFERROR(
(AVERAGE((IF(DATOS_[[Sexo]:[Sexo]]=$B25,IF(DATOS_[[AGRUP. CLAS. PROF.]:[AGRUP. CLAS. PROF.]]=$B24,IF(DATOS_[[Check Periodo Ref.]:[Check Periodo Ref.]]="Dentro",IF(DATOS_[[Check Equiparado]:[Check Equiparado]]="Sí",IF(DATOS!AQ$5="Sí",(1/DATOS_[[% anualiz]:[% anualiz]]),1)*IF(DATOS!AQ$4="Sí",1/DATOS_[[% normaliz]:[% normaliz]],1)*(DATOS_[Conc.Sal.13])))))))),
0)</f>
        <v>0</v>
      </c>
      <c r="W25" s="101">
        <f t="array" ref="W25">IFERROR(
(AVERAGE((IF(DATOS_[[Sexo]:[Sexo]]=$B25,IF(DATOS_[[AGRUP. CLAS. PROF.]:[AGRUP. CLAS. PROF.]]=$B24,IF(DATOS_[[Check Periodo Ref.]:[Check Periodo Ref.]]="Dentro",IF(DATOS_[[Check Equiparado]:[Check Equiparado]]="Sí",IF(DATOS!AR$5="Sí",(1/DATOS_[[% anualiz]:[% anualiz]]),1)*IF(DATOS!AR$4="Sí",1/DATOS_[[% normaliz]:[% normaliz]],1)*(DATOS_[Conc.Sal.14])))))))),
0)</f>
        <v>0</v>
      </c>
      <c r="X25" s="101">
        <f t="array" ref="X25">IFERROR(
(AVERAGE((IF(DATOS_[[Sexo]:[Sexo]]=$B25,IF(DATOS_[[AGRUP. CLAS. PROF.]:[AGRUP. CLAS. PROF.]]=$B24,IF(DATOS_[[Check Periodo Ref.]:[Check Periodo Ref.]]="Dentro",IF(DATOS_[[Check Equiparado]:[Check Equiparado]]="Sí",IF(DATOS!AS$5="Sí",(1/DATOS_[[% anualiz]:[% anualiz]]),1)*IF(DATOS!AS$4="Sí",1/DATOS_[[% normaliz]:[% normaliz]],1)*(DATOS_[Conc.Sal.15])))))))),
0)</f>
        <v>0</v>
      </c>
      <c r="Y25" s="101">
        <f t="array" ref="Y25">IFERROR(
(AVERAGE((IF(DATOS_[[Sexo]:[Sexo]]=$B25,IF(DATOS_[[AGRUP. CLAS. PROF.]:[AGRUP. CLAS. PROF.]]=$B24,IF(DATOS_[[Check Periodo Ref.]:[Check Periodo Ref.]]="Dentro",IF(DATOS_[[Check Equiparado]:[Check Equiparado]]="Sí",IF(DATOS!AT$5="Sí",(1/DATOS_[[% anualiz]:[% anualiz]]),1)*IF(DATOS!AT$4="Sí",1/DATOS_[[% normaliz]:[% normaliz]],1)*(DATOS_[Conc.Sal.16])))))))),
0)</f>
        <v>0</v>
      </c>
      <c r="Z25" s="101">
        <f t="array" ref="Z25">IFERROR(
(AVERAGE((IF(DATOS_[[Sexo]:[Sexo]]=$B25,IF(DATOS_[[AGRUP. CLAS. PROF.]:[AGRUP. CLAS. PROF.]]=$B24,IF(DATOS_[[Check Periodo Ref.]:[Check Periodo Ref.]]="Dentro",IF(DATOS_[[Check Equiparado]:[Check Equiparado]]="Sí",IF(DATOS!AU$5="Sí",(1/DATOS_[[% anualiz]:[% anualiz]]),1)*IF(DATOS!AU$4="Sí",1/DATOS_[[% normaliz]:[% normaliz]],1)*(DATOS_[Conc.Sal.17])))))))),
0)</f>
        <v>0</v>
      </c>
      <c r="AA25" s="101">
        <f t="array" ref="AA25">IFERROR(
(AVERAGE((IF(DATOS_[[Sexo]:[Sexo]]=$B25,IF(DATOS_[[AGRUP. CLAS. PROF.]:[AGRUP. CLAS. PROF.]]=$B24,IF(DATOS_[[Check Periodo Ref.]:[Check Periodo Ref.]]="Dentro",IF(DATOS_[[Check Equiparado]:[Check Equiparado]]="Sí",IF(DATOS!AV$5="Sí",(1/DATOS_[[% anualiz]:[% anualiz]]),1)*IF(DATOS!AV$4="Sí",1/DATOS_[[% normaliz]:[% normaliz]],1)*(DATOS_[Conc.Sal.18])))))))),
0)</f>
        <v>0</v>
      </c>
      <c r="AB25" s="101">
        <f t="array" ref="AB25">IFERROR(
(AVERAGE((IF(DATOS_[[Sexo]:[Sexo]]=$B25,IF(DATOS_[[AGRUP. CLAS. PROF.]:[AGRUP. CLAS. PROF.]]=$B24,IF(DATOS_[[Check Periodo Ref.]:[Check Periodo Ref.]]="Dentro",IF(DATOS_[[Check Equiparado]:[Check Equiparado]]="Sí",IF(DATOS!AW$5="Sí",(1/DATOS_[[% anualiz]:[% anualiz]]),1)*IF(DATOS!AW$4="Sí",1/DATOS_[[% normaliz]:[% normaliz]],1)*(DATOS_[Conc.Sal.19])))))))),
0)</f>
        <v>0</v>
      </c>
      <c r="AC25" s="101">
        <f t="array" ref="AC25">IFERROR(
(AVERAGE((IF(DATOS_[[Sexo]:[Sexo]]=$B25,IF(DATOS_[[AGRUP. CLAS. PROF.]:[AGRUP. CLAS. PROF.]]=$B24,IF(DATOS_[[Check Periodo Ref.]:[Check Periodo Ref.]]="Dentro",IF(DATOS_[[Check Equiparado]:[Check Equiparado]]="Sí",IF(DATOS!AX$5="Sí",(1/DATOS_[[% anualiz]:[% anualiz]]),1)*IF(DATOS!AX$4="Sí",1/DATOS_[[% normaliz]:[% normaliz]],1)*(DATOS_[Conc.Sal.20])))))))),
0)</f>
        <v>0</v>
      </c>
      <c r="AD25" s="101">
        <f t="array" ref="AD25">IFERROR(
(AVERAGE((IF(DATOS_[[Sexo]:[Sexo]]=$B25,IF(DATOS_[[AGRUP. CLAS. PROF.]:[AGRUP. CLAS. PROF.]]=$B24,IF(DATOS_[[Check Periodo Ref.]:[Check Periodo Ref.]]="Dentro",IF(DATOS_[[Check Equiparado]:[Check Equiparado]]="Sí",IF(DATOS!AY$5="Sí",(1/DATOS_[[% anualiz]:[% anualiz]]),1)*IF(DATOS!AY$4="Sí",1/DATOS_[[% normaliz]:[% normaliz]],1)*(DATOS_[Conc.Sal.21])))))))),
0)</f>
        <v>0</v>
      </c>
      <c r="AE25" s="101">
        <f t="array" ref="AE25">IFERROR(
(AVERAGE((IF(DATOS_[[Sexo]:[Sexo]]=$B25,IF(DATOS_[[AGRUP. CLAS. PROF.]:[AGRUP. CLAS. PROF.]]=$B24,IF(DATOS_[[Check Periodo Ref.]:[Check Periodo Ref.]]="Dentro",IF(DATOS_[[Check Equiparado]:[Check Equiparado]]="Sí",IF(DATOS!AZ$5="Sí",(1/DATOS_[[% anualiz]:[% anualiz]]),1)*IF(DATOS!AZ$4="Sí",1/DATOS_[[% normaliz]:[% normaliz]],1)*(DATOS_[Conc.Sal.22])))))))),
0)</f>
        <v>0</v>
      </c>
      <c r="AF25" s="101">
        <f t="array" ref="AF25">IFERROR(
(AVERAGE((IF(DATOS_[[Sexo]:[Sexo]]=$B25,IF(DATOS_[[AGRUP. CLAS. PROF.]:[AGRUP. CLAS. PROF.]]=$B24,IF(DATOS_[[Check Periodo Ref.]:[Check Periodo Ref.]]="Dentro",IF(DATOS_[[Check Equiparado]:[Check Equiparado]]="Sí",IF(DATOS!BA$5="Sí",(1/DATOS_[[% anualiz]:[% anualiz]]),1)*IF(DATOS!BA$4="Sí",1/DATOS_[[% normaliz]:[% normaliz]],1)*(DATOS_[Conc.Sal.23])))))))),
0)</f>
        <v>0</v>
      </c>
      <c r="AG25" s="101">
        <f t="array" ref="AG25">IFERROR(
(AVERAGE((IF(DATOS_[[Sexo]:[Sexo]]=$B25,IF(DATOS_[[AGRUP. CLAS. PROF.]:[AGRUP. CLAS. PROF.]]=$B24,IF(DATOS_[[Check Periodo Ref.]:[Check Periodo Ref.]]="Dentro",IF(DATOS_[[Check Equiparado]:[Check Equiparado]]="Sí",IF(DATOS!BB$5="Sí",(1/DATOS_[[% anualiz]:[% anualiz]]),1)*IF(DATOS!BB$4="Sí",1/DATOS_[[% normaliz]:[% normaliz]],1)*(DATOS_[Conc.Sal.24])))))))),
0)</f>
        <v>0</v>
      </c>
      <c r="AH25" s="101">
        <f t="array" ref="AH25">IFERROR(
(AVERAGE((IF(DATOS_[[Sexo]:[Sexo]]=$B25,IF(DATOS_[[AGRUP. CLAS. PROF.]:[AGRUP. CLAS. PROF.]]=$B24,IF(DATOS_[[Check Periodo Ref.]:[Check Periodo Ref.]]="Dentro",IF(DATOS_[[Check Equiparado]:[Check Equiparado]]="Sí",IF(DATOS!BC$5="Sí",(1/DATOS_[[% anualiz]:[% anualiz]]),1)*IF(DATOS!BC$4="Sí",1/DATOS_[[% normaliz]:[% normaliz]],1)*(DATOS_[Conc.Sal.25])))))))),
0)</f>
        <v>0</v>
      </c>
      <c r="AI25" s="101">
        <f t="array" ref="AI25">IFERROR(
(AVERAGE((IF(DATOS_[[Sexo]:[Sexo]]=$B25,IF(DATOS_[[AGRUP. CLAS. PROF.]:[AGRUP. CLAS. PROF.]]=$B24,IF(DATOS_[[Check Periodo Ref.]:[Check Periodo Ref.]]="Dentro",IF(DATOS_[[Check Equiparado]:[Check Equiparado]]="Sí",IF(DATOS!BD$5="Sí",(1/DATOS_[[% anualiz]:[% anualiz]]),1)*IF(DATOS!BD$4="Sí",1/DATOS_[[% normaliz]:[% normaliz]],1)*(DATOS_[Conc.Sal.26])))))))),
0)</f>
        <v>0</v>
      </c>
      <c r="AJ25" s="101">
        <f t="array" ref="AJ25">IFERROR(
(AVERAGE((IF(DATOS_[[Sexo]:[Sexo]]=$B25,IF(DATOS_[[AGRUP. CLAS. PROF.]:[AGRUP. CLAS. PROF.]]=$B24,IF(DATOS_[[Check Periodo Ref.]:[Check Periodo Ref.]]="Dentro",IF(DATOS_[[Check Equiparado]:[Check Equiparado]]="Sí",IF(DATOS!BE$5="Sí",(1/DATOS_[[% anualiz]:[% anualiz]]),1)*IF(DATOS!BE$4="Sí",1/DATOS_[[% normaliz]:[% normaliz]],1)*(DATOS_[Conc.Sal.27])))))))),
0)</f>
        <v>0</v>
      </c>
      <c r="AK25" s="101">
        <f t="array" ref="AK25">IFERROR(
(AVERAGE((IF(DATOS_[[Sexo]:[Sexo]]=$B25,IF(DATOS_[[AGRUP. CLAS. PROF.]:[AGRUP. CLAS. PROF.]]=$B24,IF(DATOS_[[Check Periodo Ref.]:[Check Periodo Ref.]]="Dentro",IF(DATOS_[[Check Equiparado]:[Check Equiparado]]="Sí",IF(DATOS!BF$5="Sí",(1/DATOS_[[% anualiz]:[% anualiz]]),1)*IF(DATOS!BF$4="Sí",1/DATOS_[[% normaliz]:[% normaliz]],1)*(DATOS_[Conc.Sal.28])))))))),
0)</f>
        <v>0</v>
      </c>
      <c r="AL25" s="101">
        <f t="array" ref="AL25">IFERROR(
(AVERAGE((IF(DATOS_[[Sexo]:[Sexo]]=$B25,IF(DATOS_[[AGRUP. CLAS. PROF.]:[AGRUP. CLAS. PROF.]]=$B24,IF(DATOS_[[Check Periodo Ref.]:[Check Periodo Ref.]]="Dentro",IF(DATOS_[[Check Equiparado]:[Check Equiparado]]="Sí",IF(DATOS!BG$5="Sí",(1/DATOS_[[% anualiz]:[% anualiz]]),1)*IF(DATOS!BG$4="Sí",1/DATOS_[[% normaliz]:[% normaliz]],1)*(DATOS_[Conc.Sal.29])))))))),
0)</f>
        <v>0</v>
      </c>
      <c r="AM25" s="101">
        <f t="array" ref="AM25">IFERROR(
(AVERAGE((IF(DATOS_[[Sexo]:[Sexo]]=$B25,IF(DATOS_[[AGRUP. CLAS. PROF.]:[AGRUP. CLAS. PROF.]]=$B24,IF(DATOS_[[Check Periodo Ref.]:[Check Periodo Ref.]]="Dentro",IF(DATOS_[[Check Equiparado]:[Check Equiparado]]="Sí",IF(DATOS!BH$5="Sí",(1/DATOS_[[% anualiz]:[% anualiz]]),1)*IF(DATOS!BH$4="Sí",1/DATOS_[[% normaliz]:[% normaliz]],1)*(DATOS_[Conc.Sal.30])))))))),
0)</f>
        <v>0</v>
      </c>
      <c r="AN25" s="102">
        <f t="array" ref="AN25">IFERROR(
AVERAGE(IF(DATOS_[Sexo]=$B25,IF(DATOS_[[AGRUP. CLAS. PROF.]:[AGRUP. CLAS. PROF.]]=$B24,IF(DATOS_[Check Equiparado]="Sí",IF(DATOS_[Check Periodo Ref.]="Dentro",DATOS_[Tot COMPL.SAL Eq],FALSE))))),
0)</f>
        <v>0</v>
      </c>
      <c r="AO25" s="103">
        <f t="array" ref="AO25">IFERROR(
AVERAGE(IF(DATOS_[Sexo]=$B25,IF(DATOS_[[AGRUP. CLAS. PROF.]:[AGRUP. CLAS. PROF.]]=$B24,IF(DATOS_[Check Equiparado]="Sí",IF(DATOS_[Check Periodo Ref.]="Dentro",DATOS_[TOTAL SALARIO Eq],FALSE))))),
0)</f>
        <v>0</v>
      </c>
      <c r="AP25" s="104">
        <f t="array" ref="AP25">IFERROR(
(AVERAGE((IF(DATOS_[[Sexo]:[Sexo]]=$B25,IF(DATOS_[[AGRUP. CLAS. PROF.]:[AGRUP. CLAS. PROF.]]=$B24,IF(DATOS_[[Check Periodo Ref.]:[Check Periodo Ref.]]="Dentro",IF(DATOS_[[Check Equiparado]:[Check Equiparado]]="Sí",IF(DATOS!BI$5="Sí",(1/DATOS_[[% anualiz]:[% anualiz]]),1)*IF(DATOS!BI$4="Sí",1/DATOS_[[% normaliz]:[% normaliz]],1)*(DATOS_[C.Extra.01])))))))),
0)</f>
        <v>0</v>
      </c>
      <c r="AQ25" s="104">
        <f t="array" ref="AQ25">IFERROR(
(AVERAGE((IF(DATOS_[[Sexo]:[Sexo]]=$B25,IF(DATOS_[[AGRUP. CLAS. PROF.]:[AGRUP. CLAS. PROF.]]=$B24,IF(DATOS_[[Check Periodo Ref.]:[Check Periodo Ref.]]="Dentro",IF(DATOS_[[Check Equiparado]:[Check Equiparado]]="Sí",IF(DATOS!BJ$5="Sí",(1/DATOS_[[% anualiz]:[% anualiz]]),1)*IF(DATOS!BJ$4="Sí",1/DATOS_[[% normaliz]:[% normaliz]],1)*(DATOS_[C.Extra.02])))))))),
0)</f>
        <v>0</v>
      </c>
      <c r="AR25" s="104">
        <f t="array" ref="AR25">IFERROR(
(AVERAGE((IF(DATOS_[[Sexo]:[Sexo]]=$B25,IF(DATOS_[[AGRUP. CLAS. PROF.]:[AGRUP. CLAS. PROF.]]=$B24,IF(DATOS_[[Check Periodo Ref.]:[Check Periodo Ref.]]="Dentro",IF(DATOS_[[Check Equiparado]:[Check Equiparado]]="Sí",IF(DATOS!BK$5="Sí",(1/DATOS_[[% anualiz]:[% anualiz]]),1)*IF(DATOS!BK$4="Sí",1/DATOS_[[% normaliz]:[% normaliz]],1)*(DATOS_[C.Extra.03])))))))),
0)</f>
        <v>0</v>
      </c>
      <c r="AS25" s="104">
        <f t="array" ref="AS25">IFERROR(
(AVERAGE((IF(DATOS_[[Sexo]:[Sexo]]=$B25,IF(DATOS_[[AGRUP. CLAS. PROF.]:[AGRUP. CLAS. PROF.]]=$B24,IF(DATOS_[[Check Periodo Ref.]:[Check Periodo Ref.]]="Dentro",IF(DATOS_[[Check Equiparado]:[Check Equiparado]]="Sí",IF(DATOS!BL$5="Sí",(1/DATOS_[[% anualiz]:[% anualiz]]),1)*IF(DATOS!BL$4="Sí",1/DATOS_[[% normaliz]:[% normaliz]],1)*(DATOS_[C.Extra.04])))))))),
0)</f>
        <v>0</v>
      </c>
      <c r="AT25" s="104">
        <f t="array" ref="AT25">IFERROR(
(AVERAGE((IF(DATOS_[[Sexo]:[Sexo]]=$B25,IF(DATOS_[[AGRUP. CLAS. PROF.]:[AGRUP. CLAS. PROF.]]=$B24,IF(DATOS_[[Check Periodo Ref.]:[Check Periodo Ref.]]="Dentro",IF(DATOS_[[Check Equiparado]:[Check Equiparado]]="Sí",IF(DATOS!BM$5="Sí",(1/DATOS_[[% anualiz]:[% anualiz]]),1)*IF(DATOS!BM$4="Sí",1/DATOS_[[% normaliz]:[% normaliz]],1)*(DATOS_[C.Extra.05])))))))),
0)</f>
        <v>0</v>
      </c>
      <c r="AU25" s="105">
        <f t="array" ref="AU25">IFERROR(
AVERAGE(IF(DATOS_[Sexo]=$B25,IF(DATOS_[[AGRUP. CLAS. PROF.]:[AGRUP. CLAS. PROF.]]=$B24,IF(DATOS_[Check Equiparado]="Sí",IF(DATOS_[Check Periodo Ref.]="Dentro",DATOS_[Tot Extrasalarial Eq],FALSE))))),
0)</f>
        <v>0</v>
      </c>
      <c r="AV25" s="106">
        <f t="array" ref="AV25">IFERROR(
AVERAGE(IF(DATOS_[Sexo]=$B25,IF(DATOS_[[AGRUP. CLAS. PROF.]:[AGRUP. CLAS. PROF.]]=$B24,IF(DATOS_[Check Equiparado]="Sí",IF(DATOS_[Check Periodo Ref.]="Dentro",DATOS_[TOTAL Retrib Eq],FALSE))))),
0)</f>
        <v>0</v>
      </c>
    </row>
    <row r="26" spans="1:48" x14ac:dyDescent="0.3">
      <c r="A26" s="53" t="str">
        <f t="shared" ref="A26" si="18">+A25</f>
        <v>[ocultar]</v>
      </c>
      <c r="B26" s="57" t="s">
        <v>163</v>
      </c>
      <c r="C26" s="56">
        <f t="array" ref="C26">SUM(IF($B26=DATOS_[Sexo],
IF($B24=DATOS_[AGRUP. CLAS. PROF.],
IF("Dentro"=DATOS_[Check Periodo Ref.],
1/(COUNTIFS(DATOS_[Sexo],$B26,DATOS_[AGRUP. CLAS. PROF.],$B24,DATOS_[Check Periodo Ref.],"Dentro",DATOS_[id],DATOS_[id]))))))</f>
        <v>0</v>
      </c>
      <c r="D26" s="58">
        <f>COUNTIFS(DATOS_[AGRUP. CLAS. PROF.],$B24,DATOS_[Sexo],$B26,DATOS_[Check Periodo Ref.],"Dentro")</f>
        <v>0</v>
      </c>
      <c r="E26" s="58">
        <f>COUNTIFS(DATOS_[AGRUP. CLAS. PROF.],$B24,DATOS_[Sexo],$B26,DATOS_[Check Periodo Ref.],"Dentro",DATOS_[Check Nº SC Norm],"Sí")</f>
        <v>0</v>
      </c>
      <c r="F26" s="58">
        <f>COUNTIFS(DATOS_[AGRUP. CLAS. PROF.],$B24,DATOS_[Sexo],$B26,DATOS_[Check Periodo Ref.],"Dentro",DATOS_[Check Nº SC Anualiz],"Sí")</f>
        <v>0</v>
      </c>
      <c r="G26" s="58">
        <f>COUNTIFS(DATOS_[AGRUP. CLAS. PROF.],$B24,DATOS_[Sexo],$B26,DATOS_[Check Periodo Ref.],"Dentro",DATOS_[Check Nº SC Norm y Anualiz],"Sí")</f>
        <v>0</v>
      </c>
      <c r="H26" s="58">
        <f>COUNTIFS(DATOS_[AGRUP. CLAS. PROF.],$B24,DATOS_[Sexo],$B26,DATOS_[Check Periodo Ref.],"Dentro",DATOS_[Check Equiparación],"Sí")</f>
        <v>0</v>
      </c>
      <c r="I26" s="100" cm="1">
        <f t="array" ref="I26">IFERROR(
AVERAGE(IF(DATOS_[Sexo]=$B26,IF(DATOS_[[AGRUP. CLAS. PROF.]:[AGRUP. CLAS. PROF.]]=$B24,IF(DATOS_[Check Equiparado]="Sí",IF(DATOS_[Check Periodo Ref.]="Dentro",DATOS_[SALARIO BASE Eq],FALSE))))),
0)</f>
        <v>0</v>
      </c>
      <c r="J26" s="101">
        <f t="array" ref="J26">IFERROR(
(AVERAGE((IF(DATOS_[[Sexo]:[Sexo]]=$B26,IF(DATOS_[[AGRUP. CLAS. PROF.]:[AGRUP. CLAS. PROF.]]=$B24,IF(DATOS_[[Check Periodo Ref.]:[Check Periodo Ref.]]="Dentro",IF(DATOS_[[Check Equiparado]:[Check Equiparado]]="Sí",IF(DATOS!AE$5="Sí",(1/DATOS_[[% anualiz]:[% anualiz]]),1)*IF(DATOS!AE$4="Sí",1/DATOS_[[% normaliz]:[% normaliz]],1)*(DATOS_[Conc.Sal.01])))))))),
0)</f>
        <v>0</v>
      </c>
      <c r="K26" s="101">
        <f t="array" ref="K26">IFERROR(
(AVERAGE((IF(DATOS_[[Sexo]:[Sexo]]=$B26,IF(DATOS_[[AGRUP. CLAS. PROF.]:[AGRUP. CLAS. PROF.]]=$B24,IF(DATOS_[[Check Periodo Ref.]:[Check Periodo Ref.]]="Dentro",IF(DATOS_[[Check Equiparado]:[Check Equiparado]]="Sí",IF(DATOS!AF$5="Sí",(1/DATOS_[[% anualiz]:[% anualiz]]),1)*IF(DATOS!AF$4="Sí",1/DATOS_[[% normaliz]:[% normaliz]],1)*(DATOS_[Conc.Sal.02])))))))),
0)</f>
        <v>0</v>
      </c>
      <c r="L26" s="101">
        <f t="array" ref="L26">IFERROR(
(AVERAGE((IF(DATOS_[[Sexo]:[Sexo]]=$B26,IF(DATOS_[[AGRUP. CLAS. PROF.]:[AGRUP. CLAS. PROF.]]=$B24,IF(DATOS_[[Check Periodo Ref.]:[Check Periodo Ref.]]="Dentro",IF(DATOS_[[Check Equiparado]:[Check Equiparado]]="Sí",IF(DATOS!AG$5="Sí",(1/DATOS_[[% anualiz]:[% anualiz]]),1)*IF(DATOS!AG$4="Sí",1/DATOS_[[% normaliz]:[% normaliz]],1)*(DATOS_[Conc.Sal.03])))))))),
0)</f>
        <v>0</v>
      </c>
      <c r="M26" s="101">
        <f t="array" ref="M26">IFERROR(
(AVERAGE((IF(DATOS_[[Sexo]:[Sexo]]=$B26,IF(DATOS_[[AGRUP. CLAS. PROF.]:[AGRUP. CLAS. PROF.]]=$B24,IF(DATOS_[[Check Periodo Ref.]:[Check Periodo Ref.]]="Dentro",IF(DATOS_[[Check Equiparado]:[Check Equiparado]]="Sí",IF(DATOS!AH$5="Sí",(1/DATOS_[[% anualiz]:[% anualiz]]),1)*IF(DATOS!AH$4="Sí",1/DATOS_[[% normaliz]:[% normaliz]],1)*(DATOS_[Conc.Sal.04])))))))),
0)</f>
        <v>0</v>
      </c>
      <c r="N26" s="101">
        <f t="array" ref="N26">IFERROR(
(AVERAGE((IF(DATOS_[[Sexo]:[Sexo]]=$B26,IF(DATOS_[[AGRUP. CLAS. PROF.]:[AGRUP. CLAS. PROF.]]=$B24,IF(DATOS_[[Check Periodo Ref.]:[Check Periodo Ref.]]="Dentro",IF(DATOS_[[Check Equiparado]:[Check Equiparado]]="Sí",IF(DATOS!AI$5="Sí",(1/DATOS_[[% anualiz]:[% anualiz]]),1)*IF(DATOS!AI$4="Sí",1/DATOS_[[% normaliz]:[% normaliz]],1)*(DATOS_[Conc.Sal.05])))))))),
0)</f>
        <v>0</v>
      </c>
      <c r="O26" s="101">
        <f t="array" ref="O26">IFERROR(
(AVERAGE((IF(DATOS_[[Sexo]:[Sexo]]=$B26,IF(DATOS_[[AGRUP. CLAS. PROF.]:[AGRUP. CLAS. PROF.]]=$B24,IF(DATOS_[[Check Periodo Ref.]:[Check Periodo Ref.]]="Dentro",IF(DATOS_[[Check Equiparado]:[Check Equiparado]]="Sí",IF(DATOS!AJ$5="Sí",(1/DATOS_[[% anualiz]:[% anualiz]]),1)*IF(DATOS!AJ$4="Sí",1/DATOS_[[% normaliz]:[% normaliz]],1)*(DATOS_[Conc.Sal.06])))))))),
0)</f>
        <v>0</v>
      </c>
      <c r="P26" s="101">
        <f t="array" ref="P26">IFERROR(
(AVERAGE((IF(DATOS_[[Sexo]:[Sexo]]=$B26,IF(DATOS_[[AGRUP. CLAS. PROF.]:[AGRUP. CLAS. PROF.]]=$B24,IF(DATOS_[[Check Periodo Ref.]:[Check Periodo Ref.]]="Dentro",IF(DATOS_[[Check Equiparado]:[Check Equiparado]]="Sí",IF(DATOS!AK$5="Sí",(1/DATOS_[[% anualiz]:[% anualiz]]),1)*IF(DATOS!AK$4="Sí",1/DATOS_[[% normaliz]:[% normaliz]],1)*(DATOS_[Conc.Sal.07])))))))),
0)</f>
        <v>0</v>
      </c>
      <c r="Q26" s="101">
        <f t="array" ref="Q26">IFERROR(
(AVERAGE((IF(DATOS_[[Sexo]:[Sexo]]=$B26,IF(DATOS_[[AGRUP. CLAS. PROF.]:[AGRUP. CLAS. PROF.]]=$B24,IF(DATOS_[[Check Periodo Ref.]:[Check Periodo Ref.]]="Dentro",IF(DATOS_[[Check Equiparado]:[Check Equiparado]]="Sí",IF(DATOS!AL$5="Sí",(1/DATOS_[[% anualiz]:[% anualiz]]),1)*IF(DATOS!AL$4="Sí",1/DATOS_[[% normaliz]:[% normaliz]],1)*(DATOS_[Conc.Sal.08])))))))),
0)</f>
        <v>0</v>
      </c>
      <c r="R26" s="101">
        <f t="array" ref="R26">IFERROR(
(AVERAGE((IF(DATOS_[[Sexo]:[Sexo]]=$B26,IF(DATOS_[[AGRUP. CLAS. PROF.]:[AGRUP. CLAS. PROF.]]=$B24,IF(DATOS_[[Check Periodo Ref.]:[Check Periodo Ref.]]="Dentro",IF(DATOS_[[Check Equiparado]:[Check Equiparado]]="Sí",IF(DATOS!AM$5="Sí",(1/DATOS_[[% anualiz]:[% anualiz]]),1)*IF(DATOS!AM$4="Sí",1/DATOS_[[% normaliz]:[% normaliz]],1)*(DATOS_[Conc.Sal.09])))))))),
0)</f>
        <v>0</v>
      </c>
      <c r="S26" s="101">
        <f t="array" ref="S26">IFERROR(
(AVERAGE((IF(DATOS_[[Sexo]:[Sexo]]=$B26,IF(DATOS_[[AGRUP. CLAS. PROF.]:[AGRUP. CLAS. PROF.]]=$B24,IF(DATOS_[[Check Periodo Ref.]:[Check Periodo Ref.]]="Dentro",IF(DATOS_[[Check Equiparado]:[Check Equiparado]]="Sí",IF(DATOS!AN$5="Sí",(1/DATOS_[[% anualiz]:[% anualiz]]),1)*IF(DATOS!AN$4="Sí",1/DATOS_[[% normaliz]:[% normaliz]],1)*(DATOS_[Conc.Sal.10])))))))),
0)</f>
        <v>0</v>
      </c>
      <c r="T26" s="101">
        <f t="array" ref="T26">IFERROR(
(AVERAGE((IF(DATOS_[[Sexo]:[Sexo]]=$B26,IF(DATOS_[[AGRUP. CLAS. PROF.]:[AGRUP. CLAS. PROF.]]=$B24,IF(DATOS_[[Check Periodo Ref.]:[Check Periodo Ref.]]="Dentro",IF(DATOS_[[Check Equiparado]:[Check Equiparado]]="Sí",IF(DATOS!AO$5="Sí",(1/DATOS_[[% anualiz]:[% anualiz]]),1)*IF(DATOS!AO$4="Sí",1/DATOS_[[% normaliz]:[% normaliz]],1)*(DATOS_[Conc.Sal.11])))))))),
0)</f>
        <v>0</v>
      </c>
      <c r="U26" s="101">
        <f t="array" ref="U26">IFERROR(
(AVERAGE((IF(DATOS_[[Sexo]:[Sexo]]=$B26,IF(DATOS_[[AGRUP. CLAS. PROF.]:[AGRUP. CLAS. PROF.]]=$B24,IF(DATOS_[[Check Periodo Ref.]:[Check Periodo Ref.]]="Dentro",IF(DATOS_[[Check Equiparado]:[Check Equiparado]]="Sí",IF(DATOS!AP$5="Sí",(1/DATOS_[[% anualiz]:[% anualiz]]),1)*IF(DATOS!AP$4="Sí",1/DATOS_[[% normaliz]:[% normaliz]],1)*(DATOS_[Conc.Sal.12])))))))),
0)</f>
        <v>0</v>
      </c>
      <c r="V26" s="101">
        <f t="array" ref="V26">IFERROR(
(AVERAGE((IF(DATOS_[[Sexo]:[Sexo]]=$B26,IF(DATOS_[[AGRUP. CLAS. PROF.]:[AGRUP. CLAS. PROF.]]=$B24,IF(DATOS_[[Check Periodo Ref.]:[Check Periodo Ref.]]="Dentro",IF(DATOS_[[Check Equiparado]:[Check Equiparado]]="Sí",IF(DATOS!AQ$5="Sí",(1/DATOS_[[% anualiz]:[% anualiz]]),1)*IF(DATOS!AQ$4="Sí",1/DATOS_[[% normaliz]:[% normaliz]],1)*(DATOS_[Conc.Sal.13])))))))),
0)</f>
        <v>0</v>
      </c>
      <c r="W26" s="101">
        <f t="array" ref="W26">IFERROR(
(AVERAGE((IF(DATOS_[[Sexo]:[Sexo]]=$B26,IF(DATOS_[[AGRUP. CLAS. PROF.]:[AGRUP. CLAS. PROF.]]=$B24,IF(DATOS_[[Check Periodo Ref.]:[Check Periodo Ref.]]="Dentro",IF(DATOS_[[Check Equiparado]:[Check Equiparado]]="Sí",IF(DATOS!AR$5="Sí",(1/DATOS_[[% anualiz]:[% anualiz]]),1)*IF(DATOS!AR$4="Sí",1/DATOS_[[% normaliz]:[% normaliz]],1)*(DATOS_[Conc.Sal.14])))))))),
0)</f>
        <v>0</v>
      </c>
      <c r="X26" s="101">
        <f t="array" ref="X26">IFERROR(
(AVERAGE((IF(DATOS_[[Sexo]:[Sexo]]=$B26,IF(DATOS_[[AGRUP. CLAS. PROF.]:[AGRUP. CLAS. PROF.]]=$B24,IF(DATOS_[[Check Periodo Ref.]:[Check Periodo Ref.]]="Dentro",IF(DATOS_[[Check Equiparado]:[Check Equiparado]]="Sí",IF(DATOS!AS$5="Sí",(1/DATOS_[[% anualiz]:[% anualiz]]),1)*IF(DATOS!AS$4="Sí",1/DATOS_[[% normaliz]:[% normaliz]],1)*(DATOS_[Conc.Sal.15])))))))),
0)</f>
        <v>0</v>
      </c>
      <c r="Y26" s="101">
        <f t="array" ref="Y26">IFERROR(
(AVERAGE((IF(DATOS_[[Sexo]:[Sexo]]=$B26,IF(DATOS_[[AGRUP. CLAS. PROF.]:[AGRUP. CLAS. PROF.]]=$B24,IF(DATOS_[[Check Periodo Ref.]:[Check Periodo Ref.]]="Dentro",IF(DATOS_[[Check Equiparado]:[Check Equiparado]]="Sí",IF(DATOS!AT$5="Sí",(1/DATOS_[[% anualiz]:[% anualiz]]),1)*IF(DATOS!AT$4="Sí",1/DATOS_[[% normaliz]:[% normaliz]],1)*(DATOS_[Conc.Sal.16])))))))),
0)</f>
        <v>0</v>
      </c>
      <c r="Z26" s="101">
        <f t="array" ref="Z26">IFERROR(
(AVERAGE((IF(DATOS_[[Sexo]:[Sexo]]=$B26,IF(DATOS_[[AGRUP. CLAS. PROF.]:[AGRUP. CLAS. PROF.]]=$B24,IF(DATOS_[[Check Periodo Ref.]:[Check Periodo Ref.]]="Dentro",IF(DATOS_[[Check Equiparado]:[Check Equiparado]]="Sí",IF(DATOS!AU$5="Sí",(1/DATOS_[[% anualiz]:[% anualiz]]),1)*IF(DATOS!AU$4="Sí",1/DATOS_[[% normaliz]:[% normaliz]],1)*(DATOS_[Conc.Sal.17])))))))),
0)</f>
        <v>0</v>
      </c>
      <c r="AA26" s="101">
        <f t="array" ref="AA26">IFERROR(
(AVERAGE((IF(DATOS_[[Sexo]:[Sexo]]=$B26,IF(DATOS_[[AGRUP. CLAS. PROF.]:[AGRUP. CLAS. PROF.]]=$B24,IF(DATOS_[[Check Periodo Ref.]:[Check Periodo Ref.]]="Dentro",IF(DATOS_[[Check Equiparado]:[Check Equiparado]]="Sí",IF(DATOS!AV$5="Sí",(1/DATOS_[[% anualiz]:[% anualiz]]),1)*IF(DATOS!AV$4="Sí",1/DATOS_[[% normaliz]:[% normaliz]],1)*(DATOS_[Conc.Sal.18])))))))),
0)</f>
        <v>0</v>
      </c>
      <c r="AB26" s="101">
        <f t="array" ref="AB26">IFERROR(
(AVERAGE((IF(DATOS_[[Sexo]:[Sexo]]=$B26,IF(DATOS_[[AGRUP. CLAS. PROF.]:[AGRUP. CLAS. PROF.]]=$B24,IF(DATOS_[[Check Periodo Ref.]:[Check Periodo Ref.]]="Dentro",IF(DATOS_[[Check Equiparado]:[Check Equiparado]]="Sí",IF(DATOS!AW$5="Sí",(1/DATOS_[[% anualiz]:[% anualiz]]),1)*IF(DATOS!AW$4="Sí",1/DATOS_[[% normaliz]:[% normaliz]],1)*(DATOS_[Conc.Sal.19])))))))),
0)</f>
        <v>0</v>
      </c>
      <c r="AC26" s="101">
        <f t="array" ref="AC26">IFERROR(
(AVERAGE((IF(DATOS_[[Sexo]:[Sexo]]=$B26,IF(DATOS_[[AGRUP. CLAS. PROF.]:[AGRUP. CLAS. PROF.]]=$B24,IF(DATOS_[[Check Periodo Ref.]:[Check Periodo Ref.]]="Dentro",IF(DATOS_[[Check Equiparado]:[Check Equiparado]]="Sí",IF(DATOS!AX$5="Sí",(1/DATOS_[[% anualiz]:[% anualiz]]),1)*IF(DATOS!AX$4="Sí",1/DATOS_[[% normaliz]:[% normaliz]],1)*(DATOS_[Conc.Sal.20])))))))),
0)</f>
        <v>0</v>
      </c>
      <c r="AD26" s="101">
        <f t="array" ref="AD26">IFERROR(
(AVERAGE((IF(DATOS_[[Sexo]:[Sexo]]=$B26,IF(DATOS_[[AGRUP. CLAS. PROF.]:[AGRUP. CLAS. PROF.]]=$B24,IF(DATOS_[[Check Periodo Ref.]:[Check Periodo Ref.]]="Dentro",IF(DATOS_[[Check Equiparado]:[Check Equiparado]]="Sí",IF(DATOS!AY$5="Sí",(1/DATOS_[[% anualiz]:[% anualiz]]),1)*IF(DATOS!AY$4="Sí",1/DATOS_[[% normaliz]:[% normaliz]],1)*(DATOS_[Conc.Sal.21])))))))),
0)</f>
        <v>0</v>
      </c>
      <c r="AE26" s="101">
        <f t="array" ref="AE26">IFERROR(
(AVERAGE((IF(DATOS_[[Sexo]:[Sexo]]=$B26,IF(DATOS_[[AGRUP. CLAS. PROF.]:[AGRUP. CLAS. PROF.]]=$B24,IF(DATOS_[[Check Periodo Ref.]:[Check Periodo Ref.]]="Dentro",IF(DATOS_[[Check Equiparado]:[Check Equiparado]]="Sí",IF(DATOS!AZ$5="Sí",(1/DATOS_[[% anualiz]:[% anualiz]]),1)*IF(DATOS!AZ$4="Sí",1/DATOS_[[% normaliz]:[% normaliz]],1)*(DATOS_[Conc.Sal.22])))))))),
0)</f>
        <v>0</v>
      </c>
      <c r="AF26" s="101">
        <f t="array" ref="AF26">IFERROR(
(AVERAGE((IF(DATOS_[[Sexo]:[Sexo]]=$B26,IF(DATOS_[[AGRUP. CLAS. PROF.]:[AGRUP. CLAS. PROF.]]=$B24,IF(DATOS_[[Check Periodo Ref.]:[Check Periodo Ref.]]="Dentro",IF(DATOS_[[Check Equiparado]:[Check Equiparado]]="Sí",IF(DATOS!BA$5="Sí",(1/DATOS_[[% anualiz]:[% anualiz]]),1)*IF(DATOS!BA$4="Sí",1/DATOS_[[% normaliz]:[% normaliz]],1)*(DATOS_[Conc.Sal.23])))))))),
0)</f>
        <v>0</v>
      </c>
      <c r="AG26" s="101">
        <f t="array" ref="AG26">IFERROR(
(AVERAGE((IF(DATOS_[[Sexo]:[Sexo]]=$B26,IF(DATOS_[[AGRUP. CLAS. PROF.]:[AGRUP. CLAS. PROF.]]=$B24,IF(DATOS_[[Check Periodo Ref.]:[Check Periodo Ref.]]="Dentro",IF(DATOS_[[Check Equiparado]:[Check Equiparado]]="Sí",IF(DATOS!BB$5="Sí",(1/DATOS_[[% anualiz]:[% anualiz]]),1)*IF(DATOS!BB$4="Sí",1/DATOS_[[% normaliz]:[% normaliz]],1)*(DATOS_[Conc.Sal.24])))))))),
0)</f>
        <v>0</v>
      </c>
      <c r="AH26" s="101">
        <f t="array" ref="AH26">IFERROR(
(AVERAGE((IF(DATOS_[[Sexo]:[Sexo]]=$B26,IF(DATOS_[[AGRUP. CLAS. PROF.]:[AGRUP. CLAS. PROF.]]=$B24,IF(DATOS_[[Check Periodo Ref.]:[Check Periodo Ref.]]="Dentro",IF(DATOS_[[Check Equiparado]:[Check Equiparado]]="Sí",IF(DATOS!BC$5="Sí",(1/DATOS_[[% anualiz]:[% anualiz]]),1)*IF(DATOS!BC$4="Sí",1/DATOS_[[% normaliz]:[% normaliz]],1)*(DATOS_[Conc.Sal.25])))))))),
0)</f>
        <v>0</v>
      </c>
      <c r="AI26" s="101">
        <f t="array" ref="AI26">IFERROR(
(AVERAGE((IF(DATOS_[[Sexo]:[Sexo]]=$B26,IF(DATOS_[[AGRUP. CLAS. PROF.]:[AGRUP. CLAS. PROF.]]=$B24,IF(DATOS_[[Check Periodo Ref.]:[Check Periodo Ref.]]="Dentro",IF(DATOS_[[Check Equiparado]:[Check Equiparado]]="Sí",IF(DATOS!BD$5="Sí",(1/DATOS_[[% anualiz]:[% anualiz]]),1)*IF(DATOS!BD$4="Sí",1/DATOS_[[% normaliz]:[% normaliz]],1)*(DATOS_[Conc.Sal.26])))))))),
0)</f>
        <v>0</v>
      </c>
      <c r="AJ26" s="101">
        <f t="array" ref="AJ26">IFERROR(
(AVERAGE((IF(DATOS_[[Sexo]:[Sexo]]=$B26,IF(DATOS_[[AGRUP. CLAS. PROF.]:[AGRUP. CLAS. PROF.]]=$B24,IF(DATOS_[[Check Periodo Ref.]:[Check Periodo Ref.]]="Dentro",IF(DATOS_[[Check Equiparado]:[Check Equiparado]]="Sí",IF(DATOS!BE$5="Sí",(1/DATOS_[[% anualiz]:[% anualiz]]),1)*IF(DATOS!BE$4="Sí",1/DATOS_[[% normaliz]:[% normaliz]],1)*(DATOS_[Conc.Sal.27])))))))),
0)</f>
        <v>0</v>
      </c>
      <c r="AK26" s="101">
        <f t="array" ref="AK26">IFERROR(
(AVERAGE((IF(DATOS_[[Sexo]:[Sexo]]=$B26,IF(DATOS_[[AGRUP. CLAS. PROF.]:[AGRUP. CLAS. PROF.]]=$B24,IF(DATOS_[[Check Periodo Ref.]:[Check Periodo Ref.]]="Dentro",IF(DATOS_[[Check Equiparado]:[Check Equiparado]]="Sí",IF(DATOS!BF$5="Sí",(1/DATOS_[[% anualiz]:[% anualiz]]),1)*IF(DATOS!BF$4="Sí",1/DATOS_[[% normaliz]:[% normaliz]],1)*(DATOS_[Conc.Sal.28])))))))),
0)</f>
        <v>0</v>
      </c>
      <c r="AL26" s="101">
        <f t="array" ref="AL26">IFERROR(
(AVERAGE((IF(DATOS_[[Sexo]:[Sexo]]=$B26,IF(DATOS_[[AGRUP. CLAS. PROF.]:[AGRUP. CLAS. PROF.]]=$B24,IF(DATOS_[[Check Periodo Ref.]:[Check Periodo Ref.]]="Dentro",IF(DATOS_[[Check Equiparado]:[Check Equiparado]]="Sí",IF(DATOS!BG$5="Sí",(1/DATOS_[[% anualiz]:[% anualiz]]),1)*IF(DATOS!BG$4="Sí",1/DATOS_[[% normaliz]:[% normaliz]],1)*(DATOS_[Conc.Sal.29])))))))),
0)</f>
        <v>0</v>
      </c>
      <c r="AM26" s="101">
        <f t="array" ref="AM26">IFERROR(
(AVERAGE((IF(DATOS_[[Sexo]:[Sexo]]=$B26,IF(DATOS_[[AGRUP. CLAS. PROF.]:[AGRUP. CLAS. PROF.]]=$B24,IF(DATOS_[[Check Periodo Ref.]:[Check Periodo Ref.]]="Dentro",IF(DATOS_[[Check Equiparado]:[Check Equiparado]]="Sí",IF(DATOS!BH$5="Sí",(1/DATOS_[[% anualiz]:[% anualiz]]),1)*IF(DATOS!BH$4="Sí",1/DATOS_[[% normaliz]:[% normaliz]],1)*(DATOS_[Conc.Sal.30])))))))),
0)</f>
        <v>0</v>
      </c>
      <c r="AN26" s="102">
        <f t="array" ref="AN26">IFERROR(
AVERAGE(IF(DATOS_[Sexo]=$B26,IF(DATOS_[[AGRUP. CLAS. PROF.]:[AGRUP. CLAS. PROF.]]=$B24,IF(DATOS_[Check Equiparado]="Sí",IF(DATOS_[Check Periodo Ref.]="Dentro",DATOS_[Tot COMPL.SAL Eq],FALSE))))),
0)</f>
        <v>0</v>
      </c>
      <c r="AO26" s="103">
        <f t="array" ref="AO26">IFERROR(
AVERAGE(IF(DATOS_[Sexo]=$B26,IF(DATOS_[[AGRUP. CLAS. PROF.]:[AGRUP. CLAS. PROF.]]=$B24,IF(DATOS_[Check Equiparado]="Sí",IF(DATOS_[Check Periodo Ref.]="Dentro",DATOS_[TOTAL SALARIO Eq],FALSE))))),
0)</f>
        <v>0</v>
      </c>
      <c r="AP26" s="104">
        <f t="array" ref="AP26">IFERROR(
(AVERAGE((IF(DATOS_[[Sexo]:[Sexo]]=$B26,IF(DATOS_[[AGRUP. CLAS. PROF.]:[AGRUP. CLAS. PROF.]]=$B24,IF(DATOS_[[Check Periodo Ref.]:[Check Periodo Ref.]]="Dentro",IF(DATOS_[[Check Equiparado]:[Check Equiparado]]="Sí",IF(DATOS!BI$5="Sí",(1/DATOS_[[% anualiz]:[% anualiz]]),1)*IF(DATOS!BI$4="Sí",1/DATOS_[[% normaliz]:[% normaliz]],1)*(DATOS_[C.Extra.01])))))))),
0)</f>
        <v>0</v>
      </c>
      <c r="AQ26" s="104">
        <f t="array" ref="AQ26">IFERROR(
(AVERAGE((IF(DATOS_[[Sexo]:[Sexo]]=$B26,IF(DATOS_[[AGRUP. CLAS. PROF.]:[AGRUP. CLAS. PROF.]]=$B24,IF(DATOS_[[Check Periodo Ref.]:[Check Periodo Ref.]]="Dentro",IF(DATOS_[[Check Equiparado]:[Check Equiparado]]="Sí",IF(DATOS!BJ$5="Sí",(1/DATOS_[[% anualiz]:[% anualiz]]),1)*IF(DATOS!BJ$4="Sí",1/DATOS_[[% normaliz]:[% normaliz]],1)*(DATOS_[C.Extra.02])))))))),
0)</f>
        <v>0</v>
      </c>
      <c r="AR26" s="104">
        <f t="array" ref="AR26">IFERROR(
(AVERAGE((IF(DATOS_[[Sexo]:[Sexo]]=$B26,IF(DATOS_[[AGRUP. CLAS. PROF.]:[AGRUP. CLAS. PROF.]]=$B24,IF(DATOS_[[Check Periodo Ref.]:[Check Periodo Ref.]]="Dentro",IF(DATOS_[[Check Equiparado]:[Check Equiparado]]="Sí",IF(DATOS!BK$5="Sí",(1/DATOS_[[% anualiz]:[% anualiz]]),1)*IF(DATOS!BK$4="Sí",1/DATOS_[[% normaliz]:[% normaliz]],1)*(DATOS_[C.Extra.03])))))))),
0)</f>
        <v>0</v>
      </c>
      <c r="AS26" s="104">
        <f t="array" ref="AS26">IFERROR(
(AVERAGE((IF(DATOS_[[Sexo]:[Sexo]]=$B26,IF(DATOS_[[AGRUP. CLAS. PROF.]:[AGRUP. CLAS. PROF.]]=$B24,IF(DATOS_[[Check Periodo Ref.]:[Check Periodo Ref.]]="Dentro",IF(DATOS_[[Check Equiparado]:[Check Equiparado]]="Sí",IF(DATOS!BL$5="Sí",(1/DATOS_[[% anualiz]:[% anualiz]]),1)*IF(DATOS!BL$4="Sí",1/DATOS_[[% normaliz]:[% normaliz]],1)*(DATOS_[C.Extra.04])))))))),
0)</f>
        <v>0</v>
      </c>
      <c r="AT26" s="104">
        <f t="array" ref="AT26">IFERROR(
(AVERAGE((IF(DATOS_[[Sexo]:[Sexo]]=$B26,IF(DATOS_[[AGRUP. CLAS. PROF.]:[AGRUP. CLAS. PROF.]]=$B24,IF(DATOS_[[Check Periodo Ref.]:[Check Periodo Ref.]]="Dentro",IF(DATOS_[[Check Equiparado]:[Check Equiparado]]="Sí",IF(DATOS!BM$5="Sí",(1/DATOS_[[% anualiz]:[% anualiz]]),1)*IF(DATOS!BM$4="Sí",1/DATOS_[[% normaliz]:[% normaliz]],1)*(DATOS_[C.Extra.05])))))))),
0)</f>
        <v>0</v>
      </c>
      <c r="AU26" s="105">
        <f t="array" ref="AU26">IFERROR(
AVERAGE(IF(DATOS_[Sexo]=$B26,IF(DATOS_[[AGRUP. CLAS. PROF.]:[AGRUP. CLAS. PROF.]]=$B24,IF(DATOS_[Check Equiparado]="Sí",IF(DATOS_[Check Periodo Ref.]="Dentro",DATOS_[Tot Extrasalarial Eq],FALSE))))),
0)</f>
        <v>0</v>
      </c>
      <c r="AV26" s="106">
        <f t="array" ref="AV26">IFERROR(
AVERAGE(IF(DATOS_[Sexo]=$B26,IF(DATOS_[[AGRUP. CLAS. PROF.]:[AGRUP. CLAS. PROF.]]=$B24,IF(DATOS_[Check Equiparado]="Sí",IF(DATOS_[Check Periodo Ref.]="Dentro",DATOS_[TOTAL Retrib Eq],FALSE))))),
0)</f>
        <v>0</v>
      </c>
    </row>
    <row r="27" spans="1:48" ht="17.25" thickBot="1" x14ac:dyDescent="0.35">
      <c r="A27" s="53" t="str">
        <f t="shared" ref="A27" si="19">+A28</f>
        <v>[ocultar]</v>
      </c>
      <c r="B27" s="62" t="s">
        <v>311</v>
      </c>
      <c r="C27" s="99"/>
      <c r="D27" s="63"/>
      <c r="E27" s="63"/>
      <c r="F27" s="63"/>
      <c r="G27" s="63"/>
      <c r="H27" s="63"/>
      <c r="I27" s="129" t="str">
        <f t="shared" ref="I27:AV27" si="20">IFERROR((I28-I29)/I28,"")</f>
        <v/>
      </c>
      <c r="J27" s="130" t="str">
        <f t="shared" si="20"/>
        <v/>
      </c>
      <c r="K27" s="131" t="str">
        <f t="shared" si="20"/>
        <v/>
      </c>
      <c r="L27" s="131" t="str">
        <f t="shared" si="20"/>
        <v/>
      </c>
      <c r="M27" s="131" t="str">
        <f t="shared" si="20"/>
        <v/>
      </c>
      <c r="N27" s="132" t="str">
        <f t="shared" si="20"/>
        <v/>
      </c>
      <c r="O27" s="133" t="str">
        <f t="shared" si="20"/>
        <v/>
      </c>
      <c r="P27" s="133" t="str">
        <f t="shared" si="20"/>
        <v/>
      </c>
      <c r="Q27" s="133" t="str">
        <f t="shared" si="20"/>
        <v/>
      </c>
      <c r="R27" s="133" t="str">
        <f t="shared" si="20"/>
        <v/>
      </c>
      <c r="S27" s="133" t="str">
        <f t="shared" si="20"/>
        <v/>
      </c>
      <c r="T27" s="133" t="str">
        <f t="shared" si="20"/>
        <v/>
      </c>
      <c r="U27" s="133" t="str">
        <f t="shared" si="20"/>
        <v/>
      </c>
      <c r="V27" s="133" t="str">
        <f t="shared" si="20"/>
        <v/>
      </c>
      <c r="W27" s="133" t="str">
        <f t="shared" si="20"/>
        <v/>
      </c>
      <c r="X27" s="133" t="str">
        <f t="shared" si="20"/>
        <v/>
      </c>
      <c r="Y27" s="133" t="str">
        <f t="shared" si="20"/>
        <v/>
      </c>
      <c r="Z27" s="132" t="str">
        <f t="shared" si="20"/>
        <v/>
      </c>
      <c r="AA27" s="132" t="str">
        <f t="shared" si="20"/>
        <v/>
      </c>
      <c r="AB27" s="132" t="str">
        <f t="shared" si="20"/>
        <v/>
      </c>
      <c r="AC27" s="132" t="str">
        <f t="shared" si="20"/>
        <v/>
      </c>
      <c r="AD27" s="132" t="str">
        <f t="shared" si="20"/>
        <v/>
      </c>
      <c r="AE27" s="132" t="str">
        <f t="shared" si="20"/>
        <v/>
      </c>
      <c r="AF27" s="132" t="str">
        <f t="shared" si="20"/>
        <v/>
      </c>
      <c r="AG27" s="132" t="str">
        <f t="shared" si="20"/>
        <v/>
      </c>
      <c r="AH27" s="132" t="str">
        <f t="shared" si="20"/>
        <v/>
      </c>
      <c r="AI27" s="132" t="str">
        <f t="shared" si="20"/>
        <v/>
      </c>
      <c r="AJ27" s="132" t="str">
        <f t="shared" si="20"/>
        <v/>
      </c>
      <c r="AK27" s="132" t="str">
        <f t="shared" si="20"/>
        <v/>
      </c>
      <c r="AL27" s="132" t="str">
        <f t="shared" si="20"/>
        <v/>
      </c>
      <c r="AM27" s="132" t="str">
        <f t="shared" si="20"/>
        <v/>
      </c>
      <c r="AN27" s="134" t="str">
        <f t="shared" si="20"/>
        <v/>
      </c>
      <c r="AO27" s="138" t="str">
        <f t="shared" si="20"/>
        <v/>
      </c>
      <c r="AP27" s="135" t="str">
        <f t="shared" si="20"/>
        <v/>
      </c>
      <c r="AQ27" s="135" t="str">
        <f t="shared" si="20"/>
        <v/>
      </c>
      <c r="AR27" s="135" t="str">
        <f t="shared" si="20"/>
        <v/>
      </c>
      <c r="AS27" s="135" t="str">
        <f t="shared" si="20"/>
        <v/>
      </c>
      <c r="AT27" s="135" t="str">
        <f t="shared" si="20"/>
        <v/>
      </c>
      <c r="AU27" s="136" t="str">
        <f t="shared" si="20"/>
        <v/>
      </c>
      <c r="AV27" s="137" t="str">
        <f t="shared" si="20"/>
        <v/>
      </c>
    </row>
    <row r="28" spans="1:48" x14ac:dyDescent="0.3">
      <c r="A28" s="53" t="str">
        <f t="shared" ref="A28" si="21">+IF(C28+C29=0,"[ocultar]","")</f>
        <v>[ocultar]</v>
      </c>
      <c r="B28" s="57" t="s">
        <v>162</v>
      </c>
      <c r="C28" s="56">
        <f t="array" ref="C28">SUM(IF($B28=DATOS_[Sexo],
IF($B27=DATOS_[AGRUP. CLAS. PROF.],
IF("Dentro"=DATOS_[Check Periodo Ref.],
1/(COUNTIFS(DATOS_[Sexo],$B28,DATOS_[AGRUP. CLAS. PROF.],$B27,DATOS_[Check Periodo Ref.],"Dentro",DATOS_[id],DATOS_[id]))))))</f>
        <v>0</v>
      </c>
      <c r="D28" s="58">
        <f>COUNTIFS(DATOS_[AGRUP. CLAS. PROF.],$B27,DATOS_[Sexo],$B28,DATOS_[Check Periodo Ref.],"Dentro")</f>
        <v>0</v>
      </c>
      <c r="E28" s="58">
        <f>COUNTIFS(DATOS_[AGRUP. CLAS. PROF.],$B27,DATOS_[Sexo],$B28,DATOS_[Check Periodo Ref.],"Dentro",DATOS_[Check Nº SC Norm],"Sí")</f>
        <v>0</v>
      </c>
      <c r="F28" s="58">
        <f>COUNTIFS(DATOS_[AGRUP. CLAS. PROF.],$B27,DATOS_[Sexo],$B28,DATOS_[Check Periodo Ref.],"Dentro",DATOS_[Check Nº SC Anualiz],"Sí")</f>
        <v>0</v>
      </c>
      <c r="G28" s="58">
        <f>COUNTIFS(DATOS_[AGRUP. CLAS. PROF.],$B27,DATOS_[Sexo],$B28,DATOS_[Check Periodo Ref.],"Dentro",DATOS_[Check Nº SC Norm y Anualiz],"Sí")</f>
        <v>0</v>
      </c>
      <c r="H28" s="58">
        <f>COUNTIFS(DATOS_[AGRUP. CLAS. PROF.],$B27,DATOS_[Sexo],$B28,DATOS_[Check Periodo Ref.],"Dentro",DATOS_[Check Equiparación],"Sí")</f>
        <v>0</v>
      </c>
      <c r="I28" s="100">
        <f t="array" ref="I28">IFERROR(
AVERAGE(IF(DATOS_[Sexo]=$B28,IF(DATOS_[[AGRUP. CLAS. PROF.]:[AGRUP. CLAS. PROF.]]=$B27,IF(DATOS_[Check Equiparado]="Sí",IF(DATOS_[Check Periodo Ref.]="Dentro",DATOS_[SALARIO BASE Eq],FALSE))))),
0)</f>
        <v>0</v>
      </c>
      <c r="J28" s="101">
        <f t="array" ref="J28">IFERROR(
(AVERAGE((IF(DATOS_[[Sexo]:[Sexo]]=$B28,IF(DATOS_[[AGRUP. CLAS. PROF.]:[AGRUP. CLAS. PROF.]]=$B27,IF(DATOS_[[Check Periodo Ref.]:[Check Periodo Ref.]]="Dentro",IF(DATOS_[[Check Equiparado]:[Check Equiparado]]="Sí",IF(DATOS!AE$5="Sí",(1/DATOS_[[% anualiz]:[% anualiz]]),1)*IF(DATOS!AE$4="Sí",1/DATOS_[[% normaliz]:[% normaliz]],1)*(DATOS_[Conc.Sal.01])))))))),
0)</f>
        <v>0</v>
      </c>
      <c r="K28" s="101">
        <f t="array" ref="K28">IFERROR(
(AVERAGE((IF(DATOS_[[Sexo]:[Sexo]]=$B28,IF(DATOS_[[AGRUP. CLAS. PROF.]:[AGRUP. CLAS. PROF.]]=$B27,IF(DATOS_[[Check Periodo Ref.]:[Check Periodo Ref.]]="Dentro",IF(DATOS_[[Check Equiparado]:[Check Equiparado]]="Sí",IF(DATOS!AF$5="Sí",(1/DATOS_[[% anualiz]:[% anualiz]]),1)*IF(DATOS!AF$4="Sí",1/DATOS_[[% normaliz]:[% normaliz]],1)*(DATOS_[Conc.Sal.02])))))))),
0)</f>
        <v>0</v>
      </c>
      <c r="L28" s="101">
        <f t="array" ref="L28">IFERROR(
(AVERAGE((IF(DATOS_[[Sexo]:[Sexo]]=$B28,IF(DATOS_[[AGRUP. CLAS. PROF.]:[AGRUP. CLAS. PROF.]]=$B27,IF(DATOS_[[Check Periodo Ref.]:[Check Periodo Ref.]]="Dentro",IF(DATOS_[[Check Equiparado]:[Check Equiparado]]="Sí",IF(DATOS!AG$5="Sí",(1/DATOS_[[% anualiz]:[% anualiz]]),1)*IF(DATOS!AG$4="Sí",1/DATOS_[[% normaliz]:[% normaliz]],1)*(DATOS_[Conc.Sal.03])))))))),
0)</f>
        <v>0</v>
      </c>
      <c r="M28" s="101">
        <f t="array" ref="M28">IFERROR(
(AVERAGE((IF(DATOS_[[Sexo]:[Sexo]]=$B28,IF(DATOS_[[AGRUP. CLAS. PROF.]:[AGRUP. CLAS. PROF.]]=$B27,IF(DATOS_[[Check Periodo Ref.]:[Check Periodo Ref.]]="Dentro",IF(DATOS_[[Check Equiparado]:[Check Equiparado]]="Sí",IF(DATOS!AH$5="Sí",(1/DATOS_[[% anualiz]:[% anualiz]]),1)*IF(DATOS!AH$4="Sí",1/DATOS_[[% normaliz]:[% normaliz]],1)*(DATOS_[Conc.Sal.04])))))))),
0)</f>
        <v>0</v>
      </c>
      <c r="N28" s="101">
        <f t="array" ref="N28">IFERROR(
(AVERAGE((IF(DATOS_[[Sexo]:[Sexo]]=$B28,IF(DATOS_[[AGRUP. CLAS. PROF.]:[AGRUP. CLAS. PROF.]]=$B27,IF(DATOS_[[Check Periodo Ref.]:[Check Periodo Ref.]]="Dentro",IF(DATOS_[[Check Equiparado]:[Check Equiparado]]="Sí",IF(DATOS!AI$5="Sí",(1/DATOS_[[% anualiz]:[% anualiz]]),1)*IF(DATOS!AI$4="Sí",1/DATOS_[[% normaliz]:[% normaliz]],1)*(DATOS_[Conc.Sal.05])))))))),
0)</f>
        <v>0</v>
      </c>
      <c r="O28" s="101">
        <f t="array" ref="O28">IFERROR(
(AVERAGE((IF(DATOS_[[Sexo]:[Sexo]]=$B28,IF(DATOS_[[AGRUP. CLAS. PROF.]:[AGRUP. CLAS. PROF.]]=$B27,IF(DATOS_[[Check Periodo Ref.]:[Check Periodo Ref.]]="Dentro",IF(DATOS_[[Check Equiparado]:[Check Equiparado]]="Sí",IF(DATOS!AJ$5="Sí",(1/DATOS_[[% anualiz]:[% anualiz]]),1)*IF(DATOS!AJ$4="Sí",1/DATOS_[[% normaliz]:[% normaliz]],1)*(DATOS_[Conc.Sal.06])))))))),
0)</f>
        <v>0</v>
      </c>
      <c r="P28" s="101">
        <f t="array" ref="P28">IFERROR(
(AVERAGE((IF(DATOS_[[Sexo]:[Sexo]]=$B28,IF(DATOS_[[AGRUP. CLAS. PROF.]:[AGRUP. CLAS. PROF.]]=$B27,IF(DATOS_[[Check Periodo Ref.]:[Check Periodo Ref.]]="Dentro",IF(DATOS_[[Check Equiparado]:[Check Equiparado]]="Sí",IF(DATOS!AK$5="Sí",(1/DATOS_[[% anualiz]:[% anualiz]]),1)*IF(DATOS!AK$4="Sí",1/DATOS_[[% normaliz]:[% normaliz]],1)*(DATOS_[Conc.Sal.07])))))))),
0)</f>
        <v>0</v>
      </c>
      <c r="Q28" s="101">
        <f t="array" ref="Q28">IFERROR(
(AVERAGE((IF(DATOS_[[Sexo]:[Sexo]]=$B28,IF(DATOS_[[AGRUP. CLAS. PROF.]:[AGRUP. CLAS. PROF.]]=$B27,IF(DATOS_[[Check Periodo Ref.]:[Check Periodo Ref.]]="Dentro",IF(DATOS_[[Check Equiparado]:[Check Equiparado]]="Sí",IF(DATOS!AL$5="Sí",(1/DATOS_[[% anualiz]:[% anualiz]]),1)*IF(DATOS!AL$4="Sí",1/DATOS_[[% normaliz]:[% normaliz]],1)*(DATOS_[Conc.Sal.08])))))))),
0)</f>
        <v>0</v>
      </c>
      <c r="R28" s="101">
        <f t="array" ref="R28">IFERROR(
(AVERAGE((IF(DATOS_[[Sexo]:[Sexo]]=$B28,IF(DATOS_[[AGRUP. CLAS. PROF.]:[AGRUP. CLAS. PROF.]]=$B27,IF(DATOS_[[Check Periodo Ref.]:[Check Periodo Ref.]]="Dentro",IF(DATOS_[[Check Equiparado]:[Check Equiparado]]="Sí",IF(DATOS!AM$5="Sí",(1/DATOS_[[% anualiz]:[% anualiz]]),1)*IF(DATOS!AM$4="Sí",1/DATOS_[[% normaliz]:[% normaliz]],1)*(DATOS_[Conc.Sal.09])))))))),
0)</f>
        <v>0</v>
      </c>
      <c r="S28" s="101">
        <f t="array" ref="S28">IFERROR(
(AVERAGE((IF(DATOS_[[Sexo]:[Sexo]]=$B28,IF(DATOS_[[AGRUP. CLAS. PROF.]:[AGRUP. CLAS. PROF.]]=$B27,IF(DATOS_[[Check Periodo Ref.]:[Check Periodo Ref.]]="Dentro",IF(DATOS_[[Check Equiparado]:[Check Equiparado]]="Sí",IF(DATOS!AN$5="Sí",(1/DATOS_[[% anualiz]:[% anualiz]]),1)*IF(DATOS!AN$4="Sí",1/DATOS_[[% normaliz]:[% normaliz]],1)*(DATOS_[Conc.Sal.10])))))))),
0)</f>
        <v>0</v>
      </c>
      <c r="T28" s="101">
        <f t="array" ref="T28">IFERROR(
(AVERAGE((IF(DATOS_[[Sexo]:[Sexo]]=$B28,IF(DATOS_[[AGRUP. CLAS. PROF.]:[AGRUP. CLAS. PROF.]]=$B27,IF(DATOS_[[Check Periodo Ref.]:[Check Periodo Ref.]]="Dentro",IF(DATOS_[[Check Equiparado]:[Check Equiparado]]="Sí",IF(DATOS!AO$5="Sí",(1/DATOS_[[% anualiz]:[% anualiz]]),1)*IF(DATOS!AO$4="Sí",1/DATOS_[[% normaliz]:[% normaliz]],1)*(DATOS_[Conc.Sal.11])))))))),
0)</f>
        <v>0</v>
      </c>
      <c r="U28" s="101">
        <f t="array" ref="U28">IFERROR(
(AVERAGE((IF(DATOS_[[Sexo]:[Sexo]]=$B28,IF(DATOS_[[AGRUP. CLAS. PROF.]:[AGRUP. CLAS. PROF.]]=$B27,IF(DATOS_[[Check Periodo Ref.]:[Check Periodo Ref.]]="Dentro",IF(DATOS_[[Check Equiparado]:[Check Equiparado]]="Sí",IF(DATOS!AP$5="Sí",(1/DATOS_[[% anualiz]:[% anualiz]]),1)*IF(DATOS!AP$4="Sí",1/DATOS_[[% normaliz]:[% normaliz]],1)*(DATOS_[Conc.Sal.12])))))))),
0)</f>
        <v>0</v>
      </c>
      <c r="V28" s="101">
        <f t="array" ref="V28">IFERROR(
(AVERAGE((IF(DATOS_[[Sexo]:[Sexo]]=$B28,IF(DATOS_[[AGRUP. CLAS. PROF.]:[AGRUP. CLAS. PROF.]]=$B27,IF(DATOS_[[Check Periodo Ref.]:[Check Periodo Ref.]]="Dentro",IF(DATOS_[[Check Equiparado]:[Check Equiparado]]="Sí",IF(DATOS!AQ$5="Sí",(1/DATOS_[[% anualiz]:[% anualiz]]),1)*IF(DATOS!AQ$4="Sí",1/DATOS_[[% normaliz]:[% normaliz]],1)*(DATOS_[Conc.Sal.13])))))))),
0)</f>
        <v>0</v>
      </c>
      <c r="W28" s="101">
        <f t="array" ref="W28">IFERROR(
(AVERAGE((IF(DATOS_[[Sexo]:[Sexo]]=$B28,IF(DATOS_[[AGRUP. CLAS. PROF.]:[AGRUP. CLAS. PROF.]]=$B27,IF(DATOS_[[Check Periodo Ref.]:[Check Periodo Ref.]]="Dentro",IF(DATOS_[[Check Equiparado]:[Check Equiparado]]="Sí",IF(DATOS!AR$5="Sí",(1/DATOS_[[% anualiz]:[% anualiz]]),1)*IF(DATOS!AR$4="Sí",1/DATOS_[[% normaliz]:[% normaliz]],1)*(DATOS_[Conc.Sal.14])))))))),
0)</f>
        <v>0</v>
      </c>
      <c r="X28" s="101">
        <f t="array" ref="X28">IFERROR(
(AVERAGE((IF(DATOS_[[Sexo]:[Sexo]]=$B28,IF(DATOS_[[AGRUP. CLAS. PROF.]:[AGRUP. CLAS. PROF.]]=$B27,IF(DATOS_[[Check Periodo Ref.]:[Check Periodo Ref.]]="Dentro",IF(DATOS_[[Check Equiparado]:[Check Equiparado]]="Sí",IF(DATOS!AS$5="Sí",(1/DATOS_[[% anualiz]:[% anualiz]]),1)*IF(DATOS!AS$4="Sí",1/DATOS_[[% normaliz]:[% normaliz]],1)*(DATOS_[Conc.Sal.15])))))))),
0)</f>
        <v>0</v>
      </c>
      <c r="Y28" s="101">
        <f t="array" ref="Y28">IFERROR(
(AVERAGE((IF(DATOS_[[Sexo]:[Sexo]]=$B28,IF(DATOS_[[AGRUP. CLAS. PROF.]:[AGRUP. CLAS. PROF.]]=$B27,IF(DATOS_[[Check Periodo Ref.]:[Check Periodo Ref.]]="Dentro",IF(DATOS_[[Check Equiparado]:[Check Equiparado]]="Sí",IF(DATOS!AT$5="Sí",(1/DATOS_[[% anualiz]:[% anualiz]]),1)*IF(DATOS!AT$4="Sí",1/DATOS_[[% normaliz]:[% normaliz]],1)*(DATOS_[Conc.Sal.16])))))))),
0)</f>
        <v>0</v>
      </c>
      <c r="Z28" s="101">
        <f t="array" ref="Z28">IFERROR(
(AVERAGE((IF(DATOS_[[Sexo]:[Sexo]]=$B28,IF(DATOS_[[AGRUP. CLAS. PROF.]:[AGRUP. CLAS. PROF.]]=$B27,IF(DATOS_[[Check Periodo Ref.]:[Check Periodo Ref.]]="Dentro",IF(DATOS_[[Check Equiparado]:[Check Equiparado]]="Sí",IF(DATOS!AU$5="Sí",(1/DATOS_[[% anualiz]:[% anualiz]]),1)*IF(DATOS!AU$4="Sí",1/DATOS_[[% normaliz]:[% normaliz]],1)*(DATOS_[Conc.Sal.17])))))))),
0)</f>
        <v>0</v>
      </c>
      <c r="AA28" s="101">
        <f t="array" ref="AA28">IFERROR(
(AVERAGE((IF(DATOS_[[Sexo]:[Sexo]]=$B28,IF(DATOS_[[AGRUP. CLAS. PROF.]:[AGRUP. CLAS. PROF.]]=$B27,IF(DATOS_[[Check Periodo Ref.]:[Check Periodo Ref.]]="Dentro",IF(DATOS_[[Check Equiparado]:[Check Equiparado]]="Sí",IF(DATOS!AV$5="Sí",(1/DATOS_[[% anualiz]:[% anualiz]]),1)*IF(DATOS!AV$4="Sí",1/DATOS_[[% normaliz]:[% normaliz]],1)*(DATOS_[Conc.Sal.18])))))))),
0)</f>
        <v>0</v>
      </c>
      <c r="AB28" s="101">
        <f t="array" ref="AB28">IFERROR(
(AVERAGE((IF(DATOS_[[Sexo]:[Sexo]]=$B28,IF(DATOS_[[AGRUP. CLAS. PROF.]:[AGRUP. CLAS. PROF.]]=$B27,IF(DATOS_[[Check Periodo Ref.]:[Check Periodo Ref.]]="Dentro",IF(DATOS_[[Check Equiparado]:[Check Equiparado]]="Sí",IF(DATOS!AW$5="Sí",(1/DATOS_[[% anualiz]:[% anualiz]]),1)*IF(DATOS!AW$4="Sí",1/DATOS_[[% normaliz]:[% normaliz]],1)*(DATOS_[Conc.Sal.19])))))))),
0)</f>
        <v>0</v>
      </c>
      <c r="AC28" s="101">
        <f t="array" ref="AC28">IFERROR(
(AVERAGE((IF(DATOS_[[Sexo]:[Sexo]]=$B28,IF(DATOS_[[AGRUP. CLAS. PROF.]:[AGRUP. CLAS. PROF.]]=$B27,IF(DATOS_[[Check Periodo Ref.]:[Check Periodo Ref.]]="Dentro",IF(DATOS_[[Check Equiparado]:[Check Equiparado]]="Sí",IF(DATOS!AX$5="Sí",(1/DATOS_[[% anualiz]:[% anualiz]]),1)*IF(DATOS!AX$4="Sí",1/DATOS_[[% normaliz]:[% normaliz]],1)*(DATOS_[Conc.Sal.20])))))))),
0)</f>
        <v>0</v>
      </c>
      <c r="AD28" s="101">
        <f t="array" ref="AD28">IFERROR(
(AVERAGE((IF(DATOS_[[Sexo]:[Sexo]]=$B28,IF(DATOS_[[AGRUP. CLAS. PROF.]:[AGRUP. CLAS. PROF.]]=$B27,IF(DATOS_[[Check Periodo Ref.]:[Check Periodo Ref.]]="Dentro",IF(DATOS_[[Check Equiparado]:[Check Equiparado]]="Sí",IF(DATOS!AY$5="Sí",(1/DATOS_[[% anualiz]:[% anualiz]]),1)*IF(DATOS!AY$4="Sí",1/DATOS_[[% normaliz]:[% normaliz]],1)*(DATOS_[Conc.Sal.21])))))))),
0)</f>
        <v>0</v>
      </c>
      <c r="AE28" s="101">
        <f t="array" ref="AE28">IFERROR(
(AVERAGE((IF(DATOS_[[Sexo]:[Sexo]]=$B28,IF(DATOS_[[AGRUP. CLAS. PROF.]:[AGRUP. CLAS. PROF.]]=$B27,IF(DATOS_[[Check Periodo Ref.]:[Check Periodo Ref.]]="Dentro",IF(DATOS_[[Check Equiparado]:[Check Equiparado]]="Sí",IF(DATOS!AZ$5="Sí",(1/DATOS_[[% anualiz]:[% anualiz]]),1)*IF(DATOS!AZ$4="Sí",1/DATOS_[[% normaliz]:[% normaliz]],1)*(DATOS_[Conc.Sal.22])))))))),
0)</f>
        <v>0</v>
      </c>
      <c r="AF28" s="101">
        <f t="array" ref="AF28">IFERROR(
(AVERAGE((IF(DATOS_[[Sexo]:[Sexo]]=$B28,IF(DATOS_[[AGRUP. CLAS. PROF.]:[AGRUP. CLAS. PROF.]]=$B27,IF(DATOS_[[Check Periodo Ref.]:[Check Periodo Ref.]]="Dentro",IF(DATOS_[[Check Equiparado]:[Check Equiparado]]="Sí",IF(DATOS!BA$5="Sí",(1/DATOS_[[% anualiz]:[% anualiz]]),1)*IF(DATOS!BA$4="Sí",1/DATOS_[[% normaliz]:[% normaliz]],1)*(DATOS_[Conc.Sal.23])))))))),
0)</f>
        <v>0</v>
      </c>
      <c r="AG28" s="101">
        <f t="array" ref="AG28">IFERROR(
(AVERAGE((IF(DATOS_[[Sexo]:[Sexo]]=$B28,IF(DATOS_[[AGRUP. CLAS. PROF.]:[AGRUP. CLAS. PROF.]]=$B27,IF(DATOS_[[Check Periodo Ref.]:[Check Periodo Ref.]]="Dentro",IF(DATOS_[[Check Equiparado]:[Check Equiparado]]="Sí",IF(DATOS!BB$5="Sí",(1/DATOS_[[% anualiz]:[% anualiz]]),1)*IF(DATOS!BB$4="Sí",1/DATOS_[[% normaliz]:[% normaliz]],1)*(DATOS_[Conc.Sal.24])))))))),
0)</f>
        <v>0</v>
      </c>
      <c r="AH28" s="101">
        <f t="array" ref="AH28">IFERROR(
(AVERAGE((IF(DATOS_[[Sexo]:[Sexo]]=$B28,IF(DATOS_[[AGRUP. CLAS. PROF.]:[AGRUP. CLAS. PROF.]]=$B27,IF(DATOS_[[Check Periodo Ref.]:[Check Periodo Ref.]]="Dentro",IF(DATOS_[[Check Equiparado]:[Check Equiparado]]="Sí",IF(DATOS!BC$5="Sí",(1/DATOS_[[% anualiz]:[% anualiz]]),1)*IF(DATOS!BC$4="Sí",1/DATOS_[[% normaliz]:[% normaliz]],1)*(DATOS_[Conc.Sal.25])))))))),
0)</f>
        <v>0</v>
      </c>
      <c r="AI28" s="101">
        <f t="array" ref="AI28">IFERROR(
(AVERAGE((IF(DATOS_[[Sexo]:[Sexo]]=$B28,IF(DATOS_[[AGRUP. CLAS. PROF.]:[AGRUP. CLAS. PROF.]]=$B27,IF(DATOS_[[Check Periodo Ref.]:[Check Periodo Ref.]]="Dentro",IF(DATOS_[[Check Equiparado]:[Check Equiparado]]="Sí",IF(DATOS!BD$5="Sí",(1/DATOS_[[% anualiz]:[% anualiz]]),1)*IF(DATOS!BD$4="Sí",1/DATOS_[[% normaliz]:[% normaliz]],1)*(DATOS_[Conc.Sal.26])))))))),
0)</f>
        <v>0</v>
      </c>
      <c r="AJ28" s="101">
        <f t="array" ref="AJ28">IFERROR(
(AVERAGE((IF(DATOS_[[Sexo]:[Sexo]]=$B28,IF(DATOS_[[AGRUP. CLAS. PROF.]:[AGRUP. CLAS. PROF.]]=$B27,IF(DATOS_[[Check Periodo Ref.]:[Check Periodo Ref.]]="Dentro",IF(DATOS_[[Check Equiparado]:[Check Equiparado]]="Sí",IF(DATOS!BE$5="Sí",(1/DATOS_[[% anualiz]:[% anualiz]]),1)*IF(DATOS!BE$4="Sí",1/DATOS_[[% normaliz]:[% normaliz]],1)*(DATOS_[Conc.Sal.27])))))))),
0)</f>
        <v>0</v>
      </c>
      <c r="AK28" s="101">
        <f t="array" ref="AK28">IFERROR(
(AVERAGE((IF(DATOS_[[Sexo]:[Sexo]]=$B28,IF(DATOS_[[AGRUP. CLAS. PROF.]:[AGRUP. CLAS. PROF.]]=$B27,IF(DATOS_[[Check Periodo Ref.]:[Check Periodo Ref.]]="Dentro",IF(DATOS_[[Check Equiparado]:[Check Equiparado]]="Sí",IF(DATOS!BF$5="Sí",(1/DATOS_[[% anualiz]:[% anualiz]]),1)*IF(DATOS!BF$4="Sí",1/DATOS_[[% normaliz]:[% normaliz]],1)*(DATOS_[Conc.Sal.28])))))))),
0)</f>
        <v>0</v>
      </c>
      <c r="AL28" s="101">
        <f t="array" ref="AL28">IFERROR(
(AVERAGE((IF(DATOS_[[Sexo]:[Sexo]]=$B28,IF(DATOS_[[AGRUP. CLAS. PROF.]:[AGRUP. CLAS. PROF.]]=$B27,IF(DATOS_[[Check Periodo Ref.]:[Check Periodo Ref.]]="Dentro",IF(DATOS_[[Check Equiparado]:[Check Equiparado]]="Sí",IF(DATOS!BG$5="Sí",(1/DATOS_[[% anualiz]:[% anualiz]]),1)*IF(DATOS!BG$4="Sí",1/DATOS_[[% normaliz]:[% normaliz]],1)*(DATOS_[Conc.Sal.29])))))))),
0)</f>
        <v>0</v>
      </c>
      <c r="AM28" s="101">
        <f t="array" ref="AM28">IFERROR(
(AVERAGE((IF(DATOS_[[Sexo]:[Sexo]]=$B28,IF(DATOS_[[AGRUP. CLAS. PROF.]:[AGRUP. CLAS. PROF.]]=$B27,IF(DATOS_[[Check Periodo Ref.]:[Check Periodo Ref.]]="Dentro",IF(DATOS_[[Check Equiparado]:[Check Equiparado]]="Sí",IF(DATOS!BH$5="Sí",(1/DATOS_[[% anualiz]:[% anualiz]]),1)*IF(DATOS!BH$4="Sí",1/DATOS_[[% normaliz]:[% normaliz]],1)*(DATOS_[Conc.Sal.30])))))))),
0)</f>
        <v>0</v>
      </c>
      <c r="AN28" s="102">
        <f t="array" ref="AN28">IFERROR(
AVERAGE(IF(DATOS_[Sexo]=$B28,IF(DATOS_[[AGRUP. CLAS. PROF.]:[AGRUP. CLAS. PROF.]]=$B27,IF(DATOS_[Check Equiparado]="Sí",IF(DATOS_[Check Periodo Ref.]="Dentro",DATOS_[Tot COMPL.SAL Eq],FALSE))))),
0)</f>
        <v>0</v>
      </c>
      <c r="AO28" s="103">
        <f t="array" ref="AO28">IFERROR(
AVERAGE(IF(DATOS_[Sexo]=$B28,IF(DATOS_[[AGRUP. CLAS. PROF.]:[AGRUP. CLAS. PROF.]]=$B27,IF(DATOS_[Check Equiparado]="Sí",IF(DATOS_[Check Periodo Ref.]="Dentro",DATOS_[TOTAL SALARIO Eq],FALSE))))),
0)</f>
        <v>0</v>
      </c>
      <c r="AP28" s="104">
        <f t="array" ref="AP28">IFERROR(
(AVERAGE((IF(DATOS_[[Sexo]:[Sexo]]=$B28,IF(DATOS_[[AGRUP. CLAS. PROF.]:[AGRUP. CLAS. PROF.]]=$B27,IF(DATOS_[[Check Periodo Ref.]:[Check Periodo Ref.]]="Dentro",IF(DATOS_[[Check Equiparado]:[Check Equiparado]]="Sí",IF(DATOS!BI$5="Sí",(1/DATOS_[[% anualiz]:[% anualiz]]),1)*IF(DATOS!BI$4="Sí",1/DATOS_[[% normaliz]:[% normaliz]],1)*(DATOS_[C.Extra.01])))))))),
0)</f>
        <v>0</v>
      </c>
      <c r="AQ28" s="104">
        <f t="array" ref="AQ28">IFERROR(
(AVERAGE((IF(DATOS_[[Sexo]:[Sexo]]=$B28,IF(DATOS_[[AGRUP. CLAS. PROF.]:[AGRUP. CLAS. PROF.]]=$B27,IF(DATOS_[[Check Periodo Ref.]:[Check Periodo Ref.]]="Dentro",IF(DATOS_[[Check Equiparado]:[Check Equiparado]]="Sí",IF(DATOS!BJ$5="Sí",(1/DATOS_[[% anualiz]:[% anualiz]]),1)*IF(DATOS!BJ$4="Sí",1/DATOS_[[% normaliz]:[% normaliz]],1)*(DATOS_[C.Extra.02])))))))),
0)</f>
        <v>0</v>
      </c>
      <c r="AR28" s="104">
        <f t="array" ref="AR28">IFERROR(
(AVERAGE((IF(DATOS_[[Sexo]:[Sexo]]=$B28,IF(DATOS_[[AGRUP. CLAS. PROF.]:[AGRUP. CLAS. PROF.]]=$B27,IF(DATOS_[[Check Periodo Ref.]:[Check Periodo Ref.]]="Dentro",IF(DATOS_[[Check Equiparado]:[Check Equiparado]]="Sí",IF(DATOS!BK$5="Sí",(1/DATOS_[[% anualiz]:[% anualiz]]),1)*IF(DATOS!BK$4="Sí",1/DATOS_[[% normaliz]:[% normaliz]],1)*(DATOS_[C.Extra.03])))))))),
0)</f>
        <v>0</v>
      </c>
      <c r="AS28" s="104">
        <f t="array" ref="AS28">IFERROR(
(AVERAGE((IF(DATOS_[[Sexo]:[Sexo]]=$B28,IF(DATOS_[[AGRUP. CLAS. PROF.]:[AGRUP. CLAS. PROF.]]=$B27,IF(DATOS_[[Check Periodo Ref.]:[Check Periodo Ref.]]="Dentro",IF(DATOS_[[Check Equiparado]:[Check Equiparado]]="Sí",IF(DATOS!BL$5="Sí",(1/DATOS_[[% anualiz]:[% anualiz]]),1)*IF(DATOS!BL$4="Sí",1/DATOS_[[% normaliz]:[% normaliz]],1)*(DATOS_[C.Extra.04])))))))),
0)</f>
        <v>0</v>
      </c>
      <c r="AT28" s="104">
        <f t="array" ref="AT28">IFERROR(
(AVERAGE((IF(DATOS_[[Sexo]:[Sexo]]=$B28,IF(DATOS_[[AGRUP. CLAS. PROF.]:[AGRUP. CLAS. PROF.]]=$B27,IF(DATOS_[[Check Periodo Ref.]:[Check Periodo Ref.]]="Dentro",IF(DATOS_[[Check Equiparado]:[Check Equiparado]]="Sí",IF(DATOS!BM$5="Sí",(1/DATOS_[[% anualiz]:[% anualiz]]),1)*IF(DATOS!BM$4="Sí",1/DATOS_[[% normaliz]:[% normaliz]],1)*(DATOS_[C.Extra.05])))))))),
0)</f>
        <v>0</v>
      </c>
      <c r="AU28" s="105">
        <f t="array" ref="AU28">IFERROR(
AVERAGE(IF(DATOS_[Sexo]=$B28,IF(DATOS_[[AGRUP. CLAS. PROF.]:[AGRUP. CLAS. PROF.]]=$B27,IF(DATOS_[Check Equiparado]="Sí",IF(DATOS_[Check Periodo Ref.]="Dentro",DATOS_[Tot Extrasalarial Eq],FALSE))))),
0)</f>
        <v>0</v>
      </c>
      <c r="AV28" s="106">
        <f t="array" ref="AV28">IFERROR(
AVERAGE(IF(DATOS_[Sexo]=$B28,IF(DATOS_[[AGRUP. CLAS. PROF.]:[AGRUP. CLAS. PROF.]]=$B27,IF(DATOS_[Check Equiparado]="Sí",IF(DATOS_[Check Periodo Ref.]="Dentro",DATOS_[TOTAL Retrib Eq],FALSE))))),
0)</f>
        <v>0</v>
      </c>
    </row>
    <row r="29" spans="1:48" x14ac:dyDescent="0.3">
      <c r="A29" s="53" t="str">
        <f t="shared" ref="A29" si="22">+A28</f>
        <v>[ocultar]</v>
      </c>
      <c r="B29" s="57" t="s">
        <v>163</v>
      </c>
      <c r="C29" s="56">
        <f t="array" ref="C29">SUM(IF($B29=DATOS_[Sexo],
IF($B27=DATOS_[AGRUP. CLAS. PROF.],
IF("Dentro"=DATOS_[Check Periodo Ref.],
1/(COUNTIFS(DATOS_[Sexo],$B29,DATOS_[AGRUP. CLAS. PROF.],$B27,DATOS_[Check Periodo Ref.],"Dentro",DATOS_[id],DATOS_[id]))))))</f>
        <v>0</v>
      </c>
      <c r="D29" s="58">
        <f>COUNTIFS(DATOS_[AGRUP. CLAS. PROF.],$B27,DATOS_[Sexo],$B29,DATOS_[Check Periodo Ref.],"Dentro")</f>
        <v>0</v>
      </c>
      <c r="E29" s="58">
        <f>COUNTIFS(DATOS_[AGRUP. CLAS. PROF.],$B27,DATOS_[Sexo],$B29,DATOS_[Check Periodo Ref.],"Dentro",DATOS_[Check Nº SC Norm],"Sí")</f>
        <v>0</v>
      </c>
      <c r="F29" s="58">
        <f>COUNTIFS(DATOS_[AGRUP. CLAS. PROF.],$B27,DATOS_[Sexo],$B29,DATOS_[Check Periodo Ref.],"Dentro",DATOS_[Check Nº SC Anualiz],"Sí")</f>
        <v>0</v>
      </c>
      <c r="G29" s="58">
        <f>COUNTIFS(DATOS_[AGRUP. CLAS. PROF.],$B27,DATOS_[Sexo],$B29,DATOS_[Check Periodo Ref.],"Dentro",DATOS_[Check Nº SC Norm y Anualiz],"Sí")</f>
        <v>0</v>
      </c>
      <c r="H29" s="58">
        <f>COUNTIFS(DATOS_[AGRUP. CLAS. PROF.],$B27,DATOS_[Sexo],$B29,DATOS_[Check Periodo Ref.],"Dentro",DATOS_[Check Equiparación],"Sí")</f>
        <v>0</v>
      </c>
      <c r="I29" s="100" cm="1">
        <f t="array" ref="I29">IFERROR(
AVERAGE(IF(DATOS_[Sexo]=$B29,IF(DATOS_[[AGRUP. CLAS. PROF.]:[AGRUP. CLAS. PROF.]]=$B27,IF(DATOS_[Check Equiparado]="Sí",IF(DATOS_[Check Periodo Ref.]="Dentro",DATOS_[SALARIO BASE Eq],FALSE))))),
0)</f>
        <v>0</v>
      </c>
      <c r="J29" s="101">
        <f t="array" ref="J29">IFERROR(
(AVERAGE((IF(DATOS_[[Sexo]:[Sexo]]=$B29,IF(DATOS_[[AGRUP. CLAS. PROF.]:[AGRUP. CLAS. PROF.]]=$B27,IF(DATOS_[[Check Periodo Ref.]:[Check Periodo Ref.]]="Dentro",IF(DATOS_[[Check Equiparado]:[Check Equiparado]]="Sí",IF(DATOS!AE$5="Sí",(1/DATOS_[[% anualiz]:[% anualiz]]),1)*IF(DATOS!AE$4="Sí",1/DATOS_[[% normaliz]:[% normaliz]],1)*(DATOS_[Conc.Sal.01])))))))),
0)</f>
        <v>0</v>
      </c>
      <c r="K29" s="101">
        <f t="array" ref="K29">IFERROR(
(AVERAGE((IF(DATOS_[[Sexo]:[Sexo]]=$B29,IF(DATOS_[[AGRUP. CLAS. PROF.]:[AGRUP. CLAS. PROF.]]=$B27,IF(DATOS_[[Check Periodo Ref.]:[Check Periodo Ref.]]="Dentro",IF(DATOS_[[Check Equiparado]:[Check Equiparado]]="Sí",IF(DATOS!AF$5="Sí",(1/DATOS_[[% anualiz]:[% anualiz]]),1)*IF(DATOS!AF$4="Sí",1/DATOS_[[% normaliz]:[% normaliz]],1)*(DATOS_[Conc.Sal.02])))))))),
0)</f>
        <v>0</v>
      </c>
      <c r="L29" s="101">
        <f t="array" ref="L29">IFERROR(
(AVERAGE((IF(DATOS_[[Sexo]:[Sexo]]=$B29,IF(DATOS_[[AGRUP. CLAS. PROF.]:[AGRUP. CLAS. PROF.]]=$B27,IF(DATOS_[[Check Periodo Ref.]:[Check Periodo Ref.]]="Dentro",IF(DATOS_[[Check Equiparado]:[Check Equiparado]]="Sí",IF(DATOS!AG$5="Sí",(1/DATOS_[[% anualiz]:[% anualiz]]),1)*IF(DATOS!AG$4="Sí",1/DATOS_[[% normaliz]:[% normaliz]],1)*(DATOS_[Conc.Sal.03])))))))),
0)</f>
        <v>0</v>
      </c>
      <c r="M29" s="101">
        <f t="array" ref="M29">IFERROR(
(AVERAGE((IF(DATOS_[[Sexo]:[Sexo]]=$B29,IF(DATOS_[[AGRUP. CLAS. PROF.]:[AGRUP. CLAS. PROF.]]=$B27,IF(DATOS_[[Check Periodo Ref.]:[Check Periodo Ref.]]="Dentro",IF(DATOS_[[Check Equiparado]:[Check Equiparado]]="Sí",IF(DATOS!AH$5="Sí",(1/DATOS_[[% anualiz]:[% anualiz]]),1)*IF(DATOS!AH$4="Sí",1/DATOS_[[% normaliz]:[% normaliz]],1)*(DATOS_[Conc.Sal.04])))))))),
0)</f>
        <v>0</v>
      </c>
      <c r="N29" s="101">
        <f t="array" ref="N29">IFERROR(
(AVERAGE((IF(DATOS_[[Sexo]:[Sexo]]=$B29,IF(DATOS_[[AGRUP. CLAS. PROF.]:[AGRUP. CLAS. PROF.]]=$B27,IF(DATOS_[[Check Periodo Ref.]:[Check Periodo Ref.]]="Dentro",IF(DATOS_[[Check Equiparado]:[Check Equiparado]]="Sí",IF(DATOS!AI$5="Sí",(1/DATOS_[[% anualiz]:[% anualiz]]),1)*IF(DATOS!AI$4="Sí",1/DATOS_[[% normaliz]:[% normaliz]],1)*(DATOS_[Conc.Sal.05])))))))),
0)</f>
        <v>0</v>
      </c>
      <c r="O29" s="101">
        <f t="array" ref="O29">IFERROR(
(AVERAGE((IF(DATOS_[[Sexo]:[Sexo]]=$B29,IF(DATOS_[[AGRUP. CLAS. PROF.]:[AGRUP. CLAS. PROF.]]=$B27,IF(DATOS_[[Check Periodo Ref.]:[Check Periodo Ref.]]="Dentro",IF(DATOS_[[Check Equiparado]:[Check Equiparado]]="Sí",IF(DATOS!AJ$5="Sí",(1/DATOS_[[% anualiz]:[% anualiz]]),1)*IF(DATOS!AJ$4="Sí",1/DATOS_[[% normaliz]:[% normaliz]],1)*(DATOS_[Conc.Sal.06])))))))),
0)</f>
        <v>0</v>
      </c>
      <c r="P29" s="101">
        <f t="array" ref="P29">IFERROR(
(AVERAGE((IF(DATOS_[[Sexo]:[Sexo]]=$B29,IF(DATOS_[[AGRUP. CLAS. PROF.]:[AGRUP. CLAS. PROF.]]=$B27,IF(DATOS_[[Check Periodo Ref.]:[Check Periodo Ref.]]="Dentro",IF(DATOS_[[Check Equiparado]:[Check Equiparado]]="Sí",IF(DATOS!AK$5="Sí",(1/DATOS_[[% anualiz]:[% anualiz]]),1)*IF(DATOS!AK$4="Sí",1/DATOS_[[% normaliz]:[% normaliz]],1)*(DATOS_[Conc.Sal.07])))))))),
0)</f>
        <v>0</v>
      </c>
      <c r="Q29" s="101">
        <f t="array" ref="Q29">IFERROR(
(AVERAGE((IF(DATOS_[[Sexo]:[Sexo]]=$B29,IF(DATOS_[[AGRUP. CLAS. PROF.]:[AGRUP. CLAS. PROF.]]=$B27,IF(DATOS_[[Check Periodo Ref.]:[Check Periodo Ref.]]="Dentro",IF(DATOS_[[Check Equiparado]:[Check Equiparado]]="Sí",IF(DATOS!AL$5="Sí",(1/DATOS_[[% anualiz]:[% anualiz]]),1)*IF(DATOS!AL$4="Sí",1/DATOS_[[% normaliz]:[% normaliz]],1)*(DATOS_[Conc.Sal.08])))))))),
0)</f>
        <v>0</v>
      </c>
      <c r="R29" s="101">
        <f t="array" ref="R29">IFERROR(
(AVERAGE((IF(DATOS_[[Sexo]:[Sexo]]=$B29,IF(DATOS_[[AGRUP. CLAS. PROF.]:[AGRUP. CLAS. PROF.]]=$B27,IF(DATOS_[[Check Periodo Ref.]:[Check Periodo Ref.]]="Dentro",IF(DATOS_[[Check Equiparado]:[Check Equiparado]]="Sí",IF(DATOS!AM$5="Sí",(1/DATOS_[[% anualiz]:[% anualiz]]),1)*IF(DATOS!AM$4="Sí",1/DATOS_[[% normaliz]:[% normaliz]],1)*(DATOS_[Conc.Sal.09])))))))),
0)</f>
        <v>0</v>
      </c>
      <c r="S29" s="101">
        <f t="array" ref="S29">IFERROR(
(AVERAGE((IF(DATOS_[[Sexo]:[Sexo]]=$B29,IF(DATOS_[[AGRUP. CLAS. PROF.]:[AGRUP. CLAS. PROF.]]=$B27,IF(DATOS_[[Check Periodo Ref.]:[Check Periodo Ref.]]="Dentro",IF(DATOS_[[Check Equiparado]:[Check Equiparado]]="Sí",IF(DATOS!AN$5="Sí",(1/DATOS_[[% anualiz]:[% anualiz]]),1)*IF(DATOS!AN$4="Sí",1/DATOS_[[% normaliz]:[% normaliz]],1)*(DATOS_[Conc.Sal.10])))))))),
0)</f>
        <v>0</v>
      </c>
      <c r="T29" s="101">
        <f t="array" ref="T29">IFERROR(
(AVERAGE((IF(DATOS_[[Sexo]:[Sexo]]=$B29,IF(DATOS_[[AGRUP. CLAS. PROF.]:[AGRUP. CLAS. PROF.]]=$B27,IF(DATOS_[[Check Periodo Ref.]:[Check Periodo Ref.]]="Dentro",IF(DATOS_[[Check Equiparado]:[Check Equiparado]]="Sí",IF(DATOS!AO$5="Sí",(1/DATOS_[[% anualiz]:[% anualiz]]),1)*IF(DATOS!AO$4="Sí",1/DATOS_[[% normaliz]:[% normaliz]],1)*(DATOS_[Conc.Sal.11])))))))),
0)</f>
        <v>0</v>
      </c>
      <c r="U29" s="101">
        <f t="array" ref="U29">IFERROR(
(AVERAGE((IF(DATOS_[[Sexo]:[Sexo]]=$B29,IF(DATOS_[[AGRUP. CLAS. PROF.]:[AGRUP. CLAS. PROF.]]=$B27,IF(DATOS_[[Check Periodo Ref.]:[Check Periodo Ref.]]="Dentro",IF(DATOS_[[Check Equiparado]:[Check Equiparado]]="Sí",IF(DATOS!AP$5="Sí",(1/DATOS_[[% anualiz]:[% anualiz]]),1)*IF(DATOS!AP$4="Sí",1/DATOS_[[% normaliz]:[% normaliz]],1)*(DATOS_[Conc.Sal.12])))))))),
0)</f>
        <v>0</v>
      </c>
      <c r="V29" s="101">
        <f t="array" ref="V29">IFERROR(
(AVERAGE((IF(DATOS_[[Sexo]:[Sexo]]=$B29,IF(DATOS_[[AGRUP. CLAS. PROF.]:[AGRUP. CLAS. PROF.]]=$B27,IF(DATOS_[[Check Periodo Ref.]:[Check Periodo Ref.]]="Dentro",IF(DATOS_[[Check Equiparado]:[Check Equiparado]]="Sí",IF(DATOS!AQ$5="Sí",(1/DATOS_[[% anualiz]:[% anualiz]]),1)*IF(DATOS!AQ$4="Sí",1/DATOS_[[% normaliz]:[% normaliz]],1)*(DATOS_[Conc.Sal.13])))))))),
0)</f>
        <v>0</v>
      </c>
      <c r="W29" s="101">
        <f t="array" ref="W29">IFERROR(
(AVERAGE((IF(DATOS_[[Sexo]:[Sexo]]=$B29,IF(DATOS_[[AGRUP. CLAS. PROF.]:[AGRUP. CLAS. PROF.]]=$B27,IF(DATOS_[[Check Periodo Ref.]:[Check Periodo Ref.]]="Dentro",IF(DATOS_[[Check Equiparado]:[Check Equiparado]]="Sí",IF(DATOS!AR$5="Sí",(1/DATOS_[[% anualiz]:[% anualiz]]),1)*IF(DATOS!AR$4="Sí",1/DATOS_[[% normaliz]:[% normaliz]],1)*(DATOS_[Conc.Sal.14])))))))),
0)</f>
        <v>0</v>
      </c>
      <c r="X29" s="101">
        <f t="array" ref="X29">IFERROR(
(AVERAGE((IF(DATOS_[[Sexo]:[Sexo]]=$B29,IF(DATOS_[[AGRUP. CLAS. PROF.]:[AGRUP. CLAS. PROF.]]=$B27,IF(DATOS_[[Check Periodo Ref.]:[Check Periodo Ref.]]="Dentro",IF(DATOS_[[Check Equiparado]:[Check Equiparado]]="Sí",IF(DATOS!AS$5="Sí",(1/DATOS_[[% anualiz]:[% anualiz]]),1)*IF(DATOS!AS$4="Sí",1/DATOS_[[% normaliz]:[% normaliz]],1)*(DATOS_[Conc.Sal.15])))))))),
0)</f>
        <v>0</v>
      </c>
      <c r="Y29" s="101">
        <f t="array" ref="Y29">IFERROR(
(AVERAGE((IF(DATOS_[[Sexo]:[Sexo]]=$B29,IF(DATOS_[[AGRUP. CLAS. PROF.]:[AGRUP. CLAS. PROF.]]=$B27,IF(DATOS_[[Check Periodo Ref.]:[Check Periodo Ref.]]="Dentro",IF(DATOS_[[Check Equiparado]:[Check Equiparado]]="Sí",IF(DATOS!AT$5="Sí",(1/DATOS_[[% anualiz]:[% anualiz]]),1)*IF(DATOS!AT$4="Sí",1/DATOS_[[% normaliz]:[% normaliz]],1)*(DATOS_[Conc.Sal.16])))))))),
0)</f>
        <v>0</v>
      </c>
      <c r="Z29" s="101">
        <f t="array" ref="Z29">IFERROR(
(AVERAGE((IF(DATOS_[[Sexo]:[Sexo]]=$B29,IF(DATOS_[[AGRUP. CLAS. PROF.]:[AGRUP. CLAS. PROF.]]=$B27,IF(DATOS_[[Check Periodo Ref.]:[Check Periodo Ref.]]="Dentro",IF(DATOS_[[Check Equiparado]:[Check Equiparado]]="Sí",IF(DATOS!AU$5="Sí",(1/DATOS_[[% anualiz]:[% anualiz]]),1)*IF(DATOS!AU$4="Sí",1/DATOS_[[% normaliz]:[% normaliz]],1)*(DATOS_[Conc.Sal.17])))))))),
0)</f>
        <v>0</v>
      </c>
      <c r="AA29" s="101">
        <f t="array" ref="AA29">IFERROR(
(AVERAGE((IF(DATOS_[[Sexo]:[Sexo]]=$B29,IF(DATOS_[[AGRUP. CLAS. PROF.]:[AGRUP. CLAS. PROF.]]=$B27,IF(DATOS_[[Check Periodo Ref.]:[Check Periodo Ref.]]="Dentro",IF(DATOS_[[Check Equiparado]:[Check Equiparado]]="Sí",IF(DATOS!AV$5="Sí",(1/DATOS_[[% anualiz]:[% anualiz]]),1)*IF(DATOS!AV$4="Sí",1/DATOS_[[% normaliz]:[% normaliz]],1)*(DATOS_[Conc.Sal.18])))))))),
0)</f>
        <v>0</v>
      </c>
      <c r="AB29" s="101">
        <f t="array" ref="AB29">IFERROR(
(AVERAGE((IF(DATOS_[[Sexo]:[Sexo]]=$B29,IF(DATOS_[[AGRUP. CLAS. PROF.]:[AGRUP. CLAS. PROF.]]=$B27,IF(DATOS_[[Check Periodo Ref.]:[Check Periodo Ref.]]="Dentro",IF(DATOS_[[Check Equiparado]:[Check Equiparado]]="Sí",IF(DATOS!AW$5="Sí",(1/DATOS_[[% anualiz]:[% anualiz]]),1)*IF(DATOS!AW$4="Sí",1/DATOS_[[% normaliz]:[% normaliz]],1)*(DATOS_[Conc.Sal.19])))))))),
0)</f>
        <v>0</v>
      </c>
      <c r="AC29" s="101">
        <f t="array" ref="AC29">IFERROR(
(AVERAGE((IF(DATOS_[[Sexo]:[Sexo]]=$B29,IF(DATOS_[[AGRUP. CLAS. PROF.]:[AGRUP. CLAS. PROF.]]=$B27,IF(DATOS_[[Check Periodo Ref.]:[Check Periodo Ref.]]="Dentro",IF(DATOS_[[Check Equiparado]:[Check Equiparado]]="Sí",IF(DATOS!AX$5="Sí",(1/DATOS_[[% anualiz]:[% anualiz]]),1)*IF(DATOS!AX$4="Sí",1/DATOS_[[% normaliz]:[% normaliz]],1)*(DATOS_[Conc.Sal.20])))))))),
0)</f>
        <v>0</v>
      </c>
      <c r="AD29" s="101">
        <f t="array" ref="AD29">IFERROR(
(AVERAGE((IF(DATOS_[[Sexo]:[Sexo]]=$B29,IF(DATOS_[[AGRUP. CLAS. PROF.]:[AGRUP. CLAS. PROF.]]=$B27,IF(DATOS_[[Check Periodo Ref.]:[Check Periodo Ref.]]="Dentro",IF(DATOS_[[Check Equiparado]:[Check Equiparado]]="Sí",IF(DATOS!AY$5="Sí",(1/DATOS_[[% anualiz]:[% anualiz]]),1)*IF(DATOS!AY$4="Sí",1/DATOS_[[% normaliz]:[% normaliz]],1)*(DATOS_[Conc.Sal.21])))))))),
0)</f>
        <v>0</v>
      </c>
      <c r="AE29" s="101">
        <f t="array" ref="AE29">IFERROR(
(AVERAGE((IF(DATOS_[[Sexo]:[Sexo]]=$B29,IF(DATOS_[[AGRUP. CLAS. PROF.]:[AGRUP. CLAS. PROF.]]=$B27,IF(DATOS_[[Check Periodo Ref.]:[Check Periodo Ref.]]="Dentro",IF(DATOS_[[Check Equiparado]:[Check Equiparado]]="Sí",IF(DATOS!AZ$5="Sí",(1/DATOS_[[% anualiz]:[% anualiz]]),1)*IF(DATOS!AZ$4="Sí",1/DATOS_[[% normaliz]:[% normaliz]],1)*(DATOS_[Conc.Sal.22])))))))),
0)</f>
        <v>0</v>
      </c>
      <c r="AF29" s="101">
        <f t="array" ref="AF29">IFERROR(
(AVERAGE((IF(DATOS_[[Sexo]:[Sexo]]=$B29,IF(DATOS_[[AGRUP. CLAS. PROF.]:[AGRUP. CLAS. PROF.]]=$B27,IF(DATOS_[[Check Periodo Ref.]:[Check Periodo Ref.]]="Dentro",IF(DATOS_[[Check Equiparado]:[Check Equiparado]]="Sí",IF(DATOS!BA$5="Sí",(1/DATOS_[[% anualiz]:[% anualiz]]),1)*IF(DATOS!BA$4="Sí",1/DATOS_[[% normaliz]:[% normaliz]],1)*(DATOS_[Conc.Sal.23])))))))),
0)</f>
        <v>0</v>
      </c>
      <c r="AG29" s="101">
        <f t="array" ref="AG29">IFERROR(
(AVERAGE((IF(DATOS_[[Sexo]:[Sexo]]=$B29,IF(DATOS_[[AGRUP. CLAS. PROF.]:[AGRUP. CLAS. PROF.]]=$B27,IF(DATOS_[[Check Periodo Ref.]:[Check Periodo Ref.]]="Dentro",IF(DATOS_[[Check Equiparado]:[Check Equiparado]]="Sí",IF(DATOS!BB$5="Sí",(1/DATOS_[[% anualiz]:[% anualiz]]),1)*IF(DATOS!BB$4="Sí",1/DATOS_[[% normaliz]:[% normaliz]],1)*(DATOS_[Conc.Sal.24])))))))),
0)</f>
        <v>0</v>
      </c>
      <c r="AH29" s="101">
        <f t="array" ref="AH29">IFERROR(
(AVERAGE((IF(DATOS_[[Sexo]:[Sexo]]=$B29,IF(DATOS_[[AGRUP. CLAS. PROF.]:[AGRUP. CLAS. PROF.]]=$B27,IF(DATOS_[[Check Periodo Ref.]:[Check Periodo Ref.]]="Dentro",IF(DATOS_[[Check Equiparado]:[Check Equiparado]]="Sí",IF(DATOS!BC$5="Sí",(1/DATOS_[[% anualiz]:[% anualiz]]),1)*IF(DATOS!BC$4="Sí",1/DATOS_[[% normaliz]:[% normaliz]],1)*(DATOS_[Conc.Sal.25])))))))),
0)</f>
        <v>0</v>
      </c>
      <c r="AI29" s="101">
        <f t="array" ref="AI29">IFERROR(
(AVERAGE((IF(DATOS_[[Sexo]:[Sexo]]=$B29,IF(DATOS_[[AGRUP. CLAS. PROF.]:[AGRUP. CLAS. PROF.]]=$B27,IF(DATOS_[[Check Periodo Ref.]:[Check Periodo Ref.]]="Dentro",IF(DATOS_[[Check Equiparado]:[Check Equiparado]]="Sí",IF(DATOS!BD$5="Sí",(1/DATOS_[[% anualiz]:[% anualiz]]),1)*IF(DATOS!BD$4="Sí",1/DATOS_[[% normaliz]:[% normaliz]],1)*(DATOS_[Conc.Sal.26])))))))),
0)</f>
        <v>0</v>
      </c>
      <c r="AJ29" s="101">
        <f t="array" ref="AJ29">IFERROR(
(AVERAGE((IF(DATOS_[[Sexo]:[Sexo]]=$B29,IF(DATOS_[[AGRUP. CLAS. PROF.]:[AGRUP. CLAS. PROF.]]=$B27,IF(DATOS_[[Check Periodo Ref.]:[Check Periodo Ref.]]="Dentro",IF(DATOS_[[Check Equiparado]:[Check Equiparado]]="Sí",IF(DATOS!BE$5="Sí",(1/DATOS_[[% anualiz]:[% anualiz]]),1)*IF(DATOS!BE$4="Sí",1/DATOS_[[% normaliz]:[% normaliz]],1)*(DATOS_[Conc.Sal.27])))))))),
0)</f>
        <v>0</v>
      </c>
      <c r="AK29" s="101">
        <f t="array" ref="AK29">IFERROR(
(AVERAGE((IF(DATOS_[[Sexo]:[Sexo]]=$B29,IF(DATOS_[[AGRUP. CLAS. PROF.]:[AGRUP. CLAS. PROF.]]=$B27,IF(DATOS_[[Check Periodo Ref.]:[Check Periodo Ref.]]="Dentro",IF(DATOS_[[Check Equiparado]:[Check Equiparado]]="Sí",IF(DATOS!BF$5="Sí",(1/DATOS_[[% anualiz]:[% anualiz]]),1)*IF(DATOS!BF$4="Sí",1/DATOS_[[% normaliz]:[% normaliz]],1)*(DATOS_[Conc.Sal.28])))))))),
0)</f>
        <v>0</v>
      </c>
      <c r="AL29" s="101">
        <f t="array" ref="AL29">IFERROR(
(AVERAGE((IF(DATOS_[[Sexo]:[Sexo]]=$B29,IF(DATOS_[[AGRUP. CLAS. PROF.]:[AGRUP. CLAS. PROF.]]=$B27,IF(DATOS_[[Check Periodo Ref.]:[Check Periodo Ref.]]="Dentro",IF(DATOS_[[Check Equiparado]:[Check Equiparado]]="Sí",IF(DATOS!BG$5="Sí",(1/DATOS_[[% anualiz]:[% anualiz]]),1)*IF(DATOS!BG$4="Sí",1/DATOS_[[% normaliz]:[% normaliz]],1)*(DATOS_[Conc.Sal.29])))))))),
0)</f>
        <v>0</v>
      </c>
      <c r="AM29" s="101">
        <f t="array" ref="AM29">IFERROR(
(AVERAGE((IF(DATOS_[[Sexo]:[Sexo]]=$B29,IF(DATOS_[[AGRUP. CLAS. PROF.]:[AGRUP. CLAS. PROF.]]=$B27,IF(DATOS_[[Check Periodo Ref.]:[Check Periodo Ref.]]="Dentro",IF(DATOS_[[Check Equiparado]:[Check Equiparado]]="Sí",IF(DATOS!BH$5="Sí",(1/DATOS_[[% anualiz]:[% anualiz]]),1)*IF(DATOS!BH$4="Sí",1/DATOS_[[% normaliz]:[% normaliz]],1)*(DATOS_[Conc.Sal.30])))))))),
0)</f>
        <v>0</v>
      </c>
      <c r="AN29" s="102">
        <f t="array" ref="AN29">IFERROR(
AVERAGE(IF(DATOS_[Sexo]=$B29,IF(DATOS_[[AGRUP. CLAS. PROF.]:[AGRUP. CLAS. PROF.]]=$B27,IF(DATOS_[Check Equiparado]="Sí",IF(DATOS_[Check Periodo Ref.]="Dentro",DATOS_[Tot COMPL.SAL Eq],FALSE))))),
0)</f>
        <v>0</v>
      </c>
      <c r="AO29" s="103">
        <f t="array" ref="AO29">IFERROR(
AVERAGE(IF(DATOS_[Sexo]=$B29,IF(DATOS_[[AGRUP. CLAS. PROF.]:[AGRUP. CLAS. PROF.]]=$B27,IF(DATOS_[Check Equiparado]="Sí",IF(DATOS_[Check Periodo Ref.]="Dentro",DATOS_[TOTAL SALARIO Eq],FALSE))))),
0)</f>
        <v>0</v>
      </c>
      <c r="AP29" s="104">
        <f t="array" ref="AP29">IFERROR(
(AVERAGE((IF(DATOS_[[Sexo]:[Sexo]]=$B29,IF(DATOS_[[AGRUP. CLAS. PROF.]:[AGRUP. CLAS. PROF.]]=$B27,IF(DATOS_[[Check Periodo Ref.]:[Check Periodo Ref.]]="Dentro",IF(DATOS_[[Check Equiparado]:[Check Equiparado]]="Sí",IF(DATOS!BI$5="Sí",(1/DATOS_[[% anualiz]:[% anualiz]]),1)*IF(DATOS!BI$4="Sí",1/DATOS_[[% normaliz]:[% normaliz]],1)*(DATOS_[C.Extra.01])))))))),
0)</f>
        <v>0</v>
      </c>
      <c r="AQ29" s="104">
        <f t="array" ref="AQ29">IFERROR(
(AVERAGE((IF(DATOS_[[Sexo]:[Sexo]]=$B29,IF(DATOS_[[AGRUP. CLAS. PROF.]:[AGRUP. CLAS. PROF.]]=$B27,IF(DATOS_[[Check Periodo Ref.]:[Check Periodo Ref.]]="Dentro",IF(DATOS_[[Check Equiparado]:[Check Equiparado]]="Sí",IF(DATOS!BJ$5="Sí",(1/DATOS_[[% anualiz]:[% anualiz]]),1)*IF(DATOS!BJ$4="Sí",1/DATOS_[[% normaliz]:[% normaliz]],1)*(DATOS_[C.Extra.02])))))))),
0)</f>
        <v>0</v>
      </c>
      <c r="AR29" s="104">
        <f t="array" ref="AR29">IFERROR(
(AVERAGE((IF(DATOS_[[Sexo]:[Sexo]]=$B29,IF(DATOS_[[AGRUP. CLAS. PROF.]:[AGRUP. CLAS. PROF.]]=$B27,IF(DATOS_[[Check Periodo Ref.]:[Check Periodo Ref.]]="Dentro",IF(DATOS_[[Check Equiparado]:[Check Equiparado]]="Sí",IF(DATOS!BK$5="Sí",(1/DATOS_[[% anualiz]:[% anualiz]]),1)*IF(DATOS!BK$4="Sí",1/DATOS_[[% normaliz]:[% normaliz]],1)*(DATOS_[C.Extra.03])))))))),
0)</f>
        <v>0</v>
      </c>
      <c r="AS29" s="104">
        <f t="array" ref="AS29">IFERROR(
(AVERAGE((IF(DATOS_[[Sexo]:[Sexo]]=$B29,IF(DATOS_[[AGRUP. CLAS. PROF.]:[AGRUP. CLAS. PROF.]]=$B27,IF(DATOS_[[Check Periodo Ref.]:[Check Periodo Ref.]]="Dentro",IF(DATOS_[[Check Equiparado]:[Check Equiparado]]="Sí",IF(DATOS!BL$5="Sí",(1/DATOS_[[% anualiz]:[% anualiz]]),1)*IF(DATOS!BL$4="Sí",1/DATOS_[[% normaliz]:[% normaliz]],1)*(DATOS_[C.Extra.04])))))))),
0)</f>
        <v>0</v>
      </c>
      <c r="AT29" s="104">
        <f t="array" ref="AT29">IFERROR(
(AVERAGE((IF(DATOS_[[Sexo]:[Sexo]]=$B29,IF(DATOS_[[AGRUP. CLAS. PROF.]:[AGRUP. CLAS. PROF.]]=$B27,IF(DATOS_[[Check Periodo Ref.]:[Check Periodo Ref.]]="Dentro",IF(DATOS_[[Check Equiparado]:[Check Equiparado]]="Sí",IF(DATOS!BM$5="Sí",(1/DATOS_[[% anualiz]:[% anualiz]]),1)*IF(DATOS!BM$4="Sí",1/DATOS_[[% normaliz]:[% normaliz]],1)*(DATOS_[C.Extra.05])))))))),
0)</f>
        <v>0</v>
      </c>
      <c r="AU29" s="105">
        <f t="array" ref="AU29">IFERROR(
AVERAGE(IF(DATOS_[Sexo]=$B29,IF(DATOS_[[AGRUP. CLAS. PROF.]:[AGRUP. CLAS. PROF.]]=$B27,IF(DATOS_[Check Equiparado]="Sí",IF(DATOS_[Check Periodo Ref.]="Dentro",DATOS_[Tot Extrasalarial Eq],FALSE))))),
0)</f>
        <v>0</v>
      </c>
      <c r="AV29" s="106">
        <f t="array" ref="AV29">IFERROR(
AVERAGE(IF(DATOS_[Sexo]=$B29,IF(DATOS_[[AGRUP. CLAS. PROF.]:[AGRUP. CLAS. PROF.]]=$B27,IF(DATOS_[Check Equiparado]="Sí",IF(DATOS_[Check Periodo Ref.]="Dentro",DATOS_[TOTAL Retrib Eq],FALSE))))),
0)</f>
        <v>0</v>
      </c>
    </row>
    <row r="30" spans="1:48" ht="17.25" thickBot="1" x14ac:dyDescent="0.35">
      <c r="A30" s="53" t="str">
        <f t="shared" ref="A30" si="23">+A31</f>
        <v>[ocultar]</v>
      </c>
      <c r="B30" s="62" t="s">
        <v>312</v>
      </c>
      <c r="C30" s="99"/>
      <c r="D30" s="63"/>
      <c r="E30" s="63"/>
      <c r="F30" s="63"/>
      <c r="G30" s="63"/>
      <c r="H30" s="63"/>
      <c r="I30" s="129" t="str">
        <f t="shared" ref="I30:AV30" si="24">IFERROR((I31-I32)/I31,"")</f>
        <v/>
      </c>
      <c r="J30" s="130" t="str">
        <f t="shared" si="24"/>
        <v/>
      </c>
      <c r="K30" s="131" t="str">
        <f t="shared" si="24"/>
        <v/>
      </c>
      <c r="L30" s="131" t="str">
        <f t="shared" si="24"/>
        <v/>
      </c>
      <c r="M30" s="131" t="str">
        <f t="shared" si="24"/>
        <v/>
      </c>
      <c r="N30" s="132" t="str">
        <f t="shared" si="24"/>
        <v/>
      </c>
      <c r="O30" s="133" t="str">
        <f t="shared" si="24"/>
        <v/>
      </c>
      <c r="P30" s="133" t="str">
        <f t="shared" si="24"/>
        <v/>
      </c>
      <c r="Q30" s="133" t="str">
        <f t="shared" si="24"/>
        <v/>
      </c>
      <c r="R30" s="133" t="str">
        <f t="shared" si="24"/>
        <v/>
      </c>
      <c r="S30" s="133" t="str">
        <f t="shared" si="24"/>
        <v/>
      </c>
      <c r="T30" s="133" t="str">
        <f t="shared" si="24"/>
        <v/>
      </c>
      <c r="U30" s="133" t="str">
        <f t="shared" si="24"/>
        <v/>
      </c>
      <c r="V30" s="133" t="str">
        <f t="shared" si="24"/>
        <v/>
      </c>
      <c r="W30" s="133" t="str">
        <f t="shared" si="24"/>
        <v/>
      </c>
      <c r="X30" s="133" t="str">
        <f t="shared" si="24"/>
        <v/>
      </c>
      <c r="Y30" s="133" t="str">
        <f t="shared" si="24"/>
        <v/>
      </c>
      <c r="Z30" s="132" t="str">
        <f t="shared" si="24"/>
        <v/>
      </c>
      <c r="AA30" s="132" t="str">
        <f t="shared" si="24"/>
        <v/>
      </c>
      <c r="AB30" s="132" t="str">
        <f t="shared" si="24"/>
        <v/>
      </c>
      <c r="AC30" s="132" t="str">
        <f t="shared" si="24"/>
        <v/>
      </c>
      <c r="AD30" s="132" t="str">
        <f t="shared" si="24"/>
        <v/>
      </c>
      <c r="AE30" s="132" t="str">
        <f t="shared" si="24"/>
        <v/>
      </c>
      <c r="AF30" s="132" t="str">
        <f t="shared" si="24"/>
        <v/>
      </c>
      <c r="AG30" s="132" t="str">
        <f t="shared" si="24"/>
        <v/>
      </c>
      <c r="AH30" s="132" t="str">
        <f t="shared" si="24"/>
        <v/>
      </c>
      <c r="AI30" s="132" t="str">
        <f t="shared" si="24"/>
        <v/>
      </c>
      <c r="AJ30" s="132" t="str">
        <f t="shared" si="24"/>
        <v/>
      </c>
      <c r="AK30" s="132" t="str">
        <f t="shared" si="24"/>
        <v/>
      </c>
      <c r="AL30" s="132" t="str">
        <f t="shared" si="24"/>
        <v/>
      </c>
      <c r="AM30" s="132" t="str">
        <f t="shared" si="24"/>
        <v/>
      </c>
      <c r="AN30" s="134" t="str">
        <f t="shared" si="24"/>
        <v/>
      </c>
      <c r="AO30" s="138" t="str">
        <f t="shared" si="24"/>
        <v/>
      </c>
      <c r="AP30" s="135" t="str">
        <f t="shared" si="24"/>
        <v/>
      </c>
      <c r="AQ30" s="135" t="str">
        <f t="shared" si="24"/>
        <v/>
      </c>
      <c r="AR30" s="135" t="str">
        <f t="shared" si="24"/>
        <v/>
      </c>
      <c r="AS30" s="135" t="str">
        <f t="shared" si="24"/>
        <v/>
      </c>
      <c r="AT30" s="135" t="str">
        <f t="shared" si="24"/>
        <v/>
      </c>
      <c r="AU30" s="136" t="str">
        <f t="shared" si="24"/>
        <v/>
      </c>
      <c r="AV30" s="137" t="str">
        <f t="shared" si="24"/>
        <v/>
      </c>
    </row>
    <row r="31" spans="1:48" x14ac:dyDescent="0.3">
      <c r="A31" s="53" t="str">
        <f t="shared" ref="A31" si="25">+IF(C31+C32=0,"[ocultar]","")</f>
        <v>[ocultar]</v>
      </c>
      <c r="B31" s="57" t="s">
        <v>162</v>
      </c>
      <c r="C31" s="56">
        <f t="array" ref="C31">SUM(IF($B31=DATOS_[Sexo],
IF($B30=DATOS_[AGRUP. CLAS. PROF.],
IF("Dentro"=DATOS_[Check Periodo Ref.],
1/(COUNTIFS(DATOS_[Sexo],$B31,DATOS_[AGRUP. CLAS. PROF.],$B30,DATOS_[Check Periodo Ref.],"Dentro",DATOS_[id],DATOS_[id]))))))</f>
        <v>0</v>
      </c>
      <c r="D31" s="58">
        <f>COUNTIFS(DATOS_[AGRUP. CLAS. PROF.],$B30,DATOS_[Sexo],$B31,DATOS_[Check Periodo Ref.],"Dentro")</f>
        <v>0</v>
      </c>
      <c r="E31" s="58">
        <f>COUNTIFS(DATOS_[AGRUP. CLAS. PROF.],$B30,DATOS_[Sexo],$B31,DATOS_[Check Periodo Ref.],"Dentro",DATOS_[Check Nº SC Norm],"Sí")</f>
        <v>0</v>
      </c>
      <c r="F31" s="58">
        <f>COUNTIFS(DATOS_[AGRUP. CLAS. PROF.],$B30,DATOS_[Sexo],$B31,DATOS_[Check Periodo Ref.],"Dentro",DATOS_[Check Nº SC Anualiz],"Sí")</f>
        <v>0</v>
      </c>
      <c r="G31" s="58">
        <f>COUNTIFS(DATOS_[AGRUP. CLAS. PROF.],$B30,DATOS_[Sexo],$B31,DATOS_[Check Periodo Ref.],"Dentro",DATOS_[Check Nº SC Norm y Anualiz],"Sí")</f>
        <v>0</v>
      </c>
      <c r="H31" s="58">
        <f>COUNTIFS(DATOS_[AGRUP. CLAS. PROF.],$B30,DATOS_[Sexo],$B31,DATOS_[Check Periodo Ref.],"Dentro",DATOS_[Check Equiparación],"Sí")</f>
        <v>0</v>
      </c>
      <c r="I31" s="100">
        <f t="array" ref="I31">IFERROR(
AVERAGE(IF(DATOS_[Sexo]=$B31,IF(DATOS_[[AGRUP. CLAS. PROF.]:[AGRUP. CLAS. PROF.]]=$B30,IF(DATOS_[Check Equiparado]="Sí",IF(DATOS_[Check Periodo Ref.]="Dentro",DATOS_[SALARIO BASE Eq],FALSE))))),
0)</f>
        <v>0</v>
      </c>
      <c r="J31" s="101">
        <f t="array" ref="J31">IFERROR(
(AVERAGE((IF(DATOS_[[Sexo]:[Sexo]]=$B31,IF(DATOS_[[AGRUP. CLAS. PROF.]:[AGRUP. CLAS. PROF.]]=$B30,IF(DATOS_[[Check Periodo Ref.]:[Check Periodo Ref.]]="Dentro",IF(DATOS_[[Check Equiparado]:[Check Equiparado]]="Sí",IF(DATOS!AE$5="Sí",(1/DATOS_[[% anualiz]:[% anualiz]]),1)*IF(DATOS!AE$4="Sí",1/DATOS_[[% normaliz]:[% normaliz]],1)*(DATOS_[Conc.Sal.01])))))))),
0)</f>
        <v>0</v>
      </c>
      <c r="K31" s="101">
        <f t="array" ref="K31">IFERROR(
(AVERAGE((IF(DATOS_[[Sexo]:[Sexo]]=$B31,IF(DATOS_[[AGRUP. CLAS. PROF.]:[AGRUP. CLAS. PROF.]]=$B30,IF(DATOS_[[Check Periodo Ref.]:[Check Periodo Ref.]]="Dentro",IF(DATOS_[[Check Equiparado]:[Check Equiparado]]="Sí",IF(DATOS!AF$5="Sí",(1/DATOS_[[% anualiz]:[% anualiz]]),1)*IF(DATOS!AF$4="Sí",1/DATOS_[[% normaliz]:[% normaliz]],1)*(DATOS_[Conc.Sal.02])))))))),
0)</f>
        <v>0</v>
      </c>
      <c r="L31" s="101">
        <f t="array" ref="L31">IFERROR(
(AVERAGE((IF(DATOS_[[Sexo]:[Sexo]]=$B31,IF(DATOS_[[AGRUP. CLAS. PROF.]:[AGRUP. CLAS. PROF.]]=$B30,IF(DATOS_[[Check Periodo Ref.]:[Check Periodo Ref.]]="Dentro",IF(DATOS_[[Check Equiparado]:[Check Equiparado]]="Sí",IF(DATOS!AG$5="Sí",(1/DATOS_[[% anualiz]:[% anualiz]]),1)*IF(DATOS!AG$4="Sí",1/DATOS_[[% normaliz]:[% normaliz]],1)*(DATOS_[Conc.Sal.03])))))))),
0)</f>
        <v>0</v>
      </c>
      <c r="M31" s="101">
        <f t="array" ref="M31">IFERROR(
(AVERAGE((IF(DATOS_[[Sexo]:[Sexo]]=$B31,IF(DATOS_[[AGRUP. CLAS. PROF.]:[AGRUP. CLAS. PROF.]]=$B30,IF(DATOS_[[Check Periodo Ref.]:[Check Periodo Ref.]]="Dentro",IF(DATOS_[[Check Equiparado]:[Check Equiparado]]="Sí",IF(DATOS!AH$5="Sí",(1/DATOS_[[% anualiz]:[% anualiz]]),1)*IF(DATOS!AH$4="Sí",1/DATOS_[[% normaliz]:[% normaliz]],1)*(DATOS_[Conc.Sal.04])))))))),
0)</f>
        <v>0</v>
      </c>
      <c r="N31" s="101">
        <f t="array" ref="N31">IFERROR(
(AVERAGE((IF(DATOS_[[Sexo]:[Sexo]]=$B31,IF(DATOS_[[AGRUP. CLAS. PROF.]:[AGRUP. CLAS. PROF.]]=$B30,IF(DATOS_[[Check Periodo Ref.]:[Check Periodo Ref.]]="Dentro",IF(DATOS_[[Check Equiparado]:[Check Equiparado]]="Sí",IF(DATOS!AI$5="Sí",(1/DATOS_[[% anualiz]:[% anualiz]]),1)*IF(DATOS!AI$4="Sí",1/DATOS_[[% normaliz]:[% normaliz]],1)*(DATOS_[Conc.Sal.05])))))))),
0)</f>
        <v>0</v>
      </c>
      <c r="O31" s="101">
        <f t="array" ref="O31">IFERROR(
(AVERAGE((IF(DATOS_[[Sexo]:[Sexo]]=$B31,IF(DATOS_[[AGRUP. CLAS. PROF.]:[AGRUP. CLAS. PROF.]]=$B30,IF(DATOS_[[Check Periodo Ref.]:[Check Periodo Ref.]]="Dentro",IF(DATOS_[[Check Equiparado]:[Check Equiparado]]="Sí",IF(DATOS!AJ$5="Sí",(1/DATOS_[[% anualiz]:[% anualiz]]),1)*IF(DATOS!AJ$4="Sí",1/DATOS_[[% normaliz]:[% normaliz]],1)*(DATOS_[Conc.Sal.06])))))))),
0)</f>
        <v>0</v>
      </c>
      <c r="P31" s="101">
        <f t="array" ref="P31">IFERROR(
(AVERAGE((IF(DATOS_[[Sexo]:[Sexo]]=$B31,IF(DATOS_[[AGRUP. CLAS. PROF.]:[AGRUP. CLAS. PROF.]]=$B30,IF(DATOS_[[Check Periodo Ref.]:[Check Periodo Ref.]]="Dentro",IF(DATOS_[[Check Equiparado]:[Check Equiparado]]="Sí",IF(DATOS!AK$5="Sí",(1/DATOS_[[% anualiz]:[% anualiz]]),1)*IF(DATOS!AK$4="Sí",1/DATOS_[[% normaliz]:[% normaliz]],1)*(DATOS_[Conc.Sal.07])))))))),
0)</f>
        <v>0</v>
      </c>
      <c r="Q31" s="101">
        <f t="array" ref="Q31">IFERROR(
(AVERAGE((IF(DATOS_[[Sexo]:[Sexo]]=$B31,IF(DATOS_[[AGRUP. CLAS. PROF.]:[AGRUP. CLAS. PROF.]]=$B30,IF(DATOS_[[Check Periodo Ref.]:[Check Periodo Ref.]]="Dentro",IF(DATOS_[[Check Equiparado]:[Check Equiparado]]="Sí",IF(DATOS!AL$5="Sí",(1/DATOS_[[% anualiz]:[% anualiz]]),1)*IF(DATOS!AL$4="Sí",1/DATOS_[[% normaliz]:[% normaliz]],1)*(DATOS_[Conc.Sal.08])))))))),
0)</f>
        <v>0</v>
      </c>
      <c r="R31" s="101">
        <f t="array" ref="R31">IFERROR(
(AVERAGE((IF(DATOS_[[Sexo]:[Sexo]]=$B31,IF(DATOS_[[AGRUP. CLAS. PROF.]:[AGRUP. CLAS. PROF.]]=$B30,IF(DATOS_[[Check Periodo Ref.]:[Check Periodo Ref.]]="Dentro",IF(DATOS_[[Check Equiparado]:[Check Equiparado]]="Sí",IF(DATOS!AM$5="Sí",(1/DATOS_[[% anualiz]:[% anualiz]]),1)*IF(DATOS!AM$4="Sí",1/DATOS_[[% normaliz]:[% normaliz]],1)*(DATOS_[Conc.Sal.09])))))))),
0)</f>
        <v>0</v>
      </c>
      <c r="S31" s="101">
        <f t="array" ref="S31">IFERROR(
(AVERAGE((IF(DATOS_[[Sexo]:[Sexo]]=$B31,IF(DATOS_[[AGRUP. CLAS. PROF.]:[AGRUP. CLAS. PROF.]]=$B30,IF(DATOS_[[Check Periodo Ref.]:[Check Periodo Ref.]]="Dentro",IF(DATOS_[[Check Equiparado]:[Check Equiparado]]="Sí",IF(DATOS!AN$5="Sí",(1/DATOS_[[% anualiz]:[% anualiz]]),1)*IF(DATOS!AN$4="Sí",1/DATOS_[[% normaliz]:[% normaliz]],1)*(DATOS_[Conc.Sal.10])))))))),
0)</f>
        <v>0</v>
      </c>
      <c r="T31" s="101">
        <f t="array" ref="T31">IFERROR(
(AVERAGE((IF(DATOS_[[Sexo]:[Sexo]]=$B31,IF(DATOS_[[AGRUP. CLAS. PROF.]:[AGRUP. CLAS. PROF.]]=$B30,IF(DATOS_[[Check Periodo Ref.]:[Check Periodo Ref.]]="Dentro",IF(DATOS_[[Check Equiparado]:[Check Equiparado]]="Sí",IF(DATOS!AO$5="Sí",(1/DATOS_[[% anualiz]:[% anualiz]]),1)*IF(DATOS!AO$4="Sí",1/DATOS_[[% normaliz]:[% normaliz]],1)*(DATOS_[Conc.Sal.11])))))))),
0)</f>
        <v>0</v>
      </c>
      <c r="U31" s="101">
        <f t="array" ref="U31">IFERROR(
(AVERAGE((IF(DATOS_[[Sexo]:[Sexo]]=$B31,IF(DATOS_[[AGRUP. CLAS. PROF.]:[AGRUP. CLAS. PROF.]]=$B30,IF(DATOS_[[Check Periodo Ref.]:[Check Periodo Ref.]]="Dentro",IF(DATOS_[[Check Equiparado]:[Check Equiparado]]="Sí",IF(DATOS!AP$5="Sí",(1/DATOS_[[% anualiz]:[% anualiz]]),1)*IF(DATOS!AP$4="Sí",1/DATOS_[[% normaliz]:[% normaliz]],1)*(DATOS_[Conc.Sal.12])))))))),
0)</f>
        <v>0</v>
      </c>
      <c r="V31" s="101">
        <f t="array" ref="V31">IFERROR(
(AVERAGE((IF(DATOS_[[Sexo]:[Sexo]]=$B31,IF(DATOS_[[AGRUP. CLAS. PROF.]:[AGRUP. CLAS. PROF.]]=$B30,IF(DATOS_[[Check Periodo Ref.]:[Check Periodo Ref.]]="Dentro",IF(DATOS_[[Check Equiparado]:[Check Equiparado]]="Sí",IF(DATOS!AQ$5="Sí",(1/DATOS_[[% anualiz]:[% anualiz]]),1)*IF(DATOS!AQ$4="Sí",1/DATOS_[[% normaliz]:[% normaliz]],1)*(DATOS_[Conc.Sal.13])))))))),
0)</f>
        <v>0</v>
      </c>
      <c r="W31" s="101">
        <f t="array" ref="W31">IFERROR(
(AVERAGE((IF(DATOS_[[Sexo]:[Sexo]]=$B31,IF(DATOS_[[AGRUP. CLAS. PROF.]:[AGRUP. CLAS. PROF.]]=$B30,IF(DATOS_[[Check Periodo Ref.]:[Check Periodo Ref.]]="Dentro",IF(DATOS_[[Check Equiparado]:[Check Equiparado]]="Sí",IF(DATOS!AR$5="Sí",(1/DATOS_[[% anualiz]:[% anualiz]]),1)*IF(DATOS!AR$4="Sí",1/DATOS_[[% normaliz]:[% normaliz]],1)*(DATOS_[Conc.Sal.14])))))))),
0)</f>
        <v>0</v>
      </c>
      <c r="X31" s="101">
        <f t="array" ref="X31">IFERROR(
(AVERAGE((IF(DATOS_[[Sexo]:[Sexo]]=$B31,IF(DATOS_[[AGRUP. CLAS. PROF.]:[AGRUP. CLAS. PROF.]]=$B30,IF(DATOS_[[Check Periodo Ref.]:[Check Periodo Ref.]]="Dentro",IF(DATOS_[[Check Equiparado]:[Check Equiparado]]="Sí",IF(DATOS!AS$5="Sí",(1/DATOS_[[% anualiz]:[% anualiz]]),1)*IF(DATOS!AS$4="Sí",1/DATOS_[[% normaliz]:[% normaliz]],1)*(DATOS_[Conc.Sal.15])))))))),
0)</f>
        <v>0</v>
      </c>
      <c r="Y31" s="101">
        <f t="array" ref="Y31">IFERROR(
(AVERAGE((IF(DATOS_[[Sexo]:[Sexo]]=$B31,IF(DATOS_[[AGRUP. CLAS. PROF.]:[AGRUP. CLAS. PROF.]]=$B30,IF(DATOS_[[Check Periodo Ref.]:[Check Periodo Ref.]]="Dentro",IF(DATOS_[[Check Equiparado]:[Check Equiparado]]="Sí",IF(DATOS!AT$5="Sí",(1/DATOS_[[% anualiz]:[% anualiz]]),1)*IF(DATOS!AT$4="Sí",1/DATOS_[[% normaliz]:[% normaliz]],1)*(DATOS_[Conc.Sal.16])))))))),
0)</f>
        <v>0</v>
      </c>
      <c r="Z31" s="101">
        <f t="array" ref="Z31">IFERROR(
(AVERAGE((IF(DATOS_[[Sexo]:[Sexo]]=$B31,IF(DATOS_[[AGRUP. CLAS. PROF.]:[AGRUP. CLAS. PROF.]]=$B30,IF(DATOS_[[Check Periodo Ref.]:[Check Periodo Ref.]]="Dentro",IF(DATOS_[[Check Equiparado]:[Check Equiparado]]="Sí",IF(DATOS!AU$5="Sí",(1/DATOS_[[% anualiz]:[% anualiz]]),1)*IF(DATOS!AU$4="Sí",1/DATOS_[[% normaliz]:[% normaliz]],1)*(DATOS_[Conc.Sal.17])))))))),
0)</f>
        <v>0</v>
      </c>
      <c r="AA31" s="101">
        <f t="array" ref="AA31">IFERROR(
(AVERAGE((IF(DATOS_[[Sexo]:[Sexo]]=$B31,IF(DATOS_[[AGRUP. CLAS. PROF.]:[AGRUP. CLAS. PROF.]]=$B30,IF(DATOS_[[Check Periodo Ref.]:[Check Periodo Ref.]]="Dentro",IF(DATOS_[[Check Equiparado]:[Check Equiparado]]="Sí",IF(DATOS!AV$5="Sí",(1/DATOS_[[% anualiz]:[% anualiz]]),1)*IF(DATOS!AV$4="Sí",1/DATOS_[[% normaliz]:[% normaliz]],1)*(DATOS_[Conc.Sal.18])))))))),
0)</f>
        <v>0</v>
      </c>
      <c r="AB31" s="101">
        <f t="array" ref="AB31">IFERROR(
(AVERAGE((IF(DATOS_[[Sexo]:[Sexo]]=$B31,IF(DATOS_[[AGRUP. CLAS. PROF.]:[AGRUP. CLAS. PROF.]]=$B30,IF(DATOS_[[Check Periodo Ref.]:[Check Periodo Ref.]]="Dentro",IF(DATOS_[[Check Equiparado]:[Check Equiparado]]="Sí",IF(DATOS!AW$5="Sí",(1/DATOS_[[% anualiz]:[% anualiz]]),1)*IF(DATOS!AW$4="Sí",1/DATOS_[[% normaliz]:[% normaliz]],1)*(DATOS_[Conc.Sal.19])))))))),
0)</f>
        <v>0</v>
      </c>
      <c r="AC31" s="101">
        <f t="array" ref="AC31">IFERROR(
(AVERAGE((IF(DATOS_[[Sexo]:[Sexo]]=$B31,IF(DATOS_[[AGRUP. CLAS. PROF.]:[AGRUP. CLAS. PROF.]]=$B30,IF(DATOS_[[Check Periodo Ref.]:[Check Periodo Ref.]]="Dentro",IF(DATOS_[[Check Equiparado]:[Check Equiparado]]="Sí",IF(DATOS!AX$5="Sí",(1/DATOS_[[% anualiz]:[% anualiz]]),1)*IF(DATOS!AX$4="Sí",1/DATOS_[[% normaliz]:[% normaliz]],1)*(DATOS_[Conc.Sal.20])))))))),
0)</f>
        <v>0</v>
      </c>
      <c r="AD31" s="101">
        <f t="array" ref="AD31">IFERROR(
(AVERAGE((IF(DATOS_[[Sexo]:[Sexo]]=$B31,IF(DATOS_[[AGRUP. CLAS. PROF.]:[AGRUP. CLAS. PROF.]]=$B30,IF(DATOS_[[Check Periodo Ref.]:[Check Periodo Ref.]]="Dentro",IF(DATOS_[[Check Equiparado]:[Check Equiparado]]="Sí",IF(DATOS!AY$5="Sí",(1/DATOS_[[% anualiz]:[% anualiz]]),1)*IF(DATOS!AY$4="Sí",1/DATOS_[[% normaliz]:[% normaliz]],1)*(DATOS_[Conc.Sal.21])))))))),
0)</f>
        <v>0</v>
      </c>
      <c r="AE31" s="101">
        <f t="array" ref="AE31">IFERROR(
(AVERAGE((IF(DATOS_[[Sexo]:[Sexo]]=$B31,IF(DATOS_[[AGRUP. CLAS. PROF.]:[AGRUP. CLAS. PROF.]]=$B30,IF(DATOS_[[Check Periodo Ref.]:[Check Periodo Ref.]]="Dentro",IF(DATOS_[[Check Equiparado]:[Check Equiparado]]="Sí",IF(DATOS!AZ$5="Sí",(1/DATOS_[[% anualiz]:[% anualiz]]),1)*IF(DATOS!AZ$4="Sí",1/DATOS_[[% normaliz]:[% normaliz]],1)*(DATOS_[Conc.Sal.22])))))))),
0)</f>
        <v>0</v>
      </c>
      <c r="AF31" s="101">
        <f t="array" ref="AF31">IFERROR(
(AVERAGE((IF(DATOS_[[Sexo]:[Sexo]]=$B31,IF(DATOS_[[AGRUP. CLAS. PROF.]:[AGRUP. CLAS. PROF.]]=$B30,IF(DATOS_[[Check Periodo Ref.]:[Check Periodo Ref.]]="Dentro",IF(DATOS_[[Check Equiparado]:[Check Equiparado]]="Sí",IF(DATOS!BA$5="Sí",(1/DATOS_[[% anualiz]:[% anualiz]]),1)*IF(DATOS!BA$4="Sí",1/DATOS_[[% normaliz]:[% normaliz]],1)*(DATOS_[Conc.Sal.23])))))))),
0)</f>
        <v>0</v>
      </c>
      <c r="AG31" s="101">
        <f t="array" ref="AG31">IFERROR(
(AVERAGE((IF(DATOS_[[Sexo]:[Sexo]]=$B31,IF(DATOS_[[AGRUP. CLAS. PROF.]:[AGRUP. CLAS. PROF.]]=$B30,IF(DATOS_[[Check Periodo Ref.]:[Check Periodo Ref.]]="Dentro",IF(DATOS_[[Check Equiparado]:[Check Equiparado]]="Sí",IF(DATOS!BB$5="Sí",(1/DATOS_[[% anualiz]:[% anualiz]]),1)*IF(DATOS!BB$4="Sí",1/DATOS_[[% normaliz]:[% normaliz]],1)*(DATOS_[Conc.Sal.24])))))))),
0)</f>
        <v>0</v>
      </c>
      <c r="AH31" s="101">
        <f t="array" ref="AH31">IFERROR(
(AVERAGE((IF(DATOS_[[Sexo]:[Sexo]]=$B31,IF(DATOS_[[AGRUP. CLAS. PROF.]:[AGRUP. CLAS. PROF.]]=$B30,IF(DATOS_[[Check Periodo Ref.]:[Check Periodo Ref.]]="Dentro",IF(DATOS_[[Check Equiparado]:[Check Equiparado]]="Sí",IF(DATOS!BC$5="Sí",(1/DATOS_[[% anualiz]:[% anualiz]]),1)*IF(DATOS!BC$4="Sí",1/DATOS_[[% normaliz]:[% normaliz]],1)*(DATOS_[Conc.Sal.25])))))))),
0)</f>
        <v>0</v>
      </c>
      <c r="AI31" s="101">
        <f t="array" ref="AI31">IFERROR(
(AVERAGE((IF(DATOS_[[Sexo]:[Sexo]]=$B31,IF(DATOS_[[AGRUP. CLAS. PROF.]:[AGRUP. CLAS. PROF.]]=$B30,IF(DATOS_[[Check Periodo Ref.]:[Check Periodo Ref.]]="Dentro",IF(DATOS_[[Check Equiparado]:[Check Equiparado]]="Sí",IF(DATOS!BD$5="Sí",(1/DATOS_[[% anualiz]:[% anualiz]]),1)*IF(DATOS!BD$4="Sí",1/DATOS_[[% normaliz]:[% normaliz]],1)*(DATOS_[Conc.Sal.26])))))))),
0)</f>
        <v>0</v>
      </c>
      <c r="AJ31" s="101">
        <f t="array" ref="AJ31">IFERROR(
(AVERAGE((IF(DATOS_[[Sexo]:[Sexo]]=$B31,IF(DATOS_[[AGRUP. CLAS. PROF.]:[AGRUP. CLAS. PROF.]]=$B30,IF(DATOS_[[Check Periodo Ref.]:[Check Periodo Ref.]]="Dentro",IF(DATOS_[[Check Equiparado]:[Check Equiparado]]="Sí",IF(DATOS!BE$5="Sí",(1/DATOS_[[% anualiz]:[% anualiz]]),1)*IF(DATOS!BE$4="Sí",1/DATOS_[[% normaliz]:[% normaliz]],1)*(DATOS_[Conc.Sal.27])))))))),
0)</f>
        <v>0</v>
      </c>
      <c r="AK31" s="101">
        <f t="array" ref="AK31">IFERROR(
(AVERAGE((IF(DATOS_[[Sexo]:[Sexo]]=$B31,IF(DATOS_[[AGRUP. CLAS. PROF.]:[AGRUP. CLAS. PROF.]]=$B30,IF(DATOS_[[Check Periodo Ref.]:[Check Periodo Ref.]]="Dentro",IF(DATOS_[[Check Equiparado]:[Check Equiparado]]="Sí",IF(DATOS!BF$5="Sí",(1/DATOS_[[% anualiz]:[% anualiz]]),1)*IF(DATOS!BF$4="Sí",1/DATOS_[[% normaliz]:[% normaliz]],1)*(DATOS_[Conc.Sal.28])))))))),
0)</f>
        <v>0</v>
      </c>
      <c r="AL31" s="101">
        <f t="array" ref="AL31">IFERROR(
(AVERAGE((IF(DATOS_[[Sexo]:[Sexo]]=$B31,IF(DATOS_[[AGRUP. CLAS. PROF.]:[AGRUP. CLAS. PROF.]]=$B30,IF(DATOS_[[Check Periodo Ref.]:[Check Periodo Ref.]]="Dentro",IF(DATOS_[[Check Equiparado]:[Check Equiparado]]="Sí",IF(DATOS!BG$5="Sí",(1/DATOS_[[% anualiz]:[% anualiz]]),1)*IF(DATOS!BG$4="Sí",1/DATOS_[[% normaliz]:[% normaliz]],1)*(DATOS_[Conc.Sal.29])))))))),
0)</f>
        <v>0</v>
      </c>
      <c r="AM31" s="101">
        <f t="array" ref="AM31">IFERROR(
(AVERAGE((IF(DATOS_[[Sexo]:[Sexo]]=$B31,IF(DATOS_[[AGRUP. CLAS. PROF.]:[AGRUP. CLAS. PROF.]]=$B30,IF(DATOS_[[Check Periodo Ref.]:[Check Periodo Ref.]]="Dentro",IF(DATOS_[[Check Equiparado]:[Check Equiparado]]="Sí",IF(DATOS!BH$5="Sí",(1/DATOS_[[% anualiz]:[% anualiz]]),1)*IF(DATOS!BH$4="Sí",1/DATOS_[[% normaliz]:[% normaliz]],1)*(DATOS_[Conc.Sal.30])))))))),
0)</f>
        <v>0</v>
      </c>
      <c r="AN31" s="102">
        <f t="array" ref="AN31">IFERROR(
AVERAGE(IF(DATOS_[Sexo]=$B31,IF(DATOS_[[AGRUP. CLAS. PROF.]:[AGRUP. CLAS. PROF.]]=$B30,IF(DATOS_[Check Equiparado]="Sí",IF(DATOS_[Check Periodo Ref.]="Dentro",DATOS_[Tot COMPL.SAL Eq],FALSE))))),
0)</f>
        <v>0</v>
      </c>
      <c r="AO31" s="103">
        <f t="array" ref="AO31">IFERROR(
AVERAGE(IF(DATOS_[Sexo]=$B31,IF(DATOS_[[AGRUP. CLAS. PROF.]:[AGRUP. CLAS. PROF.]]=$B30,IF(DATOS_[Check Equiparado]="Sí",IF(DATOS_[Check Periodo Ref.]="Dentro",DATOS_[TOTAL SALARIO Eq],FALSE))))),
0)</f>
        <v>0</v>
      </c>
      <c r="AP31" s="104">
        <f t="array" ref="AP31">IFERROR(
(AVERAGE((IF(DATOS_[[Sexo]:[Sexo]]=$B31,IF(DATOS_[[AGRUP. CLAS. PROF.]:[AGRUP. CLAS. PROF.]]=$B30,IF(DATOS_[[Check Periodo Ref.]:[Check Periodo Ref.]]="Dentro",IF(DATOS_[[Check Equiparado]:[Check Equiparado]]="Sí",IF(DATOS!BI$5="Sí",(1/DATOS_[[% anualiz]:[% anualiz]]),1)*IF(DATOS!BI$4="Sí",1/DATOS_[[% normaliz]:[% normaliz]],1)*(DATOS_[C.Extra.01])))))))),
0)</f>
        <v>0</v>
      </c>
      <c r="AQ31" s="104">
        <f t="array" ref="AQ31">IFERROR(
(AVERAGE((IF(DATOS_[[Sexo]:[Sexo]]=$B31,IF(DATOS_[[AGRUP. CLAS. PROF.]:[AGRUP. CLAS. PROF.]]=$B30,IF(DATOS_[[Check Periodo Ref.]:[Check Periodo Ref.]]="Dentro",IF(DATOS_[[Check Equiparado]:[Check Equiparado]]="Sí",IF(DATOS!BJ$5="Sí",(1/DATOS_[[% anualiz]:[% anualiz]]),1)*IF(DATOS!BJ$4="Sí",1/DATOS_[[% normaliz]:[% normaliz]],1)*(DATOS_[C.Extra.02])))))))),
0)</f>
        <v>0</v>
      </c>
      <c r="AR31" s="104">
        <f t="array" ref="AR31">IFERROR(
(AVERAGE((IF(DATOS_[[Sexo]:[Sexo]]=$B31,IF(DATOS_[[AGRUP. CLAS. PROF.]:[AGRUP. CLAS. PROF.]]=$B30,IF(DATOS_[[Check Periodo Ref.]:[Check Periodo Ref.]]="Dentro",IF(DATOS_[[Check Equiparado]:[Check Equiparado]]="Sí",IF(DATOS!BK$5="Sí",(1/DATOS_[[% anualiz]:[% anualiz]]),1)*IF(DATOS!BK$4="Sí",1/DATOS_[[% normaliz]:[% normaliz]],1)*(DATOS_[C.Extra.03])))))))),
0)</f>
        <v>0</v>
      </c>
      <c r="AS31" s="104">
        <f t="array" ref="AS31">IFERROR(
(AVERAGE((IF(DATOS_[[Sexo]:[Sexo]]=$B31,IF(DATOS_[[AGRUP. CLAS. PROF.]:[AGRUP. CLAS. PROF.]]=$B30,IF(DATOS_[[Check Periodo Ref.]:[Check Periodo Ref.]]="Dentro",IF(DATOS_[[Check Equiparado]:[Check Equiparado]]="Sí",IF(DATOS!BL$5="Sí",(1/DATOS_[[% anualiz]:[% anualiz]]),1)*IF(DATOS!BL$4="Sí",1/DATOS_[[% normaliz]:[% normaliz]],1)*(DATOS_[C.Extra.04])))))))),
0)</f>
        <v>0</v>
      </c>
      <c r="AT31" s="104">
        <f t="array" ref="AT31">IFERROR(
(AVERAGE((IF(DATOS_[[Sexo]:[Sexo]]=$B31,IF(DATOS_[[AGRUP. CLAS. PROF.]:[AGRUP. CLAS. PROF.]]=$B30,IF(DATOS_[[Check Periodo Ref.]:[Check Periodo Ref.]]="Dentro",IF(DATOS_[[Check Equiparado]:[Check Equiparado]]="Sí",IF(DATOS!BM$5="Sí",(1/DATOS_[[% anualiz]:[% anualiz]]),1)*IF(DATOS!BM$4="Sí",1/DATOS_[[% normaliz]:[% normaliz]],1)*(DATOS_[C.Extra.05])))))))),
0)</f>
        <v>0</v>
      </c>
      <c r="AU31" s="105">
        <f t="array" ref="AU31">IFERROR(
AVERAGE(IF(DATOS_[Sexo]=$B31,IF(DATOS_[[AGRUP. CLAS. PROF.]:[AGRUP. CLAS. PROF.]]=$B30,IF(DATOS_[Check Equiparado]="Sí",IF(DATOS_[Check Periodo Ref.]="Dentro",DATOS_[Tot Extrasalarial Eq],FALSE))))),
0)</f>
        <v>0</v>
      </c>
      <c r="AV31" s="106">
        <f t="array" ref="AV31">IFERROR(
AVERAGE(IF(DATOS_[Sexo]=$B31,IF(DATOS_[[AGRUP. CLAS. PROF.]:[AGRUP. CLAS. PROF.]]=$B30,IF(DATOS_[Check Equiparado]="Sí",IF(DATOS_[Check Periodo Ref.]="Dentro",DATOS_[TOTAL Retrib Eq],FALSE))))),
0)</f>
        <v>0</v>
      </c>
    </row>
    <row r="32" spans="1:48" x14ac:dyDescent="0.3">
      <c r="A32" s="53" t="str">
        <f t="shared" ref="A32" si="26">+A31</f>
        <v>[ocultar]</v>
      </c>
      <c r="B32" s="57" t="s">
        <v>163</v>
      </c>
      <c r="C32" s="56">
        <f t="array" ref="C32">SUM(IF($B32=DATOS_[Sexo],
IF($B30=DATOS_[AGRUP. CLAS. PROF.],
IF("Dentro"=DATOS_[Check Periodo Ref.],
1/(COUNTIFS(DATOS_[Sexo],$B32,DATOS_[AGRUP. CLAS. PROF.],$B30,DATOS_[Check Periodo Ref.],"Dentro",DATOS_[id],DATOS_[id]))))))</f>
        <v>0</v>
      </c>
      <c r="D32" s="58">
        <f>COUNTIFS(DATOS_[AGRUP. CLAS. PROF.],$B30,DATOS_[Sexo],$B32,DATOS_[Check Periodo Ref.],"Dentro")</f>
        <v>0</v>
      </c>
      <c r="E32" s="58">
        <f>COUNTIFS(DATOS_[AGRUP. CLAS. PROF.],$B30,DATOS_[Sexo],$B32,DATOS_[Check Periodo Ref.],"Dentro",DATOS_[Check Nº SC Norm],"Sí")</f>
        <v>0</v>
      </c>
      <c r="F32" s="58">
        <f>COUNTIFS(DATOS_[AGRUP. CLAS. PROF.],$B30,DATOS_[Sexo],$B32,DATOS_[Check Periodo Ref.],"Dentro",DATOS_[Check Nº SC Anualiz],"Sí")</f>
        <v>0</v>
      </c>
      <c r="G32" s="58">
        <f>COUNTIFS(DATOS_[AGRUP. CLAS. PROF.],$B30,DATOS_[Sexo],$B32,DATOS_[Check Periodo Ref.],"Dentro",DATOS_[Check Nº SC Norm y Anualiz],"Sí")</f>
        <v>0</v>
      </c>
      <c r="H32" s="58">
        <f>COUNTIFS(DATOS_[AGRUP. CLAS. PROF.],$B30,DATOS_[Sexo],$B32,DATOS_[Check Periodo Ref.],"Dentro",DATOS_[Check Equiparación],"Sí")</f>
        <v>0</v>
      </c>
      <c r="I32" s="100" cm="1">
        <f t="array" ref="I32">IFERROR(
AVERAGE(IF(DATOS_[Sexo]=$B32,IF(DATOS_[[AGRUP. CLAS. PROF.]:[AGRUP. CLAS. PROF.]]=$B30,IF(DATOS_[Check Equiparado]="Sí",IF(DATOS_[Check Periodo Ref.]="Dentro",DATOS_[SALARIO BASE Eq],FALSE))))),
0)</f>
        <v>0</v>
      </c>
      <c r="J32" s="101">
        <f t="array" ref="J32">IFERROR(
(AVERAGE((IF(DATOS_[[Sexo]:[Sexo]]=$B32,IF(DATOS_[[AGRUP. CLAS. PROF.]:[AGRUP. CLAS. PROF.]]=$B30,IF(DATOS_[[Check Periodo Ref.]:[Check Periodo Ref.]]="Dentro",IF(DATOS_[[Check Equiparado]:[Check Equiparado]]="Sí",IF(DATOS!AE$5="Sí",(1/DATOS_[[% anualiz]:[% anualiz]]),1)*IF(DATOS!AE$4="Sí",1/DATOS_[[% normaliz]:[% normaliz]],1)*(DATOS_[Conc.Sal.01])))))))),
0)</f>
        <v>0</v>
      </c>
      <c r="K32" s="101">
        <f t="array" ref="K32">IFERROR(
(AVERAGE((IF(DATOS_[[Sexo]:[Sexo]]=$B32,IF(DATOS_[[AGRUP. CLAS. PROF.]:[AGRUP. CLAS. PROF.]]=$B30,IF(DATOS_[[Check Periodo Ref.]:[Check Periodo Ref.]]="Dentro",IF(DATOS_[[Check Equiparado]:[Check Equiparado]]="Sí",IF(DATOS!AF$5="Sí",(1/DATOS_[[% anualiz]:[% anualiz]]),1)*IF(DATOS!AF$4="Sí",1/DATOS_[[% normaliz]:[% normaliz]],1)*(DATOS_[Conc.Sal.02])))))))),
0)</f>
        <v>0</v>
      </c>
      <c r="L32" s="101">
        <f t="array" ref="L32">IFERROR(
(AVERAGE((IF(DATOS_[[Sexo]:[Sexo]]=$B32,IF(DATOS_[[AGRUP. CLAS. PROF.]:[AGRUP. CLAS. PROF.]]=$B30,IF(DATOS_[[Check Periodo Ref.]:[Check Periodo Ref.]]="Dentro",IF(DATOS_[[Check Equiparado]:[Check Equiparado]]="Sí",IF(DATOS!AG$5="Sí",(1/DATOS_[[% anualiz]:[% anualiz]]),1)*IF(DATOS!AG$4="Sí",1/DATOS_[[% normaliz]:[% normaliz]],1)*(DATOS_[Conc.Sal.03])))))))),
0)</f>
        <v>0</v>
      </c>
      <c r="M32" s="101">
        <f t="array" ref="M32">IFERROR(
(AVERAGE((IF(DATOS_[[Sexo]:[Sexo]]=$B32,IF(DATOS_[[AGRUP. CLAS. PROF.]:[AGRUP. CLAS. PROF.]]=$B30,IF(DATOS_[[Check Periodo Ref.]:[Check Periodo Ref.]]="Dentro",IF(DATOS_[[Check Equiparado]:[Check Equiparado]]="Sí",IF(DATOS!AH$5="Sí",(1/DATOS_[[% anualiz]:[% anualiz]]),1)*IF(DATOS!AH$4="Sí",1/DATOS_[[% normaliz]:[% normaliz]],1)*(DATOS_[Conc.Sal.04])))))))),
0)</f>
        <v>0</v>
      </c>
      <c r="N32" s="101">
        <f t="array" ref="N32">IFERROR(
(AVERAGE((IF(DATOS_[[Sexo]:[Sexo]]=$B32,IF(DATOS_[[AGRUP. CLAS. PROF.]:[AGRUP. CLAS. PROF.]]=$B30,IF(DATOS_[[Check Periodo Ref.]:[Check Periodo Ref.]]="Dentro",IF(DATOS_[[Check Equiparado]:[Check Equiparado]]="Sí",IF(DATOS!AI$5="Sí",(1/DATOS_[[% anualiz]:[% anualiz]]),1)*IF(DATOS!AI$4="Sí",1/DATOS_[[% normaliz]:[% normaliz]],1)*(DATOS_[Conc.Sal.05])))))))),
0)</f>
        <v>0</v>
      </c>
      <c r="O32" s="101">
        <f t="array" ref="O32">IFERROR(
(AVERAGE((IF(DATOS_[[Sexo]:[Sexo]]=$B32,IF(DATOS_[[AGRUP. CLAS. PROF.]:[AGRUP. CLAS. PROF.]]=$B30,IF(DATOS_[[Check Periodo Ref.]:[Check Periodo Ref.]]="Dentro",IF(DATOS_[[Check Equiparado]:[Check Equiparado]]="Sí",IF(DATOS!AJ$5="Sí",(1/DATOS_[[% anualiz]:[% anualiz]]),1)*IF(DATOS!AJ$4="Sí",1/DATOS_[[% normaliz]:[% normaliz]],1)*(DATOS_[Conc.Sal.06])))))))),
0)</f>
        <v>0</v>
      </c>
      <c r="P32" s="101">
        <f t="array" ref="P32">IFERROR(
(AVERAGE((IF(DATOS_[[Sexo]:[Sexo]]=$B32,IF(DATOS_[[AGRUP. CLAS. PROF.]:[AGRUP. CLAS. PROF.]]=$B30,IF(DATOS_[[Check Periodo Ref.]:[Check Periodo Ref.]]="Dentro",IF(DATOS_[[Check Equiparado]:[Check Equiparado]]="Sí",IF(DATOS!AK$5="Sí",(1/DATOS_[[% anualiz]:[% anualiz]]),1)*IF(DATOS!AK$4="Sí",1/DATOS_[[% normaliz]:[% normaliz]],1)*(DATOS_[Conc.Sal.07])))))))),
0)</f>
        <v>0</v>
      </c>
      <c r="Q32" s="101">
        <f t="array" ref="Q32">IFERROR(
(AVERAGE((IF(DATOS_[[Sexo]:[Sexo]]=$B32,IF(DATOS_[[AGRUP. CLAS. PROF.]:[AGRUP. CLAS. PROF.]]=$B30,IF(DATOS_[[Check Periodo Ref.]:[Check Periodo Ref.]]="Dentro",IF(DATOS_[[Check Equiparado]:[Check Equiparado]]="Sí",IF(DATOS!AL$5="Sí",(1/DATOS_[[% anualiz]:[% anualiz]]),1)*IF(DATOS!AL$4="Sí",1/DATOS_[[% normaliz]:[% normaliz]],1)*(DATOS_[Conc.Sal.08])))))))),
0)</f>
        <v>0</v>
      </c>
      <c r="R32" s="101">
        <f t="array" ref="R32">IFERROR(
(AVERAGE((IF(DATOS_[[Sexo]:[Sexo]]=$B32,IF(DATOS_[[AGRUP. CLAS. PROF.]:[AGRUP. CLAS. PROF.]]=$B30,IF(DATOS_[[Check Periodo Ref.]:[Check Periodo Ref.]]="Dentro",IF(DATOS_[[Check Equiparado]:[Check Equiparado]]="Sí",IF(DATOS!AM$5="Sí",(1/DATOS_[[% anualiz]:[% anualiz]]),1)*IF(DATOS!AM$4="Sí",1/DATOS_[[% normaliz]:[% normaliz]],1)*(DATOS_[Conc.Sal.09])))))))),
0)</f>
        <v>0</v>
      </c>
      <c r="S32" s="101">
        <f t="array" ref="S32">IFERROR(
(AVERAGE((IF(DATOS_[[Sexo]:[Sexo]]=$B32,IF(DATOS_[[AGRUP. CLAS. PROF.]:[AGRUP. CLAS. PROF.]]=$B30,IF(DATOS_[[Check Periodo Ref.]:[Check Periodo Ref.]]="Dentro",IF(DATOS_[[Check Equiparado]:[Check Equiparado]]="Sí",IF(DATOS!AN$5="Sí",(1/DATOS_[[% anualiz]:[% anualiz]]),1)*IF(DATOS!AN$4="Sí",1/DATOS_[[% normaliz]:[% normaliz]],1)*(DATOS_[Conc.Sal.10])))))))),
0)</f>
        <v>0</v>
      </c>
      <c r="T32" s="101">
        <f t="array" ref="T32">IFERROR(
(AVERAGE((IF(DATOS_[[Sexo]:[Sexo]]=$B32,IF(DATOS_[[AGRUP. CLAS. PROF.]:[AGRUP. CLAS. PROF.]]=$B30,IF(DATOS_[[Check Periodo Ref.]:[Check Periodo Ref.]]="Dentro",IF(DATOS_[[Check Equiparado]:[Check Equiparado]]="Sí",IF(DATOS!AO$5="Sí",(1/DATOS_[[% anualiz]:[% anualiz]]),1)*IF(DATOS!AO$4="Sí",1/DATOS_[[% normaliz]:[% normaliz]],1)*(DATOS_[Conc.Sal.11])))))))),
0)</f>
        <v>0</v>
      </c>
      <c r="U32" s="101">
        <f t="array" ref="U32">IFERROR(
(AVERAGE((IF(DATOS_[[Sexo]:[Sexo]]=$B32,IF(DATOS_[[AGRUP. CLAS. PROF.]:[AGRUP. CLAS. PROF.]]=$B30,IF(DATOS_[[Check Periodo Ref.]:[Check Periodo Ref.]]="Dentro",IF(DATOS_[[Check Equiparado]:[Check Equiparado]]="Sí",IF(DATOS!AP$5="Sí",(1/DATOS_[[% anualiz]:[% anualiz]]),1)*IF(DATOS!AP$4="Sí",1/DATOS_[[% normaliz]:[% normaliz]],1)*(DATOS_[Conc.Sal.12])))))))),
0)</f>
        <v>0</v>
      </c>
      <c r="V32" s="101">
        <f t="array" ref="V32">IFERROR(
(AVERAGE((IF(DATOS_[[Sexo]:[Sexo]]=$B32,IF(DATOS_[[AGRUP. CLAS. PROF.]:[AGRUP. CLAS. PROF.]]=$B30,IF(DATOS_[[Check Periodo Ref.]:[Check Periodo Ref.]]="Dentro",IF(DATOS_[[Check Equiparado]:[Check Equiparado]]="Sí",IF(DATOS!AQ$5="Sí",(1/DATOS_[[% anualiz]:[% anualiz]]),1)*IF(DATOS!AQ$4="Sí",1/DATOS_[[% normaliz]:[% normaliz]],1)*(DATOS_[Conc.Sal.13])))))))),
0)</f>
        <v>0</v>
      </c>
      <c r="W32" s="101">
        <f t="array" ref="W32">IFERROR(
(AVERAGE((IF(DATOS_[[Sexo]:[Sexo]]=$B32,IF(DATOS_[[AGRUP. CLAS. PROF.]:[AGRUP. CLAS. PROF.]]=$B30,IF(DATOS_[[Check Periodo Ref.]:[Check Periodo Ref.]]="Dentro",IF(DATOS_[[Check Equiparado]:[Check Equiparado]]="Sí",IF(DATOS!AR$5="Sí",(1/DATOS_[[% anualiz]:[% anualiz]]),1)*IF(DATOS!AR$4="Sí",1/DATOS_[[% normaliz]:[% normaliz]],1)*(DATOS_[Conc.Sal.14])))))))),
0)</f>
        <v>0</v>
      </c>
      <c r="X32" s="101">
        <f t="array" ref="X32">IFERROR(
(AVERAGE((IF(DATOS_[[Sexo]:[Sexo]]=$B32,IF(DATOS_[[AGRUP. CLAS. PROF.]:[AGRUP. CLAS. PROF.]]=$B30,IF(DATOS_[[Check Periodo Ref.]:[Check Periodo Ref.]]="Dentro",IF(DATOS_[[Check Equiparado]:[Check Equiparado]]="Sí",IF(DATOS!AS$5="Sí",(1/DATOS_[[% anualiz]:[% anualiz]]),1)*IF(DATOS!AS$4="Sí",1/DATOS_[[% normaliz]:[% normaliz]],1)*(DATOS_[Conc.Sal.15])))))))),
0)</f>
        <v>0</v>
      </c>
      <c r="Y32" s="101">
        <f t="array" ref="Y32">IFERROR(
(AVERAGE((IF(DATOS_[[Sexo]:[Sexo]]=$B32,IF(DATOS_[[AGRUP. CLAS. PROF.]:[AGRUP. CLAS. PROF.]]=$B30,IF(DATOS_[[Check Periodo Ref.]:[Check Periodo Ref.]]="Dentro",IF(DATOS_[[Check Equiparado]:[Check Equiparado]]="Sí",IF(DATOS!AT$5="Sí",(1/DATOS_[[% anualiz]:[% anualiz]]),1)*IF(DATOS!AT$4="Sí",1/DATOS_[[% normaliz]:[% normaliz]],1)*(DATOS_[Conc.Sal.16])))))))),
0)</f>
        <v>0</v>
      </c>
      <c r="Z32" s="101">
        <f t="array" ref="Z32">IFERROR(
(AVERAGE((IF(DATOS_[[Sexo]:[Sexo]]=$B32,IF(DATOS_[[AGRUP. CLAS. PROF.]:[AGRUP. CLAS. PROF.]]=$B30,IF(DATOS_[[Check Periodo Ref.]:[Check Periodo Ref.]]="Dentro",IF(DATOS_[[Check Equiparado]:[Check Equiparado]]="Sí",IF(DATOS!AU$5="Sí",(1/DATOS_[[% anualiz]:[% anualiz]]),1)*IF(DATOS!AU$4="Sí",1/DATOS_[[% normaliz]:[% normaliz]],1)*(DATOS_[Conc.Sal.17])))))))),
0)</f>
        <v>0</v>
      </c>
      <c r="AA32" s="101">
        <f t="array" ref="AA32">IFERROR(
(AVERAGE((IF(DATOS_[[Sexo]:[Sexo]]=$B32,IF(DATOS_[[AGRUP. CLAS. PROF.]:[AGRUP. CLAS. PROF.]]=$B30,IF(DATOS_[[Check Periodo Ref.]:[Check Periodo Ref.]]="Dentro",IF(DATOS_[[Check Equiparado]:[Check Equiparado]]="Sí",IF(DATOS!AV$5="Sí",(1/DATOS_[[% anualiz]:[% anualiz]]),1)*IF(DATOS!AV$4="Sí",1/DATOS_[[% normaliz]:[% normaliz]],1)*(DATOS_[Conc.Sal.18])))))))),
0)</f>
        <v>0</v>
      </c>
      <c r="AB32" s="101">
        <f t="array" ref="AB32">IFERROR(
(AVERAGE((IF(DATOS_[[Sexo]:[Sexo]]=$B32,IF(DATOS_[[AGRUP. CLAS. PROF.]:[AGRUP. CLAS. PROF.]]=$B30,IF(DATOS_[[Check Periodo Ref.]:[Check Periodo Ref.]]="Dentro",IF(DATOS_[[Check Equiparado]:[Check Equiparado]]="Sí",IF(DATOS!AW$5="Sí",(1/DATOS_[[% anualiz]:[% anualiz]]),1)*IF(DATOS!AW$4="Sí",1/DATOS_[[% normaliz]:[% normaliz]],1)*(DATOS_[Conc.Sal.19])))))))),
0)</f>
        <v>0</v>
      </c>
      <c r="AC32" s="101">
        <f t="array" ref="AC32">IFERROR(
(AVERAGE((IF(DATOS_[[Sexo]:[Sexo]]=$B32,IF(DATOS_[[AGRUP. CLAS. PROF.]:[AGRUP. CLAS. PROF.]]=$B30,IF(DATOS_[[Check Periodo Ref.]:[Check Periodo Ref.]]="Dentro",IF(DATOS_[[Check Equiparado]:[Check Equiparado]]="Sí",IF(DATOS!AX$5="Sí",(1/DATOS_[[% anualiz]:[% anualiz]]),1)*IF(DATOS!AX$4="Sí",1/DATOS_[[% normaliz]:[% normaliz]],1)*(DATOS_[Conc.Sal.20])))))))),
0)</f>
        <v>0</v>
      </c>
      <c r="AD32" s="101">
        <f t="array" ref="AD32">IFERROR(
(AVERAGE((IF(DATOS_[[Sexo]:[Sexo]]=$B32,IF(DATOS_[[AGRUP. CLAS. PROF.]:[AGRUP. CLAS. PROF.]]=$B30,IF(DATOS_[[Check Periodo Ref.]:[Check Periodo Ref.]]="Dentro",IF(DATOS_[[Check Equiparado]:[Check Equiparado]]="Sí",IF(DATOS!AY$5="Sí",(1/DATOS_[[% anualiz]:[% anualiz]]),1)*IF(DATOS!AY$4="Sí",1/DATOS_[[% normaliz]:[% normaliz]],1)*(DATOS_[Conc.Sal.21])))))))),
0)</f>
        <v>0</v>
      </c>
      <c r="AE32" s="101">
        <f t="array" ref="AE32">IFERROR(
(AVERAGE((IF(DATOS_[[Sexo]:[Sexo]]=$B32,IF(DATOS_[[AGRUP. CLAS. PROF.]:[AGRUP. CLAS. PROF.]]=$B30,IF(DATOS_[[Check Periodo Ref.]:[Check Periodo Ref.]]="Dentro",IF(DATOS_[[Check Equiparado]:[Check Equiparado]]="Sí",IF(DATOS!AZ$5="Sí",(1/DATOS_[[% anualiz]:[% anualiz]]),1)*IF(DATOS!AZ$4="Sí",1/DATOS_[[% normaliz]:[% normaliz]],1)*(DATOS_[Conc.Sal.22])))))))),
0)</f>
        <v>0</v>
      </c>
      <c r="AF32" s="101">
        <f t="array" ref="AF32">IFERROR(
(AVERAGE((IF(DATOS_[[Sexo]:[Sexo]]=$B32,IF(DATOS_[[AGRUP. CLAS. PROF.]:[AGRUP. CLAS. PROF.]]=$B30,IF(DATOS_[[Check Periodo Ref.]:[Check Periodo Ref.]]="Dentro",IF(DATOS_[[Check Equiparado]:[Check Equiparado]]="Sí",IF(DATOS!BA$5="Sí",(1/DATOS_[[% anualiz]:[% anualiz]]),1)*IF(DATOS!BA$4="Sí",1/DATOS_[[% normaliz]:[% normaliz]],1)*(DATOS_[Conc.Sal.23])))))))),
0)</f>
        <v>0</v>
      </c>
      <c r="AG32" s="101">
        <f t="array" ref="AG32">IFERROR(
(AVERAGE((IF(DATOS_[[Sexo]:[Sexo]]=$B32,IF(DATOS_[[AGRUP. CLAS. PROF.]:[AGRUP. CLAS. PROF.]]=$B30,IF(DATOS_[[Check Periodo Ref.]:[Check Periodo Ref.]]="Dentro",IF(DATOS_[[Check Equiparado]:[Check Equiparado]]="Sí",IF(DATOS!BB$5="Sí",(1/DATOS_[[% anualiz]:[% anualiz]]),1)*IF(DATOS!BB$4="Sí",1/DATOS_[[% normaliz]:[% normaliz]],1)*(DATOS_[Conc.Sal.24])))))))),
0)</f>
        <v>0</v>
      </c>
      <c r="AH32" s="101">
        <f t="array" ref="AH32">IFERROR(
(AVERAGE((IF(DATOS_[[Sexo]:[Sexo]]=$B32,IF(DATOS_[[AGRUP. CLAS. PROF.]:[AGRUP. CLAS. PROF.]]=$B30,IF(DATOS_[[Check Periodo Ref.]:[Check Periodo Ref.]]="Dentro",IF(DATOS_[[Check Equiparado]:[Check Equiparado]]="Sí",IF(DATOS!BC$5="Sí",(1/DATOS_[[% anualiz]:[% anualiz]]),1)*IF(DATOS!BC$4="Sí",1/DATOS_[[% normaliz]:[% normaliz]],1)*(DATOS_[Conc.Sal.25])))))))),
0)</f>
        <v>0</v>
      </c>
      <c r="AI32" s="101">
        <f t="array" ref="AI32">IFERROR(
(AVERAGE((IF(DATOS_[[Sexo]:[Sexo]]=$B32,IF(DATOS_[[AGRUP. CLAS. PROF.]:[AGRUP. CLAS. PROF.]]=$B30,IF(DATOS_[[Check Periodo Ref.]:[Check Periodo Ref.]]="Dentro",IF(DATOS_[[Check Equiparado]:[Check Equiparado]]="Sí",IF(DATOS!BD$5="Sí",(1/DATOS_[[% anualiz]:[% anualiz]]),1)*IF(DATOS!BD$4="Sí",1/DATOS_[[% normaliz]:[% normaliz]],1)*(DATOS_[Conc.Sal.26])))))))),
0)</f>
        <v>0</v>
      </c>
      <c r="AJ32" s="101">
        <f t="array" ref="AJ32">IFERROR(
(AVERAGE((IF(DATOS_[[Sexo]:[Sexo]]=$B32,IF(DATOS_[[AGRUP. CLAS. PROF.]:[AGRUP. CLAS. PROF.]]=$B30,IF(DATOS_[[Check Periodo Ref.]:[Check Periodo Ref.]]="Dentro",IF(DATOS_[[Check Equiparado]:[Check Equiparado]]="Sí",IF(DATOS!BE$5="Sí",(1/DATOS_[[% anualiz]:[% anualiz]]),1)*IF(DATOS!BE$4="Sí",1/DATOS_[[% normaliz]:[% normaliz]],1)*(DATOS_[Conc.Sal.27])))))))),
0)</f>
        <v>0</v>
      </c>
      <c r="AK32" s="101">
        <f t="array" ref="AK32">IFERROR(
(AVERAGE((IF(DATOS_[[Sexo]:[Sexo]]=$B32,IF(DATOS_[[AGRUP. CLAS. PROF.]:[AGRUP. CLAS. PROF.]]=$B30,IF(DATOS_[[Check Periodo Ref.]:[Check Periodo Ref.]]="Dentro",IF(DATOS_[[Check Equiparado]:[Check Equiparado]]="Sí",IF(DATOS!BF$5="Sí",(1/DATOS_[[% anualiz]:[% anualiz]]),1)*IF(DATOS!BF$4="Sí",1/DATOS_[[% normaliz]:[% normaliz]],1)*(DATOS_[Conc.Sal.28])))))))),
0)</f>
        <v>0</v>
      </c>
      <c r="AL32" s="101">
        <f t="array" ref="AL32">IFERROR(
(AVERAGE((IF(DATOS_[[Sexo]:[Sexo]]=$B32,IF(DATOS_[[AGRUP. CLAS. PROF.]:[AGRUP. CLAS. PROF.]]=$B30,IF(DATOS_[[Check Periodo Ref.]:[Check Periodo Ref.]]="Dentro",IF(DATOS_[[Check Equiparado]:[Check Equiparado]]="Sí",IF(DATOS!BG$5="Sí",(1/DATOS_[[% anualiz]:[% anualiz]]),1)*IF(DATOS!BG$4="Sí",1/DATOS_[[% normaliz]:[% normaliz]],1)*(DATOS_[Conc.Sal.29])))))))),
0)</f>
        <v>0</v>
      </c>
      <c r="AM32" s="101">
        <f t="array" ref="AM32">IFERROR(
(AVERAGE((IF(DATOS_[[Sexo]:[Sexo]]=$B32,IF(DATOS_[[AGRUP. CLAS. PROF.]:[AGRUP. CLAS. PROF.]]=$B30,IF(DATOS_[[Check Periodo Ref.]:[Check Periodo Ref.]]="Dentro",IF(DATOS_[[Check Equiparado]:[Check Equiparado]]="Sí",IF(DATOS!BH$5="Sí",(1/DATOS_[[% anualiz]:[% anualiz]]),1)*IF(DATOS!BH$4="Sí",1/DATOS_[[% normaliz]:[% normaliz]],1)*(DATOS_[Conc.Sal.30])))))))),
0)</f>
        <v>0</v>
      </c>
      <c r="AN32" s="102">
        <f t="array" ref="AN32">IFERROR(
AVERAGE(IF(DATOS_[Sexo]=$B32,IF(DATOS_[[AGRUP. CLAS. PROF.]:[AGRUP. CLAS. PROF.]]=$B30,IF(DATOS_[Check Equiparado]="Sí",IF(DATOS_[Check Periodo Ref.]="Dentro",DATOS_[Tot COMPL.SAL Eq],FALSE))))),
0)</f>
        <v>0</v>
      </c>
      <c r="AO32" s="103">
        <f t="array" ref="AO32">IFERROR(
AVERAGE(IF(DATOS_[Sexo]=$B32,IF(DATOS_[[AGRUP. CLAS. PROF.]:[AGRUP. CLAS. PROF.]]=$B30,IF(DATOS_[Check Equiparado]="Sí",IF(DATOS_[Check Periodo Ref.]="Dentro",DATOS_[TOTAL SALARIO Eq],FALSE))))),
0)</f>
        <v>0</v>
      </c>
      <c r="AP32" s="104">
        <f t="array" ref="AP32">IFERROR(
(AVERAGE((IF(DATOS_[[Sexo]:[Sexo]]=$B32,IF(DATOS_[[AGRUP. CLAS. PROF.]:[AGRUP. CLAS. PROF.]]=$B30,IF(DATOS_[[Check Periodo Ref.]:[Check Periodo Ref.]]="Dentro",IF(DATOS_[[Check Equiparado]:[Check Equiparado]]="Sí",IF(DATOS!BI$5="Sí",(1/DATOS_[[% anualiz]:[% anualiz]]),1)*IF(DATOS!BI$4="Sí",1/DATOS_[[% normaliz]:[% normaliz]],1)*(DATOS_[C.Extra.01])))))))),
0)</f>
        <v>0</v>
      </c>
      <c r="AQ32" s="104">
        <f t="array" ref="AQ32">IFERROR(
(AVERAGE((IF(DATOS_[[Sexo]:[Sexo]]=$B32,IF(DATOS_[[AGRUP. CLAS. PROF.]:[AGRUP. CLAS. PROF.]]=$B30,IF(DATOS_[[Check Periodo Ref.]:[Check Periodo Ref.]]="Dentro",IF(DATOS_[[Check Equiparado]:[Check Equiparado]]="Sí",IF(DATOS!BJ$5="Sí",(1/DATOS_[[% anualiz]:[% anualiz]]),1)*IF(DATOS!BJ$4="Sí",1/DATOS_[[% normaliz]:[% normaliz]],1)*(DATOS_[C.Extra.02])))))))),
0)</f>
        <v>0</v>
      </c>
      <c r="AR32" s="104">
        <f t="array" ref="AR32">IFERROR(
(AVERAGE((IF(DATOS_[[Sexo]:[Sexo]]=$B32,IF(DATOS_[[AGRUP. CLAS. PROF.]:[AGRUP. CLAS. PROF.]]=$B30,IF(DATOS_[[Check Periodo Ref.]:[Check Periodo Ref.]]="Dentro",IF(DATOS_[[Check Equiparado]:[Check Equiparado]]="Sí",IF(DATOS!BK$5="Sí",(1/DATOS_[[% anualiz]:[% anualiz]]),1)*IF(DATOS!BK$4="Sí",1/DATOS_[[% normaliz]:[% normaliz]],1)*(DATOS_[C.Extra.03])))))))),
0)</f>
        <v>0</v>
      </c>
      <c r="AS32" s="104">
        <f t="array" ref="AS32">IFERROR(
(AVERAGE((IF(DATOS_[[Sexo]:[Sexo]]=$B32,IF(DATOS_[[AGRUP. CLAS. PROF.]:[AGRUP. CLAS. PROF.]]=$B30,IF(DATOS_[[Check Periodo Ref.]:[Check Periodo Ref.]]="Dentro",IF(DATOS_[[Check Equiparado]:[Check Equiparado]]="Sí",IF(DATOS!BL$5="Sí",(1/DATOS_[[% anualiz]:[% anualiz]]),1)*IF(DATOS!BL$4="Sí",1/DATOS_[[% normaliz]:[% normaliz]],1)*(DATOS_[C.Extra.04])))))))),
0)</f>
        <v>0</v>
      </c>
      <c r="AT32" s="104">
        <f t="array" ref="AT32">IFERROR(
(AVERAGE((IF(DATOS_[[Sexo]:[Sexo]]=$B32,IF(DATOS_[[AGRUP. CLAS. PROF.]:[AGRUP. CLAS. PROF.]]=$B30,IF(DATOS_[[Check Periodo Ref.]:[Check Periodo Ref.]]="Dentro",IF(DATOS_[[Check Equiparado]:[Check Equiparado]]="Sí",IF(DATOS!BM$5="Sí",(1/DATOS_[[% anualiz]:[% anualiz]]),1)*IF(DATOS!BM$4="Sí",1/DATOS_[[% normaliz]:[% normaliz]],1)*(DATOS_[C.Extra.05])))))))),
0)</f>
        <v>0</v>
      </c>
      <c r="AU32" s="105">
        <f t="array" ref="AU32">IFERROR(
AVERAGE(IF(DATOS_[Sexo]=$B32,IF(DATOS_[[AGRUP. CLAS. PROF.]:[AGRUP. CLAS. PROF.]]=$B30,IF(DATOS_[Check Equiparado]="Sí",IF(DATOS_[Check Periodo Ref.]="Dentro",DATOS_[Tot Extrasalarial Eq],FALSE))))),
0)</f>
        <v>0</v>
      </c>
      <c r="AV32" s="106">
        <f t="array" ref="AV32">IFERROR(
AVERAGE(IF(DATOS_[Sexo]=$B32,IF(DATOS_[[AGRUP. CLAS. PROF.]:[AGRUP. CLAS. PROF.]]=$B30,IF(DATOS_[Check Equiparado]="Sí",IF(DATOS_[Check Periodo Ref.]="Dentro",DATOS_[TOTAL Retrib Eq],FALSE))))),
0)</f>
        <v>0</v>
      </c>
    </row>
    <row r="33" spans="1:48" ht="17.25" thickBot="1" x14ac:dyDescent="0.35">
      <c r="A33" s="53" t="str">
        <f t="shared" ref="A33" si="27">+A34</f>
        <v>[ocultar]</v>
      </c>
      <c r="B33" s="62" t="s">
        <v>313</v>
      </c>
      <c r="C33" s="99"/>
      <c r="D33" s="63"/>
      <c r="E33" s="63"/>
      <c r="F33" s="63"/>
      <c r="G33" s="63"/>
      <c r="H33" s="63"/>
      <c r="I33" s="129" t="str">
        <f t="shared" ref="I33:AV33" si="28">IFERROR((I34-I35)/I34,"")</f>
        <v/>
      </c>
      <c r="J33" s="130" t="str">
        <f t="shared" si="28"/>
        <v/>
      </c>
      <c r="K33" s="131" t="str">
        <f t="shared" si="28"/>
        <v/>
      </c>
      <c r="L33" s="131" t="str">
        <f t="shared" si="28"/>
        <v/>
      </c>
      <c r="M33" s="131" t="str">
        <f t="shared" si="28"/>
        <v/>
      </c>
      <c r="N33" s="132" t="str">
        <f t="shared" si="28"/>
        <v/>
      </c>
      <c r="O33" s="133" t="str">
        <f t="shared" si="28"/>
        <v/>
      </c>
      <c r="P33" s="133" t="str">
        <f t="shared" si="28"/>
        <v/>
      </c>
      <c r="Q33" s="133" t="str">
        <f t="shared" si="28"/>
        <v/>
      </c>
      <c r="R33" s="133" t="str">
        <f t="shared" si="28"/>
        <v/>
      </c>
      <c r="S33" s="133" t="str">
        <f t="shared" si="28"/>
        <v/>
      </c>
      <c r="T33" s="133" t="str">
        <f t="shared" si="28"/>
        <v/>
      </c>
      <c r="U33" s="133" t="str">
        <f t="shared" si="28"/>
        <v/>
      </c>
      <c r="V33" s="133" t="str">
        <f t="shared" si="28"/>
        <v/>
      </c>
      <c r="W33" s="133" t="str">
        <f t="shared" si="28"/>
        <v/>
      </c>
      <c r="X33" s="133" t="str">
        <f t="shared" si="28"/>
        <v/>
      </c>
      <c r="Y33" s="133" t="str">
        <f t="shared" si="28"/>
        <v/>
      </c>
      <c r="Z33" s="132" t="str">
        <f t="shared" si="28"/>
        <v/>
      </c>
      <c r="AA33" s="132" t="str">
        <f t="shared" si="28"/>
        <v/>
      </c>
      <c r="AB33" s="132" t="str">
        <f t="shared" si="28"/>
        <v/>
      </c>
      <c r="AC33" s="132" t="str">
        <f t="shared" si="28"/>
        <v/>
      </c>
      <c r="AD33" s="132" t="str">
        <f t="shared" si="28"/>
        <v/>
      </c>
      <c r="AE33" s="132" t="str">
        <f t="shared" si="28"/>
        <v/>
      </c>
      <c r="AF33" s="132" t="str">
        <f t="shared" si="28"/>
        <v/>
      </c>
      <c r="AG33" s="132" t="str">
        <f t="shared" si="28"/>
        <v/>
      </c>
      <c r="AH33" s="132" t="str">
        <f t="shared" si="28"/>
        <v/>
      </c>
      <c r="AI33" s="132" t="str">
        <f t="shared" si="28"/>
        <v/>
      </c>
      <c r="AJ33" s="132" t="str">
        <f t="shared" si="28"/>
        <v/>
      </c>
      <c r="AK33" s="132" t="str">
        <f t="shared" si="28"/>
        <v/>
      </c>
      <c r="AL33" s="132" t="str">
        <f t="shared" si="28"/>
        <v/>
      </c>
      <c r="AM33" s="132" t="str">
        <f t="shared" si="28"/>
        <v/>
      </c>
      <c r="AN33" s="134" t="str">
        <f t="shared" si="28"/>
        <v/>
      </c>
      <c r="AO33" s="138" t="str">
        <f t="shared" si="28"/>
        <v/>
      </c>
      <c r="AP33" s="135" t="str">
        <f t="shared" si="28"/>
        <v/>
      </c>
      <c r="AQ33" s="135" t="str">
        <f t="shared" si="28"/>
        <v/>
      </c>
      <c r="AR33" s="135" t="str">
        <f t="shared" si="28"/>
        <v/>
      </c>
      <c r="AS33" s="135" t="str">
        <f t="shared" si="28"/>
        <v/>
      </c>
      <c r="AT33" s="135" t="str">
        <f t="shared" si="28"/>
        <v/>
      </c>
      <c r="AU33" s="136" t="str">
        <f t="shared" si="28"/>
        <v/>
      </c>
      <c r="AV33" s="137" t="str">
        <f t="shared" si="28"/>
        <v/>
      </c>
    </row>
    <row r="34" spans="1:48" x14ac:dyDescent="0.3">
      <c r="A34" s="53" t="str">
        <f t="shared" ref="A34" si="29">+IF(C34+C35=0,"[ocultar]","")</f>
        <v>[ocultar]</v>
      </c>
      <c r="B34" s="57" t="s">
        <v>162</v>
      </c>
      <c r="C34" s="56">
        <f t="array" ref="C34">SUM(IF($B34=DATOS_[Sexo],
IF($B33=DATOS_[AGRUP. CLAS. PROF.],
IF("Dentro"=DATOS_[Check Periodo Ref.],
1/(COUNTIFS(DATOS_[Sexo],$B34,DATOS_[AGRUP. CLAS. PROF.],$B33,DATOS_[Check Periodo Ref.],"Dentro",DATOS_[id],DATOS_[id]))))))</f>
        <v>0</v>
      </c>
      <c r="D34" s="58">
        <f>COUNTIFS(DATOS_[AGRUP. CLAS. PROF.],$B33,DATOS_[Sexo],$B34,DATOS_[Check Periodo Ref.],"Dentro")</f>
        <v>0</v>
      </c>
      <c r="E34" s="58">
        <f>COUNTIFS(DATOS_[AGRUP. CLAS. PROF.],$B33,DATOS_[Sexo],$B34,DATOS_[Check Periodo Ref.],"Dentro",DATOS_[Check Nº SC Norm],"Sí")</f>
        <v>0</v>
      </c>
      <c r="F34" s="58">
        <f>COUNTIFS(DATOS_[AGRUP. CLAS. PROF.],$B33,DATOS_[Sexo],$B34,DATOS_[Check Periodo Ref.],"Dentro",DATOS_[Check Nº SC Anualiz],"Sí")</f>
        <v>0</v>
      </c>
      <c r="G34" s="58">
        <f>COUNTIFS(DATOS_[AGRUP. CLAS. PROF.],$B33,DATOS_[Sexo],$B34,DATOS_[Check Periodo Ref.],"Dentro",DATOS_[Check Nº SC Norm y Anualiz],"Sí")</f>
        <v>0</v>
      </c>
      <c r="H34" s="58">
        <f>COUNTIFS(DATOS_[AGRUP. CLAS. PROF.],$B33,DATOS_[Sexo],$B34,DATOS_[Check Periodo Ref.],"Dentro",DATOS_[Check Equiparación],"Sí")</f>
        <v>0</v>
      </c>
      <c r="I34" s="100">
        <f t="array" ref="I34">IFERROR(
AVERAGE(IF(DATOS_[Sexo]=$B34,IF(DATOS_[[AGRUP. CLAS. PROF.]:[AGRUP. CLAS. PROF.]]=$B33,IF(DATOS_[Check Equiparado]="Sí",IF(DATOS_[Check Periodo Ref.]="Dentro",DATOS_[SALARIO BASE Eq],FALSE))))),
0)</f>
        <v>0</v>
      </c>
      <c r="J34" s="101">
        <f t="array" ref="J34">IFERROR(
(AVERAGE((IF(DATOS_[[Sexo]:[Sexo]]=$B34,IF(DATOS_[[AGRUP. CLAS. PROF.]:[AGRUP. CLAS. PROF.]]=$B33,IF(DATOS_[[Check Periodo Ref.]:[Check Periodo Ref.]]="Dentro",IF(DATOS_[[Check Equiparado]:[Check Equiparado]]="Sí",IF(DATOS!AE$5="Sí",(1/DATOS_[[% anualiz]:[% anualiz]]),1)*IF(DATOS!AE$4="Sí",1/DATOS_[[% normaliz]:[% normaliz]],1)*(DATOS_[Conc.Sal.01])))))))),
0)</f>
        <v>0</v>
      </c>
      <c r="K34" s="101">
        <f t="array" ref="K34">IFERROR(
(AVERAGE((IF(DATOS_[[Sexo]:[Sexo]]=$B34,IF(DATOS_[[AGRUP. CLAS. PROF.]:[AGRUP. CLAS. PROF.]]=$B33,IF(DATOS_[[Check Periodo Ref.]:[Check Periodo Ref.]]="Dentro",IF(DATOS_[[Check Equiparado]:[Check Equiparado]]="Sí",IF(DATOS!AF$5="Sí",(1/DATOS_[[% anualiz]:[% anualiz]]),1)*IF(DATOS!AF$4="Sí",1/DATOS_[[% normaliz]:[% normaliz]],1)*(DATOS_[Conc.Sal.02])))))))),
0)</f>
        <v>0</v>
      </c>
      <c r="L34" s="101">
        <f t="array" ref="L34">IFERROR(
(AVERAGE((IF(DATOS_[[Sexo]:[Sexo]]=$B34,IF(DATOS_[[AGRUP. CLAS. PROF.]:[AGRUP. CLAS. PROF.]]=$B33,IF(DATOS_[[Check Periodo Ref.]:[Check Periodo Ref.]]="Dentro",IF(DATOS_[[Check Equiparado]:[Check Equiparado]]="Sí",IF(DATOS!AG$5="Sí",(1/DATOS_[[% anualiz]:[% anualiz]]),1)*IF(DATOS!AG$4="Sí",1/DATOS_[[% normaliz]:[% normaliz]],1)*(DATOS_[Conc.Sal.03])))))))),
0)</f>
        <v>0</v>
      </c>
      <c r="M34" s="101">
        <f t="array" ref="M34">IFERROR(
(AVERAGE((IF(DATOS_[[Sexo]:[Sexo]]=$B34,IF(DATOS_[[AGRUP. CLAS. PROF.]:[AGRUP. CLAS. PROF.]]=$B33,IF(DATOS_[[Check Periodo Ref.]:[Check Periodo Ref.]]="Dentro",IF(DATOS_[[Check Equiparado]:[Check Equiparado]]="Sí",IF(DATOS!AH$5="Sí",(1/DATOS_[[% anualiz]:[% anualiz]]),1)*IF(DATOS!AH$4="Sí",1/DATOS_[[% normaliz]:[% normaliz]],1)*(DATOS_[Conc.Sal.04])))))))),
0)</f>
        <v>0</v>
      </c>
      <c r="N34" s="101">
        <f t="array" ref="N34">IFERROR(
(AVERAGE((IF(DATOS_[[Sexo]:[Sexo]]=$B34,IF(DATOS_[[AGRUP. CLAS. PROF.]:[AGRUP. CLAS. PROF.]]=$B33,IF(DATOS_[[Check Periodo Ref.]:[Check Periodo Ref.]]="Dentro",IF(DATOS_[[Check Equiparado]:[Check Equiparado]]="Sí",IF(DATOS!AI$5="Sí",(1/DATOS_[[% anualiz]:[% anualiz]]),1)*IF(DATOS!AI$4="Sí",1/DATOS_[[% normaliz]:[% normaliz]],1)*(DATOS_[Conc.Sal.05])))))))),
0)</f>
        <v>0</v>
      </c>
      <c r="O34" s="101">
        <f t="array" ref="O34">IFERROR(
(AVERAGE((IF(DATOS_[[Sexo]:[Sexo]]=$B34,IF(DATOS_[[AGRUP. CLAS. PROF.]:[AGRUP. CLAS. PROF.]]=$B33,IF(DATOS_[[Check Periodo Ref.]:[Check Periodo Ref.]]="Dentro",IF(DATOS_[[Check Equiparado]:[Check Equiparado]]="Sí",IF(DATOS!AJ$5="Sí",(1/DATOS_[[% anualiz]:[% anualiz]]),1)*IF(DATOS!AJ$4="Sí",1/DATOS_[[% normaliz]:[% normaliz]],1)*(DATOS_[Conc.Sal.06])))))))),
0)</f>
        <v>0</v>
      </c>
      <c r="P34" s="101">
        <f t="array" ref="P34">IFERROR(
(AVERAGE((IF(DATOS_[[Sexo]:[Sexo]]=$B34,IF(DATOS_[[AGRUP. CLAS. PROF.]:[AGRUP. CLAS. PROF.]]=$B33,IF(DATOS_[[Check Periodo Ref.]:[Check Periodo Ref.]]="Dentro",IF(DATOS_[[Check Equiparado]:[Check Equiparado]]="Sí",IF(DATOS!AK$5="Sí",(1/DATOS_[[% anualiz]:[% anualiz]]),1)*IF(DATOS!AK$4="Sí",1/DATOS_[[% normaliz]:[% normaliz]],1)*(DATOS_[Conc.Sal.07])))))))),
0)</f>
        <v>0</v>
      </c>
      <c r="Q34" s="101">
        <f t="array" ref="Q34">IFERROR(
(AVERAGE((IF(DATOS_[[Sexo]:[Sexo]]=$B34,IF(DATOS_[[AGRUP. CLAS. PROF.]:[AGRUP. CLAS. PROF.]]=$B33,IF(DATOS_[[Check Periodo Ref.]:[Check Periodo Ref.]]="Dentro",IF(DATOS_[[Check Equiparado]:[Check Equiparado]]="Sí",IF(DATOS!AL$5="Sí",(1/DATOS_[[% anualiz]:[% anualiz]]),1)*IF(DATOS!AL$4="Sí",1/DATOS_[[% normaliz]:[% normaliz]],1)*(DATOS_[Conc.Sal.08])))))))),
0)</f>
        <v>0</v>
      </c>
      <c r="R34" s="101">
        <f t="array" ref="R34">IFERROR(
(AVERAGE((IF(DATOS_[[Sexo]:[Sexo]]=$B34,IF(DATOS_[[AGRUP. CLAS. PROF.]:[AGRUP. CLAS. PROF.]]=$B33,IF(DATOS_[[Check Periodo Ref.]:[Check Periodo Ref.]]="Dentro",IF(DATOS_[[Check Equiparado]:[Check Equiparado]]="Sí",IF(DATOS!AM$5="Sí",(1/DATOS_[[% anualiz]:[% anualiz]]),1)*IF(DATOS!AM$4="Sí",1/DATOS_[[% normaliz]:[% normaliz]],1)*(DATOS_[Conc.Sal.09])))))))),
0)</f>
        <v>0</v>
      </c>
      <c r="S34" s="101">
        <f t="array" ref="S34">IFERROR(
(AVERAGE((IF(DATOS_[[Sexo]:[Sexo]]=$B34,IF(DATOS_[[AGRUP. CLAS. PROF.]:[AGRUP. CLAS. PROF.]]=$B33,IF(DATOS_[[Check Periodo Ref.]:[Check Periodo Ref.]]="Dentro",IF(DATOS_[[Check Equiparado]:[Check Equiparado]]="Sí",IF(DATOS!AN$5="Sí",(1/DATOS_[[% anualiz]:[% anualiz]]),1)*IF(DATOS!AN$4="Sí",1/DATOS_[[% normaliz]:[% normaliz]],1)*(DATOS_[Conc.Sal.10])))))))),
0)</f>
        <v>0</v>
      </c>
      <c r="T34" s="101">
        <f t="array" ref="T34">IFERROR(
(AVERAGE((IF(DATOS_[[Sexo]:[Sexo]]=$B34,IF(DATOS_[[AGRUP. CLAS. PROF.]:[AGRUP. CLAS. PROF.]]=$B33,IF(DATOS_[[Check Periodo Ref.]:[Check Periodo Ref.]]="Dentro",IF(DATOS_[[Check Equiparado]:[Check Equiparado]]="Sí",IF(DATOS!AO$5="Sí",(1/DATOS_[[% anualiz]:[% anualiz]]),1)*IF(DATOS!AO$4="Sí",1/DATOS_[[% normaliz]:[% normaliz]],1)*(DATOS_[Conc.Sal.11])))))))),
0)</f>
        <v>0</v>
      </c>
      <c r="U34" s="101">
        <f t="array" ref="U34">IFERROR(
(AVERAGE((IF(DATOS_[[Sexo]:[Sexo]]=$B34,IF(DATOS_[[AGRUP. CLAS. PROF.]:[AGRUP. CLAS. PROF.]]=$B33,IF(DATOS_[[Check Periodo Ref.]:[Check Periodo Ref.]]="Dentro",IF(DATOS_[[Check Equiparado]:[Check Equiparado]]="Sí",IF(DATOS!AP$5="Sí",(1/DATOS_[[% anualiz]:[% anualiz]]),1)*IF(DATOS!AP$4="Sí",1/DATOS_[[% normaliz]:[% normaliz]],1)*(DATOS_[Conc.Sal.12])))))))),
0)</f>
        <v>0</v>
      </c>
      <c r="V34" s="101">
        <f t="array" ref="V34">IFERROR(
(AVERAGE((IF(DATOS_[[Sexo]:[Sexo]]=$B34,IF(DATOS_[[AGRUP. CLAS. PROF.]:[AGRUP. CLAS. PROF.]]=$B33,IF(DATOS_[[Check Periodo Ref.]:[Check Periodo Ref.]]="Dentro",IF(DATOS_[[Check Equiparado]:[Check Equiparado]]="Sí",IF(DATOS!AQ$5="Sí",(1/DATOS_[[% anualiz]:[% anualiz]]),1)*IF(DATOS!AQ$4="Sí",1/DATOS_[[% normaliz]:[% normaliz]],1)*(DATOS_[Conc.Sal.13])))))))),
0)</f>
        <v>0</v>
      </c>
      <c r="W34" s="101">
        <f t="array" ref="W34">IFERROR(
(AVERAGE((IF(DATOS_[[Sexo]:[Sexo]]=$B34,IF(DATOS_[[AGRUP. CLAS. PROF.]:[AGRUP. CLAS. PROF.]]=$B33,IF(DATOS_[[Check Periodo Ref.]:[Check Periodo Ref.]]="Dentro",IF(DATOS_[[Check Equiparado]:[Check Equiparado]]="Sí",IF(DATOS!AR$5="Sí",(1/DATOS_[[% anualiz]:[% anualiz]]),1)*IF(DATOS!AR$4="Sí",1/DATOS_[[% normaliz]:[% normaliz]],1)*(DATOS_[Conc.Sal.14])))))))),
0)</f>
        <v>0</v>
      </c>
      <c r="X34" s="101">
        <f t="array" ref="X34">IFERROR(
(AVERAGE((IF(DATOS_[[Sexo]:[Sexo]]=$B34,IF(DATOS_[[AGRUP. CLAS. PROF.]:[AGRUP. CLAS. PROF.]]=$B33,IF(DATOS_[[Check Periodo Ref.]:[Check Periodo Ref.]]="Dentro",IF(DATOS_[[Check Equiparado]:[Check Equiparado]]="Sí",IF(DATOS!AS$5="Sí",(1/DATOS_[[% anualiz]:[% anualiz]]),1)*IF(DATOS!AS$4="Sí",1/DATOS_[[% normaliz]:[% normaliz]],1)*(DATOS_[Conc.Sal.15])))))))),
0)</f>
        <v>0</v>
      </c>
      <c r="Y34" s="101">
        <f t="array" ref="Y34">IFERROR(
(AVERAGE((IF(DATOS_[[Sexo]:[Sexo]]=$B34,IF(DATOS_[[AGRUP. CLAS. PROF.]:[AGRUP. CLAS. PROF.]]=$B33,IF(DATOS_[[Check Periodo Ref.]:[Check Periodo Ref.]]="Dentro",IF(DATOS_[[Check Equiparado]:[Check Equiparado]]="Sí",IF(DATOS!AT$5="Sí",(1/DATOS_[[% anualiz]:[% anualiz]]),1)*IF(DATOS!AT$4="Sí",1/DATOS_[[% normaliz]:[% normaliz]],1)*(DATOS_[Conc.Sal.16])))))))),
0)</f>
        <v>0</v>
      </c>
      <c r="Z34" s="101">
        <f t="array" ref="Z34">IFERROR(
(AVERAGE((IF(DATOS_[[Sexo]:[Sexo]]=$B34,IF(DATOS_[[AGRUP. CLAS. PROF.]:[AGRUP. CLAS. PROF.]]=$B33,IF(DATOS_[[Check Periodo Ref.]:[Check Periodo Ref.]]="Dentro",IF(DATOS_[[Check Equiparado]:[Check Equiparado]]="Sí",IF(DATOS!AU$5="Sí",(1/DATOS_[[% anualiz]:[% anualiz]]),1)*IF(DATOS!AU$4="Sí",1/DATOS_[[% normaliz]:[% normaliz]],1)*(DATOS_[Conc.Sal.17])))))))),
0)</f>
        <v>0</v>
      </c>
      <c r="AA34" s="101">
        <f t="array" ref="AA34">IFERROR(
(AVERAGE((IF(DATOS_[[Sexo]:[Sexo]]=$B34,IF(DATOS_[[AGRUP. CLAS. PROF.]:[AGRUP. CLAS. PROF.]]=$B33,IF(DATOS_[[Check Periodo Ref.]:[Check Periodo Ref.]]="Dentro",IF(DATOS_[[Check Equiparado]:[Check Equiparado]]="Sí",IF(DATOS!AV$5="Sí",(1/DATOS_[[% anualiz]:[% anualiz]]),1)*IF(DATOS!AV$4="Sí",1/DATOS_[[% normaliz]:[% normaliz]],1)*(DATOS_[Conc.Sal.18])))))))),
0)</f>
        <v>0</v>
      </c>
      <c r="AB34" s="101">
        <f t="array" ref="AB34">IFERROR(
(AVERAGE((IF(DATOS_[[Sexo]:[Sexo]]=$B34,IF(DATOS_[[AGRUP. CLAS. PROF.]:[AGRUP. CLAS. PROF.]]=$B33,IF(DATOS_[[Check Periodo Ref.]:[Check Periodo Ref.]]="Dentro",IF(DATOS_[[Check Equiparado]:[Check Equiparado]]="Sí",IF(DATOS!AW$5="Sí",(1/DATOS_[[% anualiz]:[% anualiz]]),1)*IF(DATOS!AW$4="Sí",1/DATOS_[[% normaliz]:[% normaliz]],1)*(DATOS_[Conc.Sal.19])))))))),
0)</f>
        <v>0</v>
      </c>
      <c r="AC34" s="101">
        <f t="array" ref="AC34">IFERROR(
(AVERAGE((IF(DATOS_[[Sexo]:[Sexo]]=$B34,IF(DATOS_[[AGRUP. CLAS. PROF.]:[AGRUP. CLAS. PROF.]]=$B33,IF(DATOS_[[Check Periodo Ref.]:[Check Periodo Ref.]]="Dentro",IF(DATOS_[[Check Equiparado]:[Check Equiparado]]="Sí",IF(DATOS!AX$5="Sí",(1/DATOS_[[% anualiz]:[% anualiz]]),1)*IF(DATOS!AX$4="Sí",1/DATOS_[[% normaliz]:[% normaliz]],1)*(DATOS_[Conc.Sal.20])))))))),
0)</f>
        <v>0</v>
      </c>
      <c r="AD34" s="101">
        <f t="array" ref="AD34">IFERROR(
(AVERAGE((IF(DATOS_[[Sexo]:[Sexo]]=$B34,IF(DATOS_[[AGRUP. CLAS. PROF.]:[AGRUP. CLAS. PROF.]]=$B33,IF(DATOS_[[Check Periodo Ref.]:[Check Periodo Ref.]]="Dentro",IF(DATOS_[[Check Equiparado]:[Check Equiparado]]="Sí",IF(DATOS!AY$5="Sí",(1/DATOS_[[% anualiz]:[% anualiz]]),1)*IF(DATOS!AY$4="Sí",1/DATOS_[[% normaliz]:[% normaliz]],1)*(DATOS_[Conc.Sal.21])))))))),
0)</f>
        <v>0</v>
      </c>
      <c r="AE34" s="101">
        <f t="array" ref="AE34">IFERROR(
(AVERAGE((IF(DATOS_[[Sexo]:[Sexo]]=$B34,IF(DATOS_[[AGRUP. CLAS. PROF.]:[AGRUP. CLAS. PROF.]]=$B33,IF(DATOS_[[Check Periodo Ref.]:[Check Periodo Ref.]]="Dentro",IF(DATOS_[[Check Equiparado]:[Check Equiparado]]="Sí",IF(DATOS!AZ$5="Sí",(1/DATOS_[[% anualiz]:[% anualiz]]),1)*IF(DATOS!AZ$4="Sí",1/DATOS_[[% normaliz]:[% normaliz]],1)*(DATOS_[Conc.Sal.22])))))))),
0)</f>
        <v>0</v>
      </c>
      <c r="AF34" s="101">
        <f t="array" ref="AF34">IFERROR(
(AVERAGE((IF(DATOS_[[Sexo]:[Sexo]]=$B34,IF(DATOS_[[AGRUP. CLAS. PROF.]:[AGRUP. CLAS. PROF.]]=$B33,IF(DATOS_[[Check Periodo Ref.]:[Check Periodo Ref.]]="Dentro",IF(DATOS_[[Check Equiparado]:[Check Equiparado]]="Sí",IF(DATOS!BA$5="Sí",(1/DATOS_[[% anualiz]:[% anualiz]]),1)*IF(DATOS!BA$4="Sí",1/DATOS_[[% normaliz]:[% normaliz]],1)*(DATOS_[Conc.Sal.23])))))))),
0)</f>
        <v>0</v>
      </c>
      <c r="AG34" s="101">
        <f t="array" ref="AG34">IFERROR(
(AVERAGE((IF(DATOS_[[Sexo]:[Sexo]]=$B34,IF(DATOS_[[AGRUP. CLAS. PROF.]:[AGRUP. CLAS. PROF.]]=$B33,IF(DATOS_[[Check Periodo Ref.]:[Check Periodo Ref.]]="Dentro",IF(DATOS_[[Check Equiparado]:[Check Equiparado]]="Sí",IF(DATOS!BB$5="Sí",(1/DATOS_[[% anualiz]:[% anualiz]]),1)*IF(DATOS!BB$4="Sí",1/DATOS_[[% normaliz]:[% normaliz]],1)*(DATOS_[Conc.Sal.24])))))))),
0)</f>
        <v>0</v>
      </c>
      <c r="AH34" s="101">
        <f t="array" ref="AH34">IFERROR(
(AVERAGE((IF(DATOS_[[Sexo]:[Sexo]]=$B34,IF(DATOS_[[AGRUP. CLAS. PROF.]:[AGRUP. CLAS. PROF.]]=$B33,IF(DATOS_[[Check Periodo Ref.]:[Check Periodo Ref.]]="Dentro",IF(DATOS_[[Check Equiparado]:[Check Equiparado]]="Sí",IF(DATOS!BC$5="Sí",(1/DATOS_[[% anualiz]:[% anualiz]]),1)*IF(DATOS!BC$4="Sí",1/DATOS_[[% normaliz]:[% normaliz]],1)*(DATOS_[Conc.Sal.25])))))))),
0)</f>
        <v>0</v>
      </c>
      <c r="AI34" s="101">
        <f t="array" ref="AI34">IFERROR(
(AVERAGE((IF(DATOS_[[Sexo]:[Sexo]]=$B34,IF(DATOS_[[AGRUP. CLAS. PROF.]:[AGRUP. CLAS. PROF.]]=$B33,IF(DATOS_[[Check Periodo Ref.]:[Check Periodo Ref.]]="Dentro",IF(DATOS_[[Check Equiparado]:[Check Equiparado]]="Sí",IF(DATOS!BD$5="Sí",(1/DATOS_[[% anualiz]:[% anualiz]]),1)*IF(DATOS!BD$4="Sí",1/DATOS_[[% normaliz]:[% normaliz]],1)*(DATOS_[Conc.Sal.26])))))))),
0)</f>
        <v>0</v>
      </c>
      <c r="AJ34" s="101">
        <f t="array" ref="AJ34">IFERROR(
(AVERAGE((IF(DATOS_[[Sexo]:[Sexo]]=$B34,IF(DATOS_[[AGRUP. CLAS. PROF.]:[AGRUP. CLAS. PROF.]]=$B33,IF(DATOS_[[Check Periodo Ref.]:[Check Periodo Ref.]]="Dentro",IF(DATOS_[[Check Equiparado]:[Check Equiparado]]="Sí",IF(DATOS!BE$5="Sí",(1/DATOS_[[% anualiz]:[% anualiz]]),1)*IF(DATOS!BE$4="Sí",1/DATOS_[[% normaliz]:[% normaliz]],1)*(DATOS_[Conc.Sal.27])))))))),
0)</f>
        <v>0</v>
      </c>
      <c r="AK34" s="101">
        <f t="array" ref="AK34">IFERROR(
(AVERAGE((IF(DATOS_[[Sexo]:[Sexo]]=$B34,IF(DATOS_[[AGRUP. CLAS. PROF.]:[AGRUP. CLAS. PROF.]]=$B33,IF(DATOS_[[Check Periodo Ref.]:[Check Periodo Ref.]]="Dentro",IF(DATOS_[[Check Equiparado]:[Check Equiparado]]="Sí",IF(DATOS!BF$5="Sí",(1/DATOS_[[% anualiz]:[% anualiz]]),1)*IF(DATOS!BF$4="Sí",1/DATOS_[[% normaliz]:[% normaliz]],1)*(DATOS_[Conc.Sal.28])))))))),
0)</f>
        <v>0</v>
      </c>
      <c r="AL34" s="101">
        <f t="array" ref="AL34">IFERROR(
(AVERAGE((IF(DATOS_[[Sexo]:[Sexo]]=$B34,IF(DATOS_[[AGRUP. CLAS. PROF.]:[AGRUP. CLAS. PROF.]]=$B33,IF(DATOS_[[Check Periodo Ref.]:[Check Periodo Ref.]]="Dentro",IF(DATOS_[[Check Equiparado]:[Check Equiparado]]="Sí",IF(DATOS!BG$5="Sí",(1/DATOS_[[% anualiz]:[% anualiz]]),1)*IF(DATOS!BG$4="Sí",1/DATOS_[[% normaliz]:[% normaliz]],1)*(DATOS_[Conc.Sal.29])))))))),
0)</f>
        <v>0</v>
      </c>
      <c r="AM34" s="101">
        <f t="array" ref="AM34">IFERROR(
(AVERAGE((IF(DATOS_[[Sexo]:[Sexo]]=$B34,IF(DATOS_[[AGRUP. CLAS. PROF.]:[AGRUP. CLAS. PROF.]]=$B33,IF(DATOS_[[Check Periodo Ref.]:[Check Periodo Ref.]]="Dentro",IF(DATOS_[[Check Equiparado]:[Check Equiparado]]="Sí",IF(DATOS!BH$5="Sí",(1/DATOS_[[% anualiz]:[% anualiz]]),1)*IF(DATOS!BH$4="Sí",1/DATOS_[[% normaliz]:[% normaliz]],1)*(DATOS_[Conc.Sal.30])))))))),
0)</f>
        <v>0</v>
      </c>
      <c r="AN34" s="102">
        <f t="array" ref="AN34">IFERROR(
AVERAGE(IF(DATOS_[Sexo]=$B34,IF(DATOS_[[AGRUP. CLAS. PROF.]:[AGRUP. CLAS. PROF.]]=$B33,IF(DATOS_[Check Equiparado]="Sí",IF(DATOS_[Check Periodo Ref.]="Dentro",DATOS_[Tot COMPL.SAL Eq],FALSE))))),
0)</f>
        <v>0</v>
      </c>
      <c r="AO34" s="103">
        <f t="array" ref="AO34">IFERROR(
AVERAGE(IF(DATOS_[Sexo]=$B34,IF(DATOS_[[AGRUP. CLAS. PROF.]:[AGRUP. CLAS. PROF.]]=$B33,IF(DATOS_[Check Equiparado]="Sí",IF(DATOS_[Check Periodo Ref.]="Dentro",DATOS_[TOTAL SALARIO Eq],FALSE))))),
0)</f>
        <v>0</v>
      </c>
      <c r="AP34" s="104">
        <f t="array" ref="AP34">IFERROR(
(AVERAGE((IF(DATOS_[[Sexo]:[Sexo]]=$B34,IF(DATOS_[[AGRUP. CLAS. PROF.]:[AGRUP. CLAS. PROF.]]=$B33,IF(DATOS_[[Check Periodo Ref.]:[Check Periodo Ref.]]="Dentro",IF(DATOS_[[Check Equiparado]:[Check Equiparado]]="Sí",IF(DATOS!BI$5="Sí",(1/DATOS_[[% anualiz]:[% anualiz]]),1)*IF(DATOS!BI$4="Sí",1/DATOS_[[% normaliz]:[% normaliz]],1)*(DATOS_[C.Extra.01])))))))),
0)</f>
        <v>0</v>
      </c>
      <c r="AQ34" s="104">
        <f t="array" ref="AQ34">IFERROR(
(AVERAGE((IF(DATOS_[[Sexo]:[Sexo]]=$B34,IF(DATOS_[[AGRUP. CLAS. PROF.]:[AGRUP. CLAS. PROF.]]=$B33,IF(DATOS_[[Check Periodo Ref.]:[Check Periodo Ref.]]="Dentro",IF(DATOS_[[Check Equiparado]:[Check Equiparado]]="Sí",IF(DATOS!BJ$5="Sí",(1/DATOS_[[% anualiz]:[% anualiz]]),1)*IF(DATOS!BJ$4="Sí",1/DATOS_[[% normaliz]:[% normaliz]],1)*(DATOS_[C.Extra.02])))))))),
0)</f>
        <v>0</v>
      </c>
      <c r="AR34" s="104">
        <f t="array" ref="AR34">IFERROR(
(AVERAGE((IF(DATOS_[[Sexo]:[Sexo]]=$B34,IF(DATOS_[[AGRUP. CLAS. PROF.]:[AGRUP. CLAS. PROF.]]=$B33,IF(DATOS_[[Check Periodo Ref.]:[Check Periodo Ref.]]="Dentro",IF(DATOS_[[Check Equiparado]:[Check Equiparado]]="Sí",IF(DATOS!BK$5="Sí",(1/DATOS_[[% anualiz]:[% anualiz]]),1)*IF(DATOS!BK$4="Sí",1/DATOS_[[% normaliz]:[% normaliz]],1)*(DATOS_[C.Extra.03])))))))),
0)</f>
        <v>0</v>
      </c>
      <c r="AS34" s="104">
        <f t="array" ref="AS34">IFERROR(
(AVERAGE((IF(DATOS_[[Sexo]:[Sexo]]=$B34,IF(DATOS_[[AGRUP. CLAS. PROF.]:[AGRUP. CLAS. PROF.]]=$B33,IF(DATOS_[[Check Periodo Ref.]:[Check Periodo Ref.]]="Dentro",IF(DATOS_[[Check Equiparado]:[Check Equiparado]]="Sí",IF(DATOS!BL$5="Sí",(1/DATOS_[[% anualiz]:[% anualiz]]),1)*IF(DATOS!BL$4="Sí",1/DATOS_[[% normaliz]:[% normaliz]],1)*(DATOS_[C.Extra.04])))))))),
0)</f>
        <v>0</v>
      </c>
      <c r="AT34" s="104">
        <f t="array" ref="AT34">IFERROR(
(AVERAGE((IF(DATOS_[[Sexo]:[Sexo]]=$B34,IF(DATOS_[[AGRUP. CLAS. PROF.]:[AGRUP. CLAS. PROF.]]=$B33,IF(DATOS_[[Check Periodo Ref.]:[Check Periodo Ref.]]="Dentro",IF(DATOS_[[Check Equiparado]:[Check Equiparado]]="Sí",IF(DATOS!BM$5="Sí",(1/DATOS_[[% anualiz]:[% anualiz]]),1)*IF(DATOS!BM$4="Sí",1/DATOS_[[% normaliz]:[% normaliz]],1)*(DATOS_[C.Extra.05])))))))),
0)</f>
        <v>0</v>
      </c>
      <c r="AU34" s="105">
        <f t="array" ref="AU34">IFERROR(
AVERAGE(IF(DATOS_[Sexo]=$B34,IF(DATOS_[[AGRUP. CLAS. PROF.]:[AGRUP. CLAS. PROF.]]=$B33,IF(DATOS_[Check Equiparado]="Sí",IF(DATOS_[Check Periodo Ref.]="Dentro",DATOS_[Tot Extrasalarial Eq],FALSE))))),
0)</f>
        <v>0</v>
      </c>
      <c r="AV34" s="106">
        <f t="array" ref="AV34">IFERROR(
AVERAGE(IF(DATOS_[Sexo]=$B34,IF(DATOS_[[AGRUP. CLAS. PROF.]:[AGRUP. CLAS. PROF.]]=$B33,IF(DATOS_[Check Equiparado]="Sí",IF(DATOS_[Check Periodo Ref.]="Dentro",DATOS_[TOTAL Retrib Eq],FALSE))))),
0)</f>
        <v>0</v>
      </c>
    </row>
    <row r="35" spans="1:48" x14ac:dyDescent="0.3">
      <c r="A35" s="53" t="str">
        <f t="shared" ref="A35" si="30">+A34</f>
        <v>[ocultar]</v>
      </c>
      <c r="B35" s="57" t="s">
        <v>163</v>
      </c>
      <c r="C35" s="56">
        <f t="array" ref="C35">SUM(IF($B35=DATOS_[Sexo],
IF($B33=DATOS_[AGRUP. CLAS. PROF.],
IF("Dentro"=DATOS_[Check Periodo Ref.],
1/(COUNTIFS(DATOS_[Sexo],$B35,DATOS_[AGRUP. CLAS. PROF.],$B33,DATOS_[Check Periodo Ref.],"Dentro",DATOS_[id],DATOS_[id]))))))</f>
        <v>0</v>
      </c>
      <c r="D35" s="58">
        <f>COUNTIFS(DATOS_[AGRUP. CLAS. PROF.],$B33,DATOS_[Sexo],$B35,DATOS_[Check Periodo Ref.],"Dentro")</f>
        <v>0</v>
      </c>
      <c r="E35" s="58">
        <f>COUNTIFS(DATOS_[AGRUP. CLAS. PROF.],$B33,DATOS_[Sexo],$B35,DATOS_[Check Periodo Ref.],"Dentro",DATOS_[Check Nº SC Norm],"Sí")</f>
        <v>0</v>
      </c>
      <c r="F35" s="58">
        <f>COUNTIFS(DATOS_[AGRUP. CLAS. PROF.],$B33,DATOS_[Sexo],$B35,DATOS_[Check Periodo Ref.],"Dentro",DATOS_[Check Nº SC Anualiz],"Sí")</f>
        <v>0</v>
      </c>
      <c r="G35" s="58">
        <f>COUNTIFS(DATOS_[AGRUP. CLAS. PROF.],$B33,DATOS_[Sexo],$B35,DATOS_[Check Periodo Ref.],"Dentro",DATOS_[Check Nº SC Norm y Anualiz],"Sí")</f>
        <v>0</v>
      </c>
      <c r="H35" s="58">
        <f>COUNTIFS(DATOS_[AGRUP. CLAS. PROF.],$B33,DATOS_[Sexo],$B35,DATOS_[Check Periodo Ref.],"Dentro",DATOS_[Check Equiparación],"Sí")</f>
        <v>0</v>
      </c>
      <c r="I35" s="100" cm="1">
        <f t="array" ref="I35">IFERROR(
AVERAGE(IF(DATOS_[Sexo]=$B35,IF(DATOS_[[AGRUP. CLAS. PROF.]:[AGRUP. CLAS. PROF.]]=$B33,IF(DATOS_[Check Equiparado]="Sí",IF(DATOS_[Check Periodo Ref.]="Dentro",DATOS_[SALARIO BASE Eq],FALSE))))),
0)</f>
        <v>0</v>
      </c>
      <c r="J35" s="101">
        <f t="array" ref="J35">IFERROR(
(AVERAGE((IF(DATOS_[[Sexo]:[Sexo]]=$B35,IF(DATOS_[[AGRUP. CLAS. PROF.]:[AGRUP. CLAS. PROF.]]=$B33,IF(DATOS_[[Check Periodo Ref.]:[Check Periodo Ref.]]="Dentro",IF(DATOS_[[Check Equiparado]:[Check Equiparado]]="Sí",IF(DATOS!AE$5="Sí",(1/DATOS_[[% anualiz]:[% anualiz]]),1)*IF(DATOS!AE$4="Sí",1/DATOS_[[% normaliz]:[% normaliz]],1)*(DATOS_[Conc.Sal.01])))))))),
0)</f>
        <v>0</v>
      </c>
      <c r="K35" s="101">
        <f t="array" ref="K35">IFERROR(
(AVERAGE((IF(DATOS_[[Sexo]:[Sexo]]=$B35,IF(DATOS_[[AGRUP. CLAS. PROF.]:[AGRUP. CLAS. PROF.]]=$B33,IF(DATOS_[[Check Periodo Ref.]:[Check Periodo Ref.]]="Dentro",IF(DATOS_[[Check Equiparado]:[Check Equiparado]]="Sí",IF(DATOS!AF$5="Sí",(1/DATOS_[[% anualiz]:[% anualiz]]),1)*IF(DATOS!AF$4="Sí",1/DATOS_[[% normaliz]:[% normaliz]],1)*(DATOS_[Conc.Sal.02])))))))),
0)</f>
        <v>0</v>
      </c>
      <c r="L35" s="101">
        <f t="array" ref="L35">IFERROR(
(AVERAGE((IF(DATOS_[[Sexo]:[Sexo]]=$B35,IF(DATOS_[[AGRUP. CLAS. PROF.]:[AGRUP. CLAS. PROF.]]=$B33,IF(DATOS_[[Check Periodo Ref.]:[Check Periodo Ref.]]="Dentro",IF(DATOS_[[Check Equiparado]:[Check Equiparado]]="Sí",IF(DATOS!AG$5="Sí",(1/DATOS_[[% anualiz]:[% anualiz]]),1)*IF(DATOS!AG$4="Sí",1/DATOS_[[% normaliz]:[% normaliz]],1)*(DATOS_[Conc.Sal.03])))))))),
0)</f>
        <v>0</v>
      </c>
      <c r="M35" s="101">
        <f t="array" ref="M35">IFERROR(
(AVERAGE((IF(DATOS_[[Sexo]:[Sexo]]=$B35,IF(DATOS_[[AGRUP. CLAS. PROF.]:[AGRUP. CLAS. PROF.]]=$B33,IF(DATOS_[[Check Periodo Ref.]:[Check Periodo Ref.]]="Dentro",IF(DATOS_[[Check Equiparado]:[Check Equiparado]]="Sí",IF(DATOS!AH$5="Sí",(1/DATOS_[[% anualiz]:[% anualiz]]),1)*IF(DATOS!AH$4="Sí",1/DATOS_[[% normaliz]:[% normaliz]],1)*(DATOS_[Conc.Sal.04])))))))),
0)</f>
        <v>0</v>
      </c>
      <c r="N35" s="101">
        <f t="array" ref="N35">IFERROR(
(AVERAGE((IF(DATOS_[[Sexo]:[Sexo]]=$B35,IF(DATOS_[[AGRUP. CLAS. PROF.]:[AGRUP. CLAS. PROF.]]=$B33,IF(DATOS_[[Check Periodo Ref.]:[Check Periodo Ref.]]="Dentro",IF(DATOS_[[Check Equiparado]:[Check Equiparado]]="Sí",IF(DATOS!AI$5="Sí",(1/DATOS_[[% anualiz]:[% anualiz]]),1)*IF(DATOS!AI$4="Sí",1/DATOS_[[% normaliz]:[% normaliz]],1)*(DATOS_[Conc.Sal.05])))))))),
0)</f>
        <v>0</v>
      </c>
      <c r="O35" s="101">
        <f t="array" ref="O35">IFERROR(
(AVERAGE((IF(DATOS_[[Sexo]:[Sexo]]=$B35,IF(DATOS_[[AGRUP. CLAS. PROF.]:[AGRUP. CLAS. PROF.]]=$B33,IF(DATOS_[[Check Periodo Ref.]:[Check Periodo Ref.]]="Dentro",IF(DATOS_[[Check Equiparado]:[Check Equiparado]]="Sí",IF(DATOS!AJ$5="Sí",(1/DATOS_[[% anualiz]:[% anualiz]]),1)*IF(DATOS!AJ$4="Sí",1/DATOS_[[% normaliz]:[% normaliz]],1)*(DATOS_[Conc.Sal.06])))))))),
0)</f>
        <v>0</v>
      </c>
      <c r="P35" s="101">
        <f t="array" ref="P35">IFERROR(
(AVERAGE((IF(DATOS_[[Sexo]:[Sexo]]=$B35,IF(DATOS_[[AGRUP. CLAS. PROF.]:[AGRUP. CLAS. PROF.]]=$B33,IF(DATOS_[[Check Periodo Ref.]:[Check Periodo Ref.]]="Dentro",IF(DATOS_[[Check Equiparado]:[Check Equiparado]]="Sí",IF(DATOS!AK$5="Sí",(1/DATOS_[[% anualiz]:[% anualiz]]),1)*IF(DATOS!AK$4="Sí",1/DATOS_[[% normaliz]:[% normaliz]],1)*(DATOS_[Conc.Sal.07])))))))),
0)</f>
        <v>0</v>
      </c>
      <c r="Q35" s="101">
        <f t="array" ref="Q35">IFERROR(
(AVERAGE((IF(DATOS_[[Sexo]:[Sexo]]=$B35,IF(DATOS_[[AGRUP. CLAS. PROF.]:[AGRUP. CLAS. PROF.]]=$B33,IF(DATOS_[[Check Periodo Ref.]:[Check Periodo Ref.]]="Dentro",IF(DATOS_[[Check Equiparado]:[Check Equiparado]]="Sí",IF(DATOS!AL$5="Sí",(1/DATOS_[[% anualiz]:[% anualiz]]),1)*IF(DATOS!AL$4="Sí",1/DATOS_[[% normaliz]:[% normaliz]],1)*(DATOS_[Conc.Sal.08])))))))),
0)</f>
        <v>0</v>
      </c>
      <c r="R35" s="101">
        <f t="array" ref="R35">IFERROR(
(AVERAGE((IF(DATOS_[[Sexo]:[Sexo]]=$B35,IF(DATOS_[[AGRUP. CLAS. PROF.]:[AGRUP. CLAS. PROF.]]=$B33,IF(DATOS_[[Check Periodo Ref.]:[Check Periodo Ref.]]="Dentro",IF(DATOS_[[Check Equiparado]:[Check Equiparado]]="Sí",IF(DATOS!AM$5="Sí",(1/DATOS_[[% anualiz]:[% anualiz]]),1)*IF(DATOS!AM$4="Sí",1/DATOS_[[% normaliz]:[% normaliz]],1)*(DATOS_[Conc.Sal.09])))))))),
0)</f>
        <v>0</v>
      </c>
      <c r="S35" s="101">
        <f t="array" ref="S35">IFERROR(
(AVERAGE((IF(DATOS_[[Sexo]:[Sexo]]=$B35,IF(DATOS_[[AGRUP. CLAS. PROF.]:[AGRUP. CLAS. PROF.]]=$B33,IF(DATOS_[[Check Periodo Ref.]:[Check Periodo Ref.]]="Dentro",IF(DATOS_[[Check Equiparado]:[Check Equiparado]]="Sí",IF(DATOS!AN$5="Sí",(1/DATOS_[[% anualiz]:[% anualiz]]),1)*IF(DATOS!AN$4="Sí",1/DATOS_[[% normaliz]:[% normaliz]],1)*(DATOS_[Conc.Sal.10])))))))),
0)</f>
        <v>0</v>
      </c>
      <c r="T35" s="101">
        <f t="array" ref="T35">IFERROR(
(AVERAGE((IF(DATOS_[[Sexo]:[Sexo]]=$B35,IF(DATOS_[[AGRUP. CLAS. PROF.]:[AGRUP. CLAS. PROF.]]=$B33,IF(DATOS_[[Check Periodo Ref.]:[Check Periodo Ref.]]="Dentro",IF(DATOS_[[Check Equiparado]:[Check Equiparado]]="Sí",IF(DATOS!AO$5="Sí",(1/DATOS_[[% anualiz]:[% anualiz]]),1)*IF(DATOS!AO$4="Sí",1/DATOS_[[% normaliz]:[% normaliz]],1)*(DATOS_[Conc.Sal.11])))))))),
0)</f>
        <v>0</v>
      </c>
      <c r="U35" s="101">
        <f t="array" ref="U35">IFERROR(
(AVERAGE((IF(DATOS_[[Sexo]:[Sexo]]=$B35,IF(DATOS_[[AGRUP. CLAS. PROF.]:[AGRUP. CLAS. PROF.]]=$B33,IF(DATOS_[[Check Periodo Ref.]:[Check Periodo Ref.]]="Dentro",IF(DATOS_[[Check Equiparado]:[Check Equiparado]]="Sí",IF(DATOS!AP$5="Sí",(1/DATOS_[[% anualiz]:[% anualiz]]),1)*IF(DATOS!AP$4="Sí",1/DATOS_[[% normaliz]:[% normaliz]],1)*(DATOS_[Conc.Sal.12])))))))),
0)</f>
        <v>0</v>
      </c>
      <c r="V35" s="101">
        <f t="array" ref="V35">IFERROR(
(AVERAGE((IF(DATOS_[[Sexo]:[Sexo]]=$B35,IF(DATOS_[[AGRUP. CLAS. PROF.]:[AGRUP. CLAS. PROF.]]=$B33,IF(DATOS_[[Check Periodo Ref.]:[Check Periodo Ref.]]="Dentro",IF(DATOS_[[Check Equiparado]:[Check Equiparado]]="Sí",IF(DATOS!AQ$5="Sí",(1/DATOS_[[% anualiz]:[% anualiz]]),1)*IF(DATOS!AQ$4="Sí",1/DATOS_[[% normaliz]:[% normaliz]],1)*(DATOS_[Conc.Sal.13])))))))),
0)</f>
        <v>0</v>
      </c>
      <c r="W35" s="101">
        <f t="array" ref="W35">IFERROR(
(AVERAGE((IF(DATOS_[[Sexo]:[Sexo]]=$B35,IF(DATOS_[[AGRUP. CLAS. PROF.]:[AGRUP. CLAS. PROF.]]=$B33,IF(DATOS_[[Check Periodo Ref.]:[Check Periodo Ref.]]="Dentro",IF(DATOS_[[Check Equiparado]:[Check Equiparado]]="Sí",IF(DATOS!AR$5="Sí",(1/DATOS_[[% anualiz]:[% anualiz]]),1)*IF(DATOS!AR$4="Sí",1/DATOS_[[% normaliz]:[% normaliz]],1)*(DATOS_[Conc.Sal.14])))))))),
0)</f>
        <v>0</v>
      </c>
      <c r="X35" s="101">
        <f t="array" ref="X35">IFERROR(
(AVERAGE((IF(DATOS_[[Sexo]:[Sexo]]=$B35,IF(DATOS_[[AGRUP. CLAS. PROF.]:[AGRUP. CLAS. PROF.]]=$B33,IF(DATOS_[[Check Periodo Ref.]:[Check Periodo Ref.]]="Dentro",IF(DATOS_[[Check Equiparado]:[Check Equiparado]]="Sí",IF(DATOS!AS$5="Sí",(1/DATOS_[[% anualiz]:[% anualiz]]),1)*IF(DATOS!AS$4="Sí",1/DATOS_[[% normaliz]:[% normaliz]],1)*(DATOS_[Conc.Sal.15])))))))),
0)</f>
        <v>0</v>
      </c>
      <c r="Y35" s="101">
        <f t="array" ref="Y35">IFERROR(
(AVERAGE((IF(DATOS_[[Sexo]:[Sexo]]=$B35,IF(DATOS_[[AGRUP. CLAS. PROF.]:[AGRUP. CLAS. PROF.]]=$B33,IF(DATOS_[[Check Periodo Ref.]:[Check Periodo Ref.]]="Dentro",IF(DATOS_[[Check Equiparado]:[Check Equiparado]]="Sí",IF(DATOS!AT$5="Sí",(1/DATOS_[[% anualiz]:[% anualiz]]),1)*IF(DATOS!AT$4="Sí",1/DATOS_[[% normaliz]:[% normaliz]],1)*(DATOS_[Conc.Sal.16])))))))),
0)</f>
        <v>0</v>
      </c>
      <c r="Z35" s="101">
        <f t="array" ref="Z35">IFERROR(
(AVERAGE((IF(DATOS_[[Sexo]:[Sexo]]=$B35,IF(DATOS_[[AGRUP. CLAS. PROF.]:[AGRUP. CLAS. PROF.]]=$B33,IF(DATOS_[[Check Periodo Ref.]:[Check Periodo Ref.]]="Dentro",IF(DATOS_[[Check Equiparado]:[Check Equiparado]]="Sí",IF(DATOS!AU$5="Sí",(1/DATOS_[[% anualiz]:[% anualiz]]),1)*IF(DATOS!AU$4="Sí",1/DATOS_[[% normaliz]:[% normaliz]],1)*(DATOS_[Conc.Sal.17])))))))),
0)</f>
        <v>0</v>
      </c>
      <c r="AA35" s="101">
        <f t="array" ref="AA35">IFERROR(
(AVERAGE((IF(DATOS_[[Sexo]:[Sexo]]=$B35,IF(DATOS_[[AGRUP. CLAS. PROF.]:[AGRUP. CLAS. PROF.]]=$B33,IF(DATOS_[[Check Periodo Ref.]:[Check Periodo Ref.]]="Dentro",IF(DATOS_[[Check Equiparado]:[Check Equiparado]]="Sí",IF(DATOS!AV$5="Sí",(1/DATOS_[[% anualiz]:[% anualiz]]),1)*IF(DATOS!AV$4="Sí",1/DATOS_[[% normaliz]:[% normaliz]],1)*(DATOS_[Conc.Sal.18])))))))),
0)</f>
        <v>0</v>
      </c>
      <c r="AB35" s="101">
        <f t="array" ref="AB35">IFERROR(
(AVERAGE((IF(DATOS_[[Sexo]:[Sexo]]=$B35,IF(DATOS_[[AGRUP. CLAS. PROF.]:[AGRUP. CLAS. PROF.]]=$B33,IF(DATOS_[[Check Periodo Ref.]:[Check Periodo Ref.]]="Dentro",IF(DATOS_[[Check Equiparado]:[Check Equiparado]]="Sí",IF(DATOS!AW$5="Sí",(1/DATOS_[[% anualiz]:[% anualiz]]),1)*IF(DATOS!AW$4="Sí",1/DATOS_[[% normaliz]:[% normaliz]],1)*(DATOS_[Conc.Sal.19])))))))),
0)</f>
        <v>0</v>
      </c>
      <c r="AC35" s="101">
        <f t="array" ref="AC35">IFERROR(
(AVERAGE((IF(DATOS_[[Sexo]:[Sexo]]=$B35,IF(DATOS_[[AGRUP. CLAS. PROF.]:[AGRUP. CLAS. PROF.]]=$B33,IF(DATOS_[[Check Periodo Ref.]:[Check Periodo Ref.]]="Dentro",IF(DATOS_[[Check Equiparado]:[Check Equiparado]]="Sí",IF(DATOS!AX$5="Sí",(1/DATOS_[[% anualiz]:[% anualiz]]),1)*IF(DATOS!AX$4="Sí",1/DATOS_[[% normaliz]:[% normaliz]],1)*(DATOS_[Conc.Sal.20])))))))),
0)</f>
        <v>0</v>
      </c>
      <c r="AD35" s="101">
        <f t="array" ref="AD35">IFERROR(
(AVERAGE((IF(DATOS_[[Sexo]:[Sexo]]=$B35,IF(DATOS_[[AGRUP. CLAS. PROF.]:[AGRUP. CLAS. PROF.]]=$B33,IF(DATOS_[[Check Periodo Ref.]:[Check Periodo Ref.]]="Dentro",IF(DATOS_[[Check Equiparado]:[Check Equiparado]]="Sí",IF(DATOS!AY$5="Sí",(1/DATOS_[[% anualiz]:[% anualiz]]),1)*IF(DATOS!AY$4="Sí",1/DATOS_[[% normaliz]:[% normaliz]],1)*(DATOS_[Conc.Sal.21])))))))),
0)</f>
        <v>0</v>
      </c>
      <c r="AE35" s="101">
        <f t="array" ref="AE35">IFERROR(
(AVERAGE((IF(DATOS_[[Sexo]:[Sexo]]=$B35,IF(DATOS_[[AGRUP. CLAS. PROF.]:[AGRUP. CLAS. PROF.]]=$B33,IF(DATOS_[[Check Periodo Ref.]:[Check Periodo Ref.]]="Dentro",IF(DATOS_[[Check Equiparado]:[Check Equiparado]]="Sí",IF(DATOS!AZ$5="Sí",(1/DATOS_[[% anualiz]:[% anualiz]]),1)*IF(DATOS!AZ$4="Sí",1/DATOS_[[% normaliz]:[% normaliz]],1)*(DATOS_[Conc.Sal.22])))))))),
0)</f>
        <v>0</v>
      </c>
      <c r="AF35" s="101">
        <f t="array" ref="AF35">IFERROR(
(AVERAGE((IF(DATOS_[[Sexo]:[Sexo]]=$B35,IF(DATOS_[[AGRUP. CLAS. PROF.]:[AGRUP. CLAS. PROF.]]=$B33,IF(DATOS_[[Check Periodo Ref.]:[Check Periodo Ref.]]="Dentro",IF(DATOS_[[Check Equiparado]:[Check Equiparado]]="Sí",IF(DATOS!BA$5="Sí",(1/DATOS_[[% anualiz]:[% anualiz]]),1)*IF(DATOS!BA$4="Sí",1/DATOS_[[% normaliz]:[% normaliz]],1)*(DATOS_[Conc.Sal.23])))))))),
0)</f>
        <v>0</v>
      </c>
      <c r="AG35" s="101">
        <f t="array" ref="AG35">IFERROR(
(AVERAGE((IF(DATOS_[[Sexo]:[Sexo]]=$B35,IF(DATOS_[[AGRUP. CLAS. PROF.]:[AGRUP. CLAS. PROF.]]=$B33,IF(DATOS_[[Check Periodo Ref.]:[Check Periodo Ref.]]="Dentro",IF(DATOS_[[Check Equiparado]:[Check Equiparado]]="Sí",IF(DATOS!BB$5="Sí",(1/DATOS_[[% anualiz]:[% anualiz]]),1)*IF(DATOS!BB$4="Sí",1/DATOS_[[% normaliz]:[% normaliz]],1)*(DATOS_[Conc.Sal.24])))))))),
0)</f>
        <v>0</v>
      </c>
      <c r="AH35" s="101">
        <f t="array" ref="AH35">IFERROR(
(AVERAGE((IF(DATOS_[[Sexo]:[Sexo]]=$B35,IF(DATOS_[[AGRUP. CLAS. PROF.]:[AGRUP. CLAS. PROF.]]=$B33,IF(DATOS_[[Check Periodo Ref.]:[Check Periodo Ref.]]="Dentro",IF(DATOS_[[Check Equiparado]:[Check Equiparado]]="Sí",IF(DATOS!BC$5="Sí",(1/DATOS_[[% anualiz]:[% anualiz]]),1)*IF(DATOS!BC$4="Sí",1/DATOS_[[% normaliz]:[% normaliz]],1)*(DATOS_[Conc.Sal.25])))))))),
0)</f>
        <v>0</v>
      </c>
      <c r="AI35" s="101">
        <f t="array" ref="AI35">IFERROR(
(AVERAGE((IF(DATOS_[[Sexo]:[Sexo]]=$B35,IF(DATOS_[[AGRUP. CLAS. PROF.]:[AGRUP. CLAS. PROF.]]=$B33,IF(DATOS_[[Check Periodo Ref.]:[Check Periodo Ref.]]="Dentro",IF(DATOS_[[Check Equiparado]:[Check Equiparado]]="Sí",IF(DATOS!BD$5="Sí",(1/DATOS_[[% anualiz]:[% anualiz]]),1)*IF(DATOS!BD$4="Sí",1/DATOS_[[% normaliz]:[% normaliz]],1)*(DATOS_[Conc.Sal.26])))))))),
0)</f>
        <v>0</v>
      </c>
      <c r="AJ35" s="101">
        <f t="array" ref="AJ35">IFERROR(
(AVERAGE((IF(DATOS_[[Sexo]:[Sexo]]=$B35,IF(DATOS_[[AGRUP. CLAS. PROF.]:[AGRUP. CLAS. PROF.]]=$B33,IF(DATOS_[[Check Periodo Ref.]:[Check Periodo Ref.]]="Dentro",IF(DATOS_[[Check Equiparado]:[Check Equiparado]]="Sí",IF(DATOS!BE$5="Sí",(1/DATOS_[[% anualiz]:[% anualiz]]),1)*IF(DATOS!BE$4="Sí",1/DATOS_[[% normaliz]:[% normaliz]],1)*(DATOS_[Conc.Sal.27])))))))),
0)</f>
        <v>0</v>
      </c>
      <c r="AK35" s="101">
        <f t="array" ref="AK35">IFERROR(
(AVERAGE((IF(DATOS_[[Sexo]:[Sexo]]=$B35,IF(DATOS_[[AGRUP. CLAS. PROF.]:[AGRUP. CLAS. PROF.]]=$B33,IF(DATOS_[[Check Periodo Ref.]:[Check Periodo Ref.]]="Dentro",IF(DATOS_[[Check Equiparado]:[Check Equiparado]]="Sí",IF(DATOS!BF$5="Sí",(1/DATOS_[[% anualiz]:[% anualiz]]),1)*IF(DATOS!BF$4="Sí",1/DATOS_[[% normaliz]:[% normaliz]],1)*(DATOS_[Conc.Sal.28])))))))),
0)</f>
        <v>0</v>
      </c>
      <c r="AL35" s="101">
        <f t="array" ref="AL35">IFERROR(
(AVERAGE((IF(DATOS_[[Sexo]:[Sexo]]=$B35,IF(DATOS_[[AGRUP. CLAS. PROF.]:[AGRUP. CLAS. PROF.]]=$B33,IF(DATOS_[[Check Periodo Ref.]:[Check Periodo Ref.]]="Dentro",IF(DATOS_[[Check Equiparado]:[Check Equiparado]]="Sí",IF(DATOS!BG$5="Sí",(1/DATOS_[[% anualiz]:[% anualiz]]),1)*IF(DATOS!BG$4="Sí",1/DATOS_[[% normaliz]:[% normaliz]],1)*(DATOS_[Conc.Sal.29])))))))),
0)</f>
        <v>0</v>
      </c>
      <c r="AM35" s="101">
        <f t="array" ref="AM35">IFERROR(
(AVERAGE((IF(DATOS_[[Sexo]:[Sexo]]=$B35,IF(DATOS_[[AGRUP. CLAS. PROF.]:[AGRUP. CLAS. PROF.]]=$B33,IF(DATOS_[[Check Periodo Ref.]:[Check Periodo Ref.]]="Dentro",IF(DATOS_[[Check Equiparado]:[Check Equiparado]]="Sí",IF(DATOS!BH$5="Sí",(1/DATOS_[[% anualiz]:[% anualiz]]),1)*IF(DATOS!BH$4="Sí",1/DATOS_[[% normaliz]:[% normaliz]],1)*(DATOS_[Conc.Sal.30])))))))),
0)</f>
        <v>0</v>
      </c>
      <c r="AN35" s="102">
        <f t="array" ref="AN35">IFERROR(
AVERAGE(IF(DATOS_[Sexo]=$B35,IF(DATOS_[[AGRUP. CLAS. PROF.]:[AGRUP. CLAS. PROF.]]=$B33,IF(DATOS_[Check Equiparado]="Sí",IF(DATOS_[Check Periodo Ref.]="Dentro",DATOS_[Tot COMPL.SAL Eq],FALSE))))),
0)</f>
        <v>0</v>
      </c>
      <c r="AO35" s="103">
        <f t="array" ref="AO35">IFERROR(
AVERAGE(IF(DATOS_[Sexo]=$B35,IF(DATOS_[[AGRUP. CLAS. PROF.]:[AGRUP. CLAS. PROF.]]=$B33,IF(DATOS_[Check Equiparado]="Sí",IF(DATOS_[Check Periodo Ref.]="Dentro",DATOS_[TOTAL SALARIO Eq],FALSE))))),
0)</f>
        <v>0</v>
      </c>
      <c r="AP35" s="104">
        <f t="array" ref="AP35">IFERROR(
(AVERAGE((IF(DATOS_[[Sexo]:[Sexo]]=$B35,IF(DATOS_[[AGRUP. CLAS. PROF.]:[AGRUP. CLAS. PROF.]]=$B33,IF(DATOS_[[Check Periodo Ref.]:[Check Periodo Ref.]]="Dentro",IF(DATOS_[[Check Equiparado]:[Check Equiparado]]="Sí",IF(DATOS!BI$5="Sí",(1/DATOS_[[% anualiz]:[% anualiz]]),1)*IF(DATOS!BI$4="Sí",1/DATOS_[[% normaliz]:[% normaliz]],1)*(DATOS_[C.Extra.01])))))))),
0)</f>
        <v>0</v>
      </c>
      <c r="AQ35" s="104">
        <f t="array" ref="AQ35">IFERROR(
(AVERAGE((IF(DATOS_[[Sexo]:[Sexo]]=$B35,IF(DATOS_[[AGRUP. CLAS. PROF.]:[AGRUP. CLAS. PROF.]]=$B33,IF(DATOS_[[Check Periodo Ref.]:[Check Periodo Ref.]]="Dentro",IF(DATOS_[[Check Equiparado]:[Check Equiparado]]="Sí",IF(DATOS!BJ$5="Sí",(1/DATOS_[[% anualiz]:[% anualiz]]),1)*IF(DATOS!BJ$4="Sí",1/DATOS_[[% normaliz]:[% normaliz]],1)*(DATOS_[C.Extra.02])))))))),
0)</f>
        <v>0</v>
      </c>
      <c r="AR35" s="104">
        <f t="array" ref="AR35">IFERROR(
(AVERAGE((IF(DATOS_[[Sexo]:[Sexo]]=$B35,IF(DATOS_[[AGRUP. CLAS. PROF.]:[AGRUP. CLAS. PROF.]]=$B33,IF(DATOS_[[Check Periodo Ref.]:[Check Periodo Ref.]]="Dentro",IF(DATOS_[[Check Equiparado]:[Check Equiparado]]="Sí",IF(DATOS!BK$5="Sí",(1/DATOS_[[% anualiz]:[% anualiz]]),1)*IF(DATOS!BK$4="Sí",1/DATOS_[[% normaliz]:[% normaliz]],1)*(DATOS_[C.Extra.03])))))))),
0)</f>
        <v>0</v>
      </c>
      <c r="AS35" s="104">
        <f t="array" ref="AS35">IFERROR(
(AVERAGE((IF(DATOS_[[Sexo]:[Sexo]]=$B35,IF(DATOS_[[AGRUP. CLAS. PROF.]:[AGRUP. CLAS. PROF.]]=$B33,IF(DATOS_[[Check Periodo Ref.]:[Check Periodo Ref.]]="Dentro",IF(DATOS_[[Check Equiparado]:[Check Equiparado]]="Sí",IF(DATOS!BL$5="Sí",(1/DATOS_[[% anualiz]:[% anualiz]]),1)*IF(DATOS!BL$4="Sí",1/DATOS_[[% normaliz]:[% normaliz]],1)*(DATOS_[C.Extra.04])))))))),
0)</f>
        <v>0</v>
      </c>
      <c r="AT35" s="104">
        <f t="array" ref="AT35">IFERROR(
(AVERAGE((IF(DATOS_[[Sexo]:[Sexo]]=$B35,IF(DATOS_[[AGRUP. CLAS. PROF.]:[AGRUP. CLAS. PROF.]]=$B33,IF(DATOS_[[Check Periodo Ref.]:[Check Periodo Ref.]]="Dentro",IF(DATOS_[[Check Equiparado]:[Check Equiparado]]="Sí",IF(DATOS!BM$5="Sí",(1/DATOS_[[% anualiz]:[% anualiz]]),1)*IF(DATOS!BM$4="Sí",1/DATOS_[[% normaliz]:[% normaliz]],1)*(DATOS_[C.Extra.05])))))))),
0)</f>
        <v>0</v>
      </c>
      <c r="AU35" s="105">
        <f t="array" ref="AU35">IFERROR(
AVERAGE(IF(DATOS_[Sexo]=$B35,IF(DATOS_[[AGRUP. CLAS. PROF.]:[AGRUP. CLAS. PROF.]]=$B33,IF(DATOS_[Check Equiparado]="Sí",IF(DATOS_[Check Periodo Ref.]="Dentro",DATOS_[Tot Extrasalarial Eq],FALSE))))),
0)</f>
        <v>0</v>
      </c>
      <c r="AV35" s="106">
        <f t="array" ref="AV35">IFERROR(
AVERAGE(IF(DATOS_[Sexo]=$B35,IF(DATOS_[[AGRUP. CLAS. PROF.]:[AGRUP. CLAS. PROF.]]=$B33,IF(DATOS_[Check Equiparado]="Sí",IF(DATOS_[Check Periodo Ref.]="Dentro",DATOS_[TOTAL Retrib Eq],FALSE))))),
0)</f>
        <v>0</v>
      </c>
    </row>
    <row r="36" spans="1:48" ht="17.25" thickBot="1" x14ac:dyDescent="0.35">
      <c r="A36" s="53" t="str">
        <f t="shared" ref="A36" si="31">+A37</f>
        <v>[ocultar]</v>
      </c>
      <c r="B36" s="62" t="s">
        <v>314</v>
      </c>
      <c r="C36" s="99"/>
      <c r="D36" s="63"/>
      <c r="E36" s="63"/>
      <c r="F36" s="63"/>
      <c r="G36" s="63"/>
      <c r="H36" s="63"/>
      <c r="I36" s="129" t="str">
        <f t="shared" ref="I36:AV36" si="32">IFERROR((I37-I38)/I37,"")</f>
        <v/>
      </c>
      <c r="J36" s="130" t="str">
        <f t="shared" si="32"/>
        <v/>
      </c>
      <c r="K36" s="131" t="str">
        <f t="shared" si="32"/>
        <v/>
      </c>
      <c r="L36" s="131" t="str">
        <f t="shared" si="32"/>
        <v/>
      </c>
      <c r="M36" s="131" t="str">
        <f t="shared" si="32"/>
        <v/>
      </c>
      <c r="N36" s="132" t="str">
        <f t="shared" si="32"/>
        <v/>
      </c>
      <c r="O36" s="133" t="str">
        <f t="shared" si="32"/>
        <v/>
      </c>
      <c r="P36" s="133" t="str">
        <f t="shared" si="32"/>
        <v/>
      </c>
      <c r="Q36" s="133" t="str">
        <f t="shared" si="32"/>
        <v/>
      </c>
      <c r="R36" s="133" t="str">
        <f t="shared" si="32"/>
        <v/>
      </c>
      <c r="S36" s="133" t="str">
        <f t="shared" si="32"/>
        <v/>
      </c>
      <c r="T36" s="133" t="str">
        <f t="shared" si="32"/>
        <v/>
      </c>
      <c r="U36" s="133" t="str">
        <f t="shared" si="32"/>
        <v/>
      </c>
      <c r="V36" s="133" t="str">
        <f t="shared" si="32"/>
        <v/>
      </c>
      <c r="W36" s="133" t="str">
        <f t="shared" si="32"/>
        <v/>
      </c>
      <c r="X36" s="133" t="str">
        <f t="shared" si="32"/>
        <v/>
      </c>
      <c r="Y36" s="133" t="str">
        <f t="shared" si="32"/>
        <v/>
      </c>
      <c r="Z36" s="132" t="str">
        <f t="shared" si="32"/>
        <v/>
      </c>
      <c r="AA36" s="132" t="str">
        <f t="shared" si="32"/>
        <v/>
      </c>
      <c r="AB36" s="132" t="str">
        <f t="shared" si="32"/>
        <v/>
      </c>
      <c r="AC36" s="132" t="str">
        <f t="shared" si="32"/>
        <v/>
      </c>
      <c r="AD36" s="132" t="str">
        <f t="shared" si="32"/>
        <v/>
      </c>
      <c r="AE36" s="132" t="str">
        <f t="shared" si="32"/>
        <v/>
      </c>
      <c r="AF36" s="132" t="str">
        <f t="shared" si="32"/>
        <v/>
      </c>
      <c r="AG36" s="132" t="str">
        <f t="shared" si="32"/>
        <v/>
      </c>
      <c r="AH36" s="132" t="str">
        <f t="shared" si="32"/>
        <v/>
      </c>
      <c r="AI36" s="132" t="str">
        <f t="shared" si="32"/>
        <v/>
      </c>
      <c r="AJ36" s="132" t="str">
        <f t="shared" si="32"/>
        <v/>
      </c>
      <c r="AK36" s="132" t="str">
        <f t="shared" si="32"/>
        <v/>
      </c>
      <c r="AL36" s="132" t="str">
        <f t="shared" si="32"/>
        <v/>
      </c>
      <c r="AM36" s="132" t="str">
        <f t="shared" si="32"/>
        <v/>
      </c>
      <c r="AN36" s="134" t="str">
        <f t="shared" si="32"/>
        <v/>
      </c>
      <c r="AO36" s="138" t="str">
        <f t="shared" si="32"/>
        <v/>
      </c>
      <c r="AP36" s="135" t="str">
        <f t="shared" si="32"/>
        <v/>
      </c>
      <c r="AQ36" s="135" t="str">
        <f t="shared" si="32"/>
        <v/>
      </c>
      <c r="AR36" s="135" t="str">
        <f t="shared" si="32"/>
        <v/>
      </c>
      <c r="AS36" s="135" t="str">
        <f t="shared" si="32"/>
        <v/>
      </c>
      <c r="AT36" s="135" t="str">
        <f t="shared" si="32"/>
        <v/>
      </c>
      <c r="AU36" s="136" t="str">
        <f t="shared" si="32"/>
        <v/>
      </c>
      <c r="AV36" s="137" t="str">
        <f t="shared" si="32"/>
        <v/>
      </c>
    </row>
    <row r="37" spans="1:48" x14ac:dyDescent="0.3">
      <c r="A37" s="53" t="str">
        <f t="shared" ref="A37" si="33">+IF(C37+C38=0,"[ocultar]","")</f>
        <v>[ocultar]</v>
      </c>
      <c r="B37" s="57" t="s">
        <v>162</v>
      </c>
      <c r="C37" s="56">
        <f t="array" ref="C37">SUM(IF($B37=DATOS_[Sexo],
IF($B36=DATOS_[AGRUP. CLAS. PROF.],
IF("Dentro"=DATOS_[Check Periodo Ref.],
1/(COUNTIFS(DATOS_[Sexo],$B37,DATOS_[AGRUP. CLAS. PROF.],$B36,DATOS_[Check Periodo Ref.],"Dentro",DATOS_[id],DATOS_[id]))))))</f>
        <v>0</v>
      </c>
      <c r="D37" s="58">
        <f>COUNTIFS(DATOS_[AGRUP. CLAS. PROF.],$B36,DATOS_[Sexo],$B37,DATOS_[Check Periodo Ref.],"Dentro")</f>
        <v>0</v>
      </c>
      <c r="E37" s="58">
        <f>COUNTIFS(DATOS_[AGRUP. CLAS. PROF.],$B36,DATOS_[Sexo],$B37,DATOS_[Check Periodo Ref.],"Dentro",DATOS_[Check Nº SC Norm],"Sí")</f>
        <v>0</v>
      </c>
      <c r="F37" s="58">
        <f>COUNTIFS(DATOS_[AGRUP. CLAS. PROF.],$B36,DATOS_[Sexo],$B37,DATOS_[Check Periodo Ref.],"Dentro",DATOS_[Check Nº SC Anualiz],"Sí")</f>
        <v>0</v>
      </c>
      <c r="G37" s="58">
        <f>COUNTIFS(DATOS_[AGRUP. CLAS. PROF.],$B36,DATOS_[Sexo],$B37,DATOS_[Check Periodo Ref.],"Dentro",DATOS_[Check Nº SC Norm y Anualiz],"Sí")</f>
        <v>0</v>
      </c>
      <c r="H37" s="58">
        <f>COUNTIFS(DATOS_[AGRUP. CLAS. PROF.],$B36,DATOS_[Sexo],$B37,DATOS_[Check Periodo Ref.],"Dentro",DATOS_[Check Equiparación],"Sí")</f>
        <v>0</v>
      </c>
      <c r="I37" s="100">
        <f t="array" ref="I37">IFERROR(
AVERAGE(IF(DATOS_[Sexo]=$B37,IF(DATOS_[[AGRUP. CLAS. PROF.]:[AGRUP. CLAS. PROF.]]=$B36,IF(DATOS_[Check Equiparado]="Sí",IF(DATOS_[Check Periodo Ref.]="Dentro",DATOS_[SALARIO BASE Eq],FALSE))))),
0)</f>
        <v>0</v>
      </c>
      <c r="J37" s="101">
        <f t="array" ref="J37">IFERROR(
(AVERAGE((IF(DATOS_[[Sexo]:[Sexo]]=$B37,IF(DATOS_[[AGRUP. CLAS. PROF.]:[AGRUP. CLAS. PROF.]]=$B36,IF(DATOS_[[Check Periodo Ref.]:[Check Periodo Ref.]]="Dentro",IF(DATOS_[[Check Equiparado]:[Check Equiparado]]="Sí",IF(DATOS!AE$5="Sí",(1/DATOS_[[% anualiz]:[% anualiz]]),1)*IF(DATOS!AE$4="Sí",1/DATOS_[[% normaliz]:[% normaliz]],1)*(DATOS_[Conc.Sal.01])))))))),
0)</f>
        <v>0</v>
      </c>
      <c r="K37" s="101">
        <f t="array" ref="K37">IFERROR(
(AVERAGE((IF(DATOS_[[Sexo]:[Sexo]]=$B37,IF(DATOS_[[AGRUP. CLAS. PROF.]:[AGRUP. CLAS. PROF.]]=$B36,IF(DATOS_[[Check Periodo Ref.]:[Check Periodo Ref.]]="Dentro",IF(DATOS_[[Check Equiparado]:[Check Equiparado]]="Sí",IF(DATOS!AF$5="Sí",(1/DATOS_[[% anualiz]:[% anualiz]]),1)*IF(DATOS!AF$4="Sí",1/DATOS_[[% normaliz]:[% normaliz]],1)*(DATOS_[Conc.Sal.02])))))))),
0)</f>
        <v>0</v>
      </c>
      <c r="L37" s="101">
        <f t="array" ref="L37">IFERROR(
(AVERAGE((IF(DATOS_[[Sexo]:[Sexo]]=$B37,IF(DATOS_[[AGRUP. CLAS. PROF.]:[AGRUP. CLAS. PROF.]]=$B36,IF(DATOS_[[Check Periodo Ref.]:[Check Periodo Ref.]]="Dentro",IF(DATOS_[[Check Equiparado]:[Check Equiparado]]="Sí",IF(DATOS!AG$5="Sí",(1/DATOS_[[% anualiz]:[% anualiz]]),1)*IF(DATOS!AG$4="Sí",1/DATOS_[[% normaliz]:[% normaliz]],1)*(DATOS_[Conc.Sal.03])))))))),
0)</f>
        <v>0</v>
      </c>
      <c r="M37" s="101">
        <f t="array" ref="M37">IFERROR(
(AVERAGE((IF(DATOS_[[Sexo]:[Sexo]]=$B37,IF(DATOS_[[AGRUP. CLAS. PROF.]:[AGRUP. CLAS. PROF.]]=$B36,IF(DATOS_[[Check Periodo Ref.]:[Check Periodo Ref.]]="Dentro",IF(DATOS_[[Check Equiparado]:[Check Equiparado]]="Sí",IF(DATOS!AH$5="Sí",(1/DATOS_[[% anualiz]:[% anualiz]]),1)*IF(DATOS!AH$4="Sí",1/DATOS_[[% normaliz]:[% normaliz]],1)*(DATOS_[Conc.Sal.04])))))))),
0)</f>
        <v>0</v>
      </c>
      <c r="N37" s="101">
        <f t="array" ref="N37">IFERROR(
(AVERAGE((IF(DATOS_[[Sexo]:[Sexo]]=$B37,IF(DATOS_[[AGRUP. CLAS. PROF.]:[AGRUP. CLAS. PROF.]]=$B36,IF(DATOS_[[Check Periodo Ref.]:[Check Periodo Ref.]]="Dentro",IF(DATOS_[[Check Equiparado]:[Check Equiparado]]="Sí",IF(DATOS!AI$5="Sí",(1/DATOS_[[% anualiz]:[% anualiz]]),1)*IF(DATOS!AI$4="Sí",1/DATOS_[[% normaliz]:[% normaliz]],1)*(DATOS_[Conc.Sal.05])))))))),
0)</f>
        <v>0</v>
      </c>
      <c r="O37" s="101">
        <f t="array" ref="O37">IFERROR(
(AVERAGE((IF(DATOS_[[Sexo]:[Sexo]]=$B37,IF(DATOS_[[AGRUP. CLAS. PROF.]:[AGRUP. CLAS. PROF.]]=$B36,IF(DATOS_[[Check Periodo Ref.]:[Check Periodo Ref.]]="Dentro",IF(DATOS_[[Check Equiparado]:[Check Equiparado]]="Sí",IF(DATOS!AJ$5="Sí",(1/DATOS_[[% anualiz]:[% anualiz]]),1)*IF(DATOS!AJ$4="Sí",1/DATOS_[[% normaliz]:[% normaliz]],1)*(DATOS_[Conc.Sal.06])))))))),
0)</f>
        <v>0</v>
      </c>
      <c r="P37" s="101">
        <f t="array" ref="P37">IFERROR(
(AVERAGE((IF(DATOS_[[Sexo]:[Sexo]]=$B37,IF(DATOS_[[AGRUP. CLAS. PROF.]:[AGRUP. CLAS. PROF.]]=$B36,IF(DATOS_[[Check Periodo Ref.]:[Check Periodo Ref.]]="Dentro",IF(DATOS_[[Check Equiparado]:[Check Equiparado]]="Sí",IF(DATOS!AK$5="Sí",(1/DATOS_[[% anualiz]:[% anualiz]]),1)*IF(DATOS!AK$4="Sí",1/DATOS_[[% normaliz]:[% normaliz]],1)*(DATOS_[Conc.Sal.07])))))))),
0)</f>
        <v>0</v>
      </c>
      <c r="Q37" s="101">
        <f t="array" ref="Q37">IFERROR(
(AVERAGE((IF(DATOS_[[Sexo]:[Sexo]]=$B37,IF(DATOS_[[AGRUP. CLAS. PROF.]:[AGRUP. CLAS. PROF.]]=$B36,IF(DATOS_[[Check Periodo Ref.]:[Check Periodo Ref.]]="Dentro",IF(DATOS_[[Check Equiparado]:[Check Equiparado]]="Sí",IF(DATOS!AL$5="Sí",(1/DATOS_[[% anualiz]:[% anualiz]]),1)*IF(DATOS!AL$4="Sí",1/DATOS_[[% normaliz]:[% normaliz]],1)*(DATOS_[Conc.Sal.08])))))))),
0)</f>
        <v>0</v>
      </c>
      <c r="R37" s="101">
        <f t="array" ref="R37">IFERROR(
(AVERAGE((IF(DATOS_[[Sexo]:[Sexo]]=$B37,IF(DATOS_[[AGRUP. CLAS. PROF.]:[AGRUP. CLAS. PROF.]]=$B36,IF(DATOS_[[Check Periodo Ref.]:[Check Periodo Ref.]]="Dentro",IF(DATOS_[[Check Equiparado]:[Check Equiparado]]="Sí",IF(DATOS!AM$5="Sí",(1/DATOS_[[% anualiz]:[% anualiz]]),1)*IF(DATOS!AM$4="Sí",1/DATOS_[[% normaliz]:[% normaliz]],1)*(DATOS_[Conc.Sal.09])))))))),
0)</f>
        <v>0</v>
      </c>
      <c r="S37" s="101">
        <f t="array" ref="S37">IFERROR(
(AVERAGE((IF(DATOS_[[Sexo]:[Sexo]]=$B37,IF(DATOS_[[AGRUP. CLAS. PROF.]:[AGRUP. CLAS. PROF.]]=$B36,IF(DATOS_[[Check Periodo Ref.]:[Check Periodo Ref.]]="Dentro",IF(DATOS_[[Check Equiparado]:[Check Equiparado]]="Sí",IF(DATOS!AN$5="Sí",(1/DATOS_[[% anualiz]:[% anualiz]]),1)*IF(DATOS!AN$4="Sí",1/DATOS_[[% normaliz]:[% normaliz]],1)*(DATOS_[Conc.Sal.10])))))))),
0)</f>
        <v>0</v>
      </c>
      <c r="T37" s="101">
        <f t="array" ref="T37">IFERROR(
(AVERAGE((IF(DATOS_[[Sexo]:[Sexo]]=$B37,IF(DATOS_[[AGRUP. CLAS. PROF.]:[AGRUP. CLAS. PROF.]]=$B36,IF(DATOS_[[Check Periodo Ref.]:[Check Periodo Ref.]]="Dentro",IF(DATOS_[[Check Equiparado]:[Check Equiparado]]="Sí",IF(DATOS!AO$5="Sí",(1/DATOS_[[% anualiz]:[% anualiz]]),1)*IF(DATOS!AO$4="Sí",1/DATOS_[[% normaliz]:[% normaliz]],1)*(DATOS_[Conc.Sal.11])))))))),
0)</f>
        <v>0</v>
      </c>
      <c r="U37" s="101">
        <f t="array" ref="U37">IFERROR(
(AVERAGE((IF(DATOS_[[Sexo]:[Sexo]]=$B37,IF(DATOS_[[AGRUP. CLAS. PROF.]:[AGRUP. CLAS. PROF.]]=$B36,IF(DATOS_[[Check Periodo Ref.]:[Check Periodo Ref.]]="Dentro",IF(DATOS_[[Check Equiparado]:[Check Equiparado]]="Sí",IF(DATOS!AP$5="Sí",(1/DATOS_[[% anualiz]:[% anualiz]]),1)*IF(DATOS!AP$4="Sí",1/DATOS_[[% normaliz]:[% normaliz]],1)*(DATOS_[Conc.Sal.12])))))))),
0)</f>
        <v>0</v>
      </c>
      <c r="V37" s="101">
        <f t="array" ref="V37">IFERROR(
(AVERAGE((IF(DATOS_[[Sexo]:[Sexo]]=$B37,IF(DATOS_[[AGRUP. CLAS. PROF.]:[AGRUP. CLAS. PROF.]]=$B36,IF(DATOS_[[Check Periodo Ref.]:[Check Periodo Ref.]]="Dentro",IF(DATOS_[[Check Equiparado]:[Check Equiparado]]="Sí",IF(DATOS!AQ$5="Sí",(1/DATOS_[[% anualiz]:[% anualiz]]),1)*IF(DATOS!AQ$4="Sí",1/DATOS_[[% normaliz]:[% normaliz]],1)*(DATOS_[Conc.Sal.13])))))))),
0)</f>
        <v>0</v>
      </c>
      <c r="W37" s="101">
        <f t="array" ref="W37">IFERROR(
(AVERAGE((IF(DATOS_[[Sexo]:[Sexo]]=$B37,IF(DATOS_[[AGRUP. CLAS. PROF.]:[AGRUP. CLAS. PROF.]]=$B36,IF(DATOS_[[Check Periodo Ref.]:[Check Periodo Ref.]]="Dentro",IF(DATOS_[[Check Equiparado]:[Check Equiparado]]="Sí",IF(DATOS!AR$5="Sí",(1/DATOS_[[% anualiz]:[% anualiz]]),1)*IF(DATOS!AR$4="Sí",1/DATOS_[[% normaliz]:[% normaliz]],1)*(DATOS_[Conc.Sal.14])))))))),
0)</f>
        <v>0</v>
      </c>
      <c r="X37" s="101">
        <f t="array" ref="X37">IFERROR(
(AVERAGE((IF(DATOS_[[Sexo]:[Sexo]]=$B37,IF(DATOS_[[AGRUP. CLAS. PROF.]:[AGRUP. CLAS. PROF.]]=$B36,IF(DATOS_[[Check Periodo Ref.]:[Check Periodo Ref.]]="Dentro",IF(DATOS_[[Check Equiparado]:[Check Equiparado]]="Sí",IF(DATOS!AS$5="Sí",(1/DATOS_[[% anualiz]:[% anualiz]]),1)*IF(DATOS!AS$4="Sí",1/DATOS_[[% normaliz]:[% normaliz]],1)*(DATOS_[Conc.Sal.15])))))))),
0)</f>
        <v>0</v>
      </c>
      <c r="Y37" s="101">
        <f t="array" ref="Y37">IFERROR(
(AVERAGE((IF(DATOS_[[Sexo]:[Sexo]]=$B37,IF(DATOS_[[AGRUP. CLAS. PROF.]:[AGRUP. CLAS. PROF.]]=$B36,IF(DATOS_[[Check Periodo Ref.]:[Check Periodo Ref.]]="Dentro",IF(DATOS_[[Check Equiparado]:[Check Equiparado]]="Sí",IF(DATOS!AT$5="Sí",(1/DATOS_[[% anualiz]:[% anualiz]]),1)*IF(DATOS!AT$4="Sí",1/DATOS_[[% normaliz]:[% normaliz]],1)*(DATOS_[Conc.Sal.16])))))))),
0)</f>
        <v>0</v>
      </c>
      <c r="Z37" s="101">
        <f t="array" ref="Z37">IFERROR(
(AVERAGE((IF(DATOS_[[Sexo]:[Sexo]]=$B37,IF(DATOS_[[AGRUP. CLAS. PROF.]:[AGRUP. CLAS. PROF.]]=$B36,IF(DATOS_[[Check Periodo Ref.]:[Check Periodo Ref.]]="Dentro",IF(DATOS_[[Check Equiparado]:[Check Equiparado]]="Sí",IF(DATOS!AU$5="Sí",(1/DATOS_[[% anualiz]:[% anualiz]]),1)*IF(DATOS!AU$4="Sí",1/DATOS_[[% normaliz]:[% normaliz]],1)*(DATOS_[Conc.Sal.17])))))))),
0)</f>
        <v>0</v>
      </c>
      <c r="AA37" s="101">
        <f t="array" ref="AA37">IFERROR(
(AVERAGE((IF(DATOS_[[Sexo]:[Sexo]]=$B37,IF(DATOS_[[AGRUP. CLAS. PROF.]:[AGRUP. CLAS. PROF.]]=$B36,IF(DATOS_[[Check Periodo Ref.]:[Check Periodo Ref.]]="Dentro",IF(DATOS_[[Check Equiparado]:[Check Equiparado]]="Sí",IF(DATOS!AV$5="Sí",(1/DATOS_[[% anualiz]:[% anualiz]]),1)*IF(DATOS!AV$4="Sí",1/DATOS_[[% normaliz]:[% normaliz]],1)*(DATOS_[Conc.Sal.18])))))))),
0)</f>
        <v>0</v>
      </c>
      <c r="AB37" s="101">
        <f t="array" ref="AB37">IFERROR(
(AVERAGE((IF(DATOS_[[Sexo]:[Sexo]]=$B37,IF(DATOS_[[AGRUP. CLAS. PROF.]:[AGRUP. CLAS. PROF.]]=$B36,IF(DATOS_[[Check Periodo Ref.]:[Check Periodo Ref.]]="Dentro",IF(DATOS_[[Check Equiparado]:[Check Equiparado]]="Sí",IF(DATOS!AW$5="Sí",(1/DATOS_[[% anualiz]:[% anualiz]]),1)*IF(DATOS!AW$4="Sí",1/DATOS_[[% normaliz]:[% normaliz]],1)*(DATOS_[Conc.Sal.19])))))))),
0)</f>
        <v>0</v>
      </c>
      <c r="AC37" s="101">
        <f t="array" ref="AC37">IFERROR(
(AVERAGE((IF(DATOS_[[Sexo]:[Sexo]]=$B37,IF(DATOS_[[AGRUP. CLAS. PROF.]:[AGRUP. CLAS. PROF.]]=$B36,IF(DATOS_[[Check Periodo Ref.]:[Check Periodo Ref.]]="Dentro",IF(DATOS_[[Check Equiparado]:[Check Equiparado]]="Sí",IF(DATOS!AX$5="Sí",(1/DATOS_[[% anualiz]:[% anualiz]]),1)*IF(DATOS!AX$4="Sí",1/DATOS_[[% normaliz]:[% normaliz]],1)*(DATOS_[Conc.Sal.20])))))))),
0)</f>
        <v>0</v>
      </c>
      <c r="AD37" s="101">
        <f t="array" ref="AD37">IFERROR(
(AVERAGE((IF(DATOS_[[Sexo]:[Sexo]]=$B37,IF(DATOS_[[AGRUP. CLAS. PROF.]:[AGRUP. CLAS. PROF.]]=$B36,IF(DATOS_[[Check Periodo Ref.]:[Check Periodo Ref.]]="Dentro",IF(DATOS_[[Check Equiparado]:[Check Equiparado]]="Sí",IF(DATOS!AY$5="Sí",(1/DATOS_[[% anualiz]:[% anualiz]]),1)*IF(DATOS!AY$4="Sí",1/DATOS_[[% normaliz]:[% normaliz]],1)*(DATOS_[Conc.Sal.21])))))))),
0)</f>
        <v>0</v>
      </c>
      <c r="AE37" s="101">
        <f t="array" ref="AE37">IFERROR(
(AVERAGE((IF(DATOS_[[Sexo]:[Sexo]]=$B37,IF(DATOS_[[AGRUP. CLAS. PROF.]:[AGRUP. CLAS. PROF.]]=$B36,IF(DATOS_[[Check Periodo Ref.]:[Check Periodo Ref.]]="Dentro",IF(DATOS_[[Check Equiparado]:[Check Equiparado]]="Sí",IF(DATOS!AZ$5="Sí",(1/DATOS_[[% anualiz]:[% anualiz]]),1)*IF(DATOS!AZ$4="Sí",1/DATOS_[[% normaliz]:[% normaliz]],1)*(DATOS_[Conc.Sal.22])))))))),
0)</f>
        <v>0</v>
      </c>
      <c r="AF37" s="101">
        <f t="array" ref="AF37">IFERROR(
(AVERAGE((IF(DATOS_[[Sexo]:[Sexo]]=$B37,IF(DATOS_[[AGRUP. CLAS. PROF.]:[AGRUP. CLAS. PROF.]]=$B36,IF(DATOS_[[Check Periodo Ref.]:[Check Periodo Ref.]]="Dentro",IF(DATOS_[[Check Equiparado]:[Check Equiparado]]="Sí",IF(DATOS!BA$5="Sí",(1/DATOS_[[% anualiz]:[% anualiz]]),1)*IF(DATOS!BA$4="Sí",1/DATOS_[[% normaliz]:[% normaliz]],1)*(DATOS_[Conc.Sal.23])))))))),
0)</f>
        <v>0</v>
      </c>
      <c r="AG37" s="101">
        <f t="array" ref="AG37">IFERROR(
(AVERAGE((IF(DATOS_[[Sexo]:[Sexo]]=$B37,IF(DATOS_[[AGRUP. CLAS. PROF.]:[AGRUP. CLAS. PROF.]]=$B36,IF(DATOS_[[Check Periodo Ref.]:[Check Periodo Ref.]]="Dentro",IF(DATOS_[[Check Equiparado]:[Check Equiparado]]="Sí",IF(DATOS!BB$5="Sí",(1/DATOS_[[% anualiz]:[% anualiz]]),1)*IF(DATOS!BB$4="Sí",1/DATOS_[[% normaliz]:[% normaliz]],1)*(DATOS_[Conc.Sal.24])))))))),
0)</f>
        <v>0</v>
      </c>
      <c r="AH37" s="101">
        <f t="array" ref="AH37">IFERROR(
(AVERAGE((IF(DATOS_[[Sexo]:[Sexo]]=$B37,IF(DATOS_[[AGRUP. CLAS. PROF.]:[AGRUP. CLAS. PROF.]]=$B36,IF(DATOS_[[Check Periodo Ref.]:[Check Periodo Ref.]]="Dentro",IF(DATOS_[[Check Equiparado]:[Check Equiparado]]="Sí",IF(DATOS!BC$5="Sí",(1/DATOS_[[% anualiz]:[% anualiz]]),1)*IF(DATOS!BC$4="Sí",1/DATOS_[[% normaliz]:[% normaliz]],1)*(DATOS_[Conc.Sal.25])))))))),
0)</f>
        <v>0</v>
      </c>
      <c r="AI37" s="101">
        <f t="array" ref="AI37">IFERROR(
(AVERAGE((IF(DATOS_[[Sexo]:[Sexo]]=$B37,IF(DATOS_[[AGRUP. CLAS. PROF.]:[AGRUP. CLAS. PROF.]]=$B36,IF(DATOS_[[Check Periodo Ref.]:[Check Periodo Ref.]]="Dentro",IF(DATOS_[[Check Equiparado]:[Check Equiparado]]="Sí",IF(DATOS!BD$5="Sí",(1/DATOS_[[% anualiz]:[% anualiz]]),1)*IF(DATOS!BD$4="Sí",1/DATOS_[[% normaliz]:[% normaliz]],1)*(DATOS_[Conc.Sal.26])))))))),
0)</f>
        <v>0</v>
      </c>
      <c r="AJ37" s="101">
        <f t="array" ref="AJ37">IFERROR(
(AVERAGE((IF(DATOS_[[Sexo]:[Sexo]]=$B37,IF(DATOS_[[AGRUP. CLAS. PROF.]:[AGRUP. CLAS. PROF.]]=$B36,IF(DATOS_[[Check Periodo Ref.]:[Check Periodo Ref.]]="Dentro",IF(DATOS_[[Check Equiparado]:[Check Equiparado]]="Sí",IF(DATOS!BE$5="Sí",(1/DATOS_[[% anualiz]:[% anualiz]]),1)*IF(DATOS!BE$4="Sí",1/DATOS_[[% normaliz]:[% normaliz]],1)*(DATOS_[Conc.Sal.27])))))))),
0)</f>
        <v>0</v>
      </c>
      <c r="AK37" s="101">
        <f t="array" ref="AK37">IFERROR(
(AVERAGE((IF(DATOS_[[Sexo]:[Sexo]]=$B37,IF(DATOS_[[AGRUP. CLAS. PROF.]:[AGRUP. CLAS. PROF.]]=$B36,IF(DATOS_[[Check Periodo Ref.]:[Check Periodo Ref.]]="Dentro",IF(DATOS_[[Check Equiparado]:[Check Equiparado]]="Sí",IF(DATOS!BF$5="Sí",(1/DATOS_[[% anualiz]:[% anualiz]]),1)*IF(DATOS!BF$4="Sí",1/DATOS_[[% normaliz]:[% normaliz]],1)*(DATOS_[Conc.Sal.28])))))))),
0)</f>
        <v>0</v>
      </c>
      <c r="AL37" s="101">
        <f t="array" ref="AL37">IFERROR(
(AVERAGE((IF(DATOS_[[Sexo]:[Sexo]]=$B37,IF(DATOS_[[AGRUP. CLAS. PROF.]:[AGRUP. CLAS. PROF.]]=$B36,IF(DATOS_[[Check Periodo Ref.]:[Check Periodo Ref.]]="Dentro",IF(DATOS_[[Check Equiparado]:[Check Equiparado]]="Sí",IF(DATOS!BG$5="Sí",(1/DATOS_[[% anualiz]:[% anualiz]]),1)*IF(DATOS!BG$4="Sí",1/DATOS_[[% normaliz]:[% normaliz]],1)*(DATOS_[Conc.Sal.29])))))))),
0)</f>
        <v>0</v>
      </c>
      <c r="AM37" s="101">
        <f t="array" ref="AM37">IFERROR(
(AVERAGE((IF(DATOS_[[Sexo]:[Sexo]]=$B37,IF(DATOS_[[AGRUP. CLAS. PROF.]:[AGRUP. CLAS. PROF.]]=$B36,IF(DATOS_[[Check Periodo Ref.]:[Check Periodo Ref.]]="Dentro",IF(DATOS_[[Check Equiparado]:[Check Equiparado]]="Sí",IF(DATOS!BH$5="Sí",(1/DATOS_[[% anualiz]:[% anualiz]]),1)*IF(DATOS!BH$4="Sí",1/DATOS_[[% normaliz]:[% normaliz]],1)*(DATOS_[Conc.Sal.30])))))))),
0)</f>
        <v>0</v>
      </c>
      <c r="AN37" s="102">
        <f t="array" ref="AN37">IFERROR(
AVERAGE(IF(DATOS_[Sexo]=$B37,IF(DATOS_[[AGRUP. CLAS. PROF.]:[AGRUP. CLAS. PROF.]]=$B36,IF(DATOS_[Check Equiparado]="Sí",IF(DATOS_[Check Periodo Ref.]="Dentro",DATOS_[Tot COMPL.SAL Eq],FALSE))))),
0)</f>
        <v>0</v>
      </c>
      <c r="AO37" s="103">
        <f t="array" ref="AO37">IFERROR(
AVERAGE(IF(DATOS_[Sexo]=$B37,IF(DATOS_[[AGRUP. CLAS. PROF.]:[AGRUP. CLAS. PROF.]]=$B36,IF(DATOS_[Check Equiparado]="Sí",IF(DATOS_[Check Periodo Ref.]="Dentro",DATOS_[TOTAL SALARIO Eq],FALSE))))),
0)</f>
        <v>0</v>
      </c>
      <c r="AP37" s="104">
        <f t="array" ref="AP37">IFERROR(
(AVERAGE((IF(DATOS_[[Sexo]:[Sexo]]=$B37,IF(DATOS_[[AGRUP. CLAS. PROF.]:[AGRUP. CLAS. PROF.]]=$B36,IF(DATOS_[[Check Periodo Ref.]:[Check Periodo Ref.]]="Dentro",IF(DATOS_[[Check Equiparado]:[Check Equiparado]]="Sí",IF(DATOS!BI$5="Sí",(1/DATOS_[[% anualiz]:[% anualiz]]),1)*IF(DATOS!BI$4="Sí",1/DATOS_[[% normaliz]:[% normaliz]],1)*(DATOS_[C.Extra.01])))))))),
0)</f>
        <v>0</v>
      </c>
      <c r="AQ37" s="104">
        <f t="array" ref="AQ37">IFERROR(
(AVERAGE((IF(DATOS_[[Sexo]:[Sexo]]=$B37,IF(DATOS_[[AGRUP. CLAS. PROF.]:[AGRUP. CLAS. PROF.]]=$B36,IF(DATOS_[[Check Periodo Ref.]:[Check Periodo Ref.]]="Dentro",IF(DATOS_[[Check Equiparado]:[Check Equiparado]]="Sí",IF(DATOS!BJ$5="Sí",(1/DATOS_[[% anualiz]:[% anualiz]]),1)*IF(DATOS!BJ$4="Sí",1/DATOS_[[% normaliz]:[% normaliz]],1)*(DATOS_[C.Extra.02])))))))),
0)</f>
        <v>0</v>
      </c>
      <c r="AR37" s="104">
        <f t="array" ref="AR37">IFERROR(
(AVERAGE((IF(DATOS_[[Sexo]:[Sexo]]=$B37,IF(DATOS_[[AGRUP. CLAS. PROF.]:[AGRUP. CLAS. PROF.]]=$B36,IF(DATOS_[[Check Periodo Ref.]:[Check Periodo Ref.]]="Dentro",IF(DATOS_[[Check Equiparado]:[Check Equiparado]]="Sí",IF(DATOS!BK$5="Sí",(1/DATOS_[[% anualiz]:[% anualiz]]),1)*IF(DATOS!BK$4="Sí",1/DATOS_[[% normaliz]:[% normaliz]],1)*(DATOS_[C.Extra.03])))))))),
0)</f>
        <v>0</v>
      </c>
      <c r="AS37" s="104">
        <f t="array" ref="AS37">IFERROR(
(AVERAGE((IF(DATOS_[[Sexo]:[Sexo]]=$B37,IF(DATOS_[[AGRUP. CLAS. PROF.]:[AGRUP. CLAS. PROF.]]=$B36,IF(DATOS_[[Check Periodo Ref.]:[Check Periodo Ref.]]="Dentro",IF(DATOS_[[Check Equiparado]:[Check Equiparado]]="Sí",IF(DATOS!BL$5="Sí",(1/DATOS_[[% anualiz]:[% anualiz]]),1)*IF(DATOS!BL$4="Sí",1/DATOS_[[% normaliz]:[% normaliz]],1)*(DATOS_[C.Extra.04])))))))),
0)</f>
        <v>0</v>
      </c>
      <c r="AT37" s="104">
        <f t="array" ref="AT37">IFERROR(
(AVERAGE((IF(DATOS_[[Sexo]:[Sexo]]=$B37,IF(DATOS_[[AGRUP. CLAS. PROF.]:[AGRUP. CLAS. PROF.]]=$B36,IF(DATOS_[[Check Periodo Ref.]:[Check Periodo Ref.]]="Dentro",IF(DATOS_[[Check Equiparado]:[Check Equiparado]]="Sí",IF(DATOS!BM$5="Sí",(1/DATOS_[[% anualiz]:[% anualiz]]),1)*IF(DATOS!BM$4="Sí",1/DATOS_[[% normaliz]:[% normaliz]],1)*(DATOS_[C.Extra.05])))))))),
0)</f>
        <v>0</v>
      </c>
      <c r="AU37" s="105">
        <f t="array" ref="AU37">IFERROR(
AVERAGE(IF(DATOS_[Sexo]=$B37,IF(DATOS_[[AGRUP. CLAS. PROF.]:[AGRUP. CLAS. PROF.]]=$B36,IF(DATOS_[Check Equiparado]="Sí",IF(DATOS_[Check Periodo Ref.]="Dentro",DATOS_[Tot Extrasalarial Eq],FALSE))))),
0)</f>
        <v>0</v>
      </c>
      <c r="AV37" s="106">
        <f t="array" ref="AV37">IFERROR(
AVERAGE(IF(DATOS_[Sexo]=$B37,IF(DATOS_[[AGRUP. CLAS. PROF.]:[AGRUP. CLAS. PROF.]]=$B36,IF(DATOS_[Check Equiparado]="Sí",IF(DATOS_[Check Periodo Ref.]="Dentro",DATOS_[TOTAL Retrib Eq],FALSE))))),
0)</f>
        <v>0</v>
      </c>
    </row>
    <row r="38" spans="1:48" x14ac:dyDescent="0.3">
      <c r="A38" s="53" t="str">
        <f t="shared" ref="A38" si="34">+A37</f>
        <v>[ocultar]</v>
      </c>
      <c r="B38" s="57" t="s">
        <v>163</v>
      </c>
      <c r="C38" s="56">
        <f t="array" ref="C38">SUM(IF($B38=DATOS_[Sexo],
IF($B36=DATOS_[AGRUP. CLAS. PROF.],
IF("Dentro"=DATOS_[Check Periodo Ref.],
1/(COUNTIFS(DATOS_[Sexo],$B38,DATOS_[AGRUP. CLAS. PROF.],$B36,DATOS_[Check Periodo Ref.],"Dentro",DATOS_[id],DATOS_[id]))))))</f>
        <v>0</v>
      </c>
      <c r="D38" s="58">
        <f>COUNTIFS(DATOS_[AGRUP. CLAS. PROF.],$B36,DATOS_[Sexo],$B38,DATOS_[Check Periodo Ref.],"Dentro")</f>
        <v>0</v>
      </c>
      <c r="E38" s="58">
        <f>COUNTIFS(DATOS_[AGRUP. CLAS. PROF.],$B36,DATOS_[Sexo],$B38,DATOS_[Check Periodo Ref.],"Dentro",DATOS_[Check Nº SC Norm],"Sí")</f>
        <v>0</v>
      </c>
      <c r="F38" s="58">
        <f>COUNTIFS(DATOS_[AGRUP. CLAS. PROF.],$B36,DATOS_[Sexo],$B38,DATOS_[Check Periodo Ref.],"Dentro",DATOS_[Check Nº SC Anualiz],"Sí")</f>
        <v>0</v>
      </c>
      <c r="G38" s="58">
        <f>COUNTIFS(DATOS_[AGRUP. CLAS. PROF.],$B36,DATOS_[Sexo],$B38,DATOS_[Check Periodo Ref.],"Dentro",DATOS_[Check Nº SC Norm y Anualiz],"Sí")</f>
        <v>0</v>
      </c>
      <c r="H38" s="58">
        <f>COUNTIFS(DATOS_[AGRUP. CLAS. PROF.],$B36,DATOS_[Sexo],$B38,DATOS_[Check Periodo Ref.],"Dentro",DATOS_[Check Equiparación],"Sí")</f>
        <v>0</v>
      </c>
      <c r="I38" s="100" cm="1">
        <f t="array" ref="I38">IFERROR(
AVERAGE(IF(DATOS_[Sexo]=$B38,IF(DATOS_[[AGRUP. CLAS. PROF.]:[AGRUP. CLAS. PROF.]]=$B36,IF(DATOS_[Check Equiparado]="Sí",IF(DATOS_[Check Periodo Ref.]="Dentro",DATOS_[SALARIO BASE Eq],FALSE))))),
0)</f>
        <v>0</v>
      </c>
      <c r="J38" s="101">
        <f t="array" ref="J38">IFERROR(
(AVERAGE((IF(DATOS_[[Sexo]:[Sexo]]=$B38,IF(DATOS_[[AGRUP. CLAS. PROF.]:[AGRUP. CLAS. PROF.]]=$B36,IF(DATOS_[[Check Periodo Ref.]:[Check Periodo Ref.]]="Dentro",IF(DATOS_[[Check Equiparado]:[Check Equiparado]]="Sí",IF(DATOS!AE$5="Sí",(1/DATOS_[[% anualiz]:[% anualiz]]),1)*IF(DATOS!AE$4="Sí",1/DATOS_[[% normaliz]:[% normaliz]],1)*(DATOS_[Conc.Sal.01])))))))),
0)</f>
        <v>0</v>
      </c>
      <c r="K38" s="101">
        <f t="array" ref="K38">IFERROR(
(AVERAGE((IF(DATOS_[[Sexo]:[Sexo]]=$B38,IF(DATOS_[[AGRUP. CLAS. PROF.]:[AGRUP. CLAS. PROF.]]=$B36,IF(DATOS_[[Check Periodo Ref.]:[Check Periodo Ref.]]="Dentro",IF(DATOS_[[Check Equiparado]:[Check Equiparado]]="Sí",IF(DATOS!AF$5="Sí",(1/DATOS_[[% anualiz]:[% anualiz]]),1)*IF(DATOS!AF$4="Sí",1/DATOS_[[% normaliz]:[% normaliz]],1)*(DATOS_[Conc.Sal.02])))))))),
0)</f>
        <v>0</v>
      </c>
      <c r="L38" s="101">
        <f t="array" ref="L38">IFERROR(
(AVERAGE((IF(DATOS_[[Sexo]:[Sexo]]=$B38,IF(DATOS_[[AGRUP. CLAS. PROF.]:[AGRUP. CLAS. PROF.]]=$B36,IF(DATOS_[[Check Periodo Ref.]:[Check Periodo Ref.]]="Dentro",IF(DATOS_[[Check Equiparado]:[Check Equiparado]]="Sí",IF(DATOS!AG$5="Sí",(1/DATOS_[[% anualiz]:[% anualiz]]),1)*IF(DATOS!AG$4="Sí",1/DATOS_[[% normaliz]:[% normaliz]],1)*(DATOS_[Conc.Sal.03])))))))),
0)</f>
        <v>0</v>
      </c>
      <c r="M38" s="101">
        <f t="array" ref="M38">IFERROR(
(AVERAGE((IF(DATOS_[[Sexo]:[Sexo]]=$B38,IF(DATOS_[[AGRUP. CLAS. PROF.]:[AGRUP. CLAS. PROF.]]=$B36,IF(DATOS_[[Check Periodo Ref.]:[Check Periodo Ref.]]="Dentro",IF(DATOS_[[Check Equiparado]:[Check Equiparado]]="Sí",IF(DATOS!AH$5="Sí",(1/DATOS_[[% anualiz]:[% anualiz]]),1)*IF(DATOS!AH$4="Sí",1/DATOS_[[% normaliz]:[% normaliz]],1)*(DATOS_[Conc.Sal.04])))))))),
0)</f>
        <v>0</v>
      </c>
      <c r="N38" s="101">
        <f t="array" ref="N38">IFERROR(
(AVERAGE((IF(DATOS_[[Sexo]:[Sexo]]=$B38,IF(DATOS_[[AGRUP. CLAS. PROF.]:[AGRUP. CLAS. PROF.]]=$B36,IF(DATOS_[[Check Periodo Ref.]:[Check Periodo Ref.]]="Dentro",IF(DATOS_[[Check Equiparado]:[Check Equiparado]]="Sí",IF(DATOS!AI$5="Sí",(1/DATOS_[[% anualiz]:[% anualiz]]),1)*IF(DATOS!AI$4="Sí",1/DATOS_[[% normaliz]:[% normaliz]],1)*(DATOS_[Conc.Sal.05])))))))),
0)</f>
        <v>0</v>
      </c>
      <c r="O38" s="101">
        <f t="array" ref="O38">IFERROR(
(AVERAGE((IF(DATOS_[[Sexo]:[Sexo]]=$B38,IF(DATOS_[[AGRUP. CLAS. PROF.]:[AGRUP. CLAS. PROF.]]=$B36,IF(DATOS_[[Check Periodo Ref.]:[Check Periodo Ref.]]="Dentro",IF(DATOS_[[Check Equiparado]:[Check Equiparado]]="Sí",IF(DATOS!AJ$5="Sí",(1/DATOS_[[% anualiz]:[% anualiz]]),1)*IF(DATOS!AJ$4="Sí",1/DATOS_[[% normaliz]:[% normaliz]],1)*(DATOS_[Conc.Sal.06])))))))),
0)</f>
        <v>0</v>
      </c>
      <c r="P38" s="101">
        <f t="array" ref="P38">IFERROR(
(AVERAGE((IF(DATOS_[[Sexo]:[Sexo]]=$B38,IF(DATOS_[[AGRUP. CLAS. PROF.]:[AGRUP. CLAS. PROF.]]=$B36,IF(DATOS_[[Check Periodo Ref.]:[Check Periodo Ref.]]="Dentro",IF(DATOS_[[Check Equiparado]:[Check Equiparado]]="Sí",IF(DATOS!AK$5="Sí",(1/DATOS_[[% anualiz]:[% anualiz]]),1)*IF(DATOS!AK$4="Sí",1/DATOS_[[% normaliz]:[% normaliz]],1)*(DATOS_[Conc.Sal.07])))))))),
0)</f>
        <v>0</v>
      </c>
      <c r="Q38" s="101">
        <f t="array" ref="Q38">IFERROR(
(AVERAGE((IF(DATOS_[[Sexo]:[Sexo]]=$B38,IF(DATOS_[[AGRUP. CLAS. PROF.]:[AGRUP. CLAS. PROF.]]=$B36,IF(DATOS_[[Check Periodo Ref.]:[Check Periodo Ref.]]="Dentro",IF(DATOS_[[Check Equiparado]:[Check Equiparado]]="Sí",IF(DATOS!AL$5="Sí",(1/DATOS_[[% anualiz]:[% anualiz]]),1)*IF(DATOS!AL$4="Sí",1/DATOS_[[% normaliz]:[% normaliz]],1)*(DATOS_[Conc.Sal.08])))))))),
0)</f>
        <v>0</v>
      </c>
      <c r="R38" s="101">
        <f t="array" ref="R38">IFERROR(
(AVERAGE((IF(DATOS_[[Sexo]:[Sexo]]=$B38,IF(DATOS_[[AGRUP. CLAS. PROF.]:[AGRUP. CLAS. PROF.]]=$B36,IF(DATOS_[[Check Periodo Ref.]:[Check Periodo Ref.]]="Dentro",IF(DATOS_[[Check Equiparado]:[Check Equiparado]]="Sí",IF(DATOS!AM$5="Sí",(1/DATOS_[[% anualiz]:[% anualiz]]),1)*IF(DATOS!AM$4="Sí",1/DATOS_[[% normaliz]:[% normaliz]],1)*(DATOS_[Conc.Sal.09])))))))),
0)</f>
        <v>0</v>
      </c>
      <c r="S38" s="101">
        <f t="array" ref="S38">IFERROR(
(AVERAGE((IF(DATOS_[[Sexo]:[Sexo]]=$B38,IF(DATOS_[[AGRUP. CLAS. PROF.]:[AGRUP. CLAS. PROF.]]=$B36,IF(DATOS_[[Check Periodo Ref.]:[Check Periodo Ref.]]="Dentro",IF(DATOS_[[Check Equiparado]:[Check Equiparado]]="Sí",IF(DATOS!AN$5="Sí",(1/DATOS_[[% anualiz]:[% anualiz]]),1)*IF(DATOS!AN$4="Sí",1/DATOS_[[% normaliz]:[% normaliz]],1)*(DATOS_[Conc.Sal.10])))))))),
0)</f>
        <v>0</v>
      </c>
      <c r="T38" s="101">
        <f t="array" ref="T38">IFERROR(
(AVERAGE((IF(DATOS_[[Sexo]:[Sexo]]=$B38,IF(DATOS_[[AGRUP. CLAS. PROF.]:[AGRUP. CLAS. PROF.]]=$B36,IF(DATOS_[[Check Periodo Ref.]:[Check Periodo Ref.]]="Dentro",IF(DATOS_[[Check Equiparado]:[Check Equiparado]]="Sí",IF(DATOS!AO$5="Sí",(1/DATOS_[[% anualiz]:[% anualiz]]),1)*IF(DATOS!AO$4="Sí",1/DATOS_[[% normaliz]:[% normaliz]],1)*(DATOS_[Conc.Sal.11])))))))),
0)</f>
        <v>0</v>
      </c>
      <c r="U38" s="101">
        <f t="array" ref="U38">IFERROR(
(AVERAGE((IF(DATOS_[[Sexo]:[Sexo]]=$B38,IF(DATOS_[[AGRUP. CLAS. PROF.]:[AGRUP. CLAS. PROF.]]=$B36,IF(DATOS_[[Check Periodo Ref.]:[Check Periodo Ref.]]="Dentro",IF(DATOS_[[Check Equiparado]:[Check Equiparado]]="Sí",IF(DATOS!AP$5="Sí",(1/DATOS_[[% anualiz]:[% anualiz]]),1)*IF(DATOS!AP$4="Sí",1/DATOS_[[% normaliz]:[% normaliz]],1)*(DATOS_[Conc.Sal.12])))))))),
0)</f>
        <v>0</v>
      </c>
      <c r="V38" s="101">
        <f t="array" ref="V38">IFERROR(
(AVERAGE((IF(DATOS_[[Sexo]:[Sexo]]=$B38,IF(DATOS_[[AGRUP. CLAS. PROF.]:[AGRUP. CLAS. PROF.]]=$B36,IF(DATOS_[[Check Periodo Ref.]:[Check Periodo Ref.]]="Dentro",IF(DATOS_[[Check Equiparado]:[Check Equiparado]]="Sí",IF(DATOS!AQ$5="Sí",(1/DATOS_[[% anualiz]:[% anualiz]]),1)*IF(DATOS!AQ$4="Sí",1/DATOS_[[% normaliz]:[% normaliz]],1)*(DATOS_[Conc.Sal.13])))))))),
0)</f>
        <v>0</v>
      </c>
      <c r="W38" s="101">
        <f t="array" ref="W38">IFERROR(
(AVERAGE((IF(DATOS_[[Sexo]:[Sexo]]=$B38,IF(DATOS_[[AGRUP. CLAS. PROF.]:[AGRUP. CLAS. PROF.]]=$B36,IF(DATOS_[[Check Periodo Ref.]:[Check Periodo Ref.]]="Dentro",IF(DATOS_[[Check Equiparado]:[Check Equiparado]]="Sí",IF(DATOS!AR$5="Sí",(1/DATOS_[[% anualiz]:[% anualiz]]),1)*IF(DATOS!AR$4="Sí",1/DATOS_[[% normaliz]:[% normaliz]],1)*(DATOS_[Conc.Sal.14])))))))),
0)</f>
        <v>0</v>
      </c>
      <c r="X38" s="101">
        <f t="array" ref="X38">IFERROR(
(AVERAGE((IF(DATOS_[[Sexo]:[Sexo]]=$B38,IF(DATOS_[[AGRUP. CLAS. PROF.]:[AGRUP. CLAS. PROF.]]=$B36,IF(DATOS_[[Check Periodo Ref.]:[Check Periodo Ref.]]="Dentro",IF(DATOS_[[Check Equiparado]:[Check Equiparado]]="Sí",IF(DATOS!AS$5="Sí",(1/DATOS_[[% anualiz]:[% anualiz]]),1)*IF(DATOS!AS$4="Sí",1/DATOS_[[% normaliz]:[% normaliz]],1)*(DATOS_[Conc.Sal.15])))))))),
0)</f>
        <v>0</v>
      </c>
      <c r="Y38" s="101">
        <f t="array" ref="Y38">IFERROR(
(AVERAGE((IF(DATOS_[[Sexo]:[Sexo]]=$B38,IF(DATOS_[[AGRUP. CLAS. PROF.]:[AGRUP. CLAS. PROF.]]=$B36,IF(DATOS_[[Check Periodo Ref.]:[Check Periodo Ref.]]="Dentro",IF(DATOS_[[Check Equiparado]:[Check Equiparado]]="Sí",IF(DATOS!AT$5="Sí",(1/DATOS_[[% anualiz]:[% anualiz]]),1)*IF(DATOS!AT$4="Sí",1/DATOS_[[% normaliz]:[% normaliz]],1)*(DATOS_[Conc.Sal.16])))))))),
0)</f>
        <v>0</v>
      </c>
      <c r="Z38" s="101">
        <f t="array" ref="Z38">IFERROR(
(AVERAGE((IF(DATOS_[[Sexo]:[Sexo]]=$B38,IF(DATOS_[[AGRUP. CLAS. PROF.]:[AGRUP. CLAS. PROF.]]=$B36,IF(DATOS_[[Check Periodo Ref.]:[Check Periodo Ref.]]="Dentro",IF(DATOS_[[Check Equiparado]:[Check Equiparado]]="Sí",IF(DATOS!AU$5="Sí",(1/DATOS_[[% anualiz]:[% anualiz]]),1)*IF(DATOS!AU$4="Sí",1/DATOS_[[% normaliz]:[% normaliz]],1)*(DATOS_[Conc.Sal.17])))))))),
0)</f>
        <v>0</v>
      </c>
      <c r="AA38" s="101">
        <f t="array" ref="AA38">IFERROR(
(AVERAGE((IF(DATOS_[[Sexo]:[Sexo]]=$B38,IF(DATOS_[[AGRUP. CLAS. PROF.]:[AGRUP. CLAS. PROF.]]=$B36,IF(DATOS_[[Check Periodo Ref.]:[Check Periodo Ref.]]="Dentro",IF(DATOS_[[Check Equiparado]:[Check Equiparado]]="Sí",IF(DATOS!AV$5="Sí",(1/DATOS_[[% anualiz]:[% anualiz]]),1)*IF(DATOS!AV$4="Sí",1/DATOS_[[% normaliz]:[% normaliz]],1)*(DATOS_[Conc.Sal.18])))))))),
0)</f>
        <v>0</v>
      </c>
      <c r="AB38" s="101">
        <f t="array" ref="AB38">IFERROR(
(AVERAGE((IF(DATOS_[[Sexo]:[Sexo]]=$B38,IF(DATOS_[[AGRUP. CLAS. PROF.]:[AGRUP. CLAS. PROF.]]=$B36,IF(DATOS_[[Check Periodo Ref.]:[Check Periodo Ref.]]="Dentro",IF(DATOS_[[Check Equiparado]:[Check Equiparado]]="Sí",IF(DATOS!AW$5="Sí",(1/DATOS_[[% anualiz]:[% anualiz]]),1)*IF(DATOS!AW$4="Sí",1/DATOS_[[% normaliz]:[% normaliz]],1)*(DATOS_[Conc.Sal.19])))))))),
0)</f>
        <v>0</v>
      </c>
      <c r="AC38" s="101">
        <f t="array" ref="AC38">IFERROR(
(AVERAGE((IF(DATOS_[[Sexo]:[Sexo]]=$B38,IF(DATOS_[[AGRUP. CLAS. PROF.]:[AGRUP. CLAS. PROF.]]=$B36,IF(DATOS_[[Check Periodo Ref.]:[Check Periodo Ref.]]="Dentro",IF(DATOS_[[Check Equiparado]:[Check Equiparado]]="Sí",IF(DATOS!AX$5="Sí",(1/DATOS_[[% anualiz]:[% anualiz]]),1)*IF(DATOS!AX$4="Sí",1/DATOS_[[% normaliz]:[% normaliz]],1)*(DATOS_[Conc.Sal.20])))))))),
0)</f>
        <v>0</v>
      </c>
      <c r="AD38" s="101">
        <f t="array" ref="AD38">IFERROR(
(AVERAGE((IF(DATOS_[[Sexo]:[Sexo]]=$B38,IF(DATOS_[[AGRUP. CLAS. PROF.]:[AGRUP. CLAS. PROF.]]=$B36,IF(DATOS_[[Check Periodo Ref.]:[Check Periodo Ref.]]="Dentro",IF(DATOS_[[Check Equiparado]:[Check Equiparado]]="Sí",IF(DATOS!AY$5="Sí",(1/DATOS_[[% anualiz]:[% anualiz]]),1)*IF(DATOS!AY$4="Sí",1/DATOS_[[% normaliz]:[% normaliz]],1)*(DATOS_[Conc.Sal.21])))))))),
0)</f>
        <v>0</v>
      </c>
      <c r="AE38" s="101">
        <f t="array" ref="AE38">IFERROR(
(AVERAGE((IF(DATOS_[[Sexo]:[Sexo]]=$B38,IF(DATOS_[[AGRUP. CLAS. PROF.]:[AGRUP. CLAS. PROF.]]=$B36,IF(DATOS_[[Check Periodo Ref.]:[Check Periodo Ref.]]="Dentro",IF(DATOS_[[Check Equiparado]:[Check Equiparado]]="Sí",IF(DATOS!AZ$5="Sí",(1/DATOS_[[% anualiz]:[% anualiz]]),1)*IF(DATOS!AZ$4="Sí",1/DATOS_[[% normaliz]:[% normaliz]],1)*(DATOS_[Conc.Sal.22])))))))),
0)</f>
        <v>0</v>
      </c>
      <c r="AF38" s="101">
        <f t="array" ref="AF38">IFERROR(
(AVERAGE((IF(DATOS_[[Sexo]:[Sexo]]=$B38,IF(DATOS_[[AGRUP. CLAS. PROF.]:[AGRUP. CLAS. PROF.]]=$B36,IF(DATOS_[[Check Periodo Ref.]:[Check Periodo Ref.]]="Dentro",IF(DATOS_[[Check Equiparado]:[Check Equiparado]]="Sí",IF(DATOS!BA$5="Sí",(1/DATOS_[[% anualiz]:[% anualiz]]),1)*IF(DATOS!BA$4="Sí",1/DATOS_[[% normaliz]:[% normaliz]],1)*(DATOS_[Conc.Sal.23])))))))),
0)</f>
        <v>0</v>
      </c>
      <c r="AG38" s="101">
        <f t="array" ref="AG38">IFERROR(
(AVERAGE((IF(DATOS_[[Sexo]:[Sexo]]=$B38,IF(DATOS_[[AGRUP. CLAS. PROF.]:[AGRUP. CLAS. PROF.]]=$B36,IF(DATOS_[[Check Periodo Ref.]:[Check Periodo Ref.]]="Dentro",IF(DATOS_[[Check Equiparado]:[Check Equiparado]]="Sí",IF(DATOS!BB$5="Sí",(1/DATOS_[[% anualiz]:[% anualiz]]),1)*IF(DATOS!BB$4="Sí",1/DATOS_[[% normaliz]:[% normaliz]],1)*(DATOS_[Conc.Sal.24])))))))),
0)</f>
        <v>0</v>
      </c>
      <c r="AH38" s="101">
        <f t="array" ref="AH38">IFERROR(
(AVERAGE((IF(DATOS_[[Sexo]:[Sexo]]=$B38,IF(DATOS_[[AGRUP. CLAS. PROF.]:[AGRUP. CLAS. PROF.]]=$B36,IF(DATOS_[[Check Periodo Ref.]:[Check Periodo Ref.]]="Dentro",IF(DATOS_[[Check Equiparado]:[Check Equiparado]]="Sí",IF(DATOS!BC$5="Sí",(1/DATOS_[[% anualiz]:[% anualiz]]),1)*IF(DATOS!BC$4="Sí",1/DATOS_[[% normaliz]:[% normaliz]],1)*(DATOS_[Conc.Sal.25])))))))),
0)</f>
        <v>0</v>
      </c>
      <c r="AI38" s="101">
        <f t="array" ref="AI38">IFERROR(
(AVERAGE((IF(DATOS_[[Sexo]:[Sexo]]=$B38,IF(DATOS_[[AGRUP. CLAS. PROF.]:[AGRUP. CLAS. PROF.]]=$B36,IF(DATOS_[[Check Periodo Ref.]:[Check Periodo Ref.]]="Dentro",IF(DATOS_[[Check Equiparado]:[Check Equiparado]]="Sí",IF(DATOS!BD$5="Sí",(1/DATOS_[[% anualiz]:[% anualiz]]),1)*IF(DATOS!BD$4="Sí",1/DATOS_[[% normaliz]:[% normaliz]],1)*(DATOS_[Conc.Sal.26])))))))),
0)</f>
        <v>0</v>
      </c>
      <c r="AJ38" s="101">
        <f t="array" ref="AJ38">IFERROR(
(AVERAGE((IF(DATOS_[[Sexo]:[Sexo]]=$B38,IF(DATOS_[[AGRUP. CLAS. PROF.]:[AGRUP. CLAS. PROF.]]=$B36,IF(DATOS_[[Check Periodo Ref.]:[Check Periodo Ref.]]="Dentro",IF(DATOS_[[Check Equiparado]:[Check Equiparado]]="Sí",IF(DATOS!BE$5="Sí",(1/DATOS_[[% anualiz]:[% anualiz]]),1)*IF(DATOS!BE$4="Sí",1/DATOS_[[% normaliz]:[% normaliz]],1)*(DATOS_[Conc.Sal.27])))))))),
0)</f>
        <v>0</v>
      </c>
      <c r="AK38" s="101">
        <f t="array" ref="AK38">IFERROR(
(AVERAGE((IF(DATOS_[[Sexo]:[Sexo]]=$B38,IF(DATOS_[[AGRUP. CLAS. PROF.]:[AGRUP. CLAS. PROF.]]=$B36,IF(DATOS_[[Check Periodo Ref.]:[Check Periodo Ref.]]="Dentro",IF(DATOS_[[Check Equiparado]:[Check Equiparado]]="Sí",IF(DATOS!BF$5="Sí",(1/DATOS_[[% anualiz]:[% anualiz]]),1)*IF(DATOS!BF$4="Sí",1/DATOS_[[% normaliz]:[% normaliz]],1)*(DATOS_[Conc.Sal.28])))))))),
0)</f>
        <v>0</v>
      </c>
      <c r="AL38" s="101">
        <f t="array" ref="AL38">IFERROR(
(AVERAGE((IF(DATOS_[[Sexo]:[Sexo]]=$B38,IF(DATOS_[[AGRUP. CLAS. PROF.]:[AGRUP. CLAS. PROF.]]=$B36,IF(DATOS_[[Check Periodo Ref.]:[Check Periodo Ref.]]="Dentro",IF(DATOS_[[Check Equiparado]:[Check Equiparado]]="Sí",IF(DATOS!BG$5="Sí",(1/DATOS_[[% anualiz]:[% anualiz]]),1)*IF(DATOS!BG$4="Sí",1/DATOS_[[% normaliz]:[% normaliz]],1)*(DATOS_[Conc.Sal.29])))))))),
0)</f>
        <v>0</v>
      </c>
      <c r="AM38" s="101">
        <f t="array" ref="AM38">IFERROR(
(AVERAGE((IF(DATOS_[[Sexo]:[Sexo]]=$B38,IF(DATOS_[[AGRUP. CLAS. PROF.]:[AGRUP. CLAS. PROF.]]=$B36,IF(DATOS_[[Check Periodo Ref.]:[Check Periodo Ref.]]="Dentro",IF(DATOS_[[Check Equiparado]:[Check Equiparado]]="Sí",IF(DATOS!BH$5="Sí",(1/DATOS_[[% anualiz]:[% anualiz]]),1)*IF(DATOS!BH$4="Sí",1/DATOS_[[% normaliz]:[% normaliz]],1)*(DATOS_[Conc.Sal.30])))))))),
0)</f>
        <v>0</v>
      </c>
      <c r="AN38" s="102">
        <f t="array" ref="AN38">IFERROR(
AVERAGE(IF(DATOS_[Sexo]=$B38,IF(DATOS_[[AGRUP. CLAS. PROF.]:[AGRUP. CLAS. PROF.]]=$B36,IF(DATOS_[Check Equiparado]="Sí",IF(DATOS_[Check Periodo Ref.]="Dentro",DATOS_[Tot COMPL.SAL Eq],FALSE))))),
0)</f>
        <v>0</v>
      </c>
      <c r="AO38" s="103">
        <f t="array" ref="AO38">IFERROR(
AVERAGE(IF(DATOS_[Sexo]=$B38,IF(DATOS_[[AGRUP. CLAS. PROF.]:[AGRUP. CLAS. PROF.]]=$B36,IF(DATOS_[Check Equiparado]="Sí",IF(DATOS_[Check Periodo Ref.]="Dentro",DATOS_[TOTAL SALARIO Eq],FALSE))))),
0)</f>
        <v>0</v>
      </c>
      <c r="AP38" s="104">
        <f t="array" ref="AP38">IFERROR(
(AVERAGE((IF(DATOS_[[Sexo]:[Sexo]]=$B38,IF(DATOS_[[AGRUP. CLAS. PROF.]:[AGRUP. CLAS. PROF.]]=$B36,IF(DATOS_[[Check Periodo Ref.]:[Check Periodo Ref.]]="Dentro",IF(DATOS_[[Check Equiparado]:[Check Equiparado]]="Sí",IF(DATOS!BI$5="Sí",(1/DATOS_[[% anualiz]:[% anualiz]]),1)*IF(DATOS!BI$4="Sí",1/DATOS_[[% normaliz]:[% normaliz]],1)*(DATOS_[C.Extra.01])))))))),
0)</f>
        <v>0</v>
      </c>
      <c r="AQ38" s="104">
        <f t="array" ref="AQ38">IFERROR(
(AVERAGE((IF(DATOS_[[Sexo]:[Sexo]]=$B38,IF(DATOS_[[AGRUP. CLAS. PROF.]:[AGRUP. CLAS. PROF.]]=$B36,IF(DATOS_[[Check Periodo Ref.]:[Check Periodo Ref.]]="Dentro",IF(DATOS_[[Check Equiparado]:[Check Equiparado]]="Sí",IF(DATOS!BJ$5="Sí",(1/DATOS_[[% anualiz]:[% anualiz]]),1)*IF(DATOS!BJ$4="Sí",1/DATOS_[[% normaliz]:[% normaliz]],1)*(DATOS_[C.Extra.02])))))))),
0)</f>
        <v>0</v>
      </c>
      <c r="AR38" s="104">
        <f t="array" ref="AR38">IFERROR(
(AVERAGE((IF(DATOS_[[Sexo]:[Sexo]]=$B38,IF(DATOS_[[AGRUP. CLAS. PROF.]:[AGRUP. CLAS. PROF.]]=$B36,IF(DATOS_[[Check Periodo Ref.]:[Check Periodo Ref.]]="Dentro",IF(DATOS_[[Check Equiparado]:[Check Equiparado]]="Sí",IF(DATOS!BK$5="Sí",(1/DATOS_[[% anualiz]:[% anualiz]]),1)*IF(DATOS!BK$4="Sí",1/DATOS_[[% normaliz]:[% normaliz]],1)*(DATOS_[C.Extra.03])))))))),
0)</f>
        <v>0</v>
      </c>
      <c r="AS38" s="104">
        <f t="array" ref="AS38">IFERROR(
(AVERAGE((IF(DATOS_[[Sexo]:[Sexo]]=$B38,IF(DATOS_[[AGRUP. CLAS. PROF.]:[AGRUP. CLAS. PROF.]]=$B36,IF(DATOS_[[Check Periodo Ref.]:[Check Periodo Ref.]]="Dentro",IF(DATOS_[[Check Equiparado]:[Check Equiparado]]="Sí",IF(DATOS!BL$5="Sí",(1/DATOS_[[% anualiz]:[% anualiz]]),1)*IF(DATOS!BL$4="Sí",1/DATOS_[[% normaliz]:[% normaliz]],1)*(DATOS_[C.Extra.04])))))))),
0)</f>
        <v>0</v>
      </c>
      <c r="AT38" s="104">
        <f t="array" ref="AT38">IFERROR(
(AVERAGE((IF(DATOS_[[Sexo]:[Sexo]]=$B38,IF(DATOS_[[AGRUP. CLAS. PROF.]:[AGRUP. CLAS. PROF.]]=$B36,IF(DATOS_[[Check Periodo Ref.]:[Check Periodo Ref.]]="Dentro",IF(DATOS_[[Check Equiparado]:[Check Equiparado]]="Sí",IF(DATOS!BM$5="Sí",(1/DATOS_[[% anualiz]:[% anualiz]]),1)*IF(DATOS!BM$4="Sí",1/DATOS_[[% normaliz]:[% normaliz]],1)*(DATOS_[C.Extra.05])))))))),
0)</f>
        <v>0</v>
      </c>
      <c r="AU38" s="105">
        <f t="array" ref="AU38">IFERROR(
AVERAGE(IF(DATOS_[Sexo]=$B38,IF(DATOS_[[AGRUP. CLAS. PROF.]:[AGRUP. CLAS. PROF.]]=$B36,IF(DATOS_[Check Equiparado]="Sí",IF(DATOS_[Check Periodo Ref.]="Dentro",DATOS_[Tot Extrasalarial Eq],FALSE))))),
0)</f>
        <v>0</v>
      </c>
      <c r="AV38" s="106">
        <f t="array" ref="AV38">IFERROR(
AVERAGE(IF(DATOS_[Sexo]=$B38,IF(DATOS_[[AGRUP. CLAS. PROF.]:[AGRUP. CLAS. PROF.]]=$B36,IF(DATOS_[Check Equiparado]="Sí",IF(DATOS_[Check Periodo Ref.]="Dentro",DATOS_[TOTAL Retrib Eq],FALSE))))),
0)</f>
        <v>0</v>
      </c>
    </row>
    <row r="39" spans="1:48" ht="17.25" thickBot="1" x14ac:dyDescent="0.35">
      <c r="A39" s="53" t="str">
        <f t="shared" ref="A39" si="35">+A40</f>
        <v>[ocultar]</v>
      </c>
      <c r="B39" s="62" t="s">
        <v>315</v>
      </c>
      <c r="C39" s="99"/>
      <c r="D39" s="63"/>
      <c r="E39" s="63"/>
      <c r="F39" s="63"/>
      <c r="G39" s="63"/>
      <c r="H39" s="63"/>
      <c r="I39" s="129" t="str">
        <f t="shared" ref="I39:AV39" si="36">IFERROR((I40-I41)/I40,"")</f>
        <v/>
      </c>
      <c r="J39" s="130" t="str">
        <f t="shared" si="36"/>
        <v/>
      </c>
      <c r="K39" s="131" t="str">
        <f t="shared" si="36"/>
        <v/>
      </c>
      <c r="L39" s="131" t="str">
        <f t="shared" si="36"/>
        <v/>
      </c>
      <c r="M39" s="131" t="str">
        <f t="shared" si="36"/>
        <v/>
      </c>
      <c r="N39" s="132" t="str">
        <f t="shared" si="36"/>
        <v/>
      </c>
      <c r="O39" s="133" t="str">
        <f t="shared" si="36"/>
        <v/>
      </c>
      <c r="P39" s="133" t="str">
        <f t="shared" si="36"/>
        <v/>
      </c>
      <c r="Q39" s="133" t="str">
        <f t="shared" si="36"/>
        <v/>
      </c>
      <c r="R39" s="133" t="str">
        <f t="shared" si="36"/>
        <v/>
      </c>
      <c r="S39" s="133" t="str">
        <f t="shared" si="36"/>
        <v/>
      </c>
      <c r="T39" s="133" t="str">
        <f t="shared" si="36"/>
        <v/>
      </c>
      <c r="U39" s="133" t="str">
        <f t="shared" si="36"/>
        <v/>
      </c>
      <c r="V39" s="133" t="str">
        <f t="shared" si="36"/>
        <v/>
      </c>
      <c r="W39" s="133" t="str">
        <f t="shared" si="36"/>
        <v/>
      </c>
      <c r="X39" s="133" t="str">
        <f t="shared" si="36"/>
        <v/>
      </c>
      <c r="Y39" s="133" t="str">
        <f t="shared" si="36"/>
        <v/>
      </c>
      <c r="Z39" s="132" t="str">
        <f t="shared" si="36"/>
        <v/>
      </c>
      <c r="AA39" s="132" t="str">
        <f t="shared" si="36"/>
        <v/>
      </c>
      <c r="AB39" s="132" t="str">
        <f t="shared" si="36"/>
        <v/>
      </c>
      <c r="AC39" s="132" t="str">
        <f t="shared" si="36"/>
        <v/>
      </c>
      <c r="AD39" s="132" t="str">
        <f t="shared" si="36"/>
        <v/>
      </c>
      <c r="AE39" s="132" t="str">
        <f t="shared" si="36"/>
        <v/>
      </c>
      <c r="AF39" s="132" t="str">
        <f t="shared" si="36"/>
        <v/>
      </c>
      <c r="AG39" s="132" t="str">
        <f t="shared" si="36"/>
        <v/>
      </c>
      <c r="AH39" s="132" t="str">
        <f t="shared" si="36"/>
        <v/>
      </c>
      <c r="AI39" s="132" t="str">
        <f t="shared" si="36"/>
        <v/>
      </c>
      <c r="AJ39" s="132" t="str">
        <f t="shared" si="36"/>
        <v/>
      </c>
      <c r="AK39" s="132" t="str">
        <f t="shared" si="36"/>
        <v/>
      </c>
      <c r="AL39" s="132" t="str">
        <f t="shared" si="36"/>
        <v/>
      </c>
      <c r="AM39" s="132" t="str">
        <f t="shared" si="36"/>
        <v/>
      </c>
      <c r="AN39" s="134" t="str">
        <f t="shared" si="36"/>
        <v/>
      </c>
      <c r="AO39" s="138" t="str">
        <f t="shared" si="36"/>
        <v/>
      </c>
      <c r="AP39" s="135" t="str">
        <f t="shared" si="36"/>
        <v/>
      </c>
      <c r="AQ39" s="135" t="str">
        <f t="shared" si="36"/>
        <v/>
      </c>
      <c r="AR39" s="135" t="str">
        <f t="shared" si="36"/>
        <v/>
      </c>
      <c r="AS39" s="135" t="str">
        <f t="shared" si="36"/>
        <v/>
      </c>
      <c r="AT39" s="135" t="str">
        <f t="shared" si="36"/>
        <v/>
      </c>
      <c r="AU39" s="136" t="str">
        <f t="shared" si="36"/>
        <v/>
      </c>
      <c r="AV39" s="137" t="str">
        <f t="shared" si="36"/>
        <v/>
      </c>
    </row>
    <row r="40" spans="1:48" x14ac:dyDescent="0.3">
      <c r="A40" s="53" t="str">
        <f t="shared" ref="A40" si="37">+IF(C40+C41=0,"[ocultar]","")</f>
        <v>[ocultar]</v>
      </c>
      <c r="B40" s="57" t="s">
        <v>162</v>
      </c>
      <c r="C40" s="56">
        <f t="array" ref="C40">SUM(IF($B40=DATOS_[Sexo],
IF($B39=DATOS_[AGRUP. CLAS. PROF.],
IF("Dentro"=DATOS_[Check Periodo Ref.],
1/(COUNTIFS(DATOS_[Sexo],$B40,DATOS_[AGRUP. CLAS. PROF.],$B39,DATOS_[Check Periodo Ref.],"Dentro",DATOS_[id],DATOS_[id]))))))</f>
        <v>0</v>
      </c>
      <c r="D40" s="58">
        <f>COUNTIFS(DATOS_[AGRUP. CLAS. PROF.],$B39,DATOS_[Sexo],$B40,DATOS_[Check Periodo Ref.],"Dentro")</f>
        <v>0</v>
      </c>
      <c r="E40" s="58">
        <f>COUNTIFS(DATOS_[AGRUP. CLAS. PROF.],$B39,DATOS_[Sexo],$B40,DATOS_[Check Periodo Ref.],"Dentro",DATOS_[Check Nº SC Norm],"Sí")</f>
        <v>0</v>
      </c>
      <c r="F40" s="58">
        <f>COUNTIFS(DATOS_[AGRUP. CLAS. PROF.],$B39,DATOS_[Sexo],$B40,DATOS_[Check Periodo Ref.],"Dentro",DATOS_[Check Nº SC Anualiz],"Sí")</f>
        <v>0</v>
      </c>
      <c r="G40" s="58">
        <f>COUNTIFS(DATOS_[AGRUP. CLAS. PROF.],$B39,DATOS_[Sexo],$B40,DATOS_[Check Periodo Ref.],"Dentro",DATOS_[Check Nº SC Norm y Anualiz],"Sí")</f>
        <v>0</v>
      </c>
      <c r="H40" s="58">
        <f>COUNTIFS(DATOS_[AGRUP. CLAS. PROF.],$B39,DATOS_[Sexo],$B40,DATOS_[Check Periodo Ref.],"Dentro",DATOS_[Check Equiparación],"Sí")</f>
        <v>0</v>
      </c>
      <c r="I40" s="100">
        <f t="array" ref="I40">IFERROR(
AVERAGE(IF(DATOS_[Sexo]=$B40,IF(DATOS_[[AGRUP. CLAS. PROF.]:[AGRUP. CLAS. PROF.]]=$B39,IF(DATOS_[Check Equiparado]="Sí",IF(DATOS_[Check Periodo Ref.]="Dentro",DATOS_[SALARIO BASE Eq],FALSE))))),
0)</f>
        <v>0</v>
      </c>
      <c r="J40" s="101">
        <f t="array" ref="J40">IFERROR(
(AVERAGE((IF(DATOS_[[Sexo]:[Sexo]]=$B40,IF(DATOS_[[AGRUP. CLAS. PROF.]:[AGRUP. CLAS. PROF.]]=$B39,IF(DATOS_[[Check Periodo Ref.]:[Check Periodo Ref.]]="Dentro",IF(DATOS_[[Check Equiparado]:[Check Equiparado]]="Sí",IF(DATOS!AE$5="Sí",(1/DATOS_[[% anualiz]:[% anualiz]]),1)*IF(DATOS!AE$4="Sí",1/DATOS_[[% normaliz]:[% normaliz]],1)*(DATOS_[Conc.Sal.01])))))))),
0)</f>
        <v>0</v>
      </c>
      <c r="K40" s="101">
        <f t="array" ref="K40">IFERROR(
(AVERAGE((IF(DATOS_[[Sexo]:[Sexo]]=$B40,IF(DATOS_[[AGRUP. CLAS. PROF.]:[AGRUP. CLAS. PROF.]]=$B39,IF(DATOS_[[Check Periodo Ref.]:[Check Periodo Ref.]]="Dentro",IF(DATOS_[[Check Equiparado]:[Check Equiparado]]="Sí",IF(DATOS!AF$5="Sí",(1/DATOS_[[% anualiz]:[% anualiz]]),1)*IF(DATOS!AF$4="Sí",1/DATOS_[[% normaliz]:[% normaliz]],1)*(DATOS_[Conc.Sal.02])))))))),
0)</f>
        <v>0</v>
      </c>
      <c r="L40" s="101">
        <f t="array" ref="L40">IFERROR(
(AVERAGE((IF(DATOS_[[Sexo]:[Sexo]]=$B40,IF(DATOS_[[AGRUP. CLAS. PROF.]:[AGRUP. CLAS. PROF.]]=$B39,IF(DATOS_[[Check Periodo Ref.]:[Check Periodo Ref.]]="Dentro",IF(DATOS_[[Check Equiparado]:[Check Equiparado]]="Sí",IF(DATOS!AG$5="Sí",(1/DATOS_[[% anualiz]:[% anualiz]]),1)*IF(DATOS!AG$4="Sí",1/DATOS_[[% normaliz]:[% normaliz]],1)*(DATOS_[Conc.Sal.03])))))))),
0)</f>
        <v>0</v>
      </c>
      <c r="M40" s="101">
        <f t="array" ref="M40">IFERROR(
(AVERAGE((IF(DATOS_[[Sexo]:[Sexo]]=$B40,IF(DATOS_[[AGRUP. CLAS. PROF.]:[AGRUP. CLAS. PROF.]]=$B39,IF(DATOS_[[Check Periodo Ref.]:[Check Periodo Ref.]]="Dentro",IF(DATOS_[[Check Equiparado]:[Check Equiparado]]="Sí",IF(DATOS!AH$5="Sí",(1/DATOS_[[% anualiz]:[% anualiz]]),1)*IF(DATOS!AH$4="Sí",1/DATOS_[[% normaliz]:[% normaliz]],1)*(DATOS_[Conc.Sal.04])))))))),
0)</f>
        <v>0</v>
      </c>
      <c r="N40" s="101">
        <f t="array" ref="N40">IFERROR(
(AVERAGE((IF(DATOS_[[Sexo]:[Sexo]]=$B40,IF(DATOS_[[AGRUP. CLAS. PROF.]:[AGRUP. CLAS. PROF.]]=$B39,IF(DATOS_[[Check Periodo Ref.]:[Check Periodo Ref.]]="Dentro",IF(DATOS_[[Check Equiparado]:[Check Equiparado]]="Sí",IF(DATOS!AI$5="Sí",(1/DATOS_[[% anualiz]:[% anualiz]]),1)*IF(DATOS!AI$4="Sí",1/DATOS_[[% normaliz]:[% normaliz]],1)*(DATOS_[Conc.Sal.05])))))))),
0)</f>
        <v>0</v>
      </c>
      <c r="O40" s="101">
        <f t="array" ref="O40">IFERROR(
(AVERAGE((IF(DATOS_[[Sexo]:[Sexo]]=$B40,IF(DATOS_[[AGRUP. CLAS. PROF.]:[AGRUP. CLAS. PROF.]]=$B39,IF(DATOS_[[Check Periodo Ref.]:[Check Periodo Ref.]]="Dentro",IF(DATOS_[[Check Equiparado]:[Check Equiparado]]="Sí",IF(DATOS!AJ$5="Sí",(1/DATOS_[[% anualiz]:[% anualiz]]),1)*IF(DATOS!AJ$4="Sí",1/DATOS_[[% normaliz]:[% normaliz]],1)*(DATOS_[Conc.Sal.06])))))))),
0)</f>
        <v>0</v>
      </c>
      <c r="P40" s="101">
        <f t="array" ref="P40">IFERROR(
(AVERAGE((IF(DATOS_[[Sexo]:[Sexo]]=$B40,IF(DATOS_[[AGRUP. CLAS. PROF.]:[AGRUP. CLAS. PROF.]]=$B39,IF(DATOS_[[Check Periodo Ref.]:[Check Periodo Ref.]]="Dentro",IF(DATOS_[[Check Equiparado]:[Check Equiparado]]="Sí",IF(DATOS!AK$5="Sí",(1/DATOS_[[% anualiz]:[% anualiz]]),1)*IF(DATOS!AK$4="Sí",1/DATOS_[[% normaliz]:[% normaliz]],1)*(DATOS_[Conc.Sal.07])))))))),
0)</f>
        <v>0</v>
      </c>
      <c r="Q40" s="101">
        <f t="array" ref="Q40">IFERROR(
(AVERAGE((IF(DATOS_[[Sexo]:[Sexo]]=$B40,IF(DATOS_[[AGRUP. CLAS. PROF.]:[AGRUP. CLAS. PROF.]]=$B39,IF(DATOS_[[Check Periodo Ref.]:[Check Periodo Ref.]]="Dentro",IF(DATOS_[[Check Equiparado]:[Check Equiparado]]="Sí",IF(DATOS!AL$5="Sí",(1/DATOS_[[% anualiz]:[% anualiz]]),1)*IF(DATOS!AL$4="Sí",1/DATOS_[[% normaliz]:[% normaliz]],1)*(DATOS_[Conc.Sal.08])))))))),
0)</f>
        <v>0</v>
      </c>
      <c r="R40" s="101">
        <f t="array" ref="R40">IFERROR(
(AVERAGE((IF(DATOS_[[Sexo]:[Sexo]]=$B40,IF(DATOS_[[AGRUP. CLAS. PROF.]:[AGRUP. CLAS. PROF.]]=$B39,IF(DATOS_[[Check Periodo Ref.]:[Check Periodo Ref.]]="Dentro",IF(DATOS_[[Check Equiparado]:[Check Equiparado]]="Sí",IF(DATOS!AM$5="Sí",(1/DATOS_[[% anualiz]:[% anualiz]]),1)*IF(DATOS!AM$4="Sí",1/DATOS_[[% normaliz]:[% normaliz]],1)*(DATOS_[Conc.Sal.09])))))))),
0)</f>
        <v>0</v>
      </c>
      <c r="S40" s="101">
        <f t="array" ref="S40">IFERROR(
(AVERAGE((IF(DATOS_[[Sexo]:[Sexo]]=$B40,IF(DATOS_[[AGRUP. CLAS. PROF.]:[AGRUP. CLAS. PROF.]]=$B39,IF(DATOS_[[Check Periodo Ref.]:[Check Periodo Ref.]]="Dentro",IF(DATOS_[[Check Equiparado]:[Check Equiparado]]="Sí",IF(DATOS!AN$5="Sí",(1/DATOS_[[% anualiz]:[% anualiz]]),1)*IF(DATOS!AN$4="Sí",1/DATOS_[[% normaliz]:[% normaliz]],1)*(DATOS_[Conc.Sal.10])))))))),
0)</f>
        <v>0</v>
      </c>
      <c r="T40" s="101">
        <f t="array" ref="T40">IFERROR(
(AVERAGE((IF(DATOS_[[Sexo]:[Sexo]]=$B40,IF(DATOS_[[AGRUP. CLAS. PROF.]:[AGRUP. CLAS. PROF.]]=$B39,IF(DATOS_[[Check Periodo Ref.]:[Check Periodo Ref.]]="Dentro",IF(DATOS_[[Check Equiparado]:[Check Equiparado]]="Sí",IF(DATOS!AO$5="Sí",(1/DATOS_[[% anualiz]:[% anualiz]]),1)*IF(DATOS!AO$4="Sí",1/DATOS_[[% normaliz]:[% normaliz]],1)*(DATOS_[Conc.Sal.11])))))))),
0)</f>
        <v>0</v>
      </c>
      <c r="U40" s="101">
        <f t="array" ref="U40">IFERROR(
(AVERAGE((IF(DATOS_[[Sexo]:[Sexo]]=$B40,IF(DATOS_[[AGRUP. CLAS. PROF.]:[AGRUP. CLAS. PROF.]]=$B39,IF(DATOS_[[Check Periodo Ref.]:[Check Periodo Ref.]]="Dentro",IF(DATOS_[[Check Equiparado]:[Check Equiparado]]="Sí",IF(DATOS!AP$5="Sí",(1/DATOS_[[% anualiz]:[% anualiz]]),1)*IF(DATOS!AP$4="Sí",1/DATOS_[[% normaliz]:[% normaliz]],1)*(DATOS_[Conc.Sal.12])))))))),
0)</f>
        <v>0</v>
      </c>
      <c r="V40" s="101">
        <f t="array" ref="V40">IFERROR(
(AVERAGE((IF(DATOS_[[Sexo]:[Sexo]]=$B40,IF(DATOS_[[AGRUP. CLAS. PROF.]:[AGRUP. CLAS. PROF.]]=$B39,IF(DATOS_[[Check Periodo Ref.]:[Check Periodo Ref.]]="Dentro",IF(DATOS_[[Check Equiparado]:[Check Equiparado]]="Sí",IF(DATOS!AQ$5="Sí",(1/DATOS_[[% anualiz]:[% anualiz]]),1)*IF(DATOS!AQ$4="Sí",1/DATOS_[[% normaliz]:[% normaliz]],1)*(DATOS_[Conc.Sal.13])))))))),
0)</f>
        <v>0</v>
      </c>
      <c r="W40" s="101">
        <f t="array" ref="W40">IFERROR(
(AVERAGE((IF(DATOS_[[Sexo]:[Sexo]]=$B40,IF(DATOS_[[AGRUP. CLAS. PROF.]:[AGRUP. CLAS. PROF.]]=$B39,IF(DATOS_[[Check Periodo Ref.]:[Check Periodo Ref.]]="Dentro",IF(DATOS_[[Check Equiparado]:[Check Equiparado]]="Sí",IF(DATOS!AR$5="Sí",(1/DATOS_[[% anualiz]:[% anualiz]]),1)*IF(DATOS!AR$4="Sí",1/DATOS_[[% normaliz]:[% normaliz]],1)*(DATOS_[Conc.Sal.14])))))))),
0)</f>
        <v>0</v>
      </c>
      <c r="X40" s="101">
        <f t="array" ref="X40">IFERROR(
(AVERAGE((IF(DATOS_[[Sexo]:[Sexo]]=$B40,IF(DATOS_[[AGRUP. CLAS. PROF.]:[AGRUP. CLAS. PROF.]]=$B39,IF(DATOS_[[Check Periodo Ref.]:[Check Periodo Ref.]]="Dentro",IF(DATOS_[[Check Equiparado]:[Check Equiparado]]="Sí",IF(DATOS!AS$5="Sí",(1/DATOS_[[% anualiz]:[% anualiz]]),1)*IF(DATOS!AS$4="Sí",1/DATOS_[[% normaliz]:[% normaliz]],1)*(DATOS_[Conc.Sal.15])))))))),
0)</f>
        <v>0</v>
      </c>
      <c r="Y40" s="101">
        <f t="array" ref="Y40">IFERROR(
(AVERAGE((IF(DATOS_[[Sexo]:[Sexo]]=$B40,IF(DATOS_[[AGRUP. CLAS. PROF.]:[AGRUP. CLAS. PROF.]]=$B39,IF(DATOS_[[Check Periodo Ref.]:[Check Periodo Ref.]]="Dentro",IF(DATOS_[[Check Equiparado]:[Check Equiparado]]="Sí",IF(DATOS!AT$5="Sí",(1/DATOS_[[% anualiz]:[% anualiz]]),1)*IF(DATOS!AT$4="Sí",1/DATOS_[[% normaliz]:[% normaliz]],1)*(DATOS_[Conc.Sal.16])))))))),
0)</f>
        <v>0</v>
      </c>
      <c r="Z40" s="101">
        <f t="array" ref="Z40">IFERROR(
(AVERAGE((IF(DATOS_[[Sexo]:[Sexo]]=$B40,IF(DATOS_[[AGRUP. CLAS. PROF.]:[AGRUP. CLAS. PROF.]]=$B39,IF(DATOS_[[Check Periodo Ref.]:[Check Periodo Ref.]]="Dentro",IF(DATOS_[[Check Equiparado]:[Check Equiparado]]="Sí",IF(DATOS!AU$5="Sí",(1/DATOS_[[% anualiz]:[% anualiz]]),1)*IF(DATOS!AU$4="Sí",1/DATOS_[[% normaliz]:[% normaliz]],1)*(DATOS_[Conc.Sal.17])))))))),
0)</f>
        <v>0</v>
      </c>
      <c r="AA40" s="101">
        <f t="array" ref="AA40">IFERROR(
(AVERAGE((IF(DATOS_[[Sexo]:[Sexo]]=$B40,IF(DATOS_[[AGRUP. CLAS. PROF.]:[AGRUP. CLAS. PROF.]]=$B39,IF(DATOS_[[Check Periodo Ref.]:[Check Periodo Ref.]]="Dentro",IF(DATOS_[[Check Equiparado]:[Check Equiparado]]="Sí",IF(DATOS!AV$5="Sí",(1/DATOS_[[% anualiz]:[% anualiz]]),1)*IF(DATOS!AV$4="Sí",1/DATOS_[[% normaliz]:[% normaliz]],1)*(DATOS_[Conc.Sal.18])))))))),
0)</f>
        <v>0</v>
      </c>
      <c r="AB40" s="101">
        <f t="array" ref="AB40">IFERROR(
(AVERAGE((IF(DATOS_[[Sexo]:[Sexo]]=$B40,IF(DATOS_[[AGRUP. CLAS. PROF.]:[AGRUP. CLAS. PROF.]]=$B39,IF(DATOS_[[Check Periodo Ref.]:[Check Periodo Ref.]]="Dentro",IF(DATOS_[[Check Equiparado]:[Check Equiparado]]="Sí",IF(DATOS!AW$5="Sí",(1/DATOS_[[% anualiz]:[% anualiz]]),1)*IF(DATOS!AW$4="Sí",1/DATOS_[[% normaliz]:[% normaliz]],1)*(DATOS_[Conc.Sal.19])))))))),
0)</f>
        <v>0</v>
      </c>
      <c r="AC40" s="101">
        <f t="array" ref="AC40">IFERROR(
(AVERAGE((IF(DATOS_[[Sexo]:[Sexo]]=$B40,IF(DATOS_[[AGRUP. CLAS. PROF.]:[AGRUP. CLAS. PROF.]]=$B39,IF(DATOS_[[Check Periodo Ref.]:[Check Periodo Ref.]]="Dentro",IF(DATOS_[[Check Equiparado]:[Check Equiparado]]="Sí",IF(DATOS!AX$5="Sí",(1/DATOS_[[% anualiz]:[% anualiz]]),1)*IF(DATOS!AX$4="Sí",1/DATOS_[[% normaliz]:[% normaliz]],1)*(DATOS_[Conc.Sal.20])))))))),
0)</f>
        <v>0</v>
      </c>
      <c r="AD40" s="101">
        <f t="array" ref="AD40">IFERROR(
(AVERAGE((IF(DATOS_[[Sexo]:[Sexo]]=$B40,IF(DATOS_[[AGRUP. CLAS. PROF.]:[AGRUP. CLAS. PROF.]]=$B39,IF(DATOS_[[Check Periodo Ref.]:[Check Periodo Ref.]]="Dentro",IF(DATOS_[[Check Equiparado]:[Check Equiparado]]="Sí",IF(DATOS!AY$5="Sí",(1/DATOS_[[% anualiz]:[% anualiz]]),1)*IF(DATOS!AY$4="Sí",1/DATOS_[[% normaliz]:[% normaliz]],1)*(DATOS_[Conc.Sal.21])))))))),
0)</f>
        <v>0</v>
      </c>
      <c r="AE40" s="101">
        <f t="array" ref="AE40">IFERROR(
(AVERAGE((IF(DATOS_[[Sexo]:[Sexo]]=$B40,IF(DATOS_[[AGRUP. CLAS. PROF.]:[AGRUP. CLAS. PROF.]]=$B39,IF(DATOS_[[Check Periodo Ref.]:[Check Periodo Ref.]]="Dentro",IF(DATOS_[[Check Equiparado]:[Check Equiparado]]="Sí",IF(DATOS!AZ$5="Sí",(1/DATOS_[[% anualiz]:[% anualiz]]),1)*IF(DATOS!AZ$4="Sí",1/DATOS_[[% normaliz]:[% normaliz]],1)*(DATOS_[Conc.Sal.22])))))))),
0)</f>
        <v>0</v>
      </c>
      <c r="AF40" s="101">
        <f t="array" ref="AF40">IFERROR(
(AVERAGE((IF(DATOS_[[Sexo]:[Sexo]]=$B40,IF(DATOS_[[AGRUP. CLAS. PROF.]:[AGRUP. CLAS. PROF.]]=$B39,IF(DATOS_[[Check Periodo Ref.]:[Check Periodo Ref.]]="Dentro",IF(DATOS_[[Check Equiparado]:[Check Equiparado]]="Sí",IF(DATOS!BA$5="Sí",(1/DATOS_[[% anualiz]:[% anualiz]]),1)*IF(DATOS!BA$4="Sí",1/DATOS_[[% normaliz]:[% normaliz]],1)*(DATOS_[Conc.Sal.23])))))))),
0)</f>
        <v>0</v>
      </c>
      <c r="AG40" s="101">
        <f t="array" ref="AG40">IFERROR(
(AVERAGE((IF(DATOS_[[Sexo]:[Sexo]]=$B40,IF(DATOS_[[AGRUP. CLAS. PROF.]:[AGRUP. CLAS. PROF.]]=$B39,IF(DATOS_[[Check Periodo Ref.]:[Check Periodo Ref.]]="Dentro",IF(DATOS_[[Check Equiparado]:[Check Equiparado]]="Sí",IF(DATOS!BB$5="Sí",(1/DATOS_[[% anualiz]:[% anualiz]]),1)*IF(DATOS!BB$4="Sí",1/DATOS_[[% normaliz]:[% normaliz]],1)*(DATOS_[Conc.Sal.24])))))))),
0)</f>
        <v>0</v>
      </c>
      <c r="AH40" s="101">
        <f t="array" ref="AH40">IFERROR(
(AVERAGE((IF(DATOS_[[Sexo]:[Sexo]]=$B40,IF(DATOS_[[AGRUP. CLAS. PROF.]:[AGRUP. CLAS. PROF.]]=$B39,IF(DATOS_[[Check Periodo Ref.]:[Check Periodo Ref.]]="Dentro",IF(DATOS_[[Check Equiparado]:[Check Equiparado]]="Sí",IF(DATOS!BC$5="Sí",(1/DATOS_[[% anualiz]:[% anualiz]]),1)*IF(DATOS!BC$4="Sí",1/DATOS_[[% normaliz]:[% normaliz]],1)*(DATOS_[Conc.Sal.25])))))))),
0)</f>
        <v>0</v>
      </c>
      <c r="AI40" s="101">
        <f t="array" ref="AI40">IFERROR(
(AVERAGE((IF(DATOS_[[Sexo]:[Sexo]]=$B40,IF(DATOS_[[AGRUP. CLAS. PROF.]:[AGRUP. CLAS. PROF.]]=$B39,IF(DATOS_[[Check Periodo Ref.]:[Check Periodo Ref.]]="Dentro",IF(DATOS_[[Check Equiparado]:[Check Equiparado]]="Sí",IF(DATOS!BD$5="Sí",(1/DATOS_[[% anualiz]:[% anualiz]]),1)*IF(DATOS!BD$4="Sí",1/DATOS_[[% normaliz]:[% normaliz]],1)*(DATOS_[Conc.Sal.26])))))))),
0)</f>
        <v>0</v>
      </c>
      <c r="AJ40" s="101">
        <f t="array" ref="AJ40">IFERROR(
(AVERAGE((IF(DATOS_[[Sexo]:[Sexo]]=$B40,IF(DATOS_[[AGRUP. CLAS. PROF.]:[AGRUP. CLAS. PROF.]]=$B39,IF(DATOS_[[Check Periodo Ref.]:[Check Periodo Ref.]]="Dentro",IF(DATOS_[[Check Equiparado]:[Check Equiparado]]="Sí",IF(DATOS!BE$5="Sí",(1/DATOS_[[% anualiz]:[% anualiz]]),1)*IF(DATOS!BE$4="Sí",1/DATOS_[[% normaliz]:[% normaliz]],1)*(DATOS_[Conc.Sal.27])))))))),
0)</f>
        <v>0</v>
      </c>
      <c r="AK40" s="101">
        <f t="array" ref="AK40">IFERROR(
(AVERAGE((IF(DATOS_[[Sexo]:[Sexo]]=$B40,IF(DATOS_[[AGRUP. CLAS. PROF.]:[AGRUP. CLAS. PROF.]]=$B39,IF(DATOS_[[Check Periodo Ref.]:[Check Periodo Ref.]]="Dentro",IF(DATOS_[[Check Equiparado]:[Check Equiparado]]="Sí",IF(DATOS!BF$5="Sí",(1/DATOS_[[% anualiz]:[% anualiz]]),1)*IF(DATOS!BF$4="Sí",1/DATOS_[[% normaliz]:[% normaliz]],1)*(DATOS_[Conc.Sal.28])))))))),
0)</f>
        <v>0</v>
      </c>
      <c r="AL40" s="101">
        <f t="array" ref="AL40">IFERROR(
(AVERAGE((IF(DATOS_[[Sexo]:[Sexo]]=$B40,IF(DATOS_[[AGRUP. CLAS. PROF.]:[AGRUP. CLAS. PROF.]]=$B39,IF(DATOS_[[Check Periodo Ref.]:[Check Periodo Ref.]]="Dentro",IF(DATOS_[[Check Equiparado]:[Check Equiparado]]="Sí",IF(DATOS!BG$5="Sí",(1/DATOS_[[% anualiz]:[% anualiz]]),1)*IF(DATOS!BG$4="Sí",1/DATOS_[[% normaliz]:[% normaliz]],1)*(DATOS_[Conc.Sal.29])))))))),
0)</f>
        <v>0</v>
      </c>
      <c r="AM40" s="101">
        <f t="array" ref="AM40">IFERROR(
(AVERAGE((IF(DATOS_[[Sexo]:[Sexo]]=$B40,IF(DATOS_[[AGRUP. CLAS. PROF.]:[AGRUP. CLAS. PROF.]]=$B39,IF(DATOS_[[Check Periodo Ref.]:[Check Periodo Ref.]]="Dentro",IF(DATOS_[[Check Equiparado]:[Check Equiparado]]="Sí",IF(DATOS!BH$5="Sí",(1/DATOS_[[% anualiz]:[% anualiz]]),1)*IF(DATOS!BH$4="Sí",1/DATOS_[[% normaliz]:[% normaliz]],1)*(DATOS_[Conc.Sal.30])))))))),
0)</f>
        <v>0</v>
      </c>
      <c r="AN40" s="102">
        <f t="array" ref="AN40">IFERROR(
AVERAGE(IF(DATOS_[Sexo]=$B40,IF(DATOS_[[AGRUP. CLAS. PROF.]:[AGRUP. CLAS. PROF.]]=$B39,IF(DATOS_[Check Equiparado]="Sí",IF(DATOS_[Check Periodo Ref.]="Dentro",DATOS_[Tot COMPL.SAL Eq],FALSE))))),
0)</f>
        <v>0</v>
      </c>
      <c r="AO40" s="103">
        <f t="array" ref="AO40">IFERROR(
AVERAGE(IF(DATOS_[Sexo]=$B40,IF(DATOS_[[AGRUP. CLAS. PROF.]:[AGRUP. CLAS. PROF.]]=$B39,IF(DATOS_[Check Equiparado]="Sí",IF(DATOS_[Check Periodo Ref.]="Dentro",DATOS_[TOTAL SALARIO Eq],FALSE))))),
0)</f>
        <v>0</v>
      </c>
      <c r="AP40" s="104">
        <f t="array" ref="AP40">IFERROR(
(AVERAGE((IF(DATOS_[[Sexo]:[Sexo]]=$B40,IF(DATOS_[[AGRUP. CLAS. PROF.]:[AGRUP. CLAS. PROF.]]=$B39,IF(DATOS_[[Check Periodo Ref.]:[Check Periodo Ref.]]="Dentro",IF(DATOS_[[Check Equiparado]:[Check Equiparado]]="Sí",IF(DATOS!BI$5="Sí",(1/DATOS_[[% anualiz]:[% anualiz]]),1)*IF(DATOS!BI$4="Sí",1/DATOS_[[% normaliz]:[% normaliz]],1)*(DATOS_[C.Extra.01])))))))),
0)</f>
        <v>0</v>
      </c>
      <c r="AQ40" s="104">
        <f t="array" ref="AQ40">IFERROR(
(AVERAGE((IF(DATOS_[[Sexo]:[Sexo]]=$B40,IF(DATOS_[[AGRUP. CLAS. PROF.]:[AGRUP. CLAS. PROF.]]=$B39,IF(DATOS_[[Check Periodo Ref.]:[Check Periodo Ref.]]="Dentro",IF(DATOS_[[Check Equiparado]:[Check Equiparado]]="Sí",IF(DATOS!BJ$5="Sí",(1/DATOS_[[% anualiz]:[% anualiz]]),1)*IF(DATOS!BJ$4="Sí",1/DATOS_[[% normaliz]:[% normaliz]],1)*(DATOS_[C.Extra.02])))))))),
0)</f>
        <v>0</v>
      </c>
      <c r="AR40" s="104">
        <f t="array" ref="AR40">IFERROR(
(AVERAGE((IF(DATOS_[[Sexo]:[Sexo]]=$B40,IF(DATOS_[[AGRUP. CLAS. PROF.]:[AGRUP. CLAS. PROF.]]=$B39,IF(DATOS_[[Check Periodo Ref.]:[Check Periodo Ref.]]="Dentro",IF(DATOS_[[Check Equiparado]:[Check Equiparado]]="Sí",IF(DATOS!BK$5="Sí",(1/DATOS_[[% anualiz]:[% anualiz]]),1)*IF(DATOS!BK$4="Sí",1/DATOS_[[% normaliz]:[% normaliz]],1)*(DATOS_[C.Extra.03])))))))),
0)</f>
        <v>0</v>
      </c>
      <c r="AS40" s="104">
        <f t="array" ref="AS40">IFERROR(
(AVERAGE((IF(DATOS_[[Sexo]:[Sexo]]=$B40,IF(DATOS_[[AGRUP. CLAS. PROF.]:[AGRUP. CLAS. PROF.]]=$B39,IF(DATOS_[[Check Periodo Ref.]:[Check Periodo Ref.]]="Dentro",IF(DATOS_[[Check Equiparado]:[Check Equiparado]]="Sí",IF(DATOS!BL$5="Sí",(1/DATOS_[[% anualiz]:[% anualiz]]),1)*IF(DATOS!BL$4="Sí",1/DATOS_[[% normaliz]:[% normaliz]],1)*(DATOS_[C.Extra.04])))))))),
0)</f>
        <v>0</v>
      </c>
      <c r="AT40" s="104">
        <f t="array" ref="AT40">IFERROR(
(AVERAGE((IF(DATOS_[[Sexo]:[Sexo]]=$B40,IF(DATOS_[[AGRUP. CLAS. PROF.]:[AGRUP. CLAS. PROF.]]=$B39,IF(DATOS_[[Check Periodo Ref.]:[Check Periodo Ref.]]="Dentro",IF(DATOS_[[Check Equiparado]:[Check Equiparado]]="Sí",IF(DATOS!BM$5="Sí",(1/DATOS_[[% anualiz]:[% anualiz]]),1)*IF(DATOS!BM$4="Sí",1/DATOS_[[% normaliz]:[% normaliz]],1)*(DATOS_[C.Extra.05])))))))),
0)</f>
        <v>0</v>
      </c>
      <c r="AU40" s="105">
        <f t="array" ref="AU40">IFERROR(
AVERAGE(IF(DATOS_[Sexo]=$B40,IF(DATOS_[[AGRUP. CLAS. PROF.]:[AGRUP. CLAS. PROF.]]=$B39,IF(DATOS_[Check Equiparado]="Sí",IF(DATOS_[Check Periodo Ref.]="Dentro",DATOS_[Tot Extrasalarial Eq],FALSE))))),
0)</f>
        <v>0</v>
      </c>
      <c r="AV40" s="106">
        <f t="array" ref="AV40">IFERROR(
AVERAGE(IF(DATOS_[Sexo]=$B40,IF(DATOS_[[AGRUP. CLAS. PROF.]:[AGRUP. CLAS. PROF.]]=$B39,IF(DATOS_[Check Equiparado]="Sí",IF(DATOS_[Check Periodo Ref.]="Dentro",DATOS_[TOTAL Retrib Eq],FALSE))))),
0)</f>
        <v>0</v>
      </c>
    </row>
    <row r="41" spans="1:48" x14ac:dyDescent="0.3">
      <c r="A41" s="53" t="str">
        <f t="shared" ref="A41" si="38">+A40</f>
        <v>[ocultar]</v>
      </c>
      <c r="B41" s="57" t="s">
        <v>163</v>
      </c>
      <c r="C41" s="56">
        <f t="array" ref="C41">SUM(IF($B41=DATOS_[Sexo],
IF($B39=DATOS_[AGRUP. CLAS. PROF.],
IF("Dentro"=DATOS_[Check Periodo Ref.],
1/(COUNTIFS(DATOS_[Sexo],$B41,DATOS_[AGRUP. CLAS. PROF.],$B39,DATOS_[Check Periodo Ref.],"Dentro",DATOS_[id],DATOS_[id]))))))</f>
        <v>0</v>
      </c>
      <c r="D41" s="58">
        <f>COUNTIFS(DATOS_[AGRUP. CLAS. PROF.],$B39,DATOS_[Sexo],$B41,DATOS_[Check Periodo Ref.],"Dentro")</f>
        <v>0</v>
      </c>
      <c r="E41" s="58">
        <f>COUNTIFS(DATOS_[AGRUP. CLAS. PROF.],$B39,DATOS_[Sexo],$B41,DATOS_[Check Periodo Ref.],"Dentro",DATOS_[Check Nº SC Norm],"Sí")</f>
        <v>0</v>
      </c>
      <c r="F41" s="58">
        <f>COUNTIFS(DATOS_[AGRUP. CLAS. PROF.],$B39,DATOS_[Sexo],$B41,DATOS_[Check Periodo Ref.],"Dentro",DATOS_[Check Nº SC Anualiz],"Sí")</f>
        <v>0</v>
      </c>
      <c r="G41" s="58">
        <f>COUNTIFS(DATOS_[AGRUP. CLAS. PROF.],$B39,DATOS_[Sexo],$B41,DATOS_[Check Periodo Ref.],"Dentro",DATOS_[Check Nº SC Norm y Anualiz],"Sí")</f>
        <v>0</v>
      </c>
      <c r="H41" s="58">
        <f>COUNTIFS(DATOS_[AGRUP. CLAS. PROF.],$B39,DATOS_[Sexo],$B41,DATOS_[Check Periodo Ref.],"Dentro",DATOS_[Check Equiparación],"Sí")</f>
        <v>0</v>
      </c>
      <c r="I41" s="100" cm="1">
        <f t="array" ref="I41">IFERROR(
AVERAGE(IF(DATOS_[Sexo]=$B41,IF(DATOS_[[AGRUP. CLAS. PROF.]:[AGRUP. CLAS. PROF.]]=$B39,IF(DATOS_[Check Equiparado]="Sí",IF(DATOS_[Check Periodo Ref.]="Dentro",DATOS_[SALARIO BASE Eq],FALSE))))),
0)</f>
        <v>0</v>
      </c>
      <c r="J41" s="101">
        <f t="array" ref="J41">IFERROR(
(AVERAGE((IF(DATOS_[[Sexo]:[Sexo]]=$B41,IF(DATOS_[[AGRUP. CLAS. PROF.]:[AGRUP. CLAS. PROF.]]=$B39,IF(DATOS_[[Check Periodo Ref.]:[Check Periodo Ref.]]="Dentro",IF(DATOS_[[Check Equiparado]:[Check Equiparado]]="Sí",IF(DATOS!AE$5="Sí",(1/DATOS_[[% anualiz]:[% anualiz]]),1)*IF(DATOS!AE$4="Sí",1/DATOS_[[% normaliz]:[% normaliz]],1)*(DATOS_[Conc.Sal.01])))))))),
0)</f>
        <v>0</v>
      </c>
      <c r="K41" s="101">
        <f t="array" ref="K41">IFERROR(
(AVERAGE((IF(DATOS_[[Sexo]:[Sexo]]=$B41,IF(DATOS_[[AGRUP. CLAS. PROF.]:[AGRUP. CLAS. PROF.]]=$B39,IF(DATOS_[[Check Periodo Ref.]:[Check Periodo Ref.]]="Dentro",IF(DATOS_[[Check Equiparado]:[Check Equiparado]]="Sí",IF(DATOS!AF$5="Sí",(1/DATOS_[[% anualiz]:[% anualiz]]),1)*IF(DATOS!AF$4="Sí",1/DATOS_[[% normaliz]:[% normaliz]],1)*(DATOS_[Conc.Sal.02])))))))),
0)</f>
        <v>0</v>
      </c>
      <c r="L41" s="101">
        <f t="array" ref="L41">IFERROR(
(AVERAGE((IF(DATOS_[[Sexo]:[Sexo]]=$B41,IF(DATOS_[[AGRUP. CLAS. PROF.]:[AGRUP. CLAS. PROF.]]=$B39,IF(DATOS_[[Check Periodo Ref.]:[Check Periodo Ref.]]="Dentro",IF(DATOS_[[Check Equiparado]:[Check Equiparado]]="Sí",IF(DATOS!AG$5="Sí",(1/DATOS_[[% anualiz]:[% anualiz]]),1)*IF(DATOS!AG$4="Sí",1/DATOS_[[% normaliz]:[% normaliz]],1)*(DATOS_[Conc.Sal.03])))))))),
0)</f>
        <v>0</v>
      </c>
      <c r="M41" s="101">
        <f t="array" ref="M41">IFERROR(
(AVERAGE((IF(DATOS_[[Sexo]:[Sexo]]=$B41,IF(DATOS_[[AGRUP. CLAS. PROF.]:[AGRUP. CLAS. PROF.]]=$B39,IF(DATOS_[[Check Periodo Ref.]:[Check Periodo Ref.]]="Dentro",IF(DATOS_[[Check Equiparado]:[Check Equiparado]]="Sí",IF(DATOS!AH$5="Sí",(1/DATOS_[[% anualiz]:[% anualiz]]),1)*IF(DATOS!AH$4="Sí",1/DATOS_[[% normaliz]:[% normaliz]],1)*(DATOS_[Conc.Sal.04])))))))),
0)</f>
        <v>0</v>
      </c>
      <c r="N41" s="101">
        <f t="array" ref="N41">IFERROR(
(AVERAGE((IF(DATOS_[[Sexo]:[Sexo]]=$B41,IF(DATOS_[[AGRUP. CLAS. PROF.]:[AGRUP. CLAS. PROF.]]=$B39,IF(DATOS_[[Check Periodo Ref.]:[Check Periodo Ref.]]="Dentro",IF(DATOS_[[Check Equiparado]:[Check Equiparado]]="Sí",IF(DATOS!AI$5="Sí",(1/DATOS_[[% anualiz]:[% anualiz]]),1)*IF(DATOS!AI$4="Sí",1/DATOS_[[% normaliz]:[% normaliz]],1)*(DATOS_[Conc.Sal.05])))))))),
0)</f>
        <v>0</v>
      </c>
      <c r="O41" s="101">
        <f t="array" ref="O41">IFERROR(
(AVERAGE((IF(DATOS_[[Sexo]:[Sexo]]=$B41,IF(DATOS_[[AGRUP. CLAS. PROF.]:[AGRUP. CLAS. PROF.]]=$B39,IF(DATOS_[[Check Periodo Ref.]:[Check Periodo Ref.]]="Dentro",IF(DATOS_[[Check Equiparado]:[Check Equiparado]]="Sí",IF(DATOS!AJ$5="Sí",(1/DATOS_[[% anualiz]:[% anualiz]]),1)*IF(DATOS!AJ$4="Sí",1/DATOS_[[% normaliz]:[% normaliz]],1)*(DATOS_[Conc.Sal.06])))))))),
0)</f>
        <v>0</v>
      </c>
      <c r="P41" s="101">
        <f t="array" ref="P41">IFERROR(
(AVERAGE((IF(DATOS_[[Sexo]:[Sexo]]=$B41,IF(DATOS_[[AGRUP. CLAS. PROF.]:[AGRUP. CLAS. PROF.]]=$B39,IF(DATOS_[[Check Periodo Ref.]:[Check Periodo Ref.]]="Dentro",IF(DATOS_[[Check Equiparado]:[Check Equiparado]]="Sí",IF(DATOS!AK$5="Sí",(1/DATOS_[[% anualiz]:[% anualiz]]),1)*IF(DATOS!AK$4="Sí",1/DATOS_[[% normaliz]:[% normaliz]],1)*(DATOS_[Conc.Sal.07])))))))),
0)</f>
        <v>0</v>
      </c>
      <c r="Q41" s="101">
        <f t="array" ref="Q41">IFERROR(
(AVERAGE((IF(DATOS_[[Sexo]:[Sexo]]=$B41,IF(DATOS_[[AGRUP. CLAS. PROF.]:[AGRUP. CLAS. PROF.]]=$B39,IF(DATOS_[[Check Periodo Ref.]:[Check Periodo Ref.]]="Dentro",IF(DATOS_[[Check Equiparado]:[Check Equiparado]]="Sí",IF(DATOS!AL$5="Sí",(1/DATOS_[[% anualiz]:[% anualiz]]),1)*IF(DATOS!AL$4="Sí",1/DATOS_[[% normaliz]:[% normaliz]],1)*(DATOS_[Conc.Sal.08])))))))),
0)</f>
        <v>0</v>
      </c>
      <c r="R41" s="101">
        <f t="array" ref="R41">IFERROR(
(AVERAGE((IF(DATOS_[[Sexo]:[Sexo]]=$B41,IF(DATOS_[[AGRUP. CLAS. PROF.]:[AGRUP. CLAS. PROF.]]=$B39,IF(DATOS_[[Check Periodo Ref.]:[Check Periodo Ref.]]="Dentro",IF(DATOS_[[Check Equiparado]:[Check Equiparado]]="Sí",IF(DATOS!AM$5="Sí",(1/DATOS_[[% anualiz]:[% anualiz]]),1)*IF(DATOS!AM$4="Sí",1/DATOS_[[% normaliz]:[% normaliz]],1)*(DATOS_[Conc.Sal.09])))))))),
0)</f>
        <v>0</v>
      </c>
      <c r="S41" s="101">
        <f t="array" ref="S41">IFERROR(
(AVERAGE((IF(DATOS_[[Sexo]:[Sexo]]=$B41,IF(DATOS_[[AGRUP. CLAS. PROF.]:[AGRUP. CLAS. PROF.]]=$B39,IF(DATOS_[[Check Periodo Ref.]:[Check Periodo Ref.]]="Dentro",IF(DATOS_[[Check Equiparado]:[Check Equiparado]]="Sí",IF(DATOS!AN$5="Sí",(1/DATOS_[[% anualiz]:[% anualiz]]),1)*IF(DATOS!AN$4="Sí",1/DATOS_[[% normaliz]:[% normaliz]],1)*(DATOS_[Conc.Sal.10])))))))),
0)</f>
        <v>0</v>
      </c>
      <c r="T41" s="101">
        <f t="array" ref="T41">IFERROR(
(AVERAGE((IF(DATOS_[[Sexo]:[Sexo]]=$B41,IF(DATOS_[[AGRUP. CLAS. PROF.]:[AGRUP. CLAS. PROF.]]=$B39,IF(DATOS_[[Check Periodo Ref.]:[Check Periodo Ref.]]="Dentro",IF(DATOS_[[Check Equiparado]:[Check Equiparado]]="Sí",IF(DATOS!AO$5="Sí",(1/DATOS_[[% anualiz]:[% anualiz]]),1)*IF(DATOS!AO$4="Sí",1/DATOS_[[% normaliz]:[% normaliz]],1)*(DATOS_[Conc.Sal.11])))))))),
0)</f>
        <v>0</v>
      </c>
      <c r="U41" s="101">
        <f t="array" ref="U41">IFERROR(
(AVERAGE((IF(DATOS_[[Sexo]:[Sexo]]=$B41,IF(DATOS_[[AGRUP. CLAS. PROF.]:[AGRUP. CLAS. PROF.]]=$B39,IF(DATOS_[[Check Periodo Ref.]:[Check Periodo Ref.]]="Dentro",IF(DATOS_[[Check Equiparado]:[Check Equiparado]]="Sí",IF(DATOS!AP$5="Sí",(1/DATOS_[[% anualiz]:[% anualiz]]),1)*IF(DATOS!AP$4="Sí",1/DATOS_[[% normaliz]:[% normaliz]],1)*(DATOS_[Conc.Sal.12])))))))),
0)</f>
        <v>0</v>
      </c>
      <c r="V41" s="101">
        <f t="array" ref="V41">IFERROR(
(AVERAGE((IF(DATOS_[[Sexo]:[Sexo]]=$B41,IF(DATOS_[[AGRUP. CLAS. PROF.]:[AGRUP. CLAS. PROF.]]=$B39,IF(DATOS_[[Check Periodo Ref.]:[Check Periodo Ref.]]="Dentro",IF(DATOS_[[Check Equiparado]:[Check Equiparado]]="Sí",IF(DATOS!AQ$5="Sí",(1/DATOS_[[% anualiz]:[% anualiz]]),1)*IF(DATOS!AQ$4="Sí",1/DATOS_[[% normaliz]:[% normaliz]],1)*(DATOS_[Conc.Sal.13])))))))),
0)</f>
        <v>0</v>
      </c>
      <c r="W41" s="101">
        <f t="array" ref="W41">IFERROR(
(AVERAGE((IF(DATOS_[[Sexo]:[Sexo]]=$B41,IF(DATOS_[[AGRUP. CLAS. PROF.]:[AGRUP. CLAS. PROF.]]=$B39,IF(DATOS_[[Check Periodo Ref.]:[Check Periodo Ref.]]="Dentro",IF(DATOS_[[Check Equiparado]:[Check Equiparado]]="Sí",IF(DATOS!AR$5="Sí",(1/DATOS_[[% anualiz]:[% anualiz]]),1)*IF(DATOS!AR$4="Sí",1/DATOS_[[% normaliz]:[% normaliz]],1)*(DATOS_[Conc.Sal.14])))))))),
0)</f>
        <v>0</v>
      </c>
      <c r="X41" s="101">
        <f t="array" ref="X41">IFERROR(
(AVERAGE((IF(DATOS_[[Sexo]:[Sexo]]=$B41,IF(DATOS_[[AGRUP. CLAS. PROF.]:[AGRUP. CLAS. PROF.]]=$B39,IF(DATOS_[[Check Periodo Ref.]:[Check Periodo Ref.]]="Dentro",IF(DATOS_[[Check Equiparado]:[Check Equiparado]]="Sí",IF(DATOS!AS$5="Sí",(1/DATOS_[[% anualiz]:[% anualiz]]),1)*IF(DATOS!AS$4="Sí",1/DATOS_[[% normaliz]:[% normaliz]],1)*(DATOS_[Conc.Sal.15])))))))),
0)</f>
        <v>0</v>
      </c>
      <c r="Y41" s="101">
        <f t="array" ref="Y41">IFERROR(
(AVERAGE((IF(DATOS_[[Sexo]:[Sexo]]=$B41,IF(DATOS_[[AGRUP. CLAS. PROF.]:[AGRUP. CLAS. PROF.]]=$B39,IF(DATOS_[[Check Periodo Ref.]:[Check Periodo Ref.]]="Dentro",IF(DATOS_[[Check Equiparado]:[Check Equiparado]]="Sí",IF(DATOS!AT$5="Sí",(1/DATOS_[[% anualiz]:[% anualiz]]),1)*IF(DATOS!AT$4="Sí",1/DATOS_[[% normaliz]:[% normaliz]],1)*(DATOS_[Conc.Sal.16])))))))),
0)</f>
        <v>0</v>
      </c>
      <c r="Z41" s="101">
        <f t="array" ref="Z41">IFERROR(
(AVERAGE((IF(DATOS_[[Sexo]:[Sexo]]=$B41,IF(DATOS_[[AGRUP. CLAS. PROF.]:[AGRUP. CLAS. PROF.]]=$B39,IF(DATOS_[[Check Periodo Ref.]:[Check Periodo Ref.]]="Dentro",IF(DATOS_[[Check Equiparado]:[Check Equiparado]]="Sí",IF(DATOS!AU$5="Sí",(1/DATOS_[[% anualiz]:[% anualiz]]),1)*IF(DATOS!AU$4="Sí",1/DATOS_[[% normaliz]:[% normaliz]],1)*(DATOS_[Conc.Sal.17])))))))),
0)</f>
        <v>0</v>
      </c>
      <c r="AA41" s="101">
        <f t="array" ref="AA41">IFERROR(
(AVERAGE((IF(DATOS_[[Sexo]:[Sexo]]=$B41,IF(DATOS_[[AGRUP. CLAS. PROF.]:[AGRUP. CLAS. PROF.]]=$B39,IF(DATOS_[[Check Periodo Ref.]:[Check Periodo Ref.]]="Dentro",IF(DATOS_[[Check Equiparado]:[Check Equiparado]]="Sí",IF(DATOS!AV$5="Sí",(1/DATOS_[[% anualiz]:[% anualiz]]),1)*IF(DATOS!AV$4="Sí",1/DATOS_[[% normaliz]:[% normaliz]],1)*(DATOS_[Conc.Sal.18])))))))),
0)</f>
        <v>0</v>
      </c>
      <c r="AB41" s="101">
        <f t="array" ref="AB41">IFERROR(
(AVERAGE((IF(DATOS_[[Sexo]:[Sexo]]=$B41,IF(DATOS_[[AGRUP. CLAS. PROF.]:[AGRUP. CLAS. PROF.]]=$B39,IF(DATOS_[[Check Periodo Ref.]:[Check Periodo Ref.]]="Dentro",IF(DATOS_[[Check Equiparado]:[Check Equiparado]]="Sí",IF(DATOS!AW$5="Sí",(1/DATOS_[[% anualiz]:[% anualiz]]),1)*IF(DATOS!AW$4="Sí",1/DATOS_[[% normaliz]:[% normaliz]],1)*(DATOS_[Conc.Sal.19])))))))),
0)</f>
        <v>0</v>
      </c>
      <c r="AC41" s="101">
        <f t="array" ref="AC41">IFERROR(
(AVERAGE((IF(DATOS_[[Sexo]:[Sexo]]=$B41,IF(DATOS_[[AGRUP. CLAS. PROF.]:[AGRUP. CLAS. PROF.]]=$B39,IF(DATOS_[[Check Periodo Ref.]:[Check Periodo Ref.]]="Dentro",IF(DATOS_[[Check Equiparado]:[Check Equiparado]]="Sí",IF(DATOS!AX$5="Sí",(1/DATOS_[[% anualiz]:[% anualiz]]),1)*IF(DATOS!AX$4="Sí",1/DATOS_[[% normaliz]:[% normaliz]],1)*(DATOS_[Conc.Sal.20])))))))),
0)</f>
        <v>0</v>
      </c>
      <c r="AD41" s="101">
        <f t="array" ref="AD41">IFERROR(
(AVERAGE((IF(DATOS_[[Sexo]:[Sexo]]=$B41,IF(DATOS_[[AGRUP. CLAS. PROF.]:[AGRUP. CLAS. PROF.]]=$B39,IF(DATOS_[[Check Periodo Ref.]:[Check Periodo Ref.]]="Dentro",IF(DATOS_[[Check Equiparado]:[Check Equiparado]]="Sí",IF(DATOS!AY$5="Sí",(1/DATOS_[[% anualiz]:[% anualiz]]),1)*IF(DATOS!AY$4="Sí",1/DATOS_[[% normaliz]:[% normaliz]],1)*(DATOS_[Conc.Sal.21])))))))),
0)</f>
        <v>0</v>
      </c>
      <c r="AE41" s="101">
        <f t="array" ref="AE41">IFERROR(
(AVERAGE((IF(DATOS_[[Sexo]:[Sexo]]=$B41,IF(DATOS_[[AGRUP. CLAS. PROF.]:[AGRUP. CLAS. PROF.]]=$B39,IF(DATOS_[[Check Periodo Ref.]:[Check Periodo Ref.]]="Dentro",IF(DATOS_[[Check Equiparado]:[Check Equiparado]]="Sí",IF(DATOS!AZ$5="Sí",(1/DATOS_[[% anualiz]:[% anualiz]]),1)*IF(DATOS!AZ$4="Sí",1/DATOS_[[% normaliz]:[% normaliz]],1)*(DATOS_[Conc.Sal.22])))))))),
0)</f>
        <v>0</v>
      </c>
      <c r="AF41" s="101">
        <f t="array" ref="AF41">IFERROR(
(AVERAGE((IF(DATOS_[[Sexo]:[Sexo]]=$B41,IF(DATOS_[[AGRUP. CLAS. PROF.]:[AGRUP. CLAS. PROF.]]=$B39,IF(DATOS_[[Check Periodo Ref.]:[Check Periodo Ref.]]="Dentro",IF(DATOS_[[Check Equiparado]:[Check Equiparado]]="Sí",IF(DATOS!BA$5="Sí",(1/DATOS_[[% anualiz]:[% anualiz]]),1)*IF(DATOS!BA$4="Sí",1/DATOS_[[% normaliz]:[% normaliz]],1)*(DATOS_[Conc.Sal.23])))))))),
0)</f>
        <v>0</v>
      </c>
      <c r="AG41" s="101">
        <f t="array" ref="AG41">IFERROR(
(AVERAGE((IF(DATOS_[[Sexo]:[Sexo]]=$B41,IF(DATOS_[[AGRUP. CLAS. PROF.]:[AGRUP. CLAS. PROF.]]=$B39,IF(DATOS_[[Check Periodo Ref.]:[Check Periodo Ref.]]="Dentro",IF(DATOS_[[Check Equiparado]:[Check Equiparado]]="Sí",IF(DATOS!BB$5="Sí",(1/DATOS_[[% anualiz]:[% anualiz]]),1)*IF(DATOS!BB$4="Sí",1/DATOS_[[% normaliz]:[% normaliz]],1)*(DATOS_[Conc.Sal.24])))))))),
0)</f>
        <v>0</v>
      </c>
      <c r="AH41" s="101">
        <f t="array" ref="AH41">IFERROR(
(AVERAGE((IF(DATOS_[[Sexo]:[Sexo]]=$B41,IF(DATOS_[[AGRUP. CLAS. PROF.]:[AGRUP. CLAS. PROF.]]=$B39,IF(DATOS_[[Check Periodo Ref.]:[Check Periodo Ref.]]="Dentro",IF(DATOS_[[Check Equiparado]:[Check Equiparado]]="Sí",IF(DATOS!BC$5="Sí",(1/DATOS_[[% anualiz]:[% anualiz]]),1)*IF(DATOS!BC$4="Sí",1/DATOS_[[% normaliz]:[% normaliz]],1)*(DATOS_[Conc.Sal.25])))))))),
0)</f>
        <v>0</v>
      </c>
      <c r="AI41" s="101">
        <f t="array" ref="AI41">IFERROR(
(AVERAGE((IF(DATOS_[[Sexo]:[Sexo]]=$B41,IF(DATOS_[[AGRUP. CLAS. PROF.]:[AGRUP. CLAS. PROF.]]=$B39,IF(DATOS_[[Check Periodo Ref.]:[Check Periodo Ref.]]="Dentro",IF(DATOS_[[Check Equiparado]:[Check Equiparado]]="Sí",IF(DATOS!BD$5="Sí",(1/DATOS_[[% anualiz]:[% anualiz]]),1)*IF(DATOS!BD$4="Sí",1/DATOS_[[% normaliz]:[% normaliz]],1)*(DATOS_[Conc.Sal.26])))))))),
0)</f>
        <v>0</v>
      </c>
      <c r="AJ41" s="101">
        <f t="array" ref="AJ41">IFERROR(
(AVERAGE((IF(DATOS_[[Sexo]:[Sexo]]=$B41,IF(DATOS_[[AGRUP. CLAS. PROF.]:[AGRUP. CLAS. PROF.]]=$B39,IF(DATOS_[[Check Periodo Ref.]:[Check Periodo Ref.]]="Dentro",IF(DATOS_[[Check Equiparado]:[Check Equiparado]]="Sí",IF(DATOS!BE$5="Sí",(1/DATOS_[[% anualiz]:[% anualiz]]),1)*IF(DATOS!BE$4="Sí",1/DATOS_[[% normaliz]:[% normaliz]],1)*(DATOS_[Conc.Sal.27])))))))),
0)</f>
        <v>0</v>
      </c>
      <c r="AK41" s="101">
        <f t="array" ref="AK41">IFERROR(
(AVERAGE((IF(DATOS_[[Sexo]:[Sexo]]=$B41,IF(DATOS_[[AGRUP. CLAS. PROF.]:[AGRUP. CLAS. PROF.]]=$B39,IF(DATOS_[[Check Periodo Ref.]:[Check Periodo Ref.]]="Dentro",IF(DATOS_[[Check Equiparado]:[Check Equiparado]]="Sí",IF(DATOS!BF$5="Sí",(1/DATOS_[[% anualiz]:[% anualiz]]),1)*IF(DATOS!BF$4="Sí",1/DATOS_[[% normaliz]:[% normaliz]],1)*(DATOS_[Conc.Sal.28])))))))),
0)</f>
        <v>0</v>
      </c>
      <c r="AL41" s="101">
        <f t="array" ref="AL41">IFERROR(
(AVERAGE((IF(DATOS_[[Sexo]:[Sexo]]=$B41,IF(DATOS_[[AGRUP. CLAS. PROF.]:[AGRUP. CLAS. PROF.]]=$B39,IF(DATOS_[[Check Periodo Ref.]:[Check Periodo Ref.]]="Dentro",IF(DATOS_[[Check Equiparado]:[Check Equiparado]]="Sí",IF(DATOS!BG$5="Sí",(1/DATOS_[[% anualiz]:[% anualiz]]),1)*IF(DATOS!BG$4="Sí",1/DATOS_[[% normaliz]:[% normaliz]],1)*(DATOS_[Conc.Sal.29])))))))),
0)</f>
        <v>0</v>
      </c>
      <c r="AM41" s="101">
        <f t="array" ref="AM41">IFERROR(
(AVERAGE((IF(DATOS_[[Sexo]:[Sexo]]=$B41,IF(DATOS_[[AGRUP. CLAS. PROF.]:[AGRUP. CLAS. PROF.]]=$B39,IF(DATOS_[[Check Periodo Ref.]:[Check Periodo Ref.]]="Dentro",IF(DATOS_[[Check Equiparado]:[Check Equiparado]]="Sí",IF(DATOS!BH$5="Sí",(1/DATOS_[[% anualiz]:[% anualiz]]),1)*IF(DATOS!BH$4="Sí",1/DATOS_[[% normaliz]:[% normaliz]],1)*(DATOS_[Conc.Sal.30])))))))),
0)</f>
        <v>0</v>
      </c>
      <c r="AN41" s="102">
        <f t="array" ref="AN41">IFERROR(
AVERAGE(IF(DATOS_[Sexo]=$B41,IF(DATOS_[[AGRUP. CLAS. PROF.]:[AGRUP. CLAS. PROF.]]=$B39,IF(DATOS_[Check Equiparado]="Sí",IF(DATOS_[Check Periodo Ref.]="Dentro",DATOS_[Tot COMPL.SAL Eq],FALSE))))),
0)</f>
        <v>0</v>
      </c>
      <c r="AO41" s="103">
        <f t="array" ref="AO41">IFERROR(
AVERAGE(IF(DATOS_[Sexo]=$B41,IF(DATOS_[[AGRUP. CLAS. PROF.]:[AGRUP. CLAS. PROF.]]=$B39,IF(DATOS_[Check Equiparado]="Sí",IF(DATOS_[Check Periodo Ref.]="Dentro",DATOS_[TOTAL SALARIO Eq],FALSE))))),
0)</f>
        <v>0</v>
      </c>
      <c r="AP41" s="104">
        <f t="array" ref="AP41">IFERROR(
(AVERAGE((IF(DATOS_[[Sexo]:[Sexo]]=$B41,IF(DATOS_[[AGRUP. CLAS. PROF.]:[AGRUP. CLAS. PROF.]]=$B39,IF(DATOS_[[Check Periodo Ref.]:[Check Periodo Ref.]]="Dentro",IF(DATOS_[[Check Equiparado]:[Check Equiparado]]="Sí",IF(DATOS!BI$5="Sí",(1/DATOS_[[% anualiz]:[% anualiz]]),1)*IF(DATOS!BI$4="Sí",1/DATOS_[[% normaliz]:[% normaliz]],1)*(DATOS_[C.Extra.01])))))))),
0)</f>
        <v>0</v>
      </c>
      <c r="AQ41" s="104">
        <f t="array" ref="AQ41">IFERROR(
(AVERAGE((IF(DATOS_[[Sexo]:[Sexo]]=$B41,IF(DATOS_[[AGRUP. CLAS. PROF.]:[AGRUP. CLAS. PROF.]]=$B39,IF(DATOS_[[Check Periodo Ref.]:[Check Periodo Ref.]]="Dentro",IF(DATOS_[[Check Equiparado]:[Check Equiparado]]="Sí",IF(DATOS!BJ$5="Sí",(1/DATOS_[[% anualiz]:[% anualiz]]),1)*IF(DATOS!BJ$4="Sí",1/DATOS_[[% normaliz]:[% normaliz]],1)*(DATOS_[C.Extra.02])))))))),
0)</f>
        <v>0</v>
      </c>
      <c r="AR41" s="104">
        <f t="array" ref="AR41">IFERROR(
(AVERAGE((IF(DATOS_[[Sexo]:[Sexo]]=$B41,IF(DATOS_[[AGRUP. CLAS. PROF.]:[AGRUP. CLAS. PROF.]]=$B39,IF(DATOS_[[Check Periodo Ref.]:[Check Periodo Ref.]]="Dentro",IF(DATOS_[[Check Equiparado]:[Check Equiparado]]="Sí",IF(DATOS!BK$5="Sí",(1/DATOS_[[% anualiz]:[% anualiz]]),1)*IF(DATOS!BK$4="Sí",1/DATOS_[[% normaliz]:[% normaliz]],1)*(DATOS_[C.Extra.03])))))))),
0)</f>
        <v>0</v>
      </c>
      <c r="AS41" s="104">
        <f t="array" ref="AS41">IFERROR(
(AVERAGE((IF(DATOS_[[Sexo]:[Sexo]]=$B41,IF(DATOS_[[AGRUP. CLAS. PROF.]:[AGRUP. CLAS. PROF.]]=$B39,IF(DATOS_[[Check Periodo Ref.]:[Check Periodo Ref.]]="Dentro",IF(DATOS_[[Check Equiparado]:[Check Equiparado]]="Sí",IF(DATOS!BL$5="Sí",(1/DATOS_[[% anualiz]:[% anualiz]]),1)*IF(DATOS!BL$4="Sí",1/DATOS_[[% normaliz]:[% normaliz]],1)*(DATOS_[C.Extra.04])))))))),
0)</f>
        <v>0</v>
      </c>
      <c r="AT41" s="104">
        <f t="array" ref="AT41">IFERROR(
(AVERAGE((IF(DATOS_[[Sexo]:[Sexo]]=$B41,IF(DATOS_[[AGRUP. CLAS. PROF.]:[AGRUP. CLAS. PROF.]]=$B39,IF(DATOS_[[Check Periodo Ref.]:[Check Periodo Ref.]]="Dentro",IF(DATOS_[[Check Equiparado]:[Check Equiparado]]="Sí",IF(DATOS!BM$5="Sí",(1/DATOS_[[% anualiz]:[% anualiz]]),1)*IF(DATOS!BM$4="Sí",1/DATOS_[[% normaliz]:[% normaliz]],1)*(DATOS_[C.Extra.05])))))))),
0)</f>
        <v>0</v>
      </c>
      <c r="AU41" s="105">
        <f t="array" ref="AU41">IFERROR(
AVERAGE(IF(DATOS_[Sexo]=$B41,IF(DATOS_[[AGRUP. CLAS. PROF.]:[AGRUP. CLAS. PROF.]]=$B39,IF(DATOS_[Check Equiparado]="Sí",IF(DATOS_[Check Periodo Ref.]="Dentro",DATOS_[Tot Extrasalarial Eq],FALSE))))),
0)</f>
        <v>0</v>
      </c>
      <c r="AV41" s="106">
        <f t="array" ref="AV41">IFERROR(
AVERAGE(IF(DATOS_[Sexo]=$B41,IF(DATOS_[[AGRUP. CLAS. PROF.]:[AGRUP. CLAS. PROF.]]=$B39,IF(DATOS_[Check Equiparado]="Sí",IF(DATOS_[Check Periodo Ref.]="Dentro",DATOS_[TOTAL Retrib Eq],FALSE))))),
0)</f>
        <v>0</v>
      </c>
    </row>
    <row r="42" spans="1:48" ht="17.25" thickBot="1" x14ac:dyDescent="0.35">
      <c r="A42" s="53" t="str">
        <f t="shared" ref="A42" si="39">+A43</f>
        <v>[ocultar]</v>
      </c>
      <c r="B42" s="62" t="s">
        <v>226</v>
      </c>
      <c r="C42" s="99"/>
      <c r="D42" s="63"/>
      <c r="E42" s="63"/>
      <c r="F42" s="63"/>
      <c r="G42" s="63"/>
      <c r="H42" s="63"/>
      <c r="I42" s="129" t="str">
        <f t="shared" ref="I42:AV42" si="40">IFERROR((I43-I44)/I43,"")</f>
        <v/>
      </c>
      <c r="J42" s="130" t="str">
        <f t="shared" si="40"/>
        <v/>
      </c>
      <c r="K42" s="131" t="str">
        <f t="shared" si="40"/>
        <v/>
      </c>
      <c r="L42" s="131" t="str">
        <f t="shared" si="40"/>
        <v/>
      </c>
      <c r="M42" s="131" t="str">
        <f t="shared" si="40"/>
        <v/>
      </c>
      <c r="N42" s="132" t="str">
        <f t="shared" si="40"/>
        <v/>
      </c>
      <c r="O42" s="133" t="str">
        <f t="shared" si="40"/>
        <v/>
      </c>
      <c r="P42" s="133" t="str">
        <f t="shared" si="40"/>
        <v/>
      </c>
      <c r="Q42" s="133" t="str">
        <f t="shared" si="40"/>
        <v/>
      </c>
      <c r="R42" s="133" t="str">
        <f t="shared" si="40"/>
        <v/>
      </c>
      <c r="S42" s="133" t="str">
        <f t="shared" si="40"/>
        <v/>
      </c>
      <c r="T42" s="133" t="str">
        <f t="shared" si="40"/>
        <v/>
      </c>
      <c r="U42" s="133" t="str">
        <f t="shared" si="40"/>
        <v/>
      </c>
      <c r="V42" s="133" t="str">
        <f t="shared" si="40"/>
        <v/>
      </c>
      <c r="W42" s="133" t="str">
        <f t="shared" si="40"/>
        <v/>
      </c>
      <c r="X42" s="133" t="str">
        <f t="shared" si="40"/>
        <v/>
      </c>
      <c r="Y42" s="133" t="str">
        <f t="shared" si="40"/>
        <v/>
      </c>
      <c r="Z42" s="132" t="str">
        <f t="shared" si="40"/>
        <v/>
      </c>
      <c r="AA42" s="132" t="str">
        <f t="shared" si="40"/>
        <v/>
      </c>
      <c r="AB42" s="132" t="str">
        <f t="shared" si="40"/>
        <v/>
      </c>
      <c r="AC42" s="132" t="str">
        <f t="shared" si="40"/>
        <v/>
      </c>
      <c r="AD42" s="132" t="str">
        <f t="shared" si="40"/>
        <v/>
      </c>
      <c r="AE42" s="132" t="str">
        <f t="shared" si="40"/>
        <v/>
      </c>
      <c r="AF42" s="132" t="str">
        <f t="shared" si="40"/>
        <v/>
      </c>
      <c r="AG42" s="132" t="str">
        <f t="shared" si="40"/>
        <v/>
      </c>
      <c r="AH42" s="132" t="str">
        <f t="shared" si="40"/>
        <v/>
      </c>
      <c r="AI42" s="132" t="str">
        <f t="shared" si="40"/>
        <v/>
      </c>
      <c r="AJ42" s="132" t="str">
        <f t="shared" si="40"/>
        <v/>
      </c>
      <c r="AK42" s="132" t="str">
        <f t="shared" si="40"/>
        <v/>
      </c>
      <c r="AL42" s="132" t="str">
        <f t="shared" si="40"/>
        <v/>
      </c>
      <c r="AM42" s="132" t="str">
        <f t="shared" si="40"/>
        <v/>
      </c>
      <c r="AN42" s="134" t="str">
        <f t="shared" si="40"/>
        <v/>
      </c>
      <c r="AO42" s="138" t="str">
        <f t="shared" si="40"/>
        <v/>
      </c>
      <c r="AP42" s="135" t="str">
        <f t="shared" si="40"/>
        <v/>
      </c>
      <c r="AQ42" s="135" t="str">
        <f t="shared" si="40"/>
        <v/>
      </c>
      <c r="AR42" s="135" t="str">
        <f t="shared" si="40"/>
        <v/>
      </c>
      <c r="AS42" s="135" t="str">
        <f t="shared" si="40"/>
        <v/>
      </c>
      <c r="AT42" s="135" t="str">
        <f t="shared" si="40"/>
        <v/>
      </c>
      <c r="AU42" s="136" t="str">
        <f t="shared" si="40"/>
        <v/>
      </c>
      <c r="AV42" s="137" t="str">
        <f t="shared" si="40"/>
        <v/>
      </c>
    </row>
    <row r="43" spans="1:48" x14ac:dyDescent="0.3">
      <c r="A43" s="53" t="str">
        <f t="shared" ref="A43" si="41">+IF(C43+C44=0,"[ocultar]","")</f>
        <v>[ocultar]</v>
      </c>
      <c r="B43" s="57" t="s">
        <v>162</v>
      </c>
      <c r="C43" s="56">
        <f t="array" ref="C43">SUM(IF($B43=DATOS_[Sexo],
IF($B42=DATOS_[AGRUP. CLAS. PROF.],
IF("Dentro"=DATOS_[Check Periodo Ref.],
1/(COUNTIFS(DATOS_[Sexo],$B43,DATOS_[AGRUP. CLAS. PROF.],$B42,DATOS_[Check Periodo Ref.],"Dentro",DATOS_[id],DATOS_[id]))))))</f>
        <v>0</v>
      </c>
      <c r="D43" s="58">
        <f>COUNTIFS(DATOS_[AGRUP. CLAS. PROF.],$B42,DATOS_[Sexo],$B43,DATOS_[Check Periodo Ref.],"Dentro")</f>
        <v>0</v>
      </c>
      <c r="E43" s="58">
        <f>COUNTIFS(DATOS_[AGRUP. CLAS. PROF.],$B42,DATOS_[Sexo],$B43,DATOS_[Check Periodo Ref.],"Dentro",DATOS_[Check Nº SC Norm],"Sí")</f>
        <v>0</v>
      </c>
      <c r="F43" s="58">
        <f>COUNTIFS(DATOS_[AGRUP. CLAS. PROF.],$B42,DATOS_[Sexo],$B43,DATOS_[Check Periodo Ref.],"Dentro",DATOS_[Check Nº SC Anualiz],"Sí")</f>
        <v>0</v>
      </c>
      <c r="G43" s="58">
        <f>COUNTIFS(DATOS_[AGRUP. CLAS. PROF.],$B42,DATOS_[Sexo],$B43,DATOS_[Check Periodo Ref.],"Dentro",DATOS_[Check Nº SC Norm y Anualiz],"Sí")</f>
        <v>0</v>
      </c>
      <c r="H43" s="58">
        <f>COUNTIFS(DATOS_[AGRUP. CLAS. PROF.],$B42,DATOS_[Sexo],$B43,DATOS_[Check Periodo Ref.],"Dentro",DATOS_[Check Equiparación],"Sí")</f>
        <v>0</v>
      </c>
      <c r="I43" s="100">
        <f t="array" ref="I43">IFERROR(
AVERAGE(IF(DATOS_[Sexo]=$B43,IF(DATOS_[[AGRUP. CLAS. PROF.]:[AGRUP. CLAS. PROF.]]=$B42,IF(DATOS_[Check Equiparado]="Sí",IF(DATOS_[Check Periodo Ref.]="Dentro",DATOS_[SALARIO BASE Eq],FALSE))))),
0)</f>
        <v>0</v>
      </c>
      <c r="J43" s="101">
        <f t="array" ref="J43">IFERROR(
(AVERAGE((IF(DATOS_[[Sexo]:[Sexo]]=$B43,IF(DATOS_[[AGRUP. CLAS. PROF.]:[AGRUP. CLAS. PROF.]]=$B42,IF(DATOS_[[Check Periodo Ref.]:[Check Periodo Ref.]]="Dentro",IF(DATOS_[[Check Equiparado]:[Check Equiparado]]="Sí",IF(DATOS!AE$5="Sí",(1/DATOS_[[% anualiz]:[% anualiz]]),1)*IF(DATOS!AE$4="Sí",1/DATOS_[[% normaliz]:[% normaliz]],1)*(DATOS_[Conc.Sal.01])))))))),
0)</f>
        <v>0</v>
      </c>
      <c r="K43" s="101">
        <f t="array" ref="K43">IFERROR(
(AVERAGE((IF(DATOS_[[Sexo]:[Sexo]]=$B43,IF(DATOS_[[AGRUP. CLAS. PROF.]:[AGRUP. CLAS. PROF.]]=$B42,IF(DATOS_[[Check Periodo Ref.]:[Check Periodo Ref.]]="Dentro",IF(DATOS_[[Check Equiparado]:[Check Equiparado]]="Sí",IF(DATOS!AF$5="Sí",(1/DATOS_[[% anualiz]:[% anualiz]]),1)*IF(DATOS!AF$4="Sí",1/DATOS_[[% normaliz]:[% normaliz]],1)*(DATOS_[Conc.Sal.02])))))))),
0)</f>
        <v>0</v>
      </c>
      <c r="L43" s="101">
        <f t="array" ref="L43">IFERROR(
(AVERAGE((IF(DATOS_[[Sexo]:[Sexo]]=$B43,IF(DATOS_[[AGRUP. CLAS. PROF.]:[AGRUP. CLAS. PROF.]]=$B42,IF(DATOS_[[Check Periodo Ref.]:[Check Periodo Ref.]]="Dentro",IF(DATOS_[[Check Equiparado]:[Check Equiparado]]="Sí",IF(DATOS!AG$5="Sí",(1/DATOS_[[% anualiz]:[% anualiz]]),1)*IF(DATOS!AG$4="Sí",1/DATOS_[[% normaliz]:[% normaliz]],1)*(DATOS_[Conc.Sal.03])))))))),
0)</f>
        <v>0</v>
      </c>
      <c r="M43" s="101">
        <f t="array" ref="M43">IFERROR(
(AVERAGE((IF(DATOS_[[Sexo]:[Sexo]]=$B43,IF(DATOS_[[AGRUP. CLAS. PROF.]:[AGRUP. CLAS. PROF.]]=$B42,IF(DATOS_[[Check Periodo Ref.]:[Check Periodo Ref.]]="Dentro",IF(DATOS_[[Check Equiparado]:[Check Equiparado]]="Sí",IF(DATOS!AH$5="Sí",(1/DATOS_[[% anualiz]:[% anualiz]]),1)*IF(DATOS!AH$4="Sí",1/DATOS_[[% normaliz]:[% normaliz]],1)*(DATOS_[Conc.Sal.04])))))))),
0)</f>
        <v>0</v>
      </c>
      <c r="N43" s="101">
        <f t="array" ref="N43">IFERROR(
(AVERAGE((IF(DATOS_[[Sexo]:[Sexo]]=$B43,IF(DATOS_[[AGRUP. CLAS. PROF.]:[AGRUP. CLAS. PROF.]]=$B42,IF(DATOS_[[Check Periodo Ref.]:[Check Periodo Ref.]]="Dentro",IF(DATOS_[[Check Equiparado]:[Check Equiparado]]="Sí",IF(DATOS!AI$5="Sí",(1/DATOS_[[% anualiz]:[% anualiz]]),1)*IF(DATOS!AI$4="Sí",1/DATOS_[[% normaliz]:[% normaliz]],1)*(DATOS_[Conc.Sal.05])))))))),
0)</f>
        <v>0</v>
      </c>
      <c r="O43" s="101">
        <f t="array" ref="O43">IFERROR(
(AVERAGE((IF(DATOS_[[Sexo]:[Sexo]]=$B43,IF(DATOS_[[AGRUP. CLAS. PROF.]:[AGRUP. CLAS. PROF.]]=$B42,IF(DATOS_[[Check Periodo Ref.]:[Check Periodo Ref.]]="Dentro",IF(DATOS_[[Check Equiparado]:[Check Equiparado]]="Sí",IF(DATOS!AJ$5="Sí",(1/DATOS_[[% anualiz]:[% anualiz]]),1)*IF(DATOS!AJ$4="Sí",1/DATOS_[[% normaliz]:[% normaliz]],1)*(DATOS_[Conc.Sal.06])))))))),
0)</f>
        <v>0</v>
      </c>
      <c r="P43" s="101">
        <f t="array" ref="P43">IFERROR(
(AVERAGE((IF(DATOS_[[Sexo]:[Sexo]]=$B43,IF(DATOS_[[AGRUP. CLAS. PROF.]:[AGRUP. CLAS. PROF.]]=$B42,IF(DATOS_[[Check Periodo Ref.]:[Check Periodo Ref.]]="Dentro",IF(DATOS_[[Check Equiparado]:[Check Equiparado]]="Sí",IF(DATOS!AK$5="Sí",(1/DATOS_[[% anualiz]:[% anualiz]]),1)*IF(DATOS!AK$4="Sí",1/DATOS_[[% normaliz]:[% normaliz]],1)*(DATOS_[Conc.Sal.07])))))))),
0)</f>
        <v>0</v>
      </c>
      <c r="Q43" s="101">
        <f t="array" ref="Q43">IFERROR(
(AVERAGE((IF(DATOS_[[Sexo]:[Sexo]]=$B43,IF(DATOS_[[AGRUP. CLAS. PROF.]:[AGRUP. CLAS. PROF.]]=$B42,IF(DATOS_[[Check Periodo Ref.]:[Check Periodo Ref.]]="Dentro",IF(DATOS_[[Check Equiparado]:[Check Equiparado]]="Sí",IF(DATOS!AL$5="Sí",(1/DATOS_[[% anualiz]:[% anualiz]]),1)*IF(DATOS!AL$4="Sí",1/DATOS_[[% normaliz]:[% normaliz]],1)*(DATOS_[Conc.Sal.08])))))))),
0)</f>
        <v>0</v>
      </c>
      <c r="R43" s="101">
        <f t="array" ref="R43">IFERROR(
(AVERAGE((IF(DATOS_[[Sexo]:[Sexo]]=$B43,IF(DATOS_[[AGRUP. CLAS. PROF.]:[AGRUP. CLAS. PROF.]]=$B42,IF(DATOS_[[Check Periodo Ref.]:[Check Periodo Ref.]]="Dentro",IF(DATOS_[[Check Equiparado]:[Check Equiparado]]="Sí",IF(DATOS!AM$5="Sí",(1/DATOS_[[% anualiz]:[% anualiz]]),1)*IF(DATOS!AM$4="Sí",1/DATOS_[[% normaliz]:[% normaliz]],1)*(DATOS_[Conc.Sal.09])))))))),
0)</f>
        <v>0</v>
      </c>
      <c r="S43" s="101">
        <f t="array" ref="S43">IFERROR(
(AVERAGE((IF(DATOS_[[Sexo]:[Sexo]]=$B43,IF(DATOS_[[AGRUP. CLAS. PROF.]:[AGRUP. CLAS. PROF.]]=$B42,IF(DATOS_[[Check Periodo Ref.]:[Check Periodo Ref.]]="Dentro",IF(DATOS_[[Check Equiparado]:[Check Equiparado]]="Sí",IF(DATOS!AN$5="Sí",(1/DATOS_[[% anualiz]:[% anualiz]]),1)*IF(DATOS!AN$4="Sí",1/DATOS_[[% normaliz]:[% normaliz]],1)*(DATOS_[Conc.Sal.10])))))))),
0)</f>
        <v>0</v>
      </c>
      <c r="T43" s="101">
        <f t="array" ref="T43">IFERROR(
(AVERAGE((IF(DATOS_[[Sexo]:[Sexo]]=$B43,IF(DATOS_[[AGRUP. CLAS. PROF.]:[AGRUP. CLAS. PROF.]]=$B42,IF(DATOS_[[Check Periodo Ref.]:[Check Periodo Ref.]]="Dentro",IF(DATOS_[[Check Equiparado]:[Check Equiparado]]="Sí",IF(DATOS!AO$5="Sí",(1/DATOS_[[% anualiz]:[% anualiz]]),1)*IF(DATOS!AO$4="Sí",1/DATOS_[[% normaliz]:[% normaliz]],1)*(DATOS_[Conc.Sal.11])))))))),
0)</f>
        <v>0</v>
      </c>
      <c r="U43" s="101">
        <f t="array" ref="U43">IFERROR(
(AVERAGE((IF(DATOS_[[Sexo]:[Sexo]]=$B43,IF(DATOS_[[AGRUP. CLAS. PROF.]:[AGRUP. CLAS. PROF.]]=$B42,IF(DATOS_[[Check Periodo Ref.]:[Check Periodo Ref.]]="Dentro",IF(DATOS_[[Check Equiparado]:[Check Equiparado]]="Sí",IF(DATOS!AP$5="Sí",(1/DATOS_[[% anualiz]:[% anualiz]]),1)*IF(DATOS!AP$4="Sí",1/DATOS_[[% normaliz]:[% normaliz]],1)*(DATOS_[Conc.Sal.12])))))))),
0)</f>
        <v>0</v>
      </c>
      <c r="V43" s="101">
        <f t="array" ref="V43">IFERROR(
(AVERAGE((IF(DATOS_[[Sexo]:[Sexo]]=$B43,IF(DATOS_[[AGRUP. CLAS. PROF.]:[AGRUP. CLAS. PROF.]]=$B42,IF(DATOS_[[Check Periodo Ref.]:[Check Periodo Ref.]]="Dentro",IF(DATOS_[[Check Equiparado]:[Check Equiparado]]="Sí",IF(DATOS!AQ$5="Sí",(1/DATOS_[[% anualiz]:[% anualiz]]),1)*IF(DATOS!AQ$4="Sí",1/DATOS_[[% normaliz]:[% normaliz]],1)*(DATOS_[Conc.Sal.13])))))))),
0)</f>
        <v>0</v>
      </c>
      <c r="W43" s="101">
        <f t="array" ref="W43">IFERROR(
(AVERAGE((IF(DATOS_[[Sexo]:[Sexo]]=$B43,IF(DATOS_[[AGRUP. CLAS. PROF.]:[AGRUP. CLAS. PROF.]]=$B42,IF(DATOS_[[Check Periodo Ref.]:[Check Periodo Ref.]]="Dentro",IF(DATOS_[[Check Equiparado]:[Check Equiparado]]="Sí",IF(DATOS!AR$5="Sí",(1/DATOS_[[% anualiz]:[% anualiz]]),1)*IF(DATOS!AR$4="Sí",1/DATOS_[[% normaliz]:[% normaliz]],1)*(DATOS_[Conc.Sal.14])))))))),
0)</f>
        <v>0</v>
      </c>
      <c r="X43" s="101">
        <f t="array" ref="X43">IFERROR(
(AVERAGE((IF(DATOS_[[Sexo]:[Sexo]]=$B43,IF(DATOS_[[AGRUP. CLAS. PROF.]:[AGRUP. CLAS. PROF.]]=$B42,IF(DATOS_[[Check Periodo Ref.]:[Check Periodo Ref.]]="Dentro",IF(DATOS_[[Check Equiparado]:[Check Equiparado]]="Sí",IF(DATOS!AS$5="Sí",(1/DATOS_[[% anualiz]:[% anualiz]]),1)*IF(DATOS!AS$4="Sí",1/DATOS_[[% normaliz]:[% normaliz]],1)*(DATOS_[Conc.Sal.15])))))))),
0)</f>
        <v>0</v>
      </c>
      <c r="Y43" s="101">
        <f t="array" ref="Y43">IFERROR(
(AVERAGE((IF(DATOS_[[Sexo]:[Sexo]]=$B43,IF(DATOS_[[AGRUP. CLAS. PROF.]:[AGRUP. CLAS. PROF.]]=$B42,IF(DATOS_[[Check Periodo Ref.]:[Check Periodo Ref.]]="Dentro",IF(DATOS_[[Check Equiparado]:[Check Equiparado]]="Sí",IF(DATOS!AT$5="Sí",(1/DATOS_[[% anualiz]:[% anualiz]]),1)*IF(DATOS!AT$4="Sí",1/DATOS_[[% normaliz]:[% normaliz]],1)*(DATOS_[Conc.Sal.16])))))))),
0)</f>
        <v>0</v>
      </c>
      <c r="Z43" s="101">
        <f t="array" ref="Z43">IFERROR(
(AVERAGE((IF(DATOS_[[Sexo]:[Sexo]]=$B43,IF(DATOS_[[AGRUP. CLAS. PROF.]:[AGRUP. CLAS. PROF.]]=$B42,IF(DATOS_[[Check Periodo Ref.]:[Check Periodo Ref.]]="Dentro",IF(DATOS_[[Check Equiparado]:[Check Equiparado]]="Sí",IF(DATOS!AU$5="Sí",(1/DATOS_[[% anualiz]:[% anualiz]]),1)*IF(DATOS!AU$4="Sí",1/DATOS_[[% normaliz]:[% normaliz]],1)*(DATOS_[Conc.Sal.17])))))))),
0)</f>
        <v>0</v>
      </c>
      <c r="AA43" s="101">
        <f t="array" ref="AA43">IFERROR(
(AVERAGE((IF(DATOS_[[Sexo]:[Sexo]]=$B43,IF(DATOS_[[AGRUP. CLAS. PROF.]:[AGRUP. CLAS. PROF.]]=$B42,IF(DATOS_[[Check Periodo Ref.]:[Check Periodo Ref.]]="Dentro",IF(DATOS_[[Check Equiparado]:[Check Equiparado]]="Sí",IF(DATOS!AV$5="Sí",(1/DATOS_[[% anualiz]:[% anualiz]]),1)*IF(DATOS!AV$4="Sí",1/DATOS_[[% normaliz]:[% normaliz]],1)*(DATOS_[Conc.Sal.18])))))))),
0)</f>
        <v>0</v>
      </c>
      <c r="AB43" s="101">
        <f t="array" ref="AB43">IFERROR(
(AVERAGE((IF(DATOS_[[Sexo]:[Sexo]]=$B43,IF(DATOS_[[AGRUP. CLAS. PROF.]:[AGRUP. CLAS. PROF.]]=$B42,IF(DATOS_[[Check Periodo Ref.]:[Check Periodo Ref.]]="Dentro",IF(DATOS_[[Check Equiparado]:[Check Equiparado]]="Sí",IF(DATOS!AW$5="Sí",(1/DATOS_[[% anualiz]:[% anualiz]]),1)*IF(DATOS!AW$4="Sí",1/DATOS_[[% normaliz]:[% normaliz]],1)*(DATOS_[Conc.Sal.19])))))))),
0)</f>
        <v>0</v>
      </c>
      <c r="AC43" s="101">
        <f t="array" ref="AC43">IFERROR(
(AVERAGE((IF(DATOS_[[Sexo]:[Sexo]]=$B43,IF(DATOS_[[AGRUP. CLAS. PROF.]:[AGRUP. CLAS. PROF.]]=$B42,IF(DATOS_[[Check Periodo Ref.]:[Check Periodo Ref.]]="Dentro",IF(DATOS_[[Check Equiparado]:[Check Equiparado]]="Sí",IF(DATOS!AX$5="Sí",(1/DATOS_[[% anualiz]:[% anualiz]]),1)*IF(DATOS!AX$4="Sí",1/DATOS_[[% normaliz]:[% normaliz]],1)*(DATOS_[Conc.Sal.20])))))))),
0)</f>
        <v>0</v>
      </c>
      <c r="AD43" s="101">
        <f t="array" ref="AD43">IFERROR(
(AVERAGE((IF(DATOS_[[Sexo]:[Sexo]]=$B43,IF(DATOS_[[AGRUP. CLAS. PROF.]:[AGRUP. CLAS. PROF.]]=$B42,IF(DATOS_[[Check Periodo Ref.]:[Check Periodo Ref.]]="Dentro",IF(DATOS_[[Check Equiparado]:[Check Equiparado]]="Sí",IF(DATOS!AY$5="Sí",(1/DATOS_[[% anualiz]:[% anualiz]]),1)*IF(DATOS!AY$4="Sí",1/DATOS_[[% normaliz]:[% normaliz]],1)*(DATOS_[Conc.Sal.21])))))))),
0)</f>
        <v>0</v>
      </c>
      <c r="AE43" s="101">
        <f t="array" ref="AE43">IFERROR(
(AVERAGE((IF(DATOS_[[Sexo]:[Sexo]]=$B43,IF(DATOS_[[AGRUP. CLAS. PROF.]:[AGRUP. CLAS. PROF.]]=$B42,IF(DATOS_[[Check Periodo Ref.]:[Check Periodo Ref.]]="Dentro",IF(DATOS_[[Check Equiparado]:[Check Equiparado]]="Sí",IF(DATOS!AZ$5="Sí",(1/DATOS_[[% anualiz]:[% anualiz]]),1)*IF(DATOS!AZ$4="Sí",1/DATOS_[[% normaliz]:[% normaliz]],1)*(DATOS_[Conc.Sal.22])))))))),
0)</f>
        <v>0</v>
      </c>
      <c r="AF43" s="101">
        <f t="array" ref="AF43">IFERROR(
(AVERAGE((IF(DATOS_[[Sexo]:[Sexo]]=$B43,IF(DATOS_[[AGRUP. CLAS. PROF.]:[AGRUP. CLAS. PROF.]]=$B42,IF(DATOS_[[Check Periodo Ref.]:[Check Periodo Ref.]]="Dentro",IF(DATOS_[[Check Equiparado]:[Check Equiparado]]="Sí",IF(DATOS!BA$5="Sí",(1/DATOS_[[% anualiz]:[% anualiz]]),1)*IF(DATOS!BA$4="Sí",1/DATOS_[[% normaliz]:[% normaliz]],1)*(DATOS_[Conc.Sal.23])))))))),
0)</f>
        <v>0</v>
      </c>
      <c r="AG43" s="101">
        <f t="array" ref="AG43">IFERROR(
(AVERAGE((IF(DATOS_[[Sexo]:[Sexo]]=$B43,IF(DATOS_[[AGRUP. CLAS. PROF.]:[AGRUP. CLAS. PROF.]]=$B42,IF(DATOS_[[Check Periodo Ref.]:[Check Periodo Ref.]]="Dentro",IF(DATOS_[[Check Equiparado]:[Check Equiparado]]="Sí",IF(DATOS!BB$5="Sí",(1/DATOS_[[% anualiz]:[% anualiz]]),1)*IF(DATOS!BB$4="Sí",1/DATOS_[[% normaliz]:[% normaliz]],1)*(DATOS_[Conc.Sal.24])))))))),
0)</f>
        <v>0</v>
      </c>
      <c r="AH43" s="101">
        <f t="array" ref="AH43">IFERROR(
(AVERAGE((IF(DATOS_[[Sexo]:[Sexo]]=$B43,IF(DATOS_[[AGRUP. CLAS. PROF.]:[AGRUP. CLAS. PROF.]]=$B42,IF(DATOS_[[Check Periodo Ref.]:[Check Periodo Ref.]]="Dentro",IF(DATOS_[[Check Equiparado]:[Check Equiparado]]="Sí",IF(DATOS!BC$5="Sí",(1/DATOS_[[% anualiz]:[% anualiz]]),1)*IF(DATOS!BC$4="Sí",1/DATOS_[[% normaliz]:[% normaliz]],1)*(DATOS_[Conc.Sal.25])))))))),
0)</f>
        <v>0</v>
      </c>
      <c r="AI43" s="101">
        <f t="array" ref="AI43">IFERROR(
(AVERAGE((IF(DATOS_[[Sexo]:[Sexo]]=$B43,IF(DATOS_[[AGRUP. CLAS. PROF.]:[AGRUP. CLAS. PROF.]]=$B42,IF(DATOS_[[Check Periodo Ref.]:[Check Periodo Ref.]]="Dentro",IF(DATOS_[[Check Equiparado]:[Check Equiparado]]="Sí",IF(DATOS!BD$5="Sí",(1/DATOS_[[% anualiz]:[% anualiz]]),1)*IF(DATOS!BD$4="Sí",1/DATOS_[[% normaliz]:[% normaliz]],1)*(DATOS_[Conc.Sal.26])))))))),
0)</f>
        <v>0</v>
      </c>
      <c r="AJ43" s="101">
        <f t="array" ref="AJ43">IFERROR(
(AVERAGE((IF(DATOS_[[Sexo]:[Sexo]]=$B43,IF(DATOS_[[AGRUP. CLAS. PROF.]:[AGRUP. CLAS. PROF.]]=$B42,IF(DATOS_[[Check Periodo Ref.]:[Check Periodo Ref.]]="Dentro",IF(DATOS_[[Check Equiparado]:[Check Equiparado]]="Sí",IF(DATOS!BE$5="Sí",(1/DATOS_[[% anualiz]:[% anualiz]]),1)*IF(DATOS!BE$4="Sí",1/DATOS_[[% normaliz]:[% normaliz]],1)*(DATOS_[Conc.Sal.27])))))))),
0)</f>
        <v>0</v>
      </c>
      <c r="AK43" s="101">
        <f t="array" ref="AK43">IFERROR(
(AVERAGE((IF(DATOS_[[Sexo]:[Sexo]]=$B43,IF(DATOS_[[AGRUP. CLAS. PROF.]:[AGRUP. CLAS. PROF.]]=$B42,IF(DATOS_[[Check Periodo Ref.]:[Check Periodo Ref.]]="Dentro",IF(DATOS_[[Check Equiparado]:[Check Equiparado]]="Sí",IF(DATOS!BF$5="Sí",(1/DATOS_[[% anualiz]:[% anualiz]]),1)*IF(DATOS!BF$4="Sí",1/DATOS_[[% normaliz]:[% normaliz]],1)*(DATOS_[Conc.Sal.28])))))))),
0)</f>
        <v>0</v>
      </c>
      <c r="AL43" s="101">
        <f t="array" ref="AL43">IFERROR(
(AVERAGE((IF(DATOS_[[Sexo]:[Sexo]]=$B43,IF(DATOS_[[AGRUP. CLAS. PROF.]:[AGRUP. CLAS. PROF.]]=$B42,IF(DATOS_[[Check Periodo Ref.]:[Check Periodo Ref.]]="Dentro",IF(DATOS_[[Check Equiparado]:[Check Equiparado]]="Sí",IF(DATOS!BG$5="Sí",(1/DATOS_[[% anualiz]:[% anualiz]]),1)*IF(DATOS!BG$4="Sí",1/DATOS_[[% normaliz]:[% normaliz]],1)*(DATOS_[Conc.Sal.29])))))))),
0)</f>
        <v>0</v>
      </c>
      <c r="AM43" s="101">
        <f t="array" ref="AM43">IFERROR(
(AVERAGE((IF(DATOS_[[Sexo]:[Sexo]]=$B43,IF(DATOS_[[AGRUP. CLAS. PROF.]:[AGRUP. CLAS. PROF.]]=$B42,IF(DATOS_[[Check Periodo Ref.]:[Check Periodo Ref.]]="Dentro",IF(DATOS_[[Check Equiparado]:[Check Equiparado]]="Sí",IF(DATOS!BH$5="Sí",(1/DATOS_[[% anualiz]:[% anualiz]]),1)*IF(DATOS!BH$4="Sí",1/DATOS_[[% normaliz]:[% normaliz]],1)*(DATOS_[Conc.Sal.30])))))))),
0)</f>
        <v>0</v>
      </c>
      <c r="AN43" s="102">
        <f t="array" ref="AN43">IFERROR(
AVERAGE(IF(DATOS_[Sexo]=$B43,IF(DATOS_[[AGRUP. CLAS. PROF.]:[AGRUP. CLAS. PROF.]]=$B42,IF(DATOS_[Check Equiparado]="Sí",IF(DATOS_[Check Periodo Ref.]="Dentro",DATOS_[Tot COMPL.SAL Eq],FALSE))))),
0)</f>
        <v>0</v>
      </c>
      <c r="AO43" s="103">
        <f t="array" ref="AO43">IFERROR(
AVERAGE(IF(DATOS_[Sexo]=$B43,IF(DATOS_[[AGRUP. CLAS. PROF.]:[AGRUP. CLAS. PROF.]]=$B42,IF(DATOS_[Check Equiparado]="Sí",IF(DATOS_[Check Periodo Ref.]="Dentro",DATOS_[TOTAL SALARIO Eq],FALSE))))),
0)</f>
        <v>0</v>
      </c>
      <c r="AP43" s="104">
        <f t="array" ref="AP43">IFERROR(
(AVERAGE((IF(DATOS_[[Sexo]:[Sexo]]=$B43,IF(DATOS_[[AGRUP. CLAS. PROF.]:[AGRUP. CLAS. PROF.]]=$B42,IF(DATOS_[[Check Periodo Ref.]:[Check Periodo Ref.]]="Dentro",IF(DATOS_[[Check Equiparado]:[Check Equiparado]]="Sí",IF(DATOS!BI$5="Sí",(1/DATOS_[[% anualiz]:[% anualiz]]),1)*IF(DATOS!BI$4="Sí",1/DATOS_[[% normaliz]:[% normaliz]],1)*(DATOS_[C.Extra.01])))))))),
0)</f>
        <v>0</v>
      </c>
      <c r="AQ43" s="104">
        <f t="array" ref="AQ43">IFERROR(
(AVERAGE((IF(DATOS_[[Sexo]:[Sexo]]=$B43,IF(DATOS_[[AGRUP. CLAS. PROF.]:[AGRUP. CLAS. PROF.]]=$B42,IF(DATOS_[[Check Periodo Ref.]:[Check Periodo Ref.]]="Dentro",IF(DATOS_[[Check Equiparado]:[Check Equiparado]]="Sí",IF(DATOS!BJ$5="Sí",(1/DATOS_[[% anualiz]:[% anualiz]]),1)*IF(DATOS!BJ$4="Sí",1/DATOS_[[% normaliz]:[% normaliz]],1)*(DATOS_[C.Extra.02])))))))),
0)</f>
        <v>0</v>
      </c>
      <c r="AR43" s="104">
        <f t="array" ref="AR43">IFERROR(
(AVERAGE((IF(DATOS_[[Sexo]:[Sexo]]=$B43,IF(DATOS_[[AGRUP. CLAS. PROF.]:[AGRUP. CLAS. PROF.]]=$B42,IF(DATOS_[[Check Periodo Ref.]:[Check Periodo Ref.]]="Dentro",IF(DATOS_[[Check Equiparado]:[Check Equiparado]]="Sí",IF(DATOS!BK$5="Sí",(1/DATOS_[[% anualiz]:[% anualiz]]),1)*IF(DATOS!BK$4="Sí",1/DATOS_[[% normaliz]:[% normaliz]],1)*(DATOS_[C.Extra.03])))))))),
0)</f>
        <v>0</v>
      </c>
      <c r="AS43" s="104">
        <f t="array" ref="AS43">IFERROR(
(AVERAGE((IF(DATOS_[[Sexo]:[Sexo]]=$B43,IF(DATOS_[[AGRUP. CLAS. PROF.]:[AGRUP. CLAS. PROF.]]=$B42,IF(DATOS_[[Check Periodo Ref.]:[Check Periodo Ref.]]="Dentro",IF(DATOS_[[Check Equiparado]:[Check Equiparado]]="Sí",IF(DATOS!BL$5="Sí",(1/DATOS_[[% anualiz]:[% anualiz]]),1)*IF(DATOS!BL$4="Sí",1/DATOS_[[% normaliz]:[% normaliz]],1)*(DATOS_[C.Extra.04])))))))),
0)</f>
        <v>0</v>
      </c>
      <c r="AT43" s="104">
        <f t="array" ref="AT43">IFERROR(
(AVERAGE((IF(DATOS_[[Sexo]:[Sexo]]=$B43,IF(DATOS_[[AGRUP. CLAS. PROF.]:[AGRUP. CLAS. PROF.]]=$B42,IF(DATOS_[[Check Periodo Ref.]:[Check Periodo Ref.]]="Dentro",IF(DATOS_[[Check Equiparado]:[Check Equiparado]]="Sí",IF(DATOS!BM$5="Sí",(1/DATOS_[[% anualiz]:[% anualiz]]),1)*IF(DATOS!BM$4="Sí",1/DATOS_[[% normaliz]:[% normaliz]],1)*(DATOS_[C.Extra.05])))))))),
0)</f>
        <v>0</v>
      </c>
      <c r="AU43" s="105">
        <f t="array" ref="AU43">IFERROR(
AVERAGE(IF(DATOS_[Sexo]=$B43,IF(DATOS_[[AGRUP. CLAS. PROF.]:[AGRUP. CLAS. PROF.]]=$B42,IF(DATOS_[Check Equiparado]="Sí",IF(DATOS_[Check Periodo Ref.]="Dentro",DATOS_[Tot Extrasalarial Eq],FALSE))))),
0)</f>
        <v>0</v>
      </c>
      <c r="AV43" s="106">
        <f t="array" ref="AV43">IFERROR(
AVERAGE(IF(DATOS_[Sexo]=$B43,IF(DATOS_[[AGRUP. CLAS. PROF.]:[AGRUP. CLAS. PROF.]]=$B42,IF(DATOS_[Check Equiparado]="Sí",IF(DATOS_[Check Periodo Ref.]="Dentro",DATOS_[TOTAL Retrib Eq],FALSE))))),
0)</f>
        <v>0</v>
      </c>
    </row>
    <row r="44" spans="1:48" x14ac:dyDescent="0.3">
      <c r="A44" s="53" t="str">
        <f t="shared" ref="A44" si="42">+A43</f>
        <v>[ocultar]</v>
      </c>
      <c r="B44" s="57" t="s">
        <v>163</v>
      </c>
      <c r="C44" s="56">
        <f t="array" ref="C44">SUM(IF($B44=DATOS_[Sexo],
IF($B42=DATOS_[AGRUP. CLAS. PROF.],
IF("Dentro"=DATOS_[Check Periodo Ref.],
1/(COUNTIFS(DATOS_[Sexo],$B44,DATOS_[AGRUP. CLAS. PROF.],$B42,DATOS_[Check Periodo Ref.],"Dentro",DATOS_[id],DATOS_[id]))))))</f>
        <v>0</v>
      </c>
      <c r="D44" s="58">
        <f>COUNTIFS(DATOS_[AGRUP. CLAS. PROF.],$B42,DATOS_[Sexo],$B44,DATOS_[Check Periodo Ref.],"Dentro")</f>
        <v>0</v>
      </c>
      <c r="E44" s="58">
        <f>COUNTIFS(DATOS_[AGRUP. CLAS. PROF.],$B42,DATOS_[Sexo],$B44,DATOS_[Check Periodo Ref.],"Dentro",DATOS_[Check Nº SC Norm],"Sí")</f>
        <v>0</v>
      </c>
      <c r="F44" s="58">
        <f>COUNTIFS(DATOS_[AGRUP. CLAS. PROF.],$B42,DATOS_[Sexo],$B44,DATOS_[Check Periodo Ref.],"Dentro",DATOS_[Check Nº SC Anualiz],"Sí")</f>
        <v>0</v>
      </c>
      <c r="G44" s="58">
        <f>COUNTIFS(DATOS_[AGRUP. CLAS. PROF.],$B42,DATOS_[Sexo],$B44,DATOS_[Check Periodo Ref.],"Dentro",DATOS_[Check Nº SC Norm y Anualiz],"Sí")</f>
        <v>0</v>
      </c>
      <c r="H44" s="58">
        <f>COUNTIFS(DATOS_[AGRUP. CLAS. PROF.],$B42,DATOS_[Sexo],$B44,DATOS_[Check Periodo Ref.],"Dentro",DATOS_[Check Equiparación],"Sí")</f>
        <v>0</v>
      </c>
      <c r="I44" s="100" cm="1">
        <f t="array" ref="I44">IFERROR(
AVERAGE(IF(DATOS_[Sexo]=$B44,IF(DATOS_[[AGRUP. CLAS. PROF.]:[AGRUP. CLAS. PROF.]]=$B42,IF(DATOS_[Check Equiparado]="Sí",IF(DATOS_[Check Periodo Ref.]="Dentro",DATOS_[SALARIO BASE Eq],FALSE))))),
0)</f>
        <v>0</v>
      </c>
      <c r="J44" s="101">
        <f t="array" ref="J44">IFERROR(
(AVERAGE((IF(DATOS_[[Sexo]:[Sexo]]=$B44,IF(DATOS_[[AGRUP. CLAS. PROF.]:[AGRUP. CLAS. PROF.]]=$B42,IF(DATOS_[[Check Periodo Ref.]:[Check Periodo Ref.]]="Dentro",IF(DATOS_[[Check Equiparado]:[Check Equiparado]]="Sí",IF(DATOS!AE$5="Sí",(1/DATOS_[[% anualiz]:[% anualiz]]),1)*IF(DATOS!AE$4="Sí",1/DATOS_[[% normaliz]:[% normaliz]],1)*(DATOS_[Conc.Sal.01])))))))),
0)</f>
        <v>0</v>
      </c>
      <c r="K44" s="101">
        <f t="array" ref="K44">IFERROR(
(AVERAGE((IF(DATOS_[[Sexo]:[Sexo]]=$B44,IF(DATOS_[[AGRUP. CLAS. PROF.]:[AGRUP. CLAS. PROF.]]=$B42,IF(DATOS_[[Check Periodo Ref.]:[Check Periodo Ref.]]="Dentro",IF(DATOS_[[Check Equiparado]:[Check Equiparado]]="Sí",IF(DATOS!AF$5="Sí",(1/DATOS_[[% anualiz]:[% anualiz]]),1)*IF(DATOS!AF$4="Sí",1/DATOS_[[% normaliz]:[% normaliz]],1)*(DATOS_[Conc.Sal.02])))))))),
0)</f>
        <v>0</v>
      </c>
      <c r="L44" s="101">
        <f t="array" ref="L44">IFERROR(
(AVERAGE((IF(DATOS_[[Sexo]:[Sexo]]=$B44,IF(DATOS_[[AGRUP. CLAS. PROF.]:[AGRUP. CLAS. PROF.]]=$B42,IF(DATOS_[[Check Periodo Ref.]:[Check Periodo Ref.]]="Dentro",IF(DATOS_[[Check Equiparado]:[Check Equiparado]]="Sí",IF(DATOS!AG$5="Sí",(1/DATOS_[[% anualiz]:[% anualiz]]),1)*IF(DATOS!AG$4="Sí",1/DATOS_[[% normaliz]:[% normaliz]],1)*(DATOS_[Conc.Sal.03])))))))),
0)</f>
        <v>0</v>
      </c>
      <c r="M44" s="101">
        <f t="array" ref="M44">IFERROR(
(AVERAGE((IF(DATOS_[[Sexo]:[Sexo]]=$B44,IF(DATOS_[[AGRUP. CLAS. PROF.]:[AGRUP. CLAS. PROF.]]=$B42,IF(DATOS_[[Check Periodo Ref.]:[Check Periodo Ref.]]="Dentro",IF(DATOS_[[Check Equiparado]:[Check Equiparado]]="Sí",IF(DATOS!AH$5="Sí",(1/DATOS_[[% anualiz]:[% anualiz]]),1)*IF(DATOS!AH$4="Sí",1/DATOS_[[% normaliz]:[% normaliz]],1)*(DATOS_[Conc.Sal.04])))))))),
0)</f>
        <v>0</v>
      </c>
      <c r="N44" s="101">
        <f t="array" ref="N44">IFERROR(
(AVERAGE((IF(DATOS_[[Sexo]:[Sexo]]=$B44,IF(DATOS_[[AGRUP. CLAS. PROF.]:[AGRUP. CLAS. PROF.]]=$B42,IF(DATOS_[[Check Periodo Ref.]:[Check Periodo Ref.]]="Dentro",IF(DATOS_[[Check Equiparado]:[Check Equiparado]]="Sí",IF(DATOS!AI$5="Sí",(1/DATOS_[[% anualiz]:[% anualiz]]),1)*IF(DATOS!AI$4="Sí",1/DATOS_[[% normaliz]:[% normaliz]],1)*(DATOS_[Conc.Sal.05])))))))),
0)</f>
        <v>0</v>
      </c>
      <c r="O44" s="101">
        <f t="array" ref="O44">IFERROR(
(AVERAGE((IF(DATOS_[[Sexo]:[Sexo]]=$B44,IF(DATOS_[[AGRUP. CLAS. PROF.]:[AGRUP. CLAS. PROF.]]=$B42,IF(DATOS_[[Check Periodo Ref.]:[Check Periodo Ref.]]="Dentro",IF(DATOS_[[Check Equiparado]:[Check Equiparado]]="Sí",IF(DATOS!AJ$5="Sí",(1/DATOS_[[% anualiz]:[% anualiz]]),1)*IF(DATOS!AJ$4="Sí",1/DATOS_[[% normaliz]:[% normaliz]],1)*(DATOS_[Conc.Sal.06])))))))),
0)</f>
        <v>0</v>
      </c>
      <c r="P44" s="101">
        <f t="array" ref="P44">IFERROR(
(AVERAGE((IF(DATOS_[[Sexo]:[Sexo]]=$B44,IF(DATOS_[[AGRUP. CLAS. PROF.]:[AGRUP. CLAS. PROF.]]=$B42,IF(DATOS_[[Check Periodo Ref.]:[Check Periodo Ref.]]="Dentro",IF(DATOS_[[Check Equiparado]:[Check Equiparado]]="Sí",IF(DATOS!AK$5="Sí",(1/DATOS_[[% anualiz]:[% anualiz]]),1)*IF(DATOS!AK$4="Sí",1/DATOS_[[% normaliz]:[% normaliz]],1)*(DATOS_[Conc.Sal.07])))))))),
0)</f>
        <v>0</v>
      </c>
      <c r="Q44" s="101">
        <f t="array" ref="Q44">IFERROR(
(AVERAGE((IF(DATOS_[[Sexo]:[Sexo]]=$B44,IF(DATOS_[[AGRUP. CLAS. PROF.]:[AGRUP. CLAS. PROF.]]=$B42,IF(DATOS_[[Check Periodo Ref.]:[Check Periodo Ref.]]="Dentro",IF(DATOS_[[Check Equiparado]:[Check Equiparado]]="Sí",IF(DATOS!AL$5="Sí",(1/DATOS_[[% anualiz]:[% anualiz]]),1)*IF(DATOS!AL$4="Sí",1/DATOS_[[% normaliz]:[% normaliz]],1)*(DATOS_[Conc.Sal.08])))))))),
0)</f>
        <v>0</v>
      </c>
      <c r="R44" s="101">
        <f t="array" ref="R44">IFERROR(
(AVERAGE((IF(DATOS_[[Sexo]:[Sexo]]=$B44,IF(DATOS_[[AGRUP. CLAS. PROF.]:[AGRUP. CLAS. PROF.]]=$B42,IF(DATOS_[[Check Periodo Ref.]:[Check Periodo Ref.]]="Dentro",IF(DATOS_[[Check Equiparado]:[Check Equiparado]]="Sí",IF(DATOS!AM$5="Sí",(1/DATOS_[[% anualiz]:[% anualiz]]),1)*IF(DATOS!AM$4="Sí",1/DATOS_[[% normaliz]:[% normaliz]],1)*(DATOS_[Conc.Sal.09])))))))),
0)</f>
        <v>0</v>
      </c>
      <c r="S44" s="101">
        <f t="array" ref="S44">IFERROR(
(AVERAGE((IF(DATOS_[[Sexo]:[Sexo]]=$B44,IF(DATOS_[[AGRUP. CLAS. PROF.]:[AGRUP. CLAS. PROF.]]=$B42,IF(DATOS_[[Check Periodo Ref.]:[Check Periodo Ref.]]="Dentro",IF(DATOS_[[Check Equiparado]:[Check Equiparado]]="Sí",IF(DATOS!AN$5="Sí",(1/DATOS_[[% anualiz]:[% anualiz]]),1)*IF(DATOS!AN$4="Sí",1/DATOS_[[% normaliz]:[% normaliz]],1)*(DATOS_[Conc.Sal.10])))))))),
0)</f>
        <v>0</v>
      </c>
      <c r="T44" s="101">
        <f t="array" ref="T44">IFERROR(
(AVERAGE((IF(DATOS_[[Sexo]:[Sexo]]=$B44,IF(DATOS_[[AGRUP. CLAS. PROF.]:[AGRUP. CLAS. PROF.]]=$B42,IF(DATOS_[[Check Periodo Ref.]:[Check Periodo Ref.]]="Dentro",IF(DATOS_[[Check Equiparado]:[Check Equiparado]]="Sí",IF(DATOS!AO$5="Sí",(1/DATOS_[[% anualiz]:[% anualiz]]),1)*IF(DATOS!AO$4="Sí",1/DATOS_[[% normaliz]:[% normaliz]],1)*(DATOS_[Conc.Sal.11])))))))),
0)</f>
        <v>0</v>
      </c>
      <c r="U44" s="101">
        <f t="array" ref="U44">IFERROR(
(AVERAGE((IF(DATOS_[[Sexo]:[Sexo]]=$B44,IF(DATOS_[[AGRUP. CLAS. PROF.]:[AGRUP. CLAS. PROF.]]=$B42,IF(DATOS_[[Check Periodo Ref.]:[Check Periodo Ref.]]="Dentro",IF(DATOS_[[Check Equiparado]:[Check Equiparado]]="Sí",IF(DATOS!AP$5="Sí",(1/DATOS_[[% anualiz]:[% anualiz]]),1)*IF(DATOS!AP$4="Sí",1/DATOS_[[% normaliz]:[% normaliz]],1)*(DATOS_[Conc.Sal.12])))))))),
0)</f>
        <v>0</v>
      </c>
      <c r="V44" s="101">
        <f t="array" ref="V44">IFERROR(
(AVERAGE((IF(DATOS_[[Sexo]:[Sexo]]=$B44,IF(DATOS_[[AGRUP. CLAS. PROF.]:[AGRUP. CLAS. PROF.]]=$B42,IF(DATOS_[[Check Periodo Ref.]:[Check Periodo Ref.]]="Dentro",IF(DATOS_[[Check Equiparado]:[Check Equiparado]]="Sí",IF(DATOS!AQ$5="Sí",(1/DATOS_[[% anualiz]:[% anualiz]]),1)*IF(DATOS!AQ$4="Sí",1/DATOS_[[% normaliz]:[% normaliz]],1)*(DATOS_[Conc.Sal.13])))))))),
0)</f>
        <v>0</v>
      </c>
      <c r="W44" s="101">
        <f t="array" ref="W44">IFERROR(
(AVERAGE((IF(DATOS_[[Sexo]:[Sexo]]=$B44,IF(DATOS_[[AGRUP. CLAS. PROF.]:[AGRUP. CLAS. PROF.]]=$B42,IF(DATOS_[[Check Periodo Ref.]:[Check Periodo Ref.]]="Dentro",IF(DATOS_[[Check Equiparado]:[Check Equiparado]]="Sí",IF(DATOS!AR$5="Sí",(1/DATOS_[[% anualiz]:[% anualiz]]),1)*IF(DATOS!AR$4="Sí",1/DATOS_[[% normaliz]:[% normaliz]],1)*(DATOS_[Conc.Sal.14])))))))),
0)</f>
        <v>0</v>
      </c>
      <c r="X44" s="101">
        <f t="array" ref="X44">IFERROR(
(AVERAGE((IF(DATOS_[[Sexo]:[Sexo]]=$B44,IF(DATOS_[[AGRUP. CLAS. PROF.]:[AGRUP. CLAS. PROF.]]=$B42,IF(DATOS_[[Check Periodo Ref.]:[Check Periodo Ref.]]="Dentro",IF(DATOS_[[Check Equiparado]:[Check Equiparado]]="Sí",IF(DATOS!AS$5="Sí",(1/DATOS_[[% anualiz]:[% anualiz]]),1)*IF(DATOS!AS$4="Sí",1/DATOS_[[% normaliz]:[% normaliz]],1)*(DATOS_[Conc.Sal.15])))))))),
0)</f>
        <v>0</v>
      </c>
      <c r="Y44" s="101">
        <f t="array" ref="Y44">IFERROR(
(AVERAGE((IF(DATOS_[[Sexo]:[Sexo]]=$B44,IF(DATOS_[[AGRUP. CLAS. PROF.]:[AGRUP. CLAS. PROF.]]=$B42,IF(DATOS_[[Check Periodo Ref.]:[Check Periodo Ref.]]="Dentro",IF(DATOS_[[Check Equiparado]:[Check Equiparado]]="Sí",IF(DATOS!AT$5="Sí",(1/DATOS_[[% anualiz]:[% anualiz]]),1)*IF(DATOS!AT$4="Sí",1/DATOS_[[% normaliz]:[% normaliz]],1)*(DATOS_[Conc.Sal.16])))))))),
0)</f>
        <v>0</v>
      </c>
      <c r="Z44" s="101">
        <f t="array" ref="Z44">IFERROR(
(AVERAGE((IF(DATOS_[[Sexo]:[Sexo]]=$B44,IF(DATOS_[[AGRUP. CLAS. PROF.]:[AGRUP. CLAS. PROF.]]=$B42,IF(DATOS_[[Check Periodo Ref.]:[Check Periodo Ref.]]="Dentro",IF(DATOS_[[Check Equiparado]:[Check Equiparado]]="Sí",IF(DATOS!AU$5="Sí",(1/DATOS_[[% anualiz]:[% anualiz]]),1)*IF(DATOS!AU$4="Sí",1/DATOS_[[% normaliz]:[% normaliz]],1)*(DATOS_[Conc.Sal.17])))))))),
0)</f>
        <v>0</v>
      </c>
      <c r="AA44" s="101">
        <f t="array" ref="AA44">IFERROR(
(AVERAGE((IF(DATOS_[[Sexo]:[Sexo]]=$B44,IF(DATOS_[[AGRUP. CLAS. PROF.]:[AGRUP. CLAS. PROF.]]=$B42,IF(DATOS_[[Check Periodo Ref.]:[Check Periodo Ref.]]="Dentro",IF(DATOS_[[Check Equiparado]:[Check Equiparado]]="Sí",IF(DATOS!AV$5="Sí",(1/DATOS_[[% anualiz]:[% anualiz]]),1)*IF(DATOS!AV$4="Sí",1/DATOS_[[% normaliz]:[% normaliz]],1)*(DATOS_[Conc.Sal.18])))))))),
0)</f>
        <v>0</v>
      </c>
      <c r="AB44" s="101">
        <f t="array" ref="AB44">IFERROR(
(AVERAGE((IF(DATOS_[[Sexo]:[Sexo]]=$B44,IF(DATOS_[[AGRUP. CLAS. PROF.]:[AGRUP. CLAS. PROF.]]=$B42,IF(DATOS_[[Check Periodo Ref.]:[Check Periodo Ref.]]="Dentro",IF(DATOS_[[Check Equiparado]:[Check Equiparado]]="Sí",IF(DATOS!AW$5="Sí",(1/DATOS_[[% anualiz]:[% anualiz]]),1)*IF(DATOS!AW$4="Sí",1/DATOS_[[% normaliz]:[% normaliz]],1)*(DATOS_[Conc.Sal.19])))))))),
0)</f>
        <v>0</v>
      </c>
      <c r="AC44" s="101">
        <f t="array" ref="AC44">IFERROR(
(AVERAGE((IF(DATOS_[[Sexo]:[Sexo]]=$B44,IF(DATOS_[[AGRUP. CLAS. PROF.]:[AGRUP. CLAS. PROF.]]=$B42,IF(DATOS_[[Check Periodo Ref.]:[Check Periodo Ref.]]="Dentro",IF(DATOS_[[Check Equiparado]:[Check Equiparado]]="Sí",IF(DATOS!AX$5="Sí",(1/DATOS_[[% anualiz]:[% anualiz]]),1)*IF(DATOS!AX$4="Sí",1/DATOS_[[% normaliz]:[% normaliz]],1)*(DATOS_[Conc.Sal.20])))))))),
0)</f>
        <v>0</v>
      </c>
      <c r="AD44" s="101">
        <f t="array" ref="AD44">IFERROR(
(AVERAGE((IF(DATOS_[[Sexo]:[Sexo]]=$B44,IF(DATOS_[[AGRUP. CLAS. PROF.]:[AGRUP. CLAS. PROF.]]=$B42,IF(DATOS_[[Check Periodo Ref.]:[Check Periodo Ref.]]="Dentro",IF(DATOS_[[Check Equiparado]:[Check Equiparado]]="Sí",IF(DATOS!AY$5="Sí",(1/DATOS_[[% anualiz]:[% anualiz]]),1)*IF(DATOS!AY$4="Sí",1/DATOS_[[% normaliz]:[% normaliz]],1)*(DATOS_[Conc.Sal.21])))))))),
0)</f>
        <v>0</v>
      </c>
      <c r="AE44" s="101">
        <f t="array" ref="AE44">IFERROR(
(AVERAGE((IF(DATOS_[[Sexo]:[Sexo]]=$B44,IF(DATOS_[[AGRUP. CLAS. PROF.]:[AGRUP. CLAS. PROF.]]=$B42,IF(DATOS_[[Check Periodo Ref.]:[Check Periodo Ref.]]="Dentro",IF(DATOS_[[Check Equiparado]:[Check Equiparado]]="Sí",IF(DATOS!AZ$5="Sí",(1/DATOS_[[% anualiz]:[% anualiz]]),1)*IF(DATOS!AZ$4="Sí",1/DATOS_[[% normaliz]:[% normaliz]],1)*(DATOS_[Conc.Sal.22])))))))),
0)</f>
        <v>0</v>
      </c>
      <c r="AF44" s="101">
        <f t="array" ref="AF44">IFERROR(
(AVERAGE((IF(DATOS_[[Sexo]:[Sexo]]=$B44,IF(DATOS_[[AGRUP. CLAS. PROF.]:[AGRUP. CLAS. PROF.]]=$B42,IF(DATOS_[[Check Periodo Ref.]:[Check Periodo Ref.]]="Dentro",IF(DATOS_[[Check Equiparado]:[Check Equiparado]]="Sí",IF(DATOS!BA$5="Sí",(1/DATOS_[[% anualiz]:[% anualiz]]),1)*IF(DATOS!BA$4="Sí",1/DATOS_[[% normaliz]:[% normaliz]],1)*(DATOS_[Conc.Sal.23])))))))),
0)</f>
        <v>0</v>
      </c>
      <c r="AG44" s="101">
        <f t="array" ref="AG44">IFERROR(
(AVERAGE((IF(DATOS_[[Sexo]:[Sexo]]=$B44,IF(DATOS_[[AGRUP. CLAS. PROF.]:[AGRUP. CLAS. PROF.]]=$B42,IF(DATOS_[[Check Periodo Ref.]:[Check Periodo Ref.]]="Dentro",IF(DATOS_[[Check Equiparado]:[Check Equiparado]]="Sí",IF(DATOS!BB$5="Sí",(1/DATOS_[[% anualiz]:[% anualiz]]),1)*IF(DATOS!BB$4="Sí",1/DATOS_[[% normaliz]:[% normaliz]],1)*(DATOS_[Conc.Sal.24])))))))),
0)</f>
        <v>0</v>
      </c>
      <c r="AH44" s="101">
        <f t="array" ref="AH44">IFERROR(
(AVERAGE((IF(DATOS_[[Sexo]:[Sexo]]=$B44,IF(DATOS_[[AGRUP. CLAS. PROF.]:[AGRUP. CLAS. PROF.]]=$B42,IF(DATOS_[[Check Periodo Ref.]:[Check Periodo Ref.]]="Dentro",IF(DATOS_[[Check Equiparado]:[Check Equiparado]]="Sí",IF(DATOS!BC$5="Sí",(1/DATOS_[[% anualiz]:[% anualiz]]),1)*IF(DATOS!BC$4="Sí",1/DATOS_[[% normaliz]:[% normaliz]],1)*(DATOS_[Conc.Sal.25])))))))),
0)</f>
        <v>0</v>
      </c>
      <c r="AI44" s="101">
        <f t="array" ref="AI44">IFERROR(
(AVERAGE((IF(DATOS_[[Sexo]:[Sexo]]=$B44,IF(DATOS_[[AGRUP. CLAS. PROF.]:[AGRUP. CLAS. PROF.]]=$B42,IF(DATOS_[[Check Periodo Ref.]:[Check Periodo Ref.]]="Dentro",IF(DATOS_[[Check Equiparado]:[Check Equiparado]]="Sí",IF(DATOS!BD$5="Sí",(1/DATOS_[[% anualiz]:[% anualiz]]),1)*IF(DATOS!BD$4="Sí",1/DATOS_[[% normaliz]:[% normaliz]],1)*(DATOS_[Conc.Sal.26])))))))),
0)</f>
        <v>0</v>
      </c>
      <c r="AJ44" s="101">
        <f t="array" ref="AJ44">IFERROR(
(AVERAGE((IF(DATOS_[[Sexo]:[Sexo]]=$B44,IF(DATOS_[[AGRUP. CLAS. PROF.]:[AGRUP. CLAS. PROF.]]=$B42,IF(DATOS_[[Check Periodo Ref.]:[Check Periodo Ref.]]="Dentro",IF(DATOS_[[Check Equiparado]:[Check Equiparado]]="Sí",IF(DATOS!BE$5="Sí",(1/DATOS_[[% anualiz]:[% anualiz]]),1)*IF(DATOS!BE$4="Sí",1/DATOS_[[% normaliz]:[% normaliz]],1)*(DATOS_[Conc.Sal.27])))))))),
0)</f>
        <v>0</v>
      </c>
      <c r="AK44" s="101">
        <f t="array" ref="AK44">IFERROR(
(AVERAGE((IF(DATOS_[[Sexo]:[Sexo]]=$B44,IF(DATOS_[[AGRUP. CLAS. PROF.]:[AGRUP. CLAS. PROF.]]=$B42,IF(DATOS_[[Check Periodo Ref.]:[Check Periodo Ref.]]="Dentro",IF(DATOS_[[Check Equiparado]:[Check Equiparado]]="Sí",IF(DATOS!BF$5="Sí",(1/DATOS_[[% anualiz]:[% anualiz]]),1)*IF(DATOS!BF$4="Sí",1/DATOS_[[% normaliz]:[% normaliz]],1)*(DATOS_[Conc.Sal.28])))))))),
0)</f>
        <v>0</v>
      </c>
      <c r="AL44" s="101">
        <f t="array" ref="AL44">IFERROR(
(AVERAGE((IF(DATOS_[[Sexo]:[Sexo]]=$B44,IF(DATOS_[[AGRUP. CLAS. PROF.]:[AGRUP. CLAS. PROF.]]=$B42,IF(DATOS_[[Check Periodo Ref.]:[Check Periodo Ref.]]="Dentro",IF(DATOS_[[Check Equiparado]:[Check Equiparado]]="Sí",IF(DATOS!BG$5="Sí",(1/DATOS_[[% anualiz]:[% anualiz]]),1)*IF(DATOS!BG$4="Sí",1/DATOS_[[% normaliz]:[% normaliz]],1)*(DATOS_[Conc.Sal.29])))))))),
0)</f>
        <v>0</v>
      </c>
      <c r="AM44" s="101">
        <f t="array" ref="AM44">IFERROR(
(AVERAGE((IF(DATOS_[[Sexo]:[Sexo]]=$B44,IF(DATOS_[[AGRUP. CLAS. PROF.]:[AGRUP. CLAS. PROF.]]=$B42,IF(DATOS_[[Check Periodo Ref.]:[Check Periodo Ref.]]="Dentro",IF(DATOS_[[Check Equiparado]:[Check Equiparado]]="Sí",IF(DATOS!BH$5="Sí",(1/DATOS_[[% anualiz]:[% anualiz]]),1)*IF(DATOS!BH$4="Sí",1/DATOS_[[% normaliz]:[% normaliz]],1)*(DATOS_[Conc.Sal.30])))))))),
0)</f>
        <v>0</v>
      </c>
      <c r="AN44" s="102">
        <f t="array" ref="AN44">IFERROR(
AVERAGE(IF(DATOS_[Sexo]=$B44,IF(DATOS_[[AGRUP. CLAS. PROF.]:[AGRUP. CLAS. PROF.]]=$B42,IF(DATOS_[Check Equiparado]="Sí",IF(DATOS_[Check Periodo Ref.]="Dentro",DATOS_[Tot COMPL.SAL Eq],FALSE))))),
0)</f>
        <v>0</v>
      </c>
      <c r="AO44" s="103">
        <f t="array" ref="AO44">IFERROR(
AVERAGE(IF(DATOS_[Sexo]=$B44,IF(DATOS_[[AGRUP. CLAS. PROF.]:[AGRUP. CLAS. PROF.]]=$B42,IF(DATOS_[Check Equiparado]="Sí",IF(DATOS_[Check Periodo Ref.]="Dentro",DATOS_[TOTAL SALARIO Eq],FALSE))))),
0)</f>
        <v>0</v>
      </c>
      <c r="AP44" s="104">
        <f t="array" ref="AP44">IFERROR(
(AVERAGE((IF(DATOS_[[Sexo]:[Sexo]]=$B44,IF(DATOS_[[AGRUP. CLAS. PROF.]:[AGRUP. CLAS. PROF.]]=$B42,IF(DATOS_[[Check Periodo Ref.]:[Check Periodo Ref.]]="Dentro",IF(DATOS_[[Check Equiparado]:[Check Equiparado]]="Sí",IF(DATOS!BI$5="Sí",(1/DATOS_[[% anualiz]:[% anualiz]]),1)*IF(DATOS!BI$4="Sí",1/DATOS_[[% normaliz]:[% normaliz]],1)*(DATOS_[C.Extra.01])))))))),
0)</f>
        <v>0</v>
      </c>
      <c r="AQ44" s="104">
        <f t="array" ref="AQ44">IFERROR(
(AVERAGE((IF(DATOS_[[Sexo]:[Sexo]]=$B44,IF(DATOS_[[AGRUP. CLAS. PROF.]:[AGRUP. CLAS. PROF.]]=$B42,IF(DATOS_[[Check Periodo Ref.]:[Check Periodo Ref.]]="Dentro",IF(DATOS_[[Check Equiparado]:[Check Equiparado]]="Sí",IF(DATOS!BJ$5="Sí",(1/DATOS_[[% anualiz]:[% anualiz]]),1)*IF(DATOS!BJ$4="Sí",1/DATOS_[[% normaliz]:[% normaliz]],1)*(DATOS_[C.Extra.02])))))))),
0)</f>
        <v>0</v>
      </c>
      <c r="AR44" s="104">
        <f t="array" ref="AR44">IFERROR(
(AVERAGE((IF(DATOS_[[Sexo]:[Sexo]]=$B44,IF(DATOS_[[AGRUP. CLAS. PROF.]:[AGRUP. CLAS. PROF.]]=$B42,IF(DATOS_[[Check Periodo Ref.]:[Check Periodo Ref.]]="Dentro",IF(DATOS_[[Check Equiparado]:[Check Equiparado]]="Sí",IF(DATOS!BK$5="Sí",(1/DATOS_[[% anualiz]:[% anualiz]]),1)*IF(DATOS!BK$4="Sí",1/DATOS_[[% normaliz]:[% normaliz]],1)*(DATOS_[C.Extra.03])))))))),
0)</f>
        <v>0</v>
      </c>
      <c r="AS44" s="104">
        <f t="array" ref="AS44">IFERROR(
(AVERAGE((IF(DATOS_[[Sexo]:[Sexo]]=$B44,IF(DATOS_[[AGRUP. CLAS. PROF.]:[AGRUP. CLAS. PROF.]]=$B42,IF(DATOS_[[Check Periodo Ref.]:[Check Periodo Ref.]]="Dentro",IF(DATOS_[[Check Equiparado]:[Check Equiparado]]="Sí",IF(DATOS!BL$5="Sí",(1/DATOS_[[% anualiz]:[% anualiz]]),1)*IF(DATOS!BL$4="Sí",1/DATOS_[[% normaliz]:[% normaliz]],1)*(DATOS_[C.Extra.04])))))))),
0)</f>
        <v>0</v>
      </c>
      <c r="AT44" s="104">
        <f t="array" ref="AT44">IFERROR(
(AVERAGE((IF(DATOS_[[Sexo]:[Sexo]]=$B44,IF(DATOS_[[AGRUP. CLAS. PROF.]:[AGRUP. CLAS. PROF.]]=$B42,IF(DATOS_[[Check Periodo Ref.]:[Check Periodo Ref.]]="Dentro",IF(DATOS_[[Check Equiparado]:[Check Equiparado]]="Sí",IF(DATOS!BM$5="Sí",(1/DATOS_[[% anualiz]:[% anualiz]]),1)*IF(DATOS!BM$4="Sí",1/DATOS_[[% normaliz]:[% normaliz]],1)*(DATOS_[C.Extra.05])))))))),
0)</f>
        <v>0</v>
      </c>
      <c r="AU44" s="105">
        <f t="array" ref="AU44">IFERROR(
AVERAGE(IF(DATOS_[Sexo]=$B44,IF(DATOS_[[AGRUP. CLAS. PROF.]:[AGRUP. CLAS. PROF.]]=$B42,IF(DATOS_[Check Equiparado]="Sí",IF(DATOS_[Check Periodo Ref.]="Dentro",DATOS_[Tot Extrasalarial Eq],FALSE))))),
0)</f>
        <v>0</v>
      </c>
      <c r="AV44" s="106">
        <f t="array" ref="AV44">IFERROR(
AVERAGE(IF(DATOS_[Sexo]=$B44,IF(DATOS_[[AGRUP. CLAS. PROF.]:[AGRUP. CLAS. PROF.]]=$B42,IF(DATOS_[Check Equiparado]="Sí",IF(DATOS_[Check Periodo Ref.]="Dentro",DATOS_[TOTAL Retrib Eq],FALSE))))),
0)</f>
        <v>0</v>
      </c>
    </row>
    <row r="45" spans="1:48" ht="17.25" thickBot="1" x14ac:dyDescent="0.35">
      <c r="A45" s="53" t="str">
        <f t="shared" ref="A45" si="43">+A46</f>
        <v>[ocultar]</v>
      </c>
      <c r="B45" s="62" t="s">
        <v>227</v>
      </c>
      <c r="C45" s="99"/>
      <c r="D45" s="63"/>
      <c r="E45" s="63"/>
      <c r="F45" s="63"/>
      <c r="G45" s="63"/>
      <c r="H45" s="63"/>
      <c r="I45" s="129" t="str">
        <f t="shared" ref="I45:AV45" si="44">IFERROR((I46-I47)/I46,"")</f>
        <v/>
      </c>
      <c r="J45" s="130" t="str">
        <f t="shared" si="44"/>
        <v/>
      </c>
      <c r="K45" s="131" t="str">
        <f t="shared" si="44"/>
        <v/>
      </c>
      <c r="L45" s="131" t="str">
        <f t="shared" si="44"/>
        <v/>
      </c>
      <c r="M45" s="131" t="str">
        <f t="shared" si="44"/>
        <v/>
      </c>
      <c r="N45" s="132" t="str">
        <f t="shared" si="44"/>
        <v/>
      </c>
      <c r="O45" s="133" t="str">
        <f t="shared" si="44"/>
        <v/>
      </c>
      <c r="P45" s="133" t="str">
        <f t="shared" si="44"/>
        <v/>
      </c>
      <c r="Q45" s="133" t="str">
        <f t="shared" si="44"/>
        <v/>
      </c>
      <c r="R45" s="133" t="str">
        <f t="shared" si="44"/>
        <v/>
      </c>
      <c r="S45" s="133" t="str">
        <f t="shared" si="44"/>
        <v/>
      </c>
      <c r="T45" s="133" t="str">
        <f t="shared" si="44"/>
        <v/>
      </c>
      <c r="U45" s="133" t="str">
        <f t="shared" si="44"/>
        <v/>
      </c>
      <c r="V45" s="133" t="str">
        <f t="shared" si="44"/>
        <v/>
      </c>
      <c r="W45" s="133" t="str">
        <f t="shared" si="44"/>
        <v/>
      </c>
      <c r="X45" s="133" t="str">
        <f t="shared" si="44"/>
        <v/>
      </c>
      <c r="Y45" s="133" t="str">
        <f t="shared" si="44"/>
        <v/>
      </c>
      <c r="Z45" s="132" t="str">
        <f t="shared" si="44"/>
        <v/>
      </c>
      <c r="AA45" s="132" t="str">
        <f t="shared" si="44"/>
        <v/>
      </c>
      <c r="AB45" s="132" t="str">
        <f t="shared" si="44"/>
        <v/>
      </c>
      <c r="AC45" s="132" t="str">
        <f t="shared" si="44"/>
        <v/>
      </c>
      <c r="AD45" s="132" t="str">
        <f t="shared" si="44"/>
        <v/>
      </c>
      <c r="AE45" s="132" t="str">
        <f t="shared" si="44"/>
        <v/>
      </c>
      <c r="AF45" s="132" t="str">
        <f t="shared" si="44"/>
        <v/>
      </c>
      <c r="AG45" s="132" t="str">
        <f t="shared" si="44"/>
        <v/>
      </c>
      <c r="AH45" s="132" t="str">
        <f t="shared" si="44"/>
        <v/>
      </c>
      <c r="AI45" s="132" t="str">
        <f t="shared" si="44"/>
        <v/>
      </c>
      <c r="AJ45" s="132" t="str">
        <f t="shared" si="44"/>
        <v/>
      </c>
      <c r="AK45" s="132" t="str">
        <f t="shared" si="44"/>
        <v/>
      </c>
      <c r="AL45" s="132" t="str">
        <f t="shared" si="44"/>
        <v/>
      </c>
      <c r="AM45" s="132" t="str">
        <f t="shared" si="44"/>
        <v/>
      </c>
      <c r="AN45" s="134" t="str">
        <f t="shared" si="44"/>
        <v/>
      </c>
      <c r="AO45" s="138" t="str">
        <f t="shared" si="44"/>
        <v/>
      </c>
      <c r="AP45" s="135" t="str">
        <f t="shared" si="44"/>
        <v/>
      </c>
      <c r="AQ45" s="135" t="str">
        <f t="shared" si="44"/>
        <v/>
      </c>
      <c r="AR45" s="135" t="str">
        <f t="shared" si="44"/>
        <v/>
      </c>
      <c r="AS45" s="135" t="str">
        <f t="shared" si="44"/>
        <v/>
      </c>
      <c r="AT45" s="135" t="str">
        <f t="shared" si="44"/>
        <v/>
      </c>
      <c r="AU45" s="136" t="str">
        <f t="shared" si="44"/>
        <v/>
      </c>
      <c r="AV45" s="137" t="str">
        <f t="shared" si="44"/>
        <v/>
      </c>
    </row>
    <row r="46" spans="1:48" x14ac:dyDescent="0.3">
      <c r="A46" s="53" t="str">
        <f t="shared" ref="A46" si="45">+IF(C46+C47=0,"[ocultar]","")</f>
        <v>[ocultar]</v>
      </c>
      <c r="B46" s="57" t="s">
        <v>162</v>
      </c>
      <c r="C46" s="56">
        <f t="array" ref="C46">SUM(IF($B46=DATOS_[Sexo],
IF($B45=DATOS_[AGRUP. CLAS. PROF.],
IF("Dentro"=DATOS_[Check Periodo Ref.],
1/(COUNTIFS(DATOS_[Sexo],$B46,DATOS_[AGRUP. CLAS. PROF.],$B45,DATOS_[Check Periodo Ref.],"Dentro",DATOS_[id],DATOS_[id]))))))</f>
        <v>0</v>
      </c>
      <c r="D46" s="58">
        <f>COUNTIFS(DATOS_[AGRUP. CLAS. PROF.],$B45,DATOS_[Sexo],$B46,DATOS_[Check Periodo Ref.],"Dentro")</f>
        <v>0</v>
      </c>
      <c r="E46" s="58">
        <f>COUNTIFS(DATOS_[AGRUP. CLAS. PROF.],$B45,DATOS_[Sexo],$B46,DATOS_[Check Periodo Ref.],"Dentro",DATOS_[Check Nº SC Norm],"Sí")</f>
        <v>0</v>
      </c>
      <c r="F46" s="58">
        <f>COUNTIFS(DATOS_[AGRUP. CLAS. PROF.],$B45,DATOS_[Sexo],$B46,DATOS_[Check Periodo Ref.],"Dentro",DATOS_[Check Nº SC Anualiz],"Sí")</f>
        <v>0</v>
      </c>
      <c r="G46" s="58">
        <f>COUNTIFS(DATOS_[AGRUP. CLAS. PROF.],$B45,DATOS_[Sexo],$B46,DATOS_[Check Periodo Ref.],"Dentro",DATOS_[Check Nº SC Norm y Anualiz],"Sí")</f>
        <v>0</v>
      </c>
      <c r="H46" s="58">
        <f>COUNTIFS(DATOS_[AGRUP. CLAS. PROF.],$B45,DATOS_[Sexo],$B46,DATOS_[Check Periodo Ref.],"Dentro",DATOS_[Check Equiparación],"Sí")</f>
        <v>0</v>
      </c>
      <c r="I46" s="100">
        <f t="array" ref="I46">IFERROR(
AVERAGE(IF(DATOS_[Sexo]=$B46,IF(DATOS_[[AGRUP. CLAS. PROF.]:[AGRUP. CLAS. PROF.]]=$B45,IF(DATOS_[Check Equiparado]="Sí",IF(DATOS_[Check Periodo Ref.]="Dentro",DATOS_[SALARIO BASE Eq],FALSE))))),
0)</f>
        <v>0</v>
      </c>
      <c r="J46" s="101">
        <f t="array" ref="J46">IFERROR(
(AVERAGE((IF(DATOS_[[Sexo]:[Sexo]]=$B46,IF(DATOS_[[AGRUP. CLAS. PROF.]:[AGRUP. CLAS. PROF.]]=$B45,IF(DATOS_[[Check Periodo Ref.]:[Check Periodo Ref.]]="Dentro",IF(DATOS_[[Check Equiparado]:[Check Equiparado]]="Sí",IF(DATOS!AE$5="Sí",(1/DATOS_[[% anualiz]:[% anualiz]]),1)*IF(DATOS!AE$4="Sí",1/DATOS_[[% normaliz]:[% normaliz]],1)*(DATOS_[Conc.Sal.01])))))))),
0)</f>
        <v>0</v>
      </c>
      <c r="K46" s="101">
        <f t="array" ref="K46">IFERROR(
(AVERAGE((IF(DATOS_[[Sexo]:[Sexo]]=$B46,IF(DATOS_[[AGRUP. CLAS. PROF.]:[AGRUP. CLAS. PROF.]]=$B45,IF(DATOS_[[Check Periodo Ref.]:[Check Periodo Ref.]]="Dentro",IF(DATOS_[[Check Equiparado]:[Check Equiparado]]="Sí",IF(DATOS!AF$5="Sí",(1/DATOS_[[% anualiz]:[% anualiz]]),1)*IF(DATOS!AF$4="Sí",1/DATOS_[[% normaliz]:[% normaliz]],1)*(DATOS_[Conc.Sal.02])))))))),
0)</f>
        <v>0</v>
      </c>
      <c r="L46" s="101">
        <f t="array" ref="L46">IFERROR(
(AVERAGE((IF(DATOS_[[Sexo]:[Sexo]]=$B46,IF(DATOS_[[AGRUP. CLAS. PROF.]:[AGRUP. CLAS. PROF.]]=$B45,IF(DATOS_[[Check Periodo Ref.]:[Check Periodo Ref.]]="Dentro",IF(DATOS_[[Check Equiparado]:[Check Equiparado]]="Sí",IF(DATOS!AG$5="Sí",(1/DATOS_[[% anualiz]:[% anualiz]]),1)*IF(DATOS!AG$4="Sí",1/DATOS_[[% normaliz]:[% normaliz]],1)*(DATOS_[Conc.Sal.03])))))))),
0)</f>
        <v>0</v>
      </c>
      <c r="M46" s="101">
        <f t="array" ref="M46">IFERROR(
(AVERAGE((IF(DATOS_[[Sexo]:[Sexo]]=$B46,IF(DATOS_[[AGRUP. CLAS. PROF.]:[AGRUP. CLAS. PROF.]]=$B45,IF(DATOS_[[Check Periodo Ref.]:[Check Periodo Ref.]]="Dentro",IF(DATOS_[[Check Equiparado]:[Check Equiparado]]="Sí",IF(DATOS!AH$5="Sí",(1/DATOS_[[% anualiz]:[% anualiz]]),1)*IF(DATOS!AH$4="Sí",1/DATOS_[[% normaliz]:[% normaliz]],1)*(DATOS_[Conc.Sal.04])))))))),
0)</f>
        <v>0</v>
      </c>
      <c r="N46" s="101">
        <f t="array" ref="N46">IFERROR(
(AVERAGE((IF(DATOS_[[Sexo]:[Sexo]]=$B46,IF(DATOS_[[AGRUP. CLAS. PROF.]:[AGRUP. CLAS. PROF.]]=$B45,IF(DATOS_[[Check Periodo Ref.]:[Check Periodo Ref.]]="Dentro",IF(DATOS_[[Check Equiparado]:[Check Equiparado]]="Sí",IF(DATOS!AI$5="Sí",(1/DATOS_[[% anualiz]:[% anualiz]]),1)*IF(DATOS!AI$4="Sí",1/DATOS_[[% normaliz]:[% normaliz]],1)*(DATOS_[Conc.Sal.05])))))))),
0)</f>
        <v>0</v>
      </c>
      <c r="O46" s="101">
        <f t="array" ref="O46">IFERROR(
(AVERAGE((IF(DATOS_[[Sexo]:[Sexo]]=$B46,IF(DATOS_[[AGRUP. CLAS. PROF.]:[AGRUP. CLAS. PROF.]]=$B45,IF(DATOS_[[Check Periodo Ref.]:[Check Periodo Ref.]]="Dentro",IF(DATOS_[[Check Equiparado]:[Check Equiparado]]="Sí",IF(DATOS!AJ$5="Sí",(1/DATOS_[[% anualiz]:[% anualiz]]),1)*IF(DATOS!AJ$4="Sí",1/DATOS_[[% normaliz]:[% normaliz]],1)*(DATOS_[Conc.Sal.06])))))))),
0)</f>
        <v>0</v>
      </c>
      <c r="P46" s="101">
        <f t="array" ref="P46">IFERROR(
(AVERAGE((IF(DATOS_[[Sexo]:[Sexo]]=$B46,IF(DATOS_[[AGRUP. CLAS. PROF.]:[AGRUP. CLAS. PROF.]]=$B45,IF(DATOS_[[Check Periodo Ref.]:[Check Periodo Ref.]]="Dentro",IF(DATOS_[[Check Equiparado]:[Check Equiparado]]="Sí",IF(DATOS!AK$5="Sí",(1/DATOS_[[% anualiz]:[% anualiz]]),1)*IF(DATOS!AK$4="Sí",1/DATOS_[[% normaliz]:[% normaliz]],1)*(DATOS_[Conc.Sal.07])))))))),
0)</f>
        <v>0</v>
      </c>
      <c r="Q46" s="101">
        <f t="array" ref="Q46">IFERROR(
(AVERAGE((IF(DATOS_[[Sexo]:[Sexo]]=$B46,IF(DATOS_[[AGRUP. CLAS. PROF.]:[AGRUP. CLAS. PROF.]]=$B45,IF(DATOS_[[Check Periodo Ref.]:[Check Periodo Ref.]]="Dentro",IF(DATOS_[[Check Equiparado]:[Check Equiparado]]="Sí",IF(DATOS!AL$5="Sí",(1/DATOS_[[% anualiz]:[% anualiz]]),1)*IF(DATOS!AL$4="Sí",1/DATOS_[[% normaliz]:[% normaliz]],1)*(DATOS_[Conc.Sal.08])))))))),
0)</f>
        <v>0</v>
      </c>
      <c r="R46" s="101">
        <f t="array" ref="R46">IFERROR(
(AVERAGE((IF(DATOS_[[Sexo]:[Sexo]]=$B46,IF(DATOS_[[AGRUP. CLAS. PROF.]:[AGRUP. CLAS. PROF.]]=$B45,IF(DATOS_[[Check Periodo Ref.]:[Check Periodo Ref.]]="Dentro",IF(DATOS_[[Check Equiparado]:[Check Equiparado]]="Sí",IF(DATOS!AM$5="Sí",(1/DATOS_[[% anualiz]:[% anualiz]]),1)*IF(DATOS!AM$4="Sí",1/DATOS_[[% normaliz]:[% normaliz]],1)*(DATOS_[Conc.Sal.09])))))))),
0)</f>
        <v>0</v>
      </c>
      <c r="S46" s="101">
        <f t="array" ref="S46">IFERROR(
(AVERAGE((IF(DATOS_[[Sexo]:[Sexo]]=$B46,IF(DATOS_[[AGRUP. CLAS. PROF.]:[AGRUP. CLAS. PROF.]]=$B45,IF(DATOS_[[Check Periodo Ref.]:[Check Periodo Ref.]]="Dentro",IF(DATOS_[[Check Equiparado]:[Check Equiparado]]="Sí",IF(DATOS!AN$5="Sí",(1/DATOS_[[% anualiz]:[% anualiz]]),1)*IF(DATOS!AN$4="Sí",1/DATOS_[[% normaliz]:[% normaliz]],1)*(DATOS_[Conc.Sal.10])))))))),
0)</f>
        <v>0</v>
      </c>
      <c r="T46" s="101">
        <f t="array" ref="T46">IFERROR(
(AVERAGE((IF(DATOS_[[Sexo]:[Sexo]]=$B46,IF(DATOS_[[AGRUP. CLAS. PROF.]:[AGRUP. CLAS. PROF.]]=$B45,IF(DATOS_[[Check Periodo Ref.]:[Check Periodo Ref.]]="Dentro",IF(DATOS_[[Check Equiparado]:[Check Equiparado]]="Sí",IF(DATOS!AO$5="Sí",(1/DATOS_[[% anualiz]:[% anualiz]]),1)*IF(DATOS!AO$4="Sí",1/DATOS_[[% normaliz]:[% normaliz]],1)*(DATOS_[Conc.Sal.11])))))))),
0)</f>
        <v>0</v>
      </c>
      <c r="U46" s="101">
        <f t="array" ref="U46">IFERROR(
(AVERAGE((IF(DATOS_[[Sexo]:[Sexo]]=$B46,IF(DATOS_[[AGRUP. CLAS. PROF.]:[AGRUP. CLAS. PROF.]]=$B45,IF(DATOS_[[Check Periodo Ref.]:[Check Periodo Ref.]]="Dentro",IF(DATOS_[[Check Equiparado]:[Check Equiparado]]="Sí",IF(DATOS!AP$5="Sí",(1/DATOS_[[% anualiz]:[% anualiz]]),1)*IF(DATOS!AP$4="Sí",1/DATOS_[[% normaliz]:[% normaliz]],1)*(DATOS_[Conc.Sal.12])))))))),
0)</f>
        <v>0</v>
      </c>
      <c r="V46" s="101">
        <f t="array" ref="V46">IFERROR(
(AVERAGE((IF(DATOS_[[Sexo]:[Sexo]]=$B46,IF(DATOS_[[AGRUP. CLAS. PROF.]:[AGRUP. CLAS. PROF.]]=$B45,IF(DATOS_[[Check Periodo Ref.]:[Check Periodo Ref.]]="Dentro",IF(DATOS_[[Check Equiparado]:[Check Equiparado]]="Sí",IF(DATOS!AQ$5="Sí",(1/DATOS_[[% anualiz]:[% anualiz]]),1)*IF(DATOS!AQ$4="Sí",1/DATOS_[[% normaliz]:[% normaliz]],1)*(DATOS_[Conc.Sal.13])))))))),
0)</f>
        <v>0</v>
      </c>
      <c r="W46" s="101">
        <f t="array" ref="W46">IFERROR(
(AVERAGE((IF(DATOS_[[Sexo]:[Sexo]]=$B46,IF(DATOS_[[AGRUP. CLAS. PROF.]:[AGRUP. CLAS. PROF.]]=$B45,IF(DATOS_[[Check Periodo Ref.]:[Check Periodo Ref.]]="Dentro",IF(DATOS_[[Check Equiparado]:[Check Equiparado]]="Sí",IF(DATOS!AR$5="Sí",(1/DATOS_[[% anualiz]:[% anualiz]]),1)*IF(DATOS!AR$4="Sí",1/DATOS_[[% normaliz]:[% normaliz]],1)*(DATOS_[Conc.Sal.14])))))))),
0)</f>
        <v>0</v>
      </c>
      <c r="X46" s="101">
        <f t="array" ref="X46">IFERROR(
(AVERAGE((IF(DATOS_[[Sexo]:[Sexo]]=$B46,IF(DATOS_[[AGRUP. CLAS. PROF.]:[AGRUP. CLAS. PROF.]]=$B45,IF(DATOS_[[Check Periodo Ref.]:[Check Periodo Ref.]]="Dentro",IF(DATOS_[[Check Equiparado]:[Check Equiparado]]="Sí",IF(DATOS!AS$5="Sí",(1/DATOS_[[% anualiz]:[% anualiz]]),1)*IF(DATOS!AS$4="Sí",1/DATOS_[[% normaliz]:[% normaliz]],1)*(DATOS_[Conc.Sal.15])))))))),
0)</f>
        <v>0</v>
      </c>
      <c r="Y46" s="101">
        <f t="array" ref="Y46">IFERROR(
(AVERAGE((IF(DATOS_[[Sexo]:[Sexo]]=$B46,IF(DATOS_[[AGRUP. CLAS. PROF.]:[AGRUP. CLAS. PROF.]]=$B45,IF(DATOS_[[Check Periodo Ref.]:[Check Periodo Ref.]]="Dentro",IF(DATOS_[[Check Equiparado]:[Check Equiparado]]="Sí",IF(DATOS!AT$5="Sí",(1/DATOS_[[% anualiz]:[% anualiz]]),1)*IF(DATOS!AT$4="Sí",1/DATOS_[[% normaliz]:[% normaliz]],1)*(DATOS_[Conc.Sal.16])))))))),
0)</f>
        <v>0</v>
      </c>
      <c r="Z46" s="101">
        <f t="array" ref="Z46">IFERROR(
(AVERAGE((IF(DATOS_[[Sexo]:[Sexo]]=$B46,IF(DATOS_[[AGRUP. CLAS. PROF.]:[AGRUP. CLAS. PROF.]]=$B45,IF(DATOS_[[Check Periodo Ref.]:[Check Periodo Ref.]]="Dentro",IF(DATOS_[[Check Equiparado]:[Check Equiparado]]="Sí",IF(DATOS!AU$5="Sí",(1/DATOS_[[% anualiz]:[% anualiz]]),1)*IF(DATOS!AU$4="Sí",1/DATOS_[[% normaliz]:[% normaliz]],1)*(DATOS_[Conc.Sal.17])))))))),
0)</f>
        <v>0</v>
      </c>
      <c r="AA46" s="101">
        <f t="array" ref="AA46">IFERROR(
(AVERAGE((IF(DATOS_[[Sexo]:[Sexo]]=$B46,IF(DATOS_[[AGRUP. CLAS. PROF.]:[AGRUP. CLAS. PROF.]]=$B45,IF(DATOS_[[Check Periodo Ref.]:[Check Periodo Ref.]]="Dentro",IF(DATOS_[[Check Equiparado]:[Check Equiparado]]="Sí",IF(DATOS!AV$5="Sí",(1/DATOS_[[% anualiz]:[% anualiz]]),1)*IF(DATOS!AV$4="Sí",1/DATOS_[[% normaliz]:[% normaliz]],1)*(DATOS_[Conc.Sal.18])))))))),
0)</f>
        <v>0</v>
      </c>
      <c r="AB46" s="101">
        <f t="array" ref="AB46">IFERROR(
(AVERAGE((IF(DATOS_[[Sexo]:[Sexo]]=$B46,IF(DATOS_[[AGRUP. CLAS. PROF.]:[AGRUP. CLAS. PROF.]]=$B45,IF(DATOS_[[Check Periodo Ref.]:[Check Periodo Ref.]]="Dentro",IF(DATOS_[[Check Equiparado]:[Check Equiparado]]="Sí",IF(DATOS!AW$5="Sí",(1/DATOS_[[% anualiz]:[% anualiz]]),1)*IF(DATOS!AW$4="Sí",1/DATOS_[[% normaliz]:[% normaliz]],1)*(DATOS_[Conc.Sal.19])))))))),
0)</f>
        <v>0</v>
      </c>
      <c r="AC46" s="101">
        <f t="array" ref="AC46">IFERROR(
(AVERAGE((IF(DATOS_[[Sexo]:[Sexo]]=$B46,IF(DATOS_[[AGRUP. CLAS. PROF.]:[AGRUP. CLAS. PROF.]]=$B45,IF(DATOS_[[Check Periodo Ref.]:[Check Periodo Ref.]]="Dentro",IF(DATOS_[[Check Equiparado]:[Check Equiparado]]="Sí",IF(DATOS!AX$5="Sí",(1/DATOS_[[% anualiz]:[% anualiz]]),1)*IF(DATOS!AX$4="Sí",1/DATOS_[[% normaliz]:[% normaliz]],1)*(DATOS_[Conc.Sal.20])))))))),
0)</f>
        <v>0</v>
      </c>
      <c r="AD46" s="101">
        <f t="array" ref="AD46">IFERROR(
(AVERAGE((IF(DATOS_[[Sexo]:[Sexo]]=$B46,IF(DATOS_[[AGRUP. CLAS. PROF.]:[AGRUP. CLAS. PROF.]]=$B45,IF(DATOS_[[Check Periodo Ref.]:[Check Periodo Ref.]]="Dentro",IF(DATOS_[[Check Equiparado]:[Check Equiparado]]="Sí",IF(DATOS!AY$5="Sí",(1/DATOS_[[% anualiz]:[% anualiz]]),1)*IF(DATOS!AY$4="Sí",1/DATOS_[[% normaliz]:[% normaliz]],1)*(DATOS_[Conc.Sal.21])))))))),
0)</f>
        <v>0</v>
      </c>
      <c r="AE46" s="101">
        <f t="array" ref="AE46">IFERROR(
(AVERAGE((IF(DATOS_[[Sexo]:[Sexo]]=$B46,IF(DATOS_[[AGRUP. CLAS. PROF.]:[AGRUP. CLAS. PROF.]]=$B45,IF(DATOS_[[Check Periodo Ref.]:[Check Periodo Ref.]]="Dentro",IF(DATOS_[[Check Equiparado]:[Check Equiparado]]="Sí",IF(DATOS!AZ$5="Sí",(1/DATOS_[[% anualiz]:[% anualiz]]),1)*IF(DATOS!AZ$4="Sí",1/DATOS_[[% normaliz]:[% normaliz]],1)*(DATOS_[Conc.Sal.22])))))))),
0)</f>
        <v>0</v>
      </c>
      <c r="AF46" s="101">
        <f t="array" ref="AF46">IFERROR(
(AVERAGE((IF(DATOS_[[Sexo]:[Sexo]]=$B46,IF(DATOS_[[AGRUP. CLAS. PROF.]:[AGRUP. CLAS. PROF.]]=$B45,IF(DATOS_[[Check Periodo Ref.]:[Check Periodo Ref.]]="Dentro",IF(DATOS_[[Check Equiparado]:[Check Equiparado]]="Sí",IF(DATOS!BA$5="Sí",(1/DATOS_[[% anualiz]:[% anualiz]]),1)*IF(DATOS!BA$4="Sí",1/DATOS_[[% normaliz]:[% normaliz]],1)*(DATOS_[Conc.Sal.23])))))))),
0)</f>
        <v>0</v>
      </c>
      <c r="AG46" s="101">
        <f t="array" ref="AG46">IFERROR(
(AVERAGE((IF(DATOS_[[Sexo]:[Sexo]]=$B46,IF(DATOS_[[AGRUP. CLAS. PROF.]:[AGRUP. CLAS. PROF.]]=$B45,IF(DATOS_[[Check Periodo Ref.]:[Check Periodo Ref.]]="Dentro",IF(DATOS_[[Check Equiparado]:[Check Equiparado]]="Sí",IF(DATOS!BB$5="Sí",(1/DATOS_[[% anualiz]:[% anualiz]]),1)*IF(DATOS!BB$4="Sí",1/DATOS_[[% normaliz]:[% normaliz]],1)*(DATOS_[Conc.Sal.24])))))))),
0)</f>
        <v>0</v>
      </c>
      <c r="AH46" s="101">
        <f t="array" ref="AH46">IFERROR(
(AVERAGE((IF(DATOS_[[Sexo]:[Sexo]]=$B46,IF(DATOS_[[AGRUP. CLAS. PROF.]:[AGRUP. CLAS. PROF.]]=$B45,IF(DATOS_[[Check Periodo Ref.]:[Check Periodo Ref.]]="Dentro",IF(DATOS_[[Check Equiparado]:[Check Equiparado]]="Sí",IF(DATOS!BC$5="Sí",(1/DATOS_[[% anualiz]:[% anualiz]]),1)*IF(DATOS!BC$4="Sí",1/DATOS_[[% normaliz]:[% normaliz]],1)*(DATOS_[Conc.Sal.25])))))))),
0)</f>
        <v>0</v>
      </c>
      <c r="AI46" s="101">
        <f t="array" ref="AI46">IFERROR(
(AVERAGE((IF(DATOS_[[Sexo]:[Sexo]]=$B46,IF(DATOS_[[AGRUP. CLAS. PROF.]:[AGRUP. CLAS. PROF.]]=$B45,IF(DATOS_[[Check Periodo Ref.]:[Check Periodo Ref.]]="Dentro",IF(DATOS_[[Check Equiparado]:[Check Equiparado]]="Sí",IF(DATOS!BD$5="Sí",(1/DATOS_[[% anualiz]:[% anualiz]]),1)*IF(DATOS!BD$4="Sí",1/DATOS_[[% normaliz]:[% normaliz]],1)*(DATOS_[Conc.Sal.26])))))))),
0)</f>
        <v>0</v>
      </c>
      <c r="AJ46" s="101">
        <f t="array" ref="AJ46">IFERROR(
(AVERAGE((IF(DATOS_[[Sexo]:[Sexo]]=$B46,IF(DATOS_[[AGRUP. CLAS. PROF.]:[AGRUP. CLAS. PROF.]]=$B45,IF(DATOS_[[Check Periodo Ref.]:[Check Periodo Ref.]]="Dentro",IF(DATOS_[[Check Equiparado]:[Check Equiparado]]="Sí",IF(DATOS!BE$5="Sí",(1/DATOS_[[% anualiz]:[% anualiz]]),1)*IF(DATOS!BE$4="Sí",1/DATOS_[[% normaliz]:[% normaliz]],1)*(DATOS_[Conc.Sal.27])))))))),
0)</f>
        <v>0</v>
      </c>
      <c r="AK46" s="101">
        <f t="array" ref="AK46">IFERROR(
(AVERAGE((IF(DATOS_[[Sexo]:[Sexo]]=$B46,IF(DATOS_[[AGRUP. CLAS. PROF.]:[AGRUP. CLAS. PROF.]]=$B45,IF(DATOS_[[Check Periodo Ref.]:[Check Periodo Ref.]]="Dentro",IF(DATOS_[[Check Equiparado]:[Check Equiparado]]="Sí",IF(DATOS!BF$5="Sí",(1/DATOS_[[% anualiz]:[% anualiz]]),1)*IF(DATOS!BF$4="Sí",1/DATOS_[[% normaliz]:[% normaliz]],1)*(DATOS_[Conc.Sal.28])))))))),
0)</f>
        <v>0</v>
      </c>
      <c r="AL46" s="101">
        <f t="array" ref="AL46">IFERROR(
(AVERAGE((IF(DATOS_[[Sexo]:[Sexo]]=$B46,IF(DATOS_[[AGRUP. CLAS. PROF.]:[AGRUP. CLAS. PROF.]]=$B45,IF(DATOS_[[Check Periodo Ref.]:[Check Periodo Ref.]]="Dentro",IF(DATOS_[[Check Equiparado]:[Check Equiparado]]="Sí",IF(DATOS!BG$5="Sí",(1/DATOS_[[% anualiz]:[% anualiz]]),1)*IF(DATOS!BG$4="Sí",1/DATOS_[[% normaliz]:[% normaliz]],1)*(DATOS_[Conc.Sal.29])))))))),
0)</f>
        <v>0</v>
      </c>
      <c r="AM46" s="101">
        <f t="array" ref="AM46">IFERROR(
(AVERAGE((IF(DATOS_[[Sexo]:[Sexo]]=$B46,IF(DATOS_[[AGRUP. CLAS. PROF.]:[AGRUP. CLAS. PROF.]]=$B45,IF(DATOS_[[Check Periodo Ref.]:[Check Periodo Ref.]]="Dentro",IF(DATOS_[[Check Equiparado]:[Check Equiparado]]="Sí",IF(DATOS!BH$5="Sí",(1/DATOS_[[% anualiz]:[% anualiz]]),1)*IF(DATOS!BH$4="Sí",1/DATOS_[[% normaliz]:[% normaliz]],1)*(DATOS_[Conc.Sal.30])))))))),
0)</f>
        <v>0</v>
      </c>
      <c r="AN46" s="102">
        <f t="array" ref="AN46">IFERROR(
AVERAGE(IF(DATOS_[Sexo]=$B46,IF(DATOS_[[AGRUP. CLAS. PROF.]:[AGRUP. CLAS. PROF.]]=$B45,IF(DATOS_[Check Equiparado]="Sí",IF(DATOS_[Check Periodo Ref.]="Dentro",DATOS_[Tot COMPL.SAL Eq],FALSE))))),
0)</f>
        <v>0</v>
      </c>
      <c r="AO46" s="103">
        <f t="array" ref="AO46">IFERROR(
AVERAGE(IF(DATOS_[Sexo]=$B46,IF(DATOS_[[AGRUP. CLAS. PROF.]:[AGRUP. CLAS. PROF.]]=$B45,IF(DATOS_[Check Equiparado]="Sí",IF(DATOS_[Check Periodo Ref.]="Dentro",DATOS_[TOTAL SALARIO Eq],FALSE))))),
0)</f>
        <v>0</v>
      </c>
      <c r="AP46" s="104">
        <f t="array" ref="AP46">IFERROR(
(AVERAGE((IF(DATOS_[[Sexo]:[Sexo]]=$B46,IF(DATOS_[[AGRUP. CLAS. PROF.]:[AGRUP. CLAS. PROF.]]=$B45,IF(DATOS_[[Check Periodo Ref.]:[Check Periodo Ref.]]="Dentro",IF(DATOS_[[Check Equiparado]:[Check Equiparado]]="Sí",IF(DATOS!BI$5="Sí",(1/DATOS_[[% anualiz]:[% anualiz]]),1)*IF(DATOS!BI$4="Sí",1/DATOS_[[% normaliz]:[% normaliz]],1)*(DATOS_[C.Extra.01])))))))),
0)</f>
        <v>0</v>
      </c>
      <c r="AQ46" s="104">
        <f t="array" ref="AQ46">IFERROR(
(AVERAGE((IF(DATOS_[[Sexo]:[Sexo]]=$B46,IF(DATOS_[[AGRUP. CLAS. PROF.]:[AGRUP. CLAS. PROF.]]=$B45,IF(DATOS_[[Check Periodo Ref.]:[Check Periodo Ref.]]="Dentro",IF(DATOS_[[Check Equiparado]:[Check Equiparado]]="Sí",IF(DATOS!BJ$5="Sí",(1/DATOS_[[% anualiz]:[% anualiz]]),1)*IF(DATOS!BJ$4="Sí",1/DATOS_[[% normaliz]:[% normaliz]],1)*(DATOS_[C.Extra.02])))))))),
0)</f>
        <v>0</v>
      </c>
      <c r="AR46" s="104">
        <f t="array" ref="AR46">IFERROR(
(AVERAGE((IF(DATOS_[[Sexo]:[Sexo]]=$B46,IF(DATOS_[[AGRUP. CLAS. PROF.]:[AGRUP. CLAS. PROF.]]=$B45,IF(DATOS_[[Check Periodo Ref.]:[Check Periodo Ref.]]="Dentro",IF(DATOS_[[Check Equiparado]:[Check Equiparado]]="Sí",IF(DATOS!BK$5="Sí",(1/DATOS_[[% anualiz]:[% anualiz]]),1)*IF(DATOS!BK$4="Sí",1/DATOS_[[% normaliz]:[% normaliz]],1)*(DATOS_[C.Extra.03])))))))),
0)</f>
        <v>0</v>
      </c>
      <c r="AS46" s="104">
        <f t="array" ref="AS46">IFERROR(
(AVERAGE((IF(DATOS_[[Sexo]:[Sexo]]=$B46,IF(DATOS_[[AGRUP. CLAS. PROF.]:[AGRUP. CLAS. PROF.]]=$B45,IF(DATOS_[[Check Periodo Ref.]:[Check Periodo Ref.]]="Dentro",IF(DATOS_[[Check Equiparado]:[Check Equiparado]]="Sí",IF(DATOS!BL$5="Sí",(1/DATOS_[[% anualiz]:[% anualiz]]),1)*IF(DATOS!BL$4="Sí",1/DATOS_[[% normaliz]:[% normaliz]],1)*(DATOS_[C.Extra.04])))))))),
0)</f>
        <v>0</v>
      </c>
      <c r="AT46" s="104">
        <f t="array" ref="AT46">IFERROR(
(AVERAGE((IF(DATOS_[[Sexo]:[Sexo]]=$B46,IF(DATOS_[[AGRUP. CLAS. PROF.]:[AGRUP. CLAS. PROF.]]=$B45,IF(DATOS_[[Check Periodo Ref.]:[Check Periodo Ref.]]="Dentro",IF(DATOS_[[Check Equiparado]:[Check Equiparado]]="Sí",IF(DATOS!BM$5="Sí",(1/DATOS_[[% anualiz]:[% anualiz]]),1)*IF(DATOS!BM$4="Sí",1/DATOS_[[% normaliz]:[% normaliz]],1)*(DATOS_[C.Extra.05])))))))),
0)</f>
        <v>0</v>
      </c>
      <c r="AU46" s="105">
        <f t="array" ref="AU46">IFERROR(
AVERAGE(IF(DATOS_[Sexo]=$B46,IF(DATOS_[[AGRUP. CLAS. PROF.]:[AGRUP. CLAS. PROF.]]=$B45,IF(DATOS_[Check Equiparado]="Sí",IF(DATOS_[Check Periodo Ref.]="Dentro",DATOS_[Tot Extrasalarial Eq],FALSE))))),
0)</f>
        <v>0</v>
      </c>
      <c r="AV46" s="106">
        <f t="array" ref="AV46">IFERROR(
AVERAGE(IF(DATOS_[Sexo]=$B46,IF(DATOS_[[AGRUP. CLAS. PROF.]:[AGRUP. CLAS. PROF.]]=$B45,IF(DATOS_[Check Equiparado]="Sí",IF(DATOS_[Check Periodo Ref.]="Dentro",DATOS_[TOTAL Retrib Eq],FALSE))))),
0)</f>
        <v>0</v>
      </c>
    </row>
    <row r="47" spans="1:48" x14ac:dyDescent="0.3">
      <c r="A47" s="53" t="str">
        <f t="shared" ref="A47" si="46">+A46</f>
        <v>[ocultar]</v>
      </c>
      <c r="B47" s="57" t="s">
        <v>163</v>
      </c>
      <c r="C47" s="56">
        <f t="array" ref="C47">SUM(IF($B47=DATOS_[Sexo],
IF($B45=DATOS_[AGRUP. CLAS. PROF.],
IF("Dentro"=DATOS_[Check Periodo Ref.],
1/(COUNTIFS(DATOS_[Sexo],$B47,DATOS_[AGRUP. CLAS. PROF.],$B45,DATOS_[Check Periodo Ref.],"Dentro",DATOS_[id],DATOS_[id]))))))</f>
        <v>0</v>
      </c>
      <c r="D47" s="58">
        <f>COUNTIFS(DATOS_[AGRUP. CLAS. PROF.],$B45,DATOS_[Sexo],$B47,DATOS_[Check Periodo Ref.],"Dentro")</f>
        <v>0</v>
      </c>
      <c r="E47" s="58">
        <f>COUNTIFS(DATOS_[AGRUP. CLAS. PROF.],$B45,DATOS_[Sexo],$B47,DATOS_[Check Periodo Ref.],"Dentro",DATOS_[Check Nº SC Norm],"Sí")</f>
        <v>0</v>
      </c>
      <c r="F47" s="58">
        <f>COUNTIFS(DATOS_[AGRUP. CLAS. PROF.],$B45,DATOS_[Sexo],$B47,DATOS_[Check Periodo Ref.],"Dentro",DATOS_[Check Nº SC Anualiz],"Sí")</f>
        <v>0</v>
      </c>
      <c r="G47" s="58">
        <f>COUNTIFS(DATOS_[AGRUP. CLAS. PROF.],$B45,DATOS_[Sexo],$B47,DATOS_[Check Periodo Ref.],"Dentro",DATOS_[Check Nº SC Norm y Anualiz],"Sí")</f>
        <v>0</v>
      </c>
      <c r="H47" s="58">
        <f>COUNTIFS(DATOS_[AGRUP. CLAS. PROF.],$B45,DATOS_[Sexo],$B47,DATOS_[Check Periodo Ref.],"Dentro",DATOS_[Check Equiparación],"Sí")</f>
        <v>0</v>
      </c>
      <c r="I47" s="100" cm="1">
        <f t="array" ref="I47">IFERROR(
AVERAGE(IF(DATOS_[Sexo]=$B47,IF(DATOS_[[AGRUP. CLAS. PROF.]:[AGRUP. CLAS. PROF.]]=$B45,IF(DATOS_[Check Equiparado]="Sí",IF(DATOS_[Check Periodo Ref.]="Dentro",DATOS_[SALARIO BASE Eq],FALSE))))),
0)</f>
        <v>0</v>
      </c>
      <c r="J47" s="101">
        <f t="array" ref="J47">IFERROR(
(AVERAGE((IF(DATOS_[[Sexo]:[Sexo]]=$B47,IF(DATOS_[[AGRUP. CLAS. PROF.]:[AGRUP. CLAS. PROF.]]=$B45,IF(DATOS_[[Check Periodo Ref.]:[Check Periodo Ref.]]="Dentro",IF(DATOS_[[Check Equiparado]:[Check Equiparado]]="Sí",IF(DATOS!AE$5="Sí",(1/DATOS_[[% anualiz]:[% anualiz]]),1)*IF(DATOS!AE$4="Sí",1/DATOS_[[% normaliz]:[% normaliz]],1)*(DATOS_[Conc.Sal.01])))))))),
0)</f>
        <v>0</v>
      </c>
      <c r="K47" s="101">
        <f t="array" ref="K47">IFERROR(
(AVERAGE((IF(DATOS_[[Sexo]:[Sexo]]=$B47,IF(DATOS_[[AGRUP. CLAS. PROF.]:[AGRUP. CLAS. PROF.]]=$B45,IF(DATOS_[[Check Periodo Ref.]:[Check Periodo Ref.]]="Dentro",IF(DATOS_[[Check Equiparado]:[Check Equiparado]]="Sí",IF(DATOS!AF$5="Sí",(1/DATOS_[[% anualiz]:[% anualiz]]),1)*IF(DATOS!AF$4="Sí",1/DATOS_[[% normaliz]:[% normaliz]],1)*(DATOS_[Conc.Sal.02])))))))),
0)</f>
        <v>0</v>
      </c>
      <c r="L47" s="101">
        <f t="array" ref="L47">IFERROR(
(AVERAGE((IF(DATOS_[[Sexo]:[Sexo]]=$B47,IF(DATOS_[[AGRUP. CLAS. PROF.]:[AGRUP. CLAS. PROF.]]=$B45,IF(DATOS_[[Check Periodo Ref.]:[Check Periodo Ref.]]="Dentro",IF(DATOS_[[Check Equiparado]:[Check Equiparado]]="Sí",IF(DATOS!AG$5="Sí",(1/DATOS_[[% anualiz]:[% anualiz]]),1)*IF(DATOS!AG$4="Sí",1/DATOS_[[% normaliz]:[% normaliz]],1)*(DATOS_[Conc.Sal.03])))))))),
0)</f>
        <v>0</v>
      </c>
      <c r="M47" s="101">
        <f t="array" ref="M47">IFERROR(
(AVERAGE((IF(DATOS_[[Sexo]:[Sexo]]=$B47,IF(DATOS_[[AGRUP. CLAS. PROF.]:[AGRUP. CLAS. PROF.]]=$B45,IF(DATOS_[[Check Periodo Ref.]:[Check Periodo Ref.]]="Dentro",IF(DATOS_[[Check Equiparado]:[Check Equiparado]]="Sí",IF(DATOS!AH$5="Sí",(1/DATOS_[[% anualiz]:[% anualiz]]),1)*IF(DATOS!AH$4="Sí",1/DATOS_[[% normaliz]:[% normaliz]],1)*(DATOS_[Conc.Sal.04])))))))),
0)</f>
        <v>0</v>
      </c>
      <c r="N47" s="101">
        <f t="array" ref="N47">IFERROR(
(AVERAGE((IF(DATOS_[[Sexo]:[Sexo]]=$B47,IF(DATOS_[[AGRUP. CLAS. PROF.]:[AGRUP. CLAS. PROF.]]=$B45,IF(DATOS_[[Check Periodo Ref.]:[Check Periodo Ref.]]="Dentro",IF(DATOS_[[Check Equiparado]:[Check Equiparado]]="Sí",IF(DATOS!AI$5="Sí",(1/DATOS_[[% anualiz]:[% anualiz]]),1)*IF(DATOS!AI$4="Sí",1/DATOS_[[% normaliz]:[% normaliz]],1)*(DATOS_[Conc.Sal.05])))))))),
0)</f>
        <v>0</v>
      </c>
      <c r="O47" s="101">
        <f t="array" ref="O47">IFERROR(
(AVERAGE((IF(DATOS_[[Sexo]:[Sexo]]=$B47,IF(DATOS_[[AGRUP. CLAS. PROF.]:[AGRUP. CLAS. PROF.]]=$B45,IF(DATOS_[[Check Periodo Ref.]:[Check Periodo Ref.]]="Dentro",IF(DATOS_[[Check Equiparado]:[Check Equiparado]]="Sí",IF(DATOS!AJ$5="Sí",(1/DATOS_[[% anualiz]:[% anualiz]]),1)*IF(DATOS!AJ$4="Sí",1/DATOS_[[% normaliz]:[% normaliz]],1)*(DATOS_[Conc.Sal.06])))))))),
0)</f>
        <v>0</v>
      </c>
      <c r="P47" s="101">
        <f t="array" ref="P47">IFERROR(
(AVERAGE((IF(DATOS_[[Sexo]:[Sexo]]=$B47,IF(DATOS_[[AGRUP. CLAS. PROF.]:[AGRUP. CLAS. PROF.]]=$B45,IF(DATOS_[[Check Periodo Ref.]:[Check Periodo Ref.]]="Dentro",IF(DATOS_[[Check Equiparado]:[Check Equiparado]]="Sí",IF(DATOS!AK$5="Sí",(1/DATOS_[[% anualiz]:[% anualiz]]),1)*IF(DATOS!AK$4="Sí",1/DATOS_[[% normaliz]:[% normaliz]],1)*(DATOS_[Conc.Sal.07])))))))),
0)</f>
        <v>0</v>
      </c>
      <c r="Q47" s="101">
        <f t="array" ref="Q47">IFERROR(
(AVERAGE((IF(DATOS_[[Sexo]:[Sexo]]=$B47,IF(DATOS_[[AGRUP. CLAS. PROF.]:[AGRUP. CLAS. PROF.]]=$B45,IF(DATOS_[[Check Periodo Ref.]:[Check Periodo Ref.]]="Dentro",IF(DATOS_[[Check Equiparado]:[Check Equiparado]]="Sí",IF(DATOS!AL$5="Sí",(1/DATOS_[[% anualiz]:[% anualiz]]),1)*IF(DATOS!AL$4="Sí",1/DATOS_[[% normaliz]:[% normaliz]],1)*(DATOS_[Conc.Sal.08])))))))),
0)</f>
        <v>0</v>
      </c>
      <c r="R47" s="101">
        <f t="array" ref="R47">IFERROR(
(AVERAGE((IF(DATOS_[[Sexo]:[Sexo]]=$B47,IF(DATOS_[[AGRUP. CLAS. PROF.]:[AGRUP. CLAS. PROF.]]=$B45,IF(DATOS_[[Check Periodo Ref.]:[Check Periodo Ref.]]="Dentro",IF(DATOS_[[Check Equiparado]:[Check Equiparado]]="Sí",IF(DATOS!AM$5="Sí",(1/DATOS_[[% anualiz]:[% anualiz]]),1)*IF(DATOS!AM$4="Sí",1/DATOS_[[% normaliz]:[% normaliz]],1)*(DATOS_[Conc.Sal.09])))))))),
0)</f>
        <v>0</v>
      </c>
      <c r="S47" s="101">
        <f t="array" ref="S47">IFERROR(
(AVERAGE((IF(DATOS_[[Sexo]:[Sexo]]=$B47,IF(DATOS_[[AGRUP. CLAS. PROF.]:[AGRUP. CLAS. PROF.]]=$B45,IF(DATOS_[[Check Periodo Ref.]:[Check Periodo Ref.]]="Dentro",IF(DATOS_[[Check Equiparado]:[Check Equiparado]]="Sí",IF(DATOS!AN$5="Sí",(1/DATOS_[[% anualiz]:[% anualiz]]),1)*IF(DATOS!AN$4="Sí",1/DATOS_[[% normaliz]:[% normaliz]],1)*(DATOS_[Conc.Sal.10])))))))),
0)</f>
        <v>0</v>
      </c>
      <c r="T47" s="101">
        <f t="array" ref="T47">IFERROR(
(AVERAGE((IF(DATOS_[[Sexo]:[Sexo]]=$B47,IF(DATOS_[[AGRUP. CLAS. PROF.]:[AGRUP. CLAS. PROF.]]=$B45,IF(DATOS_[[Check Periodo Ref.]:[Check Periodo Ref.]]="Dentro",IF(DATOS_[[Check Equiparado]:[Check Equiparado]]="Sí",IF(DATOS!AO$5="Sí",(1/DATOS_[[% anualiz]:[% anualiz]]),1)*IF(DATOS!AO$4="Sí",1/DATOS_[[% normaliz]:[% normaliz]],1)*(DATOS_[Conc.Sal.11])))))))),
0)</f>
        <v>0</v>
      </c>
      <c r="U47" s="101">
        <f t="array" ref="U47">IFERROR(
(AVERAGE((IF(DATOS_[[Sexo]:[Sexo]]=$B47,IF(DATOS_[[AGRUP. CLAS. PROF.]:[AGRUP. CLAS. PROF.]]=$B45,IF(DATOS_[[Check Periodo Ref.]:[Check Periodo Ref.]]="Dentro",IF(DATOS_[[Check Equiparado]:[Check Equiparado]]="Sí",IF(DATOS!AP$5="Sí",(1/DATOS_[[% anualiz]:[% anualiz]]),1)*IF(DATOS!AP$4="Sí",1/DATOS_[[% normaliz]:[% normaliz]],1)*(DATOS_[Conc.Sal.12])))))))),
0)</f>
        <v>0</v>
      </c>
      <c r="V47" s="101">
        <f t="array" ref="V47">IFERROR(
(AVERAGE((IF(DATOS_[[Sexo]:[Sexo]]=$B47,IF(DATOS_[[AGRUP. CLAS. PROF.]:[AGRUP. CLAS. PROF.]]=$B45,IF(DATOS_[[Check Periodo Ref.]:[Check Periodo Ref.]]="Dentro",IF(DATOS_[[Check Equiparado]:[Check Equiparado]]="Sí",IF(DATOS!AQ$5="Sí",(1/DATOS_[[% anualiz]:[% anualiz]]),1)*IF(DATOS!AQ$4="Sí",1/DATOS_[[% normaliz]:[% normaliz]],1)*(DATOS_[Conc.Sal.13])))))))),
0)</f>
        <v>0</v>
      </c>
      <c r="W47" s="101">
        <f t="array" ref="W47">IFERROR(
(AVERAGE((IF(DATOS_[[Sexo]:[Sexo]]=$B47,IF(DATOS_[[AGRUP. CLAS. PROF.]:[AGRUP. CLAS. PROF.]]=$B45,IF(DATOS_[[Check Periodo Ref.]:[Check Periodo Ref.]]="Dentro",IF(DATOS_[[Check Equiparado]:[Check Equiparado]]="Sí",IF(DATOS!AR$5="Sí",(1/DATOS_[[% anualiz]:[% anualiz]]),1)*IF(DATOS!AR$4="Sí",1/DATOS_[[% normaliz]:[% normaliz]],1)*(DATOS_[Conc.Sal.14])))))))),
0)</f>
        <v>0</v>
      </c>
      <c r="X47" s="101">
        <f t="array" ref="X47">IFERROR(
(AVERAGE((IF(DATOS_[[Sexo]:[Sexo]]=$B47,IF(DATOS_[[AGRUP. CLAS. PROF.]:[AGRUP. CLAS. PROF.]]=$B45,IF(DATOS_[[Check Periodo Ref.]:[Check Periodo Ref.]]="Dentro",IF(DATOS_[[Check Equiparado]:[Check Equiparado]]="Sí",IF(DATOS!AS$5="Sí",(1/DATOS_[[% anualiz]:[% anualiz]]),1)*IF(DATOS!AS$4="Sí",1/DATOS_[[% normaliz]:[% normaliz]],1)*(DATOS_[Conc.Sal.15])))))))),
0)</f>
        <v>0</v>
      </c>
      <c r="Y47" s="101">
        <f t="array" ref="Y47">IFERROR(
(AVERAGE((IF(DATOS_[[Sexo]:[Sexo]]=$B47,IF(DATOS_[[AGRUP. CLAS. PROF.]:[AGRUP. CLAS. PROF.]]=$B45,IF(DATOS_[[Check Periodo Ref.]:[Check Periodo Ref.]]="Dentro",IF(DATOS_[[Check Equiparado]:[Check Equiparado]]="Sí",IF(DATOS!AT$5="Sí",(1/DATOS_[[% anualiz]:[% anualiz]]),1)*IF(DATOS!AT$4="Sí",1/DATOS_[[% normaliz]:[% normaliz]],1)*(DATOS_[Conc.Sal.16])))))))),
0)</f>
        <v>0</v>
      </c>
      <c r="Z47" s="101">
        <f t="array" ref="Z47">IFERROR(
(AVERAGE((IF(DATOS_[[Sexo]:[Sexo]]=$B47,IF(DATOS_[[AGRUP. CLAS. PROF.]:[AGRUP. CLAS. PROF.]]=$B45,IF(DATOS_[[Check Periodo Ref.]:[Check Periodo Ref.]]="Dentro",IF(DATOS_[[Check Equiparado]:[Check Equiparado]]="Sí",IF(DATOS!AU$5="Sí",(1/DATOS_[[% anualiz]:[% anualiz]]),1)*IF(DATOS!AU$4="Sí",1/DATOS_[[% normaliz]:[% normaliz]],1)*(DATOS_[Conc.Sal.17])))))))),
0)</f>
        <v>0</v>
      </c>
      <c r="AA47" s="101">
        <f t="array" ref="AA47">IFERROR(
(AVERAGE((IF(DATOS_[[Sexo]:[Sexo]]=$B47,IF(DATOS_[[AGRUP. CLAS. PROF.]:[AGRUP. CLAS. PROF.]]=$B45,IF(DATOS_[[Check Periodo Ref.]:[Check Periodo Ref.]]="Dentro",IF(DATOS_[[Check Equiparado]:[Check Equiparado]]="Sí",IF(DATOS!AV$5="Sí",(1/DATOS_[[% anualiz]:[% anualiz]]),1)*IF(DATOS!AV$4="Sí",1/DATOS_[[% normaliz]:[% normaliz]],1)*(DATOS_[Conc.Sal.18])))))))),
0)</f>
        <v>0</v>
      </c>
      <c r="AB47" s="101">
        <f t="array" ref="AB47">IFERROR(
(AVERAGE((IF(DATOS_[[Sexo]:[Sexo]]=$B47,IF(DATOS_[[AGRUP. CLAS. PROF.]:[AGRUP. CLAS. PROF.]]=$B45,IF(DATOS_[[Check Periodo Ref.]:[Check Periodo Ref.]]="Dentro",IF(DATOS_[[Check Equiparado]:[Check Equiparado]]="Sí",IF(DATOS!AW$5="Sí",(1/DATOS_[[% anualiz]:[% anualiz]]),1)*IF(DATOS!AW$4="Sí",1/DATOS_[[% normaliz]:[% normaliz]],1)*(DATOS_[Conc.Sal.19])))))))),
0)</f>
        <v>0</v>
      </c>
      <c r="AC47" s="101">
        <f t="array" ref="AC47">IFERROR(
(AVERAGE((IF(DATOS_[[Sexo]:[Sexo]]=$B47,IF(DATOS_[[AGRUP. CLAS. PROF.]:[AGRUP. CLAS. PROF.]]=$B45,IF(DATOS_[[Check Periodo Ref.]:[Check Periodo Ref.]]="Dentro",IF(DATOS_[[Check Equiparado]:[Check Equiparado]]="Sí",IF(DATOS!AX$5="Sí",(1/DATOS_[[% anualiz]:[% anualiz]]),1)*IF(DATOS!AX$4="Sí",1/DATOS_[[% normaliz]:[% normaliz]],1)*(DATOS_[Conc.Sal.20])))))))),
0)</f>
        <v>0</v>
      </c>
      <c r="AD47" s="101">
        <f t="array" ref="AD47">IFERROR(
(AVERAGE((IF(DATOS_[[Sexo]:[Sexo]]=$B47,IF(DATOS_[[AGRUP. CLAS. PROF.]:[AGRUP. CLAS. PROF.]]=$B45,IF(DATOS_[[Check Periodo Ref.]:[Check Periodo Ref.]]="Dentro",IF(DATOS_[[Check Equiparado]:[Check Equiparado]]="Sí",IF(DATOS!AY$5="Sí",(1/DATOS_[[% anualiz]:[% anualiz]]),1)*IF(DATOS!AY$4="Sí",1/DATOS_[[% normaliz]:[% normaliz]],1)*(DATOS_[Conc.Sal.21])))))))),
0)</f>
        <v>0</v>
      </c>
      <c r="AE47" s="101">
        <f t="array" ref="AE47">IFERROR(
(AVERAGE((IF(DATOS_[[Sexo]:[Sexo]]=$B47,IF(DATOS_[[AGRUP. CLAS. PROF.]:[AGRUP. CLAS. PROF.]]=$B45,IF(DATOS_[[Check Periodo Ref.]:[Check Periodo Ref.]]="Dentro",IF(DATOS_[[Check Equiparado]:[Check Equiparado]]="Sí",IF(DATOS!AZ$5="Sí",(1/DATOS_[[% anualiz]:[% anualiz]]),1)*IF(DATOS!AZ$4="Sí",1/DATOS_[[% normaliz]:[% normaliz]],1)*(DATOS_[Conc.Sal.22])))))))),
0)</f>
        <v>0</v>
      </c>
      <c r="AF47" s="101">
        <f t="array" ref="AF47">IFERROR(
(AVERAGE((IF(DATOS_[[Sexo]:[Sexo]]=$B47,IF(DATOS_[[AGRUP. CLAS. PROF.]:[AGRUP. CLAS. PROF.]]=$B45,IF(DATOS_[[Check Periodo Ref.]:[Check Periodo Ref.]]="Dentro",IF(DATOS_[[Check Equiparado]:[Check Equiparado]]="Sí",IF(DATOS!BA$5="Sí",(1/DATOS_[[% anualiz]:[% anualiz]]),1)*IF(DATOS!BA$4="Sí",1/DATOS_[[% normaliz]:[% normaliz]],1)*(DATOS_[Conc.Sal.23])))))))),
0)</f>
        <v>0</v>
      </c>
      <c r="AG47" s="101">
        <f t="array" ref="AG47">IFERROR(
(AVERAGE((IF(DATOS_[[Sexo]:[Sexo]]=$B47,IF(DATOS_[[AGRUP. CLAS. PROF.]:[AGRUP. CLAS. PROF.]]=$B45,IF(DATOS_[[Check Periodo Ref.]:[Check Periodo Ref.]]="Dentro",IF(DATOS_[[Check Equiparado]:[Check Equiparado]]="Sí",IF(DATOS!BB$5="Sí",(1/DATOS_[[% anualiz]:[% anualiz]]),1)*IF(DATOS!BB$4="Sí",1/DATOS_[[% normaliz]:[% normaliz]],1)*(DATOS_[Conc.Sal.24])))))))),
0)</f>
        <v>0</v>
      </c>
      <c r="AH47" s="101">
        <f t="array" ref="AH47">IFERROR(
(AVERAGE((IF(DATOS_[[Sexo]:[Sexo]]=$B47,IF(DATOS_[[AGRUP. CLAS. PROF.]:[AGRUP. CLAS. PROF.]]=$B45,IF(DATOS_[[Check Periodo Ref.]:[Check Periodo Ref.]]="Dentro",IF(DATOS_[[Check Equiparado]:[Check Equiparado]]="Sí",IF(DATOS!BC$5="Sí",(1/DATOS_[[% anualiz]:[% anualiz]]),1)*IF(DATOS!BC$4="Sí",1/DATOS_[[% normaliz]:[% normaliz]],1)*(DATOS_[Conc.Sal.25])))))))),
0)</f>
        <v>0</v>
      </c>
      <c r="AI47" s="101">
        <f t="array" ref="AI47">IFERROR(
(AVERAGE((IF(DATOS_[[Sexo]:[Sexo]]=$B47,IF(DATOS_[[AGRUP. CLAS. PROF.]:[AGRUP. CLAS. PROF.]]=$B45,IF(DATOS_[[Check Periodo Ref.]:[Check Periodo Ref.]]="Dentro",IF(DATOS_[[Check Equiparado]:[Check Equiparado]]="Sí",IF(DATOS!BD$5="Sí",(1/DATOS_[[% anualiz]:[% anualiz]]),1)*IF(DATOS!BD$4="Sí",1/DATOS_[[% normaliz]:[% normaliz]],1)*(DATOS_[Conc.Sal.26])))))))),
0)</f>
        <v>0</v>
      </c>
      <c r="AJ47" s="101">
        <f t="array" ref="AJ47">IFERROR(
(AVERAGE((IF(DATOS_[[Sexo]:[Sexo]]=$B47,IF(DATOS_[[AGRUP. CLAS. PROF.]:[AGRUP. CLAS. PROF.]]=$B45,IF(DATOS_[[Check Periodo Ref.]:[Check Periodo Ref.]]="Dentro",IF(DATOS_[[Check Equiparado]:[Check Equiparado]]="Sí",IF(DATOS!BE$5="Sí",(1/DATOS_[[% anualiz]:[% anualiz]]),1)*IF(DATOS!BE$4="Sí",1/DATOS_[[% normaliz]:[% normaliz]],1)*(DATOS_[Conc.Sal.27])))))))),
0)</f>
        <v>0</v>
      </c>
      <c r="AK47" s="101">
        <f t="array" ref="AK47">IFERROR(
(AVERAGE((IF(DATOS_[[Sexo]:[Sexo]]=$B47,IF(DATOS_[[AGRUP. CLAS. PROF.]:[AGRUP. CLAS. PROF.]]=$B45,IF(DATOS_[[Check Periodo Ref.]:[Check Periodo Ref.]]="Dentro",IF(DATOS_[[Check Equiparado]:[Check Equiparado]]="Sí",IF(DATOS!BF$5="Sí",(1/DATOS_[[% anualiz]:[% anualiz]]),1)*IF(DATOS!BF$4="Sí",1/DATOS_[[% normaliz]:[% normaliz]],1)*(DATOS_[Conc.Sal.28])))))))),
0)</f>
        <v>0</v>
      </c>
      <c r="AL47" s="101">
        <f t="array" ref="AL47">IFERROR(
(AVERAGE((IF(DATOS_[[Sexo]:[Sexo]]=$B47,IF(DATOS_[[AGRUP. CLAS. PROF.]:[AGRUP. CLAS. PROF.]]=$B45,IF(DATOS_[[Check Periodo Ref.]:[Check Periodo Ref.]]="Dentro",IF(DATOS_[[Check Equiparado]:[Check Equiparado]]="Sí",IF(DATOS!BG$5="Sí",(1/DATOS_[[% anualiz]:[% anualiz]]),1)*IF(DATOS!BG$4="Sí",1/DATOS_[[% normaliz]:[% normaliz]],1)*(DATOS_[Conc.Sal.29])))))))),
0)</f>
        <v>0</v>
      </c>
      <c r="AM47" s="101">
        <f t="array" ref="AM47">IFERROR(
(AVERAGE((IF(DATOS_[[Sexo]:[Sexo]]=$B47,IF(DATOS_[[AGRUP. CLAS. PROF.]:[AGRUP. CLAS. PROF.]]=$B45,IF(DATOS_[[Check Periodo Ref.]:[Check Periodo Ref.]]="Dentro",IF(DATOS_[[Check Equiparado]:[Check Equiparado]]="Sí",IF(DATOS!BH$5="Sí",(1/DATOS_[[% anualiz]:[% anualiz]]),1)*IF(DATOS!BH$4="Sí",1/DATOS_[[% normaliz]:[% normaliz]],1)*(DATOS_[Conc.Sal.30])))))))),
0)</f>
        <v>0</v>
      </c>
      <c r="AN47" s="102">
        <f t="array" ref="AN47">IFERROR(
AVERAGE(IF(DATOS_[Sexo]=$B47,IF(DATOS_[[AGRUP. CLAS. PROF.]:[AGRUP. CLAS. PROF.]]=$B45,IF(DATOS_[Check Equiparado]="Sí",IF(DATOS_[Check Periodo Ref.]="Dentro",DATOS_[Tot COMPL.SAL Eq],FALSE))))),
0)</f>
        <v>0</v>
      </c>
      <c r="AO47" s="103">
        <f t="array" ref="AO47">IFERROR(
AVERAGE(IF(DATOS_[Sexo]=$B47,IF(DATOS_[[AGRUP. CLAS. PROF.]:[AGRUP. CLAS. PROF.]]=$B45,IF(DATOS_[Check Equiparado]="Sí",IF(DATOS_[Check Periodo Ref.]="Dentro",DATOS_[TOTAL SALARIO Eq],FALSE))))),
0)</f>
        <v>0</v>
      </c>
      <c r="AP47" s="104">
        <f t="array" ref="AP47">IFERROR(
(AVERAGE((IF(DATOS_[[Sexo]:[Sexo]]=$B47,IF(DATOS_[[AGRUP. CLAS. PROF.]:[AGRUP. CLAS. PROF.]]=$B45,IF(DATOS_[[Check Periodo Ref.]:[Check Periodo Ref.]]="Dentro",IF(DATOS_[[Check Equiparado]:[Check Equiparado]]="Sí",IF(DATOS!BI$5="Sí",(1/DATOS_[[% anualiz]:[% anualiz]]),1)*IF(DATOS!BI$4="Sí",1/DATOS_[[% normaliz]:[% normaliz]],1)*(DATOS_[C.Extra.01])))))))),
0)</f>
        <v>0</v>
      </c>
      <c r="AQ47" s="104">
        <f t="array" ref="AQ47">IFERROR(
(AVERAGE((IF(DATOS_[[Sexo]:[Sexo]]=$B47,IF(DATOS_[[AGRUP. CLAS. PROF.]:[AGRUP. CLAS. PROF.]]=$B45,IF(DATOS_[[Check Periodo Ref.]:[Check Periodo Ref.]]="Dentro",IF(DATOS_[[Check Equiparado]:[Check Equiparado]]="Sí",IF(DATOS!BJ$5="Sí",(1/DATOS_[[% anualiz]:[% anualiz]]),1)*IF(DATOS!BJ$4="Sí",1/DATOS_[[% normaliz]:[% normaliz]],1)*(DATOS_[C.Extra.02])))))))),
0)</f>
        <v>0</v>
      </c>
      <c r="AR47" s="104">
        <f t="array" ref="AR47">IFERROR(
(AVERAGE((IF(DATOS_[[Sexo]:[Sexo]]=$B47,IF(DATOS_[[AGRUP. CLAS. PROF.]:[AGRUP. CLAS. PROF.]]=$B45,IF(DATOS_[[Check Periodo Ref.]:[Check Periodo Ref.]]="Dentro",IF(DATOS_[[Check Equiparado]:[Check Equiparado]]="Sí",IF(DATOS!BK$5="Sí",(1/DATOS_[[% anualiz]:[% anualiz]]),1)*IF(DATOS!BK$4="Sí",1/DATOS_[[% normaliz]:[% normaliz]],1)*(DATOS_[C.Extra.03])))))))),
0)</f>
        <v>0</v>
      </c>
      <c r="AS47" s="104">
        <f t="array" ref="AS47">IFERROR(
(AVERAGE((IF(DATOS_[[Sexo]:[Sexo]]=$B47,IF(DATOS_[[AGRUP. CLAS. PROF.]:[AGRUP. CLAS. PROF.]]=$B45,IF(DATOS_[[Check Periodo Ref.]:[Check Periodo Ref.]]="Dentro",IF(DATOS_[[Check Equiparado]:[Check Equiparado]]="Sí",IF(DATOS!BL$5="Sí",(1/DATOS_[[% anualiz]:[% anualiz]]),1)*IF(DATOS!BL$4="Sí",1/DATOS_[[% normaliz]:[% normaliz]],1)*(DATOS_[C.Extra.04])))))))),
0)</f>
        <v>0</v>
      </c>
      <c r="AT47" s="104">
        <f t="array" ref="AT47">IFERROR(
(AVERAGE((IF(DATOS_[[Sexo]:[Sexo]]=$B47,IF(DATOS_[[AGRUP. CLAS. PROF.]:[AGRUP. CLAS. PROF.]]=$B45,IF(DATOS_[[Check Periodo Ref.]:[Check Periodo Ref.]]="Dentro",IF(DATOS_[[Check Equiparado]:[Check Equiparado]]="Sí",IF(DATOS!BM$5="Sí",(1/DATOS_[[% anualiz]:[% anualiz]]),1)*IF(DATOS!BM$4="Sí",1/DATOS_[[% normaliz]:[% normaliz]],1)*(DATOS_[C.Extra.05])))))))),
0)</f>
        <v>0</v>
      </c>
      <c r="AU47" s="105">
        <f t="array" ref="AU47">IFERROR(
AVERAGE(IF(DATOS_[Sexo]=$B47,IF(DATOS_[[AGRUP. CLAS. PROF.]:[AGRUP. CLAS. PROF.]]=$B45,IF(DATOS_[Check Equiparado]="Sí",IF(DATOS_[Check Periodo Ref.]="Dentro",DATOS_[Tot Extrasalarial Eq],FALSE))))),
0)</f>
        <v>0</v>
      </c>
      <c r="AV47" s="106">
        <f t="array" ref="AV47">IFERROR(
AVERAGE(IF(DATOS_[Sexo]=$B47,IF(DATOS_[[AGRUP. CLAS. PROF.]:[AGRUP. CLAS. PROF.]]=$B45,IF(DATOS_[Check Equiparado]="Sí",IF(DATOS_[Check Periodo Ref.]="Dentro",DATOS_[TOTAL Retrib Eq],FALSE))))),
0)</f>
        <v>0</v>
      </c>
    </row>
    <row r="48" spans="1:48" ht="17.25" thickBot="1" x14ac:dyDescent="0.35">
      <c r="A48" s="53" t="str">
        <f t="shared" ref="A48" si="47">+A49</f>
        <v>[ocultar]</v>
      </c>
      <c r="B48" s="62" t="s">
        <v>228</v>
      </c>
      <c r="C48" s="99"/>
      <c r="D48" s="63"/>
      <c r="E48" s="63"/>
      <c r="F48" s="63"/>
      <c r="G48" s="63"/>
      <c r="H48" s="63"/>
      <c r="I48" s="129" t="str">
        <f t="shared" ref="I48:AV48" si="48">IFERROR((I49-I50)/I49,"")</f>
        <v/>
      </c>
      <c r="J48" s="130" t="str">
        <f t="shared" si="48"/>
        <v/>
      </c>
      <c r="K48" s="131" t="str">
        <f t="shared" si="48"/>
        <v/>
      </c>
      <c r="L48" s="131" t="str">
        <f t="shared" si="48"/>
        <v/>
      </c>
      <c r="M48" s="131" t="str">
        <f t="shared" si="48"/>
        <v/>
      </c>
      <c r="N48" s="132" t="str">
        <f t="shared" si="48"/>
        <v/>
      </c>
      <c r="O48" s="133" t="str">
        <f t="shared" si="48"/>
        <v/>
      </c>
      <c r="P48" s="133" t="str">
        <f t="shared" si="48"/>
        <v/>
      </c>
      <c r="Q48" s="133" t="str">
        <f t="shared" si="48"/>
        <v/>
      </c>
      <c r="R48" s="133" t="str">
        <f t="shared" si="48"/>
        <v/>
      </c>
      <c r="S48" s="133" t="str">
        <f t="shared" si="48"/>
        <v/>
      </c>
      <c r="T48" s="133" t="str">
        <f t="shared" si="48"/>
        <v/>
      </c>
      <c r="U48" s="133" t="str">
        <f t="shared" si="48"/>
        <v/>
      </c>
      <c r="V48" s="133" t="str">
        <f t="shared" si="48"/>
        <v/>
      </c>
      <c r="W48" s="133" t="str">
        <f t="shared" si="48"/>
        <v/>
      </c>
      <c r="X48" s="133" t="str">
        <f t="shared" si="48"/>
        <v/>
      </c>
      <c r="Y48" s="133" t="str">
        <f t="shared" si="48"/>
        <v/>
      </c>
      <c r="Z48" s="132" t="str">
        <f t="shared" si="48"/>
        <v/>
      </c>
      <c r="AA48" s="132" t="str">
        <f t="shared" si="48"/>
        <v/>
      </c>
      <c r="AB48" s="132" t="str">
        <f t="shared" si="48"/>
        <v/>
      </c>
      <c r="AC48" s="132" t="str">
        <f t="shared" si="48"/>
        <v/>
      </c>
      <c r="AD48" s="132" t="str">
        <f t="shared" si="48"/>
        <v/>
      </c>
      <c r="AE48" s="132" t="str">
        <f t="shared" si="48"/>
        <v/>
      </c>
      <c r="AF48" s="132" t="str">
        <f t="shared" si="48"/>
        <v/>
      </c>
      <c r="AG48" s="132" t="str">
        <f t="shared" si="48"/>
        <v/>
      </c>
      <c r="AH48" s="132" t="str">
        <f t="shared" si="48"/>
        <v/>
      </c>
      <c r="AI48" s="132" t="str">
        <f t="shared" si="48"/>
        <v/>
      </c>
      <c r="AJ48" s="132" t="str">
        <f t="shared" si="48"/>
        <v/>
      </c>
      <c r="AK48" s="132" t="str">
        <f t="shared" si="48"/>
        <v/>
      </c>
      <c r="AL48" s="132" t="str">
        <f t="shared" si="48"/>
        <v/>
      </c>
      <c r="AM48" s="132" t="str">
        <f t="shared" si="48"/>
        <v/>
      </c>
      <c r="AN48" s="134" t="str">
        <f t="shared" si="48"/>
        <v/>
      </c>
      <c r="AO48" s="138" t="str">
        <f t="shared" si="48"/>
        <v/>
      </c>
      <c r="AP48" s="135" t="str">
        <f t="shared" si="48"/>
        <v/>
      </c>
      <c r="AQ48" s="135" t="str">
        <f t="shared" si="48"/>
        <v/>
      </c>
      <c r="AR48" s="135" t="str">
        <f t="shared" si="48"/>
        <v/>
      </c>
      <c r="AS48" s="135" t="str">
        <f t="shared" si="48"/>
        <v/>
      </c>
      <c r="AT48" s="135" t="str">
        <f t="shared" si="48"/>
        <v/>
      </c>
      <c r="AU48" s="136" t="str">
        <f t="shared" si="48"/>
        <v/>
      </c>
      <c r="AV48" s="137" t="str">
        <f t="shared" si="48"/>
        <v/>
      </c>
    </row>
    <row r="49" spans="1:48" x14ac:dyDescent="0.3">
      <c r="A49" s="53" t="str">
        <f t="shared" ref="A49" si="49">+IF(C49+C50=0,"[ocultar]","")</f>
        <v>[ocultar]</v>
      </c>
      <c r="B49" s="57" t="s">
        <v>162</v>
      </c>
      <c r="C49" s="56">
        <f t="array" ref="C49">SUM(IF($B49=DATOS_[Sexo],
IF($B48=DATOS_[AGRUP. CLAS. PROF.],
IF("Dentro"=DATOS_[Check Periodo Ref.],
1/(COUNTIFS(DATOS_[Sexo],$B49,DATOS_[AGRUP. CLAS. PROF.],$B48,DATOS_[Check Periodo Ref.],"Dentro",DATOS_[id],DATOS_[id]))))))</f>
        <v>0</v>
      </c>
      <c r="D49" s="58">
        <f>COUNTIFS(DATOS_[AGRUP. CLAS. PROF.],$B48,DATOS_[Sexo],$B49,DATOS_[Check Periodo Ref.],"Dentro")</f>
        <v>0</v>
      </c>
      <c r="E49" s="58">
        <f>COUNTIFS(DATOS_[AGRUP. CLAS. PROF.],$B48,DATOS_[Sexo],$B49,DATOS_[Check Periodo Ref.],"Dentro",DATOS_[Check Nº SC Norm],"Sí")</f>
        <v>0</v>
      </c>
      <c r="F49" s="58">
        <f>COUNTIFS(DATOS_[AGRUP. CLAS. PROF.],$B48,DATOS_[Sexo],$B49,DATOS_[Check Periodo Ref.],"Dentro",DATOS_[Check Nº SC Anualiz],"Sí")</f>
        <v>0</v>
      </c>
      <c r="G49" s="58">
        <f>COUNTIFS(DATOS_[AGRUP. CLAS. PROF.],$B48,DATOS_[Sexo],$B49,DATOS_[Check Periodo Ref.],"Dentro",DATOS_[Check Nº SC Norm y Anualiz],"Sí")</f>
        <v>0</v>
      </c>
      <c r="H49" s="58">
        <f>COUNTIFS(DATOS_[AGRUP. CLAS. PROF.],$B48,DATOS_[Sexo],$B49,DATOS_[Check Periodo Ref.],"Dentro",DATOS_[Check Equiparación],"Sí")</f>
        <v>0</v>
      </c>
      <c r="I49" s="100">
        <f t="array" ref="I49">IFERROR(
AVERAGE(IF(DATOS_[Sexo]=$B49,IF(DATOS_[[AGRUP. CLAS. PROF.]:[AGRUP. CLAS. PROF.]]=$B48,IF(DATOS_[Check Equiparado]="Sí",IF(DATOS_[Check Periodo Ref.]="Dentro",DATOS_[SALARIO BASE Eq],FALSE))))),
0)</f>
        <v>0</v>
      </c>
      <c r="J49" s="101">
        <f t="array" ref="J49">IFERROR(
(AVERAGE((IF(DATOS_[[Sexo]:[Sexo]]=$B49,IF(DATOS_[[AGRUP. CLAS. PROF.]:[AGRUP. CLAS. PROF.]]=$B48,IF(DATOS_[[Check Periodo Ref.]:[Check Periodo Ref.]]="Dentro",IF(DATOS_[[Check Equiparado]:[Check Equiparado]]="Sí",IF(DATOS!AE$5="Sí",(1/DATOS_[[% anualiz]:[% anualiz]]),1)*IF(DATOS!AE$4="Sí",1/DATOS_[[% normaliz]:[% normaliz]],1)*(DATOS_[Conc.Sal.01])))))))),
0)</f>
        <v>0</v>
      </c>
      <c r="K49" s="101">
        <f t="array" ref="K49">IFERROR(
(AVERAGE((IF(DATOS_[[Sexo]:[Sexo]]=$B49,IF(DATOS_[[AGRUP. CLAS. PROF.]:[AGRUP. CLAS. PROF.]]=$B48,IF(DATOS_[[Check Periodo Ref.]:[Check Periodo Ref.]]="Dentro",IF(DATOS_[[Check Equiparado]:[Check Equiparado]]="Sí",IF(DATOS!AF$5="Sí",(1/DATOS_[[% anualiz]:[% anualiz]]),1)*IF(DATOS!AF$4="Sí",1/DATOS_[[% normaliz]:[% normaliz]],1)*(DATOS_[Conc.Sal.02])))))))),
0)</f>
        <v>0</v>
      </c>
      <c r="L49" s="101">
        <f t="array" ref="L49">IFERROR(
(AVERAGE((IF(DATOS_[[Sexo]:[Sexo]]=$B49,IF(DATOS_[[AGRUP. CLAS. PROF.]:[AGRUP. CLAS. PROF.]]=$B48,IF(DATOS_[[Check Periodo Ref.]:[Check Periodo Ref.]]="Dentro",IF(DATOS_[[Check Equiparado]:[Check Equiparado]]="Sí",IF(DATOS!AG$5="Sí",(1/DATOS_[[% anualiz]:[% anualiz]]),1)*IF(DATOS!AG$4="Sí",1/DATOS_[[% normaliz]:[% normaliz]],1)*(DATOS_[Conc.Sal.03])))))))),
0)</f>
        <v>0</v>
      </c>
      <c r="M49" s="101">
        <f t="array" ref="M49">IFERROR(
(AVERAGE((IF(DATOS_[[Sexo]:[Sexo]]=$B49,IF(DATOS_[[AGRUP. CLAS. PROF.]:[AGRUP. CLAS. PROF.]]=$B48,IF(DATOS_[[Check Periodo Ref.]:[Check Periodo Ref.]]="Dentro",IF(DATOS_[[Check Equiparado]:[Check Equiparado]]="Sí",IF(DATOS!AH$5="Sí",(1/DATOS_[[% anualiz]:[% anualiz]]),1)*IF(DATOS!AH$4="Sí",1/DATOS_[[% normaliz]:[% normaliz]],1)*(DATOS_[Conc.Sal.04])))))))),
0)</f>
        <v>0</v>
      </c>
      <c r="N49" s="101">
        <f t="array" ref="N49">IFERROR(
(AVERAGE((IF(DATOS_[[Sexo]:[Sexo]]=$B49,IF(DATOS_[[AGRUP. CLAS. PROF.]:[AGRUP. CLAS. PROF.]]=$B48,IF(DATOS_[[Check Periodo Ref.]:[Check Periodo Ref.]]="Dentro",IF(DATOS_[[Check Equiparado]:[Check Equiparado]]="Sí",IF(DATOS!AI$5="Sí",(1/DATOS_[[% anualiz]:[% anualiz]]),1)*IF(DATOS!AI$4="Sí",1/DATOS_[[% normaliz]:[% normaliz]],1)*(DATOS_[Conc.Sal.05])))))))),
0)</f>
        <v>0</v>
      </c>
      <c r="O49" s="101">
        <f t="array" ref="O49">IFERROR(
(AVERAGE((IF(DATOS_[[Sexo]:[Sexo]]=$B49,IF(DATOS_[[AGRUP. CLAS. PROF.]:[AGRUP. CLAS. PROF.]]=$B48,IF(DATOS_[[Check Periodo Ref.]:[Check Periodo Ref.]]="Dentro",IF(DATOS_[[Check Equiparado]:[Check Equiparado]]="Sí",IF(DATOS!AJ$5="Sí",(1/DATOS_[[% anualiz]:[% anualiz]]),1)*IF(DATOS!AJ$4="Sí",1/DATOS_[[% normaliz]:[% normaliz]],1)*(DATOS_[Conc.Sal.06])))))))),
0)</f>
        <v>0</v>
      </c>
      <c r="P49" s="101">
        <f t="array" ref="P49">IFERROR(
(AVERAGE((IF(DATOS_[[Sexo]:[Sexo]]=$B49,IF(DATOS_[[AGRUP. CLAS. PROF.]:[AGRUP. CLAS. PROF.]]=$B48,IF(DATOS_[[Check Periodo Ref.]:[Check Periodo Ref.]]="Dentro",IF(DATOS_[[Check Equiparado]:[Check Equiparado]]="Sí",IF(DATOS!AK$5="Sí",(1/DATOS_[[% anualiz]:[% anualiz]]),1)*IF(DATOS!AK$4="Sí",1/DATOS_[[% normaliz]:[% normaliz]],1)*(DATOS_[Conc.Sal.07])))))))),
0)</f>
        <v>0</v>
      </c>
      <c r="Q49" s="101">
        <f t="array" ref="Q49">IFERROR(
(AVERAGE((IF(DATOS_[[Sexo]:[Sexo]]=$B49,IF(DATOS_[[AGRUP. CLAS. PROF.]:[AGRUP. CLAS. PROF.]]=$B48,IF(DATOS_[[Check Periodo Ref.]:[Check Periodo Ref.]]="Dentro",IF(DATOS_[[Check Equiparado]:[Check Equiparado]]="Sí",IF(DATOS!AL$5="Sí",(1/DATOS_[[% anualiz]:[% anualiz]]),1)*IF(DATOS!AL$4="Sí",1/DATOS_[[% normaliz]:[% normaliz]],1)*(DATOS_[Conc.Sal.08])))))))),
0)</f>
        <v>0</v>
      </c>
      <c r="R49" s="101">
        <f t="array" ref="R49">IFERROR(
(AVERAGE((IF(DATOS_[[Sexo]:[Sexo]]=$B49,IF(DATOS_[[AGRUP. CLAS. PROF.]:[AGRUP. CLAS. PROF.]]=$B48,IF(DATOS_[[Check Periodo Ref.]:[Check Periodo Ref.]]="Dentro",IF(DATOS_[[Check Equiparado]:[Check Equiparado]]="Sí",IF(DATOS!AM$5="Sí",(1/DATOS_[[% anualiz]:[% anualiz]]),1)*IF(DATOS!AM$4="Sí",1/DATOS_[[% normaliz]:[% normaliz]],1)*(DATOS_[Conc.Sal.09])))))))),
0)</f>
        <v>0</v>
      </c>
      <c r="S49" s="101">
        <f t="array" ref="S49">IFERROR(
(AVERAGE((IF(DATOS_[[Sexo]:[Sexo]]=$B49,IF(DATOS_[[AGRUP. CLAS. PROF.]:[AGRUP. CLAS. PROF.]]=$B48,IF(DATOS_[[Check Periodo Ref.]:[Check Periodo Ref.]]="Dentro",IF(DATOS_[[Check Equiparado]:[Check Equiparado]]="Sí",IF(DATOS!AN$5="Sí",(1/DATOS_[[% anualiz]:[% anualiz]]),1)*IF(DATOS!AN$4="Sí",1/DATOS_[[% normaliz]:[% normaliz]],1)*(DATOS_[Conc.Sal.10])))))))),
0)</f>
        <v>0</v>
      </c>
      <c r="T49" s="101">
        <f t="array" ref="T49">IFERROR(
(AVERAGE((IF(DATOS_[[Sexo]:[Sexo]]=$B49,IF(DATOS_[[AGRUP. CLAS. PROF.]:[AGRUP. CLAS. PROF.]]=$B48,IF(DATOS_[[Check Periodo Ref.]:[Check Periodo Ref.]]="Dentro",IF(DATOS_[[Check Equiparado]:[Check Equiparado]]="Sí",IF(DATOS!AO$5="Sí",(1/DATOS_[[% anualiz]:[% anualiz]]),1)*IF(DATOS!AO$4="Sí",1/DATOS_[[% normaliz]:[% normaliz]],1)*(DATOS_[Conc.Sal.11])))))))),
0)</f>
        <v>0</v>
      </c>
      <c r="U49" s="101">
        <f t="array" ref="U49">IFERROR(
(AVERAGE((IF(DATOS_[[Sexo]:[Sexo]]=$B49,IF(DATOS_[[AGRUP. CLAS. PROF.]:[AGRUP. CLAS. PROF.]]=$B48,IF(DATOS_[[Check Periodo Ref.]:[Check Periodo Ref.]]="Dentro",IF(DATOS_[[Check Equiparado]:[Check Equiparado]]="Sí",IF(DATOS!AP$5="Sí",(1/DATOS_[[% anualiz]:[% anualiz]]),1)*IF(DATOS!AP$4="Sí",1/DATOS_[[% normaliz]:[% normaliz]],1)*(DATOS_[Conc.Sal.12])))))))),
0)</f>
        <v>0</v>
      </c>
      <c r="V49" s="101">
        <f t="array" ref="V49">IFERROR(
(AVERAGE((IF(DATOS_[[Sexo]:[Sexo]]=$B49,IF(DATOS_[[AGRUP. CLAS. PROF.]:[AGRUP. CLAS. PROF.]]=$B48,IF(DATOS_[[Check Periodo Ref.]:[Check Periodo Ref.]]="Dentro",IF(DATOS_[[Check Equiparado]:[Check Equiparado]]="Sí",IF(DATOS!AQ$5="Sí",(1/DATOS_[[% anualiz]:[% anualiz]]),1)*IF(DATOS!AQ$4="Sí",1/DATOS_[[% normaliz]:[% normaliz]],1)*(DATOS_[Conc.Sal.13])))))))),
0)</f>
        <v>0</v>
      </c>
      <c r="W49" s="101">
        <f t="array" ref="W49">IFERROR(
(AVERAGE((IF(DATOS_[[Sexo]:[Sexo]]=$B49,IF(DATOS_[[AGRUP. CLAS. PROF.]:[AGRUP. CLAS. PROF.]]=$B48,IF(DATOS_[[Check Periodo Ref.]:[Check Periodo Ref.]]="Dentro",IF(DATOS_[[Check Equiparado]:[Check Equiparado]]="Sí",IF(DATOS!AR$5="Sí",(1/DATOS_[[% anualiz]:[% anualiz]]),1)*IF(DATOS!AR$4="Sí",1/DATOS_[[% normaliz]:[% normaliz]],1)*(DATOS_[Conc.Sal.14])))))))),
0)</f>
        <v>0</v>
      </c>
      <c r="X49" s="101">
        <f t="array" ref="X49">IFERROR(
(AVERAGE((IF(DATOS_[[Sexo]:[Sexo]]=$B49,IF(DATOS_[[AGRUP. CLAS. PROF.]:[AGRUP. CLAS. PROF.]]=$B48,IF(DATOS_[[Check Periodo Ref.]:[Check Periodo Ref.]]="Dentro",IF(DATOS_[[Check Equiparado]:[Check Equiparado]]="Sí",IF(DATOS!AS$5="Sí",(1/DATOS_[[% anualiz]:[% anualiz]]),1)*IF(DATOS!AS$4="Sí",1/DATOS_[[% normaliz]:[% normaliz]],1)*(DATOS_[Conc.Sal.15])))))))),
0)</f>
        <v>0</v>
      </c>
      <c r="Y49" s="101">
        <f t="array" ref="Y49">IFERROR(
(AVERAGE((IF(DATOS_[[Sexo]:[Sexo]]=$B49,IF(DATOS_[[AGRUP. CLAS. PROF.]:[AGRUP. CLAS. PROF.]]=$B48,IF(DATOS_[[Check Periodo Ref.]:[Check Periodo Ref.]]="Dentro",IF(DATOS_[[Check Equiparado]:[Check Equiparado]]="Sí",IF(DATOS!AT$5="Sí",(1/DATOS_[[% anualiz]:[% anualiz]]),1)*IF(DATOS!AT$4="Sí",1/DATOS_[[% normaliz]:[% normaliz]],1)*(DATOS_[Conc.Sal.16])))))))),
0)</f>
        <v>0</v>
      </c>
      <c r="Z49" s="101">
        <f t="array" ref="Z49">IFERROR(
(AVERAGE((IF(DATOS_[[Sexo]:[Sexo]]=$B49,IF(DATOS_[[AGRUP. CLAS. PROF.]:[AGRUP. CLAS. PROF.]]=$B48,IF(DATOS_[[Check Periodo Ref.]:[Check Periodo Ref.]]="Dentro",IF(DATOS_[[Check Equiparado]:[Check Equiparado]]="Sí",IF(DATOS!AU$5="Sí",(1/DATOS_[[% anualiz]:[% anualiz]]),1)*IF(DATOS!AU$4="Sí",1/DATOS_[[% normaliz]:[% normaliz]],1)*(DATOS_[Conc.Sal.17])))))))),
0)</f>
        <v>0</v>
      </c>
      <c r="AA49" s="101">
        <f t="array" ref="AA49">IFERROR(
(AVERAGE((IF(DATOS_[[Sexo]:[Sexo]]=$B49,IF(DATOS_[[AGRUP. CLAS. PROF.]:[AGRUP. CLAS. PROF.]]=$B48,IF(DATOS_[[Check Periodo Ref.]:[Check Periodo Ref.]]="Dentro",IF(DATOS_[[Check Equiparado]:[Check Equiparado]]="Sí",IF(DATOS!AV$5="Sí",(1/DATOS_[[% anualiz]:[% anualiz]]),1)*IF(DATOS!AV$4="Sí",1/DATOS_[[% normaliz]:[% normaliz]],1)*(DATOS_[Conc.Sal.18])))))))),
0)</f>
        <v>0</v>
      </c>
      <c r="AB49" s="101">
        <f t="array" ref="AB49">IFERROR(
(AVERAGE((IF(DATOS_[[Sexo]:[Sexo]]=$B49,IF(DATOS_[[AGRUP. CLAS. PROF.]:[AGRUP. CLAS. PROF.]]=$B48,IF(DATOS_[[Check Periodo Ref.]:[Check Periodo Ref.]]="Dentro",IF(DATOS_[[Check Equiparado]:[Check Equiparado]]="Sí",IF(DATOS!AW$5="Sí",(1/DATOS_[[% anualiz]:[% anualiz]]),1)*IF(DATOS!AW$4="Sí",1/DATOS_[[% normaliz]:[% normaliz]],1)*(DATOS_[Conc.Sal.19])))))))),
0)</f>
        <v>0</v>
      </c>
      <c r="AC49" s="101">
        <f t="array" ref="AC49">IFERROR(
(AVERAGE((IF(DATOS_[[Sexo]:[Sexo]]=$B49,IF(DATOS_[[AGRUP. CLAS. PROF.]:[AGRUP. CLAS. PROF.]]=$B48,IF(DATOS_[[Check Periodo Ref.]:[Check Periodo Ref.]]="Dentro",IF(DATOS_[[Check Equiparado]:[Check Equiparado]]="Sí",IF(DATOS!AX$5="Sí",(1/DATOS_[[% anualiz]:[% anualiz]]),1)*IF(DATOS!AX$4="Sí",1/DATOS_[[% normaliz]:[% normaliz]],1)*(DATOS_[Conc.Sal.20])))))))),
0)</f>
        <v>0</v>
      </c>
      <c r="AD49" s="101">
        <f t="array" ref="AD49">IFERROR(
(AVERAGE((IF(DATOS_[[Sexo]:[Sexo]]=$B49,IF(DATOS_[[AGRUP. CLAS. PROF.]:[AGRUP. CLAS. PROF.]]=$B48,IF(DATOS_[[Check Periodo Ref.]:[Check Periodo Ref.]]="Dentro",IF(DATOS_[[Check Equiparado]:[Check Equiparado]]="Sí",IF(DATOS!AY$5="Sí",(1/DATOS_[[% anualiz]:[% anualiz]]),1)*IF(DATOS!AY$4="Sí",1/DATOS_[[% normaliz]:[% normaliz]],1)*(DATOS_[Conc.Sal.21])))))))),
0)</f>
        <v>0</v>
      </c>
      <c r="AE49" s="101">
        <f t="array" ref="AE49">IFERROR(
(AVERAGE((IF(DATOS_[[Sexo]:[Sexo]]=$B49,IF(DATOS_[[AGRUP. CLAS. PROF.]:[AGRUP. CLAS. PROF.]]=$B48,IF(DATOS_[[Check Periodo Ref.]:[Check Periodo Ref.]]="Dentro",IF(DATOS_[[Check Equiparado]:[Check Equiparado]]="Sí",IF(DATOS!AZ$5="Sí",(1/DATOS_[[% anualiz]:[% anualiz]]),1)*IF(DATOS!AZ$4="Sí",1/DATOS_[[% normaliz]:[% normaliz]],1)*(DATOS_[Conc.Sal.22])))))))),
0)</f>
        <v>0</v>
      </c>
      <c r="AF49" s="101">
        <f t="array" ref="AF49">IFERROR(
(AVERAGE((IF(DATOS_[[Sexo]:[Sexo]]=$B49,IF(DATOS_[[AGRUP. CLAS. PROF.]:[AGRUP. CLAS. PROF.]]=$B48,IF(DATOS_[[Check Periodo Ref.]:[Check Periodo Ref.]]="Dentro",IF(DATOS_[[Check Equiparado]:[Check Equiparado]]="Sí",IF(DATOS!BA$5="Sí",(1/DATOS_[[% anualiz]:[% anualiz]]),1)*IF(DATOS!BA$4="Sí",1/DATOS_[[% normaliz]:[% normaliz]],1)*(DATOS_[Conc.Sal.23])))))))),
0)</f>
        <v>0</v>
      </c>
      <c r="AG49" s="101">
        <f t="array" ref="AG49">IFERROR(
(AVERAGE((IF(DATOS_[[Sexo]:[Sexo]]=$B49,IF(DATOS_[[AGRUP. CLAS. PROF.]:[AGRUP. CLAS. PROF.]]=$B48,IF(DATOS_[[Check Periodo Ref.]:[Check Periodo Ref.]]="Dentro",IF(DATOS_[[Check Equiparado]:[Check Equiparado]]="Sí",IF(DATOS!BB$5="Sí",(1/DATOS_[[% anualiz]:[% anualiz]]),1)*IF(DATOS!BB$4="Sí",1/DATOS_[[% normaliz]:[% normaliz]],1)*(DATOS_[Conc.Sal.24])))))))),
0)</f>
        <v>0</v>
      </c>
      <c r="AH49" s="101">
        <f t="array" ref="AH49">IFERROR(
(AVERAGE((IF(DATOS_[[Sexo]:[Sexo]]=$B49,IF(DATOS_[[AGRUP. CLAS. PROF.]:[AGRUP. CLAS. PROF.]]=$B48,IF(DATOS_[[Check Periodo Ref.]:[Check Periodo Ref.]]="Dentro",IF(DATOS_[[Check Equiparado]:[Check Equiparado]]="Sí",IF(DATOS!BC$5="Sí",(1/DATOS_[[% anualiz]:[% anualiz]]),1)*IF(DATOS!BC$4="Sí",1/DATOS_[[% normaliz]:[% normaliz]],1)*(DATOS_[Conc.Sal.25])))))))),
0)</f>
        <v>0</v>
      </c>
      <c r="AI49" s="101">
        <f t="array" ref="AI49">IFERROR(
(AVERAGE((IF(DATOS_[[Sexo]:[Sexo]]=$B49,IF(DATOS_[[AGRUP. CLAS. PROF.]:[AGRUP. CLAS. PROF.]]=$B48,IF(DATOS_[[Check Periodo Ref.]:[Check Periodo Ref.]]="Dentro",IF(DATOS_[[Check Equiparado]:[Check Equiparado]]="Sí",IF(DATOS!BD$5="Sí",(1/DATOS_[[% anualiz]:[% anualiz]]),1)*IF(DATOS!BD$4="Sí",1/DATOS_[[% normaliz]:[% normaliz]],1)*(DATOS_[Conc.Sal.26])))))))),
0)</f>
        <v>0</v>
      </c>
      <c r="AJ49" s="101">
        <f t="array" ref="AJ49">IFERROR(
(AVERAGE((IF(DATOS_[[Sexo]:[Sexo]]=$B49,IF(DATOS_[[AGRUP. CLAS. PROF.]:[AGRUP. CLAS. PROF.]]=$B48,IF(DATOS_[[Check Periodo Ref.]:[Check Periodo Ref.]]="Dentro",IF(DATOS_[[Check Equiparado]:[Check Equiparado]]="Sí",IF(DATOS!BE$5="Sí",(1/DATOS_[[% anualiz]:[% anualiz]]),1)*IF(DATOS!BE$4="Sí",1/DATOS_[[% normaliz]:[% normaliz]],1)*(DATOS_[Conc.Sal.27])))))))),
0)</f>
        <v>0</v>
      </c>
      <c r="AK49" s="101">
        <f t="array" ref="AK49">IFERROR(
(AVERAGE((IF(DATOS_[[Sexo]:[Sexo]]=$B49,IF(DATOS_[[AGRUP. CLAS. PROF.]:[AGRUP. CLAS. PROF.]]=$B48,IF(DATOS_[[Check Periodo Ref.]:[Check Periodo Ref.]]="Dentro",IF(DATOS_[[Check Equiparado]:[Check Equiparado]]="Sí",IF(DATOS!BF$5="Sí",(1/DATOS_[[% anualiz]:[% anualiz]]),1)*IF(DATOS!BF$4="Sí",1/DATOS_[[% normaliz]:[% normaliz]],1)*(DATOS_[Conc.Sal.28])))))))),
0)</f>
        <v>0</v>
      </c>
      <c r="AL49" s="101">
        <f t="array" ref="AL49">IFERROR(
(AVERAGE((IF(DATOS_[[Sexo]:[Sexo]]=$B49,IF(DATOS_[[AGRUP. CLAS. PROF.]:[AGRUP. CLAS. PROF.]]=$B48,IF(DATOS_[[Check Periodo Ref.]:[Check Periodo Ref.]]="Dentro",IF(DATOS_[[Check Equiparado]:[Check Equiparado]]="Sí",IF(DATOS!BG$5="Sí",(1/DATOS_[[% anualiz]:[% anualiz]]),1)*IF(DATOS!BG$4="Sí",1/DATOS_[[% normaliz]:[% normaliz]],1)*(DATOS_[Conc.Sal.29])))))))),
0)</f>
        <v>0</v>
      </c>
      <c r="AM49" s="101">
        <f t="array" ref="AM49">IFERROR(
(AVERAGE((IF(DATOS_[[Sexo]:[Sexo]]=$B49,IF(DATOS_[[AGRUP. CLAS. PROF.]:[AGRUP. CLAS. PROF.]]=$B48,IF(DATOS_[[Check Periodo Ref.]:[Check Periodo Ref.]]="Dentro",IF(DATOS_[[Check Equiparado]:[Check Equiparado]]="Sí",IF(DATOS!BH$5="Sí",(1/DATOS_[[% anualiz]:[% anualiz]]),1)*IF(DATOS!BH$4="Sí",1/DATOS_[[% normaliz]:[% normaliz]],1)*(DATOS_[Conc.Sal.30])))))))),
0)</f>
        <v>0</v>
      </c>
      <c r="AN49" s="102">
        <f t="array" ref="AN49">IFERROR(
AVERAGE(IF(DATOS_[Sexo]=$B49,IF(DATOS_[[AGRUP. CLAS. PROF.]:[AGRUP. CLAS. PROF.]]=$B48,IF(DATOS_[Check Equiparado]="Sí",IF(DATOS_[Check Periodo Ref.]="Dentro",DATOS_[Tot COMPL.SAL Eq],FALSE))))),
0)</f>
        <v>0</v>
      </c>
      <c r="AO49" s="103">
        <f t="array" ref="AO49">IFERROR(
AVERAGE(IF(DATOS_[Sexo]=$B49,IF(DATOS_[[AGRUP. CLAS. PROF.]:[AGRUP. CLAS. PROF.]]=$B48,IF(DATOS_[Check Equiparado]="Sí",IF(DATOS_[Check Periodo Ref.]="Dentro",DATOS_[TOTAL SALARIO Eq],FALSE))))),
0)</f>
        <v>0</v>
      </c>
      <c r="AP49" s="104">
        <f t="array" ref="AP49">IFERROR(
(AVERAGE((IF(DATOS_[[Sexo]:[Sexo]]=$B49,IF(DATOS_[[AGRUP. CLAS. PROF.]:[AGRUP. CLAS. PROF.]]=$B48,IF(DATOS_[[Check Periodo Ref.]:[Check Periodo Ref.]]="Dentro",IF(DATOS_[[Check Equiparado]:[Check Equiparado]]="Sí",IF(DATOS!BI$5="Sí",(1/DATOS_[[% anualiz]:[% anualiz]]),1)*IF(DATOS!BI$4="Sí",1/DATOS_[[% normaliz]:[% normaliz]],1)*(DATOS_[C.Extra.01])))))))),
0)</f>
        <v>0</v>
      </c>
      <c r="AQ49" s="104">
        <f t="array" ref="AQ49">IFERROR(
(AVERAGE((IF(DATOS_[[Sexo]:[Sexo]]=$B49,IF(DATOS_[[AGRUP. CLAS. PROF.]:[AGRUP. CLAS. PROF.]]=$B48,IF(DATOS_[[Check Periodo Ref.]:[Check Periodo Ref.]]="Dentro",IF(DATOS_[[Check Equiparado]:[Check Equiparado]]="Sí",IF(DATOS!BJ$5="Sí",(1/DATOS_[[% anualiz]:[% anualiz]]),1)*IF(DATOS!BJ$4="Sí",1/DATOS_[[% normaliz]:[% normaliz]],1)*(DATOS_[C.Extra.02])))))))),
0)</f>
        <v>0</v>
      </c>
      <c r="AR49" s="104">
        <f t="array" ref="AR49">IFERROR(
(AVERAGE((IF(DATOS_[[Sexo]:[Sexo]]=$B49,IF(DATOS_[[AGRUP. CLAS. PROF.]:[AGRUP. CLAS. PROF.]]=$B48,IF(DATOS_[[Check Periodo Ref.]:[Check Periodo Ref.]]="Dentro",IF(DATOS_[[Check Equiparado]:[Check Equiparado]]="Sí",IF(DATOS!BK$5="Sí",(1/DATOS_[[% anualiz]:[% anualiz]]),1)*IF(DATOS!BK$4="Sí",1/DATOS_[[% normaliz]:[% normaliz]],1)*(DATOS_[C.Extra.03])))))))),
0)</f>
        <v>0</v>
      </c>
      <c r="AS49" s="104">
        <f t="array" ref="AS49">IFERROR(
(AVERAGE((IF(DATOS_[[Sexo]:[Sexo]]=$B49,IF(DATOS_[[AGRUP. CLAS. PROF.]:[AGRUP. CLAS. PROF.]]=$B48,IF(DATOS_[[Check Periodo Ref.]:[Check Periodo Ref.]]="Dentro",IF(DATOS_[[Check Equiparado]:[Check Equiparado]]="Sí",IF(DATOS!BL$5="Sí",(1/DATOS_[[% anualiz]:[% anualiz]]),1)*IF(DATOS!BL$4="Sí",1/DATOS_[[% normaliz]:[% normaliz]],1)*(DATOS_[C.Extra.04])))))))),
0)</f>
        <v>0</v>
      </c>
      <c r="AT49" s="104">
        <f t="array" ref="AT49">IFERROR(
(AVERAGE((IF(DATOS_[[Sexo]:[Sexo]]=$B49,IF(DATOS_[[AGRUP. CLAS. PROF.]:[AGRUP. CLAS. PROF.]]=$B48,IF(DATOS_[[Check Periodo Ref.]:[Check Periodo Ref.]]="Dentro",IF(DATOS_[[Check Equiparado]:[Check Equiparado]]="Sí",IF(DATOS!BM$5="Sí",(1/DATOS_[[% anualiz]:[% anualiz]]),1)*IF(DATOS!BM$4="Sí",1/DATOS_[[% normaliz]:[% normaliz]],1)*(DATOS_[C.Extra.05])))))))),
0)</f>
        <v>0</v>
      </c>
      <c r="AU49" s="105">
        <f t="array" ref="AU49">IFERROR(
AVERAGE(IF(DATOS_[Sexo]=$B49,IF(DATOS_[[AGRUP. CLAS. PROF.]:[AGRUP. CLAS. PROF.]]=$B48,IF(DATOS_[Check Equiparado]="Sí",IF(DATOS_[Check Periodo Ref.]="Dentro",DATOS_[Tot Extrasalarial Eq],FALSE))))),
0)</f>
        <v>0</v>
      </c>
      <c r="AV49" s="106">
        <f t="array" ref="AV49">IFERROR(
AVERAGE(IF(DATOS_[Sexo]=$B49,IF(DATOS_[[AGRUP. CLAS. PROF.]:[AGRUP. CLAS. PROF.]]=$B48,IF(DATOS_[Check Equiparado]="Sí",IF(DATOS_[Check Periodo Ref.]="Dentro",DATOS_[TOTAL Retrib Eq],FALSE))))),
0)</f>
        <v>0</v>
      </c>
    </row>
    <row r="50" spans="1:48" x14ac:dyDescent="0.3">
      <c r="A50" s="53" t="str">
        <f t="shared" ref="A50" si="50">+A49</f>
        <v>[ocultar]</v>
      </c>
      <c r="B50" s="57" t="s">
        <v>163</v>
      </c>
      <c r="C50" s="56">
        <f t="array" ref="C50">SUM(IF($B50=DATOS_[Sexo],
IF($B48=DATOS_[AGRUP. CLAS. PROF.],
IF("Dentro"=DATOS_[Check Periodo Ref.],
1/(COUNTIFS(DATOS_[Sexo],$B50,DATOS_[AGRUP. CLAS. PROF.],$B48,DATOS_[Check Periodo Ref.],"Dentro",DATOS_[id],DATOS_[id]))))))</f>
        <v>0</v>
      </c>
      <c r="D50" s="58">
        <f>COUNTIFS(DATOS_[AGRUP. CLAS. PROF.],$B48,DATOS_[Sexo],$B50,DATOS_[Check Periodo Ref.],"Dentro")</f>
        <v>0</v>
      </c>
      <c r="E50" s="58">
        <f>COUNTIFS(DATOS_[AGRUP. CLAS. PROF.],$B48,DATOS_[Sexo],$B50,DATOS_[Check Periodo Ref.],"Dentro",DATOS_[Check Nº SC Norm],"Sí")</f>
        <v>0</v>
      </c>
      <c r="F50" s="58">
        <f>COUNTIFS(DATOS_[AGRUP. CLAS. PROF.],$B48,DATOS_[Sexo],$B50,DATOS_[Check Periodo Ref.],"Dentro",DATOS_[Check Nº SC Anualiz],"Sí")</f>
        <v>0</v>
      </c>
      <c r="G50" s="58">
        <f>COUNTIFS(DATOS_[AGRUP. CLAS. PROF.],$B48,DATOS_[Sexo],$B50,DATOS_[Check Periodo Ref.],"Dentro",DATOS_[Check Nº SC Norm y Anualiz],"Sí")</f>
        <v>0</v>
      </c>
      <c r="H50" s="58">
        <f>COUNTIFS(DATOS_[AGRUP. CLAS. PROF.],$B48,DATOS_[Sexo],$B50,DATOS_[Check Periodo Ref.],"Dentro",DATOS_[Check Equiparación],"Sí")</f>
        <v>0</v>
      </c>
      <c r="I50" s="100" cm="1">
        <f t="array" ref="I50">IFERROR(
AVERAGE(IF(DATOS_[Sexo]=$B50,IF(DATOS_[[AGRUP. CLAS. PROF.]:[AGRUP. CLAS. PROF.]]=$B48,IF(DATOS_[Check Equiparado]="Sí",IF(DATOS_[Check Periodo Ref.]="Dentro",DATOS_[SALARIO BASE Eq],FALSE))))),
0)</f>
        <v>0</v>
      </c>
      <c r="J50" s="101">
        <f t="array" ref="J50">IFERROR(
(AVERAGE((IF(DATOS_[[Sexo]:[Sexo]]=$B50,IF(DATOS_[[AGRUP. CLAS. PROF.]:[AGRUP. CLAS. PROF.]]=$B48,IF(DATOS_[[Check Periodo Ref.]:[Check Periodo Ref.]]="Dentro",IF(DATOS_[[Check Equiparado]:[Check Equiparado]]="Sí",IF(DATOS!AE$5="Sí",(1/DATOS_[[% anualiz]:[% anualiz]]),1)*IF(DATOS!AE$4="Sí",1/DATOS_[[% normaliz]:[% normaliz]],1)*(DATOS_[Conc.Sal.01])))))))),
0)</f>
        <v>0</v>
      </c>
      <c r="K50" s="101">
        <f t="array" ref="K50">IFERROR(
(AVERAGE((IF(DATOS_[[Sexo]:[Sexo]]=$B50,IF(DATOS_[[AGRUP. CLAS. PROF.]:[AGRUP. CLAS. PROF.]]=$B48,IF(DATOS_[[Check Periodo Ref.]:[Check Periodo Ref.]]="Dentro",IF(DATOS_[[Check Equiparado]:[Check Equiparado]]="Sí",IF(DATOS!AF$5="Sí",(1/DATOS_[[% anualiz]:[% anualiz]]),1)*IF(DATOS!AF$4="Sí",1/DATOS_[[% normaliz]:[% normaliz]],1)*(DATOS_[Conc.Sal.02])))))))),
0)</f>
        <v>0</v>
      </c>
      <c r="L50" s="101">
        <f t="array" ref="L50">IFERROR(
(AVERAGE((IF(DATOS_[[Sexo]:[Sexo]]=$B50,IF(DATOS_[[AGRUP. CLAS. PROF.]:[AGRUP. CLAS. PROF.]]=$B48,IF(DATOS_[[Check Periodo Ref.]:[Check Periodo Ref.]]="Dentro",IF(DATOS_[[Check Equiparado]:[Check Equiparado]]="Sí",IF(DATOS!AG$5="Sí",(1/DATOS_[[% anualiz]:[% anualiz]]),1)*IF(DATOS!AG$4="Sí",1/DATOS_[[% normaliz]:[% normaliz]],1)*(DATOS_[Conc.Sal.03])))))))),
0)</f>
        <v>0</v>
      </c>
      <c r="M50" s="101">
        <f t="array" ref="M50">IFERROR(
(AVERAGE((IF(DATOS_[[Sexo]:[Sexo]]=$B50,IF(DATOS_[[AGRUP. CLAS. PROF.]:[AGRUP. CLAS. PROF.]]=$B48,IF(DATOS_[[Check Periodo Ref.]:[Check Periodo Ref.]]="Dentro",IF(DATOS_[[Check Equiparado]:[Check Equiparado]]="Sí",IF(DATOS!AH$5="Sí",(1/DATOS_[[% anualiz]:[% anualiz]]),1)*IF(DATOS!AH$4="Sí",1/DATOS_[[% normaliz]:[% normaliz]],1)*(DATOS_[Conc.Sal.04])))))))),
0)</f>
        <v>0</v>
      </c>
      <c r="N50" s="101">
        <f t="array" ref="N50">IFERROR(
(AVERAGE((IF(DATOS_[[Sexo]:[Sexo]]=$B50,IF(DATOS_[[AGRUP. CLAS. PROF.]:[AGRUP. CLAS. PROF.]]=$B48,IF(DATOS_[[Check Periodo Ref.]:[Check Periodo Ref.]]="Dentro",IF(DATOS_[[Check Equiparado]:[Check Equiparado]]="Sí",IF(DATOS!AI$5="Sí",(1/DATOS_[[% anualiz]:[% anualiz]]),1)*IF(DATOS!AI$4="Sí",1/DATOS_[[% normaliz]:[% normaliz]],1)*(DATOS_[Conc.Sal.05])))))))),
0)</f>
        <v>0</v>
      </c>
      <c r="O50" s="101">
        <f t="array" ref="O50">IFERROR(
(AVERAGE((IF(DATOS_[[Sexo]:[Sexo]]=$B50,IF(DATOS_[[AGRUP. CLAS. PROF.]:[AGRUP. CLAS. PROF.]]=$B48,IF(DATOS_[[Check Periodo Ref.]:[Check Periodo Ref.]]="Dentro",IF(DATOS_[[Check Equiparado]:[Check Equiparado]]="Sí",IF(DATOS!AJ$5="Sí",(1/DATOS_[[% anualiz]:[% anualiz]]),1)*IF(DATOS!AJ$4="Sí",1/DATOS_[[% normaliz]:[% normaliz]],1)*(DATOS_[Conc.Sal.06])))))))),
0)</f>
        <v>0</v>
      </c>
      <c r="P50" s="101">
        <f t="array" ref="P50">IFERROR(
(AVERAGE((IF(DATOS_[[Sexo]:[Sexo]]=$B50,IF(DATOS_[[AGRUP. CLAS. PROF.]:[AGRUP. CLAS. PROF.]]=$B48,IF(DATOS_[[Check Periodo Ref.]:[Check Periodo Ref.]]="Dentro",IF(DATOS_[[Check Equiparado]:[Check Equiparado]]="Sí",IF(DATOS!AK$5="Sí",(1/DATOS_[[% anualiz]:[% anualiz]]),1)*IF(DATOS!AK$4="Sí",1/DATOS_[[% normaliz]:[% normaliz]],1)*(DATOS_[Conc.Sal.07])))))))),
0)</f>
        <v>0</v>
      </c>
      <c r="Q50" s="101">
        <f t="array" ref="Q50">IFERROR(
(AVERAGE((IF(DATOS_[[Sexo]:[Sexo]]=$B50,IF(DATOS_[[AGRUP. CLAS. PROF.]:[AGRUP. CLAS. PROF.]]=$B48,IF(DATOS_[[Check Periodo Ref.]:[Check Periodo Ref.]]="Dentro",IF(DATOS_[[Check Equiparado]:[Check Equiparado]]="Sí",IF(DATOS!AL$5="Sí",(1/DATOS_[[% anualiz]:[% anualiz]]),1)*IF(DATOS!AL$4="Sí",1/DATOS_[[% normaliz]:[% normaliz]],1)*(DATOS_[Conc.Sal.08])))))))),
0)</f>
        <v>0</v>
      </c>
      <c r="R50" s="101">
        <f t="array" ref="R50">IFERROR(
(AVERAGE((IF(DATOS_[[Sexo]:[Sexo]]=$B50,IF(DATOS_[[AGRUP. CLAS. PROF.]:[AGRUP. CLAS. PROF.]]=$B48,IF(DATOS_[[Check Periodo Ref.]:[Check Periodo Ref.]]="Dentro",IF(DATOS_[[Check Equiparado]:[Check Equiparado]]="Sí",IF(DATOS!AM$5="Sí",(1/DATOS_[[% anualiz]:[% anualiz]]),1)*IF(DATOS!AM$4="Sí",1/DATOS_[[% normaliz]:[% normaliz]],1)*(DATOS_[Conc.Sal.09])))))))),
0)</f>
        <v>0</v>
      </c>
      <c r="S50" s="101">
        <f t="array" ref="S50">IFERROR(
(AVERAGE((IF(DATOS_[[Sexo]:[Sexo]]=$B50,IF(DATOS_[[AGRUP. CLAS. PROF.]:[AGRUP. CLAS. PROF.]]=$B48,IF(DATOS_[[Check Periodo Ref.]:[Check Periodo Ref.]]="Dentro",IF(DATOS_[[Check Equiparado]:[Check Equiparado]]="Sí",IF(DATOS!AN$5="Sí",(1/DATOS_[[% anualiz]:[% anualiz]]),1)*IF(DATOS!AN$4="Sí",1/DATOS_[[% normaliz]:[% normaliz]],1)*(DATOS_[Conc.Sal.10])))))))),
0)</f>
        <v>0</v>
      </c>
      <c r="T50" s="101">
        <f t="array" ref="T50">IFERROR(
(AVERAGE((IF(DATOS_[[Sexo]:[Sexo]]=$B50,IF(DATOS_[[AGRUP. CLAS. PROF.]:[AGRUP. CLAS. PROF.]]=$B48,IF(DATOS_[[Check Periodo Ref.]:[Check Periodo Ref.]]="Dentro",IF(DATOS_[[Check Equiparado]:[Check Equiparado]]="Sí",IF(DATOS!AO$5="Sí",(1/DATOS_[[% anualiz]:[% anualiz]]),1)*IF(DATOS!AO$4="Sí",1/DATOS_[[% normaliz]:[% normaliz]],1)*(DATOS_[Conc.Sal.11])))))))),
0)</f>
        <v>0</v>
      </c>
      <c r="U50" s="101">
        <f t="array" ref="U50">IFERROR(
(AVERAGE((IF(DATOS_[[Sexo]:[Sexo]]=$B50,IF(DATOS_[[AGRUP. CLAS. PROF.]:[AGRUP. CLAS. PROF.]]=$B48,IF(DATOS_[[Check Periodo Ref.]:[Check Periodo Ref.]]="Dentro",IF(DATOS_[[Check Equiparado]:[Check Equiparado]]="Sí",IF(DATOS!AP$5="Sí",(1/DATOS_[[% anualiz]:[% anualiz]]),1)*IF(DATOS!AP$4="Sí",1/DATOS_[[% normaliz]:[% normaliz]],1)*(DATOS_[Conc.Sal.12])))))))),
0)</f>
        <v>0</v>
      </c>
      <c r="V50" s="101">
        <f t="array" ref="V50">IFERROR(
(AVERAGE((IF(DATOS_[[Sexo]:[Sexo]]=$B50,IF(DATOS_[[AGRUP. CLAS. PROF.]:[AGRUP. CLAS. PROF.]]=$B48,IF(DATOS_[[Check Periodo Ref.]:[Check Periodo Ref.]]="Dentro",IF(DATOS_[[Check Equiparado]:[Check Equiparado]]="Sí",IF(DATOS!AQ$5="Sí",(1/DATOS_[[% anualiz]:[% anualiz]]),1)*IF(DATOS!AQ$4="Sí",1/DATOS_[[% normaliz]:[% normaliz]],1)*(DATOS_[Conc.Sal.13])))))))),
0)</f>
        <v>0</v>
      </c>
      <c r="W50" s="101">
        <f t="array" ref="W50">IFERROR(
(AVERAGE((IF(DATOS_[[Sexo]:[Sexo]]=$B50,IF(DATOS_[[AGRUP. CLAS. PROF.]:[AGRUP. CLAS. PROF.]]=$B48,IF(DATOS_[[Check Periodo Ref.]:[Check Periodo Ref.]]="Dentro",IF(DATOS_[[Check Equiparado]:[Check Equiparado]]="Sí",IF(DATOS!AR$5="Sí",(1/DATOS_[[% anualiz]:[% anualiz]]),1)*IF(DATOS!AR$4="Sí",1/DATOS_[[% normaliz]:[% normaliz]],1)*(DATOS_[Conc.Sal.14])))))))),
0)</f>
        <v>0</v>
      </c>
      <c r="X50" s="101">
        <f t="array" ref="X50">IFERROR(
(AVERAGE((IF(DATOS_[[Sexo]:[Sexo]]=$B50,IF(DATOS_[[AGRUP. CLAS. PROF.]:[AGRUP. CLAS. PROF.]]=$B48,IF(DATOS_[[Check Periodo Ref.]:[Check Periodo Ref.]]="Dentro",IF(DATOS_[[Check Equiparado]:[Check Equiparado]]="Sí",IF(DATOS!AS$5="Sí",(1/DATOS_[[% anualiz]:[% anualiz]]),1)*IF(DATOS!AS$4="Sí",1/DATOS_[[% normaliz]:[% normaliz]],1)*(DATOS_[Conc.Sal.15])))))))),
0)</f>
        <v>0</v>
      </c>
      <c r="Y50" s="101">
        <f t="array" ref="Y50">IFERROR(
(AVERAGE((IF(DATOS_[[Sexo]:[Sexo]]=$B50,IF(DATOS_[[AGRUP. CLAS. PROF.]:[AGRUP. CLAS. PROF.]]=$B48,IF(DATOS_[[Check Periodo Ref.]:[Check Periodo Ref.]]="Dentro",IF(DATOS_[[Check Equiparado]:[Check Equiparado]]="Sí",IF(DATOS!AT$5="Sí",(1/DATOS_[[% anualiz]:[% anualiz]]),1)*IF(DATOS!AT$4="Sí",1/DATOS_[[% normaliz]:[% normaliz]],1)*(DATOS_[Conc.Sal.16])))))))),
0)</f>
        <v>0</v>
      </c>
      <c r="Z50" s="101">
        <f t="array" ref="Z50">IFERROR(
(AVERAGE((IF(DATOS_[[Sexo]:[Sexo]]=$B50,IF(DATOS_[[AGRUP. CLAS. PROF.]:[AGRUP. CLAS. PROF.]]=$B48,IF(DATOS_[[Check Periodo Ref.]:[Check Periodo Ref.]]="Dentro",IF(DATOS_[[Check Equiparado]:[Check Equiparado]]="Sí",IF(DATOS!AU$5="Sí",(1/DATOS_[[% anualiz]:[% anualiz]]),1)*IF(DATOS!AU$4="Sí",1/DATOS_[[% normaliz]:[% normaliz]],1)*(DATOS_[Conc.Sal.17])))))))),
0)</f>
        <v>0</v>
      </c>
      <c r="AA50" s="101">
        <f t="array" ref="AA50">IFERROR(
(AVERAGE((IF(DATOS_[[Sexo]:[Sexo]]=$B50,IF(DATOS_[[AGRUP. CLAS. PROF.]:[AGRUP. CLAS. PROF.]]=$B48,IF(DATOS_[[Check Periodo Ref.]:[Check Periodo Ref.]]="Dentro",IF(DATOS_[[Check Equiparado]:[Check Equiparado]]="Sí",IF(DATOS!AV$5="Sí",(1/DATOS_[[% anualiz]:[% anualiz]]),1)*IF(DATOS!AV$4="Sí",1/DATOS_[[% normaliz]:[% normaliz]],1)*(DATOS_[Conc.Sal.18])))))))),
0)</f>
        <v>0</v>
      </c>
      <c r="AB50" s="101">
        <f t="array" ref="AB50">IFERROR(
(AVERAGE((IF(DATOS_[[Sexo]:[Sexo]]=$B50,IF(DATOS_[[AGRUP. CLAS. PROF.]:[AGRUP. CLAS. PROF.]]=$B48,IF(DATOS_[[Check Periodo Ref.]:[Check Periodo Ref.]]="Dentro",IF(DATOS_[[Check Equiparado]:[Check Equiparado]]="Sí",IF(DATOS!AW$5="Sí",(1/DATOS_[[% anualiz]:[% anualiz]]),1)*IF(DATOS!AW$4="Sí",1/DATOS_[[% normaliz]:[% normaliz]],1)*(DATOS_[Conc.Sal.19])))))))),
0)</f>
        <v>0</v>
      </c>
      <c r="AC50" s="101">
        <f t="array" ref="AC50">IFERROR(
(AVERAGE((IF(DATOS_[[Sexo]:[Sexo]]=$B50,IF(DATOS_[[AGRUP. CLAS. PROF.]:[AGRUP. CLAS. PROF.]]=$B48,IF(DATOS_[[Check Periodo Ref.]:[Check Periodo Ref.]]="Dentro",IF(DATOS_[[Check Equiparado]:[Check Equiparado]]="Sí",IF(DATOS!AX$5="Sí",(1/DATOS_[[% anualiz]:[% anualiz]]),1)*IF(DATOS!AX$4="Sí",1/DATOS_[[% normaliz]:[% normaliz]],1)*(DATOS_[Conc.Sal.20])))))))),
0)</f>
        <v>0</v>
      </c>
      <c r="AD50" s="101">
        <f t="array" ref="AD50">IFERROR(
(AVERAGE((IF(DATOS_[[Sexo]:[Sexo]]=$B50,IF(DATOS_[[AGRUP. CLAS. PROF.]:[AGRUP. CLAS. PROF.]]=$B48,IF(DATOS_[[Check Periodo Ref.]:[Check Periodo Ref.]]="Dentro",IF(DATOS_[[Check Equiparado]:[Check Equiparado]]="Sí",IF(DATOS!AY$5="Sí",(1/DATOS_[[% anualiz]:[% anualiz]]),1)*IF(DATOS!AY$4="Sí",1/DATOS_[[% normaliz]:[% normaliz]],1)*(DATOS_[Conc.Sal.21])))))))),
0)</f>
        <v>0</v>
      </c>
      <c r="AE50" s="101">
        <f t="array" ref="AE50">IFERROR(
(AVERAGE((IF(DATOS_[[Sexo]:[Sexo]]=$B50,IF(DATOS_[[AGRUP. CLAS. PROF.]:[AGRUP. CLAS. PROF.]]=$B48,IF(DATOS_[[Check Periodo Ref.]:[Check Periodo Ref.]]="Dentro",IF(DATOS_[[Check Equiparado]:[Check Equiparado]]="Sí",IF(DATOS!AZ$5="Sí",(1/DATOS_[[% anualiz]:[% anualiz]]),1)*IF(DATOS!AZ$4="Sí",1/DATOS_[[% normaliz]:[% normaliz]],1)*(DATOS_[Conc.Sal.22])))))))),
0)</f>
        <v>0</v>
      </c>
      <c r="AF50" s="101">
        <f t="array" ref="AF50">IFERROR(
(AVERAGE((IF(DATOS_[[Sexo]:[Sexo]]=$B50,IF(DATOS_[[AGRUP. CLAS. PROF.]:[AGRUP. CLAS. PROF.]]=$B48,IF(DATOS_[[Check Periodo Ref.]:[Check Periodo Ref.]]="Dentro",IF(DATOS_[[Check Equiparado]:[Check Equiparado]]="Sí",IF(DATOS!BA$5="Sí",(1/DATOS_[[% anualiz]:[% anualiz]]),1)*IF(DATOS!BA$4="Sí",1/DATOS_[[% normaliz]:[% normaliz]],1)*(DATOS_[Conc.Sal.23])))))))),
0)</f>
        <v>0</v>
      </c>
      <c r="AG50" s="101">
        <f t="array" ref="AG50">IFERROR(
(AVERAGE((IF(DATOS_[[Sexo]:[Sexo]]=$B50,IF(DATOS_[[AGRUP. CLAS. PROF.]:[AGRUP. CLAS. PROF.]]=$B48,IF(DATOS_[[Check Periodo Ref.]:[Check Periodo Ref.]]="Dentro",IF(DATOS_[[Check Equiparado]:[Check Equiparado]]="Sí",IF(DATOS!BB$5="Sí",(1/DATOS_[[% anualiz]:[% anualiz]]),1)*IF(DATOS!BB$4="Sí",1/DATOS_[[% normaliz]:[% normaliz]],1)*(DATOS_[Conc.Sal.24])))))))),
0)</f>
        <v>0</v>
      </c>
      <c r="AH50" s="101">
        <f t="array" ref="AH50">IFERROR(
(AVERAGE((IF(DATOS_[[Sexo]:[Sexo]]=$B50,IF(DATOS_[[AGRUP. CLAS. PROF.]:[AGRUP. CLAS. PROF.]]=$B48,IF(DATOS_[[Check Periodo Ref.]:[Check Periodo Ref.]]="Dentro",IF(DATOS_[[Check Equiparado]:[Check Equiparado]]="Sí",IF(DATOS!BC$5="Sí",(1/DATOS_[[% anualiz]:[% anualiz]]),1)*IF(DATOS!BC$4="Sí",1/DATOS_[[% normaliz]:[% normaliz]],1)*(DATOS_[Conc.Sal.25])))))))),
0)</f>
        <v>0</v>
      </c>
      <c r="AI50" s="101">
        <f t="array" ref="AI50">IFERROR(
(AVERAGE((IF(DATOS_[[Sexo]:[Sexo]]=$B50,IF(DATOS_[[AGRUP. CLAS. PROF.]:[AGRUP. CLAS. PROF.]]=$B48,IF(DATOS_[[Check Periodo Ref.]:[Check Periodo Ref.]]="Dentro",IF(DATOS_[[Check Equiparado]:[Check Equiparado]]="Sí",IF(DATOS!BD$5="Sí",(1/DATOS_[[% anualiz]:[% anualiz]]),1)*IF(DATOS!BD$4="Sí",1/DATOS_[[% normaliz]:[% normaliz]],1)*(DATOS_[Conc.Sal.26])))))))),
0)</f>
        <v>0</v>
      </c>
      <c r="AJ50" s="101">
        <f t="array" ref="AJ50">IFERROR(
(AVERAGE((IF(DATOS_[[Sexo]:[Sexo]]=$B50,IF(DATOS_[[AGRUP. CLAS. PROF.]:[AGRUP. CLAS. PROF.]]=$B48,IF(DATOS_[[Check Periodo Ref.]:[Check Periodo Ref.]]="Dentro",IF(DATOS_[[Check Equiparado]:[Check Equiparado]]="Sí",IF(DATOS!BE$5="Sí",(1/DATOS_[[% anualiz]:[% anualiz]]),1)*IF(DATOS!BE$4="Sí",1/DATOS_[[% normaliz]:[% normaliz]],1)*(DATOS_[Conc.Sal.27])))))))),
0)</f>
        <v>0</v>
      </c>
      <c r="AK50" s="101">
        <f t="array" ref="AK50">IFERROR(
(AVERAGE((IF(DATOS_[[Sexo]:[Sexo]]=$B50,IF(DATOS_[[AGRUP. CLAS. PROF.]:[AGRUP. CLAS. PROF.]]=$B48,IF(DATOS_[[Check Periodo Ref.]:[Check Periodo Ref.]]="Dentro",IF(DATOS_[[Check Equiparado]:[Check Equiparado]]="Sí",IF(DATOS!BF$5="Sí",(1/DATOS_[[% anualiz]:[% anualiz]]),1)*IF(DATOS!BF$4="Sí",1/DATOS_[[% normaliz]:[% normaliz]],1)*(DATOS_[Conc.Sal.28])))))))),
0)</f>
        <v>0</v>
      </c>
      <c r="AL50" s="101">
        <f t="array" ref="AL50">IFERROR(
(AVERAGE((IF(DATOS_[[Sexo]:[Sexo]]=$B50,IF(DATOS_[[AGRUP. CLAS. PROF.]:[AGRUP. CLAS. PROF.]]=$B48,IF(DATOS_[[Check Periodo Ref.]:[Check Periodo Ref.]]="Dentro",IF(DATOS_[[Check Equiparado]:[Check Equiparado]]="Sí",IF(DATOS!BG$5="Sí",(1/DATOS_[[% anualiz]:[% anualiz]]),1)*IF(DATOS!BG$4="Sí",1/DATOS_[[% normaliz]:[% normaliz]],1)*(DATOS_[Conc.Sal.29])))))))),
0)</f>
        <v>0</v>
      </c>
      <c r="AM50" s="101">
        <f t="array" ref="AM50">IFERROR(
(AVERAGE((IF(DATOS_[[Sexo]:[Sexo]]=$B50,IF(DATOS_[[AGRUP. CLAS. PROF.]:[AGRUP. CLAS. PROF.]]=$B48,IF(DATOS_[[Check Periodo Ref.]:[Check Periodo Ref.]]="Dentro",IF(DATOS_[[Check Equiparado]:[Check Equiparado]]="Sí",IF(DATOS!BH$5="Sí",(1/DATOS_[[% anualiz]:[% anualiz]]),1)*IF(DATOS!BH$4="Sí",1/DATOS_[[% normaliz]:[% normaliz]],1)*(DATOS_[Conc.Sal.30])))))))),
0)</f>
        <v>0</v>
      </c>
      <c r="AN50" s="102">
        <f t="array" ref="AN50">IFERROR(
AVERAGE(IF(DATOS_[Sexo]=$B50,IF(DATOS_[[AGRUP. CLAS. PROF.]:[AGRUP. CLAS. PROF.]]=$B48,IF(DATOS_[Check Equiparado]="Sí",IF(DATOS_[Check Periodo Ref.]="Dentro",DATOS_[Tot COMPL.SAL Eq],FALSE))))),
0)</f>
        <v>0</v>
      </c>
      <c r="AO50" s="103">
        <f t="array" ref="AO50">IFERROR(
AVERAGE(IF(DATOS_[Sexo]=$B50,IF(DATOS_[[AGRUP. CLAS. PROF.]:[AGRUP. CLAS. PROF.]]=$B48,IF(DATOS_[Check Equiparado]="Sí",IF(DATOS_[Check Periodo Ref.]="Dentro",DATOS_[TOTAL SALARIO Eq],FALSE))))),
0)</f>
        <v>0</v>
      </c>
      <c r="AP50" s="104">
        <f t="array" ref="AP50">IFERROR(
(AVERAGE((IF(DATOS_[[Sexo]:[Sexo]]=$B50,IF(DATOS_[[AGRUP. CLAS. PROF.]:[AGRUP. CLAS. PROF.]]=$B48,IF(DATOS_[[Check Periodo Ref.]:[Check Periodo Ref.]]="Dentro",IF(DATOS_[[Check Equiparado]:[Check Equiparado]]="Sí",IF(DATOS!BI$5="Sí",(1/DATOS_[[% anualiz]:[% anualiz]]),1)*IF(DATOS!BI$4="Sí",1/DATOS_[[% normaliz]:[% normaliz]],1)*(DATOS_[C.Extra.01])))))))),
0)</f>
        <v>0</v>
      </c>
      <c r="AQ50" s="104">
        <f t="array" ref="AQ50">IFERROR(
(AVERAGE((IF(DATOS_[[Sexo]:[Sexo]]=$B50,IF(DATOS_[[AGRUP. CLAS. PROF.]:[AGRUP. CLAS. PROF.]]=$B48,IF(DATOS_[[Check Periodo Ref.]:[Check Periodo Ref.]]="Dentro",IF(DATOS_[[Check Equiparado]:[Check Equiparado]]="Sí",IF(DATOS!BJ$5="Sí",(1/DATOS_[[% anualiz]:[% anualiz]]),1)*IF(DATOS!BJ$4="Sí",1/DATOS_[[% normaliz]:[% normaliz]],1)*(DATOS_[C.Extra.02])))))))),
0)</f>
        <v>0</v>
      </c>
      <c r="AR50" s="104">
        <f t="array" ref="AR50">IFERROR(
(AVERAGE((IF(DATOS_[[Sexo]:[Sexo]]=$B50,IF(DATOS_[[AGRUP. CLAS. PROF.]:[AGRUP. CLAS. PROF.]]=$B48,IF(DATOS_[[Check Periodo Ref.]:[Check Periodo Ref.]]="Dentro",IF(DATOS_[[Check Equiparado]:[Check Equiparado]]="Sí",IF(DATOS!BK$5="Sí",(1/DATOS_[[% anualiz]:[% anualiz]]),1)*IF(DATOS!BK$4="Sí",1/DATOS_[[% normaliz]:[% normaliz]],1)*(DATOS_[C.Extra.03])))))))),
0)</f>
        <v>0</v>
      </c>
      <c r="AS50" s="104">
        <f t="array" ref="AS50">IFERROR(
(AVERAGE((IF(DATOS_[[Sexo]:[Sexo]]=$B50,IF(DATOS_[[AGRUP. CLAS. PROF.]:[AGRUP. CLAS. PROF.]]=$B48,IF(DATOS_[[Check Periodo Ref.]:[Check Periodo Ref.]]="Dentro",IF(DATOS_[[Check Equiparado]:[Check Equiparado]]="Sí",IF(DATOS!BL$5="Sí",(1/DATOS_[[% anualiz]:[% anualiz]]),1)*IF(DATOS!BL$4="Sí",1/DATOS_[[% normaliz]:[% normaliz]],1)*(DATOS_[C.Extra.04])))))))),
0)</f>
        <v>0</v>
      </c>
      <c r="AT50" s="104">
        <f t="array" ref="AT50">IFERROR(
(AVERAGE((IF(DATOS_[[Sexo]:[Sexo]]=$B50,IF(DATOS_[[AGRUP. CLAS. PROF.]:[AGRUP. CLAS. PROF.]]=$B48,IF(DATOS_[[Check Periodo Ref.]:[Check Periodo Ref.]]="Dentro",IF(DATOS_[[Check Equiparado]:[Check Equiparado]]="Sí",IF(DATOS!BM$5="Sí",(1/DATOS_[[% anualiz]:[% anualiz]]),1)*IF(DATOS!BM$4="Sí",1/DATOS_[[% normaliz]:[% normaliz]],1)*(DATOS_[C.Extra.05])))))))),
0)</f>
        <v>0</v>
      </c>
      <c r="AU50" s="105">
        <f t="array" ref="AU50">IFERROR(
AVERAGE(IF(DATOS_[Sexo]=$B50,IF(DATOS_[[AGRUP. CLAS. PROF.]:[AGRUP. CLAS. PROF.]]=$B48,IF(DATOS_[Check Equiparado]="Sí",IF(DATOS_[Check Periodo Ref.]="Dentro",DATOS_[Tot Extrasalarial Eq],FALSE))))),
0)</f>
        <v>0</v>
      </c>
      <c r="AV50" s="106">
        <f t="array" ref="AV50">IFERROR(
AVERAGE(IF(DATOS_[Sexo]=$B50,IF(DATOS_[[AGRUP. CLAS. PROF.]:[AGRUP. CLAS. PROF.]]=$B48,IF(DATOS_[Check Equiparado]="Sí",IF(DATOS_[Check Periodo Ref.]="Dentro",DATOS_[TOTAL Retrib Eq],FALSE))))),
0)</f>
        <v>0</v>
      </c>
    </row>
    <row r="51" spans="1:48" ht="17.25" thickBot="1" x14ac:dyDescent="0.35">
      <c r="A51" s="53" t="str">
        <f t="shared" ref="A51" si="51">+A52</f>
        <v>[ocultar]</v>
      </c>
      <c r="B51" s="62" t="s">
        <v>229</v>
      </c>
      <c r="C51" s="99"/>
      <c r="D51" s="63"/>
      <c r="E51" s="63"/>
      <c r="F51" s="63"/>
      <c r="G51" s="63"/>
      <c r="H51" s="63"/>
      <c r="I51" s="129" t="str">
        <f t="shared" ref="I51:AV51" si="52">IFERROR((I52-I53)/I52,"")</f>
        <v/>
      </c>
      <c r="J51" s="130" t="str">
        <f t="shared" si="52"/>
        <v/>
      </c>
      <c r="K51" s="131" t="str">
        <f t="shared" si="52"/>
        <v/>
      </c>
      <c r="L51" s="131" t="str">
        <f t="shared" si="52"/>
        <v/>
      </c>
      <c r="M51" s="131" t="str">
        <f t="shared" si="52"/>
        <v/>
      </c>
      <c r="N51" s="132" t="str">
        <f t="shared" si="52"/>
        <v/>
      </c>
      <c r="O51" s="133" t="str">
        <f t="shared" si="52"/>
        <v/>
      </c>
      <c r="P51" s="133" t="str">
        <f t="shared" si="52"/>
        <v/>
      </c>
      <c r="Q51" s="133" t="str">
        <f t="shared" si="52"/>
        <v/>
      </c>
      <c r="R51" s="133" t="str">
        <f t="shared" si="52"/>
        <v/>
      </c>
      <c r="S51" s="133" t="str">
        <f t="shared" si="52"/>
        <v/>
      </c>
      <c r="T51" s="133" t="str">
        <f t="shared" si="52"/>
        <v/>
      </c>
      <c r="U51" s="133" t="str">
        <f t="shared" si="52"/>
        <v/>
      </c>
      <c r="V51" s="133" t="str">
        <f t="shared" si="52"/>
        <v/>
      </c>
      <c r="W51" s="133" t="str">
        <f t="shared" si="52"/>
        <v/>
      </c>
      <c r="X51" s="133" t="str">
        <f t="shared" si="52"/>
        <v/>
      </c>
      <c r="Y51" s="133" t="str">
        <f t="shared" si="52"/>
        <v/>
      </c>
      <c r="Z51" s="132" t="str">
        <f t="shared" si="52"/>
        <v/>
      </c>
      <c r="AA51" s="132" t="str">
        <f t="shared" si="52"/>
        <v/>
      </c>
      <c r="AB51" s="132" t="str">
        <f t="shared" si="52"/>
        <v/>
      </c>
      <c r="AC51" s="132" t="str">
        <f t="shared" si="52"/>
        <v/>
      </c>
      <c r="AD51" s="132" t="str">
        <f t="shared" si="52"/>
        <v/>
      </c>
      <c r="AE51" s="132" t="str">
        <f t="shared" si="52"/>
        <v/>
      </c>
      <c r="AF51" s="132" t="str">
        <f t="shared" si="52"/>
        <v/>
      </c>
      <c r="AG51" s="132" t="str">
        <f t="shared" si="52"/>
        <v/>
      </c>
      <c r="AH51" s="132" t="str">
        <f t="shared" si="52"/>
        <v/>
      </c>
      <c r="AI51" s="132" t="str">
        <f t="shared" si="52"/>
        <v/>
      </c>
      <c r="AJ51" s="132" t="str">
        <f t="shared" si="52"/>
        <v/>
      </c>
      <c r="AK51" s="132" t="str">
        <f t="shared" si="52"/>
        <v/>
      </c>
      <c r="AL51" s="132" t="str">
        <f t="shared" si="52"/>
        <v/>
      </c>
      <c r="AM51" s="132" t="str">
        <f t="shared" si="52"/>
        <v/>
      </c>
      <c r="AN51" s="134" t="str">
        <f t="shared" si="52"/>
        <v/>
      </c>
      <c r="AO51" s="138" t="str">
        <f t="shared" si="52"/>
        <v/>
      </c>
      <c r="AP51" s="135" t="str">
        <f t="shared" si="52"/>
        <v/>
      </c>
      <c r="AQ51" s="135" t="str">
        <f t="shared" si="52"/>
        <v/>
      </c>
      <c r="AR51" s="135" t="str">
        <f t="shared" si="52"/>
        <v/>
      </c>
      <c r="AS51" s="135" t="str">
        <f t="shared" si="52"/>
        <v/>
      </c>
      <c r="AT51" s="135" t="str">
        <f t="shared" si="52"/>
        <v/>
      </c>
      <c r="AU51" s="136" t="str">
        <f t="shared" si="52"/>
        <v/>
      </c>
      <c r="AV51" s="137" t="str">
        <f t="shared" si="52"/>
        <v/>
      </c>
    </row>
    <row r="52" spans="1:48" x14ac:dyDescent="0.3">
      <c r="A52" s="53" t="str">
        <f t="shared" ref="A52" si="53">+IF(C52+C53=0,"[ocultar]","")</f>
        <v>[ocultar]</v>
      </c>
      <c r="B52" s="57" t="s">
        <v>162</v>
      </c>
      <c r="C52" s="56">
        <f t="array" ref="C52">SUM(IF($B52=DATOS_[Sexo],
IF($B51=DATOS_[AGRUP. CLAS. PROF.],
IF("Dentro"=DATOS_[Check Periodo Ref.],
1/(COUNTIFS(DATOS_[Sexo],$B52,DATOS_[AGRUP. CLAS. PROF.],$B51,DATOS_[Check Periodo Ref.],"Dentro",DATOS_[id],DATOS_[id]))))))</f>
        <v>0</v>
      </c>
      <c r="D52" s="58">
        <f>COUNTIFS(DATOS_[AGRUP. CLAS. PROF.],$B51,DATOS_[Sexo],$B52,DATOS_[Check Periodo Ref.],"Dentro")</f>
        <v>0</v>
      </c>
      <c r="E52" s="58">
        <f>COUNTIFS(DATOS_[AGRUP. CLAS. PROF.],$B51,DATOS_[Sexo],$B52,DATOS_[Check Periodo Ref.],"Dentro",DATOS_[Check Nº SC Norm],"Sí")</f>
        <v>0</v>
      </c>
      <c r="F52" s="58">
        <f>COUNTIFS(DATOS_[AGRUP. CLAS. PROF.],$B51,DATOS_[Sexo],$B52,DATOS_[Check Periodo Ref.],"Dentro",DATOS_[Check Nº SC Anualiz],"Sí")</f>
        <v>0</v>
      </c>
      <c r="G52" s="58">
        <f>COUNTIFS(DATOS_[AGRUP. CLAS. PROF.],$B51,DATOS_[Sexo],$B52,DATOS_[Check Periodo Ref.],"Dentro",DATOS_[Check Nº SC Norm y Anualiz],"Sí")</f>
        <v>0</v>
      </c>
      <c r="H52" s="58">
        <f>COUNTIFS(DATOS_[AGRUP. CLAS. PROF.],$B51,DATOS_[Sexo],$B52,DATOS_[Check Periodo Ref.],"Dentro",DATOS_[Check Equiparación],"Sí")</f>
        <v>0</v>
      </c>
      <c r="I52" s="100">
        <f t="array" ref="I52">IFERROR(
AVERAGE(IF(DATOS_[Sexo]=$B52,IF(DATOS_[[AGRUP. CLAS. PROF.]:[AGRUP. CLAS. PROF.]]=$B51,IF(DATOS_[Check Equiparado]="Sí",IF(DATOS_[Check Periodo Ref.]="Dentro",DATOS_[SALARIO BASE Eq],FALSE))))),
0)</f>
        <v>0</v>
      </c>
      <c r="J52" s="101">
        <f t="array" ref="J52">IFERROR(
(AVERAGE((IF(DATOS_[[Sexo]:[Sexo]]=$B52,IF(DATOS_[[AGRUP. CLAS. PROF.]:[AGRUP. CLAS. PROF.]]=$B51,IF(DATOS_[[Check Periodo Ref.]:[Check Periodo Ref.]]="Dentro",IF(DATOS_[[Check Equiparado]:[Check Equiparado]]="Sí",IF(DATOS!AE$5="Sí",(1/DATOS_[[% anualiz]:[% anualiz]]),1)*IF(DATOS!AE$4="Sí",1/DATOS_[[% normaliz]:[% normaliz]],1)*(DATOS_[Conc.Sal.01])))))))),
0)</f>
        <v>0</v>
      </c>
      <c r="K52" s="101">
        <f t="array" ref="K52">IFERROR(
(AVERAGE((IF(DATOS_[[Sexo]:[Sexo]]=$B52,IF(DATOS_[[AGRUP. CLAS. PROF.]:[AGRUP. CLAS. PROF.]]=$B51,IF(DATOS_[[Check Periodo Ref.]:[Check Periodo Ref.]]="Dentro",IF(DATOS_[[Check Equiparado]:[Check Equiparado]]="Sí",IF(DATOS!AF$5="Sí",(1/DATOS_[[% anualiz]:[% anualiz]]),1)*IF(DATOS!AF$4="Sí",1/DATOS_[[% normaliz]:[% normaliz]],1)*(DATOS_[Conc.Sal.02])))))))),
0)</f>
        <v>0</v>
      </c>
      <c r="L52" s="101">
        <f t="array" ref="L52">IFERROR(
(AVERAGE((IF(DATOS_[[Sexo]:[Sexo]]=$B52,IF(DATOS_[[AGRUP. CLAS. PROF.]:[AGRUP. CLAS. PROF.]]=$B51,IF(DATOS_[[Check Periodo Ref.]:[Check Periodo Ref.]]="Dentro",IF(DATOS_[[Check Equiparado]:[Check Equiparado]]="Sí",IF(DATOS!AG$5="Sí",(1/DATOS_[[% anualiz]:[% anualiz]]),1)*IF(DATOS!AG$4="Sí",1/DATOS_[[% normaliz]:[% normaliz]],1)*(DATOS_[Conc.Sal.03])))))))),
0)</f>
        <v>0</v>
      </c>
      <c r="M52" s="101">
        <f t="array" ref="M52">IFERROR(
(AVERAGE((IF(DATOS_[[Sexo]:[Sexo]]=$B52,IF(DATOS_[[AGRUP. CLAS. PROF.]:[AGRUP. CLAS. PROF.]]=$B51,IF(DATOS_[[Check Periodo Ref.]:[Check Periodo Ref.]]="Dentro",IF(DATOS_[[Check Equiparado]:[Check Equiparado]]="Sí",IF(DATOS!AH$5="Sí",(1/DATOS_[[% anualiz]:[% anualiz]]),1)*IF(DATOS!AH$4="Sí",1/DATOS_[[% normaliz]:[% normaliz]],1)*(DATOS_[Conc.Sal.04])))))))),
0)</f>
        <v>0</v>
      </c>
      <c r="N52" s="101">
        <f t="array" ref="N52">IFERROR(
(AVERAGE((IF(DATOS_[[Sexo]:[Sexo]]=$B52,IF(DATOS_[[AGRUP. CLAS. PROF.]:[AGRUP. CLAS. PROF.]]=$B51,IF(DATOS_[[Check Periodo Ref.]:[Check Periodo Ref.]]="Dentro",IF(DATOS_[[Check Equiparado]:[Check Equiparado]]="Sí",IF(DATOS!AI$5="Sí",(1/DATOS_[[% anualiz]:[% anualiz]]),1)*IF(DATOS!AI$4="Sí",1/DATOS_[[% normaliz]:[% normaliz]],1)*(DATOS_[Conc.Sal.05])))))))),
0)</f>
        <v>0</v>
      </c>
      <c r="O52" s="101">
        <f t="array" ref="O52">IFERROR(
(AVERAGE((IF(DATOS_[[Sexo]:[Sexo]]=$B52,IF(DATOS_[[AGRUP. CLAS. PROF.]:[AGRUP. CLAS. PROF.]]=$B51,IF(DATOS_[[Check Periodo Ref.]:[Check Periodo Ref.]]="Dentro",IF(DATOS_[[Check Equiparado]:[Check Equiparado]]="Sí",IF(DATOS!AJ$5="Sí",(1/DATOS_[[% anualiz]:[% anualiz]]),1)*IF(DATOS!AJ$4="Sí",1/DATOS_[[% normaliz]:[% normaliz]],1)*(DATOS_[Conc.Sal.06])))))))),
0)</f>
        <v>0</v>
      </c>
      <c r="P52" s="101">
        <f t="array" ref="P52">IFERROR(
(AVERAGE((IF(DATOS_[[Sexo]:[Sexo]]=$B52,IF(DATOS_[[AGRUP. CLAS. PROF.]:[AGRUP. CLAS. PROF.]]=$B51,IF(DATOS_[[Check Periodo Ref.]:[Check Periodo Ref.]]="Dentro",IF(DATOS_[[Check Equiparado]:[Check Equiparado]]="Sí",IF(DATOS!AK$5="Sí",(1/DATOS_[[% anualiz]:[% anualiz]]),1)*IF(DATOS!AK$4="Sí",1/DATOS_[[% normaliz]:[% normaliz]],1)*(DATOS_[Conc.Sal.07])))))))),
0)</f>
        <v>0</v>
      </c>
      <c r="Q52" s="101">
        <f t="array" ref="Q52">IFERROR(
(AVERAGE((IF(DATOS_[[Sexo]:[Sexo]]=$B52,IF(DATOS_[[AGRUP. CLAS. PROF.]:[AGRUP. CLAS. PROF.]]=$B51,IF(DATOS_[[Check Periodo Ref.]:[Check Periodo Ref.]]="Dentro",IF(DATOS_[[Check Equiparado]:[Check Equiparado]]="Sí",IF(DATOS!AL$5="Sí",(1/DATOS_[[% anualiz]:[% anualiz]]),1)*IF(DATOS!AL$4="Sí",1/DATOS_[[% normaliz]:[% normaliz]],1)*(DATOS_[Conc.Sal.08])))))))),
0)</f>
        <v>0</v>
      </c>
      <c r="R52" s="101">
        <f t="array" ref="R52">IFERROR(
(AVERAGE((IF(DATOS_[[Sexo]:[Sexo]]=$B52,IF(DATOS_[[AGRUP. CLAS. PROF.]:[AGRUP. CLAS. PROF.]]=$B51,IF(DATOS_[[Check Periodo Ref.]:[Check Periodo Ref.]]="Dentro",IF(DATOS_[[Check Equiparado]:[Check Equiparado]]="Sí",IF(DATOS!AM$5="Sí",(1/DATOS_[[% anualiz]:[% anualiz]]),1)*IF(DATOS!AM$4="Sí",1/DATOS_[[% normaliz]:[% normaliz]],1)*(DATOS_[Conc.Sal.09])))))))),
0)</f>
        <v>0</v>
      </c>
      <c r="S52" s="101">
        <f t="array" ref="S52">IFERROR(
(AVERAGE((IF(DATOS_[[Sexo]:[Sexo]]=$B52,IF(DATOS_[[AGRUP. CLAS. PROF.]:[AGRUP. CLAS. PROF.]]=$B51,IF(DATOS_[[Check Periodo Ref.]:[Check Periodo Ref.]]="Dentro",IF(DATOS_[[Check Equiparado]:[Check Equiparado]]="Sí",IF(DATOS!AN$5="Sí",(1/DATOS_[[% anualiz]:[% anualiz]]),1)*IF(DATOS!AN$4="Sí",1/DATOS_[[% normaliz]:[% normaliz]],1)*(DATOS_[Conc.Sal.10])))))))),
0)</f>
        <v>0</v>
      </c>
      <c r="T52" s="101">
        <f t="array" ref="T52">IFERROR(
(AVERAGE((IF(DATOS_[[Sexo]:[Sexo]]=$B52,IF(DATOS_[[AGRUP. CLAS. PROF.]:[AGRUP. CLAS. PROF.]]=$B51,IF(DATOS_[[Check Periodo Ref.]:[Check Periodo Ref.]]="Dentro",IF(DATOS_[[Check Equiparado]:[Check Equiparado]]="Sí",IF(DATOS!AO$5="Sí",(1/DATOS_[[% anualiz]:[% anualiz]]),1)*IF(DATOS!AO$4="Sí",1/DATOS_[[% normaliz]:[% normaliz]],1)*(DATOS_[Conc.Sal.11])))))))),
0)</f>
        <v>0</v>
      </c>
      <c r="U52" s="101">
        <f t="array" ref="U52">IFERROR(
(AVERAGE((IF(DATOS_[[Sexo]:[Sexo]]=$B52,IF(DATOS_[[AGRUP. CLAS. PROF.]:[AGRUP. CLAS. PROF.]]=$B51,IF(DATOS_[[Check Periodo Ref.]:[Check Periodo Ref.]]="Dentro",IF(DATOS_[[Check Equiparado]:[Check Equiparado]]="Sí",IF(DATOS!AP$5="Sí",(1/DATOS_[[% anualiz]:[% anualiz]]),1)*IF(DATOS!AP$4="Sí",1/DATOS_[[% normaliz]:[% normaliz]],1)*(DATOS_[Conc.Sal.12])))))))),
0)</f>
        <v>0</v>
      </c>
      <c r="V52" s="101">
        <f t="array" ref="V52">IFERROR(
(AVERAGE((IF(DATOS_[[Sexo]:[Sexo]]=$B52,IF(DATOS_[[AGRUP. CLAS. PROF.]:[AGRUP. CLAS. PROF.]]=$B51,IF(DATOS_[[Check Periodo Ref.]:[Check Periodo Ref.]]="Dentro",IF(DATOS_[[Check Equiparado]:[Check Equiparado]]="Sí",IF(DATOS!AQ$5="Sí",(1/DATOS_[[% anualiz]:[% anualiz]]),1)*IF(DATOS!AQ$4="Sí",1/DATOS_[[% normaliz]:[% normaliz]],1)*(DATOS_[Conc.Sal.13])))))))),
0)</f>
        <v>0</v>
      </c>
      <c r="W52" s="101">
        <f t="array" ref="W52">IFERROR(
(AVERAGE((IF(DATOS_[[Sexo]:[Sexo]]=$B52,IF(DATOS_[[AGRUP. CLAS. PROF.]:[AGRUP. CLAS. PROF.]]=$B51,IF(DATOS_[[Check Periodo Ref.]:[Check Periodo Ref.]]="Dentro",IF(DATOS_[[Check Equiparado]:[Check Equiparado]]="Sí",IF(DATOS!AR$5="Sí",(1/DATOS_[[% anualiz]:[% anualiz]]),1)*IF(DATOS!AR$4="Sí",1/DATOS_[[% normaliz]:[% normaliz]],1)*(DATOS_[Conc.Sal.14])))))))),
0)</f>
        <v>0</v>
      </c>
      <c r="X52" s="101">
        <f t="array" ref="X52">IFERROR(
(AVERAGE((IF(DATOS_[[Sexo]:[Sexo]]=$B52,IF(DATOS_[[AGRUP. CLAS. PROF.]:[AGRUP. CLAS. PROF.]]=$B51,IF(DATOS_[[Check Periodo Ref.]:[Check Periodo Ref.]]="Dentro",IF(DATOS_[[Check Equiparado]:[Check Equiparado]]="Sí",IF(DATOS!AS$5="Sí",(1/DATOS_[[% anualiz]:[% anualiz]]),1)*IF(DATOS!AS$4="Sí",1/DATOS_[[% normaliz]:[% normaliz]],1)*(DATOS_[Conc.Sal.15])))))))),
0)</f>
        <v>0</v>
      </c>
      <c r="Y52" s="101">
        <f t="array" ref="Y52">IFERROR(
(AVERAGE((IF(DATOS_[[Sexo]:[Sexo]]=$B52,IF(DATOS_[[AGRUP. CLAS. PROF.]:[AGRUP. CLAS. PROF.]]=$B51,IF(DATOS_[[Check Periodo Ref.]:[Check Periodo Ref.]]="Dentro",IF(DATOS_[[Check Equiparado]:[Check Equiparado]]="Sí",IF(DATOS!AT$5="Sí",(1/DATOS_[[% anualiz]:[% anualiz]]),1)*IF(DATOS!AT$4="Sí",1/DATOS_[[% normaliz]:[% normaliz]],1)*(DATOS_[Conc.Sal.16])))))))),
0)</f>
        <v>0</v>
      </c>
      <c r="Z52" s="101">
        <f t="array" ref="Z52">IFERROR(
(AVERAGE((IF(DATOS_[[Sexo]:[Sexo]]=$B52,IF(DATOS_[[AGRUP. CLAS. PROF.]:[AGRUP. CLAS. PROF.]]=$B51,IF(DATOS_[[Check Periodo Ref.]:[Check Periodo Ref.]]="Dentro",IF(DATOS_[[Check Equiparado]:[Check Equiparado]]="Sí",IF(DATOS!AU$5="Sí",(1/DATOS_[[% anualiz]:[% anualiz]]),1)*IF(DATOS!AU$4="Sí",1/DATOS_[[% normaliz]:[% normaliz]],1)*(DATOS_[Conc.Sal.17])))))))),
0)</f>
        <v>0</v>
      </c>
      <c r="AA52" s="101">
        <f t="array" ref="AA52">IFERROR(
(AVERAGE((IF(DATOS_[[Sexo]:[Sexo]]=$B52,IF(DATOS_[[AGRUP. CLAS. PROF.]:[AGRUP. CLAS. PROF.]]=$B51,IF(DATOS_[[Check Periodo Ref.]:[Check Periodo Ref.]]="Dentro",IF(DATOS_[[Check Equiparado]:[Check Equiparado]]="Sí",IF(DATOS!AV$5="Sí",(1/DATOS_[[% anualiz]:[% anualiz]]),1)*IF(DATOS!AV$4="Sí",1/DATOS_[[% normaliz]:[% normaliz]],1)*(DATOS_[Conc.Sal.18])))))))),
0)</f>
        <v>0</v>
      </c>
      <c r="AB52" s="101">
        <f t="array" ref="AB52">IFERROR(
(AVERAGE((IF(DATOS_[[Sexo]:[Sexo]]=$B52,IF(DATOS_[[AGRUP. CLAS. PROF.]:[AGRUP. CLAS. PROF.]]=$B51,IF(DATOS_[[Check Periodo Ref.]:[Check Periodo Ref.]]="Dentro",IF(DATOS_[[Check Equiparado]:[Check Equiparado]]="Sí",IF(DATOS!AW$5="Sí",(1/DATOS_[[% anualiz]:[% anualiz]]),1)*IF(DATOS!AW$4="Sí",1/DATOS_[[% normaliz]:[% normaliz]],1)*(DATOS_[Conc.Sal.19])))))))),
0)</f>
        <v>0</v>
      </c>
      <c r="AC52" s="101">
        <f t="array" ref="AC52">IFERROR(
(AVERAGE((IF(DATOS_[[Sexo]:[Sexo]]=$B52,IF(DATOS_[[AGRUP. CLAS. PROF.]:[AGRUP. CLAS. PROF.]]=$B51,IF(DATOS_[[Check Periodo Ref.]:[Check Periodo Ref.]]="Dentro",IF(DATOS_[[Check Equiparado]:[Check Equiparado]]="Sí",IF(DATOS!AX$5="Sí",(1/DATOS_[[% anualiz]:[% anualiz]]),1)*IF(DATOS!AX$4="Sí",1/DATOS_[[% normaliz]:[% normaliz]],1)*(DATOS_[Conc.Sal.20])))))))),
0)</f>
        <v>0</v>
      </c>
      <c r="AD52" s="101">
        <f t="array" ref="AD52">IFERROR(
(AVERAGE((IF(DATOS_[[Sexo]:[Sexo]]=$B52,IF(DATOS_[[AGRUP. CLAS. PROF.]:[AGRUP. CLAS. PROF.]]=$B51,IF(DATOS_[[Check Periodo Ref.]:[Check Periodo Ref.]]="Dentro",IF(DATOS_[[Check Equiparado]:[Check Equiparado]]="Sí",IF(DATOS!AY$5="Sí",(1/DATOS_[[% anualiz]:[% anualiz]]),1)*IF(DATOS!AY$4="Sí",1/DATOS_[[% normaliz]:[% normaliz]],1)*(DATOS_[Conc.Sal.21])))))))),
0)</f>
        <v>0</v>
      </c>
      <c r="AE52" s="101">
        <f t="array" ref="AE52">IFERROR(
(AVERAGE((IF(DATOS_[[Sexo]:[Sexo]]=$B52,IF(DATOS_[[AGRUP. CLAS. PROF.]:[AGRUP. CLAS. PROF.]]=$B51,IF(DATOS_[[Check Periodo Ref.]:[Check Periodo Ref.]]="Dentro",IF(DATOS_[[Check Equiparado]:[Check Equiparado]]="Sí",IF(DATOS!AZ$5="Sí",(1/DATOS_[[% anualiz]:[% anualiz]]),1)*IF(DATOS!AZ$4="Sí",1/DATOS_[[% normaliz]:[% normaliz]],1)*(DATOS_[Conc.Sal.22])))))))),
0)</f>
        <v>0</v>
      </c>
      <c r="AF52" s="101">
        <f t="array" ref="AF52">IFERROR(
(AVERAGE((IF(DATOS_[[Sexo]:[Sexo]]=$B52,IF(DATOS_[[AGRUP. CLAS. PROF.]:[AGRUP. CLAS. PROF.]]=$B51,IF(DATOS_[[Check Periodo Ref.]:[Check Periodo Ref.]]="Dentro",IF(DATOS_[[Check Equiparado]:[Check Equiparado]]="Sí",IF(DATOS!BA$5="Sí",(1/DATOS_[[% anualiz]:[% anualiz]]),1)*IF(DATOS!BA$4="Sí",1/DATOS_[[% normaliz]:[% normaliz]],1)*(DATOS_[Conc.Sal.23])))))))),
0)</f>
        <v>0</v>
      </c>
      <c r="AG52" s="101">
        <f t="array" ref="AG52">IFERROR(
(AVERAGE((IF(DATOS_[[Sexo]:[Sexo]]=$B52,IF(DATOS_[[AGRUP. CLAS. PROF.]:[AGRUP. CLAS. PROF.]]=$B51,IF(DATOS_[[Check Periodo Ref.]:[Check Periodo Ref.]]="Dentro",IF(DATOS_[[Check Equiparado]:[Check Equiparado]]="Sí",IF(DATOS!BB$5="Sí",(1/DATOS_[[% anualiz]:[% anualiz]]),1)*IF(DATOS!BB$4="Sí",1/DATOS_[[% normaliz]:[% normaliz]],1)*(DATOS_[Conc.Sal.24])))))))),
0)</f>
        <v>0</v>
      </c>
      <c r="AH52" s="101">
        <f t="array" ref="AH52">IFERROR(
(AVERAGE((IF(DATOS_[[Sexo]:[Sexo]]=$B52,IF(DATOS_[[AGRUP. CLAS. PROF.]:[AGRUP. CLAS. PROF.]]=$B51,IF(DATOS_[[Check Periodo Ref.]:[Check Periodo Ref.]]="Dentro",IF(DATOS_[[Check Equiparado]:[Check Equiparado]]="Sí",IF(DATOS!BC$5="Sí",(1/DATOS_[[% anualiz]:[% anualiz]]),1)*IF(DATOS!BC$4="Sí",1/DATOS_[[% normaliz]:[% normaliz]],1)*(DATOS_[Conc.Sal.25])))))))),
0)</f>
        <v>0</v>
      </c>
      <c r="AI52" s="101">
        <f t="array" ref="AI52">IFERROR(
(AVERAGE((IF(DATOS_[[Sexo]:[Sexo]]=$B52,IF(DATOS_[[AGRUP. CLAS. PROF.]:[AGRUP. CLAS. PROF.]]=$B51,IF(DATOS_[[Check Periodo Ref.]:[Check Periodo Ref.]]="Dentro",IF(DATOS_[[Check Equiparado]:[Check Equiparado]]="Sí",IF(DATOS!BD$5="Sí",(1/DATOS_[[% anualiz]:[% anualiz]]),1)*IF(DATOS!BD$4="Sí",1/DATOS_[[% normaliz]:[% normaliz]],1)*(DATOS_[Conc.Sal.26])))))))),
0)</f>
        <v>0</v>
      </c>
      <c r="AJ52" s="101">
        <f t="array" ref="AJ52">IFERROR(
(AVERAGE((IF(DATOS_[[Sexo]:[Sexo]]=$B52,IF(DATOS_[[AGRUP. CLAS. PROF.]:[AGRUP. CLAS. PROF.]]=$B51,IF(DATOS_[[Check Periodo Ref.]:[Check Periodo Ref.]]="Dentro",IF(DATOS_[[Check Equiparado]:[Check Equiparado]]="Sí",IF(DATOS!BE$5="Sí",(1/DATOS_[[% anualiz]:[% anualiz]]),1)*IF(DATOS!BE$4="Sí",1/DATOS_[[% normaliz]:[% normaliz]],1)*(DATOS_[Conc.Sal.27])))))))),
0)</f>
        <v>0</v>
      </c>
      <c r="AK52" s="101">
        <f t="array" ref="AK52">IFERROR(
(AVERAGE((IF(DATOS_[[Sexo]:[Sexo]]=$B52,IF(DATOS_[[AGRUP. CLAS. PROF.]:[AGRUP. CLAS. PROF.]]=$B51,IF(DATOS_[[Check Periodo Ref.]:[Check Periodo Ref.]]="Dentro",IF(DATOS_[[Check Equiparado]:[Check Equiparado]]="Sí",IF(DATOS!BF$5="Sí",(1/DATOS_[[% anualiz]:[% anualiz]]),1)*IF(DATOS!BF$4="Sí",1/DATOS_[[% normaliz]:[% normaliz]],1)*(DATOS_[Conc.Sal.28])))))))),
0)</f>
        <v>0</v>
      </c>
      <c r="AL52" s="101">
        <f t="array" ref="AL52">IFERROR(
(AVERAGE((IF(DATOS_[[Sexo]:[Sexo]]=$B52,IF(DATOS_[[AGRUP. CLAS. PROF.]:[AGRUP. CLAS. PROF.]]=$B51,IF(DATOS_[[Check Periodo Ref.]:[Check Periodo Ref.]]="Dentro",IF(DATOS_[[Check Equiparado]:[Check Equiparado]]="Sí",IF(DATOS!BG$5="Sí",(1/DATOS_[[% anualiz]:[% anualiz]]),1)*IF(DATOS!BG$4="Sí",1/DATOS_[[% normaliz]:[% normaliz]],1)*(DATOS_[Conc.Sal.29])))))))),
0)</f>
        <v>0</v>
      </c>
      <c r="AM52" s="101">
        <f t="array" ref="AM52">IFERROR(
(AVERAGE((IF(DATOS_[[Sexo]:[Sexo]]=$B52,IF(DATOS_[[AGRUP. CLAS. PROF.]:[AGRUP. CLAS. PROF.]]=$B51,IF(DATOS_[[Check Periodo Ref.]:[Check Periodo Ref.]]="Dentro",IF(DATOS_[[Check Equiparado]:[Check Equiparado]]="Sí",IF(DATOS!BH$5="Sí",(1/DATOS_[[% anualiz]:[% anualiz]]),1)*IF(DATOS!BH$4="Sí",1/DATOS_[[% normaliz]:[% normaliz]],1)*(DATOS_[Conc.Sal.30])))))))),
0)</f>
        <v>0</v>
      </c>
      <c r="AN52" s="102">
        <f t="array" ref="AN52">IFERROR(
AVERAGE(IF(DATOS_[Sexo]=$B52,IF(DATOS_[[AGRUP. CLAS. PROF.]:[AGRUP. CLAS. PROF.]]=$B51,IF(DATOS_[Check Equiparado]="Sí",IF(DATOS_[Check Periodo Ref.]="Dentro",DATOS_[Tot COMPL.SAL Eq],FALSE))))),
0)</f>
        <v>0</v>
      </c>
      <c r="AO52" s="103">
        <f t="array" ref="AO52">IFERROR(
AVERAGE(IF(DATOS_[Sexo]=$B52,IF(DATOS_[[AGRUP. CLAS. PROF.]:[AGRUP. CLAS. PROF.]]=$B51,IF(DATOS_[Check Equiparado]="Sí",IF(DATOS_[Check Periodo Ref.]="Dentro",DATOS_[TOTAL SALARIO Eq],FALSE))))),
0)</f>
        <v>0</v>
      </c>
      <c r="AP52" s="104">
        <f t="array" ref="AP52">IFERROR(
(AVERAGE((IF(DATOS_[[Sexo]:[Sexo]]=$B52,IF(DATOS_[[AGRUP. CLAS. PROF.]:[AGRUP. CLAS. PROF.]]=$B51,IF(DATOS_[[Check Periodo Ref.]:[Check Periodo Ref.]]="Dentro",IF(DATOS_[[Check Equiparado]:[Check Equiparado]]="Sí",IF(DATOS!BI$5="Sí",(1/DATOS_[[% anualiz]:[% anualiz]]),1)*IF(DATOS!BI$4="Sí",1/DATOS_[[% normaliz]:[% normaliz]],1)*(DATOS_[C.Extra.01])))))))),
0)</f>
        <v>0</v>
      </c>
      <c r="AQ52" s="104">
        <f t="array" ref="AQ52">IFERROR(
(AVERAGE((IF(DATOS_[[Sexo]:[Sexo]]=$B52,IF(DATOS_[[AGRUP. CLAS. PROF.]:[AGRUP. CLAS. PROF.]]=$B51,IF(DATOS_[[Check Periodo Ref.]:[Check Periodo Ref.]]="Dentro",IF(DATOS_[[Check Equiparado]:[Check Equiparado]]="Sí",IF(DATOS!BJ$5="Sí",(1/DATOS_[[% anualiz]:[% anualiz]]),1)*IF(DATOS!BJ$4="Sí",1/DATOS_[[% normaliz]:[% normaliz]],1)*(DATOS_[C.Extra.02])))))))),
0)</f>
        <v>0</v>
      </c>
      <c r="AR52" s="104">
        <f t="array" ref="AR52">IFERROR(
(AVERAGE((IF(DATOS_[[Sexo]:[Sexo]]=$B52,IF(DATOS_[[AGRUP. CLAS. PROF.]:[AGRUP. CLAS. PROF.]]=$B51,IF(DATOS_[[Check Periodo Ref.]:[Check Periodo Ref.]]="Dentro",IF(DATOS_[[Check Equiparado]:[Check Equiparado]]="Sí",IF(DATOS!BK$5="Sí",(1/DATOS_[[% anualiz]:[% anualiz]]),1)*IF(DATOS!BK$4="Sí",1/DATOS_[[% normaliz]:[% normaliz]],1)*(DATOS_[C.Extra.03])))))))),
0)</f>
        <v>0</v>
      </c>
      <c r="AS52" s="104">
        <f t="array" ref="AS52">IFERROR(
(AVERAGE((IF(DATOS_[[Sexo]:[Sexo]]=$B52,IF(DATOS_[[AGRUP. CLAS. PROF.]:[AGRUP. CLAS. PROF.]]=$B51,IF(DATOS_[[Check Periodo Ref.]:[Check Periodo Ref.]]="Dentro",IF(DATOS_[[Check Equiparado]:[Check Equiparado]]="Sí",IF(DATOS!BL$5="Sí",(1/DATOS_[[% anualiz]:[% anualiz]]),1)*IF(DATOS!BL$4="Sí",1/DATOS_[[% normaliz]:[% normaliz]],1)*(DATOS_[C.Extra.04])))))))),
0)</f>
        <v>0</v>
      </c>
      <c r="AT52" s="104">
        <f t="array" ref="AT52">IFERROR(
(AVERAGE((IF(DATOS_[[Sexo]:[Sexo]]=$B52,IF(DATOS_[[AGRUP. CLAS. PROF.]:[AGRUP. CLAS. PROF.]]=$B51,IF(DATOS_[[Check Periodo Ref.]:[Check Periodo Ref.]]="Dentro",IF(DATOS_[[Check Equiparado]:[Check Equiparado]]="Sí",IF(DATOS!BM$5="Sí",(1/DATOS_[[% anualiz]:[% anualiz]]),1)*IF(DATOS!BM$4="Sí",1/DATOS_[[% normaliz]:[% normaliz]],1)*(DATOS_[C.Extra.05])))))))),
0)</f>
        <v>0</v>
      </c>
      <c r="AU52" s="105">
        <f t="array" ref="AU52">IFERROR(
AVERAGE(IF(DATOS_[Sexo]=$B52,IF(DATOS_[[AGRUP. CLAS. PROF.]:[AGRUP. CLAS. PROF.]]=$B51,IF(DATOS_[Check Equiparado]="Sí",IF(DATOS_[Check Periodo Ref.]="Dentro",DATOS_[Tot Extrasalarial Eq],FALSE))))),
0)</f>
        <v>0</v>
      </c>
      <c r="AV52" s="106">
        <f t="array" ref="AV52">IFERROR(
AVERAGE(IF(DATOS_[Sexo]=$B52,IF(DATOS_[[AGRUP. CLAS. PROF.]:[AGRUP. CLAS. PROF.]]=$B51,IF(DATOS_[Check Equiparado]="Sí",IF(DATOS_[Check Periodo Ref.]="Dentro",DATOS_[TOTAL Retrib Eq],FALSE))))),
0)</f>
        <v>0</v>
      </c>
    </row>
    <row r="53" spans="1:48" x14ac:dyDescent="0.3">
      <c r="A53" s="53" t="str">
        <f t="shared" ref="A53" si="54">+A52</f>
        <v>[ocultar]</v>
      </c>
      <c r="B53" s="57" t="s">
        <v>163</v>
      </c>
      <c r="C53" s="56">
        <f t="array" ref="C53">SUM(IF($B53=DATOS_[Sexo],
IF($B51=DATOS_[AGRUP. CLAS. PROF.],
IF("Dentro"=DATOS_[Check Periodo Ref.],
1/(COUNTIFS(DATOS_[Sexo],$B53,DATOS_[AGRUP. CLAS. PROF.],$B51,DATOS_[Check Periodo Ref.],"Dentro",DATOS_[id],DATOS_[id]))))))</f>
        <v>0</v>
      </c>
      <c r="D53" s="58">
        <f>COUNTIFS(DATOS_[AGRUP. CLAS. PROF.],$B51,DATOS_[Sexo],$B53,DATOS_[Check Periodo Ref.],"Dentro")</f>
        <v>0</v>
      </c>
      <c r="E53" s="58">
        <f>COUNTIFS(DATOS_[AGRUP. CLAS. PROF.],$B51,DATOS_[Sexo],$B53,DATOS_[Check Periodo Ref.],"Dentro",DATOS_[Check Nº SC Norm],"Sí")</f>
        <v>0</v>
      </c>
      <c r="F53" s="58">
        <f>COUNTIFS(DATOS_[AGRUP. CLAS. PROF.],$B51,DATOS_[Sexo],$B53,DATOS_[Check Periodo Ref.],"Dentro",DATOS_[Check Nº SC Anualiz],"Sí")</f>
        <v>0</v>
      </c>
      <c r="G53" s="58">
        <f>COUNTIFS(DATOS_[AGRUP. CLAS. PROF.],$B51,DATOS_[Sexo],$B53,DATOS_[Check Periodo Ref.],"Dentro",DATOS_[Check Nº SC Norm y Anualiz],"Sí")</f>
        <v>0</v>
      </c>
      <c r="H53" s="58">
        <f>COUNTIFS(DATOS_[AGRUP. CLAS. PROF.],$B51,DATOS_[Sexo],$B53,DATOS_[Check Periodo Ref.],"Dentro",DATOS_[Check Equiparación],"Sí")</f>
        <v>0</v>
      </c>
      <c r="I53" s="100" cm="1">
        <f t="array" ref="I53">IFERROR(
AVERAGE(IF(DATOS_[Sexo]=$B53,IF(DATOS_[[AGRUP. CLAS. PROF.]:[AGRUP. CLAS. PROF.]]=$B51,IF(DATOS_[Check Equiparado]="Sí",IF(DATOS_[Check Periodo Ref.]="Dentro",DATOS_[SALARIO BASE Eq],FALSE))))),
0)</f>
        <v>0</v>
      </c>
      <c r="J53" s="101">
        <f t="array" ref="J53">IFERROR(
(AVERAGE((IF(DATOS_[[Sexo]:[Sexo]]=$B53,IF(DATOS_[[AGRUP. CLAS. PROF.]:[AGRUP. CLAS. PROF.]]=$B51,IF(DATOS_[[Check Periodo Ref.]:[Check Periodo Ref.]]="Dentro",IF(DATOS_[[Check Equiparado]:[Check Equiparado]]="Sí",IF(DATOS!AE$5="Sí",(1/DATOS_[[% anualiz]:[% anualiz]]),1)*IF(DATOS!AE$4="Sí",1/DATOS_[[% normaliz]:[% normaliz]],1)*(DATOS_[Conc.Sal.01])))))))),
0)</f>
        <v>0</v>
      </c>
      <c r="K53" s="101">
        <f t="array" ref="K53">IFERROR(
(AVERAGE((IF(DATOS_[[Sexo]:[Sexo]]=$B53,IF(DATOS_[[AGRUP. CLAS. PROF.]:[AGRUP. CLAS. PROF.]]=$B51,IF(DATOS_[[Check Periodo Ref.]:[Check Periodo Ref.]]="Dentro",IF(DATOS_[[Check Equiparado]:[Check Equiparado]]="Sí",IF(DATOS!AF$5="Sí",(1/DATOS_[[% anualiz]:[% anualiz]]),1)*IF(DATOS!AF$4="Sí",1/DATOS_[[% normaliz]:[% normaliz]],1)*(DATOS_[Conc.Sal.02])))))))),
0)</f>
        <v>0</v>
      </c>
      <c r="L53" s="101">
        <f t="array" ref="L53">IFERROR(
(AVERAGE((IF(DATOS_[[Sexo]:[Sexo]]=$B53,IF(DATOS_[[AGRUP. CLAS. PROF.]:[AGRUP. CLAS. PROF.]]=$B51,IF(DATOS_[[Check Periodo Ref.]:[Check Periodo Ref.]]="Dentro",IF(DATOS_[[Check Equiparado]:[Check Equiparado]]="Sí",IF(DATOS!AG$5="Sí",(1/DATOS_[[% anualiz]:[% anualiz]]),1)*IF(DATOS!AG$4="Sí",1/DATOS_[[% normaliz]:[% normaliz]],1)*(DATOS_[Conc.Sal.03])))))))),
0)</f>
        <v>0</v>
      </c>
      <c r="M53" s="101">
        <f t="array" ref="M53">IFERROR(
(AVERAGE((IF(DATOS_[[Sexo]:[Sexo]]=$B53,IF(DATOS_[[AGRUP. CLAS. PROF.]:[AGRUP. CLAS. PROF.]]=$B51,IF(DATOS_[[Check Periodo Ref.]:[Check Periodo Ref.]]="Dentro",IF(DATOS_[[Check Equiparado]:[Check Equiparado]]="Sí",IF(DATOS!AH$5="Sí",(1/DATOS_[[% anualiz]:[% anualiz]]),1)*IF(DATOS!AH$4="Sí",1/DATOS_[[% normaliz]:[% normaliz]],1)*(DATOS_[Conc.Sal.04])))))))),
0)</f>
        <v>0</v>
      </c>
      <c r="N53" s="101">
        <f t="array" ref="N53">IFERROR(
(AVERAGE((IF(DATOS_[[Sexo]:[Sexo]]=$B53,IF(DATOS_[[AGRUP. CLAS. PROF.]:[AGRUP. CLAS. PROF.]]=$B51,IF(DATOS_[[Check Periodo Ref.]:[Check Periodo Ref.]]="Dentro",IF(DATOS_[[Check Equiparado]:[Check Equiparado]]="Sí",IF(DATOS!AI$5="Sí",(1/DATOS_[[% anualiz]:[% anualiz]]),1)*IF(DATOS!AI$4="Sí",1/DATOS_[[% normaliz]:[% normaliz]],1)*(DATOS_[Conc.Sal.05])))))))),
0)</f>
        <v>0</v>
      </c>
      <c r="O53" s="101">
        <f t="array" ref="O53">IFERROR(
(AVERAGE((IF(DATOS_[[Sexo]:[Sexo]]=$B53,IF(DATOS_[[AGRUP. CLAS. PROF.]:[AGRUP. CLAS. PROF.]]=$B51,IF(DATOS_[[Check Periodo Ref.]:[Check Periodo Ref.]]="Dentro",IF(DATOS_[[Check Equiparado]:[Check Equiparado]]="Sí",IF(DATOS!AJ$5="Sí",(1/DATOS_[[% anualiz]:[% anualiz]]),1)*IF(DATOS!AJ$4="Sí",1/DATOS_[[% normaliz]:[% normaliz]],1)*(DATOS_[Conc.Sal.06])))))))),
0)</f>
        <v>0</v>
      </c>
      <c r="P53" s="101">
        <f t="array" ref="P53">IFERROR(
(AVERAGE((IF(DATOS_[[Sexo]:[Sexo]]=$B53,IF(DATOS_[[AGRUP. CLAS. PROF.]:[AGRUP. CLAS. PROF.]]=$B51,IF(DATOS_[[Check Periodo Ref.]:[Check Periodo Ref.]]="Dentro",IF(DATOS_[[Check Equiparado]:[Check Equiparado]]="Sí",IF(DATOS!AK$5="Sí",(1/DATOS_[[% anualiz]:[% anualiz]]),1)*IF(DATOS!AK$4="Sí",1/DATOS_[[% normaliz]:[% normaliz]],1)*(DATOS_[Conc.Sal.07])))))))),
0)</f>
        <v>0</v>
      </c>
      <c r="Q53" s="101">
        <f t="array" ref="Q53">IFERROR(
(AVERAGE((IF(DATOS_[[Sexo]:[Sexo]]=$B53,IF(DATOS_[[AGRUP. CLAS. PROF.]:[AGRUP. CLAS. PROF.]]=$B51,IF(DATOS_[[Check Periodo Ref.]:[Check Periodo Ref.]]="Dentro",IF(DATOS_[[Check Equiparado]:[Check Equiparado]]="Sí",IF(DATOS!AL$5="Sí",(1/DATOS_[[% anualiz]:[% anualiz]]),1)*IF(DATOS!AL$4="Sí",1/DATOS_[[% normaliz]:[% normaliz]],1)*(DATOS_[Conc.Sal.08])))))))),
0)</f>
        <v>0</v>
      </c>
      <c r="R53" s="101">
        <f t="array" ref="R53">IFERROR(
(AVERAGE((IF(DATOS_[[Sexo]:[Sexo]]=$B53,IF(DATOS_[[AGRUP. CLAS. PROF.]:[AGRUP. CLAS. PROF.]]=$B51,IF(DATOS_[[Check Periodo Ref.]:[Check Periodo Ref.]]="Dentro",IF(DATOS_[[Check Equiparado]:[Check Equiparado]]="Sí",IF(DATOS!AM$5="Sí",(1/DATOS_[[% anualiz]:[% anualiz]]),1)*IF(DATOS!AM$4="Sí",1/DATOS_[[% normaliz]:[% normaliz]],1)*(DATOS_[Conc.Sal.09])))))))),
0)</f>
        <v>0</v>
      </c>
      <c r="S53" s="101">
        <f t="array" ref="S53">IFERROR(
(AVERAGE((IF(DATOS_[[Sexo]:[Sexo]]=$B53,IF(DATOS_[[AGRUP. CLAS. PROF.]:[AGRUP. CLAS. PROF.]]=$B51,IF(DATOS_[[Check Periodo Ref.]:[Check Periodo Ref.]]="Dentro",IF(DATOS_[[Check Equiparado]:[Check Equiparado]]="Sí",IF(DATOS!AN$5="Sí",(1/DATOS_[[% anualiz]:[% anualiz]]),1)*IF(DATOS!AN$4="Sí",1/DATOS_[[% normaliz]:[% normaliz]],1)*(DATOS_[Conc.Sal.10])))))))),
0)</f>
        <v>0</v>
      </c>
      <c r="T53" s="101">
        <f t="array" ref="T53">IFERROR(
(AVERAGE((IF(DATOS_[[Sexo]:[Sexo]]=$B53,IF(DATOS_[[AGRUP. CLAS. PROF.]:[AGRUP. CLAS. PROF.]]=$B51,IF(DATOS_[[Check Periodo Ref.]:[Check Periodo Ref.]]="Dentro",IF(DATOS_[[Check Equiparado]:[Check Equiparado]]="Sí",IF(DATOS!AO$5="Sí",(1/DATOS_[[% anualiz]:[% anualiz]]),1)*IF(DATOS!AO$4="Sí",1/DATOS_[[% normaliz]:[% normaliz]],1)*(DATOS_[Conc.Sal.11])))))))),
0)</f>
        <v>0</v>
      </c>
      <c r="U53" s="101">
        <f t="array" ref="U53">IFERROR(
(AVERAGE((IF(DATOS_[[Sexo]:[Sexo]]=$B53,IF(DATOS_[[AGRUP. CLAS. PROF.]:[AGRUP. CLAS. PROF.]]=$B51,IF(DATOS_[[Check Periodo Ref.]:[Check Periodo Ref.]]="Dentro",IF(DATOS_[[Check Equiparado]:[Check Equiparado]]="Sí",IF(DATOS!AP$5="Sí",(1/DATOS_[[% anualiz]:[% anualiz]]),1)*IF(DATOS!AP$4="Sí",1/DATOS_[[% normaliz]:[% normaliz]],1)*(DATOS_[Conc.Sal.12])))))))),
0)</f>
        <v>0</v>
      </c>
      <c r="V53" s="101">
        <f t="array" ref="V53">IFERROR(
(AVERAGE((IF(DATOS_[[Sexo]:[Sexo]]=$B53,IF(DATOS_[[AGRUP. CLAS. PROF.]:[AGRUP. CLAS. PROF.]]=$B51,IF(DATOS_[[Check Periodo Ref.]:[Check Periodo Ref.]]="Dentro",IF(DATOS_[[Check Equiparado]:[Check Equiparado]]="Sí",IF(DATOS!AQ$5="Sí",(1/DATOS_[[% anualiz]:[% anualiz]]),1)*IF(DATOS!AQ$4="Sí",1/DATOS_[[% normaliz]:[% normaliz]],1)*(DATOS_[Conc.Sal.13])))))))),
0)</f>
        <v>0</v>
      </c>
      <c r="W53" s="101">
        <f t="array" ref="W53">IFERROR(
(AVERAGE((IF(DATOS_[[Sexo]:[Sexo]]=$B53,IF(DATOS_[[AGRUP. CLAS. PROF.]:[AGRUP. CLAS. PROF.]]=$B51,IF(DATOS_[[Check Periodo Ref.]:[Check Periodo Ref.]]="Dentro",IF(DATOS_[[Check Equiparado]:[Check Equiparado]]="Sí",IF(DATOS!AR$5="Sí",(1/DATOS_[[% anualiz]:[% anualiz]]),1)*IF(DATOS!AR$4="Sí",1/DATOS_[[% normaliz]:[% normaliz]],1)*(DATOS_[Conc.Sal.14])))))))),
0)</f>
        <v>0</v>
      </c>
      <c r="X53" s="101">
        <f t="array" ref="X53">IFERROR(
(AVERAGE((IF(DATOS_[[Sexo]:[Sexo]]=$B53,IF(DATOS_[[AGRUP. CLAS. PROF.]:[AGRUP. CLAS. PROF.]]=$B51,IF(DATOS_[[Check Periodo Ref.]:[Check Periodo Ref.]]="Dentro",IF(DATOS_[[Check Equiparado]:[Check Equiparado]]="Sí",IF(DATOS!AS$5="Sí",(1/DATOS_[[% anualiz]:[% anualiz]]),1)*IF(DATOS!AS$4="Sí",1/DATOS_[[% normaliz]:[% normaliz]],1)*(DATOS_[Conc.Sal.15])))))))),
0)</f>
        <v>0</v>
      </c>
      <c r="Y53" s="101">
        <f t="array" ref="Y53">IFERROR(
(AVERAGE((IF(DATOS_[[Sexo]:[Sexo]]=$B53,IF(DATOS_[[AGRUP. CLAS. PROF.]:[AGRUP. CLAS. PROF.]]=$B51,IF(DATOS_[[Check Periodo Ref.]:[Check Periodo Ref.]]="Dentro",IF(DATOS_[[Check Equiparado]:[Check Equiparado]]="Sí",IF(DATOS!AT$5="Sí",(1/DATOS_[[% anualiz]:[% anualiz]]),1)*IF(DATOS!AT$4="Sí",1/DATOS_[[% normaliz]:[% normaliz]],1)*(DATOS_[Conc.Sal.16])))))))),
0)</f>
        <v>0</v>
      </c>
      <c r="Z53" s="101">
        <f t="array" ref="Z53">IFERROR(
(AVERAGE((IF(DATOS_[[Sexo]:[Sexo]]=$B53,IF(DATOS_[[AGRUP. CLAS. PROF.]:[AGRUP. CLAS. PROF.]]=$B51,IF(DATOS_[[Check Periodo Ref.]:[Check Periodo Ref.]]="Dentro",IF(DATOS_[[Check Equiparado]:[Check Equiparado]]="Sí",IF(DATOS!AU$5="Sí",(1/DATOS_[[% anualiz]:[% anualiz]]),1)*IF(DATOS!AU$4="Sí",1/DATOS_[[% normaliz]:[% normaliz]],1)*(DATOS_[Conc.Sal.17])))))))),
0)</f>
        <v>0</v>
      </c>
      <c r="AA53" s="101">
        <f t="array" ref="AA53">IFERROR(
(AVERAGE((IF(DATOS_[[Sexo]:[Sexo]]=$B53,IF(DATOS_[[AGRUP. CLAS. PROF.]:[AGRUP. CLAS. PROF.]]=$B51,IF(DATOS_[[Check Periodo Ref.]:[Check Periodo Ref.]]="Dentro",IF(DATOS_[[Check Equiparado]:[Check Equiparado]]="Sí",IF(DATOS!AV$5="Sí",(1/DATOS_[[% anualiz]:[% anualiz]]),1)*IF(DATOS!AV$4="Sí",1/DATOS_[[% normaliz]:[% normaliz]],1)*(DATOS_[Conc.Sal.18])))))))),
0)</f>
        <v>0</v>
      </c>
      <c r="AB53" s="101">
        <f t="array" ref="AB53">IFERROR(
(AVERAGE((IF(DATOS_[[Sexo]:[Sexo]]=$B53,IF(DATOS_[[AGRUP. CLAS. PROF.]:[AGRUP. CLAS. PROF.]]=$B51,IF(DATOS_[[Check Periodo Ref.]:[Check Periodo Ref.]]="Dentro",IF(DATOS_[[Check Equiparado]:[Check Equiparado]]="Sí",IF(DATOS!AW$5="Sí",(1/DATOS_[[% anualiz]:[% anualiz]]),1)*IF(DATOS!AW$4="Sí",1/DATOS_[[% normaliz]:[% normaliz]],1)*(DATOS_[Conc.Sal.19])))))))),
0)</f>
        <v>0</v>
      </c>
      <c r="AC53" s="101">
        <f t="array" ref="AC53">IFERROR(
(AVERAGE((IF(DATOS_[[Sexo]:[Sexo]]=$B53,IF(DATOS_[[AGRUP. CLAS. PROF.]:[AGRUP. CLAS. PROF.]]=$B51,IF(DATOS_[[Check Periodo Ref.]:[Check Periodo Ref.]]="Dentro",IF(DATOS_[[Check Equiparado]:[Check Equiparado]]="Sí",IF(DATOS!AX$5="Sí",(1/DATOS_[[% anualiz]:[% anualiz]]),1)*IF(DATOS!AX$4="Sí",1/DATOS_[[% normaliz]:[% normaliz]],1)*(DATOS_[Conc.Sal.20])))))))),
0)</f>
        <v>0</v>
      </c>
      <c r="AD53" s="101">
        <f t="array" ref="AD53">IFERROR(
(AVERAGE((IF(DATOS_[[Sexo]:[Sexo]]=$B53,IF(DATOS_[[AGRUP. CLAS. PROF.]:[AGRUP. CLAS. PROF.]]=$B51,IF(DATOS_[[Check Periodo Ref.]:[Check Periodo Ref.]]="Dentro",IF(DATOS_[[Check Equiparado]:[Check Equiparado]]="Sí",IF(DATOS!AY$5="Sí",(1/DATOS_[[% anualiz]:[% anualiz]]),1)*IF(DATOS!AY$4="Sí",1/DATOS_[[% normaliz]:[% normaliz]],1)*(DATOS_[Conc.Sal.21])))))))),
0)</f>
        <v>0</v>
      </c>
      <c r="AE53" s="101">
        <f t="array" ref="AE53">IFERROR(
(AVERAGE((IF(DATOS_[[Sexo]:[Sexo]]=$B53,IF(DATOS_[[AGRUP. CLAS. PROF.]:[AGRUP. CLAS. PROF.]]=$B51,IF(DATOS_[[Check Periodo Ref.]:[Check Periodo Ref.]]="Dentro",IF(DATOS_[[Check Equiparado]:[Check Equiparado]]="Sí",IF(DATOS!AZ$5="Sí",(1/DATOS_[[% anualiz]:[% anualiz]]),1)*IF(DATOS!AZ$4="Sí",1/DATOS_[[% normaliz]:[% normaliz]],1)*(DATOS_[Conc.Sal.22])))))))),
0)</f>
        <v>0</v>
      </c>
      <c r="AF53" s="101">
        <f t="array" ref="AF53">IFERROR(
(AVERAGE((IF(DATOS_[[Sexo]:[Sexo]]=$B53,IF(DATOS_[[AGRUP. CLAS. PROF.]:[AGRUP. CLAS. PROF.]]=$B51,IF(DATOS_[[Check Periodo Ref.]:[Check Periodo Ref.]]="Dentro",IF(DATOS_[[Check Equiparado]:[Check Equiparado]]="Sí",IF(DATOS!BA$5="Sí",(1/DATOS_[[% anualiz]:[% anualiz]]),1)*IF(DATOS!BA$4="Sí",1/DATOS_[[% normaliz]:[% normaliz]],1)*(DATOS_[Conc.Sal.23])))))))),
0)</f>
        <v>0</v>
      </c>
      <c r="AG53" s="101">
        <f t="array" ref="AG53">IFERROR(
(AVERAGE((IF(DATOS_[[Sexo]:[Sexo]]=$B53,IF(DATOS_[[AGRUP. CLAS. PROF.]:[AGRUP. CLAS. PROF.]]=$B51,IF(DATOS_[[Check Periodo Ref.]:[Check Periodo Ref.]]="Dentro",IF(DATOS_[[Check Equiparado]:[Check Equiparado]]="Sí",IF(DATOS!BB$5="Sí",(1/DATOS_[[% anualiz]:[% anualiz]]),1)*IF(DATOS!BB$4="Sí",1/DATOS_[[% normaliz]:[% normaliz]],1)*(DATOS_[Conc.Sal.24])))))))),
0)</f>
        <v>0</v>
      </c>
      <c r="AH53" s="101">
        <f t="array" ref="AH53">IFERROR(
(AVERAGE((IF(DATOS_[[Sexo]:[Sexo]]=$B53,IF(DATOS_[[AGRUP. CLAS. PROF.]:[AGRUP. CLAS. PROF.]]=$B51,IF(DATOS_[[Check Periodo Ref.]:[Check Periodo Ref.]]="Dentro",IF(DATOS_[[Check Equiparado]:[Check Equiparado]]="Sí",IF(DATOS!BC$5="Sí",(1/DATOS_[[% anualiz]:[% anualiz]]),1)*IF(DATOS!BC$4="Sí",1/DATOS_[[% normaliz]:[% normaliz]],1)*(DATOS_[Conc.Sal.25])))))))),
0)</f>
        <v>0</v>
      </c>
      <c r="AI53" s="101">
        <f t="array" ref="AI53">IFERROR(
(AVERAGE((IF(DATOS_[[Sexo]:[Sexo]]=$B53,IF(DATOS_[[AGRUP. CLAS. PROF.]:[AGRUP. CLAS. PROF.]]=$B51,IF(DATOS_[[Check Periodo Ref.]:[Check Periodo Ref.]]="Dentro",IF(DATOS_[[Check Equiparado]:[Check Equiparado]]="Sí",IF(DATOS!BD$5="Sí",(1/DATOS_[[% anualiz]:[% anualiz]]),1)*IF(DATOS!BD$4="Sí",1/DATOS_[[% normaliz]:[% normaliz]],1)*(DATOS_[Conc.Sal.26])))))))),
0)</f>
        <v>0</v>
      </c>
      <c r="AJ53" s="101">
        <f t="array" ref="AJ53">IFERROR(
(AVERAGE((IF(DATOS_[[Sexo]:[Sexo]]=$B53,IF(DATOS_[[AGRUP. CLAS. PROF.]:[AGRUP. CLAS. PROF.]]=$B51,IF(DATOS_[[Check Periodo Ref.]:[Check Periodo Ref.]]="Dentro",IF(DATOS_[[Check Equiparado]:[Check Equiparado]]="Sí",IF(DATOS!BE$5="Sí",(1/DATOS_[[% anualiz]:[% anualiz]]),1)*IF(DATOS!BE$4="Sí",1/DATOS_[[% normaliz]:[% normaliz]],1)*(DATOS_[Conc.Sal.27])))))))),
0)</f>
        <v>0</v>
      </c>
      <c r="AK53" s="101">
        <f t="array" ref="AK53">IFERROR(
(AVERAGE((IF(DATOS_[[Sexo]:[Sexo]]=$B53,IF(DATOS_[[AGRUP. CLAS. PROF.]:[AGRUP. CLAS. PROF.]]=$B51,IF(DATOS_[[Check Periodo Ref.]:[Check Periodo Ref.]]="Dentro",IF(DATOS_[[Check Equiparado]:[Check Equiparado]]="Sí",IF(DATOS!BF$5="Sí",(1/DATOS_[[% anualiz]:[% anualiz]]),1)*IF(DATOS!BF$4="Sí",1/DATOS_[[% normaliz]:[% normaliz]],1)*(DATOS_[Conc.Sal.28])))))))),
0)</f>
        <v>0</v>
      </c>
      <c r="AL53" s="101">
        <f t="array" ref="AL53">IFERROR(
(AVERAGE((IF(DATOS_[[Sexo]:[Sexo]]=$B53,IF(DATOS_[[AGRUP. CLAS. PROF.]:[AGRUP. CLAS. PROF.]]=$B51,IF(DATOS_[[Check Periodo Ref.]:[Check Periodo Ref.]]="Dentro",IF(DATOS_[[Check Equiparado]:[Check Equiparado]]="Sí",IF(DATOS!BG$5="Sí",(1/DATOS_[[% anualiz]:[% anualiz]]),1)*IF(DATOS!BG$4="Sí",1/DATOS_[[% normaliz]:[% normaliz]],1)*(DATOS_[Conc.Sal.29])))))))),
0)</f>
        <v>0</v>
      </c>
      <c r="AM53" s="101">
        <f t="array" ref="AM53">IFERROR(
(AVERAGE((IF(DATOS_[[Sexo]:[Sexo]]=$B53,IF(DATOS_[[AGRUP. CLAS. PROF.]:[AGRUP. CLAS. PROF.]]=$B51,IF(DATOS_[[Check Periodo Ref.]:[Check Periodo Ref.]]="Dentro",IF(DATOS_[[Check Equiparado]:[Check Equiparado]]="Sí",IF(DATOS!BH$5="Sí",(1/DATOS_[[% anualiz]:[% anualiz]]),1)*IF(DATOS!BH$4="Sí",1/DATOS_[[% normaliz]:[% normaliz]],1)*(DATOS_[Conc.Sal.30])))))))),
0)</f>
        <v>0</v>
      </c>
      <c r="AN53" s="102">
        <f t="array" ref="AN53">IFERROR(
AVERAGE(IF(DATOS_[Sexo]=$B53,IF(DATOS_[[AGRUP. CLAS. PROF.]:[AGRUP. CLAS. PROF.]]=$B51,IF(DATOS_[Check Equiparado]="Sí",IF(DATOS_[Check Periodo Ref.]="Dentro",DATOS_[Tot COMPL.SAL Eq],FALSE))))),
0)</f>
        <v>0</v>
      </c>
      <c r="AO53" s="103">
        <f t="array" ref="AO53">IFERROR(
AVERAGE(IF(DATOS_[Sexo]=$B53,IF(DATOS_[[AGRUP. CLAS. PROF.]:[AGRUP. CLAS. PROF.]]=$B51,IF(DATOS_[Check Equiparado]="Sí",IF(DATOS_[Check Periodo Ref.]="Dentro",DATOS_[TOTAL SALARIO Eq],FALSE))))),
0)</f>
        <v>0</v>
      </c>
      <c r="AP53" s="104">
        <f t="array" ref="AP53">IFERROR(
(AVERAGE((IF(DATOS_[[Sexo]:[Sexo]]=$B53,IF(DATOS_[[AGRUP. CLAS. PROF.]:[AGRUP. CLAS. PROF.]]=$B51,IF(DATOS_[[Check Periodo Ref.]:[Check Periodo Ref.]]="Dentro",IF(DATOS_[[Check Equiparado]:[Check Equiparado]]="Sí",IF(DATOS!BI$5="Sí",(1/DATOS_[[% anualiz]:[% anualiz]]),1)*IF(DATOS!BI$4="Sí",1/DATOS_[[% normaliz]:[% normaliz]],1)*(DATOS_[C.Extra.01])))))))),
0)</f>
        <v>0</v>
      </c>
      <c r="AQ53" s="104">
        <f t="array" ref="AQ53">IFERROR(
(AVERAGE((IF(DATOS_[[Sexo]:[Sexo]]=$B53,IF(DATOS_[[AGRUP. CLAS. PROF.]:[AGRUP. CLAS. PROF.]]=$B51,IF(DATOS_[[Check Periodo Ref.]:[Check Periodo Ref.]]="Dentro",IF(DATOS_[[Check Equiparado]:[Check Equiparado]]="Sí",IF(DATOS!BJ$5="Sí",(1/DATOS_[[% anualiz]:[% anualiz]]),1)*IF(DATOS!BJ$4="Sí",1/DATOS_[[% normaliz]:[% normaliz]],1)*(DATOS_[C.Extra.02])))))))),
0)</f>
        <v>0</v>
      </c>
      <c r="AR53" s="104">
        <f t="array" ref="AR53">IFERROR(
(AVERAGE((IF(DATOS_[[Sexo]:[Sexo]]=$B53,IF(DATOS_[[AGRUP. CLAS. PROF.]:[AGRUP. CLAS. PROF.]]=$B51,IF(DATOS_[[Check Periodo Ref.]:[Check Periodo Ref.]]="Dentro",IF(DATOS_[[Check Equiparado]:[Check Equiparado]]="Sí",IF(DATOS!BK$5="Sí",(1/DATOS_[[% anualiz]:[% anualiz]]),1)*IF(DATOS!BK$4="Sí",1/DATOS_[[% normaliz]:[% normaliz]],1)*(DATOS_[C.Extra.03])))))))),
0)</f>
        <v>0</v>
      </c>
      <c r="AS53" s="104">
        <f t="array" ref="AS53">IFERROR(
(AVERAGE((IF(DATOS_[[Sexo]:[Sexo]]=$B53,IF(DATOS_[[AGRUP. CLAS. PROF.]:[AGRUP. CLAS. PROF.]]=$B51,IF(DATOS_[[Check Periodo Ref.]:[Check Periodo Ref.]]="Dentro",IF(DATOS_[[Check Equiparado]:[Check Equiparado]]="Sí",IF(DATOS!BL$5="Sí",(1/DATOS_[[% anualiz]:[% anualiz]]),1)*IF(DATOS!BL$4="Sí",1/DATOS_[[% normaliz]:[% normaliz]],1)*(DATOS_[C.Extra.04])))))))),
0)</f>
        <v>0</v>
      </c>
      <c r="AT53" s="104">
        <f t="array" ref="AT53">IFERROR(
(AVERAGE((IF(DATOS_[[Sexo]:[Sexo]]=$B53,IF(DATOS_[[AGRUP. CLAS. PROF.]:[AGRUP. CLAS. PROF.]]=$B51,IF(DATOS_[[Check Periodo Ref.]:[Check Periodo Ref.]]="Dentro",IF(DATOS_[[Check Equiparado]:[Check Equiparado]]="Sí",IF(DATOS!BM$5="Sí",(1/DATOS_[[% anualiz]:[% anualiz]]),1)*IF(DATOS!BM$4="Sí",1/DATOS_[[% normaliz]:[% normaliz]],1)*(DATOS_[C.Extra.05])))))))),
0)</f>
        <v>0</v>
      </c>
      <c r="AU53" s="105">
        <f t="array" ref="AU53">IFERROR(
AVERAGE(IF(DATOS_[Sexo]=$B53,IF(DATOS_[[AGRUP. CLAS. PROF.]:[AGRUP. CLAS. PROF.]]=$B51,IF(DATOS_[Check Equiparado]="Sí",IF(DATOS_[Check Periodo Ref.]="Dentro",DATOS_[Tot Extrasalarial Eq],FALSE))))),
0)</f>
        <v>0</v>
      </c>
      <c r="AV53" s="106">
        <f t="array" ref="AV53">IFERROR(
AVERAGE(IF(DATOS_[Sexo]=$B53,IF(DATOS_[[AGRUP. CLAS. PROF.]:[AGRUP. CLAS. PROF.]]=$B51,IF(DATOS_[Check Equiparado]="Sí",IF(DATOS_[Check Periodo Ref.]="Dentro",DATOS_[TOTAL Retrib Eq],FALSE))))),
0)</f>
        <v>0</v>
      </c>
    </row>
    <row r="54" spans="1:48" ht="17.25" thickBot="1" x14ac:dyDescent="0.35">
      <c r="A54" s="53" t="str">
        <f t="shared" ref="A54" si="55">+A55</f>
        <v>[ocultar]</v>
      </c>
      <c r="B54" s="62" t="s">
        <v>230</v>
      </c>
      <c r="C54" s="99"/>
      <c r="D54" s="63"/>
      <c r="E54" s="63"/>
      <c r="F54" s="63"/>
      <c r="G54" s="63"/>
      <c r="H54" s="63"/>
      <c r="I54" s="129" t="str">
        <f t="shared" ref="I54:AV54" si="56">IFERROR((I55-I56)/I55,"")</f>
        <v/>
      </c>
      <c r="J54" s="130" t="str">
        <f t="shared" si="56"/>
        <v/>
      </c>
      <c r="K54" s="131" t="str">
        <f t="shared" si="56"/>
        <v/>
      </c>
      <c r="L54" s="131" t="str">
        <f t="shared" si="56"/>
        <v/>
      </c>
      <c r="M54" s="131" t="str">
        <f t="shared" si="56"/>
        <v/>
      </c>
      <c r="N54" s="132" t="str">
        <f t="shared" si="56"/>
        <v/>
      </c>
      <c r="O54" s="133" t="str">
        <f t="shared" si="56"/>
        <v/>
      </c>
      <c r="P54" s="133" t="str">
        <f t="shared" si="56"/>
        <v/>
      </c>
      <c r="Q54" s="133" t="str">
        <f t="shared" si="56"/>
        <v/>
      </c>
      <c r="R54" s="133" t="str">
        <f t="shared" si="56"/>
        <v/>
      </c>
      <c r="S54" s="133" t="str">
        <f t="shared" si="56"/>
        <v/>
      </c>
      <c r="T54" s="133" t="str">
        <f t="shared" si="56"/>
        <v/>
      </c>
      <c r="U54" s="133" t="str">
        <f t="shared" si="56"/>
        <v/>
      </c>
      <c r="V54" s="133" t="str">
        <f t="shared" si="56"/>
        <v/>
      </c>
      <c r="W54" s="133" t="str">
        <f t="shared" si="56"/>
        <v/>
      </c>
      <c r="X54" s="133" t="str">
        <f t="shared" si="56"/>
        <v/>
      </c>
      <c r="Y54" s="133" t="str">
        <f t="shared" si="56"/>
        <v/>
      </c>
      <c r="Z54" s="132" t="str">
        <f t="shared" si="56"/>
        <v/>
      </c>
      <c r="AA54" s="132" t="str">
        <f t="shared" si="56"/>
        <v/>
      </c>
      <c r="AB54" s="132" t="str">
        <f t="shared" si="56"/>
        <v/>
      </c>
      <c r="AC54" s="132" t="str">
        <f t="shared" si="56"/>
        <v/>
      </c>
      <c r="AD54" s="132" t="str">
        <f t="shared" si="56"/>
        <v/>
      </c>
      <c r="AE54" s="132" t="str">
        <f t="shared" si="56"/>
        <v/>
      </c>
      <c r="AF54" s="132" t="str">
        <f t="shared" si="56"/>
        <v/>
      </c>
      <c r="AG54" s="132" t="str">
        <f t="shared" si="56"/>
        <v/>
      </c>
      <c r="AH54" s="132" t="str">
        <f t="shared" si="56"/>
        <v/>
      </c>
      <c r="AI54" s="132" t="str">
        <f t="shared" si="56"/>
        <v/>
      </c>
      <c r="AJ54" s="132" t="str">
        <f t="shared" si="56"/>
        <v/>
      </c>
      <c r="AK54" s="132" t="str">
        <f t="shared" si="56"/>
        <v/>
      </c>
      <c r="AL54" s="132" t="str">
        <f t="shared" si="56"/>
        <v/>
      </c>
      <c r="AM54" s="132" t="str">
        <f t="shared" si="56"/>
        <v/>
      </c>
      <c r="AN54" s="134" t="str">
        <f t="shared" si="56"/>
        <v/>
      </c>
      <c r="AO54" s="138" t="str">
        <f t="shared" si="56"/>
        <v/>
      </c>
      <c r="AP54" s="135" t="str">
        <f t="shared" si="56"/>
        <v/>
      </c>
      <c r="AQ54" s="135" t="str">
        <f t="shared" si="56"/>
        <v/>
      </c>
      <c r="AR54" s="135" t="str">
        <f t="shared" si="56"/>
        <v/>
      </c>
      <c r="AS54" s="135" t="str">
        <f t="shared" si="56"/>
        <v/>
      </c>
      <c r="AT54" s="135" t="str">
        <f t="shared" si="56"/>
        <v/>
      </c>
      <c r="AU54" s="136" t="str">
        <f t="shared" si="56"/>
        <v/>
      </c>
      <c r="AV54" s="137" t="str">
        <f t="shared" si="56"/>
        <v/>
      </c>
    </row>
    <row r="55" spans="1:48" x14ac:dyDescent="0.3">
      <c r="A55" s="53" t="str">
        <f t="shared" ref="A55" si="57">+IF(C55+C56=0,"[ocultar]","")</f>
        <v>[ocultar]</v>
      </c>
      <c r="B55" s="57" t="s">
        <v>162</v>
      </c>
      <c r="C55" s="56">
        <f t="array" ref="C55">SUM(IF($B55=DATOS_[Sexo],
IF($B54=DATOS_[AGRUP. CLAS. PROF.],
IF("Dentro"=DATOS_[Check Periodo Ref.],
1/(COUNTIFS(DATOS_[Sexo],$B55,DATOS_[AGRUP. CLAS. PROF.],$B54,DATOS_[Check Periodo Ref.],"Dentro",DATOS_[id],DATOS_[id]))))))</f>
        <v>0</v>
      </c>
      <c r="D55" s="58">
        <f>COUNTIFS(DATOS_[AGRUP. CLAS. PROF.],$B54,DATOS_[Sexo],$B55,DATOS_[Check Periodo Ref.],"Dentro")</f>
        <v>0</v>
      </c>
      <c r="E55" s="58">
        <f>COUNTIFS(DATOS_[AGRUP. CLAS. PROF.],$B54,DATOS_[Sexo],$B55,DATOS_[Check Periodo Ref.],"Dentro",DATOS_[Check Nº SC Norm],"Sí")</f>
        <v>0</v>
      </c>
      <c r="F55" s="58">
        <f>COUNTIFS(DATOS_[AGRUP. CLAS. PROF.],$B54,DATOS_[Sexo],$B55,DATOS_[Check Periodo Ref.],"Dentro",DATOS_[Check Nº SC Anualiz],"Sí")</f>
        <v>0</v>
      </c>
      <c r="G55" s="58">
        <f>COUNTIFS(DATOS_[AGRUP. CLAS. PROF.],$B54,DATOS_[Sexo],$B55,DATOS_[Check Periodo Ref.],"Dentro",DATOS_[Check Nº SC Norm y Anualiz],"Sí")</f>
        <v>0</v>
      </c>
      <c r="H55" s="58">
        <f>COUNTIFS(DATOS_[AGRUP. CLAS. PROF.],$B54,DATOS_[Sexo],$B55,DATOS_[Check Periodo Ref.],"Dentro",DATOS_[Check Equiparación],"Sí")</f>
        <v>0</v>
      </c>
      <c r="I55" s="100">
        <f t="array" ref="I55">IFERROR(
AVERAGE(IF(DATOS_[Sexo]=$B55,IF(DATOS_[[AGRUP. CLAS. PROF.]:[AGRUP. CLAS. PROF.]]=$B54,IF(DATOS_[Check Equiparado]="Sí",IF(DATOS_[Check Periodo Ref.]="Dentro",DATOS_[SALARIO BASE Eq],FALSE))))),
0)</f>
        <v>0</v>
      </c>
      <c r="J55" s="101">
        <f t="array" ref="J55">IFERROR(
(AVERAGE((IF(DATOS_[[Sexo]:[Sexo]]=$B55,IF(DATOS_[[AGRUP. CLAS. PROF.]:[AGRUP. CLAS. PROF.]]=$B54,IF(DATOS_[[Check Periodo Ref.]:[Check Periodo Ref.]]="Dentro",IF(DATOS_[[Check Equiparado]:[Check Equiparado]]="Sí",IF(DATOS!AE$5="Sí",(1/DATOS_[[% anualiz]:[% anualiz]]),1)*IF(DATOS!AE$4="Sí",1/DATOS_[[% normaliz]:[% normaliz]],1)*(DATOS_[Conc.Sal.01])))))))),
0)</f>
        <v>0</v>
      </c>
      <c r="K55" s="101">
        <f t="array" ref="K55">IFERROR(
(AVERAGE((IF(DATOS_[[Sexo]:[Sexo]]=$B55,IF(DATOS_[[AGRUP. CLAS. PROF.]:[AGRUP. CLAS. PROF.]]=$B54,IF(DATOS_[[Check Periodo Ref.]:[Check Periodo Ref.]]="Dentro",IF(DATOS_[[Check Equiparado]:[Check Equiparado]]="Sí",IF(DATOS!AF$5="Sí",(1/DATOS_[[% anualiz]:[% anualiz]]),1)*IF(DATOS!AF$4="Sí",1/DATOS_[[% normaliz]:[% normaliz]],1)*(DATOS_[Conc.Sal.02])))))))),
0)</f>
        <v>0</v>
      </c>
      <c r="L55" s="101">
        <f t="array" ref="L55">IFERROR(
(AVERAGE((IF(DATOS_[[Sexo]:[Sexo]]=$B55,IF(DATOS_[[AGRUP. CLAS. PROF.]:[AGRUP. CLAS. PROF.]]=$B54,IF(DATOS_[[Check Periodo Ref.]:[Check Periodo Ref.]]="Dentro",IF(DATOS_[[Check Equiparado]:[Check Equiparado]]="Sí",IF(DATOS!AG$5="Sí",(1/DATOS_[[% anualiz]:[% anualiz]]),1)*IF(DATOS!AG$4="Sí",1/DATOS_[[% normaliz]:[% normaliz]],1)*(DATOS_[Conc.Sal.03])))))))),
0)</f>
        <v>0</v>
      </c>
      <c r="M55" s="101">
        <f t="array" ref="M55">IFERROR(
(AVERAGE((IF(DATOS_[[Sexo]:[Sexo]]=$B55,IF(DATOS_[[AGRUP. CLAS. PROF.]:[AGRUP. CLAS. PROF.]]=$B54,IF(DATOS_[[Check Periodo Ref.]:[Check Periodo Ref.]]="Dentro",IF(DATOS_[[Check Equiparado]:[Check Equiparado]]="Sí",IF(DATOS!AH$5="Sí",(1/DATOS_[[% anualiz]:[% anualiz]]),1)*IF(DATOS!AH$4="Sí",1/DATOS_[[% normaliz]:[% normaliz]],1)*(DATOS_[Conc.Sal.04])))))))),
0)</f>
        <v>0</v>
      </c>
      <c r="N55" s="101">
        <f t="array" ref="N55">IFERROR(
(AVERAGE((IF(DATOS_[[Sexo]:[Sexo]]=$B55,IF(DATOS_[[AGRUP. CLAS. PROF.]:[AGRUP. CLAS. PROF.]]=$B54,IF(DATOS_[[Check Periodo Ref.]:[Check Periodo Ref.]]="Dentro",IF(DATOS_[[Check Equiparado]:[Check Equiparado]]="Sí",IF(DATOS!AI$5="Sí",(1/DATOS_[[% anualiz]:[% anualiz]]),1)*IF(DATOS!AI$4="Sí",1/DATOS_[[% normaliz]:[% normaliz]],1)*(DATOS_[Conc.Sal.05])))))))),
0)</f>
        <v>0</v>
      </c>
      <c r="O55" s="101">
        <f t="array" ref="O55">IFERROR(
(AVERAGE((IF(DATOS_[[Sexo]:[Sexo]]=$B55,IF(DATOS_[[AGRUP. CLAS. PROF.]:[AGRUP. CLAS. PROF.]]=$B54,IF(DATOS_[[Check Periodo Ref.]:[Check Periodo Ref.]]="Dentro",IF(DATOS_[[Check Equiparado]:[Check Equiparado]]="Sí",IF(DATOS!AJ$5="Sí",(1/DATOS_[[% anualiz]:[% anualiz]]),1)*IF(DATOS!AJ$4="Sí",1/DATOS_[[% normaliz]:[% normaliz]],1)*(DATOS_[Conc.Sal.06])))))))),
0)</f>
        <v>0</v>
      </c>
      <c r="P55" s="101">
        <f t="array" ref="P55">IFERROR(
(AVERAGE((IF(DATOS_[[Sexo]:[Sexo]]=$B55,IF(DATOS_[[AGRUP. CLAS. PROF.]:[AGRUP. CLAS. PROF.]]=$B54,IF(DATOS_[[Check Periodo Ref.]:[Check Periodo Ref.]]="Dentro",IF(DATOS_[[Check Equiparado]:[Check Equiparado]]="Sí",IF(DATOS!AK$5="Sí",(1/DATOS_[[% anualiz]:[% anualiz]]),1)*IF(DATOS!AK$4="Sí",1/DATOS_[[% normaliz]:[% normaliz]],1)*(DATOS_[Conc.Sal.07])))))))),
0)</f>
        <v>0</v>
      </c>
      <c r="Q55" s="101">
        <f t="array" ref="Q55">IFERROR(
(AVERAGE((IF(DATOS_[[Sexo]:[Sexo]]=$B55,IF(DATOS_[[AGRUP. CLAS. PROF.]:[AGRUP. CLAS. PROF.]]=$B54,IF(DATOS_[[Check Periodo Ref.]:[Check Periodo Ref.]]="Dentro",IF(DATOS_[[Check Equiparado]:[Check Equiparado]]="Sí",IF(DATOS!AL$5="Sí",(1/DATOS_[[% anualiz]:[% anualiz]]),1)*IF(DATOS!AL$4="Sí",1/DATOS_[[% normaliz]:[% normaliz]],1)*(DATOS_[Conc.Sal.08])))))))),
0)</f>
        <v>0</v>
      </c>
      <c r="R55" s="101">
        <f t="array" ref="R55">IFERROR(
(AVERAGE((IF(DATOS_[[Sexo]:[Sexo]]=$B55,IF(DATOS_[[AGRUP. CLAS. PROF.]:[AGRUP. CLAS. PROF.]]=$B54,IF(DATOS_[[Check Periodo Ref.]:[Check Periodo Ref.]]="Dentro",IF(DATOS_[[Check Equiparado]:[Check Equiparado]]="Sí",IF(DATOS!AM$5="Sí",(1/DATOS_[[% anualiz]:[% anualiz]]),1)*IF(DATOS!AM$4="Sí",1/DATOS_[[% normaliz]:[% normaliz]],1)*(DATOS_[Conc.Sal.09])))))))),
0)</f>
        <v>0</v>
      </c>
      <c r="S55" s="101">
        <f t="array" ref="S55">IFERROR(
(AVERAGE((IF(DATOS_[[Sexo]:[Sexo]]=$B55,IF(DATOS_[[AGRUP. CLAS. PROF.]:[AGRUP. CLAS. PROF.]]=$B54,IF(DATOS_[[Check Periodo Ref.]:[Check Periodo Ref.]]="Dentro",IF(DATOS_[[Check Equiparado]:[Check Equiparado]]="Sí",IF(DATOS!AN$5="Sí",(1/DATOS_[[% anualiz]:[% anualiz]]),1)*IF(DATOS!AN$4="Sí",1/DATOS_[[% normaliz]:[% normaliz]],1)*(DATOS_[Conc.Sal.10])))))))),
0)</f>
        <v>0</v>
      </c>
      <c r="T55" s="101">
        <f t="array" ref="T55">IFERROR(
(AVERAGE((IF(DATOS_[[Sexo]:[Sexo]]=$B55,IF(DATOS_[[AGRUP. CLAS. PROF.]:[AGRUP. CLAS. PROF.]]=$B54,IF(DATOS_[[Check Periodo Ref.]:[Check Periodo Ref.]]="Dentro",IF(DATOS_[[Check Equiparado]:[Check Equiparado]]="Sí",IF(DATOS!AO$5="Sí",(1/DATOS_[[% anualiz]:[% anualiz]]),1)*IF(DATOS!AO$4="Sí",1/DATOS_[[% normaliz]:[% normaliz]],1)*(DATOS_[Conc.Sal.11])))))))),
0)</f>
        <v>0</v>
      </c>
      <c r="U55" s="101">
        <f t="array" ref="U55">IFERROR(
(AVERAGE((IF(DATOS_[[Sexo]:[Sexo]]=$B55,IF(DATOS_[[AGRUP. CLAS. PROF.]:[AGRUP. CLAS. PROF.]]=$B54,IF(DATOS_[[Check Periodo Ref.]:[Check Periodo Ref.]]="Dentro",IF(DATOS_[[Check Equiparado]:[Check Equiparado]]="Sí",IF(DATOS!AP$5="Sí",(1/DATOS_[[% anualiz]:[% anualiz]]),1)*IF(DATOS!AP$4="Sí",1/DATOS_[[% normaliz]:[% normaliz]],1)*(DATOS_[Conc.Sal.12])))))))),
0)</f>
        <v>0</v>
      </c>
      <c r="V55" s="101">
        <f t="array" ref="V55">IFERROR(
(AVERAGE((IF(DATOS_[[Sexo]:[Sexo]]=$B55,IF(DATOS_[[AGRUP. CLAS. PROF.]:[AGRUP. CLAS. PROF.]]=$B54,IF(DATOS_[[Check Periodo Ref.]:[Check Periodo Ref.]]="Dentro",IF(DATOS_[[Check Equiparado]:[Check Equiparado]]="Sí",IF(DATOS!AQ$5="Sí",(1/DATOS_[[% anualiz]:[% anualiz]]),1)*IF(DATOS!AQ$4="Sí",1/DATOS_[[% normaliz]:[% normaliz]],1)*(DATOS_[Conc.Sal.13])))))))),
0)</f>
        <v>0</v>
      </c>
      <c r="W55" s="101">
        <f t="array" ref="W55">IFERROR(
(AVERAGE((IF(DATOS_[[Sexo]:[Sexo]]=$B55,IF(DATOS_[[AGRUP. CLAS. PROF.]:[AGRUP. CLAS. PROF.]]=$B54,IF(DATOS_[[Check Periodo Ref.]:[Check Periodo Ref.]]="Dentro",IF(DATOS_[[Check Equiparado]:[Check Equiparado]]="Sí",IF(DATOS!AR$5="Sí",(1/DATOS_[[% anualiz]:[% anualiz]]),1)*IF(DATOS!AR$4="Sí",1/DATOS_[[% normaliz]:[% normaliz]],1)*(DATOS_[Conc.Sal.14])))))))),
0)</f>
        <v>0</v>
      </c>
      <c r="X55" s="101">
        <f t="array" ref="X55">IFERROR(
(AVERAGE((IF(DATOS_[[Sexo]:[Sexo]]=$B55,IF(DATOS_[[AGRUP. CLAS. PROF.]:[AGRUP. CLAS. PROF.]]=$B54,IF(DATOS_[[Check Periodo Ref.]:[Check Periodo Ref.]]="Dentro",IF(DATOS_[[Check Equiparado]:[Check Equiparado]]="Sí",IF(DATOS!AS$5="Sí",(1/DATOS_[[% anualiz]:[% anualiz]]),1)*IF(DATOS!AS$4="Sí",1/DATOS_[[% normaliz]:[% normaliz]],1)*(DATOS_[Conc.Sal.15])))))))),
0)</f>
        <v>0</v>
      </c>
      <c r="Y55" s="101">
        <f t="array" ref="Y55">IFERROR(
(AVERAGE((IF(DATOS_[[Sexo]:[Sexo]]=$B55,IF(DATOS_[[AGRUP. CLAS. PROF.]:[AGRUP. CLAS. PROF.]]=$B54,IF(DATOS_[[Check Periodo Ref.]:[Check Periodo Ref.]]="Dentro",IF(DATOS_[[Check Equiparado]:[Check Equiparado]]="Sí",IF(DATOS!AT$5="Sí",(1/DATOS_[[% anualiz]:[% anualiz]]),1)*IF(DATOS!AT$4="Sí",1/DATOS_[[% normaliz]:[% normaliz]],1)*(DATOS_[Conc.Sal.16])))))))),
0)</f>
        <v>0</v>
      </c>
      <c r="Z55" s="101">
        <f t="array" ref="Z55">IFERROR(
(AVERAGE((IF(DATOS_[[Sexo]:[Sexo]]=$B55,IF(DATOS_[[AGRUP. CLAS. PROF.]:[AGRUP. CLAS. PROF.]]=$B54,IF(DATOS_[[Check Periodo Ref.]:[Check Periodo Ref.]]="Dentro",IF(DATOS_[[Check Equiparado]:[Check Equiparado]]="Sí",IF(DATOS!AU$5="Sí",(1/DATOS_[[% anualiz]:[% anualiz]]),1)*IF(DATOS!AU$4="Sí",1/DATOS_[[% normaliz]:[% normaliz]],1)*(DATOS_[Conc.Sal.17])))))))),
0)</f>
        <v>0</v>
      </c>
      <c r="AA55" s="101">
        <f t="array" ref="AA55">IFERROR(
(AVERAGE((IF(DATOS_[[Sexo]:[Sexo]]=$B55,IF(DATOS_[[AGRUP. CLAS. PROF.]:[AGRUP. CLAS. PROF.]]=$B54,IF(DATOS_[[Check Periodo Ref.]:[Check Periodo Ref.]]="Dentro",IF(DATOS_[[Check Equiparado]:[Check Equiparado]]="Sí",IF(DATOS!AV$5="Sí",(1/DATOS_[[% anualiz]:[% anualiz]]),1)*IF(DATOS!AV$4="Sí",1/DATOS_[[% normaliz]:[% normaliz]],1)*(DATOS_[Conc.Sal.18])))))))),
0)</f>
        <v>0</v>
      </c>
      <c r="AB55" s="101">
        <f t="array" ref="AB55">IFERROR(
(AVERAGE((IF(DATOS_[[Sexo]:[Sexo]]=$B55,IF(DATOS_[[AGRUP. CLAS. PROF.]:[AGRUP. CLAS. PROF.]]=$B54,IF(DATOS_[[Check Periodo Ref.]:[Check Periodo Ref.]]="Dentro",IF(DATOS_[[Check Equiparado]:[Check Equiparado]]="Sí",IF(DATOS!AW$5="Sí",(1/DATOS_[[% anualiz]:[% anualiz]]),1)*IF(DATOS!AW$4="Sí",1/DATOS_[[% normaliz]:[% normaliz]],1)*(DATOS_[Conc.Sal.19])))))))),
0)</f>
        <v>0</v>
      </c>
      <c r="AC55" s="101">
        <f t="array" ref="AC55">IFERROR(
(AVERAGE((IF(DATOS_[[Sexo]:[Sexo]]=$B55,IF(DATOS_[[AGRUP. CLAS. PROF.]:[AGRUP. CLAS. PROF.]]=$B54,IF(DATOS_[[Check Periodo Ref.]:[Check Periodo Ref.]]="Dentro",IF(DATOS_[[Check Equiparado]:[Check Equiparado]]="Sí",IF(DATOS!AX$5="Sí",(1/DATOS_[[% anualiz]:[% anualiz]]),1)*IF(DATOS!AX$4="Sí",1/DATOS_[[% normaliz]:[% normaliz]],1)*(DATOS_[Conc.Sal.20])))))))),
0)</f>
        <v>0</v>
      </c>
      <c r="AD55" s="101">
        <f t="array" ref="AD55">IFERROR(
(AVERAGE((IF(DATOS_[[Sexo]:[Sexo]]=$B55,IF(DATOS_[[AGRUP. CLAS. PROF.]:[AGRUP. CLAS. PROF.]]=$B54,IF(DATOS_[[Check Periodo Ref.]:[Check Periodo Ref.]]="Dentro",IF(DATOS_[[Check Equiparado]:[Check Equiparado]]="Sí",IF(DATOS!AY$5="Sí",(1/DATOS_[[% anualiz]:[% anualiz]]),1)*IF(DATOS!AY$4="Sí",1/DATOS_[[% normaliz]:[% normaliz]],1)*(DATOS_[Conc.Sal.21])))))))),
0)</f>
        <v>0</v>
      </c>
      <c r="AE55" s="101">
        <f t="array" ref="AE55">IFERROR(
(AVERAGE((IF(DATOS_[[Sexo]:[Sexo]]=$B55,IF(DATOS_[[AGRUP. CLAS. PROF.]:[AGRUP. CLAS. PROF.]]=$B54,IF(DATOS_[[Check Periodo Ref.]:[Check Periodo Ref.]]="Dentro",IF(DATOS_[[Check Equiparado]:[Check Equiparado]]="Sí",IF(DATOS!AZ$5="Sí",(1/DATOS_[[% anualiz]:[% anualiz]]),1)*IF(DATOS!AZ$4="Sí",1/DATOS_[[% normaliz]:[% normaliz]],1)*(DATOS_[Conc.Sal.22])))))))),
0)</f>
        <v>0</v>
      </c>
      <c r="AF55" s="101">
        <f t="array" ref="AF55">IFERROR(
(AVERAGE((IF(DATOS_[[Sexo]:[Sexo]]=$B55,IF(DATOS_[[AGRUP. CLAS. PROF.]:[AGRUP. CLAS. PROF.]]=$B54,IF(DATOS_[[Check Periodo Ref.]:[Check Periodo Ref.]]="Dentro",IF(DATOS_[[Check Equiparado]:[Check Equiparado]]="Sí",IF(DATOS!BA$5="Sí",(1/DATOS_[[% anualiz]:[% anualiz]]),1)*IF(DATOS!BA$4="Sí",1/DATOS_[[% normaliz]:[% normaliz]],1)*(DATOS_[Conc.Sal.23])))))))),
0)</f>
        <v>0</v>
      </c>
      <c r="AG55" s="101">
        <f t="array" ref="AG55">IFERROR(
(AVERAGE((IF(DATOS_[[Sexo]:[Sexo]]=$B55,IF(DATOS_[[AGRUP. CLAS. PROF.]:[AGRUP. CLAS. PROF.]]=$B54,IF(DATOS_[[Check Periodo Ref.]:[Check Periodo Ref.]]="Dentro",IF(DATOS_[[Check Equiparado]:[Check Equiparado]]="Sí",IF(DATOS!BB$5="Sí",(1/DATOS_[[% anualiz]:[% anualiz]]),1)*IF(DATOS!BB$4="Sí",1/DATOS_[[% normaliz]:[% normaliz]],1)*(DATOS_[Conc.Sal.24])))))))),
0)</f>
        <v>0</v>
      </c>
      <c r="AH55" s="101">
        <f t="array" ref="AH55">IFERROR(
(AVERAGE((IF(DATOS_[[Sexo]:[Sexo]]=$B55,IF(DATOS_[[AGRUP. CLAS. PROF.]:[AGRUP. CLAS. PROF.]]=$B54,IF(DATOS_[[Check Periodo Ref.]:[Check Periodo Ref.]]="Dentro",IF(DATOS_[[Check Equiparado]:[Check Equiparado]]="Sí",IF(DATOS!BC$5="Sí",(1/DATOS_[[% anualiz]:[% anualiz]]),1)*IF(DATOS!BC$4="Sí",1/DATOS_[[% normaliz]:[% normaliz]],1)*(DATOS_[Conc.Sal.25])))))))),
0)</f>
        <v>0</v>
      </c>
      <c r="AI55" s="101">
        <f t="array" ref="AI55">IFERROR(
(AVERAGE((IF(DATOS_[[Sexo]:[Sexo]]=$B55,IF(DATOS_[[AGRUP. CLAS. PROF.]:[AGRUP. CLAS. PROF.]]=$B54,IF(DATOS_[[Check Periodo Ref.]:[Check Periodo Ref.]]="Dentro",IF(DATOS_[[Check Equiparado]:[Check Equiparado]]="Sí",IF(DATOS!BD$5="Sí",(1/DATOS_[[% anualiz]:[% anualiz]]),1)*IF(DATOS!BD$4="Sí",1/DATOS_[[% normaliz]:[% normaliz]],1)*(DATOS_[Conc.Sal.26])))))))),
0)</f>
        <v>0</v>
      </c>
      <c r="AJ55" s="101">
        <f t="array" ref="AJ55">IFERROR(
(AVERAGE((IF(DATOS_[[Sexo]:[Sexo]]=$B55,IF(DATOS_[[AGRUP. CLAS. PROF.]:[AGRUP. CLAS. PROF.]]=$B54,IF(DATOS_[[Check Periodo Ref.]:[Check Periodo Ref.]]="Dentro",IF(DATOS_[[Check Equiparado]:[Check Equiparado]]="Sí",IF(DATOS!BE$5="Sí",(1/DATOS_[[% anualiz]:[% anualiz]]),1)*IF(DATOS!BE$4="Sí",1/DATOS_[[% normaliz]:[% normaliz]],1)*(DATOS_[Conc.Sal.27])))))))),
0)</f>
        <v>0</v>
      </c>
      <c r="AK55" s="101">
        <f t="array" ref="AK55">IFERROR(
(AVERAGE((IF(DATOS_[[Sexo]:[Sexo]]=$B55,IF(DATOS_[[AGRUP. CLAS. PROF.]:[AGRUP. CLAS. PROF.]]=$B54,IF(DATOS_[[Check Periodo Ref.]:[Check Periodo Ref.]]="Dentro",IF(DATOS_[[Check Equiparado]:[Check Equiparado]]="Sí",IF(DATOS!BF$5="Sí",(1/DATOS_[[% anualiz]:[% anualiz]]),1)*IF(DATOS!BF$4="Sí",1/DATOS_[[% normaliz]:[% normaliz]],1)*(DATOS_[Conc.Sal.28])))))))),
0)</f>
        <v>0</v>
      </c>
      <c r="AL55" s="101">
        <f t="array" ref="AL55">IFERROR(
(AVERAGE((IF(DATOS_[[Sexo]:[Sexo]]=$B55,IF(DATOS_[[AGRUP. CLAS. PROF.]:[AGRUP. CLAS. PROF.]]=$B54,IF(DATOS_[[Check Periodo Ref.]:[Check Periodo Ref.]]="Dentro",IF(DATOS_[[Check Equiparado]:[Check Equiparado]]="Sí",IF(DATOS!BG$5="Sí",(1/DATOS_[[% anualiz]:[% anualiz]]),1)*IF(DATOS!BG$4="Sí",1/DATOS_[[% normaliz]:[% normaliz]],1)*(DATOS_[Conc.Sal.29])))))))),
0)</f>
        <v>0</v>
      </c>
      <c r="AM55" s="101">
        <f t="array" ref="AM55">IFERROR(
(AVERAGE((IF(DATOS_[[Sexo]:[Sexo]]=$B55,IF(DATOS_[[AGRUP. CLAS. PROF.]:[AGRUP. CLAS. PROF.]]=$B54,IF(DATOS_[[Check Periodo Ref.]:[Check Periodo Ref.]]="Dentro",IF(DATOS_[[Check Equiparado]:[Check Equiparado]]="Sí",IF(DATOS!BH$5="Sí",(1/DATOS_[[% anualiz]:[% anualiz]]),1)*IF(DATOS!BH$4="Sí",1/DATOS_[[% normaliz]:[% normaliz]],1)*(DATOS_[Conc.Sal.30])))))))),
0)</f>
        <v>0</v>
      </c>
      <c r="AN55" s="102">
        <f t="array" ref="AN55">IFERROR(
AVERAGE(IF(DATOS_[Sexo]=$B55,IF(DATOS_[[AGRUP. CLAS. PROF.]:[AGRUP. CLAS. PROF.]]=$B54,IF(DATOS_[Check Equiparado]="Sí",IF(DATOS_[Check Periodo Ref.]="Dentro",DATOS_[Tot COMPL.SAL Eq],FALSE))))),
0)</f>
        <v>0</v>
      </c>
      <c r="AO55" s="103">
        <f t="array" ref="AO55">IFERROR(
AVERAGE(IF(DATOS_[Sexo]=$B55,IF(DATOS_[[AGRUP. CLAS. PROF.]:[AGRUP. CLAS. PROF.]]=$B54,IF(DATOS_[Check Equiparado]="Sí",IF(DATOS_[Check Periodo Ref.]="Dentro",DATOS_[TOTAL SALARIO Eq],FALSE))))),
0)</f>
        <v>0</v>
      </c>
      <c r="AP55" s="104">
        <f t="array" ref="AP55">IFERROR(
(AVERAGE((IF(DATOS_[[Sexo]:[Sexo]]=$B55,IF(DATOS_[[AGRUP. CLAS. PROF.]:[AGRUP. CLAS. PROF.]]=$B54,IF(DATOS_[[Check Periodo Ref.]:[Check Periodo Ref.]]="Dentro",IF(DATOS_[[Check Equiparado]:[Check Equiparado]]="Sí",IF(DATOS!BI$5="Sí",(1/DATOS_[[% anualiz]:[% anualiz]]),1)*IF(DATOS!BI$4="Sí",1/DATOS_[[% normaliz]:[% normaliz]],1)*(DATOS_[C.Extra.01])))))))),
0)</f>
        <v>0</v>
      </c>
      <c r="AQ55" s="104">
        <f t="array" ref="AQ55">IFERROR(
(AVERAGE((IF(DATOS_[[Sexo]:[Sexo]]=$B55,IF(DATOS_[[AGRUP. CLAS. PROF.]:[AGRUP. CLAS. PROF.]]=$B54,IF(DATOS_[[Check Periodo Ref.]:[Check Periodo Ref.]]="Dentro",IF(DATOS_[[Check Equiparado]:[Check Equiparado]]="Sí",IF(DATOS!BJ$5="Sí",(1/DATOS_[[% anualiz]:[% anualiz]]),1)*IF(DATOS!BJ$4="Sí",1/DATOS_[[% normaliz]:[% normaliz]],1)*(DATOS_[C.Extra.02])))))))),
0)</f>
        <v>0</v>
      </c>
      <c r="AR55" s="104">
        <f t="array" ref="AR55">IFERROR(
(AVERAGE((IF(DATOS_[[Sexo]:[Sexo]]=$B55,IF(DATOS_[[AGRUP. CLAS. PROF.]:[AGRUP. CLAS. PROF.]]=$B54,IF(DATOS_[[Check Periodo Ref.]:[Check Periodo Ref.]]="Dentro",IF(DATOS_[[Check Equiparado]:[Check Equiparado]]="Sí",IF(DATOS!BK$5="Sí",(1/DATOS_[[% anualiz]:[% anualiz]]),1)*IF(DATOS!BK$4="Sí",1/DATOS_[[% normaliz]:[% normaliz]],1)*(DATOS_[C.Extra.03])))))))),
0)</f>
        <v>0</v>
      </c>
      <c r="AS55" s="104">
        <f t="array" ref="AS55">IFERROR(
(AVERAGE((IF(DATOS_[[Sexo]:[Sexo]]=$B55,IF(DATOS_[[AGRUP. CLAS. PROF.]:[AGRUP. CLAS. PROF.]]=$B54,IF(DATOS_[[Check Periodo Ref.]:[Check Periodo Ref.]]="Dentro",IF(DATOS_[[Check Equiparado]:[Check Equiparado]]="Sí",IF(DATOS!BL$5="Sí",(1/DATOS_[[% anualiz]:[% anualiz]]),1)*IF(DATOS!BL$4="Sí",1/DATOS_[[% normaliz]:[% normaliz]],1)*(DATOS_[C.Extra.04])))))))),
0)</f>
        <v>0</v>
      </c>
      <c r="AT55" s="104">
        <f t="array" ref="AT55">IFERROR(
(AVERAGE((IF(DATOS_[[Sexo]:[Sexo]]=$B55,IF(DATOS_[[AGRUP. CLAS. PROF.]:[AGRUP. CLAS. PROF.]]=$B54,IF(DATOS_[[Check Periodo Ref.]:[Check Periodo Ref.]]="Dentro",IF(DATOS_[[Check Equiparado]:[Check Equiparado]]="Sí",IF(DATOS!BM$5="Sí",(1/DATOS_[[% anualiz]:[% anualiz]]),1)*IF(DATOS!BM$4="Sí",1/DATOS_[[% normaliz]:[% normaliz]],1)*(DATOS_[C.Extra.05])))))))),
0)</f>
        <v>0</v>
      </c>
      <c r="AU55" s="105">
        <f t="array" ref="AU55">IFERROR(
AVERAGE(IF(DATOS_[Sexo]=$B55,IF(DATOS_[[AGRUP. CLAS. PROF.]:[AGRUP. CLAS. PROF.]]=$B54,IF(DATOS_[Check Equiparado]="Sí",IF(DATOS_[Check Periodo Ref.]="Dentro",DATOS_[Tot Extrasalarial Eq],FALSE))))),
0)</f>
        <v>0</v>
      </c>
      <c r="AV55" s="106">
        <f t="array" ref="AV55">IFERROR(
AVERAGE(IF(DATOS_[Sexo]=$B55,IF(DATOS_[[AGRUP. CLAS. PROF.]:[AGRUP. CLAS. PROF.]]=$B54,IF(DATOS_[Check Equiparado]="Sí",IF(DATOS_[Check Periodo Ref.]="Dentro",DATOS_[TOTAL Retrib Eq],FALSE))))),
0)</f>
        <v>0</v>
      </c>
    </row>
    <row r="56" spans="1:48" x14ac:dyDescent="0.3">
      <c r="A56" s="53" t="str">
        <f t="shared" ref="A56" si="58">+A55</f>
        <v>[ocultar]</v>
      </c>
      <c r="B56" s="57" t="s">
        <v>163</v>
      </c>
      <c r="C56" s="56">
        <f t="array" ref="C56">SUM(IF($B56=DATOS_[Sexo],
IF($B54=DATOS_[AGRUP. CLAS. PROF.],
IF("Dentro"=DATOS_[Check Periodo Ref.],
1/(COUNTIFS(DATOS_[Sexo],$B56,DATOS_[AGRUP. CLAS. PROF.],$B54,DATOS_[Check Periodo Ref.],"Dentro",DATOS_[id],DATOS_[id]))))))</f>
        <v>0</v>
      </c>
      <c r="D56" s="58">
        <f>COUNTIFS(DATOS_[AGRUP. CLAS. PROF.],$B54,DATOS_[Sexo],$B56,DATOS_[Check Periodo Ref.],"Dentro")</f>
        <v>0</v>
      </c>
      <c r="E56" s="58">
        <f>COUNTIFS(DATOS_[AGRUP. CLAS. PROF.],$B54,DATOS_[Sexo],$B56,DATOS_[Check Periodo Ref.],"Dentro",DATOS_[Check Nº SC Norm],"Sí")</f>
        <v>0</v>
      </c>
      <c r="F56" s="58">
        <f>COUNTIFS(DATOS_[AGRUP. CLAS. PROF.],$B54,DATOS_[Sexo],$B56,DATOS_[Check Periodo Ref.],"Dentro",DATOS_[Check Nº SC Anualiz],"Sí")</f>
        <v>0</v>
      </c>
      <c r="G56" s="58">
        <f>COUNTIFS(DATOS_[AGRUP. CLAS. PROF.],$B54,DATOS_[Sexo],$B56,DATOS_[Check Periodo Ref.],"Dentro",DATOS_[Check Nº SC Norm y Anualiz],"Sí")</f>
        <v>0</v>
      </c>
      <c r="H56" s="58">
        <f>COUNTIFS(DATOS_[AGRUP. CLAS. PROF.],$B54,DATOS_[Sexo],$B56,DATOS_[Check Periodo Ref.],"Dentro",DATOS_[Check Equiparación],"Sí")</f>
        <v>0</v>
      </c>
      <c r="I56" s="100" cm="1">
        <f t="array" ref="I56">IFERROR(
AVERAGE(IF(DATOS_[Sexo]=$B56,IF(DATOS_[[AGRUP. CLAS. PROF.]:[AGRUP. CLAS. PROF.]]=$B54,IF(DATOS_[Check Equiparado]="Sí",IF(DATOS_[Check Periodo Ref.]="Dentro",DATOS_[SALARIO BASE Eq],FALSE))))),
0)</f>
        <v>0</v>
      </c>
      <c r="J56" s="101">
        <f t="array" ref="J56">IFERROR(
(AVERAGE((IF(DATOS_[[Sexo]:[Sexo]]=$B56,IF(DATOS_[[AGRUP. CLAS. PROF.]:[AGRUP. CLAS. PROF.]]=$B54,IF(DATOS_[[Check Periodo Ref.]:[Check Periodo Ref.]]="Dentro",IF(DATOS_[[Check Equiparado]:[Check Equiparado]]="Sí",IF(DATOS!AE$5="Sí",(1/DATOS_[[% anualiz]:[% anualiz]]),1)*IF(DATOS!AE$4="Sí",1/DATOS_[[% normaliz]:[% normaliz]],1)*(DATOS_[Conc.Sal.01])))))))),
0)</f>
        <v>0</v>
      </c>
      <c r="K56" s="101">
        <f t="array" ref="K56">IFERROR(
(AVERAGE((IF(DATOS_[[Sexo]:[Sexo]]=$B56,IF(DATOS_[[AGRUP. CLAS. PROF.]:[AGRUP. CLAS. PROF.]]=$B54,IF(DATOS_[[Check Periodo Ref.]:[Check Periodo Ref.]]="Dentro",IF(DATOS_[[Check Equiparado]:[Check Equiparado]]="Sí",IF(DATOS!AF$5="Sí",(1/DATOS_[[% anualiz]:[% anualiz]]),1)*IF(DATOS!AF$4="Sí",1/DATOS_[[% normaliz]:[% normaliz]],1)*(DATOS_[Conc.Sal.02])))))))),
0)</f>
        <v>0</v>
      </c>
      <c r="L56" s="101">
        <f t="array" ref="L56">IFERROR(
(AVERAGE((IF(DATOS_[[Sexo]:[Sexo]]=$B56,IF(DATOS_[[AGRUP. CLAS. PROF.]:[AGRUP. CLAS. PROF.]]=$B54,IF(DATOS_[[Check Periodo Ref.]:[Check Periodo Ref.]]="Dentro",IF(DATOS_[[Check Equiparado]:[Check Equiparado]]="Sí",IF(DATOS!AG$5="Sí",(1/DATOS_[[% anualiz]:[% anualiz]]),1)*IF(DATOS!AG$4="Sí",1/DATOS_[[% normaliz]:[% normaliz]],1)*(DATOS_[Conc.Sal.03])))))))),
0)</f>
        <v>0</v>
      </c>
      <c r="M56" s="101">
        <f t="array" ref="M56">IFERROR(
(AVERAGE((IF(DATOS_[[Sexo]:[Sexo]]=$B56,IF(DATOS_[[AGRUP. CLAS. PROF.]:[AGRUP. CLAS. PROF.]]=$B54,IF(DATOS_[[Check Periodo Ref.]:[Check Periodo Ref.]]="Dentro",IF(DATOS_[[Check Equiparado]:[Check Equiparado]]="Sí",IF(DATOS!AH$5="Sí",(1/DATOS_[[% anualiz]:[% anualiz]]),1)*IF(DATOS!AH$4="Sí",1/DATOS_[[% normaliz]:[% normaliz]],1)*(DATOS_[Conc.Sal.04])))))))),
0)</f>
        <v>0</v>
      </c>
      <c r="N56" s="101">
        <f t="array" ref="N56">IFERROR(
(AVERAGE((IF(DATOS_[[Sexo]:[Sexo]]=$B56,IF(DATOS_[[AGRUP. CLAS. PROF.]:[AGRUP. CLAS. PROF.]]=$B54,IF(DATOS_[[Check Periodo Ref.]:[Check Periodo Ref.]]="Dentro",IF(DATOS_[[Check Equiparado]:[Check Equiparado]]="Sí",IF(DATOS!AI$5="Sí",(1/DATOS_[[% anualiz]:[% anualiz]]),1)*IF(DATOS!AI$4="Sí",1/DATOS_[[% normaliz]:[% normaliz]],1)*(DATOS_[Conc.Sal.05])))))))),
0)</f>
        <v>0</v>
      </c>
      <c r="O56" s="101">
        <f t="array" ref="O56">IFERROR(
(AVERAGE((IF(DATOS_[[Sexo]:[Sexo]]=$B56,IF(DATOS_[[AGRUP. CLAS. PROF.]:[AGRUP. CLAS. PROF.]]=$B54,IF(DATOS_[[Check Periodo Ref.]:[Check Periodo Ref.]]="Dentro",IF(DATOS_[[Check Equiparado]:[Check Equiparado]]="Sí",IF(DATOS!AJ$5="Sí",(1/DATOS_[[% anualiz]:[% anualiz]]),1)*IF(DATOS!AJ$4="Sí",1/DATOS_[[% normaliz]:[% normaliz]],1)*(DATOS_[Conc.Sal.06])))))))),
0)</f>
        <v>0</v>
      </c>
      <c r="P56" s="101">
        <f t="array" ref="P56">IFERROR(
(AVERAGE((IF(DATOS_[[Sexo]:[Sexo]]=$B56,IF(DATOS_[[AGRUP. CLAS. PROF.]:[AGRUP. CLAS. PROF.]]=$B54,IF(DATOS_[[Check Periodo Ref.]:[Check Periodo Ref.]]="Dentro",IF(DATOS_[[Check Equiparado]:[Check Equiparado]]="Sí",IF(DATOS!AK$5="Sí",(1/DATOS_[[% anualiz]:[% anualiz]]),1)*IF(DATOS!AK$4="Sí",1/DATOS_[[% normaliz]:[% normaliz]],1)*(DATOS_[Conc.Sal.07])))))))),
0)</f>
        <v>0</v>
      </c>
      <c r="Q56" s="101">
        <f t="array" ref="Q56">IFERROR(
(AVERAGE((IF(DATOS_[[Sexo]:[Sexo]]=$B56,IF(DATOS_[[AGRUP. CLAS. PROF.]:[AGRUP. CLAS. PROF.]]=$B54,IF(DATOS_[[Check Periodo Ref.]:[Check Periodo Ref.]]="Dentro",IF(DATOS_[[Check Equiparado]:[Check Equiparado]]="Sí",IF(DATOS!AL$5="Sí",(1/DATOS_[[% anualiz]:[% anualiz]]),1)*IF(DATOS!AL$4="Sí",1/DATOS_[[% normaliz]:[% normaliz]],1)*(DATOS_[Conc.Sal.08])))))))),
0)</f>
        <v>0</v>
      </c>
      <c r="R56" s="101">
        <f t="array" ref="R56">IFERROR(
(AVERAGE((IF(DATOS_[[Sexo]:[Sexo]]=$B56,IF(DATOS_[[AGRUP. CLAS. PROF.]:[AGRUP. CLAS. PROF.]]=$B54,IF(DATOS_[[Check Periodo Ref.]:[Check Periodo Ref.]]="Dentro",IF(DATOS_[[Check Equiparado]:[Check Equiparado]]="Sí",IF(DATOS!AM$5="Sí",(1/DATOS_[[% anualiz]:[% anualiz]]),1)*IF(DATOS!AM$4="Sí",1/DATOS_[[% normaliz]:[% normaliz]],1)*(DATOS_[Conc.Sal.09])))))))),
0)</f>
        <v>0</v>
      </c>
      <c r="S56" s="101">
        <f t="array" ref="S56">IFERROR(
(AVERAGE((IF(DATOS_[[Sexo]:[Sexo]]=$B56,IF(DATOS_[[AGRUP. CLAS. PROF.]:[AGRUP. CLAS. PROF.]]=$B54,IF(DATOS_[[Check Periodo Ref.]:[Check Periodo Ref.]]="Dentro",IF(DATOS_[[Check Equiparado]:[Check Equiparado]]="Sí",IF(DATOS!AN$5="Sí",(1/DATOS_[[% anualiz]:[% anualiz]]),1)*IF(DATOS!AN$4="Sí",1/DATOS_[[% normaliz]:[% normaliz]],1)*(DATOS_[Conc.Sal.10])))))))),
0)</f>
        <v>0</v>
      </c>
      <c r="T56" s="101">
        <f t="array" ref="T56">IFERROR(
(AVERAGE((IF(DATOS_[[Sexo]:[Sexo]]=$B56,IF(DATOS_[[AGRUP. CLAS. PROF.]:[AGRUP. CLAS. PROF.]]=$B54,IF(DATOS_[[Check Periodo Ref.]:[Check Periodo Ref.]]="Dentro",IF(DATOS_[[Check Equiparado]:[Check Equiparado]]="Sí",IF(DATOS!AO$5="Sí",(1/DATOS_[[% anualiz]:[% anualiz]]),1)*IF(DATOS!AO$4="Sí",1/DATOS_[[% normaliz]:[% normaliz]],1)*(DATOS_[Conc.Sal.11])))))))),
0)</f>
        <v>0</v>
      </c>
      <c r="U56" s="101">
        <f t="array" ref="U56">IFERROR(
(AVERAGE((IF(DATOS_[[Sexo]:[Sexo]]=$B56,IF(DATOS_[[AGRUP. CLAS. PROF.]:[AGRUP. CLAS. PROF.]]=$B54,IF(DATOS_[[Check Periodo Ref.]:[Check Periodo Ref.]]="Dentro",IF(DATOS_[[Check Equiparado]:[Check Equiparado]]="Sí",IF(DATOS!AP$5="Sí",(1/DATOS_[[% anualiz]:[% anualiz]]),1)*IF(DATOS!AP$4="Sí",1/DATOS_[[% normaliz]:[% normaliz]],1)*(DATOS_[Conc.Sal.12])))))))),
0)</f>
        <v>0</v>
      </c>
      <c r="V56" s="101">
        <f t="array" ref="V56">IFERROR(
(AVERAGE((IF(DATOS_[[Sexo]:[Sexo]]=$B56,IF(DATOS_[[AGRUP. CLAS. PROF.]:[AGRUP. CLAS. PROF.]]=$B54,IF(DATOS_[[Check Periodo Ref.]:[Check Periodo Ref.]]="Dentro",IF(DATOS_[[Check Equiparado]:[Check Equiparado]]="Sí",IF(DATOS!AQ$5="Sí",(1/DATOS_[[% anualiz]:[% anualiz]]),1)*IF(DATOS!AQ$4="Sí",1/DATOS_[[% normaliz]:[% normaliz]],1)*(DATOS_[Conc.Sal.13])))))))),
0)</f>
        <v>0</v>
      </c>
      <c r="W56" s="101">
        <f t="array" ref="W56">IFERROR(
(AVERAGE((IF(DATOS_[[Sexo]:[Sexo]]=$B56,IF(DATOS_[[AGRUP. CLAS. PROF.]:[AGRUP. CLAS. PROF.]]=$B54,IF(DATOS_[[Check Periodo Ref.]:[Check Periodo Ref.]]="Dentro",IF(DATOS_[[Check Equiparado]:[Check Equiparado]]="Sí",IF(DATOS!AR$5="Sí",(1/DATOS_[[% anualiz]:[% anualiz]]),1)*IF(DATOS!AR$4="Sí",1/DATOS_[[% normaliz]:[% normaliz]],1)*(DATOS_[Conc.Sal.14])))))))),
0)</f>
        <v>0</v>
      </c>
      <c r="X56" s="101">
        <f t="array" ref="X56">IFERROR(
(AVERAGE((IF(DATOS_[[Sexo]:[Sexo]]=$B56,IF(DATOS_[[AGRUP. CLAS. PROF.]:[AGRUP. CLAS. PROF.]]=$B54,IF(DATOS_[[Check Periodo Ref.]:[Check Periodo Ref.]]="Dentro",IF(DATOS_[[Check Equiparado]:[Check Equiparado]]="Sí",IF(DATOS!AS$5="Sí",(1/DATOS_[[% anualiz]:[% anualiz]]),1)*IF(DATOS!AS$4="Sí",1/DATOS_[[% normaliz]:[% normaliz]],1)*(DATOS_[Conc.Sal.15])))))))),
0)</f>
        <v>0</v>
      </c>
      <c r="Y56" s="101">
        <f t="array" ref="Y56">IFERROR(
(AVERAGE((IF(DATOS_[[Sexo]:[Sexo]]=$B56,IF(DATOS_[[AGRUP. CLAS. PROF.]:[AGRUP. CLAS. PROF.]]=$B54,IF(DATOS_[[Check Periodo Ref.]:[Check Periodo Ref.]]="Dentro",IF(DATOS_[[Check Equiparado]:[Check Equiparado]]="Sí",IF(DATOS!AT$5="Sí",(1/DATOS_[[% anualiz]:[% anualiz]]),1)*IF(DATOS!AT$4="Sí",1/DATOS_[[% normaliz]:[% normaliz]],1)*(DATOS_[Conc.Sal.16])))))))),
0)</f>
        <v>0</v>
      </c>
      <c r="Z56" s="101">
        <f t="array" ref="Z56">IFERROR(
(AVERAGE((IF(DATOS_[[Sexo]:[Sexo]]=$B56,IF(DATOS_[[AGRUP. CLAS. PROF.]:[AGRUP. CLAS. PROF.]]=$B54,IF(DATOS_[[Check Periodo Ref.]:[Check Periodo Ref.]]="Dentro",IF(DATOS_[[Check Equiparado]:[Check Equiparado]]="Sí",IF(DATOS!AU$5="Sí",(1/DATOS_[[% anualiz]:[% anualiz]]),1)*IF(DATOS!AU$4="Sí",1/DATOS_[[% normaliz]:[% normaliz]],1)*(DATOS_[Conc.Sal.17])))))))),
0)</f>
        <v>0</v>
      </c>
      <c r="AA56" s="101">
        <f t="array" ref="AA56">IFERROR(
(AVERAGE((IF(DATOS_[[Sexo]:[Sexo]]=$B56,IF(DATOS_[[AGRUP. CLAS. PROF.]:[AGRUP. CLAS. PROF.]]=$B54,IF(DATOS_[[Check Periodo Ref.]:[Check Periodo Ref.]]="Dentro",IF(DATOS_[[Check Equiparado]:[Check Equiparado]]="Sí",IF(DATOS!AV$5="Sí",(1/DATOS_[[% anualiz]:[% anualiz]]),1)*IF(DATOS!AV$4="Sí",1/DATOS_[[% normaliz]:[% normaliz]],1)*(DATOS_[Conc.Sal.18])))))))),
0)</f>
        <v>0</v>
      </c>
      <c r="AB56" s="101">
        <f t="array" ref="AB56">IFERROR(
(AVERAGE((IF(DATOS_[[Sexo]:[Sexo]]=$B56,IF(DATOS_[[AGRUP. CLAS. PROF.]:[AGRUP. CLAS. PROF.]]=$B54,IF(DATOS_[[Check Periodo Ref.]:[Check Periodo Ref.]]="Dentro",IF(DATOS_[[Check Equiparado]:[Check Equiparado]]="Sí",IF(DATOS!AW$5="Sí",(1/DATOS_[[% anualiz]:[% anualiz]]),1)*IF(DATOS!AW$4="Sí",1/DATOS_[[% normaliz]:[% normaliz]],1)*(DATOS_[Conc.Sal.19])))))))),
0)</f>
        <v>0</v>
      </c>
      <c r="AC56" s="101">
        <f t="array" ref="AC56">IFERROR(
(AVERAGE((IF(DATOS_[[Sexo]:[Sexo]]=$B56,IF(DATOS_[[AGRUP. CLAS. PROF.]:[AGRUP. CLAS. PROF.]]=$B54,IF(DATOS_[[Check Periodo Ref.]:[Check Periodo Ref.]]="Dentro",IF(DATOS_[[Check Equiparado]:[Check Equiparado]]="Sí",IF(DATOS!AX$5="Sí",(1/DATOS_[[% anualiz]:[% anualiz]]),1)*IF(DATOS!AX$4="Sí",1/DATOS_[[% normaliz]:[% normaliz]],1)*(DATOS_[Conc.Sal.20])))))))),
0)</f>
        <v>0</v>
      </c>
      <c r="AD56" s="101">
        <f t="array" ref="AD56">IFERROR(
(AVERAGE((IF(DATOS_[[Sexo]:[Sexo]]=$B56,IF(DATOS_[[AGRUP. CLAS. PROF.]:[AGRUP. CLAS. PROF.]]=$B54,IF(DATOS_[[Check Periodo Ref.]:[Check Periodo Ref.]]="Dentro",IF(DATOS_[[Check Equiparado]:[Check Equiparado]]="Sí",IF(DATOS!AY$5="Sí",(1/DATOS_[[% anualiz]:[% anualiz]]),1)*IF(DATOS!AY$4="Sí",1/DATOS_[[% normaliz]:[% normaliz]],1)*(DATOS_[Conc.Sal.21])))))))),
0)</f>
        <v>0</v>
      </c>
      <c r="AE56" s="101">
        <f t="array" ref="AE56">IFERROR(
(AVERAGE((IF(DATOS_[[Sexo]:[Sexo]]=$B56,IF(DATOS_[[AGRUP. CLAS. PROF.]:[AGRUP. CLAS. PROF.]]=$B54,IF(DATOS_[[Check Periodo Ref.]:[Check Periodo Ref.]]="Dentro",IF(DATOS_[[Check Equiparado]:[Check Equiparado]]="Sí",IF(DATOS!AZ$5="Sí",(1/DATOS_[[% anualiz]:[% anualiz]]),1)*IF(DATOS!AZ$4="Sí",1/DATOS_[[% normaliz]:[% normaliz]],1)*(DATOS_[Conc.Sal.22])))))))),
0)</f>
        <v>0</v>
      </c>
      <c r="AF56" s="101">
        <f t="array" ref="AF56">IFERROR(
(AVERAGE((IF(DATOS_[[Sexo]:[Sexo]]=$B56,IF(DATOS_[[AGRUP. CLAS. PROF.]:[AGRUP. CLAS. PROF.]]=$B54,IF(DATOS_[[Check Periodo Ref.]:[Check Periodo Ref.]]="Dentro",IF(DATOS_[[Check Equiparado]:[Check Equiparado]]="Sí",IF(DATOS!BA$5="Sí",(1/DATOS_[[% anualiz]:[% anualiz]]),1)*IF(DATOS!BA$4="Sí",1/DATOS_[[% normaliz]:[% normaliz]],1)*(DATOS_[Conc.Sal.23])))))))),
0)</f>
        <v>0</v>
      </c>
      <c r="AG56" s="101">
        <f t="array" ref="AG56">IFERROR(
(AVERAGE((IF(DATOS_[[Sexo]:[Sexo]]=$B56,IF(DATOS_[[AGRUP. CLAS. PROF.]:[AGRUP. CLAS. PROF.]]=$B54,IF(DATOS_[[Check Periodo Ref.]:[Check Periodo Ref.]]="Dentro",IF(DATOS_[[Check Equiparado]:[Check Equiparado]]="Sí",IF(DATOS!BB$5="Sí",(1/DATOS_[[% anualiz]:[% anualiz]]),1)*IF(DATOS!BB$4="Sí",1/DATOS_[[% normaliz]:[% normaliz]],1)*(DATOS_[Conc.Sal.24])))))))),
0)</f>
        <v>0</v>
      </c>
      <c r="AH56" s="101">
        <f t="array" ref="AH56">IFERROR(
(AVERAGE((IF(DATOS_[[Sexo]:[Sexo]]=$B56,IF(DATOS_[[AGRUP. CLAS. PROF.]:[AGRUP. CLAS. PROF.]]=$B54,IF(DATOS_[[Check Periodo Ref.]:[Check Periodo Ref.]]="Dentro",IF(DATOS_[[Check Equiparado]:[Check Equiparado]]="Sí",IF(DATOS!BC$5="Sí",(1/DATOS_[[% anualiz]:[% anualiz]]),1)*IF(DATOS!BC$4="Sí",1/DATOS_[[% normaliz]:[% normaliz]],1)*(DATOS_[Conc.Sal.25])))))))),
0)</f>
        <v>0</v>
      </c>
      <c r="AI56" s="101">
        <f t="array" ref="AI56">IFERROR(
(AVERAGE((IF(DATOS_[[Sexo]:[Sexo]]=$B56,IF(DATOS_[[AGRUP. CLAS. PROF.]:[AGRUP. CLAS. PROF.]]=$B54,IF(DATOS_[[Check Periodo Ref.]:[Check Periodo Ref.]]="Dentro",IF(DATOS_[[Check Equiparado]:[Check Equiparado]]="Sí",IF(DATOS!BD$5="Sí",(1/DATOS_[[% anualiz]:[% anualiz]]),1)*IF(DATOS!BD$4="Sí",1/DATOS_[[% normaliz]:[% normaliz]],1)*(DATOS_[Conc.Sal.26])))))))),
0)</f>
        <v>0</v>
      </c>
      <c r="AJ56" s="101">
        <f t="array" ref="AJ56">IFERROR(
(AVERAGE((IF(DATOS_[[Sexo]:[Sexo]]=$B56,IF(DATOS_[[AGRUP. CLAS. PROF.]:[AGRUP. CLAS. PROF.]]=$B54,IF(DATOS_[[Check Periodo Ref.]:[Check Periodo Ref.]]="Dentro",IF(DATOS_[[Check Equiparado]:[Check Equiparado]]="Sí",IF(DATOS!BE$5="Sí",(1/DATOS_[[% anualiz]:[% anualiz]]),1)*IF(DATOS!BE$4="Sí",1/DATOS_[[% normaliz]:[% normaliz]],1)*(DATOS_[Conc.Sal.27])))))))),
0)</f>
        <v>0</v>
      </c>
      <c r="AK56" s="101">
        <f t="array" ref="AK56">IFERROR(
(AVERAGE((IF(DATOS_[[Sexo]:[Sexo]]=$B56,IF(DATOS_[[AGRUP. CLAS. PROF.]:[AGRUP. CLAS. PROF.]]=$B54,IF(DATOS_[[Check Periodo Ref.]:[Check Periodo Ref.]]="Dentro",IF(DATOS_[[Check Equiparado]:[Check Equiparado]]="Sí",IF(DATOS!BF$5="Sí",(1/DATOS_[[% anualiz]:[% anualiz]]),1)*IF(DATOS!BF$4="Sí",1/DATOS_[[% normaliz]:[% normaliz]],1)*(DATOS_[Conc.Sal.28])))))))),
0)</f>
        <v>0</v>
      </c>
      <c r="AL56" s="101">
        <f t="array" ref="AL56">IFERROR(
(AVERAGE((IF(DATOS_[[Sexo]:[Sexo]]=$B56,IF(DATOS_[[AGRUP. CLAS. PROF.]:[AGRUP. CLAS. PROF.]]=$B54,IF(DATOS_[[Check Periodo Ref.]:[Check Periodo Ref.]]="Dentro",IF(DATOS_[[Check Equiparado]:[Check Equiparado]]="Sí",IF(DATOS!BG$5="Sí",(1/DATOS_[[% anualiz]:[% anualiz]]),1)*IF(DATOS!BG$4="Sí",1/DATOS_[[% normaliz]:[% normaliz]],1)*(DATOS_[Conc.Sal.29])))))))),
0)</f>
        <v>0</v>
      </c>
      <c r="AM56" s="101">
        <f t="array" ref="AM56">IFERROR(
(AVERAGE((IF(DATOS_[[Sexo]:[Sexo]]=$B56,IF(DATOS_[[AGRUP. CLAS. PROF.]:[AGRUP. CLAS. PROF.]]=$B54,IF(DATOS_[[Check Periodo Ref.]:[Check Periodo Ref.]]="Dentro",IF(DATOS_[[Check Equiparado]:[Check Equiparado]]="Sí",IF(DATOS!BH$5="Sí",(1/DATOS_[[% anualiz]:[% anualiz]]),1)*IF(DATOS!BH$4="Sí",1/DATOS_[[% normaliz]:[% normaliz]],1)*(DATOS_[Conc.Sal.30])))))))),
0)</f>
        <v>0</v>
      </c>
      <c r="AN56" s="102">
        <f t="array" ref="AN56">IFERROR(
AVERAGE(IF(DATOS_[Sexo]=$B56,IF(DATOS_[[AGRUP. CLAS. PROF.]:[AGRUP. CLAS. PROF.]]=$B54,IF(DATOS_[Check Equiparado]="Sí",IF(DATOS_[Check Periodo Ref.]="Dentro",DATOS_[Tot COMPL.SAL Eq],FALSE))))),
0)</f>
        <v>0</v>
      </c>
      <c r="AO56" s="103">
        <f t="array" ref="AO56">IFERROR(
AVERAGE(IF(DATOS_[Sexo]=$B56,IF(DATOS_[[AGRUP. CLAS. PROF.]:[AGRUP. CLAS. PROF.]]=$B54,IF(DATOS_[Check Equiparado]="Sí",IF(DATOS_[Check Periodo Ref.]="Dentro",DATOS_[TOTAL SALARIO Eq],FALSE))))),
0)</f>
        <v>0</v>
      </c>
      <c r="AP56" s="104">
        <f t="array" ref="AP56">IFERROR(
(AVERAGE((IF(DATOS_[[Sexo]:[Sexo]]=$B56,IF(DATOS_[[AGRUP. CLAS. PROF.]:[AGRUP. CLAS. PROF.]]=$B54,IF(DATOS_[[Check Periodo Ref.]:[Check Periodo Ref.]]="Dentro",IF(DATOS_[[Check Equiparado]:[Check Equiparado]]="Sí",IF(DATOS!BI$5="Sí",(1/DATOS_[[% anualiz]:[% anualiz]]),1)*IF(DATOS!BI$4="Sí",1/DATOS_[[% normaliz]:[% normaliz]],1)*(DATOS_[C.Extra.01])))))))),
0)</f>
        <v>0</v>
      </c>
      <c r="AQ56" s="104">
        <f t="array" ref="AQ56">IFERROR(
(AVERAGE((IF(DATOS_[[Sexo]:[Sexo]]=$B56,IF(DATOS_[[AGRUP. CLAS. PROF.]:[AGRUP. CLAS. PROF.]]=$B54,IF(DATOS_[[Check Periodo Ref.]:[Check Periodo Ref.]]="Dentro",IF(DATOS_[[Check Equiparado]:[Check Equiparado]]="Sí",IF(DATOS!BJ$5="Sí",(1/DATOS_[[% anualiz]:[% anualiz]]),1)*IF(DATOS!BJ$4="Sí",1/DATOS_[[% normaliz]:[% normaliz]],1)*(DATOS_[C.Extra.02])))))))),
0)</f>
        <v>0</v>
      </c>
      <c r="AR56" s="104">
        <f t="array" ref="AR56">IFERROR(
(AVERAGE((IF(DATOS_[[Sexo]:[Sexo]]=$B56,IF(DATOS_[[AGRUP. CLAS. PROF.]:[AGRUP. CLAS. PROF.]]=$B54,IF(DATOS_[[Check Periodo Ref.]:[Check Periodo Ref.]]="Dentro",IF(DATOS_[[Check Equiparado]:[Check Equiparado]]="Sí",IF(DATOS!BK$5="Sí",(1/DATOS_[[% anualiz]:[% anualiz]]),1)*IF(DATOS!BK$4="Sí",1/DATOS_[[% normaliz]:[% normaliz]],1)*(DATOS_[C.Extra.03])))))))),
0)</f>
        <v>0</v>
      </c>
      <c r="AS56" s="104">
        <f t="array" ref="AS56">IFERROR(
(AVERAGE((IF(DATOS_[[Sexo]:[Sexo]]=$B56,IF(DATOS_[[AGRUP. CLAS. PROF.]:[AGRUP. CLAS. PROF.]]=$B54,IF(DATOS_[[Check Periodo Ref.]:[Check Periodo Ref.]]="Dentro",IF(DATOS_[[Check Equiparado]:[Check Equiparado]]="Sí",IF(DATOS!BL$5="Sí",(1/DATOS_[[% anualiz]:[% anualiz]]),1)*IF(DATOS!BL$4="Sí",1/DATOS_[[% normaliz]:[% normaliz]],1)*(DATOS_[C.Extra.04])))))))),
0)</f>
        <v>0</v>
      </c>
      <c r="AT56" s="104">
        <f t="array" ref="AT56">IFERROR(
(AVERAGE((IF(DATOS_[[Sexo]:[Sexo]]=$B56,IF(DATOS_[[AGRUP. CLAS. PROF.]:[AGRUP. CLAS. PROF.]]=$B54,IF(DATOS_[[Check Periodo Ref.]:[Check Periodo Ref.]]="Dentro",IF(DATOS_[[Check Equiparado]:[Check Equiparado]]="Sí",IF(DATOS!BM$5="Sí",(1/DATOS_[[% anualiz]:[% anualiz]]),1)*IF(DATOS!BM$4="Sí",1/DATOS_[[% normaliz]:[% normaliz]],1)*(DATOS_[C.Extra.05])))))))),
0)</f>
        <v>0</v>
      </c>
      <c r="AU56" s="105">
        <f t="array" ref="AU56">IFERROR(
AVERAGE(IF(DATOS_[Sexo]=$B56,IF(DATOS_[[AGRUP. CLAS. PROF.]:[AGRUP. CLAS. PROF.]]=$B54,IF(DATOS_[Check Equiparado]="Sí",IF(DATOS_[Check Periodo Ref.]="Dentro",DATOS_[Tot Extrasalarial Eq],FALSE))))),
0)</f>
        <v>0</v>
      </c>
      <c r="AV56" s="106">
        <f t="array" ref="AV56">IFERROR(
AVERAGE(IF(DATOS_[Sexo]=$B56,IF(DATOS_[[AGRUP. CLAS. PROF.]:[AGRUP. CLAS. PROF.]]=$B54,IF(DATOS_[Check Equiparado]="Sí",IF(DATOS_[Check Periodo Ref.]="Dentro",DATOS_[TOTAL Retrib Eq],FALSE))))),
0)</f>
        <v>0</v>
      </c>
    </row>
    <row r="57" spans="1:48" ht="17.25" thickBot="1" x14ac:dyDescent="0.35">
      <c r="A57" s="53" t="str">
        <f t="shared" ref="A57" si="59">+A58</f>
        <v>[ocultar]</v>
      </c>
      <c r="B57" s="62" t="s">
        <v>231</v>
      </c>
      <c r="C57" s="99"/>
      <c r="D57" s="63"/>
      <c r="E57" s="63"/>
      <c r="F57" s="63"/>
      <c r="G57" s="63"/>
      <c r="H57" s="63"/>
      <c r="I57" s="129" t="str">
        <f t="shared" ref="I57:AV57" si="60">IFERROR((I58-I59)/I58,"")</f>
        <v/>
      </c>
      <c r="J57" s="130" t="str">
        <f t="shared" si="60"/>
        <v/>
      </c>
      <c r="K57" s="131" t="str">
        <f t="shared" si="60"/>
        <v/>
      </c>
      <c r="L57" s="131" t="str">
        <f t="shared" si="60"/>
        <v/>
      </c>
      <c r="M57" s="131" t="str">
        <f t="shared" si="60"/>
        <v/>
      </c>
      <c r="N57" s="132" t="str">
        <f t="shared" si="60"/>
        <v/>
      </c>
      <c r="O57" s="133" t="str">
        <f t="shared" si="60"/>
        <v/>
      </c>
      <c r="P57" s="133" t="str">
        <f t="shared" si="60"/>
        <v/>
      </c>
      <c r="Q57" s="133" t="str">
        <f t="shared" si="60"/>
        <v/>
      </c>
      <c r="R57" s="133" t="str">
        <f t="shared" si="60"/>
        <v/>
      </c>
      <c r="S57" s="133" t="str">
        <f t="shared" si="60"/>
        <v/>
      </c>
      <c r="T57" s="133" t="str">
        <f t="shared" si="60"/>
        <v/>
      </c>
      <c r="U57" s="133" t="str">
        <f t="shared" si="60"/>
        <v/>
      </c>
      <c r="V57" s="133" t="str">
        <f t="shared" si="60"/>
        <v/>
      </c>
      <c r="W57" s="133" t="str">
        <f t="shared" si="60"/>
        <v/>
      </c>
      <c r="X57" s="133" t="str">
        <f t="shared" si="60"/>
        <v/>
      </c>
      <c r="Y57" s="133" t="str">
        <f t="shared" si="60"/>
        <v/>
      </c>
      <c r="Z57" s="132" t="str">
        <f t="shared" si="60"/>
        <v/>
      </c>
      <c r="AA57" s="132" t="str">
        <f t="shared" si="60"/>
        <v/>
      </c>
      <c r="AB57" s="132" t="str">
        <f t="shared" si="60"/>
        <v/>
      </c>
      <c r="AC57" s="132" t="str">
        <f t="shared" si="60"/>
        <v/>
      </c>
      <c r="AD57" s="132" t="str">
        <f t="shared" si="60"/>
        <v/>
      </c>
      <c r="AE57" s="132" t="str">
        <f t="shared" si="60"/>
        <v/>
      </c>
      <c r="AF57" s="132" t="str">
        <f t="shared" si="60"/>
        <v/>
      </c>
      <c r="AG57" s="132" t="str">
        <f t="shared" si="60"/>
        <v/>
      </c>
      <c r="AH57" s="132" t="str">
        <f t="shared" si="60"/>
        <v/>
      </c>
      <c r="AI57" s="132" t="str">
        <f t="shared" si="60"/>
        <v/>
      </c>
      <c r="AJ57" s="132" t="str">
        <f t="shared" si="60"/>
        <v/>
      </c>
      <c r="AK57" s="132" t="str">
        <f t="shared" si="60"/>
        <v/>
      </c>
      <c r="AL57" s="132" t="str">
        <f t="shared" si="60"/>
        <v/>
      </c>
      <c r="AM57" s="132" t="str">
        <f t="shared" si="60"/>
        <v/>
      </c>
      <c r="AN57" s="134" t="str">
        <f t="shared" si="60"/>
        <v/>
      </c>
      <c r="AO57" s="138" t="str">
        <f t="shared" si="60"/>
        <v/>
      </c>
      <c r="AP57" s="135" t="str">
        <f t="shared" si="60"/>
        <v/>
      </c>
      <c r="AQ57" s="135" t="str">
        <f t="shared" si="60"/>
        <v/>
      </c>
      <c r="AR57" s="135" t="str">
        <f t="shared" si="60"/>
        <v/>
      </c>
      <c r="AS57" s="135" t="str">
        <f t="shared" si="60"/>
        <v/>
      </c>
      <c r="AT57" s="135" t="str">
        <f t="shared" si="60"/>
        <v/>
      </c>
      <c r="AU57" s="136" t="str">
        <f t="shared" si="60"/>
        <v/>
      </c>
      <c r="AV57" s="137" t="str">
        <f t="shared" si="60"/>
        <v/>
      </c>
    </row>
    <row r="58" spans="1:48" x14ac:dyDescent="0.3">
      <c r="A58" s="53" t="str">
        <f t="shared" ref="A58" si="61">+IF(C58+C59=0,"[ocultar]","")</f>
        <v>[ocultar]</v>
      </c>
      <c r="B58" s="57" t="s">
        <v>162</v>
      </c>
      <c r="C58" s="56">
        <f t="array" ref="C58">SUM(IF($B58=DATOS_[Sexo],
IF($B57=DATOS_[AGRUP. CLAS. PROF.],
IF("Dentro"=DATOS_[Check Periodo Ref.],
1/(COUNTIFS(DATOS_[Sexo],$B58,DATOS_[AGRUP. CLAS. PROF.],$B57,DATOS_[Check Periodo Ref.],"Dentro",DATOS_[id],DATOS_[id]))))))</f>
        <v>0</v>
      </c>
      <c r="D58" s="58">
        <f>COUNTIFS(DATOS_[AGRUP. CLAS. PROF.],$B57,DATOS_[Sexo],$B58,DATOS_[Check Periodo Ref.],"Dentro")</f>
        <v>0</v>
      </c>
      <c r="E58" s="58">
        <f>COUNTIFS(DATOS_[AGRUP. CLAS. PROF.],$B57,DATOS_[Sexo],$B58,DATOS_[Check Periodo Ref.],"Dentro",DATOS_[Check Nº SC Norm],"Sí")</f>
        <v>0</v>
      </c>
      <c r="F58" s="58">
        <f>COUNTIFS(DATOS_[AGRUP. CLAS. PROF.],$B57,DATOS_[Sexo],$B58,DATOS_[Check Periodo Ref.],"Dentro",DATOS_[Check Nº SC Anualiz],"Sí")</f>
        <v>0</v>
      </c>
      <c r="G58" s="58">
        <f>COUNTIFS(DATOS_[AGRUP. CLAS. PROF.],$B57,DATOS_[Sexo],$B58,DATOS_[Check Periodo Ref.],"Dentro",DATOS_[Check Nº SC Norm y Anualiz],"Sí")</f>
        <v>0</v>
      </c>
      <c r="H58" s="58">
        <f>COUNTIFS(DATOS_[AGRUP. CLAS. PROF.],$B57,DATOS_[Sexo],$B58,DATOS_[Check Periodo Ref.],"Dentro",DATOS_[Check Equiparación],"Sí")</f>
        <v>0</v>
      </c>
      <c r="I58" s="100">
        <f t="array" ref="I58">IFERROR(
AVERAGE(IF(DATOS_[Sexo]=$B58,IF(DATOS_[[AGRUP. CLAS. PROF.]:[AGRUP. CLAS. PROF.]]=$B57,IF(DATOS_[Check Equiparado]="Sí",IF(DATOS_[Check Periodo Ref.]="Dentro",DATOS_[SALARIO BASE Eq],FALSE))))),
0)</f>
        <v>0</v>
      </c>
      <c r="J58" s="101">
        <f t="array" ref="J58">IFERROR(
(AVERAGE((IF(DATOS_[[Sexo]:[Sexo]]=$B58,IF(DATOS_[[AGRUP. CLAS. PROF.]:[AGRUP. CLAS. PROF.]]=$B57,IF(DATOS_[[Check Periodo Ref.]:[Check Periodo Ref.]]="Dentro",IF(DATOS_[[Check Equiparado]:[Check Equiparado]]="Sí",IF(DATOS!AE$5="Sí",(1/DATOS_[[% anualiz]:[% anualiz]]),1)*IF(DATOS!AE$4="Sí",1/DATOS_[[% normaliz]:[% normaliz]],1)*(DATOS_[Conc.Sal.01])))))))),
0)</f>
        <v>0</v>
      </c>
      <c r="K58" s="101">
        <f t="array" ref="K58">IFERROR(
(AVERAGE((IF(DATOS_[[Sexo]:[Sexo]]=$B58,IF(DATOS_[[AGRUP. CLAS. PROF.]:[AGRUP. CLAS. PROF.]]=$B57,IF(DATOS_[[Check Periodo Ref.]:[Check Periodo Ref.]]="Dentro",IF(DATOS_[[Check Equiparado]:[Check Equiparado]]="Sí",IF(DATOS!AF$5="Sí",(1/DATOS_[[% anualiz]:[% anualiz]]),1)*IF(DATOS!AF$4="Sí",1/DATOS_[[% normaliz]:[% normaliz]],1)*(DATOS_[Conc.Sal.02])))))))),
0)</f>
        <v>0</v>
      </c>
      <c r="L58" s="101">
        <f t="array" ref="L58">IFERROR(
(AVERAGE((IF(DATOS_[[Sexo]:[Sexo]]=$B58,IF(DATOS_[[AGRUP. CLAS. PROF.]:[AGRUP. CLAS. PROF.]]=$B57,IF(DATOS_[[Check Periodo Ref.]:[Check Periodo Ref.]]="Dentro",IF(DATOS_[[Check Equiparado]:[Check Equiparado]]="Sí",IF(DATOS!AG$5="Sí",(1/DATOS_[[% anualiz]:[% anualiz]]),1)*IF(DATOS!AG$4="Sí",1/DATOS_[[% normaliz]:[% normaliz]],1)*(DATOS_[Conc.Sal.03])))))))),
0)</f>
        <v>0</v>
      </c>
      <c r="M58" s="101">
        <f t="array" ref="M58">IFERROR(
(AVERAGE((IF(DATOS_[[Sexo]:[Sexo]]=$B58,IF(DATOS_[[AGRUP. CLAS. PROF.]:[AGRUP. CLAS. PROF.]]=$B57,IF(DATOS_[[Check Periodo Ref.]:[Check Periodo Ref.]]="Dentro",IF(DATOS_[[Check Equiparado]:[Check Equiparado]]="Sí",IF(DATOS!AH$5="Sí",(1/DATOS_[[% anualiz]:[% anualiz]]),1)*IF(DATOS!AH$4="Sí",1/DATOS_[[% normaliz]:[% normaliz]],1)*(DATOS_[Conc.Sal.04])))))))),
0)</f>
        <v>0</v>
      </c>
      <c r="N58" s="101">
        <f t="array" ref="N58">IFERROR(
(AVERAGE((IF(DATOS_[[Sexo]:[Sexo]]=$B58,IF(DATOS_[[AGRUP. CLAS. PROF.]:[AGRUP. CLAS. PROF.]]=$B57,IF(DATOS_[[Check Periodo Ref.]:[Check Periodo Ref.]]="Dentro",IF(DATOS_[[Check Equiparado]:[Check Equiparado]]="Sí",IF(DATOS!AI$5="Sí",(1/DATOS_[[% anualiz]:[% anualiz]]),1)*IF(DATOS!AI$4="Sí",1/DATOS_[[% normaliz]:[% normaliz]],1)*(DATOS_[Conc.Sal.05])))))))),
0)</f>
        <v>0</v>
      </c>
      <c r="O58" s="101">
        <f t="array" ref="O58">IFERROR(
(AVERAGE((IF(DATOS_[[Sexo]:[Sexo]]=$B58,IF(DATOS_[[AGRUP. CLAS. PROF.]:[AGRUP. CLAS. PROF.]]=$B57,IF(DATOS_[[Check Periodo Ref.]:[Check Periodo Ref.]]="Dentro",IF(DATOS_[[Check Equiparado]:[Check Equiparado]]="Sí",IF(DATOS!AJ$5="Sí",(1/DATOS_[[% anualiz]:[% anualiz]]),1)*IF(DATOS!AJ$4="Sí",1/DATOS_[[% normaliz]:[% normaliz]],1)*(DATOS_[Conc.Sal.06])))))))),
0)</f>
        <v>0</v>
      </c>
      <c r="P58" s="101">
        <f t="array" ref="P58">IFERROR(
(AVERAGE((IF(DATOS_[[Sexo]:[Sexo]]=$B58,IF(DATOS_[[AGRUP. CLAS. PROF.]:[AGRUP. CLAS. PROF.]]=$B57,IF(DATOS_[[Check Periodo Ref.]:[Check Periodo Ref.]]="Dentro",IF(DATOS_[[Check Equiparado]:[Check Equiparado]]="Sí",IF(DATOS!AK$5="Sí",(1/DATOS_[[% anualiz]:[% anualiz]]),1)*IF(DATOS!AK$4="Sí",1/DATOS_[[% normaliz]:[% normaliz]],1)*(DATOS_[Conc.Sal.07])))))))),
0)</f>
        <v>0</v>
      </c>
      <c r="Q58" s="101">
        <f t="array" ref="Q58">IFERROR(
(AVERAGE((IF(DATOS_[[Sexo]:[Sexo]]=$B58,IF(DATOS_[[AGRUP. CLAS. PROF.]:[AGRUP. CLAS. PROF.]]=$B57,IF(DATOS_[[Check Periodo Ref.]:[Check Periodo Ref.]]="Dentro",IF(DATOS_[[Check Equiparado]:[Check Equiparado]]="Sí",IF(DATOS!AL$5="Sí",(1/DATOS_[[% anualiz]:[% anualiz]]),1)*IF(DATOS!AL$4="Sí",1/DATOS_[[% normaliz]:[% normaliz]],1)*(DATOS_[Conc.Sal.08])))))))),
0)</f>
        <v>0</v>
      </c>
      <c r="R58" s="101">
        <f t="array" ref="R58">IFERROR(
(AVERAGE((IF(DATOS_[[Sexo]:[Sexo]]=$B58,IF(DATOS_[[AGRUP. CLAS. PROF.]:[AGRUP. CLAS. PROF.]]=$B57,IF(DATOS_[[Check Periodo Ref.]:[Check Periodo Ref.]]="Dentro",IF(DATOS_[[Check Equiparado]:[Check Equiparado]]="Sí",IF(DATOS!AM$5="Sí",(1/DATOS_[[% anualiz]:[% anualiz]]),1)*IF(DATOS!AM$4="Sí",1/DATOS_[[% normaliz]:[% normaliz]],1)*(DATOS_[Conc.Sal.09])))))))),
0)</f>
        <v>0</v>
      </c>
      <c r="S58" s="101">
        <f t="array" ref="S58">IFERROR(
(AVERAGE((IF(DATOS_[[Sexo]:[Sexo]]=$B58,IF(DATOS_[[AGRUP. CLAS. PROF.]:[AGRUP. CLAS. PROF.]]=$B57,IF(DATOS_[[Check Periodo Ref.]:[Check Periodo Ref.]]="Dentro",IF(DATOS_[[Check Equiparado]:[Check Equiparado]]="Sí",IF(DATOS!AN$5="Sí",(1/DATOS_[[% anualiz]:[% anualiz]]),1)*IF(DATOS!AN$4="Sí",1/DATOS_[[% normaliz]:[% normaliz]],1)*(DATOS_[Conc.Sal.10])))))))),
0)</f>
        <v>0</v>
      </c>
      <c r="T58" s="101">
        <f t="array" ref="T58">IFERROR(
(AVERAGE((IF(DATOS_[[Sexo]:[Sexo]]=$B58,IF(DATOS_[[AGRUP. CLAS. PROF.]:[AGRUP. CLAS. PROF.]]=$B57,IF(DATOS_[[Check Periodo Ref.]:[Check Periodo Ref.]]="Dentro",IF(DATOS_[[Check Equiparado]:[Check Equiparado]]="Sí",IF(DATOS!AO$5="Sí",(1/DATOS_[[% anualiz]:[% anualiz]]),1)*IF(DATOS!AO$4="Sí",1/DATOS_[[% normaliz]:[% normaliz]],1)*(DATOS_[Conc.Sal.11])))))))),
0)</f>
        <v>0</v>
      </c>
      <c r="U58" s="101">
        <f t="array" ref="U58">IFERROR(
(AVERAGE((IF(DATOS_[[Sexo]:[Sexo]]=$B58,IF(DATOS_[[AGRUP. CLAS. PROF.]:[AGRUP. CLAS. PROF.]]=$B57,IF(DATOS_[[Check Periodo Ref.]:[Check Periodo Ref.]]="Dentro",IF(DATOS_[[Check Equiparado]:[Check Equiparado]]="Sí",IF(DATOS!AP$5="Sí",(1/DATOS_[[% anualiz]:[% anualiz]]),1)*IF(DATOS!AP$4="Sí",1/DATOS_[[% normaliz]:[% normaliz]],1)*(DATOS_[Conc.Sal.12])))))))),
0)</f>
        <v>0</v>
      </c>
      <c r="V58" s="101">
        <f t="array" ref="V58">IFERROR(
(AVERAGE((IF(DATOS_[[Sexo]:[Sexo]]=$B58,IF(DATOS_[[AGRUP. CLAS. PROF.]:[AGRUP. CLAS. PROF.]]=$B57,IF(DATOS_[[Check Periodo Ref.]:[Check Periodo Ref.]]="Dentro",IF(DATOS_[[Check Equiparado]:[Check Equiparado]]="Sí",IF(DATOS!AQ$5="Sí",(1/DATOS_[[% anualiz]:[% anualiz]]),1)*IF(DATOS!AQ$4="Sí",1/DATOS_[[% normaliz]:[% normaliz]],1)*(DATOS_[Conc.Sal.13])))))))),
0)</f>
        <v>0</v>
      </c>
      <c r="W58" s="101">
        <f t="array" ref="W58">IFERROR(
(AVERAGE((IF(DATOS_[[Sexo]:[Sexo]]=$B58,IF(DATOS_[[AGRUP. CLAS. PROF.]:[AGRUP. CLAS. PROF.]]=$B57,IF(DATOS_[[Check Periodo Ref.]:[Check Periodo Ref.]]="Dentro",IF(DATOS_[[Check Equiparado]:[Check Equiparado]]="Sí",IF(DATOS!AR$5="Sí",(1/DATOS_[[% anualiz]:[% anualiz]]),1)*IF(DATOS!AR$4="Sí",1/DATOS_[[% normaliz]:[% normaliz]],1)*(DATOS_[Conc.Sal.14])))))))),
0)</f>
        <v>0</v>
      </c>
      <c r="X58" s="101">
        <f t="array" ref="X58">IFERROR(
(AVERAGE((IF(DATOS_[[Sexo]:[Sexo]]=$B58,IF(DATOS_[[AGRUP. CLAS. PROF.]:[AGRUP. CLAS. PROF.]]=$B57,IF(DATOS_[[Check Periodo Ref.]:[Check Periodo Ref.]]="Dentro",IF(DATOS_[[Check Equiparado]:[Check Equiparado]]="Sí",IF(DATOS!AS$5="Sí",(1/DATOS_[[% anualiz]:[% anualiz]]),1)*IF(DATOS!AS$4="Sí",1/DATOS_[[% normaliz]:[% normaliz]],1)*(DATOS_[Conc.Sal.15])))))))),
0)</f>
        <v>0</v>
      </c>
      <c r="Y58" s="101">
        <f t="array" ref="Y58">IFERROR(
(AVERAGE((IF(DATOS_[[Sexo]:[Sexo]]=$B58,IF(DATOS_[[AGRUP. CLAS. PROF.]:[AGRUP. CLAS. PROF.]]=$B57,IF(DATOS_[[Check Periodo Ref.]:[Check Periodo Ref.]]="Dentro",IF(DATOS_[[Check Equiparado]:[Check Equiparado]]="Sí",IF(DATOS!AT$5="Sí",(1/DATOS_[[% anualiz]:[% anualiz]]),1)*IF(DATOS!AT$4="Sí",1/DATOS_[[% normaliz]:[% normaliz]],1)*(DATOS_[Conc.Sal.16])))))))),
0)</f>
        <v>0</v>
      </c>
      <c r="Z58" s="101">
        <f t="array" ref="Z58">IFERROR(
(AVERAGE((IF(DATOS_[[Sexo]:[Sexo]]=$B58,IF(DATOS_[[AGRUP. CLAS. PROF.]:[AGRUP. CLAS. PROF.]]=$B57,IF(DATOS_[[Check Periodo Ref.]:[Check Periodo Ref.]]="Dentro",IF(DATOS_[[Check Equiparado]:[Check Equiparado]]="Sí",IF(DATOS!AU$5="Sí",(1/DATOS_[[% anualiz]:[% anualiz]]),1)*IF(DATOS!AU$4="Sí",1/DATOS_[[% normaliz]:[% normaliz]],1)*(DATOS_[Conc.Sal.17])))))))),
0)</f>
        <v>0</v>
      </c>
      <c r="AA58" s="101">
        <f t="array" ref="AA58">IFERROR(
(AVERAGE((IF(DATOS_[[Sexo]:[Sexo]]=$B58,IF(DATOS_[[AGRUP. CLAS. PROF.]:[AGRUP. CLAS. PROF.]]=$B57,IF(DATOS_[[Check Periodo Ref.]:[Check Periodo Ref.]]="Dentro",IF(DATOS_[[Check Equiparado]:[Check Equiparado]]="Sí",IF(DATOS!AV$5="Sí",(1/DATOS_[[% anualiz]:[% anualiz]]),1)*IF(DATOS!AV$4="Sí",1/DATOS_[[% normaliz]:[% normaliz]],1)*(DATOS_[Conc.Sal.18])))))))),
0)</f>
        <v>0</v>
      </c>
      <c r="AB58" s="101">
        <f t="array" ref="AB58">IFERROR(
(AVERAGE((IF(DATOS_[[Sexo]:[Sexo]]=$B58,IF(DATOS_[[AGRUP. CLAS. PROF.]:[AGRUP. CLAS. PROF.]]=$B57,IF(DATOS_[[Check Periodo Ref.]:[Check Periodo Ref.]]="Dentro",IF(DATOS_[[Check Equiparado]:[Check Equiparado]]="Sí",IF(DATOS!AW$5="Sí",(1/DATOS_[[% anualiz]:[% anualiz]]),1)*IF(DATOS!AW$4="Sí",1/DATOS_[[% normaliz]:[% normaliz]],1)*(DATOS_[Conc.Sal.19])))))))),
0)</f>
        <v>0</v>
      </c>
      <c r="AC58" s="101">
        <f t="array" ref="AC58">IFERROR(
(AVERAGE((IF(DATOS_[[Sexo]:[Sexo]]=$B58,IF(DATOS_[[AGRUP. CLAS. PROF.]:[AGRUP. CLAS. PROF.]]=$B57,IF(DATOS_[[Check Periodo Ref.]:[Check Periodo Ref.]]="Dentro",IF(DATOS_[[Check Equiparado]:[Check Equiparado]]="Sí",IF(DATOS!AX$5="Sí",(1/DATOS_[[% anualiz]:[% anualiz]]),1)*IF(DATOS!AX$4="Sí",1/DATOS_[[% normaliz]:[% normaliz]],1)*(DATOS_[Conc.Sal.20])))))))),
0)</f>
        <v>0</v>
      </c>
      <c r="AD58" s="101">
        <f t="array" ref="AD58">IFERROR(
(AVERAGE((IF(DATOS_[[Sexo]:[Sexo]]=$B58,IF(DATOS_[[AGRUP. CLAS. PROF.]:[AGRUP. CLAS. PROF.]]=$B57,IF(DATOS_[[Check Periodo Ref.]:[Check Periodo Ref.]]="Dentro",IF(DATOS_[[Check Equiparado]:[Check Equiparado]]="Sí",IF(DATOS!AY$5="Sí",(1/DATOS_[[% anualiz]:[% anualiz]]),1)*IF(DATOS!AY$4="Sí",1/DATOS_[[% normaliz]:[% normaliz]],1)*(DATOS_[Conc.Sal.21])))))))),
0)</f>
        <v>0</v>
      </c>
      <c r="AE58" s="101">
        <f t="array" ref="AE58">IFERROR(
(AVERAGE((IF(DATOS_[[Sexo]:[Sexo]]=$B58,IF(DATOS_[[AGRUP. CLAS. PROF.]:[AGRUP. CLAS. PROF.]]=$B57,IF(DATOS_[[Check Periodo Ref.]:[Check Periodo Ref.]]="Dentro",IF(DATOS_[[Check Equiparado]:[Check Equiparado]]="Sí",IF(DATOS!AZ$5="Sí",(1/DATOS_[[% anualiz]:[% anualiz]]),1)*IF(DATOS!AZ$4="Sí",1/DATOS_[[% normaliz]:[% normaliz]],1)*(DATOS_[Conc.Sal.22])))))))),
0)</f>
        <v>0</v>
      </c>
      <c r="AF58" s="101">
        <f t="array" ref="AF58">IFERROR(
(AVERAGE((IF(DATOS_[[Sexo]:[Sexo]]=$B58,IF(DATOS_[[AGRUP. CLAS. PROF.]:[AGRUP. CLAS. PROF.]]=$B57,IF(DATOS_[[Check Periodo Ref.]:[Check Periodo Ref.]]="Dentro",IF(DATOS_[[Check Equiparado]:[Check Equiparado]]="Sí",IF(DATOS!BA$5="Sí",(1/DATOS_[[% anualiz]:[% anualiz]]),1)*IF(DATOS!BA$4="Sí",1/DATOS_[[% normaliz]:[% normaliz]],1)*(DATOS_[Conc.Sal.23])))))))),
0)</f>
        <v>0</v>
      </c>
      <c r="AG58" s="101">
        <f t="array" ref="AG58">IFERROR(
(AVERAGE((IF(DATOS_[[Sexo]:[Sexo]]=$B58,IF(DATOS_[[AGRUP. CLAS. PROF.]:[AGRUP. CLAS. PROF.]]=$B57,IF(DATOS_[[Check Periodo Ref.]:[Check Periodo Ref.]]="Dentro",IF(DATOS_[[Check Equiparado]:[Check Equiparado]]="Sí",IF(DATOS!BB$5="Sí",(1/DATOS_[[% anualiz]:[% anualiz]]),1)*IF(DATOS!BB$4="Sí",1/DATOS_[[% normaliz]:[% normaliz]],1)*(DATOS_[Conc.Sal.24])))))))),
0)</f>
        <v>0</v>
      </c>
      <c r="AH58" s="101">
        <f t="array" ref="AH58">IFERROR(
(AVERAGE((IF(DATOS_[[Sexo]:[Sexo]]=$B58,IF(DATOS_[[AGRUP. CLAS. PROF.]:[AGRUP. CLAS. PROF.]]=$B57,IF(DATOS_[[Check Periodo Ref.]:[Check Periodo Ref.]]="Dentro",IF(DATOS_[[Check Equiparado]:[Check Equiparado]]="Sí",IF(DATOS!BC$5="Sí",(1/DATOS_[[% anualiz]:[% anualiz]]),1)*IF(DATOS!BC$4="Sí",1/DATOS_[[% normaliz]:[% normaliz]],1)*(DATOS_[Conc.Sal.25])))))))),
0)</f>
        <v>0</v>
      </c>
      <c r="AI58" s="101">
        <f t="array" ref="AI58">IFERROR(
(AVERAGE((IF(DATOS_[[Sexo]:[Sexo]]=$B58,IF(DATOS_[[AGRUP. CLAS. PROF.]:[AGRUP. CLAS. PROF.]]=$B57,IF(DATOS_[[Check Periodo Ref.]:[Check Periodo Ref.]]="Dentro",IF(DATOS_[[Check Equiparado]:[Check Equiparado]]="Sí",IF(DATOS!BD$5="Sí",(1/DATOS_[[% anualiz]:[% anualiz]]),1)*IF(DATOS!BD$4="Sí",1/DATOS_[[% normaliz]:[% normaliz]],1)*(DATOS_[Conc.Sal.26])))))))),
0)</f>
        <v>0</v>
      </c>
      <c r="AJ58" s="101">
        <f t="array" ref="AJ58">IFERROR(
(AVERAGE((IF(DATOS_[[Sexo]:[Sexo]]=$B58,IF(DATOS_[[AGRUP. CLAS. PROF.]:[AGRUP. CLAS. PROF.]]=$B57,IF(DATOS_[[Check Periodo Ref.]:[Check Periodo Ref.]]="Dentro",IF(DATOS_[[Check Equiparado]:[Check Equiparado]]="Sí",IF(DATOS!BE$5="Sí",(1/DATOS_[[% anualiz]:[% anualiz]]),1)*IF(DATOS!BE$4="Sí",1/DATOS_[[% normaliz]:[% normaliz]],1)*(DATOS_[Conc.Sal.27])))))))),
0)</f>
        <v>0</v>
      </c>
      <c r="AK58" s="101">
        <f t="array" ref="AK58">IFERROR(
(AVERAGE((IF(DATOS_[[Sexo]:[Sexo]]=$B58,IF(DATOS_[[AGRUP. CLAS. PROF.]:[AGRUP. CLAS. PROF.]]=$B57,IF(DATOS_[[Check Periodo Ref.]:[Check Periodo Ref.]]="Dentro",IF(DATOS_[[Check Equiparado]:[Check Equiparado]]="Sí",IF(DATOS!BF$5="Sí",(1/DATOS_[[% anualiz]:[% anualiz]]),1)*IF(DATOS!BF$4="Sí",1/DATOS_[[% normaliz]:[% normaliz]],1)*(DATOS_[Conc.Sal.28])))))))),
0)</f>
        <v>0</v>
      </c>
      <c r="AL58" s="101">
        <f t="array" ref="AL58">IFERROR(
(AVERAGE((IF(DATOS_[[Sexo]:[Sexo]]=$B58,IF(DATOS_[[AGRUP. CLAS. PROF.]:[AGRUP. CLAS. PROF.]]=$B57,IF(DATOS_[[Check Periodo Ref.]:[Check Periodo Ref.]]="Dentro",IF(DATOS_[[Check Equiparado]:[Check Equiparado]]="Sí",IF(DATOS!BG$5="Sí",(1/DATOS_[[% anualiz]:[% anualiz]]),1)*IF(DATOS!BG$4="Sí",1/DATOS_[[% normaliz]:[% normaliz]],1)*(DATOS_[Conc.Sal.29])))))))),
0)</f>
        <v>0</v>
      </c>
      <c r="AM58" s="101">
        <f t="array" ref="AM58">IFERROR(
(AVERAGE((IF(DATOS_[[Sexo]:[Sexo]]=$B58,IF(DATOS_[[AGRUP. CLAS. PROF.]:[AGRUP. CLAS. PROF.]]=$B57,IF(DATOS_[[Check Periodo Ref.]:[Check Periodo Ref.]]="Dentro",IF(DATOS_[[Check Equiparado]:[Check Equiparado]]="Sí",IF(DATOS!BH$5="Sí",(1/DATOS_[[% anualiz]:[% anualiz]]),1)*IF(DATOS!BH$4="Sí",1/DATOS_[[% normaliz]:[% normaliz]],1)*(DATOS_[Conc.Sal.30])))))))),
0)</f>
        <v>0</v>
      </c>
      <c r="AN58" s="102">
        <f t="array" ref="AN58">IFERROR(
AVERAGE(IF(DATOS_[Sexo]=$B58,IF(DATOS_[[AGRUP. CLAS. PROF.]:[AGRUP. CLAS. PROF.]]=$B57,IF(DATOS_[Check Equiparado]="Sí",IF(DATOS_[Check Periodo Ref.]="Dentro",DATOS_[Tot COMPL.SAL Eq],FALSE))))),
0)</f>
        <v>0</v>
      </c>
      <c r="AO58" s="103">
        <f t="array" ref="AO58">IFERROR(
AVERAGE(IF(DATOS_[Sexo]=$B58,IF(DATOS_[[AGRUP. CLAS. PROF.]:[AGRUP. CLAS. PROF.]]=$B57,IF(DATOS_[Check Equiparado]="Sí",IF(DATOS_[Check Periodo Ref.]="Dentro",DATOS_[TOTAL SALARIO Eq],FALSE))))),
0)</f>
        <v>0</v>
      </c>
      <c r="AP58" s="104">
        <f t="array" ref="AP58">IFERROR(
(AVERAGE((IF(DATOS_[[Sexo]:[Sexo]]=$B58,IF(DATOS_[[AGRUP. CLAS. PROF.]:[AGRUP. CLAS. PROF.]]=$B57,IF(DATOS_[[Check Periodo Ref.]:[Check Periodo Ref.]]="Dentro",IF(DATOS_[[Check Equiparado]:[Check Equiparado]]="Sí",IF(DATOS!BI$5="Sí",(1/DATOS_[[% anualiz]:[% anualiz]]),1)*IF(DATOS!BI$4="Sí",1/DATOS_[[% normaliz]:[% normaliz]],1)*(DATOS_[C.Extra.01])))))))),
0)</f>
        <v>0</v>
      </c>
      <c r="AQ58" s="104">
        <f t="array" ref="AQ58">IFERROR(
(AVERAGE((IF(DATOS_[[Sexo]:[Sexo]]=$B58,IF(DATOS_[[AGRUP. CLAS. PROF.]:[AGRUP. CLAS. PROF.]]=$B57,IF(DATOS_[[Check Periodo Ref.]:[Check Periodo Ref.]]="Dentro",IF(DATOS_[[Check Equiparado]:[Check Equiparado]]="Sí",IF(DATOS!BJ$5="Sí",(1/DATOS_[[% anualiz]:[% anualiz]]),1)*IF(DATOS!BJ$4="Sí",1/DATOS_[[% normaliz]:[% normaliz]],1)*(DATOS_[C.Extra.02])))))))),
0)</f>
        <v>0</v>
      </c>
      <c r="AR58" s="104">
        <f t="array" ref="AR58">IFERROR(
(AVERAGE((IF(DATOS_[[Sexo]:[Sexo]]=$B58,IF(DATOS_[[AGRUP. CLAS. PROF.]:[AGRUP. CLAS. PROF.]]=$B57,IF(DATOS_[[Check Periodo Ref.]:[Check Periodo Ref.]]="Dentro",IF(DATOS_[[Check Equiparado]:[Check Equiparado]]="Sí",IF(DATOS!BK$5="Sí",(1/DATOS_[[% anualiz]:[% anualiz]]),1)*IF(DATOS!BK$4="Sí",1/DATOS_[[% normaliz]:[% normaliz]],1)*(DATOS_[C.Extra.03])))))))),
0)</f>
        <v>0</v>
      </c>
      <c r="AS58" s="104">
        <f t="array" ref="AS58">IFERROR(
(AVERAGE((IF(DATOS_[[Sexo]:[Sexo]]=$B58,IF(DATOS_[[AGRUP. CLAS. PROF.]:[AGRUP. CLAS. PROF.]]=$B57,IF(DATOS_[[Check Periodo Ref.]:[Check Periodo Ref.]]="Dentro",IF(DATOS_[[Check Equiparado]:[Check Equiparado]]="Sí",IF(DATOS!BL$5="Sí",(1/DATOS_[[% anualiz]:[% anualiz]]),1)*IF(DATOS!BL$4="Sí",1/DATOS_[[% normaliz]:[% normaliz]],1)*(DATOS_[C.Extra.04])))))))),
0)</f>
        <v>0</v>
      </c>
      <c r="AT58" s="104">
        <f t="array" ref="AT58">IFERROR(
(AVERAGE((IF(DATOS_[[Sexo]:[Sexo]]=$B58,IF(DATOS_[[AGRUP. CLAS. PROF.]:[AGRUP. CLAS. PROF.]]=$B57,IF(DATOS_[[Check Periodo Ref.]:[Check Periodo Ref.]]="Dentro",IF(DATOS_[[Check Equiparado]:[Check Equiparado]]="Sí",IF(DATOS!BM$5="Sí",(1/DATOS_[[% anualiz]:[% anualiz]]),1)*IF(DATOS!BM$4="Sí",1/DATOS_[[% normaliz]:[% normaliz]],1)*(DATOS_[C.Extra.05])))))))),
0)</f>
        <v>0</v>
      </c>
      <c r="AU58" s="105">
        <f t="array" ref="AU58">IFERROR(
AVERAGE(IF(DATOS_[Sexo]=$B58,IF(DATOS_[[AGRUP. CLAS. PROF.]:[AGRUP. CLAS. PROF.]]=$B57,IF(DATOS_[Check Equiparado]="Sí",IF(DATOS_[Check Periodo Ref.]="Dentro",DATOS_[Tot Extrasalarial Eq],FALSE))))),
0)</f>
        <v>0</v>
      </c>
      <c r="AV58" s="106">
        <f t="array" ref="AV58">IFERROR(
AVERAGE(IF(DATOS_[Sexo]=$B58,IF(DATOS_[[AGRUP. CLAS. PROF.]:[AGRUP. CLAS. PROF.]]=$B57,IF(DATOS_[Check Equiparado]="Sí",IF(DATOS_[Check Periodo Ref.]="Dentro",DATOS_[TOTAL Retrib Eq],FALSE))))),
0)</f>
        <v>0</v>
      </c>
    </row>
    <row r="59" spans="1:48" x14ac:dyDescent="0.3">
      <c r="A59" s="53" t="str">
        <f t="shared" ref="A59" si="62">+A58</f>
        <v>[ocultar]</v>
      </c>
      <c r="B59" s="57" t="s">
        <v>163</v>
      </c>
      <c r="C59" s="56">
        <f t="array" ref="C59">SUM(IF($B59=DATOS_[Sexo],
IF($B57=DATOS_[AGRUP. CLAS. PROF.],
IF("Dentro"=DATOS_[Check Periodo Ref.],
1/(COUNTIFS(DATOS_[Sexo],$B59,DATOS_[AGRUP. CLAS. PROF.],$B57,DATOS_[Check Periodo Ref.],"Dentro",DATOS_[id],DATOS_[id]))))))</f>
        <v>0</v>
      </c>
      <c r="D59" s="58">
        <f>COUNTIFS(DATOS_[AGRUP. CLAS. PROF.],$B57,DATOS_[Sexo],$B59,DATOS_[Check Periodo Ref.],"Dentro")</f>
        <v>0</v>
      </c>
      <c r="E59" s="58">
        <f>COUNTIFS(DATOS_[AGRUP. CLAS. PROF.],$B57,DATOS_[Sexo],$B59,DATOS_[Check Periodo Ref.],"Dentro",DATOS_[Check Nº SC Norm],"Sí")</f>
        <v>0</v>
      </c>
      <c r="F59" s="58">
        <f>COUNTIFS(DATOS_[AGRUP. CLAS. PROF.],$B57,DATOS_[Sexo],$B59,DATOS_[Check Periodo Ref.],"Dentro",DATOS_[Check Nº SC Anualiz],"Sí")</f>
        <v>0</v>
      </c>
      <c r="G59" s="58">
        <f>COUNTIFS(DATOS_[AGRUP. CLAS. PROF.],$B57,DATOS_[Sexo],$B59,DATOS_[Check Periodo Ref.],"Dentro",DATOS_[Check Nº SC Norm y Anualiz],"Sí")</f>
        <v>0</v>
      </c>
      <c r="H59" s="58">
        <f>COUNTIFS(DATOS_[AGRUP. CLAS. PROF.],$B57,DATOS_[Sexo],$B59,DATOS_[Check Periodo Ref.],"Dentro",DATOS_[Check Equiparación],"Sí")</f>
        <v>0</v>
      </c>
      <c r="I59" s="100" cm="1">
        <f t="array" ref="I59">IFERROR(
AVERAGE(IF(DATOS_[Sexo]=$B59,IF(DATOS_[[AGRUP. CLAS. PROF.]:[AGRUP. CLAS. PROF.]]=$B57,IF(DATOS_[Check Equiparado]="Sí",IF(DATOS_[Check Periodo Ref.]="Dentro",DATOS_[SALARIO BASE Eq],FALSE))))),
0)</f>
        <v>0</v>
      </c>
      <c r="J59" s="101">
        <f t="array" ref="J59">IFERROR(
(AVERAGE((IF(DATOS_[[Sexo]:[Sexo]]=$B59,IF(DATOS_[[AGRUP. CLAS. PROF.]:[AGRUP. CLAS. PROF.]]=$B57,IF(DATOS_[[Check Periodo Ref.]:[Check Periodo Ref.]]="Dentro",IF(DATOS_[[Check Equiparado]:[Check Equiparado]]="Sí",IF(DATOS!AE$5="Sí",(1/DATOS_[[% anualiz]:[% anualiz]]),1)*IF(DATOS!AE$4="Sí",1/DATOS_[[% normaliz]:[% normaliz]],1)*(DATOS_[Conc.Sal.01])))))))),
0)</f>
        <v>0</v>
      </c>
      <c r="K59" s="101">
        <f t="array" ref="K59">IFERROR(
(AVERAGE((IF(DATOS_[[Sexo]:[Sexo]]=$B59,IF(DATOS_[[AGRUP. CLAS. PROF.]:[AGRUP. CLAS. PROF.]]=$B57,IF(DATOS_[[Check Periodo Ref.]:[Check Periodo Ref.]]="Dentro",IF(DATOS_[[Check Equiparado]:[Check Equiparado]]="Sí",IF(DATOS!AF$5="Sí",(1/DATOS_[[% anualiz]:[% anualiz]]),1)*IF(DATOS!AF$4="Sí",1/DATOS_[[% normaliz]:[% normaliz]],1)*(DATOS_[Conc.Sal.02])))))))),
0)</f>
        <v>0</v>
      </c>
      <c r="L59" s="101">
        <f t="array" ref="L59">IFERROR(
(AVERAGE((IF(DATOS_[[Sexo]:[Sexo]]=$B59,IF(DATOS_[[AGRUP. CLAS. PROF.]:[AGRUP. CLAS. PROF.]]=$B57,IF(DATOS_[[Check Periodo Ref.]:[Check Periodo Ref.]]="Dentro",IF(DATOS_[[Check Equiparado]:[Check Equiparado]]="Sí",IF(DATOS!AG$5="Sí",(1/DATOS_[[% anualiz]:[% anualiz]]),1)*IF(DATOS!AG$4="Sí",1/DATOS_[[% normaliz]:[% normaliz]],1)*(DATOS_[Conc.Sal.03])))))))),
0)</f>
        <v>0</v>
      </c>
      <c r="M59" s="101">
        <f t="array" ref="M59">IFERROR(
(AVERAGE((IF(DATOS_[[Sexo]:[Sexo]]=$B59,IF(DATOS_[[AGRUP. CLAS. PROF.]:[AGRUP. CLAS. PROF.]]=$B57,IF(DATOS_[[Check Periodo Ref.]:[Check Periodo Ref.]]="Dentro",IF(DATOS_[[Check Equiparado]:[Check Equiparado]]="Sí",IF(DATOS!AH$5="Sí",(1/DATOS_[[% anualiz]:[% anualiz]]),1)*IF(DATOS!AH$4="Sí",1/DATOS_[[% normaliz]:[% normaliz]],1)*(DATOS_[Conc.Sal.04])))))))),
0)</f>
        <v>0</v>
      </c>
      <c r="N59" s="101">
        <f t="array" ref="N59">IFERROR(
(AVERAGE((IF(DATOS_[[Sexo]:[Sexo]]=$B59,IF(DATOS_[[AGRUP. CLAS. PROF.]:[AGRUP. CLAS. PROF.]]=$B57,IF(DATOS_[[Check Periodo Ref.]:[Check Periodo Ref.]]="Dentro",IF(DATOS_[[Check Equiparado]:[Check Equiparado]]="Sí",IF(DATOS!AI$5="Sí",(1/DATOS_[[% anualiz]:[% anualiz]]),1)*IF(DATOS!AI$4="Sí",1/DATOS_[[% normaliz]:[% normaliz]],1)*(DATOS_[Conc.Sal.05])))))))),
0)</f>
        <v>0</v>
      </c>
      <c r="O59" s="101">
        <f t="array" ref="O59">IFERROR(
(AVERAGE((IF(DATOS_[[Sexo]:[Sexo]]=$B59,IF(DATOS_[[AGRUP. CLAS. PROF.]:[AGRUP. CLAS. PROF.]]=$B57,IF(DATOS_[[Check Periodo Ref.]:[Check Periodo Ref.]]="Dentro",IF(DATOS_[[Check Equiparado]:[Check Equiparado]]="Sí",IF(DATOS!AJ$5="Sí",(1/DATOS_[[% anualiz]:[% anualiz]]),1)*IF(DATOS!AJ$4="Sí",1/DATOS_[[% normaliz]:[% normaliz]],1)*(DATOS_[Conc.Sal.06])))))))),
0)</f>
        <v>0</v>
      </c>
      <c r="P59" s="101">
        <f t="array" ref="P59">IFERROR(
(AVERAGE((IF(DATOS_[[Sexo]:[Sexo]]=$B59,IF(DATOS_[[AGRUP. CLAS. PROF.]:[AGRUP. CLAS. PROF.]]=$B57,IF(DATOS_[[Check Periodo Ref.]:[Check Periodo Ref.]]="Dentro",IF(DATOS_[[Check Equiparado]:[Check Equiparado]]="Sí",IF(DATOS!AK$5="Sí",(1/DATOS_[[% anualiz]:[% anualiz]]),1)*IF(DATOS!AK$4="Sí",1/DATOS_[[% normaliz]:[% normaliz]],1)*(DATOS_[Conc.Sal.07])))))))),
0)</f>
        <v>0</v>
      </c>
      <c r="Q59" s="101">
        <f t="array" ref="Q59">IFERROR(
(AVERAGE((IF(DATOS_[[Sexo]:[Sexo]]=$B59,IF(DATOS_[[AGRUP. CLAS. PROF.]:[AGRUP. CLAS. PROF.]]=$B57,IF(DATOS_[[Check Periodo Ref.]:[Check Periodo Ref.]]="Dentro",IF(DATOS_[[Check Equiparado]:[Check Equiparado]]="Sí",IF(DATOS!AL$5="Sí",(1/DATOS_[[% anualiz]:[% anualiz]]),1)*IF(DATOS!AL$4="Sí",1/DATOS_[[% normaliz]:[% normaliz]],1)*(DATOS_[Conc.Sal.08])))))))),
0)</f>
        <v>0</v>
      </c>
      <c r="R59" s="101">
        <f t="array" ref="R59">IFERROR(
(AVERAGE((IF(DATOS_[[Sexo]:[Sexo]]=$B59,IF(DATOS_[[AGRUP. CLAS. PROF.]:[AGRUP. CLAS. PROF.]]=$B57,IF(DATOS_[[Check Periodo Ref.]:[Check Periodo Ref.]]="Dentro",IF(DATOS_[[Check Equiparado]:[Check Equiparado]]="Sí",IF(DATOS!AM$5="Sí",(1/DATOS_[[% anualiz]:[% anualiz]]),1)*IF(DATOS!AM$4="Sí",1/DATOS_[[% normaliz]:[% normaliz]],1)*(DATOS_[Conc.Sal.09])))))))),
0)</f>
        <v>0</v>
      </c>
      <c r="S59" s="101">
        <f t="array" ref="S59">IFERROR(
(AVERAGE((IF(DATOS_[[Sexo]:[Sexo]]=$B59,IF(DATOS_[[AGRUP. CLAS. PROF.]:[AGRUP. CLAS. PROF.]]=$B57,IF(DATOS_[[Check Periodo Ref.]:[Check Periodo Ref.]]="Dentro",IF(DATOS_[[Check Equiparado]:[Check Equiparado]]="Sí",IF(DATOS!AN$5="Sí",(1/DATOS_[[% anualiz]:[% anualiz]]),1)*IF(DATOS!AN$4="Sí",1/DATOS_[[% normaliz]:[% normaliz]],1)*(DATOS_[Conc.Sal.10])))))))),
0)</f>
        <v>0</v>
      </c>
      <c r="T59" s="101">
        <f t="array" ref="T59">IFERROR(
(AVERAGE((IF(DATOS_[[Sexo]:[Sexo]]=$B59,IF(DATOS_[[AGRUP. CLAS. PROF.]:[AGRUP. CLAS. PROF.]]=$B57,IF(DATOS_[[Check Periodo Ref.]:[Check Periodo Ref.]]="Dentro",IF(DATOS_[[Check Equiparado]:[Check Equiparado]]="Sí",IF(DATOS!AO$5="Sí",(1/DATOS_[[% anualiz]:[% anualiz]]),1)*IF(DATOS!AO$4="Sí",1/DATOS_[[% normaliz]:[% normaliz]],1)*(DATOS_[Conc.Sal.11])))))))),
0)</f>
        <v>0</v>
      </c>
      <c r="U59" s="101">
        <f t="array" ref="U59">IFERROR(
(AVERAGE((IF(DATOS_[[Sexo]:[Sexo]]=$B59,IF(DATOS_[[AGRUP. CLAS. PROF.]:[AGRUP. CLAS. PROF.]]=$B57,IF(DATOS_[[Check Periodo Ref.]:[Check Periodo Ref.]]="Dentro",IF(DATOS_[[Check Equiparado]:[Check Equiparado]]="Sí",IF(DATOS!AP$5="Sí",(1/DATOS_[[% anualiz]:[% anualiz]]),1)*IF(DATOS!AP$4="Sí",1/DATOS_[[% normaliz]:[% normaliz]],1)*(DATOS_[Conc.Sal.12])))))))),
0)</f>
        <v>0</v>
      </c>
      <c r="V59" s="101">
        <f t="array" ref="V59">IFERROR(
(AVERAGE((IF(DATOS_[[Sexo]:[Sexo]]=$B59,IF(DATOS_[[AGRUP. CLAS. PROF.]:[AGRUP. CLAS. PROF.]]=$B57,IF(DATOS_[[Check Periodo Ref.]:[Check Periodo Ref.]]="Dentro",IF(DATOS_[[Check Equiparado]:[Check Equiparado]]="Sí",IF(DATOS!AQ$5="Sí",(1/DATOS_[[% anualiz]:[% anualiz]]),1)*IF(DATOS!AQ$4="Sí",1/DATOS_[[% normaliz]:[% normaliz]],1)*(DATOS_[Conc.Sal.13])))))))),
0)</f>
        <v>0</v>
      </c>
      <c r="W59" s="101">
        <f t="array" ref="W59">IFERROR(
(AVERAGE((IF(DATOS_[[Sexo]:[Sexo]]=$B59,IF(DATOS_[[AGRUP. CLAS. PROF.]:[AGRUP. CLAS. PROF.]]=$B57,IF(DATOS_[[Check Periodo Ref.]:[Check Periodo Ref.]]="Dentro",IF(DATOS_[[Check Equiparado]:[Check Equiparado]]="Sí",IF(DATOS!AR$5="Sí",(1/DATOS_[[% anualiz]:[% anualiz]]),1)*IF(DATOS!AR$4="Sí",1/DATOS_[[% normaliz]:[% normaliz]],1)*(DATOS_[Conc.Sal.14])))))))),
0)</f>
        <v>0</v>
      </c>
      <c r="X59" s="101">
        <f t="array" ref="X59">IFERROR(
(AVERAGE((IF(DATOS_[[Sexo]:[Sexo]]=$B59,IF(DATOS_[[AGRUP. CLAS. PROF.]:[AGRUP. CLAS. PROF.]]=$B57,IF(DATOS_[[Check Periodo Ref.]:[Check Periodo Ref.]]="Dentro",IF(DATOS_[[Check Equiparado]:[Check Equiparado]]="Sí",IF(DATOS!AS$5="Sí",(1/DATOS_[[% anualiz]:[% anualiz]]),1)*IF(DATOS!AS$4="Sí",1/DATOS_[[% normaliz]:[% normaliz]],1)*(DATOS_[Conc.Sal.15])))))))),
0)</f>
        <v>0</v>
      </c>
      <c r="Y59" s="101">
        <f t="array" ref="Y59">IFERROR(
(AVERAGE((IF(DATOS_[[Sexo]:[Sexo]]=$B59,IF(DATOS_[[AGRUP. CLAS. PROF.]:[AGRUP. CLAS. PROF.]]=$B57,IF(DATOS_[[Check Periodo Ref.]:[Check Periodo Ref.]]="Dentro",IF(DATOS_[[Check Equiparado]:[Check Equiparado]]="Sí",IF(DATOS!AT$5="Sí",(1/DATOS_[[% anualiz]:[% anualiz]]),1)*IF(DATOS!AT$4="Sí",1/DATOS_[[% normaliz]:[% normaliz]],1)*(DATOS_[Conc.Sal.16])))))))),
0)</f>
        <v>0</v>
      </c>
      <c r="Z59" s="101">
        <f t="array" ref="Z59">IFERROR(
(AVERAGE((IF(DATOS_[[Sexo]:[Sexo]]=$B59,IF(DATOS_[[AGRUP. CLAS. PROF.]:[AGRUP. CLAS. PROF.]]=$B57,IF(DATOS_[[Check Periodo Ref.]:[Check Periodo Ref.]]="Dentro",IF(DATOS_[[Check Equiparado]:[Check Equiparado]]="Sí",IF(DATOS!AU$5="Sí",(1/DATOS_[[% anualiz]:[% anualiz]]),1)*IF(DATOS!AU$4="Sí",1/DATOS_[[% normaliz]:[% normaliz]],1)*(DATOS_[Conc.Sal.17])))))))),
0)</f>
        <v>0</v>
      </c>
      <c r="AA59" s="101">
        <f t="array" ref="AA59">IFERROR(
(AVERAGE((IF(DATOS_[[Sexo]:[Sexo]]=$B59,IF(DATOS_[[AGRUP. CLAS. PROF.]:[AGRUP. CLAS. PROF.]]=$B57,IF(DATOS_[[Check Periodo Ref.]:[Check Periodo Ref.]]="Dentro",IF(DATOS_[[Check Equiparado]:[Check Equiparado]]="Sí",IF(DATOS!AV$5="Sí",(1/DATOS_[[% anualiz]:[% anualiz]]),1)*IF(DATOS!AV$4="Sí",1/DATOS_[[% normaliz]:[% normaliz]],1)*(DATOS_[Conc.Sal.18])))))))),
0)</f>
        <v>0</v>
      </c>
      <c r="AB59" s="101">
        <f t="array" ref="AB59">IFERROR(
(AVERAGE((IF(DATOS_[[Sexo]:[Sexo]]=$B59,IF(DATOS_[[AGRUP. CLAS. PROF.]:[AGRUP. CLAS. PROF.]]=$B57,IF(DATOS_[[Check Periodo Ref.]:[Check Periodo Ref.]]="Dentro",IF(DATOS_[[Check Equiparado]:[Check Equiparado]]="Sí",IF(DATOS!AW$5="Sí",(1/DATOS_[[% anualiz]:[% anualiz]]),1)*IF(DATOS!AW$4="Sí",1/DATOS_[[% normaliz]:[% normaliz]],1)*(DATOS_[Conc.Sal.19])))))))),
0)</f>
        <v>0</v>
      </c>
      <c r="AC59" s="101">
        <f t="array" ref="AC59">IFERROR(
(AVERAGE((IF(DATOS_[[Sexo]:[Sexo]]=$B59,IF(DATOS_[[AGRUP. CLAS. PROF.]:[AGRUP. CLAS. PROF.]]=$B57,IF(DATOS_[[Check Periodo Ref.]:[Check Periodo Ref.]]="Dentro",IF(DATOS_[[Check Equiparado]:[Check Equiparado]]="Sí",IF(DATOS!AX$5="Sí",(1/DATOS_[[% anualiz]:[% anualiz]]),1)*IF(DATOS!AX$4="Sí",1/DATOS_[[% normaliz]:[% normaliz]],1)*(DATOS_[Conc.Sal.20])))))))),
0)</f>
        <v>0</v>
      </c>
      <c r="AD59" s="101">
        <f t="array" ref="AD59">IFERROR(
(AVERAGE((IF(DATOS_[[Sexo]:[Sexo]]=$B59,IF(DATOS_[[AGRUP. CLAS. PROF.]:[AGRUP. CLAS. PROF.]]=$B57,IF(DATOS_[[Check Periodo Ref.]:[Check Periodo Ref.]]="Dentro",IF(DATOS_[[Check Equiparado]:[Check Equiparado]]="Sí",IF(DATOS!AY$5="Sí",(1/DATOS_[[% anualiz]:[% anualiz]]),1)*IF(DATOS!AY$4="Sí",1/DATOS_[[% normaliz]:[% normaliz]],1)*(DATOS_[Conc.Sal.21])))))))),
0)</f>
        <v>0</v>
      </c>
      <c r="AE59" s="101">
        <f t="array" ref="AE59">IFERROR(
(AVERAGE((IF(DATOS_[[Sexo]:[Sexo]]=$B59,IF(DATOS_[[AGRUP. CLAS. PROF.]:[AGRUP. CLAS. PROF.]]=$B57,IF(DATOS_[[Check Periodo Ref.]:[Check Periodo Ref.]]="Dentro",IF(DATOS_[[Check Equiparado]:[Check Equiparado]]="Sí",IF(DATOS!AZ$5="Sí",(1/DATOS_[[% anualiz]:[% anualiz]]),1)*IF(DATOS!AZ$4="Sí",1/DATOS_[[% normaliz]:[% normaliz]],1)*(DATOS_[Conc.Sal.22])))))))),
0)</f>
        <v>0</v>
      </c>
      <c r="AF59" s="101">
        <f t="array" ref="AF59">IFERROR(
(AVERAGE((IF(DATOS_[[Sexo]:[Sexo]]=$B59,IF(DATOS_[[AGRUP. CLAS. PROF.]:[AGRUP. CLAS. PROF.]]=$B57,IF(DATOS_[[Check Periodo Ref.]:[Check Periodo Ref.]]="Dentro",IF(DATOS_[[Check Equiparado]:[Check Equiparado]]="Sí",IF(DATOS!BA$5="Sí",(1/DATOS_[[% anualiz]:[% anualiz]]),1)*IF(DATOS!BA$4="Sí",1/DATOS_[[% normaliz]:[% normaliz]],1)*(DATOS_[Conc.Sal.23])))))))),
0)</f>
        <v>0</v>
      </c>
      <c r="AG59" s="101">
        <f t="array" ref="AG59">IFERROR(
(AVERAGE((IF(DATOS_[[Sexo]:[Sexo]]=$B59,IF(DATOS_[[AGRUP. CLAS. PROF.]:[AGRUP. CLAS. PROF.]]=$B57,IF(DATOS_[[Check Periodo Ref.]:[Check Periodo Ref.]]="Dentro",IF(DATOS_[[Check Equiparado]:[Check Equiparado]]="Sí",IF(DATOS!BB$5="Sí",(1/DATOS_[[% anualiz]:[% anualiz]]),1)*IF(DATOS!BB$4="Sí",1/DATOS_[[% normaliz]:[% normaliz]],1)*(DATOS_[Conc.Sal.24])))))))),
0)</f>
        <v>0</v>
      </c>
      <c r="AH59" s="101">
        <f t="array" ref="AH59">IFERROR(
(AVERAGE((IF(DATOS_[[Sexo]:[Sexo]]=$B59,IF(DATOS_[[AGRUP. CLAS. PROF.]:[AGRUP. CLAS. PROF.]]=$B57,IF(DATOS_[[Check Periodo Ref.]:[Check Periodo Ref.]]="Dentro",IF(DATOS_[[Check Equiparado]:[Check Equiparado]]="Sí",IF(DATOS!BC$5="Sí",(1/DATOS_[[% anualiz]:[% anualiz]]),1)*IF(DATOS!BC$4="Sí",1/DATOS_[[% normaliz]:[% normaliz]],1)*(DATOS_[Conc.Sal.25])))))))),
0)</f>
        <v>0</v>
      </c>
      <c r="AI59" s="101">
        <f t="array" ref="AI59">IFERROR(
(AVERAGE((IF(DATOS_[[Sexo]:[Sexo]]=$B59,IF(DATOS_[[AGRUP. CLAS. PROF.]:[AGRUP. CLAS. PROF.]]=$B57,IF(DATOS_[[Check Periodo Ref.]:[Check Periodo Ref.]]="Dentro",IF(DATOS_[[Check Equiparado]:[Check Equiparado]]="Sí",IF(DATOS!BD$5="Sí",(1/DATOS_[[% anualiz]:[% anualiz]]),1)*IF(DATOS!BD$4="Sí",1/DATOS_[[% normaliz]:[% normaliz]],1)*(DATOS_[Conc.Sal.26])))))))),
0)</f>
        <v>0</v>
      </c>
      <c r="AJ59" s="101">
        <f t="array" ref="AJ59">IFERROR(
(AVERAGE((IF(DATOS_[[Sexo]:[Sexo]]=$B59,IF(DATOS_[[AGRUP. CLAS. PROF.]:[AGRUP. CLAS. PROF.]]=$B57,IF(DATOS_[[Check Periodo Ref.]:[Check Periodo Ref.]]="Dentro",IF(DATOS_[[Check Equiparado]:[Check Equiparado]]="Sí",IF(DATOS!BE$5="Sí",(1/DATOS_[[% anualiz]:[% anualiz]]),1)*IF(DATOS!BE$4="Sí",1/DATOS_[[% normaliz]:[% normaliz]],1)*(DATOS_[Conc.Sal.27])))))))),
0)</f>
        <v>0</v>
      </c>
      <c r="AK59" s="101">
        <f t="array" ref="AK59">IFERROR(
(AVERAGE((IF(DATOS_[[Sexo]:[Sexo]]=$B59,IF(DATOS_[[AGRUP. CLAS. PROF.]:[AGRUP. CLAS. PROF.]]=$B57,IF(DATOS_[[Check Periodo Ref.]:[Check Periodo Ref.]]="Dentro",IF(DATOS_[[Check Equiparado]:[Check Equiparado]]="Sí",IF(DATOS!BF$5="Sí",(1/DATOS_[[% anualiz]:[% anualiz]]),1)*IF(DATOS!BF$4="Sí",1/DATOS_[[% normaliz]:[% normaliz]],1)*(DATOS_[Conc.Sal.28])))))))),
0)</f>
        <v>0</v>
      </c>
      <c r="AL59" s="101">
        <f t="array" ref="AL59">IFERROR(
(AVERAGE((IF(DATOS_[[Sexo]:[Sexo]]=$B59,IF(DATOS_[[AGRUP. CLAS. PROF.]:[AGRUP. CLAS. PROF.]]=$B57,IF(DATOS_[[Check Periodo Ref.]:[Check Periodo Ref.]]="Dentro",IF(DATOS_[[Check Equiparado]:[Check Equiparado]]="Sí",IF(DATOS!BG$5="Sí",(1/DATOS_[[% anualiz]:[% anualiz]]),1)*IF(DATOS!BG$4="Sí",1/DATOS_[[% normaliz]:[% normaliz]],1)*(DATOS_[Conc.Sal.29])))))))),
0)</f>
        <v>0</v>
      </c>
      <c r="AM59" s="101">
        <f t="array" ref="AM59">IFERROR(
(AVERAGE((IF(DATOS_[[Sexo]:[Sexo]]=$B59,IF(DATOS_[[AGRUP. CLAS. PROF.]:[AGRUP. CLAS. PROF.]]=$B57,IF(DATOS_[[Check Periodo Ref.]:[Check Periodo Ref.]]="Dentro",IF(DATOS_[[Check Equiparado]:[Check Equiparado]]="Sí",IF(DATOS!BH$5="Sí",(1/DATOS_[[% anualiz]:[% anualiz]]),1)*IF(DATOS!BH$4="Sí",1/DATOS_[[% normaliz]:[% normaliz]],1)*(DATOS_[Conc.Sal.30])))))))),
0)</f>
        <v>0</v>
      </c>
      <c r="AN59" s="102">
        <f t="array" ref="AN59">IFERROR(
AVERAGE(IF(DATOS_[Sexo]=$B59,IF(DATOS_[[AGRUP. CLAS. PROF.]:[AGRUP. CLAS. PROF.]]=$B57,IF(DATOS_[Check Equiparado]="Sí",IF(DATOS_[Check Periodo Ref.]="Dentro",DATOS_[Tot COMPL.SAL Eq],FALSE))))),
0)</f>
        <v>0</v>
      </c>
      <c r="AO59" s="103">
        <f t="array" ref="AO59">IFERROR(
AVERAGE(IF(DATOS_[Sexo]=$B59,IF(DATOS_[[AGRUP. CLAS. PROF.]:[AGRUP. CLAS. PROF.]]=$B57,IF(DATOS_[Check Equiparado]="Sí",IF(DATOS_[Check Periodo Ref.]="Dentro",DATOS_[TOTAL SALARIO Eq],FALSE))))),
0)</f>
        <v>0</v>
      </c>
      <c r="AP59" s="104">
        <f t="array" ref="AP59">IFERROR(
(AVERAGE((IF(DATOS_[[Sexo]:[Sexo]]=$B59,IF(DATOS_[[AGRUP. CLAS. PROF.]:[AGRUP. CLAS. PROF.]]=$B57,IF(DATOS_[[Check Periodo Ref.]:[Check Periodo Ref.]]="Dentro",IF(DATOS_[[Check Equiparado]:[Check Equiparado]]="Sí",IF(DATOS!BI$5="Sí",(1/DATOS_[[% anualiz]:[% anualiz]]),1)*IF(DATOS!BI$4="Sí",1/DATOS_[[% normaliz]:[% normaliz]],1)*(DATOS_[C.Extra.01])))))))),
0)</f>
        <v>0</v>
      </c>
      <c r="AQ59" s="104">
        <f t="array" ref="AQ59">IFERROR(
(AVERAGE((IF(DATOS_[[Sexo]:[Sexo]]=$B59,IF(DATOS_[[AGRUP. CLAS. PROF.]:[AGRUP. CLAS. PROF.]]=$B57,IF(DATOS_[[Check Periodo Ref.]:[Check Periodo Ref.]]="Dentro",IF(DATOS_[[Check Equiparado]:[Check Equiparado]]="Sí",IF(DATOS!BJ$5="Sí",(1/DATOS_[[% anualiz]:[% anualiz]]),1)*IF(DATOS!BJ$4="Sí",1/DATOS_[[% normaliz]:[% normaliz]],1)*(DATOS_[C.Extra.02])))))))),
0)</f>
        <v>0</v>
      </c>
      <c r="AR59" s="104">
        <f t="array" ref="AR59">IFERROR(
(AVERAGE((IF(DATOS_[[Sexo]:[Sexo]]=$B59,IF(DATOS_[[AGRUP. CLAS. PROF.]:[AGRUP. CLAS. PROF.]]=$B57,IF(DATOS_[[Check Periodo Ref.]:[Check Periodo Ref.]]="Dentro",IF(DATOS_[[Check Equiparado]:[Check Equiparado]]="Sí",IF(DATOS!BK$5="Sí",(1/DATOS_[[% anualiz]:[% anualiz]]),1)*IF(DATOS!BK$4="Sí",1/DATOS_[[% normaliz]:[% normaliz]],1)*(DATOS_[C.Extra.03])))))))),
0)</f>
        <v>0</v>
      </c>
      <c r="AS59" s="104">
        <f t="array" ref="AS59">IFERROR(
(AVERAGE((IF(DATOS_[[Sexo]:[Sexo]]=$B59,IF(DATOS_[[AGRUP. CLAS. PROF.]:[AGRUP. CLAS. PROF.]]=$B57,IF(DATOS_[[Check Periodo Ref.]:[Check Periodo Ref.]]="Dentro",IF(DATOS_[[Check Equiparado]:[Check Equiparado]]="Sí",IF(DATOS!BL$5="Sí",(1/DATOS_[[% anualiz]:[% anualiz]]),1)*IF(DATOS!BL$4="Sí",1/DATOS_[[% normaliz]:[% normaliz]],1)*(DATOS_[C.Extra.04])))))))),
0)</f>
        <v>0</v>
      </c>
      <c r="AT59" s="104">
        <f t="array" ref="AT59">IFERROR(
(AVERAGE((IF(DATOS_[[Sexo]:[Sexo]]=$B59,IF(DATOS_[[AGRUP. CLAS. PROF.]:[AGRUP. CLAS. PROF.]]=$B57,IF(DATOS_[[Check Periodo Ref.]:[Check Periodo Ref.]]="Dentro",IF(DATOS_[[Check Equiparado]:[Check Equiparado]]="Sí",IF(DATOS!BM$5="Sí",(1/DATOS_[[% anualiz]:[% anualiz]]),1)*IF(DATOS!BM$4="Sí",1/DATOS_[[% normaliz]:[% normaliz]],1)*(DATOS_[C.Extra.05])))))))),
0)</f>
        <v>0</v>
      </c>
      <c r="AU59" s="105">
        <f t="array" ref="AU59">IFERROR(
AVERAGE(IF(DATOS_[Sexo]=$B59,IF(DATOS_[[AGRUP. CLAS. PROF.]:[AGRUP. CLAS. PROF.]]=$B57,IF(DATOS_[Check Equiparado]="Sí",IF(DATOS_[Check Periodo Ref.]="Dentro",DATOS_[Tot Extrasalarial Eq],FALSE))))),
0)</f>
        <v>0</v>
      </c>
      <c r="AV59" s="106">
        <f t="array" ref="AV59">IFERROR(
AVERAGE(IF(DATOS_[Sexo]=$B59,IF(DATOS_[[AGRUP. CLAS. PROF.]:[AGRUP. CLAS. PROF.]]=$B57,IF(DATOS_[Check Equiparado]="Sí",IF(DATOS_[Check Periodo Ref.]="Dentro",DATOS_[TOTAL Retrib Eq],FALSE))))),
0)</f>
        <v>0</v>
      </c>
    </row>
    <row r="60" spans="1:48" ht="17.25" thickBot="1" x14ac:dyDescent="0.35">
      <c r="A60" s="53" t="str">
        <f t="shared" ref="A60" si="63">+A61</f>
        <v>[ocultar]</v>
      </c>
      <c r="B60" s="62" t="s">
        <v>232</v>
      </c>
      <c r="C60" s="99"/>
      <c r="D60" s="63"/>
      <c r="E60" s="63"/>
      <c r="F60" s="63"/>
      <c r="G60" s="63"/>
      <c r="H60" s="63"/>
      <c r="I60" s="129" t="str">
        <f t="shared" ref="I60:AV60" si="64">IFERROR((I61-I62)/I61,"")</f>
        <v/>
      </c>
      <c r="J60" s="130" t="str">
        <f t="shared" si="64"/>
        <v/>
      </c>
      <c r="K60" s="131" t="str">
        <f t="shared" si="64"/>
        <v/>
      </c>
      <c r="L60" s="131" t="str">
        <f t="shared" si="64"/>
        <v/>
      </c>
      <c r="M60" s="131" t="str">
        <f t="shared" si="64"/>
        <v/>
      </c>
      <c r="N60" s="132" t="str">
        <f t="shared" si="64"/>
        <v/>
      </c>
      <c r="O60" s="133" t="str">
        <f t="shared" si="64"/>
        <v/>
      </c>
      <c r="P60" s="133" t="str">
        <f t="shared" si="64"/>
        <v/>
      </c>
      <c r="Q60" s="133" t="str">
        <f t="shared" si="64"/>
        <v/>
      </c>
      <c r="R60" s="133" t="str">
        <f t="shared" si="64"/>
        <v/>
      </c>
      <c r="S60" s="133" t="str">
        <f t="shared" si="64"/>
        <v/>
      </c>
      <c r="T60" s="133" t="str">
        <f t="shared" si="64"/>
        <v/>
      </c>
      <c r="U60" s="133" t="str">
        <f t="shared" si="64"/>
        <v/>
      </c>
      <c r="V60" s="133" t="str">
        <f t="shared" si="64"/>
        <v/>
      </c>
      <c r="W60" s="133" t="str">
        <f t="shared" si="64"/>
        <v/>
      </c>
      <c r="X60" s="133" t="str">
        <f t="shared" si="64"/>
        <v/>
      </c>
      <c r="Y60" s="133" t="str">
        <f t="shared" si="64"/>
        <v/>
      </c>
      <c r="Z60" s="132" t="str">
        <f t="shared" si="64"/>
        <v/>
      </c>
      <c r="AA60" s="132" t="str">
        <f t="shared" si="64"/>
        <v/>
      </c>
      <c r="AB60" s="132" t="str">
        <f t="shared" si="64"/>
        <v/>
      </c>
      <c r="AC60" s="132" t="str">
        <f t="shared" si="64"/>
        <v/>
      </c>
      <c r="AD60" s="132" t="str">
        <f t="shared" si="64"/>
        <v/>
      </c>
      <c r="AE60" s="132" t="str">
        <f t="shared" si="64"/>
        <v/>
      </c>
      <c r="AF60" s="132" t="str">
        <f t="shared" si="64"/>
        <v/>
      </c>
      <c r="AG60" s="132" t="str">
        <f t="shared" si="64"/>
        <v/>
      </c>
      <c r="AH60" s="132" t="str">
        <f t="shared" si="64"/>
        <v/>
      </c>
      <c r="AI60" s="132" t="str">
        <f t="shared" si="64"/>
        <v/>
      </c>
      <c r="AJ60" s="132" t="str">
        <f t="shared" si="64"/>
        <v/>
      </c>
      <c r="AK60" s="132" t="str">
        <f t="shared" si="64"/>
        <v/>
      </c>
      <c r="AL60" s="132" t="str">
        <f t="shared" si="64"/>
        <v/>
      </c>
      <c r="AM60" s="132" t="str">
        <f t="shared" si="64"/>
        <v/>
      </c>
      <c r="AN60" s="134" t="str">
        <f t="shared" si="64"/>
        <v/>
      </c>
      <c r="AO60" s="138" t="str">
        <f t="shared" si="64"/>
        <v/>
      </c>
      <c r="AP60" s="135" t="str">
        <f t="shared" si="64"/>
        <v/>
      </c>
      <c r="AQ60" s="135" t="str">
        <f t="shared" si="64"/>
        <v/>
      </c>
      <c r="AR60" s="135" t="str">
        <f t="shared" si="64"/>
        <v/>
      </c>
      <c r="AS60" s="135" t="str">
        <f t="shared" si="64"/>
        <v/>
      </c>
      <c r="AT60" s="135" t="str">
        <f t="shared" si="64"/>
        <v/>
      </c>
      <c r="AU60" s="136" t="str">
        <f t="shared" si="64"/>
        <v/>
      </c>
      <c r="AV60" s="137" t="str">
        <f t="shared" si="64"/>
        <v/>
      </c>
    </row>
    <row r="61" spans="1:48" x14ac:dyDescent="0.3">
      <c r="A61" s="53" t="str">
        <f t="shared" ref="A61" si="65">+IF(C61+C62=0,"[ocultar]","")</f>
        <v>[ocultar]</v>
      </c>
      <c r="B61" s="57" t="s">
        <v>162</v>
      </c>
      <c r="C61" s="56">
        <f t="array" ref="C61">SUM(IF($B61=DATOS_[Sexo],
IF($B60=DATOS_[AGRUP. CLAS. PROF.],
IF("Dentro"=DATOS_[Check Periodo Ref.],
1/(COUNTIFS(DATOS_[Sexo],$B61,DATOS_[AGRUP. CLAS. PROF.],$B60,DATOS_[Check Periodo Ref.],"Dentro",DATOS_[id],DATOS_[id]))))))</f>
        <v>0</v>
      </c>
      <c r="D61" s="58">
        <f>COUNTIFS(DATOS_[AGRUP. CLAS. PROF.],$B60,DATOS_[Sexo],$B61,DATOS_[Check Periodo Ref.],"Dentro")</f>
        <v>0</v>
      </c>
      <c r="E61" s="58">
        <f>COUNTIFS(DATOS_[AGRUP. CLAS. PROF.],$B60,DATOS_[Sexo],$B61,DATOS_[Check Periodo Ref.],"Dentro",DATOS_[Check Nº SC Norm],"Sí")</f>
        <v>0</v>
      </c>
      <c r="F61" s="58">
        <f>COUNTIFS(DATOS_[AGRUP. CLAS. PROF.],$B60,DATOS_[Sexo],$B61,DATOS_[Check Periodo Ref.],"Dentro",DATOS_[Check Nº SC Anualiz],"Sí")</f>
        <v>0</v>
      </c>
      <c r="G61" s="58">
        <f>COUNTIFS(DATOS_[AGRUP. CLAS. PROF.],$B60,DATOS_[Sexo],$B61,DATOS_[Check Periodo Ref.],"Dentro",DATOS_[Check Nº SC Norm y Anualiz],"Sí")</f>
        <v>0</v>
      </c>
      <c r="H61" s="58">
        <f>COUNTIFS(DATOS_[AGRUP. CLAS. PROF.],$B60,DATOS_[Sexo],$B61,DATOS_[Check Periodo Ref.],"Dentro",DATOS_[Check Equiparación],"Sí")</f>
        <v>0</v>
      </c>
      <c r="I61" s="100">
        <f t="array" ref="I61">IFERROR(
AVERAGE(IF(DATOS_[Sexo]=$B61,IF(DATOS_[[AGRUP. CLAS. PROF.]:[AGRUP. CLAS. PROF.]]=$B60,IF(DATOS_[Check Equiparado]="Sí",IF(DATOS_[Check Periodo Ref.]="Dentro",DATOS_[SALARIO BASE Eq],FALSE))))),
0)</f>
        <v>0</v>
      </c>
      <c r="J61" s="101">
        <f t="array" ref="J61">IFERROR(
(AVERAGE((IF(DATOS_[[Sexo]:[Sexo]]=$B61,IF(DATOS_[[AGRUP. CLAS. PROF.]:[AGRUP. CLAS. PROF.]]=$B60,IF(DATOS_[[Check Periodo Ref.]:[Check Periodo Ref.]]="Dentro",IF(DATOS_[[Check Equiparado]:[Check Equiparado]]="Sí",IF(DATOS!AE$5="Sí",(1/DATOS_[[% anualiz]:[% anualiz]]),1)*IF(DATOS!AE$4="Sí",1/DATOS_[[% normaliz]:[% normaliz]],1)*(DATOS_[Conc.Sal.01])))))))),
0)</f>
        <v>0</v>
      </c>
      <c r="K61" s="101">
        <f t="array" ref="K61">IFERROR(
(AVERAGE((IF(DATOS_[[Sexo]:[Sexo]]=$B61,IF(DATOS_[[AGRUP. CLAS. PROF.]:[AGRUP. CLAS. PROF.]]=$B60,IF(DATOS_[[Check Periodo Ref.]:[Check Periodo Ref.]]="Dentro",IF(DATOS_[[Check Equiparado]:[Check Equiparado]]="Sí",IF(DATOS!AF$5="Sí",(1/DATOS_[[% anualiz]:[% anualiz]]),1)*IF(DATOS!AF$4="Sí",1/DATOS_[[% normaliz]:[% normaliz]],1)*(DATOS_[Conc.Sal.02])))))))),
0)</f>
        <v>0</v>
      </c>
      <c r="L61" s="101">
        <f t="array" ref="L61">IFERROR(
(AVERAGE((IF(DATOS_[[Sexo]:[Sexo]]=$B61,IF(DATOS_[[AGRUP. CLAS. PROF.]:[AGRUP. CLAS. PROF.]]=$B60,IF(DATOS_[[Check Periodo Ref.]:[Check Periodo Ref.]]="Dentro",IF(DATOS_[[Check Equiparado]:[Check Equiparado]]="Sí",IF(DATOS!AG$5="Sí",(1/DATOS_[[% anualiz]:[% anualiz]]),1)*IF(DATOS!AG$4="Sí",1/DATOS_[[% normaliz]:[% normaliz]],1)*(DATOS_[Conc.Sal.03])))))))),
0)</f>
        <v>0</v>
      </c>
      <c r="M61" s="101">
        <f t="array" ref="M61">IFERROR(
(AVERAGE((IF(DATOS_[[Sexo]:[Sexo]]=$B61,IF(DATOS_[[AGRUP. CLAS. PROF.]:[AGRUP. CLAS. PROF.]]=$B60,IF(DATOS_[[Check Periodo Ref.]:[Check Periodo Ref.]]="Dentro",IF(DATOS_[[Check Equiparado]:[Check Equiparado]]="Sí",IF(DATOS!AH$5="Sí",(1/DATOS_[[% anualiz]:[% anualiz]]),1)*IF(DATOS!AH$4="Sí",1/DATOS_[[% normaliz]:[% normaliz]],1)*(DATOS_[Conc.Sal.04])))))))),
0)</f>
        <v>0</v>
      </c>
      <c r="N61" s="101">
        <f t="array" ref="N61">IFERROR(
(AVERAGE((IF(DATOS_[[Sexo]:[Sexo]]=$B61,IF(DATOS_[[AGRUP. CLAS. PROF.]:[AGRUP. CLAS. PROF.]]=$B60,IF(DATOS_[[Check Periodo Ref.]:[Check Periodo Ref.]]="Dentro",IF(DATOS_[[Check Equiparado]:[Check Equiparado]]="Sí",IF(DATOS!AI$5="Sí",(1/DATOS_[[% anualiz]:[% anualiz]]),1)*IF(DATOS!AI$4="Sí",1/DATOS_[[% normaliz]:[% normaliz]],1)*(DATOS_[Conc.Sal.05])))))))),
0)</f>
        <v>0</v>
      </c>
      <c r="O61" s="101">
        <f t="array" ref="O61">IFERROR(
(AVERAGE((IF(DATOS_[[Sexo]:[Sexo]]=$B61,IF(DATOS_[[AGRUP. CLAS. PROF.]:[AGRUP. CLAS. PROF.]]=$B60,IF(DATOS_[[Check Periodo Ref.]:[Check Periodo Ref.]]="Dentro",IF(DATOS_[[Check Equiparado]:[Check Equiparado]]="Sí",IF(DATOS!AJ$5="Sí",(1/DATOS_[[% anualiz]:[% anualiz]]),1)*IF(DATOS!AJ$4="Sí",1/DATOS_[[% normaliz]:[% normaliz]],1)*(DATOS_[Conc.Sal.06])))))))),
0)</f>
        <v>0</v>
      </c>
      <c r="P61" s="101">
        <f t="array" ref="P61">IFERROR(
(AVERAGE((IF(DATOS_[[Sexo]:[Sexo]]=$B61,IF(DATOS_[[AGRUP. CLAS. PROF.]:[AGRUP. CLAS. PROF.]]=$B60,IF(DATOS_[[Check Periodo Ref.]:[Check Periodo Ref.]]="Dentro",IF(DATOS_[[Check Equiparado]:[Check Equiparado]]="Sí",IF(DATOS!AK$5="Sí",(1/DATOS_[[% anualiz]:[% anualiz]]),1)*IF(DATOS!AK$4="Sí",1/DATOS_[[% normaliz]:[% normaliz]],1)*(DATOS_[Conc.Sal.07])))))))),
0)</f>
        <v>0</v>
      </c>
      <c r="Q61" s="101">
        <f t="array" ref="Q61">IFERROR(
(AVERAGE((IF(DATOS_[[Sexo]:[Sexo]]=$B61,IF(DATOS_[[AGRUP. CLAS. PROF.]:[AGRUP. CLAS. PROF.]]=$B60,IF(DATOS_[[Check Periodo Ref.]:[Check Periodo Ref.]]="Dentro",IF(DATOS_[[Check Equiparado]:[Check Equiparado]]="Sí",IF(DATOS!AL$5="Sí",(1/DATOS_[[% anualiz]:[% anualiz]]),1)*IF(DATOS!AL$4="Sí",1/DATOS_[[% normaliz]:[% normaliz]],1)*(DATOS_[Conc.Sal.08])))))))),
0)</f>
        <v>0</v>
      </c>
      <c r="R61" s="101">
        <f t="array" ref="R61">IFERROR(
(AVERAGE((IF(DATOS_[[Sexo]:[Sexo]]=$B61,IF(DATOS_[[AGRUP. CLAS. PROF.]:[AGRUP. CLAS. PROF.]]=$B60,IF(DATOS_[[Check Periodo Ref.]:[Check Periodo Ref.]]="Dentro",IF(DATOS_[[Check Equiparado]:[Check Equiparado]]="Sí",IF(DATOS!AM$5="Sí",(1/DATOS_[[% anualiz]:[% anualiz]]),1)*IF(DATOS!AM$4="Sí",1/DATOS_[[% normaliz]:[% normaliz]],1)*(DATOS_[Conc.Sal.09])))))))),
0)</f>
        <v>0</v>
      </c>
      <c r="S61" s="101">
        <f t="array" ref="S61">IFERROR(
(AVERAGE((IF(DATOS_[[Sexo]:[Sexo]]=$B61,IF(DATOS_[[AGRUP. CLAS. PROF.]:[AGRUP. CLAS. PROF.]]=$B60,IF(DATOS_[[Check Periodo Ref.]:[Check Periodo Ref.]]="Dentro",IF(DATOS_[[Check Equiparado]:[Check Equiparado]]="Sí",IF(DATOS!AN$5="Sí",(1/DATOS_[[% anualiz]:[% anualiz]]),1)*IF(DATOS!AN$4="Sí",1/DATOS_[[% normaliz]:[% normaliz]],1)*(DATOS_[Conc.Sal.10])))))))),
0)</f>
        <v>0</v>
      </c>
      <c r="T61" s="101">
        <f t="array" ref="T61">IFERROR(
(AVERAGE((IF(DATOS_[[Sexo]:[Sexo]]=$B61,IF(DATOS_[[AGRUP. CLAS. PROF.]:[AGRUP. CLAS. PROF.]]=$B60,IF(DATOS_[[Check Periodo Ref.]:[Check Periodo Ref.]]="Dentro",IF(DATOS_[[Check Equiparado]:[Check Equiparado]]="Sí",IF(DATOS!AO$5="Sí",(1/DATOS_[[% anualiz]:[% anualiz]]),1)*IF(DATOS!AO$4="Sí",1/DATOS_[[% normaliz]:[% normaliz]],1)*(DATOS_[Conc.Sal.11])))))))),
0)</f>
        <v>0</v>
      </c>
      <c r="U61" s="101">
        <f t="array" ref="U61">IFERROR(
(AVERAGE((IF(DATOS_[[Sexo]:[Sexo]]=$B61,IF(DATOS_[[AGRUP. CLAS. PROF.]:[AGRUP. CLAS. PROF.]]=$B60,IF(DATOS_[[Check Periodo Ref.]:[Check Periodo Ref.]]="Dentro",IF(DATOS_[[Check Equiparado]:[Check Equiparado]]="Sí",IF(DATOS!AP$5="Sí",(1/DATOS_[[% anualiz]:[% anualiz]]),1)*IF(DATOS!AP$4="Sí",1/DATOS_[[% normaliz]:[% normaliz]],1)*(DATOS_[Conc.Sal.12])))))))),
0)</f>
        <v>0</v>
      </c>
      <c r="V61" s="101">
        <f t="array" ref="V61">IFERROR(
(AVERAGE((IF(DATOS_[[Sexo]:[Sexo]]=$B61,IF(DATOS_[[AGRUP. CLAS. PROF.]:[AGRUP. CLAS. PROF.]]=$B60,IF(DATOS_[[Check Periodo Ref.]:[Check Periodo Ref.]]="Dentro",IF(DATOS_[[Check Equiparado]:[Check Equiparado]]="Sí",IF(DATOS!AQ$5="Sí",(1/DATOS_[[% anualiz]:[% anualiz]]),1)*IF(DATOS!AQ$4="Sí",1/DATOS_[[% normaliz]:[% normaliz]],1)*(DATOS_[Conc.Sal.13])))))))),
0)</f>
        <v>0</v>
      </c>
      <c r="W61" s="101">
        <f t="array" ref="W61">IFERROR(
(AVERAGE((IF(DATOS_[[Sexo]:[Sexo]]=$B61,IF(DATOS_[[AGRUP. CLAS. PROF.]:[AGRUP. CLAS. PROF.]]=$B60,IF(DATOS_[[Check Periodo Ref.]:[Check Periodo Ref.]]="Dentro",IF(DATOS_[[Check Equiparado]:[Check Equiparado]]="Sí",IF(DATOS!AR$5="Sí",(1/DATOS_[[% anualiz]:[% anualiz]]),1)*IF(DATOS!AR$4="Sí",1/DATOS_[[% normaliz]:[% normaliz]],1)*(DATOS_[Conc.Sal.14])))))))),
0)</f>
        <v>0</v>
      </c>
      <c r="X61" s="101">
        <f t="array" ref="X61">IFERROR(
(AVERAGE((IF(DATOS_[[Sexo]:[Sexo]]=$B61,IF(DATOS_[[AGRUP. CLAS. PROF.]:[AGRUP. CLAS. PROF.]]=$B60,IF(DATOS_[[Check Periodo Ref.]:[Check Periodo Ref.]]="Dentro",IF(DATOS_[[Check Equiparado]:[Check Equiparado]]="Sí",IF(DATOS!AS$5="Sí",(1/DATOS_[[% anualiz]:[% anualiz]]),1)*IF(DATOS!AS$4="Sí",1/DATOS_[[% normaliz]:[% normaliz]],1)*(DATOS_[Conc.Sal.15])))))))),
0)</f>
        <v>0</v>
      </c>
      <c r="Y61" s="101">
        <f t="array" ref="Y61">IFERROR(
(AVERAGE((IF(DATOS_[[Sexo]:[Sexo]]=$B61,IF(DATOS_[[AGRUP. CLAS. PROF.]:[AGRUP. CLAS. PROF.]]=$B60,IF(DATOS_[[Check Periodo Ref.]:[Check Periodo Ref.]]="Dentro",IF(DATOS_[[Check Equiparado]:[Check Equiparado]]="Sí",IF(DATOS!AT$5="Sí",(1/DATOS_[[% anualiz]:[% anualiz]]),1)*IF(DATOS!AT$4="Sí",1/DATOS_[[% normaliz]:[% normaliz]],1)*(DATOS_[Conc.Sal.16])))))))),
0)</f>
        <v>0</v>
      </c>
      <c r="Z61" s="101">
        <f t="array" ref="Z61">IFERROR(
(AVERAGE((IF(DATOS_[[Sexo]:[Sexo]]=$B61,IF(DATOS_[[AGRUP. CLAS. PROF.]:[AGRUP. CLAS. PROF.]]=$B60,IF(DATOS_[[Check Periodo Ref.]:[Check Periodo Ref.]]="Dentro",IF(DATOS_[[Check Equiparado]:[Check Equiparado]]="Sí",IF(DATOS!AU$5="Sí",(1/DATOS_[[% anualiz]:[% anualiz]]),1)*IF(DATOS!AU$4="Sí",1/DATOS_[[% normaliz]:[% normaliz]],1)*(DATOS_[Conc.Sal.17])))))))),
0)</f>
        <v>0</v>
      </c>
      <c r="AA61" s="101">
        <f t="array" ref="AA61">IFERROR(
(AVERAGE((IF(DATOS_[[Sexo]:[Sexo]]=$B61,IF(DATOS_[[AGRUP. CLAS. PROF.]:[AGRUP. CLAS. PROF.]]=$B60,IF(DATOS_[[Check Periodo Ref.]:[Check Periodo Ref.]]="Dentro",IF(DATOS_[[Check Equiparado]:[Check Equiparado]]="Sí",IF(DATOS!AV$5="Sí",(1/DATOS_[[% anualiz]:[% anualiz]]),1)*IF(DATOS!AV$4="Sí",1/DATOS_[[% normaliz]:[% normaliz]],1)*(DATOS_[Conc.Sal.18])))))))),
0)</f>
        <v>0</v>
      </c>
      <c r="AB61" s="101">
        <f t="array" ref="AB61">IFERROR(
(AVERAGE((IF(DATOS_[[Sexo]:[Sexo]]=$B61,IF(DATOS_[[AGRUP. CLAS. PROF.]:[AGRUP. CLAS. PROF.]]=$B60,IF(DATOS_[[Check Periodo Ref.]:[Check Periodo Ref.]]="Dentro",IF(DATOS_[[Check Equiparado]:[Check Equiparado]]="Sí",IF(DATOS!AW$5="Sí",(1/DATOS_[[% anualiz]:[% anualiz]]),1)*IF(DATOS!AW$4="Sí",1/DATOS_[[% normaliz]:[% normaliz]],1)*(DATOS_[Conc.Sal.19])))))))),
0)</f>
        <v>0</v>
      </c>
      <c r="AC61" s="101">
        <f t="array" ref="AC61">IFERROR(
(AVERAGE((IF(DATOS_[[Sexo]:[Sexo]]=$B61,IF(DATOS_[[AGRUP. CLAS. PROF.]:[AGRUP. CLAS. PROF.]]=$B60,IF(DATOS_[[Check Periodo Ref.]:[Check Periodo Ref.]]="Dentro",IF(DATOS_[[Check Equiparado]:[Check Equiparado]]="Sí",IF(DATOS!AX$5="Sí",(1/DATOS_[[% anualiz]:[% anualiz]]),1)*IF(DATOS!AX$4="Sí",1/DATOS_[[% normaliz]:[% normaliz]],1)*(DATOS_[Conc.Sal.20])))))))),
0)</f>
        <v>0</v>
      </c>
      <c r="AD61" s="101">
        <f t="array" ref="AD61">IFERROR(
(AVERAGE((IF(DATOS_[[Sexo]:[Sexo]]=$B61,IF(DATOS_[[AGRUP. CLAS. PROF.]:[AGRUP. CLAS. PROF.]]=$B60,IF(DATOS_[[Check Periodo Ref.]:[Check Periodo Ref.]]="Dentro",IF(DATOS_[[Check Equiparado]:[Check Equiparado]]="Sí",IF(DATOS!AY$5="Sí",(1/DATOS_[[% anualiz]:[% anualiz]]),1)*IF(DATOS!AY$4="Sí",1/DATOS_[[% normaliz]:[% normaliz]],1)*(DATOS_[Conc.Sal.21])))))))),
0)</f>
        <v>0</v>
      </c>
      <c r="AE61" s="101">
        <f t="array" ref="AE61">IFERROR(
(AVERAGE((IF(DATOS_[[Sexo]:[Sexo]]=$B61,IF(DATOS_[[AGRUP. CLAS. PROF.]:[AGRUP. CLAS. PROF.]]=$B60,IF(DATOS_[[Check Periodo Ref.]:[Check Periodo Ref.]]="Dentro",IF(DATOS_[[Check Equiparado]:[Check Equiparado]]="Sí",IF(DATOS!AZ$5="Sí",(1/DATOS_[[% anualiz]:[% anualiz]]),1)*IF(DATOS!AZ$4="Sí",1/DATOS_[[% normaliz]:[% normaliz]],1)*(DATOS_[Conc.Sal.22])))))))),
0)</f>
        <v>0</v>
      </c>
      <c r="AF61" s="101">
        <f t="array" ref="AF61">IFERROR(
(AVERAGE((IF(DATOS_[[Sexo]:[Sexo]]=$B61,IF(DATOS_[[AGRUP. CLAS. PROF.]:[AGRUP. CLAS. PROF.]]=$B60,IF(DATOS_[[Check Periodo Ref.]:[Check Periodo Ref.]]="Dentro",IF(DATOS_[[Check Equiparado]:[Check Equiparado]]="Sí",IF(DATOS!BA$5="Sí",(1/DATOS_[[% anualiz]:[% anualiz]]),1)*IF(DATOS!BA$4="Sí",1/DATOS_[[% normaliz]:[% normaliz]],1)*(DATOS_[Conc.Sal.23])))))))),
0)</f>
        <v>0</v>
      </c>
      <c r="AG61" s="101">
        <f t="array" ref="AG61">IFERROR(
(AVERAGE((IF(DATOS_[[Sexo]:[Sexo]]=$B61,IF(DATOS_[[AGRUP. CLAS. PROF.]:[AGRUP. CLAS. PROF.]]=$B60,IF(DATOS_[[Check Periodo Ref.]:[Check Periodo Ref.]]="Dentro",IF(DATOS_[[Check Equiparado]:[Check Equiparado]]="Sí",IF(DATOS!BB$5="Sí",(1/DATOS_[[% anualiz]:[% anualiz]]),1)*IF(DATOS!BB$4="Sí",1/DATOS_[[% normaliz]:[% normaliz]],1)*(DATOS_[Conc.Sal.24])))))))),
0)</f>
        <v>0</v>
      </c>
      <c r="AH61" s="101">
        <f t="array" ref="AH61">IFERROR(
(AVERAGE((IF(DATOS_[[Sexo]:[Sexo]]=$B61,IF(DATOS_[[AGRUP. CLAS. PROF.]:[AGRUP. CLAS. PROF.]]=$B60,IF(DATOS_[[Check Periodo Ref.]:[Check Periodo Ref.]]="Dentro",IF(DATOS_[[Check Equiparado]:[Check Equiparado]]="Sí",IF(DATOS!BC$5="Sí",(1/DATOS_[[% anualiz]:[% anualiz]]),1)*IF(DATOS!BC$4="Sí",1/DATOS_[[% normaliz]:[% normaliz]],1)*(DATOS_[Conc.Sal.25])))))))),
0)</f>
        <v>0</v>
      </c>
      <c r="AI61" s="101">
        <f t="array" ref="AI61">IFERROR(
(AVERAGE((IF(DATOS_[[Sexo]:[Sexo]]=$B61,IF(DATOS_[[AGRUP. CLAS. PROF.]:[AGRUP. CLAS. PROF.]]=$B60,IF(DATOS_[[Check Periodo Ref.]:[Check Periodo Ref.]]="Dentro",IF(DATOS_[[Check Equiparado]:[Check Equiparado]]="Sí",IF(DATOS!BD$5="Sí",(1/DATOS_[[% anualiz]:[% anualiz]]),1)*IF(DATOS!BD$4="Sí",1/DATOS_[[% normaliz]:[% normaliz]],1)*(DATOS_[Conc.Sal.26])))))))),
0)</f>
        <v>0</v>
      </c>
      <c r="AJ61" s="101">
        <f t="array" ref="AJ61">IFERROR(
(AVERAGE((IF(DATOS_[[Sexo]:[Sexo]]=$B61,IF(DATOS_[[AGRUP. CLAS. PROF.]:[AGRUP. CLAS. PROF.]]=$B60,IF(DATOS_[[Check Periodo Ref.]:[Check Periodo Ref.]]="Dentro",IF(DATOS_[[Check Equiparado]:[Check Equiparado]]="Sí",IF(DATOS!BE$5="Sí",(1/DATOS_[[% anualiz]:[% anualiz]]),1)*IF(DATOS!BE$4="Sí",1/DATOS_[[% normaliz]:[% normaliz]],1)*(DATOS_[Conc.Sal.27])))))))),
0)</f>
        <v>0</v>
      </c>
      <c r="AK61" s="101">
        <f t="array" ref="AK61">IFERROR(
(AVERAGE((IF(DATOS_[[Sexo]:[Sexo]]=$B61,IF(DATOS_[[AGRUP. CLAS. PROF.]:[AGRUP. CLAS. PROF.]]=$B60,IF(DATOS_[[Check Periodo Ref.]:[Check Periodo Ref.]]="Dentro",IF(DATOS_[[Check Equiparado]:[Check Equiparado]]="Sí",IF(DATOS!BF$5="Sí",(1/DATOS_[[% anualiz]:[% anualiz]]),1)*IF(DATOS!BF$4="Sí",1/DATOS_[[% normaliz]:[% normaliz]],1)*(DATOS_[Conc.Sal.28])))))))),
0)</f>
        <v>0</v>
      </c>
      <c r="AL61" s="101">
        <f t="array" ref="AL61">IFERROR(
(AVERAGE((IF(DATOS_[[Sexo]:[Sexo]]=$B61,IF(DATOS_[[AGRUP. CLAS. PROF.]:[AGRUP. CLAS. PROF.]]=$B60,IF(DATOS_[[Check Periodo Ref.]:[Check Periodo Ref.]]="Dentro",IF(DATOS_[[Check Equiparado]:[Check Equiparado]]="Sí",IF(DATOS!BG$5="Sí",(1/DATOS_[[% anualiz]:[% anualiz]]),1)*IF(DATOS!BG$4="Sí",1/DATOS_[[% normaliz]:[% normaliz]],1)*(DATOS_[Conc.Sal.29])))))))),
0)</f>
        <v>0</v>
      </c>
      <c r="AM61" s="101">
        <f t="array" ref="AM61">IFERROR(
(AVERAGE((IF(DATOS_[[Sexo]:[Sexo]]=$B61,IF(DATOS_[[AGRUP. CLAS. PROF.]:[AGRUP. CLAS. PROF.]]=$B60,IF(DATOS_[[Check Periodo Ref.]:[Check Periodo Ref.]]="Dentro",IF(DATOS_[[Check Equiparado]:[Check Equiparado]]="Sí",IF(DATOS!BH$5="Sí",(1/DATOS_[[% anualiz]:[% anualiz]]),1)*IF(DATOS!BH$4="Sí",1/DATOS_[[% normaliz]:[% normaliz]],1)*(DATOS_[Conc.Sal.30])))))))),
0)</f>
        <v>0</v>
      </c>
      <c r="AN61" s="102">
        <f t="array" ref="AN61">IFERROR(
AVERAGE(IF(DATOS_[Sexo]=$B61,IF(DATOS_[[AGRUP. CLAS. PROF.]:[AGRUP. CLAS. PROF.]]=$B60,IF(DATOS_[Check Equiparado]="Sí",IF(DATOS_[Check Periodo Ref.]="Dentro",DATOS_[Tot COMPL.SAL Eq],FALSE))))),
0)</f>
        <v>0</v>
      </c>
      <c r="AO61" s="103">
        <f t="array" ref="AO61">IFERROR(
AVERAGE(IF(DATOS_[Sexo]=$B61,IF(DATOS_[[AGRUP. CLAS. PROF.]:[AGRUP. CLAS. PROF.]]=$B60,IF(DATOS_[Check Equiparado]="Sí",IF(DATOS_[Check Periodo Ref.]="Dentro",DATOS_[TOTAL SALARIO Eq],FALSE))))),
0)</f>
        <v>0</v>
      </c>
      <c r="AP61" s="104">
        <f t="array" ref="AP61">IFERROR(
(AVERAGE((IF(DATOS_[[Sexo]:[Sexo]]=$B61,IF(DATOS_[[AGRUP. CLAS. PROF.]:[AGRUP. CLAS. PROF.]]=$B60,IF(DATOS_[[Check Periodo Ref.]:[Check Periodo Ref.]]="Dentro",IF(DATOS_[[Check Equiparado]:[Check Equiparado]]="Sí",IF(DATOS!BI$5="Sí",(1/DATOS_[[% anualiz]:[% anualiz]]),1)*IF(DATOS!BI$4="Sí",1/DATOS_[[% normaliz]:[% normaliz]],1)*(DATOS_[C.Extra.01])))))))),
0)</f>
        <v>0</v>
      </c>
      <c r="AQ61" s="104">
        <f t="array" ref="AQ61">IFERROR(
(AVERAGE((IF(DATOS_[[Sexo]:[Sexo]]=$B61,IF(DATOS_[[AGRUP. CLAS. PROF.]:[AGRUP. CLAS. PROF.]]=$B60,IF(DATOS_[[Check Periodo Ref.]:[Check Periodo Ref.]]="Dentro",IF(DATOS_[[Check Equiparado]:[Check Equiparado]]="Sí",IF(DATOS!BJ$5="Sí",(1/DATOS_[[% anualiz]:[% anualiz]]),1)*IF(DATOS!BJ$4="Sí",1/DATOS_[[% normaliz]:[% normaliz]],1)*(DATOS_[C.Extra.02])))))))),
0)</f>
        <v>0</v>
      </c>
      <c r="AR61" s="104">
        <f t="array" ref="AR61">IFERROR(
(AVERAGE((IF(DATOS_[[Sexo]:[Sexo]]=$B61,IF(DATOS_[[AGRUP. CLAS. PROF.]:[AGRUP. CLAS. PROF.]]=$B60,IF(DATOS_[[Check Periodo Ref.]:[Check Periodo Ref.]]="Dentro",IF(DATOS_[[Check Equiparado]:[Check Equiparado]]="Sí",IF(DATOS!BK$5="Sí",(1/DATOS_[[% anualiz]:[% anualiz]]),1)*IF(DATOS!BK$4="Sí",1/DATOS_[[% normaliz]:[% normaliz]],1)*(DATOS_[C.Extra.03])))))))),
0)</f>
        <v>0</v>
      </c>
      <c r="AS61" s="104">
        <f t="array" ref="AS61">IFERROR(
(AVERAGE((IF(DATOS_[[Sexo]:[Sexo]]=$B61,IF(DATOS_[[AGRUP. CLAS. PROF.]:[AGRUP. CLAS. PROF.]]=$B60,IF(DATOS_[[Check Periodo Ref.]:[Check Periodo Ref.]]="Dentro",IF(DATOS_[[Check Equiparado]:[Check Equiparado]]="Sí",IF(DATOS!BL$5="Sí",(1/DATOS_[[% anualiz]:[% anualiz]]),1)*IF(DATOS!BL$4="Sí",1/DATOS_[[% normaliz]:[% normaliz]],1)*(DATOS_[C.Extra.04])))))))),
0)</f>
        <v>0</v>
      </c>
      <c r="AT61" s="104">
        <f t="array" ref="AT61">IFERROR(
(AVERAGE((IF(DATOS_[[Sexo]:[Sexo]]=$B61,IF(DATOS_[[AGRUP. CLAS. PROF.]:[AGRUP. CLAS. PROF.]]=$B60,IF(DATOS_[[Check Periodo Ref.]:[Check Periodo Ref.]]="Dentro",IF(DATOS_[[Check Equiparado]:[Check Equiparado]]="Sí",IF(DATOS!BM$5="Sí",(1/DATOS_[[% anualiz]:[% anualiz]]),1)*IF(DATOS!BM$4="Sí",1/DATOS_[[% normaliz]:[% normaliz]],1)*(DATOS_[C.Extra.05])))))))),
0)</f>
        <v>0</v>
      </c>
      <c r="AU61" s="105">
        <f t="array" ref="AU61">IFERROR(
AVERAGE(IF(DATOS_[Sexo]=$B61,IF(DATOS_[[AGRUP. CLAS. PROF.]:[AGRUP. CLAS. PROF.]]=$B60,IF(DATOS_[Check Equiparado]="Sí",IF(DATOS_[Check Periodo Ref.]="Dentro",DATOS_[Tot Extrasalarial Eq],FALSE))))),
0)</f>
        <v>0</v>
      </c>
      <c r="AV61" s="106">
        <f t="array" ref="AV61">IFERROR(
AVERAGE(IF(DATOS_[Sexo]=$B61,IF(DATOS_[[AGRUP. CLAS. PROF.]:[AGRUP. CLAS. PROF.]]=$B60,IF(DATOS_[Check Equiparado]="Sí",IF(DATOS_[Check Periodo Ref.]="Dentro",DATOS_[TOTAL Retrib Eq],FALSE))))),
0)</f>
        <v>0</v>
      </c>
    </row>
    <row r="62" spans="1:48" x14ac:dyDescent="0.3">
      <c r="A62" s="53" t="str">
        <f t="shared" ref="A62" si="66">+A61</f>
        <v>[ocultar]</v>
      </c>
      <c r="B62" s="57" t="s">
        <v>163</v>
      </c>
      <c r="C62" s="56">
        <f t="array" ref="C62">SUM(IF($B62=DATOS_[Sexo],
IF($B60=DATOS_[AGRUP. CLAS. PROF.],
IF("Dentro"=DATOS_[Check Periodo Ref.],
1/(COUNTIFS(DATOS_[Sexo],$B62,DATOS_[AGRUP. CLAS. PROF.],$B60,DATOS_[Check Periodo Ref.],"Dentro",DATOS_[id],DATOS_[id]))))))</f>
        <v>0</v>
      </c>
      <c r="D62" s="58">
        <f>COUNTIFS(DATOS_[AGRUP. CLAS. PROF.],$B60,DATOS_[Sexo],$B62,DATOS_[Check Periodo Ref.],"Dentro")</f>
        <v>0</v>
      </c>
      <c r="E62" s="58">
        <f>COUNTIFS(DATOS_[AGRUP. CLAS. PROF.],$B60,DATOS_[Sexo],$B62,DATOS_[Check Periodo Ref.],"Dentro",DATOS_[Check Nº SC Norm],"Sí")</f>
        <v>0</v>
      </c>
      <c r="F62" s="58">
        <f>COUNTIFS(DATOS_[AGRUP. CLAS. PROF.],$B60,DATOS_[Sexo],$B62,DATOS_[Check Periodo Ref.],"Dentro",DATOS_[Check Nº SC Anualiz],"Sí")</f>
        <v>0</v>
      </c>
      <c r="G62" s="58">
        <f>COUNTIFS(DATOS_[AGRUP. CLAS. PROF.],$B60,DATOS_[Sexo],$B62,DATOS_[Check Periodo Ref.],"Dentro",DATOS_[Check Nº SC Norm y Anualiz],"Sí")</f>
        <v>0</v>
      </c>
      <c r="H62" s="58">
        <f>COUNTIFS(DATOS_[AGRUP. CLAS. PROF.],$B60,DATOS_[Sexo],$B62,DATOS_[Check Periodo Ref.],"Dentro",DATOS_[Check Equiparación],"Sí")</f>
        <v>0</v>
      </c>
      <c r="I62" s="100" cm="1">
        <f t="array" ref="I62">IFERROR(
AVERAGE(IF(DATOS_[Sexo]=$B62,IF(DATOS_[[AGRUP. CLAS. PROF.]:[AGRUP. CLAS. PROF.]]=$B60,IF(DATOS_[Check Equiparado]="Sí",IF(DATOS_[Check Periodo Ref.]="Dentro",DATOS_[SALARIO BASE Eq],FALSE))))),
0)</f>
        <v>0</v>
      </c>
      <c r="J62" s="101">
        <f t="array" ref="J62">IFERROR(
(AVERAGE((IF(DATOS_[[Sexo]:[Sexo]]=$B62,IF(DATOS_[[AGRUP. CLAS. PROF.]:[AGRUP. CLAS. PROF.]]=$B60,IF(DATOS_[[Check Periodo Ref.]:[Check Periodo Ref.]]="Dentro",IF(DATOS_[[Check Equiparado]:[Check Equiparado]]="Sí",IF(DATOS!AE$5="Sí",(1/DATOS_[[% anualiz]:[% anualiz]]),1)*IF(DATOS!AE$4="Sí",1/DATOS_[[% normaliz]:[% normaliz]],1)*(DATOS_[Conc.Sal.01])))))))),
0)</f>
        <v>0</v>
      </c>
      <c r="K62" s="101">
        <f t="array" ref="K62">IFERROR(
(AVERAGE((IF(DATOS_[[Sexo]:[Sexo]]=$B62,IF(DATOS_[[AGRUP. CLAS. PROF.]:[AGRUP. CLAS. PROF.]]=$B60,IF(DATOS_[[Check Periodo Ref.]:[Check Periodo Ref.]]="Dentro",IF(DATOS_[[Check Equiparado]:[Check Equiparado]]="Sí",IF(DATOS!AF$5="Sí",(1/DATOS_[[% anualiz]:[% anualiz]]),1)*IF(DATOS!AF$4="Sí",1/DATOS_[[% normaliz]:[% normaliz]],1)*(DATOS_[Conc.Sal.02])))))))),
0)</f>
        <v>0</v>
      </c>
      <c r="L62" s="101">
        <f t="array" ref="L62">IFERROR(
(AVERAGE((IF(DATOS_[[Sexo]:[Sexo]]=$B62,IF(DATOS_[[AGRUP. CLAS. PROF.]:[AGRUP. CLAS. PROF.]]=$B60,IF(DATOS_[[Check Periodo Ref.]:[Check Periodo Ref.]]="Dentro",IF(DATOS_[[Check Equiparado]:[Check Equiparado]]="Sí",IF(DATOS!AG$5="Sí",(1/DATOS_[[% anualiz]:[% anualiz]]),1)*IF(DATOS!AG$4="Sí",1/DATOS_[[% normaliz]:[% normaliz]],1)*(DATOS_[Conc.Sal.03])))))))),
0)</f>
        <v>0</v>
      </c>
      <c r="M62" s="101">
        <f t="array" ref="M62">IFERROR(
(AVERAGE((IF(DATOS_[[Sexo]:[Sexo]]=$B62,IF(DATOS_[[AGRUP. CLAS. PROF.]:[AGRUP. CLAS. PROF.]]=$B60,IF(DATOS_[[Check Periodo Ref.]:[Check Periodo Ref.]]="Dentro",IF(DATOS_[[Check Equiparado]:[Check Equiparado]]="Sí",IF(DATOS!AH$5="Sí",(1/DATOS_[[% anualiz]:[% anualiz]]),1)*IF(DATOS!AH$4="Sí",1/DATOS_[[% normaliz]:[% normaliz]],1)*(DATOS_[Conc.Sal.04])))))))),
0)</f>
        <v>0</v>
      </c>
      <c r="N62" s="101">
        <f t="array" ref="N62">IFERROR(
(AVERAGE((IF(DATOS_[[Sexo]:[Sexo]]=$B62,IF(DATOS_[[AGRUP. CLAS. PROF.]:[AGRUP. CLAS. PROF.]]=$B60,IF(DATOS_[[Check Periodo Ref.]:[Check Periodo Ref.]]="Dentro",IF(DATOS_[[Check Equiparado]:[Check Equiparado]]="Sí",IF(DATOS!AI$5="Sí",(1/DATOS_[[% anualiz]:[% anualiz]]),1)*IF(DATOS!AI$4="Sí",1/DATOS_[[% normaliz]:[% normaliz]],1)*(DATOS_[Conc.Sal.05])))))))),
0)</f>
        <v>0</v>
      </c>
      <c r="O62" s="101">
        <f t="array" ref="O62">IFERROR(
(AVERAGE((IF(DATOS_[[Sexo]:[Sexo]]=$B62,IF(DATOS_[[AGRUP. CLAS. PROF.]:[AGRUP. CLAS. PROF.]]=$B60,IF(DATOS_[[Check Periodo Ref.]:[Check Periodo Ref.]]="Dentro",IF(DATOS_[[Check Equiparado]:[Check Equiparado]]="Sí",IF(DATOS!AJ$5="Sí",(1/DATOS_[[% anualiz]:[% anualiz]]),1)*IF(DATOS!AJ$4="Sí",1/DATOS_[[% normaliz]:[% normaliz]],1)*(DATOS_[Conc.Sal.06])))))))),
0)</f>
        <v>0</v>
      </c>
      <c r="P62" s="101">
        <f t="array" ref="P62">IFERROR(
(AVERAGE((IF(DATOS_[[Sexo]:[Sexo]]=$B62,IF(DATOS_[[AGRUP. CLAS. PROF.]:[AGRUP. CLAS. PROF.]]=$B60,IF(DATOS_[[Check Periodo Ref.]:[Check Periodo Ref.]]="Dentro",IF(DATOS_[[Check Equiparado]:[Check Equiparado]]="Sí",IF(DATOS!AK$5="Sí",(1/DATOS_[[% anualiz]:[% anualiz]]),1)*IF(DATOS!AK$4="Sí",1/DATOS_[[% normaliz]:[% normaliz]],1)*(DATOS_[Conc.Sal.07])))))))),
0)</f>
        <v>0</v>
      </c>
      <c r="Q62" s="101">
        <f t="array" ref="Q62">IFERROR(
(AVERAGE((IF(DATOS_[[Sexo]:[Sexo]]=$B62,IF(DATOS_[[AGRUP. CLAS. PROF.]:[AGRUP. CLAS. PROF.]]=$B60,IF(DATOS_[[Check Periodo Ref.]:[Check Periodo Ref.]]="Dentro",IF(DATOS_[[Check Equiparado]:[Check Equiparado]]="Sí",IF(DATOS!AL$5="Sí",(1/DATOS_[[% anualiz]:[% anualiz]]),1)*IF(DATOS!AL$4="Sí",1/DATOS_[[% normaliz]:[% normaliz]],1)*(DATOS_[Conc.Sal.08])))))))),
0)</f>
        <v>0</v>
      </c>
      <c r="R62" s="101">
        <f t="array" ref="R62">IFERROR(
(AVERAGE((IF(DATOS_[[Sexo]:[Sexo]]=$B62,IF(DATOS_[[AGRUP. CLAS. PROF.]:[AGRUP. CLAS. PROF.]]=$B60,IF(DATOS_[[Check Periodo Ref.]:[Check Periodo Ref.]]="Dentro",IF(DATOS_[[Check Equiparado]:[Check Equiparado]]="Sí",IF(DATOS!AM$5="Sí",(1/DATOS_[[% anualiz]:[% anualiz]]),1)*IF(DATOS!AM$4="Sí",1/DATOS_[[% normaliz]:[% normaliz]],1)*(DATOS_[Conc.Sal.09])))))))),
0)</f>
        <v>0</v>
      </c>
      <c r="S62" s="101">
        <f t="array" ref="S62">IFERROR(
(AVERAGE((IF(DATOS_[[Sexo]:[Sexo]]=$B62,IF(DATOS_[[AGRUP. CLAS. PROF.]:[AGRUP. CLAS. PROF.]]=$B60,IF(DATOS_[[Check Periodo Ref.]:[Check Periodo Ref.]]="Dentro",IF(DATOS_[[Check Equiparado]:[Check Equiparado]]="Sí",IF(DATOS!AN$5="Sí",(1/DATOS_[[% anualiz]:[% anualiz]]),1)*IF(DATOS!AN$4="Sí",1/DATOS_[[% normaliz]:[% normaliz]],1)*(DATOS_[Conc.Sal.10])))))))),
0)</f>
        <v>0</v>
      </c>
      <c r="T62" s="101">
        <f t="array" ref="T62">IFERROR(
(AVERAGE((IF(DATOS_[[Sexo]:[Sexo]]=$B62,IF(DATOS_[[AGRUP. CLAS. PROF.]:[AGRUP. CLAS. PROF.]]=$B60,IF(DATOS_[[Check Periodo Ref.]:[Check Periodo Ref.]]="Dentro",IF(DATOS_[[Check Equiparado]:[Check Equiparado]]="Sí",IF(DATOS!AO$5="Sí",(1/DATOS_[[% anualiz]:[% anualiz]]),1)*IF(DATOS!AO$4="Sí",1/DATOS_[[% normaliz]:[% normaliz]],1)*(DATOS_[Conc.Sal.11])))))))),
0)</f>
        <v>0</v>
      </c>
      <c r="U62" s="101">
        <f t="array" ref="U62">IFERROR(
(AVERAGE((IF(DATOS_[[Sexo]:[Sexo]]=$B62,IF(DATOS_[[AGRUP. CLAS. PROF.]:[AGRUP. CLAS. PROF.]]=$B60,IF(DATOS_[[Check Periodo Ref.]:[Check Periodo Ref.]]="Dentro",IF(DATOS_[[Check Equiparado]:[Check Equiparado]]="Sí",IF(DATOS!AP$5="Sí",(1/DATOS_[[% anualiz]:[% anualiz]]),1)*IF(DATOS!AP$4="Sí",1/DATOS_[[% normaliz]:[% normaliz]],1)*(DATOS_[Conc.Sal.12])))))))),
0)</f>
        <v>0</v>
      </c>
      <c r="V62" s="101">
        <f t="array" ref="V62">IFERROR(
(AVERAGE((IF(DATOS_[[Sexo]:[Sexo]]=$B62,IF(DATOS_[[AGRUP. CLAS. PROF.]:[AGRUP. CLAS. PROF.]]=$B60,IF(DATOS_[[Check Periodo Ref.]:[Check Periodo Ref.]]="Dentro",IF(DATOS_[[Check Equiparado]:[Check Equiparado]]="Sí",IF(DATOS!AQ$5="Sí",(1/DATOS_[[% anualiz]:[% anualiz]]),1)*IF(DATOS!AQ$4="Sí",1/DATOS_[[% normaliz]:[% normaliz]],1)*(DATOS_[Conc.Sal.13])))))))),
0)</f>
        <v>0</v>
      </c>
      <c r="W62" s="101">
        <f t="array" ref="W62">IFERROR(
(AVERAGE((IF(DATOS_[[Sexo]:[Sexo]]=$B62,IF(DATOS_[[AGRUP. CLAS. PROF.]:[AGRUP. CLAS. PROF.]]=$B60,IF(DATOS_[[Check Periodo Ref.]:[Check Periodo Ref.]]="Dentro",IF(DATOS_[[Check Equiparado]:[Check Equiparado]]="Sí",IF(DATOS!AR$5="Sí",(1/DATOS_[[% anualiz]:[% anualiz]]),1)*IF(DATOS!AR$4="Sí",1/DATOS_[[% normaliz]:[% normaliz]],1)*(DATOS_[Conc.Sal.14])))))))),
0)</f>
        <v>0</v>
      </c>
      <c r="X62" s="101">
        <f t="array" ref="X62">IFERROR(
(AVERAGE((IF(DATOS_[[Sexo]:[Sexo]]=$B62,IF(DATOS_[[AGRUP. CLAS. PROF.]:[AGRUP. CLAS. PROF.]]=$B60,IF(DATOS_[[Check Periodo Ref.]:[Check Periodo Ref.]]="Dentro",IF(DATOS_[[Check Equiparado]:[Check Equiparado]]="Sí",IF(DATOS!AS$5="Sí",(1/DATOS_[[% anualiz]:[% anualiz]]),1)*IF(DATOS!AS$4="Sí",1/DATOS_[[% normaliz]:[% normaliz]],1)*(DATOS_[Conc.Sal.15])))))))),
0)</f>
        <v>0</v>
      </c>
      <c r="Y62" s="101">
        <f t="array" ref="Y62">IFERROR(
(AVERAGE((IF(DATOS_[[Sexo]:[Sexo]]=$B62,IF(DATOS_[[AGRUP. CLAS. PROF.]:[AGRUP. CLAS. PROF.]]=$B60,IF(DATOS_[[Check Periodo Ref.]:[Check Periodo Ref.]]="Dentro",IF(DATOS_[[Check Equiparado]:[Check Equiparado]]="Sí",IF(DATOS!AT$5="Sí",(1/DATOS_[[% anualiz]:[% anualiz]]),1)*IF(DATOS!AT$4="Sí",1/DATOS_[[% normaliz]:[% normaliz]],1)*(DATOS_[Conc.Sal.16])))))))),
0)</f>
        <v>0</v>
      </c>
      <c r="Z62" s="101">
        <f t="array" ref="Z62">IFERROR(
(AVERAGE((IF(DATOS_[[Sexo]:[Sexo]]=$B62,IF(DATOS_[[AGRUP. CLAS. PROF.]:[AGRUP. CLAS. PROF.]]=$B60,IF(DATOS_[[Check Periodo Ref.]:[Check Periodo Ref.]]="Dentro",IF(DATOS_[[Check Equiparado]:[Check Equiparado]]="Sí",IF(DATOS!AU$5="Sí",(1/DATOS_[[% anualiz]:[% anualiz]]),1)*IF(DATOS!AU$4="Sí",1/DATOS_[[% normaliz]:[% normaliz]],1)*(DATOS_[Conc.Sal.17])))))))),
0)</f>
        <v>0</v>
      </c>
      <c r="AA62" s="101">
        <f t="array" ref="AA62">IFERROR(
(AVERAGE((IF(DATOS_[[Sexo]:[Sexo]]=$B62,IF(DATOS_[[AGRUP. CLAS. PROF.]:[AGRUP. CLAS. PROF.]]=$B60,IF(DATOS_[[Check Periodo Ref.]:[Check Periodo Ref.]]="Dentro",IF(DATOS_[[Check Equiparado]:[Check Equiparado]]="Sí",IF(DATOS!AV$5="Sí",(1/DATOS_[[% anualiz]:[% anualiz]]),1)*IF(DATOS!AV$4="Sí",1/DATOS_[[% normaliz]:[% normaliz]],1)*(DATOS_[Conc.Sal.18])))))))),
0)</f>
        <v>0</v>
      </c>
      <c r="AB62" s="101">
        <f t="array" ref="AB62">IFERROR(
(AVERAGE((IF(DATOS_[[Sexo]:[Sexo]]=$B62,IF(DATOS_[[AGRUP. CLAS. PROF.]:[AGRUP. CLAS. PROF.]]=$B60,IF(DATOS_[[Check Periodo Ref.]:[Check Periodo Ref.]]="Dentro",IF(DATOS_[[Check Equiparado]:[Check Equiparado]]="Sí",IF(DATOS!AW$5="Sí",(1/DATOS_[[% anualiz]:[% anualiz]]),1)*IF(DATOS!AW$4="Sí",1/DATOS_[[% normaliz]:[% normaliz]],1)*(DATOS_[Conc.Sal.19])))))))),
0)</f>
        <v>0</v>
      </c>
      <c r="AC62" s="101">
        <f t="array" ref="AC62">IFERROR(
(AVERAGE((IF(DATOS_[[Sexo]:[Sexo]]=$B62,IF(DATOS_[[AGRUP. CLAS. PROF.]:[AGRUP. CLAS. PROF.]]=$B60,IF(DATOS_[[Check Periodo Ref.]:[Check Periodo Ref.]]="Dentro",IF(DATOS_[[Check Equiparado]:[Check Equiparado]]="Sí",IF(DATOS!AX$5="Sí",(1/DATOS_[[% anualiz]:[% anualiz]]),1)*IF(DATOS!AX$4="Sí",1/DATOS_[[% normaliz]:[% normaliz]],1)*(DATOS_[Conc.Sal.20])))))))),
0)</f>
        <v>0</v>
      </c>
      <c r="AD62" s="101">
        <f t="array" ref="AD62">IFERROR(
(AVERAGE((IF(DATOS_[[Sexo]:[Sexo]]=$B62,IF(DATOS_[[AGRUP. CLAS. PROF.]:[AGRUP. CLAS. PROF.]]=$B60,IF(DATOS_[[Check Periodo Ref.]:[Check Periodo Ref.]]="Dentro",IF(DATOS_[[Check Equiparado]:[Check Equiparado]]="Sí",IF(DATOS!AY$5="Sí",(1/DATOS_[[% anualiz]:[% anualiz]]),1)*IF(DATOS!AY$4="Sí",1/DATOS_[[% normaliz]:[% normaliz]],1)*(DATOS_[Conc.Sal.21])))))))),
0)</f>
        <v>0</v>
      </c>
      <c r="AE62" s="101">
        <f t="array" ref="AE62">IFERROR(
(AVERAGE((IF(DATOS_[[Sexo]:[Sexo]]=$B62,IF(DATOS_[[AGRUP. CLAS. PROF.]:[AGRUP. CLAS. PROF.]]=$B60,IF(DATOS_[[Check Periodo Ref.]:[Check Periodo Ref.]]="Dentro",IF(DATOS_[[Check Equiparado]:[Check Equiparado]]="Sí",IF(DATOS!AZ$5="Sí",(1/DATOS_[[% anualiz]:[% anualiz]]),1)*IF(DATOS!AZ$4="Sí",1/DATOS_[[% normaliz]:[% normaliz]],1)*(DATOS_[Conc.Sal.22])))))))),
0)</f>
        <v>0</v>
      </c>
      <c r="AF62" s="101">
        <f t="array" ref="AF62">IFERROR(
(AVERAGE((IF(DATOS_[[Sexo]:[Sexo]]=$B62,IF(DATOS_[[AGRUP. CLAS. PROF.]:[AGRUP. CLAS. PROF.]]=$B60,IF(DATOS_[[Check Periodo Ref.]:[Check Periodo Ref.]]="Dentro",IF(DATOS_[[Check Equiparado]:[Check Equiparado]]="Sí",IF(DATOS!BA$5="Sí",(1/DATOS_[[% anualiz]:[% anualiz]]),1)*IF(DATOS!BA$4="Sí",1/DATOS_[[% normaliz]:[% normaliz]],1)*(DATOS_[Conc.Sal.23])))))))),
0)</f>
        <v>0</v>
      </c>
      <c r="AG62" s="101">
        <f t="array" ref="AG62">IFERROR(
(AVERAGE((IF(DATOS_[[Sexo]:[Sexo]]=$B62,IF(DATOS_[[AGRUP. CLAS. PROF.]:[AGRUP. CLAS. PROF.]]=$B60,IF(DATOS_[[Check Periodo Ref.]:[Check Periodo Ref.]]="Dentro",IF(DATOS_[[Check Equiparado]:[Check Equiparado]]="Sí",IF(DATOS!BB$5="Sí",(1/DATOS_[[% anualiz]:[% anualiz]]),1)*IF(DATOS!BB$4="Sí",1/DATOS_[[% normaliz]:[% normaliz]],1)*(DATOS_[Conc.Sal.24])))))))),
0)</f>
        <v>0</v>
      </c>
      <c r="AH62" s="101">
        <f t="array" ref="AH62">IFERROR(
(AVERAGE((IF(DATOS_[[Sexo]:[Sexo]]=$B62,IF(DATOS_[[AGRUP. CLAS. PROF.]:[AGRUP. CLAS. PROF.]]=$B60,IF(DATOS_[[Check Periodo Ref.]:[Check Periodo Ref.]]="Dentro",IF(DATOS_[[Check Equiparado]:[Check Equiparado]]="Sí",IF(DATOS!BC$5="Sí",(1/DATOS_[[% anualiz]:[% anualiz]]),1)*IF(DATOS!BC$4="Sí",1/DATOS_[[% normaliz]:[% normaliz]],1)*(DATOS_[Conc.Sal.25])))))))),
0)</f>
        <v>0</v>
      </c>
      <c r="AI62" s="101">
        <f t="array" ref="AI62">IFERROR(
(AVERAGE((IF(DATOS_[[Sexo]:[Sexo]]=$B62,IF(DATOS_[[AGRUP. CLAS. PROF.]:[AGRUP. CLAS. PROF.]]=$B60,IF(DATOS_[[Check Periodo Ref.]:[Check Periodo Ref.]]="Dentro",IF(DATOS_[[Check Equiparado]:[Check Equiparado]]="Sí",IF(DATOS!BD$5="Sí",(1/DATOS_[[% anualiz]:[% anualiz]]),1)*IF(DATOS!BD$4="Sí",1/DATOS_[[% normaliz]:[% normaliz]],1)*(DATOS_[Conc.Sal.26])))))))),
0)</f>
        <v>0</v>
      </c>
      <c r="AJ62" s="101">
        <f t="array" ref="AJ62">IFERROR(
(AVERAGE((IF(DATOS_[[Sexo]:[Sexo]]=$B62,IF(DATOS_[[AGRUP. CLAS. PROF.]:[AGRUP. CLAS. PROF.]]=$B60,IF(DATOS_[[Check Periodo Ref.]:[Check Periodo Ref.]]="Dentro",IF(DATOS_[[Check Equiparado]:[Check Equiparado]]="Sí",IF(DATOS!BE$5="Sí",(1/DATOS_[[% anualiz]:[% anualiz]]),1)*IF(DATOS!BE$4="Sí",1/DATOS_[[% normaliz]:[% normaliz]],1)*(DATOS_[Conc.Sal.27])))))))),
0)</f>
        <v>0</v>
      </c>
      <c r="AK62" s="101">
        <f t="array" ref="AK62">IFERROR(
(AVERAGE((IF(DATOS_[[Sexo]:[Sexo]]=$B62,IF(DATOS_[[AGRUP. CLAS. PROF.]:[AGRUP. CLAS. PROF.]]=$B60,IF(DATOS_[[Check Periodo Ref.]:[Check Periodo Ref.]]="Dentro",IF(DATOS_[[Check Equiparado]:[Check Equiparado]]="Sí",IF(DATOS!BF$5="Sí",(1/DATOS_[[% anualiz]:[% anualiz]]),1)*IF(DATOS!BF$4="Sí",1/DATOS_[[% normaliz]:[% normaliz]],1)*(DATOS_[Conc.Sal.28])))))))),
0)</f>
        <v>0</v>
      </c>
      <c r="AL62" s="101">
        <f t="array" ref="AL62">IFERROR(
(AVERAGE((IF(DATOS_[[Sexo]:[Sexo]]=$B62,IF(DATOS_[[AGRUP. CLAS. PROF.]:[AGRUP. CLAS. PROF.]]=$B60,IF(DATOS_[[Check Periodo Ref.]:[Check Periodo Ref.]]="Dentro",IF(DATOS_[[Check Equiparado]:[Check Equiparado]]="Sí",IF(DATOS!BG$5="Sí",(1/DATOS_[[% anualiz]:[% anualiz]]),1)*IF(DATOS!BG$4="Sí",1/DATOS_[[% normaliz]:[% normaliz]],1)*(DATOS_[Conc.Sal.29])))))))),
0)</f>
        <v>0</v>
      </c>
      <c r="AM62" s="101">
        <f t="array" ref="AM62">IFERROR(
(AVERAGE((IF(DATOS_[[Sexo]:[Sexo]]=$B62,IF(DATOS_[[AGRUP. CLAS. PROF.]:[AGRUP. CLAS. PROF.]]=$B60,IF(DATOS_[[Check Periodo Ref.]:[Check Periodo Ref.]]="Dentro",IF(DATOS_[[Check Equiparado]:[Check Equiparado]]="Sí",IF(DATOS!BH$5="Sí",(1/DATOS_[[% anualiz]:[% anualiz]]),1)*IF(DATOS!BH$4="Sí",1/DATOS_[[% normaliz]:[% normaliz]],1)*(DATOS_[Conc.Sal.30])))))))),
0)</f>
        <v>0</v>
      </c>
      <c r="AN62" s="102">
        <f t="array" ref="AN62">IFERROR(
AVERAGE(IF(DATOS_[Sexo]=$B62,IF(DATOS_[[AGRUP. CLAS. PROF.]:[AGRUP. CLAS. PROF.]]=$B60,IF(DATOS_[Check Equiparado]="Sí",IF(DATOS_[Check Periodo Ref.]="Dentro",DATOS_[Tot COMPL.SAL Eq],FALSE))))),
0)</f>
        <v>0</v>
      </c>
      <c r="AO62" s="103">
        <f t="array" ref="AO62">IFERROR(
AVERAGE(IF(DATOS_[Sexo]=$B62,IF(DATOS_[[AGRUP. CLAS. PROF.]:[AGRUP. CLAS. PROF.]]=$B60,IF(DATOS_[Check Equiparado]="Sí",IF(DATOS_[Check Periodo Ref.]="Dentro",DATOS_[TOTAL SALARIO Eq],FALSE))))),
0)</f>
        <v>0</v>
      </c>
      <c r="AP62" s="104">
        <f t="array" ref="AP62">IFERROR(
(AVERAGE((IF(DATOS_[[Sexo]:[Sexo]]=$B62,IF(DATOS_[[AGRUP. CLAS. PROF.]:[AGRUP. CLAS. PROF.]]=$B60,IF(DATOS_[[Check Periodo Ref.]:[Check Periodo Ref.]]="Dentro",IF(DATOS_[[Check Equiparado]:[Check Equiparado]]="Sí",IF(DATOS!BI$5="Sí",(1/DATOS_[[% anualiz]:[% anualiz]]),1)*IF(DATOS!BI$4="Sí",1/DATOS_[[% normaliz]:[% normaliz]],1)*(DATOS_[C.Extra.01])))))))),
0)</f>
        <v>0</v>
      </c>
      <c r="AQ62" s="104">
        <f t="array" ref="AQ62">IFERROR(
(AVERAGE((IF(DATOS_[[Sexo]:[Sexo]]=$B62,IF(DATOS_[[AGRUP. CLAS. PROF.]:[AGRUP. CLAS. PROF.]]=$B60,IF(DATOS_[[Check Periodo Ref.]:[Check Periodo Ref.]]="Dentro",IF(DATOS_[[Check Equiparado]:[Check Equiparado]]="Sí",IF(DATOS!BJ$5="Sí",(1/DATOS_[[% anualiz]:[% anualiz]]),1)*IF(DATOS!BJ$4="Sí",1/DATOS_[[% normaliz]:[% normaliz]],1)*(DATOS_[C.Extra.02])))))))),
0)</f>
        <v>0</v>
      </c>
      <c r="AR62" s="104">
        <f t="array" ref="AR62">IFERROR(
(AVERAGE((IF(DATOS_[[Sexo]:[Sexo]]=$B62,IF(DATOS_[[AGRUP. CLAS. PROF.]:[AGRUP. CLAS. PROF.]]=$B60,IF(DATOS_[[Check Periodo Ref.]:[Check Periodo Ref.]]="Dentro",IF(DATOS_[[Check Equiparado]:[Check Equiparado]]="Sí",IF(DATOS!BK$5="Sí",(1/DATOS_[[% anualiz]:[% anualiz]]),1)*IF(DATOS!BK$4="Sí",1/DATOS_[[% normaliz]:[% normaliz]],1)*(DATOS_[C.Extra.03])))))))),
0)</f>
        <v>0</v>
      </c>
      <c r="AS62" s="104">
        <f t="array" ref="AS62">IFERROR(
(AVERAGE((IF(DATOS_[[Sexo]:[Sexo]]=$B62,IF(DATOS_[[AGRUP. CLAS. PROF.]:[AGRUP. CLAS. PROF.]]=$B60,IF(DATOS_[[Check Periodo Ref.]:[Check Periodo Ref.]]="Dentro",IF(DATOS_[[Check Equiparado]:[Check Equiparado]]="Sí",IF(DATOS!BL$5="Sí",(1/DATOS_[[% anualiz]:[% anualiz]]),1)*IF(DATOS!BL$4="Sí",1/DATOS_[[% normaliz]:[% normaliz]],1)*(DATOS_[C.Extra.04])))))))),
0)</f>
        <v>0</v>
      </c>
      <c r="AT62" s="104">
        <f t="array" ref="AT62">IFERROR(
(AVERAGE((IF(DATOS_[[Sexo]:[Sexo]]=$B62,IF(DATOS_[[AGRUP. CLAS. PROF.]:[AGRUP. CLAS. PROF.]]=$B60,IF(DATOS_[[Check Periodo Ref.]:[Check Periodo Ref.]]="Dentro",IF(DATOS_[[Check Equiparado]:[Check Equiparado]]="Sí",IF(DATOS!BM$5="Sí",(1/DATOS_[[% anualiz]:[% anualiz]]),1)*IF(DATOS!BM$4="Sí",1/DATOS_[[% normaliz]:[% normaliz]],1)*(DATOS_[C.Extra.05])))))))),
0)</f>
        <v>0</v>
      </c>
      <c r="AU62" s="105">
        <f t="array" ref="AU62">IFERROR(
AVERAGE(IF(DATOS_[Sexo]=$B62,IF(DATOS_[[AGRUP. CLAS. PROF.]:[AGRUP. CLAS. PROF.]]=$B60,IF(DATOS_[Check Equiparado]="Sí",IF(DATOS_[Check Periodo Ref.]="Dentro",DATOS_[Tot Extrasalarial Eq],FALSE))))),
0)</f>
        <v>0</v>
      </c>
      <c r="AV62" s="106">
        <f t="array" ref="AV62">IFERROR(
AVERAGE(IF(DATOS_[Sexo]=$B62,IF(DATOS_[[AGRUP. CLAS. PROF.]:[AGRUP. CLAS. PROF.]]=$B60,IF(DATOS_[Check Equiparado]="Sí",IF(DATOS_[Check Periodo Ref.]="Dentro",DATOS_[TOTAL Retrib Eq],FALSE))))),
0)</f>
        <v>0</v>
      </c>
    </row>
    <row r="63" spans="1:48" ht="17.25" thickBot="1" x14ac:dyDescent="0.35">
      <c r="A63" s="53" t="str">
        <f t="shared" ref="A63" si="67">+A64</f>
        <v>[ocultar]</v>
      </c>
      <c r="B63" s="62" t="s">
        <v>233</v>
      </c>
      <c r="C63" s="99"/>
      <c r="D63" s="63"/>
      <c r="E63" s="63"/>
      <c r="F63" s="63"/>
      <c r="G63" s="63"/>
      <c r="H63" s="63"/>
      <c r="I63" s="129" t="str">
        <f t="shared" ref="I63:AV63" si="68">IFERROR((I64-I65)/I64,"")</f>
        <v/>
      </c>
      <c r="J63" s="130" t="str">
        <f t="shared" si="68"/>
        <v/>
      </c>
      <c r="K63" s="131" t="str">
        <f t="shared" si="68"/>
        <v/>
      </c>
      <c r="L63" s="131" t="str">
        <f t="shared" si="68"/>
        <v/>
      </c>
      <c r="M63" s="131" t="str">
        <f t="shared" si="68"/>
        <v/>
      </c>
      <c r="N63" s="132" t="str">
        <f t="shared" si="68"/>
        <v/>
      </c>
      <c r="O63" s="133" t="str">
        <f t="shared" si="68"/>
        <v/>
      </c>
      <c r="P63" s="133" t="str">
        <f t="shared" si="68"/>
        <v/>
      </c>
      <c r="Q63" s="133" t="str">
        <f t="shared" si="68"/>
        <v/>
      </c>
      <c r="R63" s="133" t="str">
        <f t="shared" si="68"/>
        <v/>
      </c>
      <c r="S63" s="133" t="str">
        <f t="shared" si="68"/>
        <v/>
      </c>
      <c r="T63" s="133" t="str">
        <f t="shared" si="68"/>
        <v/>
      </c>
      <c r="U63" s="133" t="str">
        <f t="shared" si="68"/>
        <v/>
      </c>
      <c r="V63" s="133" t="str">
        <f t="shared" si="68"/>
        <v/>
      </c>
      <c r="W63" s="133" t="str">
        <f t="shared" si="68"/>
        <v/>
      </c>
      <c r="X63" s="133" t="str">
        <f t="shared" si="68"/>
        <v/>
      </c>
      <c r="Y63" s="133" t="str">
        <f t="shared" si="68"/>
        <v/>
      </c>
      <c r="Z63" s="132" t="str">
        <f t="shared" si="68"/>
        <v/>
      </c>
      <c r="AA63" s="132" t="str">
        <f t="shared" si="68"/>
        <v/>
      </c>
      <c r="AB63" s="132" t="str">
        <f t="shared" si="68"/>
        <v/>
      </c>
      <c r="AC63" s="132" t="str">
        <f t="shared" si="68"/>
        <v/>
      </c>
      <c r="AD63" s="132" t="str">
        <f t="shared" si="68"/>
        <v/>
      </c>
      <c r="AE63" s="132" t="str">
        <f t="shared" si="68"/>
        <v/>
      </c>
      <c r="AF63" s="132" t="str">
        <f t="shared" si="68"/>
        <v/>
      </c>
      <c r="AG63" s="132" t="str">
        <f t="shared" si="68"/>
        <v/>
      </c>
      <c r="AH63" s="132" t="str">
        <f t="shared" si="68"/>
        <v/>
      </c>
      <c r="AI63" s="132" t="str">
        <f t="shared" si="68"/>
        <v/>
      </c>
      <c r="AJ63" s="132" t="str">
        <f t="shared" si="68"/>
        <v/>
      </c>
      <c r="AK63" s="132" t="str">
        <f t="shared" si="68"/>
        <v/>
      </c>
      <c r="AL63" s="132" t="str">
        <f t="shared" si="68"/>
        <v/>
      </c>
      <c r="AM63" s="132" t="str">
        <f t="shared" si="68"/>
        <v/>
      </c>
      <c r="AN63" s="134" t="str">
        <f t="shared" si="68"/>
        <v/>
      </c>
      <c r="AO63" s="138" t="str">
        <f t="shared" si="68"/>
        <v/>
      </c>
      <c r="AP63" s="135" t="str">
        <f t="shared" si="68"/>
        <v/>
      </c>
      <c r="AQ63" s="135" t="str">
        <f t="shared" si="68"/>
        <v/>
      </c>
      <c r="AR63" s="135" t="str">
        <f t="shared" si="68"/>
        <v/>
      </c>
      <c r="AS63" s="135" t="str">
        <f t="shared" si="68"/>
        <v/>
      </c>
      <c r="AT63" s="135" t="str">
        <f t="shared" si="68"/>
        <v/>
      </c>
      <c r="AU63" s="136" t="str">
        <f t="shared" si="68"/>
        <v/>
      </c>
      <c r="AV63" s="137" t="str">
        <f t="shared" si="68"/>
        <v/>
      </c>
    </row>
    <row r="64" spans="1:48" x14ac:dyDescent="0.3">
      <c r="A64" s="53" t="str">
        <f t="shared" ref="A64" si="69">+IF(C64+C65=0,"[ocultar]","")</f>
        <v>[ocultar]</v>
      </c>
      <c r="B64" s="57" t="s">
        <v>162</v>
      </c>
      <c r="C64" s="56">
        <f t="array" ref="C64">SUM(IF($B64=DATOS_[Sexo],
IF($B63=DATOS_[AGRUP. CLAS. PROF.],
IF("Dentro"=DATOS_[Check Periodo Ref.],
1/(COUNTIFS(DATOS_[Sexo],$B64,DATOS_[AGRUP. CLAS. PROF.],$B63,DATOS_[Check Periodo Ref.],"Dentro",DATOS_[id],DATOS_[id]))))))</f>
        <v>0</v>
      </c>
      <c r="D64" s="58">
        <f>COUNTIFS(DATOS_[AGRUP. CLAS. PROF.],$B63,DATOS_[Sexo],$B64,DATOS_[Check Periodo Ref.],"Dentro")</f>
        <v>0</v>
      </c>
      <c r="E64" s="58">
        <f>COUNTIFS(DATOS_[AGRUP. CLAS. PROF.],$B63,DATOS_[Sexo],$B64,DATOS_[Check Periodo Ref.],"Dentro",DATOS_[Check Nº SC Norm],"Sí")</f>
        <v>0</v>
      </c>
      <c r="F64" s="58">
        <f>COUNTIFS(DATOS_[AGRUP. CLAS. PROF.],$B63,DATOS_[Sexo],$B64,DATOS_[Check Periodo Ref.],"Dentro",DATOS_[Check Nº SC Anualiz],"Sí")</f>
        <v>0</v>
      </c>
      <c r="G64" s="58">
        <f>COUNTIFS(DATOS_[AGRUP. CLAS. PROF.],$B63,DATOS_[Sexo],$B64,DATOS_[Check Periodo Ref.],"Dentro",DATOS_[Check Nº SC Norm y Anualiz],"Sí")</f>
        <v>0</v>
      </c>
      <c r="H64" s="58">
        <f>COUNTIFS(DATOS_[AGRUP. CLAS. PROF.],$B63,DATOS_[Sexo],$B64,DATOS_[Check Periodo Ref.],"Dentro",DATOS_[Check Equiparación],"Sí")</f>
        <v>0</v>
      </c>
      <c r="I64" s="100">
        <f t="array" ref="I64">IFERROR(
AVERAGE(IF(DATOS_[Sexo]=$B64,IF(DATOS_[[AGRUP. CLAS. PROF.]:[AGRUP. CLAS. PROF.]]=$B63,IF(DATOS_[Check Equiparado]="Sí",IF(DATOS_[Check Periodo Ref.]="Dentro",DATOS_[SALARIO BASE Eq],FALSE))))),
0)</f>
        <v>0</v>
      </c>
      <c r="J64" s="101">
        <f t="array" ref="J64">IFERROR(
(AVERAGE((IF(DATOS_[[Sexo]:[Sexo]]=$B64,IF(DATOS_[[AGRUP. CLAS. PROF.]:[AGRUP. CLAS. PROF.]]=$B63,IF(DATOS_[[Check Periodo Ref.]:[Check Periodo Ref.]]="Dentro",IF(DATOS_[[Check Equiparado]:[Check Equiparado]]="Sí",IF(DATOS!AE$5="Sí",(1/DATOS_[[% anualiz]:[% anualiz]]),1)*IF(DATOS!AE$4="Sí",1/DATOS_[[% normaliz]:[% normaliz]],1)*(DATOS_[Conc.Sal.01])))))))),
0)</f>
        <v>0</v>
      </c>
      <c r="K64" s="101">
        <f t="array" ref="K64">IFERROR(
(AVERAGE((IF(DATOS_[[Sexo]:[Sexo]]=$B64,IF(DATOS_[[AGRUP. CLAS. PROF.]:[AGRUP. CLAS. PROF.]]=$B63,IF(DATOS_[[Check Periodo Ref.]:[Check Periodo Ref.]]="Dentro",IF(DATOS_[[Check Equiparado]:[Check Equiparado]]="Sí",IF(DATOS!AF$5="Sí",(1/DATOS_[[% anualiz]:[% anualiz]]),1)*IF(DATOS!AF$4="Sí",1/DATOS_[[% normaliz]:[% normaliz]],1)*(DATOS_[Conc.Sal.02])))))))),
0)</f>
        <v>0</v>
      </c>
      <c r="L64" s="101">
        <f t="array" ref="L64">IFERROR(
(AVERAGE((IF(DATOS_[[Sexo]:[Sexo]]=$B64,IF(DATOS_[[AGRUP. CLAS. PROF.]:[AGRUP. CLAS. PROF.]]=$B63,IF(DATOS_[[Check Periodo Ref.]:[Check Periodo Ref.]]="Dentro",IF(DATOS_[[Check Equiparado]:[Check Equiparado]]="Sí",IF(DATOS!AG$5="Sí",(1/DATOS_[[% anualiz]:[% anualiz]]),1)*IF(DATOS!AG$4="Sí",1/DATOS_[[% normaliz]:[% normaliz]],1)*(DATOS_[Conc.Sal.03])))))))),
0)</f>
        <v>0</v>
      </c>
      <c r="M64" s="101">
        <f t="array" ref="M64">IFERROR(
(AVERAGE((IF(DATOS_[[Sexo]:[Sexo]]=$B64,IF(DATOS_[[AGRUP. CLAS. PROF.]:[AGRUP. CLAS. PROF.]]=$B63,IF(DATOS_[[Check Periodo Ref.]:[Check Periodo Ref.]]="Dentro",IF(DATOS_[[Check Equiparado]:[Check Equiparado]]="Sí",IF(DATOS!AH$5="Sí",(1/DATOS_[[% anualiz]:[% anualiz]]),1)*IF(DATOS!AH$4="Sí",1/DATOS_[[% normaliz]:[% normaliz]],1)*(DATOS_[Conc.Sal.04])))))))),
0)</f>
        <v>0</v>
      </c>
      <c r="N64" s="101">
        <f t="array" ref="N64">IFERROR(
(AVERAGE((IF(DATOS_[[Sexo]:[Sexo]]=$B64,IF(DATOS_[[AGRUP. CLAS. PROF.]:[AGRUP. CLAS. PROF.]]=$B63,IF(DATOS_[[Check Periodo Ref.]:[Check Periodo Ref.]]="Dentro",IF(DATOS_[[Check Equiparado]:[Check Equiparado]]="Sí",IF(DATOS!AI$5="Sí",(1/DATOS_[[% anualiz]:[% anualiz]]),1)*IF(DATOS!AI$4="Sí",1/DATOS_[[% normaliz]:[% normaliz]],1)*(DATOS_[Conc.Sal.05])))))))),
0)</f>
        <v>0</v>
      </c>
      <c r="O64" s="101">
        <f t="array" ref="O64">IFERROR(
(AVERAGE((IF(DATOS_[[Sexo]:[Sexo]]=$B64,IF(DATOS_[[AGRUP. CLAS. PROF.]:[AGRUP. CLAS. PROF.]]=$B63,IF(DATOS_[[Check Periodo Ref.]:[Check Periodo Ref.]]="Dentro",IF(DATOS_[[Check Equiparado]:[Check Equiparado]]="Sí",IF(DATOS!AJ$5="Sí",(1/DATOS_[[% anualiz]:[% anualiz]]),1)*IF(DATOS!AJ$4="Sí",1/DATOS_[[% normaliz]:[% normaliz]],1)*(DATOS_[Conc.Sal.06])))))))),
0)</f>
        <v>0</v>
      </c>
      <c r="P64" s="101">
        <f t="array" ref="P64">IFERROR(
(AVERAGE((IF(DATOS_[[Sexo]:[Sexo]]=$B64,IF(DATOS_[[AGRUP. CLAS. PROF.]:[AGRUP. CLAS. PROF.]]=$B63,IF(DATOS_[[Check Periodo Ref.]:[Check Periodo Ref.]]="Dentro",IF(DATOS_[[Check Equiparado]:[Check Equiparado]]="Sí",IF(DATOS!AK$5="Sí",(1/DATOS_[[% anualiz]:[% anualiz]]),1)*IF(DATOS!AK$4="Sí",1/DATOS_[[% normaliz]:[% normaliz]],1)*(DATOS_[Conc.Sal.07])))))))),
0)</f>
        <v>0</v>
      </c>
      <c r="Q64" s="101">
        <f t="array" ref="Q64">IFERROR(
(AVERAGE((IF(DATOS_[[Sexo]:[Sexo]]=$B64,IF(DATOS_[[AGRUP. CLAS. PROF.]:[AGRUP. CLAS. PROF.]]=$B63,IF(DATOS_[[Check Periodo Ref.]:[Check Periodo Ref.]]="Dentro",IF(DATOS_[[Check Equiparado]:[Check Equiparado]]="Sí",IF(DATOS!AL$5="Sí",(1/DATOS_[[% anualiz]:[% anualiz]]),1)*IF(DATOS!AL$4="Sí",1/DATOS_[[% normaliz]:[% normaliz]],1)*(DATOS_[Conc.Sal.08])))))))),
0)</f>
        <v>0</v>
      </c>
      <c r="R64" s="101">
        <f t="array" ref="R64">IFERROR(
(AVERAGE((IF(DATOS_[[Sexo]:[Sexo]]=$B64,IF(DATOS_[[AGRUP. CLAS. PROF.]:[AGRUP. CLAS. PROF.]]=$B63,IF(DATOS_[[Check Periodo Ref.]:[Check Periodo Ref.]]="Dentro",IF(DATOS_[[Check Equiparado]:[Check Equiparado]]="Sí",IF(DATOS!AM$5="Sí",(1/DATOS_[[% anualiz]:[% anualiz]]),1)*IF(DATOS!AM$4="Sí",1/DATOS_[[% normaliz]:[% normaliz]],1)*(DATOS_[Conc.Sal.09])))))))),
0)</f>
        <v>0</v>
      </c>
      <c r="S64" s="101">
        <f t="array" ref="S64">IFERROR(
(AVERAGE((IF(DATOS_[[Sexo]:[Sexo]]=$B64,IF(DATOS_[[AGRUP. CLAS. PROF.]:[AGRUP. CLAS. PROF.]]=$B63,IF(DATOS_[[Check Periodo Ref.]:[Check Periodo Ref.]]="Dentro",IF(DATOS_[[Check Equiparado]:[Check Equiparado]]="Sí",IF(DATOS!AN$5="Sí",(1/DATOS_[[% anualiz]:[% anualiz]]),1)*IF(DATOS!AN$4="Sí",1/DATOS_[[% normaliz]:[% normaliz]],1)*(DATOS_[Conc.Sal.10])))))))),
0)</f>
        <v>0</v>
      </c>
      <c r="T64" s="101">
        <f t="array" ref="T64">IFERROR(
(AVERAGE((IF(DATOS_[[Sexo]:[Sexo]]=$B64,IF(DATOS_[[AGRUP. CLAS. PROF.]:[AGRUP. CLAS. PROF.]]=$B63,IF(DATOS_[[Check Periodo Ref.]:[Check Periodo Ref.]]="Dentro",IF(DATOS_[[Check Equiparado]:[Check Equiparado]]="Sí",IF(DATOS!AO$5="Sí",(1/DATOS_[[% anualiz]:[% anualiz]]),1)*IF(DATOS!AO$4="Sí",1/DATOS_[[% normaliz]:[% normaliz]],1)*(DATOS_[Conc.Sal.11])))))))),
0)</f>
        <v>0</v>
      </c>
      <c r="U64" s="101">
        <f t="array" ref="U64">IFERROR(
(AVERAGE((IF(DATOS_[[Sexo]:[Sexo]]=$B64,IF(DATOS_[[AGRUP. CLAS. PROF.]:[AGRUP. CLAS. PROF.]]=$B63,IF(DATOS_[[Check Periodo Ref.]:[Check Periodo Ref.]]="Dentro",IF(DATOS_[[Check Equiparado]:[Check Equiparado]]="Sí",IF(DATOS!AP$5="Sí",(1/DATOS_[[% anualiz]:[% anualiz]]),1)*IF(DATOS!AP$4="Sí",1/DATOS_[[% normaliz]:[% normaliz]],1)*(DATOS_[Conc.Sal.12])))))))),
0)</f>
        <v>0</v>
      </c>
      <c r="V64" s="101">
        <f t="array" ref="V64">IFERROR(
(AVERAGE((IF(DATOS_[[Sexo]:[Sexo]]=$B64,IF(DATOS_[[AGRUP. CLAS. PROF.]:[AGRUP. CLAS. PROF.]]=$B63,IF(DATOS_[[Check Periodo Ref.]:[Check Periodo Ref.]]="Dentro",IF(DATOS_[[Check Equiparado]:[Check Equiparado]]="Sí",IF(DATOS!AQ$5="Sí",(1/DATOS_[[% anualiz]:[% anualiz]]),1)*IF(DATOS!AQ$4="Sí",1/DATOS_[[% normaliz]:[% normaliz]],1)*(DATOS_[Conc.Sal.13])))))))),
0)</f>
        <v>0</v>
      </c>
      <c r="W64" s="101">
        <f t="array" ref="W64">IFERROR(
(AVERAGE((IF(DATOS_[[Sexo]:[Sexo]]=$B64,IF(DATOS_[[AGRUP. CLAS. PROF.]:[AGRUP. CLAS. PROF.]]=$B63,IF(DATOS_[[Check Periodo Ref.]:[Check Periodo Ref.]]="Dentro",IF(DATOS_[[Check Equiparado]:[Check Equiparado]]="Sí",IF(DATOS!AR$5="Sí",(1/DATOS_[[% anualiz]:[% anualiz]]),1)*IF(DATOS!AR$4="Sí",1/DATOS_[[% normaliz]:[% normaliz]],1)*(DATOS_[Conc.Sal.14])))))))),
0)</f>
        <v>0</v>
      </c>
      <c r="X64" s="101">
        <f t="array" ref="X64">IFERROR(
(AVERAGE((IF(DATOS_[[Sexo]:[Sexo]]=$B64,IF(DATOS_[[AGRUP. CLAS. PROF.]:[AGRUP. CLAS. PROF.]]=$B63,IF(DATOS_[[Check Periodo Ref.]:[Check Periodo Ref.]]="Dentro",IF(DATOS_[[Check Equiparado]:[Check Equiparado]]="Sí",IF(DATOS!AS$5="Sí",(1/DATOS_[[% anualiz]:[% anualiz]]),1)*IF(DATOS!AS$4="Sí",1/DATOS_[[% normaliz]:[% normaliz]],1)*(DATOS_[Conc.Sal.15])))))))),
0)</f>
        <v>0</v>
      </c>
      <c r="Y64" s="101">
        <f t="array" ref="Y64">IFERROR(
(AVERAGE((IF(DATOS_[[Sexo]:[Sexo]]=$B64,IF(DATOS_[[AGRUP. CLAS. PROF.]:[AGRUP. CLAS. PROF.]]=$B63,IF(DATOS_[[Check Periodo Ref.]:[Check Periodo Ref.]]="Dentro",IF(DATOS_[[Check Equiparado]:[Check Equiparado]]="Sí",IF(DATOS!AT$5="Sí",(1/DATOS_[[% anualiz]:[% anualiz]]),1)*IF(DATOS!AT$4="Sí",1/DATOS_[[% normaliz]:[% normaliz]],1)*(DATOS_[Conc.Sal.16])))))))),
0)</f>
        <v>0</v>
      </c>
      <c r="Z64" s="101">
        <f t="array" ref="Z64">IFERROR(
(AVERAGE((IF(DATOS_[[Sexo]:[Sexo]]=$B64,IF(DATOS_[[AGRUP. CLAS. PROF.]:[AGRUP. CLAS. PROF.]]=$B63,IF(DATOS_[[Check Periodo Ref.]:[Check Periodo Ref.]]="Dentro",IF(DATOS_[[Check Equiparado]:[Check Equiparado]]="Sí",IF(DATOS!AU$5="Sí",(1/DATOS_[[% anualiz]:[% anualiz]]),1)*IF(DATOS!AU$4="Sí",1/DATOS_[[% normaliz]:[% normaliz]],1)*(DATOS_[Conc.Sal.17])))))))),
0)</f>
        <v>0</v>
      </c>
      <c r="AA64" s="101">
        <f t="array" ref="AA64">IFERROR(
(AVERAGE((IF(DATOS_[[Sexo]:[Sexo]]=$B64,IF(DATOS_[[AGRUP. CLAS. PROF.]:[AGRUP. CLAS. PROF.]]=$B63,IF(DATOS_[[Check Periodo Ref.]:[Check Periodo Ref.]]="Dentro",IF(DATOS_[[Check Equiparado]:[Check Equiparado]]="Sí",IF(DATOS!AV$5="Sí",(1/DATOS_[[% anualiz]:[% anualiz]]),1)*IF(DATOS!AV$4="Sí",1/DATOS_[[% normaliz]:[% normaliz]],1)*(DATOS_[Conc.Sal.18])))))))),
0)</f>
        <v>0</v>
      </c>
      <c r="AB64" s="101">
        <f t="array" ref="AB64">IFERROR(
(AVERAGE((IF(DATOS_[[Sexo]:[Sexo]]=$B64,IF(DATOS_[[AGRUP. CLAS. PROF.]:[AGRUP. CLAS. PROF.]]=$B63,IF(DATOS_[[Check Periodo Ref.]:[Check Periodo Ref.]]="Dentro",IF(DATOS_[[Check Equiparado]:[Check Equiparado]]="Sí",IF(DATOS!AW$5="Sí",(1/DATOS_[[% anualiz]:[% anualiz]]),1)*IF(DATOS!AW$4="Sí",1/DATOS_[[% normaliz]:[% normaliz]],1)*(DATOS_[Conc.Sal.19])))))))),
0)</f>
        <v>0</v>
      </c>
      <c r="AC64" s="101">
        <f t="array" ref="AC64">IFERROR(
(AVERAGE((IF(DATOS_[[Sexo]:[Sexo]]=$B64,IF(DATOS_[[AGRUP. CLAS. PROF.]:[AGRUP. CLAS. PROF.]]=$B63,IF(DATOS_[[Check Periodo Ref.]:[Check Periodo Ref.]]="Dentro",IF(DATOS_[[Check Equiparado]:[Check Equiparado]]="Sí",IF(DATOS!AX$5="Sí",(1/DATOS_[[% anualiz]:[% anualiz]]),1)*IF(DATOS!AX$4="Sí",1/DATOS_[[% normaliz]:[% normaliz]],1)*(DATOS_[Conc.Sal.20])))))))),
0)</f>
        <v>0</v>
      </c>
      <c r="AD64" s="101">
        <f t="array" ref="AD64">IFERROR(
(AVERAGE((IF(DATOS_[[Sexo]:[Sexo]]=$B64,IF(DATOS_[[AGRUP. CLAS. PROF.]:[AGRUP. CLAS. PROF.]]=$B63,IF(DATOS_[[Check Periodo Ref.]:[Check Periodo Ref.]]="Dentro",IF(DATOS_[[Check Equiparado]:[Check Equiparado]]="Sí",IF(DATOS!AY$5="Sí",(1/DATOS_[[% anualiz]:[% anualiz]]),1)*IF(DATOS!AY$4="Sí",1/DATOS_[[% normaliz]:[% normaliz]],1)*(DATOS_[Conc.Sal.21])))))))),
0)</f>
        <v>0</v>
      </c>
      <c r="AE64" s="101">
        <f t="array" ref="AE64">IFERROR(
(AVERAGE((IF(DATOS_[[Sexo]:[Sexo]]=$B64,IF(DATOS_[[AGRUP. CLAS. PROF.]:[AGRUP. CLAS. PROF.]]=$B63,IF(DATOS_[[Check Periodo Ref.]:[Check Periodo Ref.]]="Dentro",IF(DATOS_[[Check Equiparado]:[Check Equiparado]]="Sí",IF(DATOS!AZ$5="Sí",(1/DATOS_[[% anualiz]:[% anualiz]]),1)*IF(DATOS!AZ$4="Sí",1/DATOS_[[% normaliz]:[% normaliz]],1)*(DATOS_[Conc.Sal.22])))))))),
0)</f>
        <v>0</v>
      </c>
      <c r="AF64" s="101">
        <f t="array" ref="AF64">IFERROR(
(AVERAGE((IF(DATOS_[[Sexo]:[Sexo]]=$B64,IF(DATOS_[[AGRUP. CLAS. PROF.]:[AGRUP. CLAS. PROF.]]=$B63,IF(DATOS_[[Check Periodo Ref.]:[Check Periodo Ref.]]="Dentro",IF(DATOS_[[Check Equiparado]:[Check Equiparado]]="Sí",IF(DATOS!BA$5="Sí",(1/DATOS_[[% anualiz]:[% anualiz]]),1)*IF(DATOS!BA$4="Sí",1/DATOS_[[% normaliz]:[% normaliz]],1)*(DATOS_[Conc.Sal.23])))))))),
0)</f>
        <v>0</v>
      </c>
      <c r="AG64" s="101">
        <f t="array" ref="AG64">IFERROR(
(AVERAGE((IF(DATOS_[[Sexo]:[Sexo]]=$B64,IF(DATOS_[[AGRUP. CLAS. PROF.]:[AGRUP. CLAS. PROF.]]=$B63,IF(DATOS_[[Check Periodo Ref.]:[Check Periodo Ref.]]="Dentro",IF(DATOS_[[Check Equiparado]:[Check Equiparado]]="Sí",IF(DATOS!BB$5="Sí",(1/DATOS_[[% anualiz]:[% anualiz]]),1)*IF(DATOS!BB$4="Sí",1/DATOS_[[% normaliz]:[% normaliz]],1)*(DATOS_[Conc.Sal.24])))))))),
0)</f>
        <v>0</v>
      </c>
      <c r="AH64" s="101">
        <f t="array" ref="AH64">IFERROR(
(AVERAGE((IF(DATOS_[[Sexo]:[Sexo]]=$B64,IF(DATOS_[[AGRUP. CLAS. PROF.]:[AGRUP. CLAS. PROF.]]=$B63,IF(DATOS_[[Check Periodo Ref.]:[Check Periodo Ref.]]="Dentro",IF(DATOS_[[Check Equiparado]:[Check Equiparado]]="Sí",IF(DATOS!BC$5="Sí",(1/DATOS_[[% anualiz]:[% anualiz]]),1)*IF(DATOS!BC$4="Sí",1/DATOS_[[% normaliz]:[% normaliz]],1)*(DATOS_[Conc.Sal.25])))))))),
0)</f>
        <v>0</v>
      </c>
      <c r="AI64" s="101">
        <f t="array" ref="AI64">IFERROR(
(AVERAGE((IF(DATOS_[[Sexo]:[Sexo]]=$B64,IF(DATOS_[[AGRUP. CLAS. PROF.]:[AGRUP. CLAS. PROF.]]=$B63,IF(DATOS_[[Check Periodo Ref.]:[Check Periodo Ref.]]="Dentro",IF(DATOS_[[Check Equiparado]:[Check Equiparado]]="Sí",IF(DATOS!BD$5="Sí",(1/DATOS_[[% anualiz]:[% anualiz]]),1)*IF(DATOS!BD$4="Sí",1/DATOS_[[% normaliz]:[% normaliz]],1)*(DATOS_[Conc.Sal.26])))))))),
0)</f>
        <v>0</v>
      </c>
      <c r="AJ64" s="101">
        <f t="array" ref="AJ64">IFERROR(
(AVERAGE((IF(DATOS_[[Sexo]:[Sexo]]=$B64,IF(DATOS_[[AGRUP. CLAS. PROF.]:[AGRUP. CLAS. PROF.]]=$B63,IF(DATOS_[[Check Periodo Ref.]:[Check Periodo Ref.]]="Dentro",IF(DATOS_[[Check Equiparado]:[Check Equiparado]]="Sí",IF(DATOS!BE$5="Sí",(1/DATOS_[[% anualiz]:[% anualiz]]),1)*IF(DATOS!BE$4="Sí",1/DATOS_[[% normaliz]:[% normaliz]],1)*(DATOS_[Conc.Sal.27])))))))),
0)</f>
        <v>0</v>
      </c>
      <c r="AK64" s="101">
        <f t="array" ref="AK64">IFERROR(
(AVERAGE((IF(DATOS_[[Sexo]:[Sexo]]=$B64,IF(DATOS_[[AGRUP. CLAS. PROF.]:[AGRUP. CLAS. PROF.]]=$B63,IF(DATOS_[[Check Periodo Ref.]:[Check Periodo Ref.]]="Dentro",IF(DATOS_[[Check Equiparado]:[Check Equiparado]]="Sí",IF(DATOS!BF$5="Sí",(1/DATOS_[[% anualiz]:[% anualiz]]),1)*IF(DATOS!BF$4="Sí",1/DATOS_[[% normaliz]:[% normaliz]],1)*(DATOS_[Conc.Sal.28])))))))),
0)</f>
        <v>0</v>
      </c>
      <c r="AL64" s="101">
        <f t="array" ref="AL64">IFERROR(
(AVERAGE((IF(DATOS_[[Sexo]:[Sexo]]=$B64,IF(DATOS_[[AGRUP. CLAS. PROF.]:[AGRUP. CLAS. PROF.]]=$B63,IF(DATOS_[[Check Periodo Ref.]:[Check Periodo Ref.]]="Dentro",IF(DATOS_[[Check Equiparado]:[Check Equiparado]]="Sí",IF(DATOS!BG$5="Sí",(1/DATOS_[[% anualiz]:[% anualiz]]),1)*IF(DATOS!BG$4="Sí",1/DATOS_[[% normaliz]:[% normaliz]],1)*(DATOS_[Conc.Sal.29])))))))),
0)</f>
        <v>0</v>
      </c>
      <c r="AM64" s="101">
        <f t="array" ref="AM64">IFERROR(
(AVERAGE((IF(DATOS_[[Sexo]:[Sexo]]=$B64,IF(DATOS_[[AGRUP. CLAS. PROF.]:[AGRUP. CLAS. PROF.]]=$B63,IF(DATOS_[[Check Periodo Ref.]:[Check Periodo Ref.]]="Dentro",IF(DATOS_[[Check Equiparado]:[Check Equiparado]]="Sí",IF(DATOS!BH$5="Sí",(1/DATOS_[[% anualiz]:[% anualiz]]),1)*IF(DATOS!BH$4="Sí",1/DATOS_[[% normaliz]:[% normaliz]],1)*(DATOS_[Conc.Sal.30])))))))),
0)</f>
        <v>0</v>
      </c>
      <c r="AN64" s="102">
        <f t="array" ref="AN64">IFERROR(
AVERAGE(IF(DATOS_[Sexo]=$B64,IF(DATOS_[[AGRUP. CLAS. PROF.]:[AGRUP. CLAS. PROF.]]=$B63,IF(DATOS_[Check Equiparado]="Sí",IF(DATOS_[Check Periodo Ref.]="Dentro",DATOS_[Tot COMPL.SAL Eq],FALSE))))),
0)</f>
        <v>0</v>
      </c>
      <c r="AO64" s="103">
        <f t="array" ref="AO64">IFERROR(
AVERAGE(IF(DATOS_[Sexo]=$B64,IF(DATOS_[[AGRUP. CLAS. PROF.]:[AGRUP. CLAS. PROF.]]=$B63,IF(DATOS_[Check Equiparado]="Sí",IF(DATOS_[Check Periodo Ref.]="Dentro",DATOS_[TOTAL SALARIO Eq],FALSE))))),
0)</f>
        <v>0</v>
      </c>
      <c r="AP64" s="104">
        <f t="array" ref="AP64">IFERROR(
(AVERAGE((IF(DATOS_[[Sexo]:[Sexo]]=$B64,IF(DATOS_[[AGRUP. CLAS. PROF.]:[AGRUP. CLAS. PROF.]]=$B63,IF(DATOS_[[Check Periodo Ref.]:[Check Periodo Ref.]]="Dentro",IF(DATOS_[[Check Equiparado]:[Check Equiparado]]="Sí",IF(DATOS!BI$5="Sí",(1/DATOS_[[% anualiz]:[% anualiz]]),1)*IF(DATOS!BI$4="Sí",1/DATOS_[[% normaliz]:[% normaliz]],1)*(DATOS_[C.Extra.01])))))))),
0)</f>
        <v>0</v>
      </c>
      <c r="AQ64" s="104">
        <f t="array" ref="AQ64">IFERROR(
(AVERAGE((IF(DATOS_[[Sexo]:[Sexo]]=$B64,IF(DATOS_[[AGRUP. CLAS. PROF.]:[AGRUP. CLAS. PROF.]]=$B63,IF(DATOS_[[Check Periodo Ref.]:[Check Periodo Ref.]]="Dentro",IF(DATOS_[[Check Equiparado]:[Check Equiparado]]="Sí",IF(DATOS!BJ$5="Sí",(1/DATOS_[[% anualiz]:[% anualiz]]),1)*IF(DATOS!BJ$4="Sí",1/DATOS_[[% normaliz]:[% normaliz]],1)*(DATOS_[C.Extra.02])))))))),
0)</f>
        <v>0</v>
      </c>
      <c r="AR64" s="104">
        <f t="array" ref="AR64">IFERROR(
(AVERAGE((IF(DATOS_[[Sexo]:[Sexo]]=$B64,IF(DATOS_[[AGRUP. CLAS. PROF.]:[AGRUP. CLAS. PROF.]]=$B63,IF(DATOS_[[Check Periodo Ref.]:[Check Periodo Ref.]]="Dentro",IF(DATOS_[[Check Equiparado]:[Check Equiparado]]="Sí",IF(DATOS!BK$5="Sí",(1/DATOS_[[% anualiz]:[% anualiz]]),1)*IF(DATOS!BK$4="Sí",1/DATOS_[[% normaliz]:[% normaliz]],1)*(DATOS_[C.Extra.03])))))))),
0)</f>
        <v>0</v>
      </c>
      <c r="AS64" s="104">
        <f t="array" ref="AS64">IFERROR(
(AVERAGE((IF(DATOS_[[Sexo]:[Sexo]]=$B64,IF(DATOS_[[AGRUP. CLAS. PROF.]:[AGRUP. CLAS. PROF.]]=$B63,IF(DATOS_[[Check Periodo Ref.]:[Check Periodo Ref.]]="Dentro",IF(DATOS_[[Check Equiparado]:[Check Equiparado]]="Sí",IF(DATOS!BL$5="Sí",(1/DATOS_[[% anualiz]:[% anualiz]]),1)*IF(DATOS!BL$4="Sí",1/DATOS_[[% normaliz]:[% normaliz]],1)*(DATOS_[C.Extra.04])))))))),
0)</f>
        <v>0</v>
      </c>
      <c r="AT64" s="104">
        <f t="array" ref="AT64">IFERROR(
(AVERAGE((IF(DATOS_[[Sexo]:[Sexo]]=$B64,IF(DATOS_[[AGRUP. CLAS. PROF.]:[AGRUP. CLAS. PROF.]]=$B63,IF(DATOS_[[Check Periodo Ref.]:[Check Periodo Ref.]]="Dentro",IF(DATOS_[[Check Equiparado]:[Check Equiparado]]="Sí",IF(DATOS!BM$5="Sí",(1/DATOS_[[% anualiz]:[% anualiz]]),1)*IF(DATOS!BM$4="Sí",1/DATOS_[[% normaliz]:[% normaliz]],1)*(DATOS_[C.Extra.05])))))))),
0)</f>
        <v>0</v>
      </c>
      <c r="AU64" s="105">
        <f t="array" ref="AU64">IFERROR(
AVERAGE(IF(DATOS_[Sexo]=$B64,IF(DATOS_[[AGRUP. CLAS. PROF.]:[AGRUP. CLAS. PROF.]]=$B63,IF(DATOS_[Check Equiparado]="Sí",IF(DATOS_[Check Periodo Ref.]="Dentro",DATOS_[Tot Extrasalarial Eq],FALSE))))),
0)</f>
        <v>0</v>
      </c>
      <c r="AV64" s="106">
        <f t="array" ref="AV64">IFERROR(
AVERAGE(IF(DATOS_[Sexo]=$B64,IF(DATOS_[[AGRUP. CLAS. PROF.]:[AGRUP. CLAS. PROF.]]=$B63,IF(DATOS_[Check Equiparado]="Sí",IF(DATOS_[Check Periodo Ref.]="Dentro",DATOS_[TOTAL Retrib Eq],FALSE))))),
0)</f>
        <v>0</v>
      </c>
    </row>
    <row r="65" spans="1:48" x14ac:dyDescent="0.3">
      <c r="A65" s="53" t="str">
        <f t="shared" ref="A65" si="70">+A64</f>
        <v>[ocultar]</v>
      </c>
      <c r="B65" s="57" t="s">
        <v>163</v>
      </c>
      <c r="C65" s="56">
        <f t="array" ref="C65">SUM(IF($B65=DATOS_[Sexo],
IF($B63=DATOS_[AGRUP. CLAS. PROF.],
IF("Dentro"=DATOS_[Check Periodo Ref.],
1/(COUNTIFS(DATOS_[Sexo],$B65,DATOS_[AGRUP. CLAS. PROF.],$B63,DATOS_[Check Periodo Ref.],"Dentro",DATOS_[id],DATOS_[id]))))))</f>
        <v>0</v>
      </c>
      <c r="D65" s="58">
        <f>COUNTIFS(DATOS_[AGRUP. CLAS. PROF.],$B63,DATOS_[Sexo],$B65,DATOS_[Check Periodo Ref.],"Dentro")</f>
        <v>0</v>
      </c>
      <c r="E65" s="58">
        <f>COUNTIFS(DATOS_[AGRUP. CLAS. PROF.],$B63,DATOS_[Sexo],$B65,DATOS_[Check Periodo Ref.],"Dentro",DATOS_[Check Nº SC Norm],"Sí")</f>
        <v>0</v>
      </c>
      <c r="F65" s="58">
        <f>COUNTIFS(DATOS_[AGRUP. CLAS. PROF.],$B63,DATOS_[Sexo],$B65,DATOS_[Check Periodo Ref.],"Dentro",DATOS_[Check Nº SC Anualiz],"Sí")</f>
        <v>0</v>
      </c>
      <c r="G65" s="58">
        <f>COUNTIFS(DATOS_[AGRUP. CLAS. PROF.],$B63,DATOS_[Sexo],$B65,DATOS_[Check Periodo Ref.],"Dentro",DATOS_[Check Nº SC Norm y Anualiz],"Sí")</f>
        <v>0</v>
      </c>
      <c r="H65" s="58">
        <f>COUNTIFS(DATOS_[AGRUP. CLAS. PROF.],$B63,DATOS_[Sexo],$B65,DATOS_[Check Periodo Ref.],"Dentro",DATOS_[Check Equiparación],"Sí")</f>
        <v>0</v>
      </c>
      <c r="I65" s="100" cm="1">
        <f t="array" ref="I65">IFERROR(
AVERAGE(IF(DATOS_[Sexo]=$B65,IF(DATOS_[[AGRUP. CLAS. PROF.]:[AGRUP. CLAS. PROF.]]=$B63,IF(DATOS_[Check Equiparado]="Sí",IF(DATOS_[Check Periodo Ref.]="Dentro",DATOS_[SALARIO BASE Eq],FALSE))))),
0)</f>
        <v>0</v>
      </c>
      <c r="J65" s="101">
        <f t="array" ref="J65">IFERROR(
(AVERAGE((IF(DATOS_[[Sexo]:[Sexo]]=$B65,IF(DATOS_[[AGRUP. CLAS. PROF.]:[AGRUP. CLAS. PROF.]]=$B63,IF(DATOS_[[Check Periodo Ref.]:[Check Periodo Ref.]]="Dentro",IF(DATOS_[[Check Equiparado]:[Check Equiparado]]="Sí",IF(DATOS!AE$5="Sí",(1/DATOS_[[% anualiz]:[% anualiz]]),1)*IF(DATOS!AE$4="Sí",1/DATOS_[[% normaliz]:[% normaliz]],1)*(DATOS_[Conc.Sal.01])))))))),
0)</f>
        <v>0</v>
      </c>
      <c r="K65" s="101">
        <f t="array" ref="K65">IFERROR(
(AVERAGE((IF(DATOS_[[Sexo]:[Sexo]]=$B65,IF(DATOS_[[AGRUP. CLAS. PROF.]:[AGRUP. CLAS. PROF.]]=$B63,IF(DATOS_[[Check Periodo Ref.]:[Check Periodo Ref.]]="Dentro",IF(DATOS_[[Check Equiparado]:[Check Equiparado]]="Sí",IF(DATOS!AF$5="Sí",(1/DATOS_[[% anualiz]:[% anualiz]]),1)*IF(DATOS!AF$4="Sí",1/DATOS_[[% normaliz]:[% normaliz]],1)*(DATOS_[Conc.Sal.02])))))))),
0)</f>
        <v>0</v>
      </c>
      <c r="L65" s="101">
        <f t="array" ref="L65">IFERROR(
(AVERAGE((IF(DATOS_[[Sexo]:[Sexo]]=$B65,IF(DATOS_[[AGRUP. CLAS. PROF.]:[AGRUP. CLAS. PROF.]]=$B63,IF(DATOS_[[Check Periodo Ref.]:[Check Periodo Ref.]]="Dentro",IF(DATOS_[[Check Equiparado]:[Check Equiparado]]="Sí",IF(DATOS!AG$5="Sí",(1/DATOS_[[% anualiz]:[% anualiz]]),1)*IF(DATOS!AG$4="Sí",1/DATOS_[[% normaliz]:[% normaliz]],1)*(DATOS_[Conc.Sal.03])))))))),
0)</f>
        <v>0</v>
      </c>
      <c r="M65" s="101">
        <f t="array" ref="M65">IFERROR(
(AVERAGE((IF(DATOS_[[Sexo]:[Sexo]]=$B65,IF(DATOS_[[AGRUP. CLAS. PROF.]:[AGRUP. CLAS. PROF.]]=$B63,IF(DATOS_[[Check Periodo Ref.]:[Check Periodo Ref.]]="Dentro",IF(DATOS_[[Check Equiparado]:[Check Equiparado]]="Sí",IF(DATOS!AH$5="Sí",(1/DATOS_[[% anualiz]:[% anualiz]]),1)*IF(DATOS!AH$4="Sí",1/DATOS_[[% normaliz]:[% normaliz]],1)*(DATOS_[Conc.Sal.04])))))))),
0)</f>
        <v>0</v>
      </c>
      <c r="N65" s="101">
        <f t="array" ref="N65">IFERROR(
(AVERAGE((IF(DATOS_[[Sexo]:[Sexo]]=$B65,IF(DATOS_[[AGRUP. CLAS. PROF.]:[AGRUP. CLAS. PROF.]]=$B63,IF(DATOS_[[Check Periodo Ref.]:[Check Periodo Ref.]]="Dentro",IF(DATOS_[[Check Equiparado]:[Check Equiparado]]="Sí",IF(DATOS!AI$5="Sí",(1/DATOS_[[% anualiz]:[% anualiz]]),1)*IF(DATOS!AI$4="Sí",1/DATOS_[[% normaliz]:[% normaliz]],1)*(DATOS_[Conc.Sal.05])))))))),
0)</f>
        <v>0</v>
      </c>
      <c r="O65" s="101">
        <f t="array" ref="O65">IFERROR(
(AVERAGE((IF(DATOS_[[Sexo]:[Sexo]]=$B65,IF(DATOS_[[AGRUP. CLAS. PROF.]:[AGRUP. CLAS. PROF.]]=$B63,IF(DATOS_[[Check Periodo Ref.]:[Check Periodo Ref.]]="Dentro",IF(DATOS_[[Check Equiparado]:[Check Equiparado]]="Sí",IF(DATOS!AJ$5="Sí",(1/DATOS_[[% anualiz]:[% anualiz]]),1)*IF(DATOS!AJ$4="Sí",1/DATOS_[[% normaliz]:[% normaliz]],1)*(DATOS_[Conc.Sal.06])))))))),
0)</f>
        <v>0</v>
      </c>
      <c r="P65" s="101">
        <f t="array" ref="P65">IFERROR(
(AVERAGE((IF(DATOS_[[Sexo]:[Sexo]]=$B65,IF(DATOS_[[AGRUP. CLAS. PROF.]:[AGRUP. CLAS. PROF.]]=$B63,IF(DATOS_[[Check Periodo Ref.]:[Check Periodo Ref.]]="Dentro",IF(DATOS_[[Check Equiparado]:[Check Equiparado]]="Sí",IF(DATOS!AK$5="Sí",(1/DATOS_[[% anualiz]:[% anualiz]]),1)*IF(DATOS!AK$4="Sí",1/DATOS_[[% normaliz]:[% normaliz]],1)*(DATOS_[Conc.Sal.07])))))))),
0)</f>
        <v>0</v>
      </c>
      <c r="Q65" s="101">
        <f t="array" ref="Q65">IFERROR(
(AVERAGE((IF(DATOS_[[Sexo]:[Sexo]]=$B65,IF(DATOS_[[AGRUP. CLAS. PROF.]:[AGRUP. CLAS. PROF.]]=$B63,IF(DATOS_[[Check Periodo Ref.]:[Check Periodo Ref.]]="Dentro",IF(DATOS_[[Check Equiparado]:[Check Equiparado]]="Sí",IF(DATOS!AL$5="Sí",(1/DATOS_[[% anualiz]:[% anualiz]]),1)*IF(DATOS!AL$4="Sí",1/DATOS_[[% normaliz]:[% normaliz]],1)*(DATOS_[Conc.Sal.08])))))))),
0)</f>
        <v>0</v>
      </c>
      <c r="R65" s="101">
        <f t="array" ref="R65">IFERROR(
(AVERAGE((IF(DATOS_[[Sexo]:[Sexo]]=$B65,IF(DATOS_[[AGRUP. CLAS. PROF.]:[AGRUP. CLAS. PROF.]]=$B63,IF(DATOS_[[Check Periodo Ref.]:[Check Periodo Ref.]]="Dentro",IF(DATOS_[[Check Equiparado]:[Check Equiparado]]="Sí",IF(DATOS!AM$5="Sí",(1/DATOS_[[% anualiz]:[% anualiz]]),1)*IF(DATOS!AM$4="Sí",1/DATOS_[[% normaliz]:[% normaliz]],1)*(DATOS_[Conc.Sal.09])))))))),
0)</f>
        <v>0</v>
      </c>
      <c r="S65" s="101">
        <f t="array" ref="S65">IFERROR(
(AVERAGE((IF(DATOS_[[Sexo]:[Sexo]]=$B65,IF(DATOS_[[AGRUP. CLAS. PROF.]:[AGRUP. CLAS. PROF.]]=$B63,IF(DATOS_[[Check Periodo Ref.]:[Check Periodo Ref.]]="Dentro",IF(DATOS_[[Check Equiparado]:[Check Equiparado]]="Sí",IF(DATOS!AN$5="Sí",(1/DATOS_[[% anualiz]:[% anualiz]]),1)*IF(DATOS!AN$4="Sí",1/DATOS_[[% normaliz]:[% normaliz]],1)*(DATOS_[Conc.Sal.10])))))))),
0)</f>
        <v>0</v>
      </c>
      <c r="T65" s="101">
        <f t="array" ref="T65">IFERROR(
(AVERAGE((IF(DATOS_[[Sexo]:[Sexo]]=$B65,IF(DATOS_[[AGRUP. CLAS. PROF.]:[AGRUP. CLAS. PROF.]]=$B63,IF(DATOS_[[Check Periodo Ref.]:[Check Periodo Ref.]]="Dentro",IF(DATOS_[[Check Equiparado]:[Check Equiparado]]="Sí",IF(DATOS!AO$5="Sí",(1/DATOS_[[% anualiz]:[% anualiz]]),1)*IF(DATOS!AO$4="Sí",1/DATOS_[[% normaliz]:[% normaliz]],1)*(DATOS_[Conc.Sal.11])))))))),
0)</f>
        <v>0</v>
      </c>
      <c r="U65" s="101">
        <f t="array" ref="U65">IFERROR(
(AVERAGE((IF(DATOS_[[Sexo]:[Sexo]]=$B65,IF(DATOS_[[AGRUP. CLAS. PROF.]:[AGRUP. CLAS. PROF.]]=$B63,IF(DATOS_[[Check Periodo Ref.]:[Check Periodo Ref.]]="Dentro",IF(DATOS_[[Check Equiparado]:[Check Equiparado]]="Sí",IF(DATOS!AP$5="Sí",(1/DATOS_[[% anualiz]:[% anualiz]]),1)*IF(DATOS!AP$4="Sí",1/DATOS_[[% normaliz]:[% normaliz]],1)*(DATOS_[Conc.Sal.12])))))))),
0)</f>
        <v>0</v>
      </c>
      <c r="V65" s="101">
        <f t="array" ref="V65">IFERROR(
(AVERAGE((IF(DATOS_[[Sexo]:[Sexo]]=$B65,IF(DATOS_[[AGRUP. CLAS. PROF.]:[AGRUP. CLAS. PROF.]]=$B63,IF(DATOS_[[Check Periodo Ref.]:[Check Periodo Ref.]]="Dentro",IF(DATOS_[[Check Equiparado]:[Check Equiparado]]="Sí",IF(DATOS!AQ$5="Sí",(1/DATOS_[[% anualiz]:[% anualiz]]),1)*IF(DATOS!AQ$4="Sí",1/DATOS_[[% normaliz]:[% normaliz]],1)*(DATOS_[Conc.Sal.13])))))))),
0)</f>
        <v>0</v>
      </c>
      <c r="W65" s="101">
        <f t="array" ref="W65">IFERROR(
(AVERAGE((IF(DATOS_[[Sexo]:[Sexo]]=$B65,IF(DATOS_[[AGRUP. CLAS. PROF.]:[AGRUP. CLAS. PROF.]]=$B63,IF(DATOS_[[Check Periodo Ref.]:[Check Periodo Ref.]]="Dentro",IF(DATOS_[[Check Equiparado]:[Check Equiparado]]="Sí",IF(DATOS!AR$5="Sí",(1/DATOS_[[% anualiz]:[% anualiz]]),1)*IF(DATOS!AR$4="Sí",1/DATOS_[[% normaliz]:[% normaliz]],1)*(DATOS_[Conc.Sal.14])))))))),
0)</f>
        <v>0</v>
      </c>
      <c r="X65" s="101">
        <f t="array" ref="X65">IFERROR(
(AVERAGE((IF(DATOS_[[Sexo]:[Sexo]]=$B65,IF(DATOS_[[AGRUP. CLAS. PROF.]:[AGRUP. CLAS. PROF.]]=$B63,IF(DATOS_[[Check Periodo Ref.]:[Check Periodo Ref.]]="Dentro",IF(DATOS_[[Check Equiparado]:[Check Equiparado]]="Sí",IF(DATOS!AS$5="Sí",(1/DATOS_[[% anualiz]:[% anualiz]]),1)*IF(DATOS!AS$4="Sí",1/DATOS_[[% normaliz]:[% normaliz]],1)*(DATOS_[Conc.Sal.15])))))))),
0)</f>
        <v>0</v>
      </c>
      <c r="Y65" s="101">
        <f t="array" ref="Y65">IFERROR(
(AVERAGE((IF(DATOS_[[Sexo]:[Sexo]]=$B65,IF(DATOS_[[AGRUP. CLAS. PROF.]:[AGRUP. CLAS. PROF.]]=$B63,IF(DATOS_[[Check Periodo Ref.]:[Check Periodo Ref.]]="Dentro",IF(DATOS_[[Check Equiparado]:[Check Equiparado]]="Sí",IF(DATOS!AT$5="Sí",(1/DATOS_[[% anualiz]:[% anualiz]]),1)*IF(DATOS!AT$4="Sí",1/DATOS_[[% normaliz]:[% normaliz]],1)*(DATOS_[Conc.Sal.16])))))))),
0)</f>
        <v>0</v>
      </c>
      <c r="Z65" s="101">
        <f t="array" ref="Z65">IFERROR(
(AVERAGE((IF(DATOS_[[Sexo]:[Sexo]]=$B65,IF(DATOS_[[AGRUP. CLAS. PROF.]:[AGRUP. CLAS. PROF.]]=$B63,IF(DATOS_[[Check Periodo Ref.]:[Check Periodo Ref.]]="Dentro",IF(DATOS_[[Check Equiparado]:[Check Equiparado]]="Sí",IF(DATOS!AU$5="Sí",(1/DATOS_[[% anualiz]:[% anualiz]]),1)*IF(DATOS!AU$4="Sí",1/DATOS_[[% normaliz]:[% normaliz]],1)*(DATOS_[Conc.Sal.17])))))))),
0)</f>
        <v>0</v>
      </c>
      <c r="AA65" s="101">
        <f t="array" ref="AA65">IFERROR(
(AVERAGE((IF(DATOS_[[Sexo]:[Sexo]]=$B65,IF(DATOS_[[AGRUP. CLAS. PROF.]:[AGRUP. CLAS. PROF.]]=$B63,IF(DATOS_[[Check Periodo Ref.]:[Check Periodo Ref.]]="Dentro",IF(DATOS_[[Check Equiparado]:[Check Equiparado]]="Sí",IF(DATOS!AV$5="Sí",(1/DATOS_[[% anualiz]:[% anualiz]]),1)*IF(DATOS!AV$4="Sí",1/DATOS_[[% normaliz]:[% normaliz]],1)*(DATOS_[Conc.Sal.18])))))))),
0)</f>
        <v>0</v>
      </c>
      <c r="AB65" s="101">
        <f t="array" ref="AB65">IFERROR(
(AVERAGE((IF(DATOS_[[Sexo]:[Sexo]]=$B65,IF(DATOS_[[AGRUP. CLAS. PROF.]:[AGRUP. CLAS. PROF.]]=$B63,IF(DATOS_[[Check Periodo Ref.]:[Check Periodo Ref.]]="Dentro",IF(DATOS_[[Check Equiparado]:[Check Equiparado]]="Sí",IF(DATOS!AW$5="Sí",(1/DATOS_[[% anualiz]:[% anualiz]]),1)*IF(DATOS!AW$4="Sí",1/DATOS_[[% normaliz]:[% normaliz]],1)*(DATOS_[Conc.Sal.19])))))))),
0)</f>
        <v>0</v>
      </c>
      <c r="AC65" s="101">
        <f t="array" ref="AC65">IFERROR(
(AVERAGE((IF(DATOS_[[Sexo]:[Sexo]]=$B65,IF(DATOS_[[AGRUP. CLAS. PROF.]:[AGRUP. CLAS. PROF.]]=$B63,IF(DATOS_[[Check Periodo Ref.]:[Check Periodo Ref.]]="Dentro",IF(DATOS_[[Check Equiparado]:[Check Equiparado]]="Sí",IF(DATOS!AX$5="Sí",(1/DATOS_[[% anualiz]:[% anualiz]]),1)*IF(DATOS!AX$4="Sí",1/DATOS_[[% normaliz]:[% normaliz]],1)*(DATOS_[Conc.Sal.20])))))))),
0)</f>
        <v>0</v>
      </c>
      <c r="AD65" s="101">
        <f t="array" ref="AD65">IFERROR(
(AVERAGE((IF(DATOS_[[Sexo]:[Sexo]]=$B65,IF(DATOS_[[AGRUP. CLAS. PROF.]:[AGRUP. CLAS. PROF.]]=$B63,IF(DATOS_[[Check Periodo Ref.]:[Check Periodo Ref.]]="Dentro",IF(DATOS_[[Check Equiparado]:[Check Equiparado]]="Sí",IF(DATOS!AY$5="Sí",(1/DATOS_[[% anualiz]:[% anualiz]]),1)*IF(DATOS!AY$4="Sí",1/DATOS_[[% normaliz]:[% normaliz]],1)*(DATOS_[Conc.Sal.21])))))))),
0)</f>
        <v>0</v>
      </c>
      <c r="AE65" s="101">
        <f t="array" ref="AE65">IFERROR(
(AVERAGE((IF(DATOS_[[Sexo]:[Sexo]]=$B65,IF(DATOS_[[AGRUP. CLAS. PROF.]:[AGRUP. CLAS. PROF.]]=$B63,IF(DATOS_[[Check Periodo Ref.]:[Check Periodo Ref.]]="Dentro",IF(DATOS_[[Check Equiparado]:[Check Equiparado]]="Sí",IF(DATOS!AZ$5="Sí",(1/DATOS_[[% anualiz]:[% anualiz]]),1)*IF(DATOS!AZ$4="Sí",1/DATOS_[[% normaliz]:[% normaliz]],1)*(DATOS_[Conc.Sal.22])))))))),
0)</f>
        <v>0</v>
      </c>
      <c r="AF65" s="101">
        <f t="array" ref="AF65">IFERROR(
(AVERAGE((IF(DATOS_[[Sexo]:[Sexo]]=$B65,IF(DATOS_[[AGRUP. CLAS. PROF.]:[AGRUP. CLAS. PROF.]]=$B63,IF(DATOS_[[Check Periodo Ref.]:[Check Periodo Ref.]]="Dentro",IF(DATOS_[[Check Equiparado]:[Check Equiparado]]="Sí",IF(DATOS!BA$5="Sí",(1/DATOS_[[% anualiz]:[% anualiz]]),1)*IF(DATOS!BA$4="Sí",1/DATOS_[[% normaliz]:[% normaliz]],1)*(DATOS_[Conc.Sal.23])))))))),
0)</f>
        <v>0</v>
      </c>
      <c r="AG65" s="101">
        <f t="array" ref="AG65">IFERROR(
(AVERAGE((IF(DATOS_[[Sexo]:[Sexo]]=$B65,IF(DATOS_[[AGRUP. CLAS. PROF.]:[AGRUP. CLAS. PROF.]]=$B63,IF(DATOS_[[Check Periodo Ref.]:[Check Periodo Ref.]]="Dentro",IF(DATOS_[[Check Equiparado]:[Check Equiparado]]="Sí",IF(DATOS!BB$5="Sí",(1/DATOS_[[% anualiz]:[% anualiz]]),1)*IF(DATOS!BB$4="Sí",1/DATOS_[[% normaliz]:[% normaliz]],1)*(DATOS_[Conc.Sal.24])))))))),
0)</f>
        <v>0</v>
      </c>
      <c r="AH65" s="101">
        <f t="array" ref="AH65">IFERROR(
(AVERAGE((IF(DATOS_[[Sexo]:[Sexo]]=$B65,IF(DATOS_[[AGRUP. CLAS. PROF.]:[AGRUP. CLAS. PROF.]]=$B63,IF(DATOS_[[Check Periodo Ref.]:[Check Periodo Ref.]]="Dentro",IF(DATOS_[[Check Equiparado]:[Check Equiparado]]="Sí",IF(DATOS!BC$5="Sí",(1/DATOS_[[% anualiz]:[% anualiz]]),1)*IF(DATOS!BC$4="Sí",1/DATOS_[[% normaliz]:[% normaliz]],1)*(DATOS_[Conc.Sal.25])))))))),
0)</f>
        <v>0</v>
      </c>
      <c r="AI65" s="101">
        <f t="array" ref="AI65">IFERROR(
(AVERAGE((IF(DATOS_[[Sexo]:[Sexo]]=$B65,IF(DATOS_[[AGRUP. CLAS. PROF.]:[AGRUP. CLAS. PROF.]]=$B63,IF(DATOS_[[Check Periodo Ref.]:[Check Periodo Ref.]]="Dentro",IF(DATOS_[[Check Equiparado]:[Check Equiparado]]="Sí",IF(DATOS!BD$5="Sí",(1/DATOS_[[% anualiz]:[% anualiz]]),1)*IF(DATOS!BD$4="Sí",1/DATOS_[[% normaliz]:[% normaliz]],1)*(DATOS_[Conc.Sal.26])))))))),
0)</f>
        <v>0</v>
      </c>
      <c r="AJ65" s="101">
        <f t="array" ref="AJ65">IFERROR(
(AVERAGE((IF(DATOS_[[Sexo]:[Sexo]]=$B65,IF(DATOS_[[AGRUP. CLAS. PROF.]:[AGRUP. CLAS. PROF.]]=$B63,IF(DATOS_[[Check Periodo Ref.]:[Check Periodo Ref.]]="Dentro",IF(DATOS_[[Check Equiparado]:[Check Equiparado]]="Sí",IF(DATOS!BE$5="Sí",(1/DATOS_[[% anualiz]:[% anualiz]]),1)*IF(DATOS!BE$4="Sí",1/DATOS_[[% normaliz]:[% normaliz]],1)*(DATOS_[Conc.Sal.27])))))))),
0)</f>
        <v>0</v>
      </c>
      <c r="AK65" s="101">
        <f t="array" ref="AK65">IFERROR(
(AVERAGE((IF(DATOS_[[Sexo]:[Sexo]]=$B65,IF(DATOS_[[AGRUP. CLAS. PROF.]:[AGRUP. CLAS. PROF.]]=$B63,IF(DATOS_[[Check Periodo Ref.]:[Check Periodo Ref.]]="Dentro",IF(DATOS_[[Check Equiparado]:[Check Equiparado]]="Sí",IF(DATOS!BF$5="Sí",(1/DATOS_[[% anualiz]:[% anualiz]]),1)*IF(DATOS!BF$4="Sí",1/DATOS_[[% normaliz]:[% normaliz]],1)*(DATOS_[Conc.Sal.28])))))))),
0)</f>
        <v>0</v>
      </c>
      <c r="AL65" s="101">
        <f t="array" ref="AL65">IFERROR(
(AVERAGE((IF(DATOS_[[Sexo]:[Sexo]]=$B65,IF(DATOS_[[AGRUP. CLAS. PROF.]:[AGRUP. CLAS. PROF.]]=$B63,IF(DATOS_[[Check Periodo Ref.]:[Check Periodo Ref.]]="Dentro",IF(DATOS_[[Check Equiparado]:[Check Equiparado]]="Sí",IF(DATOS!BG$5="Sí",(1/DATOS_[[% anualiz]:[% anualiz]]),1)*IF(DATOS!BG$4="Sí",1/DATOS_[[% normaliz]:[% normaliz]],1)*(DATOS_[Conc.Sal.29])))))))),
0)</f>
        <v>0</v>
      </c>
      <c r="AM65" s="101">
        <f t="array" ref="AM65">IFERROR(
(AVERAGE((IF(DATOS_[[Sexo]:[Sexo]]=$B65,IF(DATOS_[[AGRUP. CLAS. PROF.]:[AGRUP. CLAS. PROF.]]=$B63,IF(DATOS_[[Check Periodo Ref.]:[Check Periodo Ref.]]="Dentro",IF(DATOS_[[Check Equiparado]:[Check Equiparado]]="Sí",IF(DATOS!BH$5="Sí",(1/DATOS_[[% anualiz]:[% anualiz]]),1)*IF(DATOS!BH$4="Sí",1/DATOS_[[% normaliz]:[% normaliz]],1)*(DATOS_[Conc.Sal.30])))))))),
0)</f>
        <v>0</v>
      </c>
      <c r="AN65" s="102">
        <f t="array" ref="AN65">IFERROR(
AVERAGE(IF(DATOS_[Sexo]=$B65,IF(DATOS_[[AGRUP. CLAS. PROF.]:[AGRUP. CLAS. PROF.]]=$B63,IF(DATOS_[Check Equiparado]="Sí",IF(DATOS_[Check Periodo Ref.]="Dentro",DATOS_[Tot COMPL.SAL Eq],FALSE))))),
0)</f>
        <v>0</v>
      </c>
      <c r="AO65" s="103">
        <f t="array" ref="AO65">IFERROR(
AVERAGE(IF(DATOS_[Sexo]=$B65,IF(DATOS_[[AGRUP. CLAS. PROF.]:[AGRUP. CLAS. PROF.]]=$B63,IF(DATOS_[Check Equiparado]="Sí",IF(DATOS_[Check Periodo Ref.]="Dentro",DATOS_[TOTAL SALARIO Eq],FALSE))))),
0)</f>
        <v>0</v>
      </c>
      <c r="AP65" s="104">
        <f t="array" ref="AP65">IFERROR(
(AVERAGE((IF(DATOS_[[Sexo]:[Sexo]]=$B65,IF(DATOS_[[AGRUP. CLAS. PROF.]:[AGRUP. CLAS. PROF.]]=$B63,IF(DATOS_[[Check Periodo Ref.]:[Check Periodo Ref.]]="Dentro",IF(DATOS_[[Check Equiparado]:[Check Equiparado]]="Sí",IF(DATOS!BI$5="Sí",(1/DATOS_[[% anualiz]:[% anualiz]]),1)*IF(DATOS!BI$4="Sí",1/DATOS_[[% normaliz]:[% normaliz]],1)*(DATOS_[C.Extra.01])))))))),
0)</f>
        <v>0</v>
      </c>
      <c r="AQ65" s="104">
        <f t="array" ref="AQ65">IFERROR(
(AVERAGE((IF(DATOS_[[Sexo]:[Sexo]]=$B65,IF(DATOS_[[AGRUP. CLAS. PROF.]:[AGRUP. CLAS. PROF.]]=$B63,IF(DATOS_[[Check Periodo Ref.]:[Check Periodo Ref.]]="Dentro",IF(DATOS_[[Check Equiparado]:[Check Equiparado]]="Sí",IF(DATOS!BJ$5="Sí",(1/DATOS_[[% anualiz]:[% anualiz]]),1)*IF(DATOS!BJ$4="Sí",1/DATOS_[[% normaliz]:[% normaliz]],1)*(DATOS_[C.Extra.02])))))))),
0)</f>
        <v>0</v>
      </c>
      <c r="AR65" s="104">
        <f t="array" ref="AR65">IFERROR(
(AVERAGE((IF(DATOS_[[Sexo]:[Sexo]]=$B65,IF(DATOS_[[AGRUP. CLAS. PROF.]:[AGRUP. CLAS. PROF.]]=$B63,IF(DATOS_[[Check Periodo Ref.]:[Check Periodo Ref.]]="Dentro",IF(DATOS_[[Check Equiparado]:[Check Equiparado]]="Sí",IF(DATOS!BK$5="Sí",(1/DATOS_[[% anualiz]:[% anualiz]]),1)*IF(DATOS!BK$4="Sí",1/DATOS_[[% normaliz]:[% normaliz]],1)*(DATOS_[C.Extra.03])))))))),
0)</f>
        <v>0</v>
      </c>
      <c r="AS65" s="104">
        <f t="array" ref="AS65">IFERROR(
(AVERAGE((IF(DATOS_[[Sexo]:[Sexo]]=$B65,IF(DATOS_[[AGRUP. CLAS. PROF.]:[AGRUP. CLAS. PROF.]]=$B63,IF(DATOS_[[Check Periodo Ref.]:[Check Periodo Ref.]]="Dentro",IF(DATOS_[[Check Equiparado]:[Check Equiparado]]="Sí",IF(DATOS!BL$5="Sí",(1/DATOS_[[% anualiz]:[% anualiz]]),1)*IF(DATOS!BL$4="Sí",1/DATOS_[[% normaliz]:[% normaliz]],1)*(DATOS_[C.Extra.04])))))))),
0)</f>
        <v>0</v>
      </c>
      <c r="AT65" s="104">
        <f t="array" ref="AT65">IFERROR(
(AVERAGE((IF(DATOS_[[Sexo]:[Sexo]]=$B65,IF(DATOS_[[AGRUP. CLAS. PROF.]:[AGRUP. CLAS. PROF.]]=$B63,IF(DATOS_[[Check Periodo Ref.]:[Check Periodo Ref.]]="Dentro",IF(DATOS_[[Check Equiparado]:[Check Equiparado]]="Sí",IF(DATOS!BM$5="Sí",(1/DATOS_[[% anualiz]:[% anualiz]]),1)*IF(DATOS!BM$4="Sí",1/DATOS_[[% normaliz]:[% normaliz]],1)*(DATOS_[C.Extra.05])))))))),
0)</f>
        <v>0</v>
      </c>
      <c r="AU65" s="105">
        <f t="array" ref="AU65">IFERROR(
AVERAGE(IF(DATOS_[Sexo]=$B65,IF(DATOS_[[AGRUP. CLAS. PROF.]:[AGRUP. CLAS. PROF.]]=$B63,IF(DATOS_[Check Equiparado]="Sí",IF(DATOS_[Check Periodo Ref.]="Dentro",DATOS_[Tot Extrasalarial Eq],FALSE))))),
0)</f>
        <v>0</v>
      </c>
      <c r="AV65" s="106">
        <f t="array" ref="AV65">IFERROR(
AVERAGE(IF(DATOS_[Sexo]=$B65,IF(DATOS_[[AGRUP. CLAS. PROF.]:[AGRUP. CLAS. PROF.]]=$B63,IF(DATOS_[Check Equiparado]="Sí",IF(DATOS_[Check Periodo Ref.]="Dentro",DATOS_[TOTAL Retrib Eq],FALSE))))),
0)</f>
        <v>0</v>
      </c>
    </row>
    <row r="66" spans="1:48" ht="17.25" thickBot="1" x14ac:dyDescent="0.35">
      <c r="A66" s="53" t="str">
        <f t="shared" ref="A66" si="71">+A67</f>
        <v>[ocultar]</v>
      </c>
      <c r="B66" s="62" t="s">
        <v>234</v>
      </c>
      <c r="C66" s="99"/>
      <c r="D66" s="63"/>
      <c r="E66" s="63"/>
      <c r="F66" s="63"/>
      <c r="G66" s="63"/>
      <c r="H66" s="63"/>
      <c r="I66" s="129" t="str">
        <f t="shared" ref="I66:AV66" si="72">IFERROR((I67-I68)/I67,"")</f>
        <v/>
      </c>
      <c r="J66" s="130" t="str">
        <f t="shared" si="72"/>
        <v/>
      </c>
      <c r="K66" s="131" t="str">
        <f t="shared" si="72"/>
        <v/>
      </c>
      <c r="L66" s="131" t="str">
        <f t="shared" si="72"/>
        <v/>
      </c>
      <c r="M66" s="131" t="str">
        <f t="shared" si="72"/>
        <v/>
      </c>
      <c r="N66" s="132" t="str">
        <f t="shared" si="72"/>
        <v/>
      </c>
      <c r="O66" s="133" t="str">
        <f t="shared" si="72"/>
        <v/>
      </c>
      <c r="P66" s="133" t="str">
        <f t="shared" si="72"/>
        <v/>
      </c>
      <c r="Q66" s="133" t="str">
        <f t="shared" si="72"/>
        <v/>
      </c>
      <c r="R66" s="133" t="str">
        <f t="shared" si="72"/>
        <v/>
      </c>
      <c r="S66" s="133" t="str">
        <f t="shared" si="72"/>
        <v/>
      </c>
      <c r="T66" s="133" t="str">
        <f t="shared" si="72"/>
        <v/>
      </c>
      <c r="U66" s="133" t="str">
        <f t="shared" si="72"/>
        <v/>
      </c>
      <c r="V66" s="133" t="str">
        <f t="shared" si="72"/>
        <v/>
      </c>
      <c r="W66" s="133" t="str">
        <f t="shared" si="72"/>
        <v/>
      </c>
      <c r="X66" s="133" t="str">
        <f t="shared" si="72"/>
        <v/>
      </c>
      <c r="Y66" s="133" t="str">
        <f t="shared" si="72"/>
        <v/>
      </c>
      <c r="Z66" s="132" t="str">
        <f t="shared" si="72"/>
        <v/>
      </c>
      <c r="AA66" s="132" t="str">
        <f t="shared" si="72"/>
        <v/>
      </c>
      <c r="AB66" s="132" t="str">
        <f t="shared" si="72"/>
        <v/>
      </c>
      <c r="AC66" s="132" t="str">
        <f t="shared" si="72"/>
        <v/>
      </c>
      <c r="AD66" s="132" t="str">
        <f t="shared" si="72"/>
        <v/>
      </c>
      <c r="AE66" s="132" t="str">
        <f t="shared" si="72"/>
        <v/>
      </c>
      <c r="AF66" s="132" t="str">
        <f t="shared" si="72"/>
        <v/>
      </c>
      <c r="AG66" s="132" t="str">
        <f t="shared" si="72"/>
        <v/>
      </c>
      <c r="AH66" s="132" t="str">
        <f t="shared" si="72"/>
        <v/>
      </c>
      <c r="AI66" s="132" t="str">
        <f t="shared" si="72"/>
        <v/>
      </c>
      <c r="AJ66" s="132" t="str">
        <f t="shared" si="72"/>
        <v/>
      </c>
      <c r="AK66" s="132" t="str">
        <f t="shared" si="72"/>
        <v/>
      </c>
      <c r="AL66" s="132" t="str">
        <f t="shared" si="72"/>
        <v/>
      </c>
      <c r="AM66" s="132" t="str">
        <f t="shared" si="72"/>
        <v/>
      </c>
      <c r="AN66" s="134" t="str">
        <f t="shared" si="72"/>
        <v/>
      </c>
      <c r="AO66" s="138" t="str">
        <f t="shared" si="72"/>
        <v/>
      </c>
      <c r="AP66" s="135" t="str">
        <f t="shared" si="72"/>
        <v/>
      </c>
      <c r="AQ66" s="135" t="str">
        <f t="shared" si="72"/>
        <v/>
      </c>
      <c r="AR66" s="135" t="str">
        <f t="shared" si="72"/>
        <v/>
      </c>
      <c r="AS66" s="135" t="str">
        <f t="shared" si="72"/>
        <v/>
      </c>
      <c r="AT66" s="135" t="str">
        <f t="shared" si="72"/>
        <v/>
      </c>
      <c r="AU66" s="136" t="str">
        <f t="shared" si="72"/>
        <v/>
      </c>
      <c r="AV66" s="137" t="str">
        <f t="shared" si="72"/>
        <v/>
      </c>
    </row>
    <row r="67" spans="1:48" x14ac:dyDescent="0.3">
      <c r="A67" s="53" t="str">
        <f t="shared" ref="A67" si="73">+IF(C67+C68=0,"[ocultar]","")</f>
        <v>[ocultar]</v>
      </c>
      <c r="B67" s="57" t="s">
        <v>162</v>
      </c>
      <c r="C67" s="56">
        <f t="array" ref="C67">SUM(IF($B67=DATOS_[Sexo],
IF($B66=DATOS_[AGRUP. CLAS. PROF.],
IF("Dentro"=DATOS_[Check Periodo Ref.],
1/(COUNTIFS(DATOS_[Sexo],$B67,DATOS_[AGRUP. CLAS. PROF.],$B66,DATOS_[Check Periodo Ref.],"Dentro",DATOS_[id],DATOS_[id]))))))</f>
        <v>0</v>
      </c>
      <c r="D67" s="58">
        <f>COUNTIFS(DATOS_[AGRUP. CLAS. PROF.],$B66,DATOS_[Sexo],$B67,DATOS_[Check Periodo Ref.],"Dentro")</f>
        <v>0</v>
      </c>
      <c r="E67" s="58">
        <f>COUNTIFS(DATOS_[AGRUP. CLAS. PROF.],$B66,DATOS_[Sexo],$B67,DATOS_[Check Periodo Ref.],"Dentro",DATOS_[Check Nº SC Norm],"Sí")</f>
        <v>0</v>
      </c>
      <c r="F67" s="58">
        <f>COUNTIFS(DATOS_[AGRUP. CLAS. PROF.],$B66,DATOS_[Sexo],$B67,DATOS_[Check Periodo Ref.],"Dentro",DATOS_[Check Nº SC Anualiz],"Sí")</f>
        <v>0</v>
      </c>
      <c r="G67" s="58">
        <f>COUNTIFS(DATOS_[AGRUP. CLAS. PROF.],$B66,DATOS_[Sexo],$B67,DATOS_[Check Periodo Ref.],"Dentro",DATOS_[Check Nº SC Norm y Anualiz],"Sí")</f>
        <v>0</v>
      </c>
      <c r="H67" s="58">
        <f>COUNTIFS(DATOS_[AGRUP. CLAS. PROF.],$B66,DATOS_[Sexo],$B67,DATOS_[Check Periodo Ref.],"Dentro",DATOS_[Check Equiparación],"Sí")</f>
        <v>0</v>
      </c>
      <c r="I67" s="100">
        <f t="array" ref="I67">IFERROR(
AVERAGE(IF(DATOS_[Sexo]=$B67,IF(DATOS_[[AGRUP. CLAS. PROF.]:[AGRUP. CLAS. PROF.]]=$B66,IF(DATOS_[Check Equiparado]="Sí",IF(DATOS_[Check Periodo Ref.]="Dentro",DATOS_[SALARIO BASE Eq],FALSE))))),
0)</f>
        <v>0</v>
      </c>
      <c r="J67" s="101">
        <f t="array" ref="J67">IFERROR(
(AVERAGE((IF(DATOS_[[Sexo]:[Sexo]]=$B67,IF(DATOS_[[AGRUP. CLAS. PROF.]:[AGRUP. CLAS. PROF.]]=$B66,IF(DATOS_[[Check Periodo Ref.]:[Check Periodo Ref.]]="Dentro",IF(DATOS_[[Check Equiparado]:[Check Equiparado]]="Sí",IF(DATOS!AE$5="Sí",(1/DATOS_[[% anualiz]:[% anualiz]]),1)*IF(DATOS!AE$4="Sí",1/DATOS_[[% normaliz]:[% normaliz]],1)*(DATOS_[Conc.Sal.01])))))))),
0)</f>
        <v>0</v>
      </c>
      <c r="K67" s="101">
        <f t="array" ref="K67">IFERROR(
(AVERAGE((IF(DATOS_[[Sexo]:[Sexo]]=$B67,IF(DATOS_[[AGRUP. CLAS. PROF.]:[AGRUP. CLAS. PROF.]]=$B66,IF(DATOS_[[Check Periodo Ref.]:[Check Periodo Ref.]]="Dentro",IF(DATOS_[[Check Equiparado]:[Check Equiparado]]="Sí",IF(DATOS!AF$5="Sí",(1/DATOS_[[% anualiz]:[% anualiz]]),1)*IF(DATOS!AF$4="Sí",1/DATOS_[[% normaliz]:[% normaliz]],1)*(DATOS_[Conc.Sal.02])))))))),
0)</f>
        <v>0</v>
      </c>
      <c r="L67" s="101">
        <f t="array" ref="L67">IFERROR(
(AVERAGE((IF(DATOS_[[Sexo]:[Sexo]]=$B67,IF(DATOS_[[AGRUP. CLAS. PROF.]:[AGRUP. CLAS. PROF.]]=$B66,IF(DATOS_[[Check Periodo Ref.]:[Check Periodo Ref.]]="Dentro",IF(DATOS_[[Check Equiparado]:[Check Equiparado]]="Sí",IF(DATOS!AG$5="Sí",(1/DATOS_[[% anualiz]:[% anualiz]]),1)*IF(DATOS!AG$4="Sí",1/DATOS_[[% normaliz]:[% normaliz]],1)*(DATOS_[Conc.Sal.03])))))))),
0)</f>
        <v>0</v>
      </c>
      <c r="M67" s="101">
        <f t="array" ref="M67">IFERROR(
(AVERAGE((IF(DATOS_[[Sexo]:[Sexo]]=$B67,IF(DATOS_[[AGRUP. CLAS. PROF.]:[AGRUP. CLAS. PROF.]]=$B66,IF(DATOS_[[Check Periodo Ref.]:[Check Periodo Ref.]]="Dentro",IF(DATOS_[[Check Equiparado]:[Check Equiparado]]="Sí",IF(DATOS!AH$5="Sí",(1/DATOS_[[% anualiz]:[% anualiz]]),1)*IF(DATOS!AH$4="Sí",1/DATOS_[[% normaliz]:[% normaliz]],1)*(DATOS_[Conc.Sal.04])))))))),
0)</f>
        <v>0</v>
      </c>
      <c r="N67" s="101">
        <f t="array" ref="N67">IFERROR(
(AVERAGE((IF(DATOS_[[Sexo]:[Sexo]]=$B67,IF(DATOS_[[AGRUP. CLAS. PROF.]:[AGRUP. CLAS. PROF.]]=$B66,IF(DATOS_[[Check Periodo Ref.]:[Check Periodo Ref.]]="Dentro",IF(DATOS_[[Check Equiparado]:[Check Equiparado]]="Sí",IF(DATOS!AI$5="Sí",(1/DATOS_[[% anualiz]:[% anualiz]]),1)*IF(DATOS!AI$4="Sí",1/DATOS_[[% normaliz]:[% normaliz]],1)*(DATOS_[Conc.Sal.05])))))))),
0)</f>
        <v>0</v>
      </c>
      <c r="O67" s="101">
        <f t="array" ref="O67">IFERROR(
(AVERAGE((IF(DATOS_[[Sexo]:[Sexo]]=$B67,IF(DATOS_[[AGRUP. CLAS. PROF.]:[AGRUP. CLAS. PROF.]]=$B66,IF(DATOS_[[Check Periodo Ref.]:[Check Periodo Ref.]]="Dentro",IF(DATOS_[[Check Equiparado]:[Check Equiparado]]="Sí",IF(DATOS!AJ$5="Sí",(1/DATOS_[[% anualiz]:[% anualiz]]),1)*IF(DATOS!AJ$4="Sí",1/DATOS_[[% normaliz]:[% normaliz]],1)*(DATOS_[Conc.Sal.06])))))))),
0)</f>
        <v>0</v>
      </c>
      <c r="P67" s="101">
        <f t="array" ref="P67">IFERROR(
(AVERAGE((IF(DATOS_[[Sexo]:[Sexo]]=$B67,IF(DATOS_[[AGRUP. CLAS. PROF.]:[AGRUP. CLAS. PROF.]]=$B66,IF(DATOS_[[Check Periodo Ref.]:[Check Periodo Ref.]]="Dentro",IF(DATOS_[[Check Equiparado]:[Check Equiparado]]="Sí",IF(DATOS!AK$5="Sí",(1/DATOS_[[% anualiz]:[% anualiz]]),1)*IF(DATOS!AK$4="Sí",1/DATOS_[[% normaliz]:[% normaliz]],1)*(DATOS_[Conc.Sal.07])))))))),
0)</f>
        <v>0</v>
      </c>
      <c r="Q67" s="101">
        <f t="array" ref="Q67">IFERROR(
(AVERAGE((IF(DATOS_[[Sexo]:[Sexo]]=$B67,IF(DATOS_[[AGRUP. CLAS. PROF.]:[AGRUP. CLAS. PROF.]]=$B66,IF(DATOS_[[Check Periodo Ref.]:[Check Periodo Ref.]]="Dentro",IF(DATOS_[[Check Equiparado]:[Check Equiparado]]="Sí",IF(DATOS!AL$5="Sí",(1/DATOS_[[% anualiz]:[% anualiz]]),1)*IF(DATOS!AL$4="Sí",1/DATOS_[[% normaliz]:[% normaliz]],1)*(DATOS_[Conc.Sal.08])))))))),
0)</f>
        <v>0</v>
      </c>
      <c r="R67" s="101">
        <f t="array" ref="R67">IFERROR(
(AVERAGE((IF(DATOS_[[Sexo]:[Sexo]]=$B67,IF(DATOS_[[AGRUP. CLAS. PROF.]:[AGRUP. CLAS. PROF.]]=$B66,IF(DATOS_[[Check Periodo Ref.]:[Check Periodo Ref.]]="Dentro",IF(DATOS_[[Check Equiparado]:[Check Equiparado]]="Sí",IF(DATOS!AM$5="Sí",(1/DATOS_[[% anualiz]:[% anualiz]]),1)*IF(DATOS!AM$4="Sí",1/DATOS_[[% normaliz]:[% normaliz]],1)*(DATOS_[Conc.Sal.09])))))))),
0)</f>
        <v>0</v>
      </c>
      <c r="S67" s="101">
        <f t="array" ref="S67">IFERROR(
(AVERAGE((IF(DATOS_[[Sexo]:[Sexo]]=$B67,IF(DATOS_[[AGRUP. CLAS. PROF.]:[AGRUP. CLAS. PROF.]]=$B66,IF(DATOS_[[Check Periodo Ref.]:[Check Periodo Ref.]]="Dentro",IF(DATOS_[[Check Equiparado]:[Check Equiparado]]="Sí",IF(DATOS!AN$5="Sí",(1/DATOS_[[% anualiz]:[% anualiz]]),1)*IF(DATOS!AN$4="Sí",1/DATOS_[[% normaliz]:[% normaliz]],1)*(DATOS_[Conc.Sal.10])))))))),
0)</f>
        <v>0</v>
      </c>
      <c r="T67" s="101">
        <f t="array" ref="T67">IFERROR(
(AVERAGE((IF(DATOS_[[Sexo]:[Sexo]]=$B67,IF(DATOS_[[AGRUP. CLAS. PROF.]:[AGRUP. CLAS. PROF.]]=$B66,IF(DATOS_[[Check Periodo Ref.]:[Check Periodo Ref.]]="Dentro",IF(DATOS_[[Check Equiparado]:[Check Equiparado]]="Sí",IF(DATOS!AO$5="Sí",(1/DATOS_[[% anualiz]:[% anualiz]]),1)*IF(DATOS!AO$4="Sí",1/DATOS_[[% normaliz]:[% normaliz]],1)*(DATOS_[Conc.Sal.11])))))))),
0)</f>
        <v>0</v>
      </c>
      <c r="U67" s="101">
        <f t="array" ref="U67">IFERROR(
(AVERAGE((IF(DATOS_[[Sexo]:[Sexo]]=$B67,IF(DATOS_[[AGRUP. CLAS. PROF.]:[AGRUP. CLAS. PROF.]]=$B66,IF(DATOS_[[Check Periodo Ref.]:[Check Periodo Ref.]]="Dentro",IF(DATOS_[[Check Equiparado]:[Check Equiparado]]="Sí",IF(DATOS!AP$5="Sí",(1/DATOS_[[% anualiz]:[% anualiz]]),1)*IF(DATOS!AP$4="Sí",1/DATOS_[[% normaliz]:[% normaliz]],1)*(DATOS_[Conc.Sal.12])))))))),
0)</f>
        <v>0</v>
      </c>
      <c r="V67" s="101">
        <f t="array" ref="V67">IFERROR(
(AVERAGE((IF(DATOS_[[Sexo]:[Sexo]]=$B67,IF(DATOS_[[AGRUP. CLAS. PROF.]:[AGRUP. CLAS. PROF.]]=$B66,IF(DATOS_[[Check Periodo Ref.]:[Check Periodo Ref.]]="Dentro",IF(DATOS_[[Check Equiparado]:[Check Equiparado]]="Sí",IF(DATOS!AQ$5="Sí",(1/DATOS_[[% anualiz]:[% anualiz]]),1)*IF(DATOS!AQ$4="Sí",1/DATOS_[[% normaliz]:[% normaliz]],1)*(DATOS_[Conc.Sal.13])))))))),
0)</f>
        <v>0</v>
      </c>
      <c r="W67" s="101">
        <f t="array" ref="W67">IFERROR(
(AVERAGE((IF(DATOS_[[Sexo]:[Sexo]]=$B67,IF(DATOS_[[AGRUP. CLAS. PROF.]:[AGRUP. CLAS. PROF.]]=$B66,IF(DATOS_[[Check Periodo Ref.]:[Check Periodo Ref.]]="Dentro",IF(DATOS_[[Check Equiparado]:[Check Equiparado]]="Sí",IF(DATOS!AR$5="Sí",(1/DATOS_[[% anualiz]:[% anualiz]]),1)*IF(DATOS!AR$4="Sí",1/DATOS_[[% normaliz]:[% normaliz]],1)*(DATOS_[Conc.Sal.14])))))))),
0)</f>
        <v>0</v>
      </c>
      <c r="X67" s="101">
        <f t="array" ref="X67">IFERROR(
(AVERAGE((IF(DATOS_[[Sexo]:[Sexo]]=$B67,IF(DATOS_[[AGRUP. CLAS. PROF.]:[AGRUP. CLAS. PROF.]]=$B66,IF(DATOS_[[Check Periodo Ref.]:[Check Periodo Ref.]]="Dentro",IF(DATOS_[[Check Equiparado]:[Check Equiparado]]="Sí",IF(DATOS!AS$5="Sí",(1/DATOS_[[% anualiz]:[% anualiz]]),1)*IF(DATOS!AS$4="Sí",1/DATOS_[[% normaliz]:[% normaliz]],1)*(DATOS_[Conc.Sal.15])))))))),
0)</f>
        <v>0</v>
      </c>
      <c r="Y67" s="101">
        <f t="array" ref="Y67">IFERROR(
(AVERAGE((IF(DATOS_[[Sexo]:[Sexo]]=$B67,IF(DATOS_[[AGRUP. CLAS. PROF.]:[AGRUP. CLAS. PROF.]]=$B66,IF(DATOS_[[Check Periodo Ref.]:[Check Periodo Ref.]]="Dentro",IF(DATOS_[[Check Equiparado]:[Check Equiparado]]="Sí",IF(DATOS!AT$5="Sí",(1/DATOS_[[% anualiz]:[% anualiz]]),1)*IF(DATOS!AT$4="Sí",1/DATOS_[[% normaliz]:[% normaliz]],1)*(DATOS_[Conc.Sal.16])))))))),
0)</f>
        <v>0</v>
      </c>
      <c r="Z67" s="101">
        <f t="array" ref="Z67">IFERROR(
(AVERAGE((IF(DATOS_[[Sexo]:[Sexo]]=$B67,IF(DATOS_[[AGRUP. CLAS. PROF.]:[AGRUP. CLAS. PROF.]]=$B66,IF(DATOS_[[Check Periodo Ref.]:[Check Periodo Ref.]]="Dentro",IF(DATOS_[[Check Equiparado]:[Check Equiparado]]="Sí",IF(DATOS!AU$5="Sí",(1/DATOS_[[% anualiz]:[% anualiz]]),1)*IF(DATOS!AU$4="Sí",1/DATOS_[[% normaliz]:[% normaliz]],1)*(DATOS_[Conc.Sal.17])))))))),
0)</f>
        <v>0</v>
      </c>
      <c r="AA67" s="101">
        <f t="array" ref="AA67">IFERROR(
(AVERAGE((IF(DATOS_[[Sexo]:[Sexo]]=$B67,IF(DATOS_[[AGRUP. CLAS. PROF.]:[AGRUP. CLAS. PROF.]]=$B66,IF(DATOS_[[Check Periodo Ref.]:[Check Periodo Ref.]]="Dentro",IF(DATOS_[[Check Equiparado]:[Check Equiparado]]="Sí",IF(DATOS!AV$5="Sí",(1/DATOS_[[% anualiz]:[% anualiz]]),1)*IF(DATOS!AV$4="Sí",1/DATOS_[[% normaliz]:[% normaliz]],1)*(DATOS_[Conc.Sal.18])))))))),
0)</f>
        <v>0</v>
      </c>
      <c r="AB67" s="101">
        <f t="array" ref="AB67">IFERROR(
(AVERAGE((IF(DATOS_[[Sexo]:[Sexo]]=$B67,IF(DATOS_[[AGRUP. CLAS. PROF.]:[AGRUP. CLAS. PROF.]]=$B66,IF(DATOS_[[Check Periodo Ref.]:[Check Periodo Ref.]]="Dentro",IF(DATOS_[[Check Equiparado]:[Check Equiparado]]="Sí",IF(DATOS!AW$5="Sí",(1/DATOS_[[% anualiz]:[% anualiz]]),1)*IF(DATOS!AW$4="Sí",1/DATOS_[[% normaliz]:[% normaliz]],1)*(DATOS_[Conc.Sal.19])))))))),
0)</f>
        <v>0</v>
      </c>
      <c r="AC67" s="101">
        <f t="array" ref="AC67">IFERROR(
(AVERAGE((IF(DATOS_[[Sexo]:[Sexo]]=$B67,IF(DATOS_[[AGRUP. CLAS. PROF.]:[AGRUP. CLAS. PROF.]]=$B66,IF(DATOS_[[Check Periodo Ref.]:[Check Periodo Ref.]]="Dentro",IF(DATOS_[[Check Equiparado]:[Check Equiparado]]="Sí",IF(DATOS!AX$5="Sí",(1/DATOS_[[% anualiz]:[% anualiz]]),1)*IF(DATOS!AX$4="Sí",1/DATOS_[[% normaliz]:[% normaliz]],1)*(DATOS_[Conc.Sal.20])))))))),
0)</f>
        <v>0</v>
      </c>
      <c r="AD67" s="101">
        <f t="array" ref="AD67">IFERROR(
(AVERAGE((IF(DATOS_[[Sexo]:[Sexo]]=$B67,IF(DATOS_[[AGRUP. CLAS. PROF.]:[AGRUP. CLAS. PROF.]]=$B66,IF(DATOS_[[Check Periodo Ref.]:[Check Periodo Ref.]]="Dentro",IF(DATOS_[[Check Equiparado]:[Check Equiparado]]="Sí",IF(DATOS!AY$5="Sí",(1/DATOS_[[% anualiz]:[% anualiz]]),1)*IF(DATOS!AY$4="Sí",1/DATOS_[[% normaliz]:[% normaliz]],1)*(DATOS_[Conc.Sal.21])))))))),
0)</f>
        <v>0</v>
      </c>
      <c r="AE67" s="101">
        <f t="array" ref="AE67">IFERROR(
(AVERAGE((IF(DATOS_[[Sexo]:[Sexo]]=$B67,IF(DATOS_[[AGRUP. CLAS. PROF.]:[AGRUP. CLAS. PROF.]]=$B66,IF(DATOS_[[Check Periodo Ref.]:[Check Periodo Ref.]]="Dentro",IF(DATOS_[[Check Equiparado]:[Check Equiparado]]="Sí",IF(DATOS!AZ$5="Sí",(1/DATOS_[[% anualiz]:[% anualiz]]),1)*IF(DATOS!AZ$4="Sí",1/DATOS_[[% normaliz]:[% normaliz]],1)*(DATOS_[Conc.Sal.22])))))))),
0)</f>
        <v>0</v>
      </c>
      <c r="AF67" s="101">
        <f t="array" ref="AF67">IFERROR(
(AVERAGE((IF(DATOS_[[Sexo]:[Sexo]]=$B67,IF(DATOS_[[AGRUP. CLAS. PROF.]:[AGRUP. CLAS. PROF.]]=$B66,IF(DATOS_[[Check Periodo Ref.]:[Check Periodo Ref.]]="Dentro",IF(DATOS_[[Check Equiparado]:[Check Equiparado]]="Sí",IF(DATOS!BA$5="Sí",(1/DATOS_[[% anualiz]:[% anualiz]]),1)*IF(DATOS!BA$4="Sí",1/DATOS_[[% normaliz]:[% normaliz]],1)*(DATOS_[Conc.Sal.23])))))))),
0)</f>
        <v>0</v>
      </c>
      <c r="AG67" s="101">
        <f t="array" ref="AG67">IFERROR(
(AVERAGE((IF(DATOS_[[Sexo]:[Sexo]]=$B67,IF(DATOS_[[AGRUP. CLAS. PROF.]:[AGRUP. CLAS. PROF.]]=$B66,IF(DATOS_[[Check Periodo Ref.]:[Check Periodo Ref.]]="Dentro",IF(DATOS_[[Check Equiparado]:[Check Equiparado]]="Sí",IF(DATOS!BB$5="Sí",(1/DATOS_[[% anualiz]:[% anualiz]]),1)*IF(DATOS!BB$4="Sí",1/DATOS_[[% normaliz]:[% normaliz]],1)*(DATOS_[Conc.Sal.24])))))))),
0)</f>
        <v>0</v>
      </c>
      <c r="AH67" s="101">
        <f t="array" ref="AH67">IFERROR(
(AVERAGE((IF(DATOS_[[Sexo]:[Sexo]]=$B67,IF(DATOS_[[AGRUP. CLAS. PROF.]:[AGRUP. CLAS. PROF.]]=$B66,IF(DATOS_[[Check Periodo Ref.]:[Check Periodo Ref.]]="Dentro",IF(DATOS_[[Check Equiparado]:[Check Equiparado]]="Sí",IF(DATOS!BC$5="Sí",(1/DATOS_[[% anualiz]:[% anualiz]]),1)*IF(DATOS!BC$4="Sí",1/DATOS_[[% normaliz]:[% normaliz]],1)*(DATOS_[Conc.Sal.25])))))))),
0)</f>
        <v>0</v>
      </c>
      <c r="AI67" s="101">
        <f t="array" ref="AI67">IFERROR(
(AVERAGE((IF(DATOS_[[Sexo]:[Sexo]]=$B67,IF(DATOS_[[AGRUP. CLAS. PROF.]:[AGRUP. CLAS. PROF.]]=$B66,IF(DATOS_[[Check Periodo Ref.]:[Check Periodo Ref.]]="Dentro",IF(DATOS_[[Check Equiparado]:[Check Equiparado]]="Sí",IF(DATOS!BD$5="Sí",(1/DATOS_[[% anualiz]:[% anualiz]]),1)*IF(DATOS!BD$4="Sí",1/DATOS_[[% normaliz]:[% normaliz]],1)*(DATOS_[Conc.Sal.26])))))))),
0)</f>
        <v>0</v>
      </c>
      <c r="AJ67" s="101">
        <f t="array" ref="AJ67">IFERROR(
(AVERAGE((IF(DATOS_[[Sexo]:[Sexo]]=$B67,IF(DATOS_[[AGRUP. CLAS. PROF.]:[AGRUP. CLAS. PROF.]]=$B66,IF(DATOS_[[Check Periodo Ref.]:[Check Periodo Ref.]]="Dentro",IF(DATOS_[[Check Equiparado]:[Check Equiparado]]="Sí",IF(DATOS!BE$5="Sí",(1/DATOS_[[% anualiz]:[% anualiz]]),1)*IF(DATOS!BE$4="Sí",1/DATOS_[[% normaliz]:[% normaliz]],1)*(DATOS_[Conc.Sal.27])))))))),
0)</f>
        <v>0</v>
      </c>
      <c r="AK67" s="101">
        <f t="array" ref="AK67">IFERROR(
(AVERAGE((IF(DATOS_[[Sexo]:[Sexo]]=$B67,IF(DATOS_[[AGRUP. CLAS. PROF.]:[AGRUP. CLAS. PROF.]]=$B66,IF(DATOS_[[Check Periodo Ref.]:[Check Periodo Ref.]]="Dentro",IF(DATOS_[[Check Equiparado]:[Check Equiparado]]="Sí",IF(DATOS!BF$5="Sí",(1/DATOS_[[% anualiz]:[% anualiz]]),1)*IF(DATOS!BF$4="Sí",1/DATOS_[[% normaliz]:[% normaliz]],1)*(DATOS_[Conc.Sal.28])))))))),
0)</f>
        <v>0</v>
      </c>
      <c r="AL67" s="101">
        <f t="array" ref="AL67">IFERROR(
(AVERAGE((IF(DATOS_[[Sexo]:[Sexo]]=$B67,IF(DATOS_[[AGRUP. CLAS. PROF.]:[AGRUP. CLAS. PROF.]]=$B66,IF(DATOS_[[Check Periodo Ref.]:[Check Periodo Ref.]]="Dentro",IF(DATOS_[[Check Equiparado]:[Check Equiparado]]="Sí",IF(DATOS!BG$5="Sí",(1/DATOS_[[% anualiz]:[% anualiz]]),1)*IF(DATOS!BG$4="Sí",1/DATOS_[[% normaliz]:[% normaliz]],1)*(DATOS_[Conc.Sal.29])))))))),
0)</f>
        <v>0</v>
      </c>
      <c r="AM67" s="101">
        <f t="array" ref="AM67">IFERROR(
(AVERAGE((IF(DATOS_[[Sexo]:[Sexo]]=$B67,IF(DATOS_[[AGRUP. CLAS. PROF.]:[AGRUP. CLAS. PROF.]]=$B66,IF(DATOS_[[Check Periodo Ref.]:[Check Periodo Ref.]]="Dentro",IF(DATOS_[[Check Equiparado]:[Check Equiparado]]="Sí",IF(DATOS!BH$5="Sí",(1/DATOS_[[% anualiz]:[% anualiz]]),1)*IF(DATOS!BH$4="Sí",1/DATOS_[[% normaliz]:[% normaliz]],1)*(DATOS_[Conc.Sal.30])))))))),
0)</f>
        <v>0</v>
      </c>
      <c r="AN67" s="102">
        <f t="array" ref="AN67">IFERROR(
AVERAGE(IF(DATOS_[Sexo]=$B67,IF(DATOS_[[AGRUP. CLAS. PROF.]:[AGRUP. CLAS. PROF.]]=$B66,IF(DATOS_[Check Equiparado]="Sí",IF(DATOS_[Check Periodo Ref.]="Dentro",DATOS_[Tot COMPL.SAL Eq],FALSE))))),
0)</f>
        <v>0</v>
      </c>
      <c r="AO67" s="103">
        <f t="array" ref="AO67">IFERROR(
AVERAGE(IF(DATOS_[Sexo]=$B67,IF(DATOS_[[AGRUP. CLAS. PROF.]:[AGRUP. CLAS. PROF.]]=$B66,IF(DATOS_[Check Equiparado]="Sí",IF(DATOS_[Check Periodo Ref.]="Dentro",DATOS_[TOTAL SALARIO Eq],FALSE))))),
0)</f>
        <v>0</v>
      </c>
      <c r="AP67" s="104">
        <f t="array" ref="AP67">IFERROR(
(AVERAGE((IF(DATOS_[[Sexo]:[Sexo]]=$B67,IF(DATOS_[[AGRUP. CLAS. PROF.]:[AGRUP. CLAS. PROF.]]=$B66,IF(DATOS_[[Check Periodo Ref.]:[Check Periodo Ref.]]="Dentro",IF(DATOS_[[Check Equiparado]:[Check Equiparado]]="Sí",IF(DATOS!BI$5="Sí",(1/DATOS_[[% anualiz]:[% anualiz]]),1)*IF(DATOS!BI$4="Sí",1/DATOS_[[% normaliz]:[% normaliz]],1)*(DATOS_[C.Extra.01])))))))),
0)</f>
        <v>0</v>
      </c>
      <c r="AQ67" s="104">
        <f t="array" ref="AQ67">IFERROR(
(AVERAGE((IF(DATOS_[[Sexo]:[Sexo]]=$B67,IF(DATOS_[[AGRUP. CLAS. PROF.]:[AGRUP. CLAS. PROF.]]=$B66,IF(DATOS_[[Check Periodo Ref.]:[Check Periodo Ref.]]="Dentro",IF(DATOS_[[Check Equiparado]:[Check Equiparado]]="Sí",IF(DATOS!BJ$5="Sí",(1/DATOS_[[% anualiz]:[% anualiz]]),1)*IF(DATOS!BJ$4="Sí",1/DATOS_[[% normaliz]:[% normaliz]],1)*(DATOS_[C.Extra.02])))))))),
0)</f>
        <v>0</v>
      </c>
      <c r="AR67" s="104">
        <f t="array" ref="AR67">IFERROR(
(AVERAGE((IF(DATOS_[[Sexo]:[Sexo]]=$B67,IF(DATOS_[[AGRUP. CLAS. PROF.]:[AGRUP. CLAS. PROF.]]=$B66,IF(DATOS_[[Check Periodo Ref.]:[Check Periodo Ref.]]="Dentro",IF(DATOS_[[Check Equiparado]:[Check Equiparado]]="Sí",IF(DATOS!BK$5="Sí",(1/DATOS_[[% anualiz]:[% anualiz]]),1)*IF(DATOS!BK$4="Sí",1/DATOS_[[% normaliz]:[% normaliz]],1)*(DATOS_[C.Extra.03])))))))),
0)</f>
        <v>0</v>
      </c>
      <c r="AS67" s="104">
        <f t="array" ref="AS67">IFERROR(
(AVERAGE((IF(DATOS_[[Sexo]:[Sexo]]=$B67,IF(DATOS_[[AGRUP. CLAS. PROF.]:[AGRUP. CLAS. PROF.]]=$B66,IF(DATOS_[[Check Periodo Ref.]:[Check Periodo Ref.]]="Dentro",IF(DATOS_[[Check Equiparado]:[Check Equiparado]]="Sí",IF(DATOS!BL$5="Sí",(1/DATOS_[[% anualiz]:[% anualiz]]),1)*IF(DATOS!BL$4="Sí",1/DATOS_[[% normaliz]:[% normaliz]],1)*(DATOS_[C.Extra.04])))))))),
0)</f>
        <v>0</v>
      </c>
      <c r="AT67" s="104">
        <f t="array" ref="AT67">IFERROR(
(AVERAGE((IF(DATOS_[[Sexo]:[Sexo]]=$B67,IF(DATOS_[[AGRUP. CLAS. PROF.]:[AGRUP. CLAS. PROF.]]=$B66,IF(DATOS_[[Check Periodo Ref.]:[Check Periodo Ref.]]="Dentro",IF(DATOS_[[Check Equiparado]:[Check Equiparado]]="Sí",IF(DATOS!BM$5="Sí",(1/DATOS_[[% anualiz]:[% anualiz]]),1)*IF(DATOS!BM$4="Sí",1/DATOS_[[% normaliz]:[% normaliz]],1)*(DATOS_[C.Extra.05])))))))),
0)</f>
        <v>0</v>
      </c>
      <c r="AU67" s="105">
        <f t="array" ref="AU67">IFERROR(
AVERAGE(IF(DATOS_[Sexo]=$B67,IF(DATOS_[[AGRUP. CLAS. PROF.]:[AGRUP. CLAS. PROF.]]=$B66,IF(DATOS_[Check Equiparado]="Sí",IF(DATOS_[Check Periodo Ref.]="Dentro",DATOS_[Tot Extrasalarial Eq],FALSE))))),
0)</f>
        <v>0</v>
      </c>
      <c r="AV67" s="106">
        <f t="array" ref="AV67">IFERROR(
AVERAGE(IF(DATOS_[Sexo]=$B67,IF(DATOS_[[AGRUP. CLAS. PROF.]:[AGRUP. CLAS. PROF.]]=$B66,IF(DATOS_[Check Equiparado]="Sí",IF(DATOS_[Check Periodo Ref.]="Dentro",DATOS_[TOTAL Retrib Eq],FALSE))))),
0)</f>
        <v>0</v>
      </c>
    </row>
    <row r="68" spans="1:48" x14ac:dyDescent="0.3">
      <c r="A68" s="53" t="str">
        <f t="shared" ref="A68" si="74">+A67</f>
        <v>[ocultar]</v>
      </c>
      <c r="B68" s="57" t="s">
        <v>163</v>
      </c>
      <c r="C68" s="56">
        <f t="array" ref="C68">SUM(IF($B68=DATOS_[Sexo],
IF($B66=DATOS_[AGRUP. CLAS. PROF.],
IF("Dentro"=DATOS_[Check Periodo Ref.],
1/(COUNTIFS(DATOS_[Sexo],$B68,DATOS_[AGRUP. CLAS. PROF.],$B66,DATOS_[Check Periodo Ref.],"Dentro",DATOS_[id],DATOS_[id]))))))</f>
        <v>0</v>
      </c>
      <c r="D68" s="58">
        <f>COUNTIFS(DATOS_[AGRUP. CLAS. PROF.],$B66,DATOS_[Sexo],$B68,DATOS_[Check Periodo Ref.],"Dentro")</f>
        <v>0</v>
      </c>
      <c r="E68" s="58">
        <f>COUNTIFS(DATOS_[AGRUP. CLAS. PROF.],$B66,DATOS_[Sexo],$B68,DATOS_[Check Periodo Ref.],"Dentro",DATOS_[Check Nº SC Norm],"Sí")</f>
        <v>0</v>
      </c>
      <c r="F68" s="58">
        <f>COUNTIFS(DATOS_[AGRUP. CLAS. PROF.],$B66,DATOS_[Sexo],$B68,DATOS_[Check Periodo Ref.],"Dentro",DATOS_[Check Nº SC Anualiz],"Sí")</f>
        <v>0</v>
      </c>
      <c r="G68" s="58">
        <f>COUNTIFS(DATOS_[AGRUP. CLAS. PROF.],$B66,DATOS_[Sexo],$B68,DATOS_[Check Periodo Ref.],"Dentro",DATOS_[Check Nº SC Norm y Anualiz],"Sí")</f>
        <v>0</v>
      </c>
      <c r="H68" s="58">
        <f>COUNTIFS(DATOS_[AGRUP. CLAS. PROF.],$B66,DATOS_[Sexo],$B68,DATOS_[Check Periodo Ref.],"Dentro",DATOS_[Check Equiparación],"Sí")</f>
        <v>0</v>
      </c>
      <c r="I68" s="100" cm="1">
        <f t="array" ref="I68">IFERROR(
AVERAGE(IF(DATOS_[Sexo]=$B68,IF(DATOS_[[AGRUP. CLAS. PROF.]:[AGRUP. CLAS. PROF.]]=$B66,IF(DATOS_[Check Equiparado]="Sí",IF(DATOS_[Check Periodo Ref.]="Dentro",DATOS_[SALARIO BASE Eq],FALSE))))),
0)</f>
        <v>0</v>
      </c>
      <c r="J68" s="101">
        <f t="array" ref="J68">IFERROR(
(AVERAGE((IF(DATOS_[[Sexo]:[Sexo]]=$B68,IF(DATOS_[[AGRUP. CLAS. PROF.]:[AGRUP. CLAS. PROF.]]=$B66,IF(DATOS_[[Check Periodo Ref.]:[Check Periodo Ref.]]="Dentro",IF(DATOS_[[Check Equiparado]:[Check Equiparado]]="Sí",IF(DATOS!AE$5="Sí",(1/DATOS_[[% anualiz]:[% anualiz]]),1)*IF(DATOS!AE$4="Sí",1/DATOS_[[% normaliz]:[% normaliz]],1)*(DATOS_[Conc.Sal.01])))))))),
0)</f>
        <v>0</v>
      </c>
      <c r="K68" s="101">
        <f t="array" ref="K68">IFERROR(
(AVERAGE((IF(DATOS_[[Sexo]:[Sexo]]=$B68,IF(DATOS_[[AGRUP. CLAS. PROF.]:[AGRUP. CLAS. PROF.]]=$B66,IF(DATOS_[[Check Periodo Ref.]:[Check Periodo Ref.]]="Dentro",IF(DATOS_[[Check Equiparado]:[Check Equiparado]]="Sí",IF(DATOS!AF$5="Sí",(1/DATOS_[[% anualiz]:[% anualiz]]),1)*IF(DATOS!AF$4="Sí",1/DATOS_[[% normaliz]:[% normaliz]],1)*(DATOS_[Conc.Sal.02])))))))),
0)</f>
        <v>0</v>
      </c>
      <c r="L68" s="101">
        <f t="array" ref="L68">IFERROR(
(AVERAGE((IF(DATOS_[[Sexo]:[Sexo]]=$B68,IF(DATOS_[[AGRUP. CLAS. PROF.]:[AGRUP. CLAS. PROF.]]=$B66,IF(DATOS_[[Check Periodo Ref.]:[Check Periodo Ref.]]="Dentro",IF(DATOS_[[Check Equiparado]:[Check Equiparado]]="Sí",IF(DATOS!AG$5="Sí",(1/DATOS_[[% anualiz]:[% anualiz]]),1)*IF(DATOS!AG$4="Sí",1/DATOS_[[% normaliz]:[% normaliz]],1)*(DATOS_[Conc.Sal.03])))))))),
0)</f>
        <v>0</v>
      </c>
      <c r="M68" s="101">
        <f t="array" ref="M68">IFERROR(
(AVERAGE((IF(DATOS_[[Sexo]:[Sexo]]=$B68,IF(DATOS_[[AGRUP. CLAS. PROF.]:[AGRUP. CLAS. PROF.]]=$B66,IF(DATOS_[[Check Periodo Ref.]:[Check Periodo Ref.]]="Dentro",IF(DATOS_[[Check Equiparado]:[Check Equiparado]]="Sí",IF(DATOS!AH$5="Sí",(1/DATOS_[[% anualiz]:[% anualiz]]),1)*IF(DATOS!AH$4="Sí",1/DATOS_[[% normaliz]:[% normaliz]],1)*(DATOS_[Conc.Sal.04])))))))),
0)</f>
        <v>0</v>
      </c>
      <c r="N68" s="101">
        <f t="array" ref="N68">IFERROR(
(AVERAGE((IF(DATOS_[[Sexo]:[Sexo]]=$B68,IF(DATOS_[[AGRUP. CLAS. PROF.]:[AGRUP. CLAS. PROF.]]=$B66,IF(DATOS_[[Check Periodo Ref.]:[Check Periodo Ref.]]="Dentro",IF(DATOS_[[Check Equiparado]:[Check Equiparado]]="Sí",IF(DATOS!AI$5="Sí",(1/DATOS_[[% anualiz]:[% anualiz]]),1)*IF(DATOS!AI$4="Sí",1/DATOS_[[% normaliz]:[% normaliz]],1)*(DATOS_[Conc.Sal.05])))))))),
0)</f>
        <v>0</v>
      </c>
      <c r="O68" s="101">
        <f t="array" ref="O68">IFERROR(
(AVERAGE((IF(DATOS_[[Sexo]:[Sexo]]=$B68,IF(DATOS_[[AGRUP. CLAS. PROF.]:[AGRUP. CLAS. PROF.]]=$B66,IF(DATOS_[[Check Periodo Ref.]:[Check Periodo Ref.]]="Dentro",IF(DATOS_[[Check Equiparado]:[Check Equiparado]]="Sí",IF(DATOS!AJ$5="Sí",(1/DATOS_[[% anualiz]:[% anualiz]]),1)*IF(DATOS!AJ$4="Sí",1/DATOS_[[% normaliz]:[% normaliz]],1)*(DATOS_[Conc.Sal.06])))))))),
0)</f>
        <v>0</v>
      </c>
      <c r="P68" s="101">
        <f t="array" ref="P68">IFERROR(
(AVERAGE((IF(DATOS_[[Sexo]:[Sexo]]=$B68,IF(DATOS_[[AGRUP. CLAS. PROF.]:[AGRUP. CLAS. PROF.]]=$B66,IF(DATOS_[[Check Periodo Ref.]:[Check Periodo Ref.]]="Dentro",IF(DATOS_[[Check Equiparado]:[Check Equiparado]]="Sí",IF(DATOS!AK$5="Sí",(1/DATOS_[[% anualiz]:[% anualiz]]),1)*IF(DATOS!AK$4="Sí",1/DATOS_[[% normaliz]:[% normaliz]],1)*(DATOS_[Conc.Sal.07])))))))),
0)</f>
        <v>0</v>
      </c>
      <c r="Q68" s="101">
        <f t="array" ref="Q68">IFERROR(
(AVERAGE((IF(DATOS_[[Sexo]:[Sexo]]=$B68,IF(DATOS_[[AGRUP. CLAS. PROF.]:[AGRUP. CLAS. PROF.]]=$B66,IF(DATOS_[[Check Periodo Ref.]:[Check Periodo Ref.]]="Dentro",IF(DATOS_[[Check Equiparado]:[Check Equiparado]]="Sí",IF(DATOS!AL$5="Sí",(1/DATOS_[[% anualiz]:[% anualiz]]),1)*IF(DATOS!AL$4="Sí",1/DATOS_[[% normaliz]:[% normaliz]],1)*(DATOS_[Conc.Sal.08])))))))),
0)</f>
        <v>0</v>
      </c>
      <c r="R68" s="101">
        <f t="array" ref="R68">IFERROR(
(AVERAGE((IF(DATOS_[[Sexo]:[Sexo]]=$B68,IF(DATOS_[[AGRUP. CLAS. PROF.]:[AGRUP. CLAS. PROF.]]=$B66,IF(DATOS_[[Check Periodo Ref.]:[Check Periodo Ref.]]="Dentro",IF(DATOS_[[Check Equiparado]:[Check Equiparado]]="Sí",IF(DATOS!AM$5="Sí",(1/DATOS_[[% anualiz]:[% anualiz]]),1)*IF(DATOS!AM$4="Sí",1/DATOS_[[% normaliz]:[% normaliz]],1)*(DATOS_[Conc.Sal.09])))))))),
0)</f>
        <v>0</v>
      </c>
      <c r="S68" s="101">
        <f t="array" ref="S68">IFERROR(
(AVERAGE((IF(DATOS_[[Sexo]:[Sexo]]=$B68,IF(DATOS_[[AGRUP. CLAS. PROF.]:[AGRUP. CLAS. PROF.]]=$B66,IF(DATOS_[[Check Periodo Ref.]:[Check Periodo Ref.]]="Dentro",IF(DATOS_[[Check Equiparado]:[Check Equiparado]]="Sí",IF(DATOS!AN$5="Sí",(1/DATOS_[[% anualiz]:[% anualiz]]),1)*IF(DATOS!AN$4="Sí",1/DATOS_[[% normaliz]:[% normaliz]],1)*(DATOS_[Conc.Sal.10])))))))),
0)</f>
        <v>0</v>
      </c>
      <c r="T68" s="101">
        <f t="array" ref="T68">IFERROR(
(AVERAGE((IF(DATOS_[[Sexo]:[Sexo]]=$B68,IF(DATOS_[[AGRUP. CLAS. PROF.]:[AGRUP. CLAS. PROF.]]=$B66,IF(DATOS_[[Check Periodo Ref.]:[Check Periodo Ref.]]="Dentro",IF(DATOS_[[Check Equiparado]:[Check Equiparado]]="Sí",IF(DATOS!AO$5="Sí",(1/DATOS_[[% anualiz]:[% anualiz]]),1)*IF(DATOS!AO$4="Sí",1/DATOS_[[% normaliz]:[% normaliz]],1)*(DATOS_[Conc.Sal.11])))))))),
0)</f>
        <v>0</v>
      </c>
      <c r="U68" s="101">
        <f t="array" ref="U68">IFERROR(
(AVERAGE((IF(DATOS_[[Sexo]:[Sexo]]=$B68,IF(DATOS_[[AGRUP. CLAS. PROF.]:[AGRUP. CLAS. PROF.]]=$B66,IF(DATOS_[[Check Periodo Ref.]:[Check Periodo Ref.]]="Dentro",IF(DATOS_[[Check Equiparado]:[Check Equiparado]]="Sí",IF(DATOS!AP$5="Sí",(1/DATOS_[[% anualiz]:[% anualiz]]),1)*IF(DATOS!AP$4="Sí",1/DATOS_[[% normaliz]:[% normaliz]],1)*(DATOS_[Conc.Sal.12])))))))),
0)</f>
        <v>0</v>
      </c>
      <c r="V68" s="101">
        <f t="array" ref="V68">IFERROR(
(AVERAGE((IF(DATOS_[[Sexo]:[Sexo]]=$B68,IF(DATOS_[[AGRUP. CLAS. PROF.]:[AGRUP. CLAS. PROF.]]=$B66,IF(DATOS_[[Check Periodo Ref.]:[Check Periodo Ref.]]="Dentro",IF(DATOS_[[Check Equiparado]:[Check Equiparado]]="Sí",IF(DATOS!AQ$5="Sí",(1/DATOS_[[% anualiz]:[% anualiz]]),1)*IF(DATOS!AQ$4="Sí",1/DATOS_[[% normaliz]:[% normaliz]],1)*(DATOS_[Conc.Sal.13])))))))),
0)</f>
        <v>0</v>
      </c>
      <c r="W68" s="101">
        <f t="array" ref="W68">IFERROR(
(AVERAGE((IF(DATOS_[[Sexo]:[Sexo]]=$B68,IF(DATOS_[[AGRUP. CLAS. PROF.]:[AGRUP. CLAS. PROF.]]=$B66,IF(DATOS_[[Check Periodo Ref.]:[Check Periodo Ref.]]="Dentro",IF(DATOS_[[Check Equiparado]:[Check Equiparado]]="Sí",IF(DATOS!AR$5="Sí",(1/DATOS_[[% anualiz]:[% anualiz]]),1)*IF(DATOS!AR$4="Sí",1/DATOS_[[% normaliz]:[% normaliz]],1)*(DATOS_[Conc.Sal.14])))))))),
0)</f>
        <v>0</v>
      </c>
      <c r="X68" s="101">
        <f t="array" ref="X68">IFERROR(
(AVERAGE((IF(DATOS_[[Sexo]:[Sexo]]=$B68,IF(DATOS_[[AGRUP. CLAS. PROF.]:[AGRUP. CLAS. PROF.]]=$B66,IF(DATOS_[[Check Periodo Ref.]:[Check Periodo Ref.]]="Dentro",IF(DATOS_[[Check Equiparado]:[Check Equiparado]]="Sí",IF(DATOS!AS$5="Sí",(1/DATOS_[[% anualiz]:[% anualiz]]),1)*IF(DATOS!AS$4="Sí",1/DATOS_[[% normaliz]:[% normaliz]],1)*(DATOS_[Conc.Sal.15])))))))),
0)</f>
        <v>0</v>
      </c>
      <c r="Y68" s="101">
        <f t="array" ref="Y68">IFERROR(
(AVERAGE((IF(DATOS_[[Sexo]:[Sexo]]=$B68,IF(DATOS_[[AGRUP. CLAS. PROF.]:[AGRUP. CLAS. PROF.]]=$B66,IF(DATOS_[[Check Periodo Ref.]:[Check Periodo Ref.]]="Dentro",IF(DATOS_[[Check Equiparado]:[Check Equiparado]]="Sí",IF(DATOS!AT$5="Sí",(1/DATOS_[[% anualiz]:[% anualiz]]),1)*IF(DATOS!AT$4="Sí",1/DATOS_[[% normaliz]:[% normaliz]],1)*(DATOS_[Conc.Sal.16])))))))),
0)</f>
        <v>0</v>
      </c>
      <c r="Z68" s="101">
        <f t="array" ref="Z68">IFERROR(
(AVERAGE((IF(DATOS_[[Sexo]:[Sexo]]=$B68,IF(DATOS_[[AGRUP. CLAS. PROF.]:[AGRUP. CLAS. PROF.]]=$B66,IF(DATOS_[[Check Periodo Ref.]:[Check Periodo Ref.]]="Dentro",IF(DATOS_[[Check Equiparado]:[Check Equiparado]]="Sí",IF(DATOS!AU$5="Sí",(1/DATOS_[[% anualiz]:[% anualiz]]),1)*IF(DATOS!AU$4="Sí",1/DATOS_[[% normaliz]:[% normaliz]],1)*(DATOS_[Conc.Sal.17])))))))),
0)</f>
        <v>0</v>
      </c>
      <c r="AA68" s="101">
        <f t="array" ref="AA68">IFERROR(
(AVERAGE((IF(DATOS_[[Sexo]:[Sexo]]=$B68,IF(DATOS_[[AGRUP. CLAS. PROF.]:[AGRUP. CLAS. PROF.]]=$B66,IF(DATOS_[[Check Periodo Ref.]:[Check Periodo Ref.]]="Dentro",IF(DATOS_[[Check Equiparado]:[Check Equiparado]]="Sí",IF(DATOS!AV$5="Sí",(1/DATOS_[[% anualiz]:[% anualiz]]),1)*IF(DATOS!AV$4="Sí",1/DATOS_[[% normaliz]:[% normaliz]],1)*(DATOS_[Conc.Sal.18])))))))),
0)</f>
        <v>0</v>
      </c>
      <c r="AB68" s="101">
        <f t="array" ref="AB68">IFERROR(
(AVERAGE((IF(DATOS_[[Sexo]:[Sexo]]=$B68,IF(DATOS_[[AGRUP. CLAS. PROF.]:[AGRUP. CLAS. PROF.]]=$B66,IF(DATOS_[[Check Periodo Ref.]:[Check Periodo Ref.]]="Dentro",IF(DATOS_[[Check Equiparado]:[Check Equiparado]]="Sí",IF(DATOS!AW$5="Sí",(1/DATOS_[[% anualiz]:[% anualiz]]),1)*IF(DATOS!AW$4="Sí",1/DATOS_[[% normaliz]:[% normaliz]],1)*(DATOS_[Conc.Sal.19])))))))),
0)</f>
        <v>0</v>
      </c>
      <c r="AC68" s="101">
        <f t="array" ref="AC68">IFERROR(
(AVERAGE((IF(DATOS_[[Sexo]:[Sexo]]=$B68,IF(DATOS_[[AGRUP. CLAS. PROF.]:[AGRUP. CLAS. PROF.]]=$B66,IF(DATOS_[[Check Periodo Ref.]:[Check Periodo Ref.]]="Dentro",IF(DATOS_[[Check Equiparado]:[Check Equiparado]]="Sí",IF(DATOS!AX$5="Sí",(1/DATOS_[[% anualiz]:[% anualiz]]),1)*IF(DATOS!AX$4="Sí",1/DATOS_[[% normaliz]:[% normaliz]],1)*(DATOS_[Conc.Sal.20])))))))),
0)</f>
        <v>0</v>
      </c>
      <c r="AD68" s="101">
        <f t="array" ref="AD68">IFERROR(
(AVERAGE((IF(DATOS_[[Sexo]:[Sexo]]=$B68,IF(DATOS_[[AGRUP. CLAS. PROF.]:[AGRUP. CLAS. PROF.]]=$B66,IF(DATOS_[[Check Periodo Ref.]:[Check Periodo Ref.]]="Dentro",IF(DATOS_[[Check Equiparado]:[Check Equiparado]]="Sí",IF(DATOS!AY$5="Sí",(1/DATOS_[[% anualiz]:[% anualiz]]),1)*IF(DATOS!AY$4="Sí",1/DATOS_[[% normaliz]:[% normaliz]],1)*(DATOS_[Conc.Sal.21])))))))),
0)</f>
        <v>0</v>
      </c>
      <c r="AE68" s="101">
        <f t="array" ref="AE68">IFERROR(
(AVERAGE((IF(DATOS_[[Sexo]:[Sexo]]=$B68,IF(DATOS_[[AGRUP. CLAS. PROF.]:[AGRUP. CLAS. PROF.]]=$B66,IF(DATOS_[[Check Periodo Ref.]:[Check Periodo Ref.]]="Dentro",IF(DATOS_[[Check Equiparado]:[Check Equiparado]]="Sí",IF(DATOS!AZ$5="Sí",(1/DATOS_[[% anualiz]:[% anualiz]]),1)*IF(DATOS!AZ$4="Sí",1/DATOS_[[% normaliz]:[% normaliz]],1)*(DATOS_[Conc.Sal.22])))))))),
0)</f>
        <v>0</v>
      </c>
      <c r="AF68" s="101">
        <f t="array" ref="AF68">IFERROR(
(AVERAGE((IF(DATOS_[[Sexo]:[Sexo]]=$B68,IF(DATOS_[[AGRUP. CLAS. PROF.]:[AGRUP. CLAS. PROF.]]=$B66,IF(DATOS_[[Check Periodo Ref.]:[Check Periodo Ref.]]="Dentro",IF(DATOS_[[Check Equiparado]:[Check Equiparado]]="Sí",IF(DATOS!BA$5="Sí",(1/DATOS_[[% anualiz]:[% anualiz]]),1)*IF(DATOS!BA$4="Sí",1/DATOS_[[% normaliz]:[% normaliz]],1)*(DATOS_[Conc.Sal.23])))))))),
0)</f>
        <v>0</v>
      </c>
      <c r="AG68" s="101">
        <f t="array" ref="AG68">IFERROR(
(AVERAGE((IF(DATOS_[[Sexo]:[Sexo]]=$B68,IF(DATOS_[[AGRUP. CLAS. PROF.]:[AGRUP. CLAS. PROF.]]=$B66,IF(DATOS_[[Check Periodo Ref.]:[Check Periodo Ref.]]="Dentro",IF(DATOS_[[Check Equiparado]:[Check Equiparado]]="Sí",IF(DATOS!BB$5="Sí",(1/DATOS_[[% anualiz]:[% anualiz]]),1)*IF(DATOS!BB$4="Sí",1/DATOS_[[% normaliz]:[% normaliz]],1)*(DATOS_[Conc.Sal.24])))))))),
0)</f>
        <v>0</v>
      </c>
      <c r="AH68" s="101">
        <f t="array" ref="AH68">IFERROR(
(AVERAGE((IF(DATOS_[[Sexo]:[Sexo]]=$B68,IF(DATOS_[[AGRUP. CLAS. PROF.]:[AGRUP. CLAS. PROF.]]=$B66,IF(DATOS_[[Check Periodo Ref.]:[Check Periodo Ref.]]="Dentro",IF(DATOS_[[Check Equiparado]:[Check Equiparado]]="Sí",IF(DATOS!BC$5="Sí",(1/DATOS_[[% anualiz]:[% anualiz]]),1)*IF(DATOS!BC$4="Sí",1/DATOS_[[% normaliz]:[% normaliz]],1)*(DATOS_[Conc.Sal.25])))))))),
0)</f>
        <v>0</v>
      </c>
      <c r="AI68" s="101">
        <f t="array" ref="AI68">IFERROR(
(AVERAGE((IF(DATOS_[[Sexo]:[Sexo]]=$B68,IF(DATOS_[[AGRUP. CLAS. PROF.]:[AGRUP. CLAS. PROF.]]=$B66,IF(DATOS_[[Check Periodo Ref.]:[Check Periodo Ref.]]="Dentro",IF(DATOS_[[Check Equiparado]:[Check Equiparado]]="Sí",IF(DATOS!BD$5="Sí",(1/DATOS_[[% anualiz]:[% anualiz]]),1)*IF(DATOS!BD$4="Sí",1/DATOS_[[% normaliz]:[% normaliz]],1)*(DATOS_[Conc.Sal.26])))))))),
0)</f>
        <v>0</v>
      </c>
      <c r="AJ68" s="101">
        <f t="array" ref="AJ68">IFERROR(
(AVERAGE((IF(DATOS_[[Sexo]:[Sexo]]=$B68,IF(DATOS_[[AGRUP. CLAS. PROF.]:[AGRUP. CLAS. PROF.]]=$B66,IF(DATOS_[[Check Periodo Ref.]:[Check Periodo Ref.]]="Dentro",IF(DATOS_[[Check Equiparado]:[Check Equiparado]]="Sí",IF(DATOS!BE$5="Sí",(1/DATOS_[[% anualiz]:[% anualiz]]),1)*IF(DATOS!BE$4="Sí",1/DATOS_[[% normaliz]:[% normaliz]],1)*(DATOS_[Conc.Sal.27])))))))),
0)</f>
        <v>0</v>
      </c>
      <c r="AK68" s="101">
        <f t="array" ref="AK68">IFERROR(
(AVERAGE((IF(DATOS_[[Sexo]:[Sexo]]=$B68,IF(DATOS_[[AGRUP. CLAS. PROF.]:[AGRUP. CLAS. PROF.]]=$B66,IF(DATOS_[[Check Periodo Ref.]:[Check Periodo Ref.]]="Dentro",IF(DATOS_[[Check Equiparado]:[Check Equiparado]]="Sí",IF(DATOS!BF$5="Sí",(1/DATOS_[[% anualiz]:[% anualiz]]),1)*IF(DATOS!BF$4="Sí",1/DATOS_[[% normaliz]:[% normaliz]],1)*(DATOS_[Conc.Sal.28])))))))),
0)</f>
        <v>0</v>
      </c>
      <c r="AL68" s="101">
        <f t="array" ref="AL68">IFERROR(
(AVERAGE((IF(DATOS_[[Sexo]:[Sexo]]=$B68,IF(DATOS_[[AGRUP. CLAS. PROF.]:[AGRUP. CLAS. PROF.]]=$B66,IF(DATOS_[[Check Periodo Ref.]:[Check Periodo Ref.]]="Dentro",IF(DATOS_[[Check Equiparado]:[Check Equiparado]]="Sí",IF(DATOS!BG$5="Sí",(1/DATOS_[[% anualiz]:[% anualiz]]),1)*IF(DATOS!BG$4="Sí",1/DATOS_[[% normaliz]:[% normaliz]],1)*(DATOS_[Conc.Sal.29])))))))),
0)</f>
        <v>0</v>
      </c>
      <c r="AM68" s="101">
        <f t="array" ref="AM68">IFERROR(
(AVERAGE((IF(DATOS_[[Sexo]:[Sexo]]=$B68,IF(DATOS_[[AGRUP. CLAS. PROF.]:[AGRUP. CLAS. PROF.]]=$B66,IF(DATOS_[[Check Periodo Ref.]:[Check Periodo Ref.]]="Dentro",IF(DATOS_[[Check Equiparado]:[Check Equiparado]]="Sí",IF(DATOS!BH$5="Sí",(1/DATOS_[[% anualiz]:[% anualiz]]),1)*IF(DATOS!BH$4="Sí",1/DATOS_[[% normaliz]:[% normaliz]],1)*(DATOS_[Conc.Sal.30])))))))),
0)</f>
        <v>0</v>
      </c>
      <c r="AN68" s="102">
        <f t="array" ref="AN68">IFERROR(
AVERAGE(IF(DATOS_[Sexo]=$B68,IF(DATOS_[[AGRUP. CLAS. PROF.]:[AGRUP. CLAS. PROF.]]=$B66,IF(DATOS_[Check Equiparado]="Sí",IF(DATOS_[Check Periodo Ref.]="Dentro",DATOS_[Tot COMPL.SAL Eq],FALSE))))),
0)</f>
        <v>0</v>
      </c>
      <c r="AO68" s="103">
        <f t="array" ref="AO68">IFERROR(
AVERAGE(IF(DATOS_[Sexo]=$B68,IF(DATOS_[[AGRUP. CLAS. PROF.]:[AGRUP. CLAS. PROF.]]=$B66,IF(DATOS_[Check Equiparado]="Sí",IF(DATOS_[Check Periodo Ref.]="Dentro",DATOS_[TOTAL SALARIO Eq],FALSE))))),
0)</f>
        <v>0</v>
      </c>
      <c r="AP68" s="104">
        <f t="array" ref="AP68">IFERROR(
(AVERAGE((IF(DATOS_[[Sexo]:[Sexo]]=$B68,IF(DATOS_[[AGRUP. CLAS. PROF.]:[AGRUP. CLAS. PROF.]]=$B66,IF(DATOS_[[Check Periodo Ref.]:[Check Periodo Ref.]]="Dentro",IF(DATOS_[[Check Equiparado]:[Check Equiparado]]="Sí",IF(DATOS!BI$5="Sí",(1/DATOS_[[% anualiz]:[% anualiz]]),1)*IF(DATOS!BI$4="Sí",1/DATOS_[[% normaliz]:[% normaliz]],1)*(DATOS_[C.Extra.01])))))))),
0)</f>
        <v>0</v>
      </c>
      <c r="AQ68" s="104">
        <f t="array" ref="AQ68">IFERROR(
(AVERAGE((IF(DATOS_[[Sexo]:[Sexo]]=$B68,IF(DATOS_[[AGRUP. CLAS. PROF.]:[AGRUP. CLAS. PROF.]]=$B66,IF(DATOS_[[Check Periodo Ref.]:[Check Periodo Ref.]]="Dentro",IF(DATOS_[[Check Equiparado]:[Check Equiparado]]="Sí",IF(DATOS!BJ$5="Sí",(1/DATOS_[[% anualiz]:[% anualiz]]),1)*IF(DATOS!BJ$4="Sí",1/DATOS_[[% normaliz]:[% normaliz]],1)*(DATOS_[C.Extra.02])))))))),
0)</f>
        <v>0</v>
      </c>
      <c r="AR68" s="104">
        <f t="array" ref="AR68">IFERROR(
(AVERAGE((IF(DATOS_[[Sexo]:[Sexo]]=$B68,IF(DATOS_[[AGRUP. CLAS. PROF.]:[AGRUP. CLAS. PROF.]]=$B66,IF(DATOS_[[Check Periodo Ref.]:[Check Periodo Ref.]]="Dentro",IF(DATOS_[[Check Equiparado]:[Check Equiparado]]="Sí",IF(DATOS!BK$5="Sí",(1/DATOS_[[% anualiz]:[% anualiz]]),1)*IF(DATOS!BK$4="Sí",1/DATOS_[[% normaliz]:[% normaliz]],1)*(DATOS_[C.Extra.03])))))))),
0)</f>
        <v>0</v>
      </c>
      <c r="AS68" s="104">
        <f t="array" ref="AS68">IFERROR(
(AVERAGE((IF(DATOS_[[Sexo]:[Sexo]]=$B68,IF(DATOS_[[AGRUP. CLAS. PROF.]:[AGRUP. CLAS. PROF.]]=$B66,IF(DATOS_[[Check Periodo Ref.]:[Check Periodo Ref.]]="Dentro",IF(DATOS_[[Check Equiparado]:[Check Equiparado]]="Sí",IF(DATOS!BL$5="Sí",(1/DATOS_[[% anualiz]:[% anualiz]]),1)*IF(DATOS!BL$4="Sí",1/DATOS_[[% normaliz]:[% normaliz]],1)*(DATOS_[C.Extra.04])))))))),
0)</f>
        <v>0</v>
      </c>
      <c r="AT68" s="104">
        <f t="array" ref="AT68">IFERROR(
(AVERAGE((IF(DATOS_[[Sexo]:[Sexo]]=$B68,IF(DATOS_[[AGRUP. CLAS. PROF.]:[AGRUP. CLAS. PROF.]]=$B66,IF(DATOS_[[Check Periodo Ref.]:[Check Periodo Ref.]]="Dentro",IF(DATOS_[[Check Equiparado]:[Check Equiparado]]="Sí",IF(DATOS!BM$5="Sí",(1/DATOS_[[% anualiz]:[% anualiz]]),1)*IF(DATOS!BM$4="Sí",1/DATOS_[[% normaliz]:[% normaliz]],1)*(DATOS_[C.Extra.05])))))))),
0)</f>
        <v>0</v>
      </c>
      <c r="AU68" s="105">
        <f t="array" ref="AU68">IFERROR(
AVERAGE(IF(DATOS_[Sexo]=$B68,IF(DATOS_[[AGRUP. CLAS. PROF.]:[AGRUP. CLAS. PROF.]]=$B66,IF(DATOS_[Check Equiparado]="Sí",IF(DATOS_[Check Periodo Ref.]="Dentro",DATOS_[Tot Extrasalarial Eq],FALSE))))),
0)</f>
        <v>0</v>
      </c>
      <c r="AV68" s="106">
        <f t="array" ref="AV68">IFERROR(
AVERAGE(IF(DATOS_[Sexo]=$B68,IF(DATOS_[[AGRUP. CLAS. PROF.]:[AGRUP. CLAS. PROF.]]=$B66,IF(DATOS_[Check Equiparado]="Sí",IF(DATOS_[Check Periodo Ref.]="Dentro",DATOS_[TOTAL Retrib Eq],FALSE))))),
0)</f>
        <v>0</v>
      </c>
    </row>
    <row r="69" spans="1:48" ht="17.25" thickBot="1" x14ac:dyDescent="0.35">
      <c r="A69" s="53" t="str">
        <f t="shared" ref="A69" si="75">+A70</f>
        <v>[ocultar]</v>
      </c>
      <c r="B69" s="62" t="s">
        <v>235</v>
      </c>
      <c r="C69" s="99"/>
      <c r="D69" s="63"/>
      <c r="E69" s="63"/>
      <c r="F69" s="63"/>
      <c r="G69" s="63"/>
      <c r="H69" s="63"/>
      <c r="I69" s="129" t="str">
        <f t="shared" ref="I69:AV69" si="76">IFERROR((I70-I71)/I70,"")</f>
        <v/>
      </c>
      <c r="J69" s="130" t="str">
        <f t="shared" si="76"/>
        <v/>
      </c>
      <c r="K69" s="131" t="str">
        <f t="shared" si="76"/>
        <v/>
      </c>
      <c r="L69" s="131" t="str">
        <f t="shared" si="76"/>
        <v/>
      </c>
      <c r="M69" s="131" t="str">
        <f t="shared" si="76"/>
        <v/>
      </c>
      <c r="N69" s="132" t="str">
        <f t="shared" si="76"/>
        <v/>
      </c>
      <c r="O69" s="133" t="str">
        <f t="shared" si="76"/>
        <v/>
      </c>
      <c r="P69" s="133" t="str">
        <f t="shared" si="76"/>
        <v/>
      </c>
      <c r="Q69" s="133" t="str">
        <f t="shared" si="76"/>
        <v/>
      </c>
      <c r="R69" s="133" t="str">
        <f t="shared" si="76"/>
        <v/>
      </c>
      <c r="S69" s="133" t="str">
        <f t="shared" si="76"/>
        <v/>
      </c>
      <c r="T69" s="133" t="str">
        <f t="shared" si="76"/>
        <v/>
      </c>
      <c r="U69" s="133" t="str">
        <f t="shared" si="76"/>
        <v/>
      </c>
      <c r="V69" s="133" t="str">
        <f t="shared" si="76"/>
        <v/>
      </c>
      <c r="W69" s="133" t="str">
        <f t="shared" si="76"/>
        <v/>
      </c>
      <c r="X69" s="133" t="str">
        <f t="shared" si="76"/>
        <v/>
      </c>
      <c r="Y69" s="133" t="str">
        <f t="shared" si="76"/>
        <v/>
      </c>
      <c r="Z69" s="132" t="str">
        <f t="shared" si="76"/>
        <v/>
      </c>
      <c r="AA69" s="132" t="str">
        <f t="shared" si="76"/>
        <v/>
      </c>
      <c r="AB69" s="132" t="str">
        <f t="shared" si="76"/>
        <v/>
      </c>
      <c r="AC69" s="132" t="str">
        <f t="shared" si="76"/>
        <v/>
      </c>
      <c r="AD69" s="132" t="str">
        <f t="shared" si="76"/>
        <v/>
      </c>
      <c r="AE69" s="132" t="str">
        <f t="shared" si="76"/>
        <v/>
      </c>
      <c r="AF69" s="132" t="str">
        <f t="shared" si="76"/>
        <v/>
      </c>
      <c r="AG69" s="132" t="str">
        <f t="shared" si="76"/>
        <v/>
      </c>
      <c r="AH69" s="132" t="str">
        <f t="shared" si="76"/>
        <v/>
      </c>
      <c r="AI69" s="132" t="str">
        <f t="shared" si="76"/>
        <v/>
      </c>
      <c r="AJ69" s="132" t="str">
        <f t="shared" si="76"/>
        <v/>
      </c>
      <c r="AK69" s="132" t="str">
        <f t="shared" si="76"/>
        <v/>
      </c>
      <c r="AL69" s="132" t="str">
        <f t="shared" si="76"/>
        <v/>
      </c>
      <c r="AM69" s="132" t="str">
        <f t="shared" si="76"/>
        <v/>
      </c>
      <c r="AN69" s="134" t="str">
        <f t="shared" si="76"/>
        <v/>
      </c>
      <c r="AO69" s="138" t="str">
        <f t="shared" si="76"/>
        <v/>
      </c>
      <c r="AP69" s="135" t="str">
        <f t="shared" si="76"/>
        <v/>
      </c>
      <c r="AQ69" s="135" t="str">
        <f t="shared" si="76"/>
        <v/>
      </c>
      <c r="AR69" s="135" t="str">
        <f t="shared" si="76"/>
        <v/>
      </c>
      <c r="AS69" s="135" t="str">
        <f t="shared" si="76"/>
        <v/>
      </c>
      <c r="AT69" s="135" t="str">
        <f t="shared" si="76"/>
        <v/>
      </c>
      <c r="AU69" s="136" t="str">
        <f t="shared" si="76"/>
        <v/>
      </c>
      <c r="AV69" s="137" t="str">
        <f t="shared" si="76"/>
        <v/>
      </c>
    </row>
    <row r="70" spans="1:48" x14ac:dyDescent="0.3">
      <c r="A70" s="53" t="str">
        <f t="shared" ref="A70" si="77">+IF(C70+C71=0,"[ocultar]","")</f>
        <v>[ocultar]</v>
      </c>
      <c r="B70" s="57" t="s">
        <v>162</v>
      </c>
      <c r="C70" s="56">
        <f t="array" ref="C70">SUM(IF($B70=DATOS_[Sexo],
IF($B69=DATOS_[AGRUP. CLAS. PROF.],
IF("Dentro"=DATOS_[Check Periodo Ref.],
1/(COUNTIFS(DATOS_[Sexo],$B70,DATOS_[AGRUP. CLAS. PROF.],$B69,DATOS_[Check Periodo Ref.],"Dentro",DATOS_[id],DATOS_[id]))))))</f>
        <v>0</v>
      </c>
      <c r="D70" s="58">
        <f>COUNTIFS(DATOS_[AGRUP. CLAS. PROF.],$B69,DATOS_[Sexo],$B70,DATOS_[Check Periodo Ref.],"Dentro")</f>
        <v>0</v>
      </c>
      <c r="E70" s="58">
        <f>COUNTIFS(DATOS_[AGRUP. CLAS. PROF.],$B69,DATOS_[Sexo],$B70,DATOS_[Check Periodo Ref.],"Dentro",DATOS_[Check Nº SC Norm],"Sí")</f>
        <v>0</v>
      </c>
      <c r="F70" s="58">
        <f>COUNTIFS(DATOS_[AGRUP. CLAS. PROF.],$B69,DATOS_[Sexo],$B70,DATOS_[Check Periodo Ref.],"Dentro",DATOS_[Check Nº SC Anualiz],"Sí")</f>
        <v>0</v>
      </c>
      <c r="G70" s="58">
        <f>COUNTIFS(DATOS_[AGRUP. CLAS. PROF.],$B69,DATOS_[Sexo],$B70,DATOS_[Check Periodo Ref.],"Dentro",DATOS_[Check Nº SC Norm y Anualiz],"Sí")</f>
        <v>0</v>
      </c>
      <c r="H70" s="58">
        <f>COUNTIFS(DATOS_[AGRUP. CLAS. PROF.],$B69,DATOS_[Sexo],$B70,DATOS_[Check Periodo Ref.],"Dentro",DATOS_[Check Equiparación],"Sí")</f>
        <v>0</v>
      </c>
      <c r="I70" s="100">
        <f t="array" ref="I70">IFERROR(
AVERAGE(IF(DATOS_[Sexo]=$B70,IF(DATOS_[[AGRUP. CLAS. PROF.]:[AGRUP. CLAS. PROF.]]=$B69,IF(DATOS_[Check Equiparado]="Sí",IF(DATOS_[Check Periodo Ref.]="Dentro",DATOS_[SALARIO BASE Eq],FALSE))))),
0)</f>
        <v>0</v>
      </c>
      <c r="J70" s="101">
        <f t="array" ref="J70">IFERROR(
(AVERAGE((IF(DATOS_[[Sexo]:[Sexo]]=$B70,IF(DATOS_[[AGRUP. CLAS. PROF.]:[AGRUP. CLAS. PROF.]]=$B69,IF(DATOS_[[Check Periodo Ref.]:[Check Periodo Ref.]]="Dentro",IF(DATOS_[[Check Equiparado]:[Check Equiparado]]="Sí",IF(DATOS!AE$5="Sí",(1/DATOS_[[% anualiz]:[% anualiz]]),1)*IF(DATOS!AE$4="Sí",1/DATOS_[[% normaliz]:[% normaliz]],1)*(DATOS_[Conc.Sal.01])))))))),
0)</f>
        <v>0</v>
      </c>
      <c r="K70" s="101">
        <f t="array" ref="K70">IFERROR(
(AVERAGE((IF(DATOS_[[Sexo]:[Sexo]]=$B70,IF(DATOS_[[AGRUP. CLAS. PROF.]:[AGRUP. CLAS. PROF.]]=$B69,IF(DATOS_[[Check Periodo Ref.]:[Check Periodo Ref.]]="Dentro",IF(DATOS_[[Check Equiparado]:[Check Equiparado]]="Sí",IF(DATOS!AF$5="Sí",(1/DATOS_[[% anualiz]:[% anualiz]]),1)*IF(DATOS!AF$4="Sí",1/DATOS_[[% normaliz]:[% normaliz]],1)*(DATOS_[Conc.Sal.02])))))))),
0)</f>
        <v>0</v>
      </c>
      <c r="L70" s="101">
        <f t="array" ref="L70">IFERROR(
(AVERAGE((IF(DATOS_[[Sexo]:[Sexo]]=$B70,IF(DATOS_[[AGRUP. CLAS. PROF.]:[AGRUP. CLAS. PROF.]]=$B69,IF(DATOS_[[Check Periodo Ref.]:[Check Periodo Ref.]]="Dentro",IF(DATOS_[[Check Equiparado]:[Check Equiparado]]="Sí",IF(DATOS!AG$5="Sí",(1/DATOS_[[% anualiz]:[% anualiz]]),1)*IF(DATOS!AG$4="Sí",1/DATOS_[[% normaliz]:[% normaliz]],1)*(DATOS_[Conc.Sal.03])))))))),
0)</f>
        <v>0</v>
      </c>
      <c r="M70" s="101">
        <f t="array" ref="M70">IFERROR(
(AVERAGE((IF(DATOS_[[Sexo]:[Sexo]]=$B70,IF(DATOS_[[AGRUP. CLAS. PROF.]:[AGRUP. CLAS. PROF.]]=$B69,IF(DATOS_[[Check Periodo Ref.]:[Check Periodo Ref.]]="Dentro",IF(DATOS_[[Check Equiparado]:[Check Equiparado]]="Sí",IF(DATOS!AH$5="Sí",(1/DATOS_[[% anualiz]:[% anualiz]]),1)*IF(DATOS!AH$4="Sí",1/DATOS_[[% normaliz]:[% normaliz]],1)*(DATOS_[Conc.Sal.04])))))))),
0)</f>
        <v>0</v>
      </c>
      <c r="N70" s="101">
        <f t="array" ref="N70">IFERROR(
(AVERAGE((IF(DATOS_[[Sexo]:[Sexo]]=$B70,IF(DATOS_[[AGRUP. CLAS. PROF.]:[AGRUP. CLAS. PROF.]]=$B69,IF(DATOS_[[Check Periodo Ref.]:[Check Periodo Ref.]]="Dentro",IF(DATOS_[[Check Equiparado]:[Check Equiparado]]="Sí",IF(DATOS!AI$5="Sí",(1/DATOS_[[% anualiz]:[% anualiz]]),1)*IF(DATOS!AI$4="Sí",1/DATOS_[[% normaliz]:[% normaliz]],1)*(DATOS_[Conc.Sal.05])))))))),
0)</f>
        <v>0</v>
      </c>
      <c r="O70" s="101">
        <f t="array" ref="O70">IFERROR(
(AVERAGE((IF(DATOS_[[Sexo]:[Sexo]]=$B70,IF(DATOS_[[AGRUP. CLAS. PROF.]:[AGRUP. CLAS. PROF.]]=$B69,IF(DATOS_[[Check Periodo Ref.]:[Check Periodo Ref.]]="Dentro",IF(DATOS_[[Check Equiparado]:[Check Equiparado]]="Sí",IF(DATOS!AJ$5="Sí",(1/DATOS_[[% anualiz]:[% anualiz]]),1)*IF(DATOS!AJ$4="Sí",1/DATOS_[[% normaliz]:[% normaliz]],1)*(DATOS_[Conc.Sal.06])))))))),
0)</f>
        <v>0</v>
      </c>
      <c r="P70" s="101">
        <f t="array" ref="P70">IFERROR(
(AVERAGE((IF(DATOS_[[Sexo]:[Sexo]]=$B70,IF(DATOS_[[AGRUP. CLAS. PROF.]:[AGRUP. CLAS. PROF.]]=$B69,IF(DATOS_[[Check Periodo Ref.]:[Check Periodo Ref.]]="Dentro",IF(DATOS_[[Check Equiparado]:[Check Equiparado]]="Sí",IF(DATOS!AK$5="Sí",(1/DATOS_[[% anualiz]:[% anualiz]]),1)*IF(DATOS!AK$4="Sí",1/DATOS_[[% normaliz]:[% normaliz]],1)*(DATOS_[Conc.Sal.07])))))))),
0)</f>
        <v>0</v>
      </c>
      <c r="Q70" s="101">
        <f t="array" ref="Q70">IFERROR(
(AVERAGE((IF(DATOS_[[Sexo]:[Sexo]]=$B70,IF(DATOS_[[AGRUP. CLAS. PROF.]:[AGRUP. CLAS. PROF.]]=$B69,IF(DATOS_[[Check Periodo Ref.]:[Check Periodo Ref.]]="Dentro",IF(DATOS_[[Check Equiparado]:[Check Equiparado]]="Sí",IF(DATOS!AL$5="Sí",(1/DATOS_[[% anualiz]:[% anualiz]]),1)*IF(DATOS!AL$4="Sí",1/DATOS_[[% normaliz]:[% normaliz]],1)*(DATOS_[Conc.Sal.08])))))))),
0)</f>
        <v>0</v>
      </c>
      <c r="R70" s="101">
        <f t="array" ref="R70">IFERROR(
(AVERAGE((IF(DATOS_[[Sexo]:[Sexo]]=$B70,IF(DATOS_[[AGRUP. CLAS. PROF.]:[AGRUP. CLAS. PROF.]]=$B69,IF(DATOS_[[Check Periodo Ref.]:[Check Periodo Ref.]]="Dentro",IF(DATOS_[[Check Equiparado]:[Check Equiparado]]="Sí",IF(DATOS!AM$5="Sí",(1/DATOS_[[% anualiz]:[% anualiz]]),1)*IF(DATOS!AM$4="Sí",1/DATOS_[[% normaliz]:[% normaliz]],1)*(DATOS_[Conc.Sal.09])))))))),
0)</f>
        <v>0</v>
      </c>
      <c r="S70" s="101">
        <f t="array" ref="S70">IFERROR(
(AVERAGE((IF(DATOS_[[Sexo]:[Sexo]]=$B70,IF(DATOS_[[AGRUP. CLAS. PROF.]:[AGRUP. CLAS. PROF.]]=$B69,IF(DATOS_[[Check Periodo Ref.]:[Check Periodo Ref.]]="Dentro",IF(DATOS_[[Check Equiparado]:[Check Equiparado]]="Sí",IF(DATOS!AN$5="Sí",(1/DATOS_[[% anualiz]:[% anualiz]]),1)*IF(DATOS!AN$4="Sí",1/DATOS_[[% normaliz]:[% normaliz]],1)*(DATOS_[Conc.Sal.10])))))))),
0)</f>
        <v>0</v>
      </c>
      <c r="T70" s="101">
        <f t="array" ref="T70">IFERROR(
(AVERAGE((IF(DATOS_[[Sexo]:[Sexo]]=$B70,IF(DATOS_[[AGRUP. CLAS. PROF.]:[AGRUP. CLAS. PROF.]]=$B69,IF(DATOS_[[Check Periodo Ref.]:[Check Periodo Ref.]]="Dentro",IF(DATOS_[[Check Equiparado]:[Check Equiparado]]="Sí",IF(DATOS!AO$5="Sí",(1/DATOS_[[% anualiz]:[% anualiz]]),1)*IF(DATOS!AO$4="Sí",1/DATOS_[[% normaliz]:[% normaliz]],1)*(DATOS_[Conc.Sal.11])))))))),
0)</f>
        <v>0</v>
      </c>
      <c r="U70" s="101">
        <f t="array" ref="U70">IFERROR(
(AVERAGE((IF(DATOS_[[Sexo]:[Sexo]]=$B70,IF(DATOS_[[AGRUP. CLAS. PROF.]:[AGRUP. CLAS. PROF.]]=$B69,IF(DATOS_[[Check Periodo Ref.]:[Check Periodo Ref.]]="Dentro",IF(DATOS_[[Check Equiparado]:[Check Equiparado]]="Sí",IF(DATOS!AP$5="Sí",(1/DATOS_[[% anualiz]:[% anualiz]]),1)*IF(DATOS!AP$4="Sí",1/DATOS_[[% normaliz]:[% normaliz]],1)*(DATOS_[Conc.Sal.12])))))))),
0)</f>
        <v>0</v>
      </c>
      <c r="V70" s="101">
        <f t="array" ref="V70">IFERROR(
(AVERAGE((IF(DATOS_[[Sexo]:[Sexo]]=$B70,IF(DATOS_[[AGRUP. CLAS. PROF.]:[AGRUP. CLAS. PROF.]]=$B69,IF(DATOS_[[Check Periodo Ref.]:[Check Periodo Ref.]]="Dentro",IF(DATOS_[[Check Equiparado]:[Check Equiparado]]="Sí",IF(DATOS!AQ$5="Sí",(1/DATOS_[[% anualiz]:[% anualiz]]),1)*IF(DATOS!AQ$4="Sí",1/DATOS_[[% normaliz]:[% normaliz]],1)*(DATOS_[Conc.Sal.13])))))))),
0)</f>
        <v>0</v>
      </c>
      <c r="W70" s="101">
        <f t="array" ref="W70">IFERROR(
(AVERAGE((IF(DATOS_[[Sexo]:[Sexo]]=$B70,IF(DATOS_[[AGRUP. CLAS. PROF.]:[AGRUP. CLAS. PROF.]]=$B69,IF(DATOS_[[Check Periodo Ref.]:[Check Periodo Ref.]]="Dentro",IF(DATOS_[[Check Equiparado]:[Check Equiparado]]="Sí",IF(DATOS!AR$5="Sí",(1/DATOS_[[% anualiz]:[% anualiz]]),1)*IF(DATOS!AR$4="Sí",1/DATOS_[[% normaliz]:[% normaliz]],1)*(DATOS_[Conc.Sal.14])))))))),
0)</f>
        <v>0</v>
      </c>
      <c r="X70" s="101">
        <f t="array" ref="X70">IFERROR(
(AVERAGE((IF(DATOS_[[Sexo]:[Sexo]]=$B70,IF(DATOS_[[AGRUP. CLAS. PROF.]:[AGRUP. CLAS. PROF.]]=$B69,IF(DATOS_[[Check Periodo Ref.]:[Check Periodo Ref.]]="Dentro",IF(DATOS_[[Check Equiparado]:[Check Equiparado]]="Sí",IF(DATOS!AS$5="Sí",(1/DATOS_[[% anualiz]:[% anualiz]]),1)*IF(DATOS!AS$4="Sí",1/DATOS_[[% normaliz]:[% normaliz]],1)*(DATOS_[Conc.Sal.15])))))))),
0)</f>
        <v>0</v>
      </c>
      <c r="Y70" s="101">
        <f t="array" ref="Y70">IFERROR(
(AVERAGE((IF(DATOS_[[Sexo]:[Sexo]]=$B70,IF(DATOS_[[AGRUP. CLAS. PROF.]:[AGRUP. CLAS. PROF.]]=$B69,IF(DATOS_[[Check Periodo Ref.]:[Check Periodo Ref.]]="Dentro",IF(DATOS_[[Check Equiparado]:[Check Equiparado]]="Sí",IF(DATOS!AT$5="Sí",(1/DATOS_[[% anualiz]:[% anualiz]]),1)*IF(DATOS!AT$4="Sí",1/DATOS_[[% normaliz]:[% normaliz]],1)*(DATOS_[Conc.Sal.16])))))))),
0)</f>
        <v>0</v>
      </c>
      <c r="Z70" s="101">
        <f t="array" ref="Z70">IFERROR(
(AVERAGE((IF(DATOS_[[Sexo]:[Sexo]]=$B70,IF(DATOS_[[AGRUP. CLAS. PROF.]:[AGRUP. CLAS. PROF.]]=$B69,IF(DATOS_[[Check Periodo Ref.]:[Check Periodo Ref.]]="Dentro",IF(DATOS_[[Check Equiparado]:[Check Equiparado]]="Sí",IF(DATOS!AU$5="Sí",(1/DATOS_[[% anualiz]:[% anualiz]]),1)*IF(DATOS!AU$4="Sí",1/DATOS_[[% normaliz]:[% normaliz]],1)*(DATOS_[Conc.Sal.17])))))))),
0)</f>
        <v>0</v>
      </c>
      <c r="AA70" s="101">
        <f t="array" ref="AA70">IFERROR(
(AVERAGE((IF(DATOS_[[Sexo]:[Sexo]]=$B70,IF(DATOS_[[AGRUP. CLAS. PROF.]:[AGRUP. CLAS. PROF.]]=$B69,IF(DATOS_[[Check Periodo Ref.]:[Check Periodo Ref.]]="Dentro",IF(DATOS_[[Check Equiparado]:[Check Equiparado]]="Sí",IF(DATOS!AV$5="Sí",(1/DATOS_[[% anualiz]:[% anualiz]]),1)*IF(DATOS!AV$4="Sí",1/DATOS_[[% normaliz]:[% normaliz]],1)*(DATOS_[Conc.Sal.18])))))))),
0)</f>
        <v>0</v>
      </c>
      <c r="AB70" s="101">
        <f t="array" ref="AB70">IFERROR(
(AVERAGE((IF(DATOS_[[Sexo]:[Sexo]]=$B70,IF(DATOS_[[AGRUP. CLAS. PROF.]:[AGRUP. CLAS. PROF.]]=$B69,IF(DATOS_[[Check Periodo Ref.]:[Check Periodo Ref.]]="Dentro",IF(DATOS_[[Check Equiparado]:[Check Equiparado]]="Sí",IF(DATOS!AW$5="Sí",(1/DATOS_[[% anualiz]:[% anualiz]]),1)*IF(DATOS!AW$4="Sí",1/DATOS_[[% normaliz]:[% normaliz]],1)*(DATOS_[Conc.Sal.19])))))))),
0)</f>
        <v>0</v>
      </c>
      <c r="AC70" s="101">
        <f t="array" ref="AC70">IFERROR(
(AVERAGE((IF(DATOS_[[Sexo]:[Sexo]]=$B70,IF(DATOS_[[AGRUP. CLAS. PROF.]:[AGRUP. CLAS. PROF.]]=$B69,IF(DATOS_[[Check Periodo Ref.]:[Check Periodo Ref.]]="Dentro",IF(DATOS_[[Check Equiparado]:[Check Equiparado]]="Sí",IF(DATOS!AX$5="Sí",(1/DATOS_[[% anualiz]:[% anualiz]]),1)*IF(DATOS!AX$4="Sí",1/DATOS_[[% normaliz]:[% normaliz]],1)*(DATOS_[Conc.Sal.20])))))))),
0)</f>
        <v>0</v>
      </c>
      <c r="AD70" s="101">
        <f t="array" ref="AD70">IFERROR(
(AVERAGE((IF(DATOS_[[Sexo]:[Sexo]]=$B70,IF(DATOS_[[AGRUP. CLAS. PROF.]:[AGRUP. CLAS. PROF.]]=$B69,IF(DATOS_[[Check Periodo Ref.]:[Check Periodo Ref.]]="Dentro",IF(DATOS_[[Check Equiparado]:[Check Equiparado]]="Sí",IF(DATOS!AY$5="Sí",(1/DATOS_[[% anualiz]:[% anualiz]]),1)*IF(DATOS!AY$4="Sí",1/DATOS_[[% normaliz]:[% normaliz]],1)*(DATOS_[Conc.Sal.21])))))))),
0)</f>
        <v>0</v>
      </c>
      <c r="AE70" s="101">
        <f t="array" ref="AE70">IFERROR(
(AVERAGE((IF(DATOS_[[Sexo]:[Sexo]]=$B70,IF(DATOS_[[AGRUP. CLAS. PROF.]:[AGRUP. CLAS. PROF.]]=$B69,IF(DATOS_[[Check Periodo Ref.]:[Check Periodo Ref.]]="Dentro",IF(DATOS_[[Check Equiparado]:[Check Equiparado]]="Sí",IF(DATOS!AZ$5="Sí",(1/DATOS_[[% anualiz]:[% anualiz]]),1)*IF(DATOS!AZ$4="Sí",1/DATOS_[[% normaliz]:[% normaliz]],1)*(DATOS_[Conc.Sal.22])))))))),
0)</f>
        <v>0</v>
      </c>
      <c r="AF70" s="101">
        <f t="array" ref="AF70">IFERROR(
(AVERAGE((IF(DATOS_[[Sexo]:[Sexo]]=$B70,IF(DATOS_[[AGRUP. CLAS. PROF.]:[AGRUP. CLAS. PROF.]]=$B69,IF(DATOS_[[Check Periodo Ref.]:[Check Periodo Ref.]]="Dentro",IF(DATOS_[[Check Equiparado]:[Check Equiparado]]="Sí",IF(DATOS!BA$5="Sí",(1/DATOS_[[% anualiz]:[% anualiz]]),1)*IF(DATOS!BA$4="Sí",1/DATOS_[[% normaliz]:[% normaliz]],1)*(DATOS_[Conc.Sal.23])))))))),
0)</f>
        <v>0</v>
      </c>
      <c r="AG70" s="101">
        <f t="array" ref="AG70">IFERROR(
(AVERAGE((IF(DATOS_[[Sexo]:[Sexo]]=$B70,IF(DATOS_[[AGRUP. CLAS. PROF.]:[AGRUP. CLAS. PROF.]]=$B69,IF(DATOS_[[Check Periodo Ref.]:[Check Periodo Ref.]]="Dentro",IF(DATOS_[[Check Equiparado]:[Check Equiparado]]="Sí",IF(DATOS!BB$5="Sí",(1/DATOS_[[% anualiz]:[% anualiz]]),1)*IF(DATOS!BB$4="Sí",1/DATOS_[[% normaliz]:[% normaliz]],1)*(DATOS_[Conc.Sal.24])))))))),
0)</f>
        <v>0</v>
      </c>
      <c r="AH70" s="101">
        <f t="array" ref="AH70">IFERROR(
(AVERAGE((IF(DATOS_[[Sexo]:[Sexo]]=$B70,IF(DATOS_[[AGRUP. CLAS. PROF.]:[AGRUP. CLAS. PROF.]]=$B69,IF(DATOS_[[Check Periodo Ref.]:[Check Periodo Ref.]]="Dentro",IF(DATOS_[[Check Equiparado]:[Check Equiparado]]="Sí",IF(DATOS!BC$5="Sí",(1/DATOS_[[% anualiz]:[% anualiz]]),1)*IF(DATOS!BC$4="Sí",1/DATOS_[[% normaliz]:[% normaliz]],1)*(DATOS_[Conc.Sal.25])))))))),
0)</f>
        <v>0</v>
      </c>
      <c r="AI70" s="101">
        <f t="array" ref="AI70">IFERROR(
(AVERAGE((IF(DATOS_[[Sexo]:[Sexo]]=$B70,IF(DATOS_[[AGRUP. CLAS. PROF.]:[AGRUP. CLAS. PROF.]]=$B69,IF(DATOS_[[Check Periodo Ref.]:[Check Periodo Ref.]]="Dentro",IF(DATOS_[[Check Equiparado]:[Check Equiparado]]="Sí",IF(DATOS!BD$5="Sí",(1/DATOS_[[% anualiz]:[% anualiz]]),1)*IF(DATOS!BD$4="Sí",1/DATOS_[[% normaliz]:[% normaliz]],1)*(DATOS_[Conc.Sal.26])))))))),
0)</f>
        <v>0</v>
      </c>
      <c r="AJ70" s="101">
        <f t="array" ref="AJ70">IFERROR(
(AVERAGE((IF(DATOS_[[Sexo]:[Sexo]]=$B70,IF(DATOS_[[AGRUP. CLAS. PROF.]:[AGRUP. CLAS. PROF.]]=$B69,IF(DATOS_[[Check Periodo Ref.]:[Check Periodo Ref.]]="Dentro",IF(DATOS_[[Check Equiparado]:[Check Equiparado]]="Sí",IF(DATOS!BE$5="Sí",(1/DATOS_[[% anualiz]:[% anualiz]]),1)*IF(DATOS!BE$4="Sí",1/DATOS_[[% normaliz]:[% normaliz]],1)*(DATOS_[Conc.Sal.27])))))))),
0)</f>
        <v>0</v>
      </c>
      <c r="AK70" s="101">
        <f t="array" ref="AK70">IFERROR(
(AVERAGE((IF(DATOS_[[Sexo]:[Sexo]]=$B70,IF(DATOS_[[AGRUP. CLAS. PROF.]:[AGRUP. CLAS. PROF.]]=$B69,IF(DATOS_[[Check Periodo Ref.]:[Check Periodo Ref.]]="Dentro",IF(DATOS_[[Check Equiparado]:[Check Equiparado]]="Sí",IF(DATOS!BF$5="Sí",(1/DATOS_[[% anualiz]:[% anualiz]]),1)*IF(DATOS!BF$4="Sí",1/DATOS_[[% normaliz]:[% normaliz]],1)*(DATOS_[Conc.Sal.28])))))))),
0)</f>
        <v>0</v>
      </c>
      <c r="AL70" s="101">
        <f t="array" ref="AL70">IFERROR(
(AVERAGE((IF(DATOS_[[Sexo]:[Sexo]]=$B70,IF(DATOS_[[AGRUP. CLAS. PROF.]:[AGRUP. CLAS. PROF.]]=$B69,IF(DATOS_[[Check Periodo Ref.]:[Check Periodo Ref.]]="Dentro",IF(DATOS_[[Check Equiparado]:[Check Equiparado]]="Sí",IF(DATOS!BG$5="Sí",(1/DATOS_[[% anualiz]:[% anualiz]]),1)*IF(DATOS!BG$4="Sí",1/DATOS_[[% normaliz]:[% normaliz]],1)*(DATOS_[Conc.Sal.29])))))))),
0)</f>
        <v>0</v>
      </c>
      <c r="AM70" s="101">
        <f t="array" ref="AM70">IFERROR(
(AVERAGE((IF(DATOS_[[Sexo]:[Sexo]]=$B70,IF(DATOS_[[AGRUP. CLAS. PROF.]:[AGRUP. CLAS. PROF.]]=$B69,IF(DATOS_[[Check Periodo Ref.]:[Check Periodo Ref.]]="Dentro",IF(DATOS_[[Check Equiparado]:[Check Equiparado]]="Sí",IF(DATOS!BH$5="Sí",(1/DATOS_[[% anualiz]:[% anualiz]]),1)*IF(DATOS!BH$4="Sí",1/DATOS_[[% normaliz]:[% normaliz]],1)*(DATOS_[Conc.Sal.30])))))))),
0)</f>
        <v>0</v>
      </c>
      <c r="AN70" s="102">
        <f t="array" ref="AN70">IFERROR(
AVERAGE(IF(DATOS_[Sexo]=$B70,IF(DATOS_[[AGRUP. CLAS. PROF.]:[AGRUP. CLAS. PROF.]]=$B69,IF(DATOS_[Check Equiparado]="Sí",IF(DATOS_[Check Periodo Ref.]="Dentro",DATOS_[Tot COMPL.SAL Eq],FALSE))))),
0)</f>
        <v>0</v>
      </c>
      <c r="AO70" s="103">
        <f t="array" ref="AO70">IFERROR(
AVERAGE(IF(DATOS_[Sexo]=$B70,IF(DATOS_[[AGRUP. CLAS. PROF.]:[AGRUP. CLAS. PROF.]]=$B69,IF(DATOS_[Check Equiparado]="Sí",IF(DATOS_[Check Periodo Ref.]="Dentro",DATOS_[TOTAL SALARIO Eq],FALSE))))),
0)</f>
        <v>0</v>
      </c>
      <c r="AP70" s="104">
        <f t="array" ref="AP70">IFERROR(
(AVERAGE((IF(DATOS_[[Sexo]:[Sexo]]=$B70,IF(DATOS_[[AGRUP. CLAS. PROF.]:[AGRUP. CLAS. PROF.]]=$B69,IF(DATOS_[[Check Periodo Ref.]:[Check Periodo Ref.]]="Dentro",IF(DATOS_[[Check Equiparado]:[Check Equiparado]]="Sí",IF(DATOS!BI$5="Sí",(1/DATOS_[[% anualiz]:[% anualiz]]),1)*IF(DATOS!BI$4="Sí",1/DATOS_[[% normaliz]:[% normaliz]],1)*(DATOS_[C.Extra.01])))))))),
0)</f>
        <v>0</v>
      </c>
      <c r="AQ70" s="104">
        <f t="array" ref="AQ70">IFERROR(
(AVERAGE((IF(DATOS_[[Sexo]:[Sexo]]=$B70,IF(DATOS_[[AGRUP. CLAS. PROF.]:[AGRUP. CLAS. PROF.]]=$B69,IF(DATOS_[[Check Periodo Ref.]:[Check Periodo Ref.]]="Dentro",IF(DATOS_[[Check Equiparado]:[Check Equiparado]]="Sí",IF(DATOS!BJ$5="Sí",(1/DATOS_[[% anualiz]:[% anualiz]]),1)*IF(DATOS!BJ$4="Sí",1/DATOS_[[% normaliz]:[% normaliz]],1)*(DATOS_[C.Extra.02])))))))),
0)</f>
        <v>0</v>
      </c>
      <c r="AR70" s="104">
        <f t="array" ref="AR70">IFERROR(
(AVERAGE((IF(DATOS_[[Sexo]:[Sexo]]=$B70,IF(DATOS_[[AGRUP. CLAS. PROF.]:[AGRUP. CLAS. PROF.]]=$B69,IF(DATOS_[[Check Periodo Ref.]:[Check Periodo Ref.]]="Dentro",IF(DATOS_[[Check Equiparado]:[Check Equiparado]]="Sí",IF(DATOS!BK$5="Sí",(1/DATOS_[[% anualiz]:[% anualiz]]),1)*IF(DATOS!BK$4="Sí",1/DATOS_[[% normaliz]:[% normaliz]],1)*(DATOS_[C.Extra.03])))))))),
0)</f>
        <v>0</v>
      </c>
      <c r="AS70" s="104">
        <f t="array" ref="AS70">IFERROR(
(AVERAGE((IF(DATOS_[[Sexo]:[Sexo]]=$B70,IF(DATOS_[[AGRUP. CLAS. PROF.]:[AGRUP. CLAS. PROF.]]=$B69,IF(DATOS_[[Check Periodo Ref.]:[Check Periodo Ref.]]="Dentro",IF(DATOS_[[Check Equiparado]:[Check Equiparado]]="Sí",IF(DATOS!BL$5="Sí",(1/DATOS_[[% anualiz]:[% anualiz]]),1)*IF(DATOS!BL$4="Sí",1/DATOS_[[% normaliz]:[% normaliz]],1)*(DATOS_[C.Extra.04])))))))),
0)</f>
        <v>0</v>
      </c>
      <c r="AT70" s="104">
        <f t="array" ref="AT70">IFERROR(
(AVERAGE((IF(DATOS_[[Sexo]:[Sexo]]=$B70,IF(DATOS_[[AGRUP. CLAS. PROF.]:[AGRUP. CLAS. PROF.]]=$B69,IF(DATOS_[[Check Periodo Ref.]:[Check Periodo Ref.]]="Dentro",IF(DATOS_[[Check Equiparado]:[Check Equiparado]]="Sí",IF(DATOS!BM$5="Sí",(1/DATOS_[[% anualiz]:[% anualiz]]),1)*IF(DATOS!BM$4="Sí",1/DATOS_[[% normaliz]:[% normaliz]],1)*(DATOS_[C.Extra.05])))))))),
0)</f>
        <v>0</v>
      </c>
      <c r="AU70" s="105">
        <f t="array" ref="AU70">IFERROR(
AVERAGE(IF(DATOS_[Sexo]=$B70,IF(DATOS_[[AGRUP. CLAS. PROF.]:[AGRUP. CLAS. PROF.]]=$B69,IF(DATOS_[Check Equiparado]="Sí",IF(DATOS_[Check Periodo Ref.]="Dentro",DATOS_[Tot Extrasalarial Eq],FALSE))))),
0)</f>
        <v>0</v>
      </c>
      <c r="AV70" s="106">
        <f t="array" ref="AV70">IFERROR(
AVERAGE(IF(DATOS_[Sexo]=$B70,IF(DATOS_[[AGRUP. CLAS. PROF.]:[AGRUP. CLAS. PROF.]]=$B69,IF(DATOS_[Check Equiparado]="Sí",IF(DATOS_[Check Periodo Ref.]="Dentro",DATOS_[TOTAL Retrib Eq],FALSE))))),
0)</f>
        <v>0</v>
      </c>
    </row>
    <row r="71" spans="1:48" x14ac:dyDescent="0.3">
      <c r="A71" s="53" t="str">
        <f t="shared" ref="A71" si="78">+A70</f>
        <v>[ocultar]</v>
      </c>
      <c r="B71" s="57" t="s">
        <v>163</v>
      </c>
      <c r="C71" s="56">
        <f t="array" ref="C71">SUM(IF($B71=DATOS_[Sexo],
IF($B69=DATOS_[AGRUP. CLAS. PROF.],
IF("Dentro"=DATOS_[Check Periodo Ref.],
1/(COUNTIFS(DATOS_[Sexo],$B71,DATOS_[AGRUP. CLAS. PROF.],$B69,DATOS_[Check Periodo Ref.],"Dentro",DATOS_[id],DATOS_[id]))))))</f>
        <v>0</v>
      </c>
      <c r="D71" s="58">
        <f>COUNTIFS(DATOS_[AGRUP. CLAS. PROF.],$B69,DATOS_[Sexo],$B71,DATOS_[Check Periodo Ref.],"Dentro")</f>
        <v>0</v>
      </c>
      <c r="E71" s="58">
        <f>COUNTIFS(DATOS_[AGRUP. CLAS. PROF.],$B69,DATOS_[Sexo],$B71,DATOS_[Check Periodo Ref.],"Dentro",DATOS_[Check Nº SC Norm],"Sí")</f>
        <v>0</v>
      </c>
      <c r="F71" s="58">
        <f>COUNTIFS(DATOS_[AGRUP. CLAS. PROF.],$B69,DATOS_[Sexo],$B71,DATOS_[Check Periodo Ref.],"Dentro",DATOS_[Check Nº SC Anualiz],"Sí")</f>
        <v>0</v>
      </c>
      <c r="G71" s="58">
        <f>COUNTIFS(DATOS_[AGRUP. CLAS. PROF.],$B69,DATOS_[Sexo],$B71,DATOS_[Check Periodo Ref.],"Dentro",DATOS_[Check Nº SC Norm y Anualiz],"Sí")</f>
        <v>0</v>
      </c>
      <c r="H71" s="58">
        <f>COUNTIFS(DATOS_[AGRUP. CLAS. PROF.],$B69,DATOS_[Sexo],$B71,DATOS_[Check Periodo Ref.],"Dentro",DATOS_[Check Equiparación],"Sí")</f>
        <v>0</v>
      </c>
      <c r="I71" s="100" cm="1">
        <f t="array" ref="I71">IFERROR(
AVERAGE(IF(DATOS_[Sexo]=$B71,IF(DATOS_[[AGRUP. CLAS. PROF.]:[AGRUP. CLAS. PROF.]]=$B69,IF(DATOS_[Check Equiparado]="Sí",IF(DATOS_[Check Periodo Ref.]="Dentro",DATOS_[SALARIO BASE Eq],FALSE))))),
0)</f>
        <v>0</v>
      </c>
      <c r="J71" s="101">
        <f t="array" ref="J71">IFERROR(
(AVERAGE((IF(DATOS_[[Sexo]:[Sexo]]=$B71,IF(DATOS_[[AGRUP. CLAS. PROF.]:[AGRUP. CLAS. PROF.]]=$B69,IF(DATOS_[[Check Periodo Ref.]:[Check Periodo Ref.]]="Dentro",IF(DATOS_[[Check Equiparado]:[Check Equiparado]]="Sí",IF(DATOS!AE$5="Sí",(1/DATOS_[[% anualiz]:[% anualiz]]),1)*IF(DATOS!AE$4="Sí",1/DATOS_[[% normaliz]:[% normaliz]],1)*(DATOS_[Conc.Sal.01])))))))),
0)</f>
        <v>0</v>
      </c>
      <c r="K71" s="101">
        <f t="array" ref="K71">IFERROR(
(AVERAGE((IF(DATOS_[[Sexo]:[Sexo]]=$B71,IF(DATOS_[[AGRUP. CLAS. PROF.]:[AGRUP. CLAS. PROF.]]=$B69,IF(DATOS_[[Check Periodo Ref.]:[Check Periodo Ref.]]="Dentro",IF(DATOS_[[Check Equiparado]:[Check Equiparado]]="Sí",IF(DATOS!AF$5="Sí",(1/DATOS_[[% anualiz]:[% anualiz]]),1)*IF(DATOS!AF$4="Sí",1/DATOS_[[% normaliz]:[% normaliz]],1)*(DATOS_[Conc.Sal.02])))))))),
0)</f>
        <v>0</v>
      </c>
      <c r="L71" s="101">
        <f t="array" ref="L71">IFERROR(
(AVERAGE((IF(DATOS_[[Sexo]:[Sexo]]=$B71,IF(DATOS_[[AGRUP. CLAS. PROF.]:[AGRUP. CLAS. PROF.]]=$B69,IF(DATOS_[[Check Periodo Ref.]:[Check Periodo Ref.]]="Dentro",IF(DATOS_[[Check Equiparado]:[Check Equiparado]]="Sí",IF(DATOS!AG$5="Sí",(1/DATOS_[[% anualiz]:[% anualiz]]),1)*IF(DATOS!AG$4="Sí",1/DATOS_[[% normaliz]:[% normaliz]],1)*(DATOS_[Conc.Sal.03])))))))),
0)</f>
        <v>0</v>
      </c>
      <c r="M71" s="101">
        <f t="array" ref="M71">IFERROR(
(AVERAGE((IF(DATOS_[[Sexo]:[Sexo]]=$B71,IF(DATOS_[[AGRUP. CLAS. PROF.]:[AGRUP. CLAS. PROF.]]=$B69,IF(DATOS_[[Check Periodo Ref.]:[Check Periodo Ref.]]="Dentro",IF(DATOS_[[Check Equiparado]:[Check Equiparado]]="Sí",IF(DATOS!AH$5="Sí",(1/DATOS_[[% anualiz]:[% anualiz]]),1)*IF(DATOS!AH$4="Sí",1/DATOS_[[% normaliz]:[% normaliz]],1)*(DATOS_[Conc.Sal.04])))))))),
0)</f>
        <v>0</v>
      </c>
      <c r="N71" s="101">
        <f t="array" ref="N71">IFERROR(
(AVERAGE((IF(DATOS_[[Sexo]:[Sexo]]=$B71,IF(DATOS_[[AGRUP. CLAS. PROF.]:[AGRUP. CLAS. PROF.]]=$B69,IF(DATOS_[[Check Periodo Ref.]:[Check Periodo Ref.]]="Dentro",IF(DATOS_[[Check Equiparado]:[Check Equiparado]]="Sí",IF(DATOS!AI$5="Sí",(1/DATOS_[[% anualiz]:[% anualiz]]),1)*IF(DATOS!AI$4="Sí",1/DATOS_[[% normaliz]:[% normaliz]],1)*(DATOS_[Conc.Sal.05])))))))),
0)</f>
        <v>0</v>
      </c>
      <c r="O71" s="101">
        <f t="array" ref="O71">IFERROR(
(AVERAGE((IF(DATOS_[[Sexo]:[Sexo]]=$B71,IF(DATOS_[[AGRUP. CLAS. PROF.]:[AGRUP. CLAS. PROF.]]=$B69,IF(DATOS_[[Check Periodo Ref.]:[Check Periodo Ref.]]="Dentro",IF(DATOS_[[Check Equiparado]:[Check Equiparado]]="Sí",IF(DATOS!AJ$5="Sí",(1/DATOS_[[% anualiz]:[% anualiz]]),1)*IF(DATOS!AJ$4="Sí",1/DATOS_[[% normaliz]:[% normaliz]],1)*(DATOS_[Conc.Sal.06])))))))),
0)</f>
        <v>0</v>
      </c>
      <c r="P71" s="101">
        <f t="array" ref="P71">IFERROR(
(AVERAGE((IF(DATOS_[[Sexo]:[Sexo]]=$B71,IF(DATOS_[[AGRUP. CLAS. PROF.]:[AGRUP. CLAS. PROF.]]=$B69,IF(DATOS_[[Check Periodo Ref.]:[Check Periodo Ref.]]="Dentro",IF(DATOS_[[Check Equiparado]:[Check Equiparado]]="Sí",IF(DATOS!AK$5="Sí",(1/DATOS_[[% anualiz]:[% anualiz]]),1)*IF(DATOS!AK$4="Sí",1/DATOS_[[% normaliz]:[% normaliz]],1)*(DATOS_[Conc.Sal.07])))))))),
0)</f>
        <v>0</v>
      </c>
      <c r="Q71" s="101">
        <f t="array" ref="Q71">IFERROR(
(AVERAGE((IF(DATOS_[[Sexo]:[Sexo]]=$B71,IF(DATOS_[[AGRUP. CLAS. PROF.]:[AGRUP. CLAS. PROF.]]=$B69,IF(DATOS_[[Check Periodo Ref.]:[Check Periodo Ref.]]="Dentro",IF(DATOS_[[Check Equiparado]:[Check Equiparado]]="Sí",IF(DATOS!AL$5="Sí",(1/DATOS_[[% anualiz]:[% anualiz]]),1)*IF(DATOS!AL$4="Sí",1/DATOS_[[% normaliz]:[% normaliz]],1)*(DATOS_[Conc.Sal.08])))))))),
0)</f>
        <v>0</v>
      </c>
      <c r="R71" s="101">
        <f t="array" ref="R71">IFERROR(
(AVERAGE((IF(DATOS_[[Sexo]:[Sexo]]=$B71,IF(DATOS_[[AGRUP. CLAS. PROF.]:[AGRUP. CLAS. PROF.]]=$B69,IF(DATOS_[[Check Periodo Ref.]:[Check Periodo Ref.]]="Dentro",IF(DATOS_[[Check Equiparado]:[Check Equiparado]]="Sí",IF(DATOS!AM$5="Sí",(1/DATOS_[[% anualiz]:[% anualiz]]),1)*IF(DATOS!AM$4="Sí",1/DATOS_[[% normaliz]:[% normaliz]],1)*(DATOS_[Conc.Sal.09])))))))),
0)</f>
        <v>0</v>
      </c>
      <c r="S71" s="101">
        <f t="array" ref="S71">IFERROR(
(AVERAGE((IF(DATOS_[[Sexo]:[Sexo]]=$B71,IF(DATOS_[[AGRUP. CLAS. PROF.]:[AGRUP. CLAS. PROF.]]=$B69,IF(DATOS_[[Check Periodo Ref.]:[Check Periodo Ref.]]="Dentro",IF(DATOS_[[Check Equiparado]:[Check Equiparado]]="Sí",IF(DATOS!AN$5="Sí",(1/DATOS_[[% anualiz]:[% anualiz]]),1)*IF(DATOS!AN$4="Sí",1/DATOS_[[% normaliz]:[% normaliz]],1)*(DATOS_[Conc.Sal.10])))))))),
0)</f>
        <v>0</v>
      </c>
      <c r="T71" s="101">
        <f t="array" ref="T71">IFERROR(
(AVERAGE((IF(DATOS_[[Sexo]:[Sexo]]=$B71,IF(DATOS_[[AGRUP. CLAS. PROF.]:[AGRUP. CLAS. PROF.]]=$B69,IF(DATOS_[[Check Periodo Ref.]:[Check Periodo Ref.]]="Dentro",IF(DATOS_[[Check Equiparado]:[Check Equiparado]]="Sí",IF(DATOS!AO$5="Sí",(1/DATOS_[[% anualiz]:[% anualiz]]),1)*IF(DATOS!AO$4="Sí",1/DATOS_[[% normaliz]:[% normaliz]],1)*(DATOS_[Conc.Sal.11])))))))),
0)</f>
        <v>0</v>
      </c>
      <c r="U71" s="101">
        <f t="array" ref="U71">IFERROR(
(AVERAGE((IF(DATOS_[[Sexo]:[Sexo]]=$B71,IF(DATOS_[[AGRUP. CLAS. PROF.]:[AGRUP. CLAS. PROF.]]=$B69,IF(DATOS_[[Check Periodo Ref.]:[Check Periodo Ref.]]="Dentro",IF(DATOS_[[Check Equiparado]:[Check Equiparado]]="Sí",IF(DATOS!AP$5="Sí",(1/DATOS_[[% anualiz]:[% anualiz]]),1)*IF(DATOS!AP$4="Sí",1/DATOS_[[% normaliz]:[% normaliz]],1)*(DATOS_[Conc.Sal.12])))))))),
0)</f>
        <v>0</v>
      </c>
      <c r="V71" s="101">
        <f t="array" ref="V71">IFERROR(
(AVERAGE((IF(DATOS_[[Sexo]:[Sexo]]=$B71,IF(DATOS_[[AGRUP. CLAS. PROF.]:[AGRUP. CLAS. PROF.]]=$B69,IF(DATOS_[[Check Periodo Ref.]:[Check Periodo Ref.]]="Dentro",IF(DATOS_[[Check Equiparado]:[Check Equiparado]]="Sí",IF(DATOS!AQ$5="Sí",(1/DATOS_[[% anualiz]:[% anualiz]]),1)*IF(DATOS!AQ$4="Sí",1/DATOS_[[% normaliz]:[% normaliz]],1)*(DATOS_[Conc.Sal.13])))))))),
0)</f>
        <v>0</v>
      </c>
      <c r="W71" s="101">
        <f t="array" ref="W71">IFERROR(
(AVERAGE((IF(DATOS_[[Sexo]:[Sexo]]=$B71,IF(DATOS_[[AGRUP. CLAS. PROF.]:[AGRUP. CLAS. PROF.]]=$B69,IF(DATOS_[[Check Periodo Ref.]:[Check Periodo Ref.]]="Dentro",IF(DATOS_[[Check Equiparado]:[Check Equiparado]]="Sí",IF(DATOS!AR$5="Sí",(1/DATOS_[[% anualiz]:[% anualiz]]),1)*IF(DATOS!AR$4="Sí",1/DATOS_[[% normaliz]:[% normaliz]],1)*(DATOS_[Conc.Sal.14])))))))),
0)</f>
        <v>0</v>
      </c>
      <c r="X71" s="101">
        <f t="array" ref="X71">IFERROR(
(AVERAGE((IF(DATOS_[[Sexo]:[Sexo]]=$B71,IF(DATOS_[[AGRUP. CLAS. PROF.]:[AGRUP. CLAS. PROF.]]=$B69,IF(DATOS_[[Check Periodo Ref.]:[Check Periodo Ref.]]="Dentro",IF(DATOS_[[Check Equiparado]:[Check Equiparado]]="Sí",IF(DATOS!AS$5="Sí",(1/DATOS_[[% anualiz]:[% anualiz]]),1)*IF(DATOS!AS$4="Sí",1/DATOS_[[% normaliz]:[% normaliz]],1)*(DATOS_[Conc.Sal.15])))))))),
0)</f>
        <v>0</v>
      </c>
      <c r="Y71" s="101">
        <f t="array" ref="Y71">IFERROR(
(AVERAGE((IF(DATOS_[[Sexo]:[Sexo]]=$B71,IF(DATOS_[[AGRUP. CLAS. PROF.]:[AGRUP. CLAS. PROF.]]=$B69,IF(DATOS_[[Check Periodo Ref.]:[Check Periodo Ref.]]="Dentro",IF(DATOS_[[Check Equiparado]:[Check Equiparado]]="Sí",IF(DATOS!AT$5="Sí",(1/DATOS_[[% anualiz]:[% anualiz]]),1)*IF(DATOS!AT$4="Sí",1/DATOS_[[% normaliz]:[% normaliz]],1)*(DATOS_[Conc.Sal.16])))))))),
0)</f>
        <v>0</v>
      </c>
      <c r="Z71" s="101">
        <f t="array" ref="Z71">IFERROR(
(AVERAGE((IF(DATOS_[[Sexo]:[Sexo]]=$B71,IF(DATOS_[[AGRUP. CLAS. PROF.]:[AGRUP. CLAS. PROF.]]=$B69,IF(DATOS_[[Check Periodo Ref.]:[Check Periodo Ref.]]="Dentro",IF(DATOS_[[Check Equiparado]:[Check Equiparado]]="Sí",IF(DATOS!AU$5="Sí",(1/DATOS_[[% anualiz]:[% anualiz]]),1)*IF(DATOS!AU$4="Sí",1/DATOS_[[% normaliz]:[% normaliz]],1)*(DATOS_[Conc.Sal.17])))))))),
0)</f>
        <v>0</v>
      </c>
      <c r="AA71" s="101">
        <f t="array" ref="AA71">IFERROR(
(AVERAGE((IF(DATOS_[[Sexo]:[Sexo]]=$B71,IF(DATOS_[[AGRUP. CLAS. PROF.]:[AGRUP. CLAS. PROF.]]=$B69,IF(DATOS_[[Check Periodo Ref.]:[Check Periodo Ref.]]="Dentro",IF(DATOS_[[Check Equiparado]:[Check Equiparado]]="Sí",IF(DATOS!AV$5="Sí",(1/DATOS_[[% anualiz]:[% anualiz]]),1)*IF(DATOS!AV$4="Sí",1/DATOS_[[% normaliz]:[% normaliz]],1)*(DATOS_[Conc.Sal.18])))))))),
0)</f>
        <v>0</v>
      </c>
      <c r="AB71" s="101">
        <f t="array" ref="AB71">IFERROR(
(AVERAGE((IF(DATOS_[[Sexo]:[Sexo]]=$B71,IF(DATOS_[[AGRUP. CLAS. PROF.]:[AGRUP. CLAS. PROF.]]=$B69,IF(DATOS_[[Check Periodo Ref.]:[Check Periodo Ref.]]="Dentro",IF(DATOS_[[Check Equiparado]:[Check Equiparado]]="Sí",IF(DATOS!AW$5="Sí",(1/DATOS_[[% anualiz]:[% anualiz]]),1)*IF(DATOS!AW$4="Sí",1/DATOS_[[% normaliz]:[% normaliz]],1)*(DATOS_[Conc.Sal.19])))))))),
0)</f>
        <v>0</v>
      </c>
      <c r="AC71" s="101">
        <f t="array" ref="AC71">IFERROR(
(AVERAGE((IF(DATOS_[[Sexo]:[Sexo]]=$B71,IF(DATOS_[[AGRUP. CLAS. PROF.]:[AGRUP. CLAS. PROF.]]=$B69,IF(DATOS_[[Check Periodo Ref.]:[Check Periodo Ref.]]="Dentro",IF(DATOS_[[Check Equiparado]:[Check Equiparado]]="Sí",IF(DATOS!AX$5="Sí",(1/DATOS_[[% anualiz]:[% anualiz]]),1)*IF(DATOS!AX$4="Sí",1/DATOS_[[% normaliz]:[% normaliz]],1)*(DATOS_[Conc.Sal.20])))))))),
0)</f>
        <v>0</v>
      </c>
      <c r="AD71" s="101">
        <f t="array" ref="AD71">IFERROR(
(AVERAGE((IF(DATOS_[[Sexo]:[Sexo]]=$B71,IF(DATOS_[[AGRUP. CLAS. PROF.]:[AGRUP. CLAS. PROF.]]=$B69,IF(DATOS_[[Check Periodo Ref.]:[Check Periodo Ref.]]="Dentro",IF(DATOS_[[Check Equiparado]:[Check Equiparado]]="Sí",IF(DATOS!AY$5="Sí",(1/DATOS_[[% anualiz]:[% anualiz]]),1)*IF(DATOS!AY$4="Sí",1/DATOS_[[% normaliz]:[% normaliz]],1)*(DATOS_[Conc.Sal.21])))))))),
0)</f>
        <v>0</v>
      </c>
      <c r="AE71" s="101">
        <f t="array" ref="AE71">IFERROR(
(AVERAGE((IF(DATOS_[[Sexo]:[Sexo]]=$B71,IF(DATOS_[[AGRUP. CLAS. PROF.]:[AGRUP. CLAS. PROF.]]=$B69,IF(DATOS_[[Check Periodo Ref.]:[Check Periodo Ref.]]="Dentro",IF(DATOS_[[Check Equiparado]:[Check Equiparado]]="Sí",IF(DATOS!AZ$5="Sí",(1/DATOS_[[% anualiz]:[% anualiz]]),1)*IF(DATOS!AZ$4="Sí",1/DATOS_[[% normaliz]:[% normaliz]],1)*(DATOS_[Conc.Sal.22])))))))),
0)</f>
        <v>0</v>
      </c>
      <c r="AF71" s="101">
        <f t="array" ref="AF71">IFERROR(
(AVERAGE((IF(DATOS_[[Sexo]:[Sexo]]=$B71,IF(DATOS_[[AGRUP. CLAS. PROF.]:[AGRUP. CLAS. PROF.]]=$B69,IF(DATOS_[[Check Periodo Ref.]:[Check Periodo Ref.]]="Dentro",IF(DATOS_[[Check Equiparado]:[Check Equiparado]]="Sí",IF(DATOS!BA$5="Sí",(1/DATOS_[[% anualiz]:[% anualiz]]),1)*IF(DATOS!BA$4="Sí",1/DATOS_[[% normaliz]:[% normaliz]],1)*(DATOS_[Conc.Sal.23])))))))),
0)</f>
        <v>0</v>
      </c>
      <c r="AG71" s="101">
        <f t="array" ref="AG71">IFERROR(
(AVERAGE((IF(DATOS_[[Sexo]:[Sexo]]=$B71,IF(DATOS_[[AGRUP. CLAS. PROF.]:[AGRUP. CLAS. PROF.]]=$B69,IF(DATOS_[[Check Periodo Ref.]:[Check Periodo Ref.]]="Dentro",IF(DATOS_[[Check Equiparado]:[Check Equiparado]]="Sí",IF(DATOS!BB$5="Sí",(1/DATOS_[[% anualiz]:[% anualiz]]),1)*IF(DATOS!BB$4="Sí",1/DATOS_[[% normaliz]:[% normaliz]],1)*(DATOS_[Conc.Sal.24])))))))),
0)</f>
        <v>0</v>
      </c>
      <c r="AH71" s="101">
        <f t="array" ref="AH71">IFERROR(
(AVERAGE((IF(DATOS_[[Sexo]:[Sexo]]=$B71,IF(DATOS_[[AGRUP. CLAS. PROF.]:[AGRUP. CLAS. PROF.]]=$B69,IF(DATOS_[[Check Periodo Ref.]:[Check Periodo Ref.]]="Dentro",IF(DATOS_[[Check Equiparado]:[Check Equiparado]]="Sí",IF(DATOS!BC$5="Sí",(1/DATOS_[[% anualiz]:[% anualiz]]),1)*IF(DATOS!BC$4="Sí",1/DATOS_[[% normaliz]:[% normaliz]],1)*(DATOS_[Conc.Sal.25])))))))),
0)</f>
        <v>0</v>
      </c>
      <c r="AI71" s="101">
        <f t="array" ref="AI71">IFERROR(
(AVERAGE((IF(DATOS_[[Sexo]:[Sexo]]=$B71,IF(DATOS_[[AGRUP. CLAS. PROF.]:[AGRUP. CLAS. PROF.]]=$B69,IF(DATOS_[[Check Periodo Ref.]:[Check Periodo Ref.]]="Dentro",IF(DATOS_[[Check Equiparado]:[Check Equiparado]]="Sí",IF(DATOS!BD$5="Sí",(1/DATOS_[[% anualiz]:[% anualiz]]),1)*IF(DATOS!BD$4="Sí",1/DATOS_[[% normaliz]:[% normaliz]],1)*(DATOS_[Conc.Sal.26])))))))),
0)</f>
        <v>0</v>
      </c>
      <c r="AJ71" s="101">
        <f t="array" ref="AJ71">IFERROR(
(AVERAGE((IF(DATOS_[[Sexo]:[Sexo]]=$B71,IF(DATOS_[[AGRUP. CLAS. PROF.]:[AGRUP. CLAS. PROF.]]=$B69,IF(DATOS_[[Check Periodo Ref.]:[Check Periodo Ref.]]="Dentro",IF(DATOS_[[Check Equiparado]:[Check Equiparado]]="Sí",IF(DATOS!BE$5="Sí",(1/DATOS_[[% anualiz]:[% anualiz]]),1)*IF(DATOS!BE$4="Sí",1/DATOS_[[% normaliz]:[% normaliz]],1)*(DATOS_[Conc.Sal.27])))))))),
0)</f>
        <v>0</v>
      </c>
      <c r="AK71" s="101">
        <f t="array" ref="AK71">IFERROR(
(AVERAGE((IF(DATOS_[[Sexo]:[Sexo]]=$B71,IF(DATOS_[[AGRUP. CLAS. PROF.]:[AGRUP. CLAS. PROF.]]=$B69,IF(DATOS_[[Check Periodo Ref.]:[Check Periodo Ref.]]="Dentro",IF(DATOS_[[Check Equiparado]:[Check Equiparado]]="Sí",IF(DATOS!BF$5="Sí",(1/DATOS_[[% anualiz]:[% anualiz]]),1)*IF(DATOS!BF$4="Sí",1/DATOS_[[% normaliz]:[% normaliz]],1)*(DATOS_[Conc.Sal.28])))))))),
0)</f>
        <v>0</v>
      </c>
      <c r="AL71" s="101">
        <f t="array" ref="AL71">IFERROR(
(AVERAGE((IF(DATOS_[[Sexo]:[Sexo]]=$B71,IF(DATOS_[[AGRUP. CLAS. PROF.]:[AGRUP. CLAS. PROF.]]=$B69,IF(DATOS_[[Check Periodo Ref.]:[Check Periodo Ref.]]="Dentro",IF(DATOS_[[Check Equiparado]:[Check Equiparado]]="Sí",IF(DATOS!BG$5="Sí",(1/DATOS_[[% anualiz]:[% anualiz]]),1)*IF(DATOS!BG$4="Sí",1/DATOS_[[% normaliz]:[% normaliz]],1)*(DATOS_[Conc.Sal.29])))))))),
0)</f>
        <v>0</v>
      </c>
      <c r="AM71" s="101">
        <f t="array" ref="AM71">IFERROR(
(AVERAGE((IF(DATOS_[[Sexo]:[Sexo]]=$B71,IF(DATOS_[[AGRUP. CLAS. PROF.]:[AGRUP. CLAS. PROF.]]=$B69,IF(DATOS_[[Check Periodo Ref.]:[Check Periodo Ref.]]="Dentro",IF(DATOS_[[Check Equiparado]:[Check Equiparado]]="Sí",IF(DATOS!BH$5="Sí",(1/DATOS_[[% anualiz]:[% anualiz]]),1)*IF(DATOS!BH$4="Sí",1/DATOS_[[% normaliz]:[% normaliz]],1)*(DATOS_[Conc.Sal.30])))))))),
0)</f>
        <v>0</v>
      </c>
      <c r="AN71" s="102">
        <f t="array" ref="AN71">IFERROR(
AVERAGE(IF(DATOS_[Sexo]=$B71,IF(DATOS_[[AGRUP. CLAS. PROF.]:[AGRUP. CLAS. PROF.]]=$B69,IF(DATOS_[Check Equiparado]="Sí",IF(DATOS_[Check Periodo Ref.]="Dentro",DATOS_[Tot COMPL.SAL Eq],FALSE))))),
0)</f>
        <v>0</v>
      </c>
      <c r="AO71" s="103">
        <f t="array" ref="AO71">IFERROR(
AVERAGE(IF(DATOS_[Sexo]=$B71,IF(DATOS_[[AGRUP. CLAS. PROF.]:[AGRUP. CLAS. PROF.]]=$B69,IF(DATOS_[Check Equiparado]="Sí",IF(DATOS_[Check Periodo Ref.]="Dentro",DATOS_[TOTAL SALARIO Eq],FALSE))))),
0)</f>
        <v>0</v>
      </c>
      <c r="AP71" s="104">
        <f t="array" ref="AP71">IFERROR(
(AVERAGE((IF(DATOS_[[Sexo]:[Sexo]]=$B71,IF(DATOS_[[AGRUP. CLAS. PROF.]:[AGRUP. CLAS. PROF.]]=$B69,IF(DATOS_[[Check Periodo Ref.]:[Check Periodo Ref.]]="Dentro",IF(DATOS_[[Check Equiparado]:[Check Equiparado]]="Sí",IF(DATOS!BI$5="Sí",(1/DATOS_[[% anualiz]:[% anualiz]]),1)*IF(DATOS!BI$4="Sí",1/DATOS_[[% normaliz]:[% normaliz]],1)*(DATOS_[C.Extra.01])))))))),
0)</f>
        <v>0</v>
      </c>
      <c r="AQ71" s="104">
        <f t="array" ref="AQ71">IFERROR(
(AVERAGE((IF(DATOS_[[Sexo]:[Sexo]]=$B71,IF(DATOS_[[AGRUP. CLAS. PROF.]:[AGRUP. CLAS. PROF.]]=$B69,IF(DATOS_[[Check Periodo Ref.]:[Check Periodo Ref.]]="Dentro",IF(DATOS_[[Check Equiparado]:[Check Equiparado]]="Sí",IF(DATOS!BJ$5="Sí",(1/DATOS_[[% anualiz]:[% anualiz]]),1)*IF(DATOS!BJ$4="Sí",1/DATOS_[[% normaliz]:[% normaliz]],1)*(DATOS_[C.Extra.02])))))))),
0)</f>
        <v>0</v>
      </c>
      <c r="AR71" s="104">
        <f t="array" ref="AR71">IFERROR(
(AVERAGE((IF(DATOS_[[Sexo]:[Sexo]]=$B71,IF(DATOS_[[AGRUP. CLAS. PROF.]:[AGRUP. CLAS. PROF.]]=$B69,IF(DATOS_[[Check Periodo Ref.]:[Check Periodo Ref.]]="Dentro",IF(DATOS_[[Check Equiparado]:[Check Equiparado]]="Sí",IF(DATOS!BK$5="Sí",(1/DATOS_[[% anualiz]:[% anualiz]]),1)*IF(DATOS!BK$4="Sí",1/DATOS_[[% normaliz]:[% normaliz]],1)*(DATOS_[C.Extra.03])))))))),
0)</f>
        <v>0</v>
      </c>
      <c r="AS71" s="104">
        <f t="array" ref="AS71">IFERROR(
(AVERAGE((IF(DATOS_[[Sexo]:[Sexo]]=$B71,IF(DATOS_[[AGRUP. CLAS. PROF.]:[AGRUP. CLAS. PROF.]]=$B69,IF(DATOS_[[Check Periodo Ref.]:[Check Periodo Ref.]]="Dentro",IF(DATOS_[[Check Equiparado]:[Check Equiparado]]="Sí",IF(DATOS!BL$5="Sí",(1/DATOS_[[% anualiz]:[% anualiz]]),1)*IF(DATOS!BL$4="Sí",1/DATOS_[[% normaliz]:[% normaliz]],1)*(DATOS_[C.Extra.04])))))))),
0)</f>
        <v>0</v>
      </c>
      <c r="AT71" s="104">
        <f t="array" ref="AT71">IFERROR(
(AVERAGE((IF(DATOS_[[Sexo]:[Sexo]]=$B71,IF(DATOS_[[AGRUP. CLAS. PROF.]:[AGRUP. CLAS. PROF.]]=$B69,IF(DATOS_[[Check Periodo Ref.]:[Check Periodo Ref.]]="Dentro",IF(DATOS_[[Check Equiparado]:[Check Equiparado]]="Sí",IF(DATOS!BM$5="Sí",(1/DATOS_[[% anualiz]:[% anualiz]]),1)*IF(DATOS!BM$4="Sí",1/DATOS_[[% normaliz]:[% normaliz]],1)*(DATOS_[C.Extra.05])))))))),
0)</f>
        <v>0</v>
      </c>
      <c r="AU71" s="105">
        <f t="array" ref="AU71">IFERROR(
AVERAGE(IF(DATOS_[Sexo]=$B71,IF(DATOS_[[AGRUP. CLAS. PROF.]:[AGRUP. CLAS. PROF.]]=$B69,IF(DATOS_[Check Equiparado]="Sí",IF(DATOS_[Check Periodo Ref.]="Dentro",DATOS_[Tot Extrasalarial Eq],FALSE))))),
0)</f>
        <v>0</v>
      </c>
      <c r="AV71" s="106">
        <f t="array" ref="AV71">IFERROR(
AVERAGE(IF(DATOS_[Sexo]=$B71,IF(DATOS_[[AGRUP. CLAS. PROF.]:[AGRUP. CLAS. PROF.]]=$B69,IF(DATOS_[Check Equiparado]="Sí",IF(DATOS_[Check Periodo Ref.]="Dentro",DATOS_[TOTAL Retrib Eq],FALSE))))),
0)</f>
        <v>0</v>
      </c>
    </row>
    <row r="72" spans="1:48" ht="17.25" thickBot="1" x14ac:dyDescent="0.35">
      <c r="A72" s="53" t="str">
        <f t="shared" ref="A72" si="79">+A73</f>
        <v>[ocultar]</v>
      </c>
      <c r="B72" s="62" t="s">
        <v>236</v>
      </c>
      <c r="C72" s="99"/>
      <c r="D72" s="63"/>
      <c r="E72" s="63"/>
      <c r="F72" s="63"/>
      <c r="G72" s="63"/>
      <c r="H72" s="63"/>
      <c r="I72" s="129" t="str">
        <f t="shared" ref="I72:AV72" si="80">IFERROR((I73-I74)/I73,"")</f>
        <v/>
      </c>
      <c r="J72" s="130" t="str">
        <f t="shared" si="80"/>
        <v/>
      </c>
      <c r="K72" s="131" t="str">
        <f t="shared" si="80"/>
        <v/>
      </c>
      <c r="L72" s="131" t="str">
        <f t="shared" si="80"/>
        <v/>
      </c>
      <c r="M72" s="131" t="str">
        <f t="shared" si="80"/>
        <v/>
      </c>
      <c r="N72" s="132" t="str">
        <f t="shared" si="80"/>
        <v/>
      </c>
      <c r="O72" s="133" t="str">
        <f t="shared" si="80"/>
        <v/>
      </c>
      <c r="P72" s="133" t="str">
        <f t="shared" si="80"/>
        <v/>
      </c>
      <c r="Q72" s="133" t="str">
        <f t="shared" si="80"/>
        <v/>
      </c>
      <c r="R72" s="133" t="str">
        <f t="shared" si="80"/>
        <v/>
      </c>
      <c r="S72" s="133" t="str">
        <f t="shared" si="80"/>
        <v/>
      </c>
      <c r="T72" s="133" t="str">
        <f t="shared" si="80"/>
        <v/>
      </c>
      <c r="U72" s="133" t="str">
        <f t="shared" si="80"/>
        <v/>
      </c>
      <c r="V72" s="133" t="str">
        <f t="shared" si="80"/>
        <v/>
      </c>
      <c r="W72" s="133" t="str">
        <f t="shared" si="80"/>
        <v/>
      </c>
      <c r="X72" s="133" t="str">
        <f t="shared" si="80"/>
        <v/>
      </c>
      <c r="Y72" s="133" t="str">
        <f t="shared" si="80"/>
        <v/>
      </c>
      <c r="Z72" s="132" t="str">
        <f t="shared" si="80"/>
        <v/>
      </c>
      <c r="AA72" s="132" t="str">
        <f t="shared" si="80"/>
        <v/>
      </c>
      <c r="AB72" s="132" t="str">
        <f t="shared" si="80"/>
        <v/>
      </c>
      <c r="AC72" s="132" t="str">
        <f t="shared" si="80"/>
        <v/>
      </c>
      <c r="AD72" s="132" t="str">
        <f t="shared" si="80"/>
        <v/>
      </c>
      <c r="AE72" s="132" t="str">
        <f t="shared" si="80"/>
        <v/>
      </c>
      <c r="AF72" s="132" t="str">
        <f t="shared" si="80"/>
        <v/>
      </c>
      <c r="AG72" s="132" t="str">
        <f t="shared" si="80"/>
        <v/>
      </c>
      <c r="AH72" s="132" t="str">
        <f t="shared" si="80"/>
        <v/>
      </c>
      <c r="AI72" s="132" t="str">
        <f t="shared" si="80"/>
        <v/>
      </c>
      <c r="AJ72" s="132" t="str">
        <f t="shared" si="80"/>
        <v/>
      </c>
      <c r="AK72" s="132" t="str">
        <f t="shared" si="80"/>
        <v/>
      </c>
      <c r="AL72" s="132" t="str">
        <f t="shared" si="80"/>
        <v/>
      </c>
      <c r="AM72" s="132" t="str">
        <f t="shared" si="80"/>
        <v/>
      </c>
      <c r="AN72" s="134" t="str">
        <f t="shared" si="80"/>
        <v/>
      </c>
      <c r="AO72" s="138" t="str">
        <f t="shared" si="80"/>
        <v/>
      </c>
      <c r="AP72" s="135" t="str">
        <f t="shared" si="80"/>
        <v/>
      </c>
      <c r="AQ72" s="135" t="str">
        <f t="shared" si="80"/>
        <v/>
      </c>
      <c r="AR72" s="135" t="str">
        <f t="shared" si="80"/>
        <v/>
      </c>
      <c r="AS72" s="135" t="str">
        <f t="shared" si="80"/>
        <v/>
      </c>
      <c r="AT72" s="135" t="str">
        <f t="shared" si="80"/>
        <v/>
      </c>
      <c r="AU72" s="136" t="str">
        <f t="shared" si="80"/>
        <v/>
      </c>
      <c r="AV72" s="137" t="str">
        <f t="shared" si="80"/>
        <v/>
      </c>
    </row>
    <row r="73" spans="1:48" x14ac:dyDescent="0.3">
      <c r="A73" s="53" t="str">
        <f t="shared" ref="A73" si="81">+IF(C73+C74=0,"[ocultar]","")</f>
        <v>[ocultar]</v>
      </c>
      <c r="B73" s="57" t="s">
        <v>162</v>
      </c>
      <c r="C73" s="56">
        <f t="array" ref="C73">SUM(IF($B73=DATOS_[Sexo],
IF($B72=DATOS_[AGRUP. CLAS. PROF.],
IF("Dentro"=DATOS_[Check Periodo Ref.],
1/(COUNTIFS(DATOS_[Sexo],$B73,DATOS_[AGRUP. CLAS. PROF.],$B72,DATOS_[Check Periodo Ref.],"Dentro",DATOS_[id],DATOS_[id]))))))</f>
        <v>0</v>
      </c>
      <c r="D73" s="58">
        <f>COUNTIFS(DATOS_[AGRUP. CLAS. PROF.],$B72,DATOS_[Sexo],$B73,DATOS_[Check Periodo Ref.],"Dentro")</f>
        <v>0</v>
      </c>
      <c r="E73" s="58">
        <f>COUNTIFS(DATOS_[AGRUP. CLAS. PROF.],$B72,DATOS_[Sexo],$B73,DATOS_[Check Periodo Ref.],"Dentro",DATOS_[Check Nº SC Norm],"Sí")</f>
        <v>0</v>
      </c>
      <c r="F73" s="58">
        <f>COUNTIFS(DATOS_[AGRUP. CLAS. PROF.],$B72,DATOS_[Sexo],$B73,DATOS_[Check Periodo Ref.],"Dentro",DATOS_[Check Nº SC Anualiz],"Sí")</f>
        <v>0</v>
      </c>
      <c r="G73" s="58">
        <f>COUNTIFS(DATOS_[AGRUP. CLAS. PROF.],$B72,DATOS_[Sexo],$B73,DATOS_[Check Periodo Ref.],"Dentro",DATOS_[Check Nº SC Norm y Anualiz],"Sí")</f>
        <v>0</v>
      </c>
      <c r="H73" s="58">
        <f>COUNTIFS(DATOS_[AGRUP. CLAS. PROF.],$B72,DATOS_[Sexo],$B73,DATOS_[Check Periodo Ref.],"Dentro",DATOS_[Check Equiparación],"Sí")</f>
        <v>0</v>
      </c>
      <c r="I73" s="100">
        <f t="array" ref="I73">IFERROR(
AVERAGE(IF(DATOS_[Sexo]=$B73,IF(DATOS_[[AGRUP. CLAS. PROF.]:[AGRUP. CLAS. PROF.]]=$B72,IF(DATOS_[Check Equiparado]="Sí",IF(DATOS_[Check Periodo Ref.]="Dentro",DATOS_[SALARIO BASE Eq],FALSE))))),
0)</f>
        <v>0</v>
      </c>
      <c r="J73" s="101">
        <f t="array" ref="J73">IFERROR(
(AVERAGE((IF(DATOS_[[Sexo]:[Sexo]]=$B73,IF(DATOS_[[AGRUP. CLAS. PROF.]:[AGRUP. CLAS. PROF.]]=$B72,IF(DATOS_[[Check Periodo Ref.]:[Check Periodo Ref.]]="Dentro",IF(DATOS_[[Check Equiparado]:[Check Equiparado]]="Sí",IF(DATOS!AE$5="Sí",(1/DATOS_[[% anualiz]:[% anualiz]]),1)*IF(DATOS!AE$4="Sí",1/DATOS_[[% normaliz]:[% normaliz]],1)*(DATOS_[Conc.Sal.01])))))))),
0)</f>
        <v>0</v>
      </c>
      <c r="K73" s="101">
        <f t="array" ref="K73">IFERROR(
(AVERAGE((IF(DATOS_[[Sexo]:[Sexo]]=$B73,IF(DATOS_[[AGRUP. CLAS. PROF.]:[AGRUP. CLAS. PROF.]]=$B72,IF(DATOS_[[Check Periodo Ref.]:[Check Periodo Ref.]]="Dentro",IF(DATOS_[[Check Equiparado]:[Check Equiparado]]="Sí",IF(DATOS!AF$5="Sí",(1/DATOS_[[% anualiz]:[% anualiz]]),1)*IF(DATOS!AF$4="Sí",1/DATOS_[[% normaliz]:[% normaliz]],1)*(DATOS_[Conc.Sal.02])))))))),
0)</f>
        <v>0</v>
      </c>
      <c r="L73" s="101">
        <f t="array" ref="L73">IFERROR(
(AVERAGE((IF(DATOS_[[Sexo]:[Sexo]]=$B73,IF(DATOS_[[AGRUP. CLAS. PROF.]:[AGRUP. CLAS. PROF.]]=$B72,IF(DATOS_[[Check Periodo Ref.]:[Check Periodo Ref.]]="Dentro",IF(DATOS_[[Check Equiparado]:[Check Equiparado]]="Sí",IF(DATOS!AG$5="Sí",(1/DATOS_[[% anualiz]:[% anualiz]]),1)*IF(DATOS!AG$4="Sí",1/DATOS_[[% normaliz]:[% normaliz]],1)*(DATOS_[Conc.Sal.03])))))))),
0)</f>
        <v>0</v>
      </c>
      <c r="M73" s="101">
        <f t="array" ref="M73">IFERROR(
(AVERAGE((IF(DATOS_[[Sexo]:[Sexo]]=$B73,IF(DATOS_[[AGRUP. CLAS. PROF.]:[AGRUP. CLAS. PROF.]]=$B72,IF(DATOS_[[Check Periodo Ref.]:[Check Periodo Ref.]]="Dentro",IF(DATOS_[[Check Equiparado]:[Check Equiparado]]="Sí",IF(DATOS!AH$5="Sí",(1/DATOS_[[% anualiz]:[% anualiz]]),1)*IF(DATOS!AH$4="Sí",1/DATOS_[[% normaliz]:[% normaliz]],1)*(DATOS_[Conc.Sal.04])))))))),
0)</f>
        <v>0</v>
      </c>
      <c r="N73" s="101">
        <f t="array" ref="N73">IFERROR(
(AVERAGE((IF(DATOS_[[Sexo]:[Sexo]]=$B73,IF(DATOS_[[AGRUP. CLAS. PROF.]:[AGRUP. CLAS. PROF.]]=$B72,IF(DATOS_[[Check Periodo Ref.]:[Check Periodo Ref.]]="Dentro",IF(DATOS_[[Check Equiparado]:[Check Equiparado]]="Sí",IF(DATOS!AI$5="Sí",(1/DATOS_[[% anualiz]:[% anualiz]]),1)*IF(DATOS!AI$4="Sí",1/DATOS_[[% normaliz]:[% normaliz]],1)*(DATOS_[Conc.Sal.05])))))))),
0)</f>
        <v>0</v>
      </c>
      <c r="O73" s="101">
        <f t="array" ref="O73">IFERROR(
(AVERAGE((IF(DATOS_[[Sexo]:[Sexo]]=$B73,IF(DATOS_[[AGRUP. CLAS. PROF.]:[AGRUP. CLAS. PROF.]]=$B72,IF(DATOS_[[Check Periodo Ref.]:[Check Periodo Ref.]]="Dentro",IF(DATOS_[[Check Equiparado]:[Check Equiparado]]="Sí",IF(DATOS!AJ$5="Sí",(1/DATOS_[[% anualiz]:[% anualiz]]),1)*IF(DATOS!AJ$4="Sí",1/DATOS_[[% normaliz]:[% normaliz]],1)*(DATOS_[Conc.Sal.06])))))))),
0)</f>
        <v>0</v>
      </c>
      <c r="P73" s="101">
        <f t="array" ref="P73">IFERROR(
(AVERAGE((IF(DATOS_[[Sexo]:[Sexo]]=$B73,IF(DATOS_[[AGRUP. CLAS. PROF.]:[AGRUP. CLAS. PROF.]]=$B72,IF(DATOS_[[Check Periodo Ref.]:[Check Periodo Ref.]]="Dentro",IF(DATOS_[[Check Equiparado]:[Check Equiparado]]="Sí",IF(DATOS!AK$5="Sí",(1/DATOS_[[% anualiz]:[% anualiz]]),1)*IF(DATOS!AK$4="Sí",1/DATOS_[[% normaliz]:[% normaliz]],1)*(DATOS_[Conc.Sal.07])))))))),
0)</f>
        <v>0</v>
      </c>
      <c r="Q73" s="101">
        <f t="array" ref="Q73">IFERROR(
(AVERAGE((IF(DATOS_[[Sexo]:[Sexo]]=$B73,IF(DATOS_[[AGRUP. CLAS. PROF.]:[AGRUP. CLAS. PROF.]]=$B72,IF(DATOS_[[Check Periodo Ref.]:[Check Periodo Ref.]]="Dentro",IF(DATOS_[[Check Equiparado]:[Check Equiparado]]="Sí",IF(DATOS!AL$5="Sí",(1/DATOS_[[% anualiz]:[% anualiz]]),1)*IF(DATOS!AL$4="Sí",1/DATOS_[[% normaliz]:[% normaliz]],1)*(DATOS_[Conc.Sal.08])))))))),
0)</f>
        <v>0</v>
      </c>
      <c r="R73" s="101">
        <f t="array" ref="R73">IFERROR(
(AVERAGE((IF(DATOS_[[Sexo]:[Sexo]]=$B73,IF(DATOS_[[AGRUP. CLAS. PROF.]:[AGRUP. CLAS. PROF.]]=$B72,IF(DATOS_[[Check Periodo Ref.]:[Check Periodo Ref.]]="Dentro",IF(DATOS_[[Check Equiparado]:[Check Equiparado]]="Sí",IF(DATOS!AM$5="Sí",(1/DATOS_[[% anualiz]:[% anualiz]]),1)*IF(DATOS!AM$4="Sí",1/DATOS_[[% normaliz]:[% normaliz]],1)*(DATOS_[Conc.Sal.09])))))))),
0)</f>
        <v>0</v>
      </c>
      <c r="S73" s="101">
        <f t="array" ref="S73">IFERROR(
(AVERAGE((IF(DATOS_[[Sexo]:[Sexo]]=$B73,IF(DATOS_[[AGRUP. CLAS. PROF.]:[AGRUP. CLAS. PROF.]]=$B72,IF(DATOS_[[Check Periodo Ref.]:[Check Periodo Ref.]]="Dentro",IF(DATOS_[[Check Equiparado]:[Check Equiparado]]="Sí",IF(DATOS!AN$5="Sí",(1/DATOS_[[% anualiz]:[% anualiz]]),1)*IF(DATOS!AN$4="Sí",1/DATOS_[[% normaliz]:[% normaliz]],1)*(DATOS_[Conc.Sal.10])))))))),
0)</f>
        <v>0</v>
      </c>
      <c r="T73" s="101">
        <f t="array" ref="T73">IFERROR(
(AVERAGE((IF(DATOS_[[Sexo]:[Sexo]]=$B73,IF(DATOS_[[AGRUP. CLAS. PROF.]:[AGRUP. CLAS. PROF.]]=$B72,IF(DATOS_[[Check Periodo Ref.]:[Check Periodo Ref.]]="Dentro",IF(DATOS_[[Check Equiparado]:[Check Equiparado]]="Sí",IF(DATOS!AO$5="Sí",(1/DATOS_[[% anualiz]:[% anualiz]]),1)*IF(DATOS!AO$4="Sí",1/DATOS_[[% normaliz]:[% normaliz]],1)*(DATOS_[Conc.Sal.11])))))))),
0)</f>
        <v>0</v>
      </c>
      <c r="U73" s="101">
        <f t="array" ref="U73">IFERROR(
(AVERAGE((IF(DATOS_[[Sexo]:[Sexo]]=$B73,IF(DATOS_[[AGRUP. CLAS. PROF.]:[AGRUP. CLAS. PROF.]]=$B72,IF(DATOS_[[Check Periodo Ref.]:[Check Periodo Ref.]]="Dentro",IF(DATOS_[[Check Equiparado]:[Check Equiparado]]="Sí",IF(DATOS!AP$5="Sí",(1/DATOS_[[% anualiz]:[% anualiz]]),1)*IF(DATOS!AP$4="Sí",1/DATOS_[[% normaliz]:[% normaliz]],1)*(DATOS_[Conc.Sal.12])))))))),
0)</f>
        <v>0</v>
      </c>
      <c r="V73" s="101">
        <f t="array" ref="V73">IFERROR(
(AVERAGE((IF(DATOS_[[Sexo]:[Sexo]]=$B73,IF(DATOS_[[AGRUP. CLAS. PROF.]:[AGRUP. CLAS. PROF.]]=$B72,IF(DATOS_[[Check Periodo Ref.]:[Check Periodo Ref.]]="Dentro",IF(DATOS_[[Check Equiparado]:[Check Equiparado]]="Sí",IF(DATOS!AQ$5="Sí",(1/DATOS_[[% anualiz]:[% anualiz]]),1)*IF(DATOS!AQ$4="Sí",1/DATOS_[[% normaliz]:[% normaliz]],1)*(DATOS_[Conc.Sal.13])))))))),
0)</f>
        <v>0</v>
      </c>
      <c r="W73" s="101">
        <f t="array" ref="W73">IFERROR(
(AVERAGE((IF(DATOS_[[Sexo]:[Sexo]]=$B73,IF(DATOS_[[AGRUP. CLAS. PROF.]:[AGRUP. CLAS. PROF.]]=$B72,IF(DATOS_[[Check Periodo Ref.]:[Check Periodo Ref.]]="Dentro",IF(DATOS_[[Check Equiparado]:[Check Equiparado]]="Sí",IF(DATOS!AR$5="Sí",(1/DATOS_[[% anualiz]:[% anualiz]]),1)*IF(DATOS!AR$4="Sí",1/DATOS_[[% normaliz]:[% normaliz]],1)*(DATOS_[Conc.Sal.14])))))))),
0)</f>
        <v>0</v>
      </c>
      <c r="X73" s="101">
        <f t="array" ref="X73">IFERROR(
(AVERAGE((IF(DATOS_[[Sexo]:[Sexo]]=$B73,IF(DATOS_[[AGRUP. CLAS. PROF.]:[AGRUP. CLAS. PROF.]]=$B72,IF(DATOS_[[Check Periodo Ref.]:[Check Periodo Ref.]]="Dentro",IF(DATOS_[[Check Equiparado]:[Check Equiparado]]="Sí",IF(DATOS!AS$5="Sí",(1/DATOS_[[% anualiz]:[% anualiz]]),1)*IF(DATOS!AS$4="Sí",1/DATOS_[[% normaliz]:[% normaliz]],1)*(DATOS_[Conc.Sal.15])))))))),
0)</f>
        <v>0</v>
      </c>
      <c r="Y73" s="101">
        <f t="array" ref="Y73">IFERROR(
(AVERAGE((IF(DATOS_[[Sexo]:[Sexo]]=$B73,IF(DATOS_[[AGRUP. CLAS. PROF.]:[AGRUP. CLAS. PROF.]]=$B72,IF(DATOS_[[Check Periodo Ref.]:[Check Periodo Ref.]]="Dentro",IF(DATOS_[[Check Equiparado]:[Check Equiparado]]="Sí",IF(DATOS!AT$5="Sí",(1/DATOS_[[% anualiz]:[% anualiz]]),1)*IF(DATOS!AT$4="Sí",1/DATOS_[[% normaliz]:[% normaliz]],1)*(DATOS_[Conc.Sal.16])))))))),
0)</f>
        <v>0</v>
      </c>
      <c r="Z73" s="101">
        <f t="array" ref="Z73">IFERROR(
(AVERAGE((IF(DATOS_[[Sexo]:[Sexo]]=$B73,IF(DATOS_[[AGRUP. CLAS. PROF.]:[AGRUP. CLAS. PROF.]]=$B72,IF(DATOS_[[Check Periodo Ref.]:[Check Periodo Ref.]]="Dentro",IF(DATOS_[[Check Equiparado]:[Check Equiparado]]="Sí",IF(DATOS!AU$5="Sí",(1/DATOS_[[% anualiz]:[% anualiz]]),1)*IF(DATOS!AU$4="Sí",1/DATOS_[[% normaliz]:[% normaliz]],1)*(DATOS_[Conc.Sal.17])))))))),
0)</f>
        <v>0</v>
      </c>
      <c r="AA73" s="101">
        <f t="array" ref="AA73">IFERROR(
(AVERAGE((IF(DATOS_[[Sexo]:[Sexo]]=$B73,IF(DATOS_[[AGRUP. CLAS. PROF.]:[AGRUP. CLAS. PROF.]]=$B72,IF(DATOS_[[Check Periodo Ref.]:[Check Periodo Ref.]]="Dentro",IF(DATOS_[[Check Equiparado]:[Check Equiparado]]="Sí",IF(DATOS!AV$5="Sí",(1/DATOS_[[% anualiz]:[% anualiz]]),1)*IF(DATOS!AV$4="Sí",1/DATOS_[[% normaliz]:[% normaliz]],1)*(DATOS_[Conc.Sal.18])))))))),
0)</f>
        <v>0</v>
      </c>
      <c r="AB73" s="101">
        <f t="array" ref="AB73">IFERROR(
(AVERAGE((IF(DATOS_[[Sexo]:[Sexo]]=$B73,IF(DATOS_[[AGRUP. CLAS. PROF.]:[AGRUP. CLAS. PROF.]]=$B72,IF(DATOS_[[Check Periodo Ref.]:[Check Periodo Ref.]]="Dentro",IF(DATOS_[[Check Equiparado]:[Check Equiparado]]="Sí",IF(DATOS!AW$5="Sí",(1/DATOS_[[% anualiz]:[% anualiz]]),1)*IF(DATOS!AW$4="Sí",1/DATOS_[[% normaliz]:[% normaliz]],1)*(DATOS_[Conc.Sal.19])))))))),
0)</f>
        <v>0</v>
      </c>
      <c r="AC73" s="101">
        <f t="array" ref="AC73">IFERROR(
(AVERAGE((IF(DATOS_[[Sexo]:[Sexo]]=$B73,IF(DATOS_[[AGRUP. CLAS. PROF.]:[AGRUP. CLAS. PROF.]]=$B72,IF(DATOS_[[Check Periodo Ref.]:[Check Periodo Ref.]]="Dentro",IF(DATOS_[[Check Equiparado]:[Check Equiparado]]="Sí",IF(DATOS!AX$5="Sí",(1/DATOS_[[% anualiz]:[% anualiz]]),1)*IF(DATOS!AX$4="Sí",1/DATOS_[[% normaliz]:[% normaliz]],1)*(DATOS_[Conc.Sal.20])))))))),
0)</f>
        <v>0</v>
      </c>
      <c r="AD73" s="101">
        <f t="array" ref="AD73">IFERROR(
(AVERAGE((IF(DATOS_[[Sexo]:[Sexo]]=$B73,IF(DATOS_[[AGRUP. CLAS. PROF.]:[AGRUP. CLAS. PROF.]]=$B72,IF(DATOS_[[Check Periodo Ref.]:[Check Periodo Ref.]]="Dentro",IF(DATOS_[[Check Equiparado]:[Check Equiparado]]="Sí",IF(DATOS!AY$5="Sí",(1/DATOS_[[% anualiz]:[% anualiz]]),1)*IF(DATOS!AY$4="Sí",1/DATOS_[[% normaliz]:[% normaliz]],1)*(DATOS_[Conc.Sal.21])))))))),
0)</f>
        <v>0</v>
      </c>
      <c r="AE73" s="101">
        <f t="array" ref="AE73">IFERROR(
(AVERAGE((IF(DATOS_[[Sexo]:[Sexo]]=$B73,IF(DATOS_[[AGRUP. CLAS. PROF.]:[AGRUP. CLAS. PROF.]]=$B72,IF(DATOS_[[Check Periodo Ref.]:[Check Periodo Ref.]]="Dentro",IF(DATOS_[[Check Equiparado]:[Check Equiparado]]="Sí",IF(DATOS!AZ$5="Sí",(1/DATOS_[[% anualiz]:[% anualiz]]),1)*IF(DATOS!AZ$4="Sí",1/DATOS_[[% normaliz]:[% normaliz]],1)*(DATOS_[Conc.Sal.22])))))))),
0)</f>
        <v>0</v>
      </c>
      <c r="AF73" s="101">
        <f t="array" ref="AF73">IFERROR(
(AVERAGE((IF(DATOS_[[Sexo]:[Sexo]]=$B73,IF(DATOS_[[AGRUP. CLAS. PROF.]:[AGRUP. CLAS. PROF.]]=$B72,IF(DATOS_[[Check Periodo Ref.]:[Check Periodo Ref.]]="Dentro",IF(DATOS_[[Check Equiparado]:[Check Equiparado]]="Sí",IF(DATOS!BA$5="Sí",(1/DATOS_[[% anualiz]:[% anualiz]]),1)*IF(DATOS!BA$4="Sí",1/DATOS_[[% normaliz]:[% normaliz]],1)*(DATOS_[Conc.Sal.23])))))))),
0)</f>
        <v>0</v>
      </c>
      <c r="AG73" s="101">
        <f t="array" ref="AG73">IFERROR(
(AVERAGE((IF(DATOS_[[Sexo]:[Sexo]]=$B73,IF(DATOS_[[AGRUP. CLAS. PROF.]:[AGRUP. CLAS. PROF.]]=$B72,IF(DATOS_[[Check Periodo Ref.]:[Check Periodo Ref.]]="Dentro",IF(DATOS_[[Check Equiparado]:[Check Equiparado]]="Sí",IF(DATOS!BB$5="Sí",(1/DATOS_[[% anualiz]:[% anualiz]]),1)*IF(DATOS!BB$4="Sí",1/DATOS_[[% normaliz]:[% normaliz]],1)*(DATOS_[Conc.Sal.24])))))))),
0)</f>
        <v>0</v>
      </c>
      <c r="AH73" s="101">
        <f t="array" ref="AH73">IFERROR(
(AVERAGE((IF(DATOS_[[Sexo]:[Sexo]]=$B73,IF(DATOS_[[AGRUP. CLAS. PROF.]:[AGRUP. CLAS. PROF.]]=$B72,IF(DATOS_[[Check Periodo Ref.]:[Check Periodo Ref.]]="Dentro",IF(DATOS_[[Check Equiparado]:[Check Equiparado]]="Sí",IF(DATOS!BC$5="Sí",(1/DATOS_[[% anualiz]:[% anualiz]]),1)*IF(DATOS!BC$4="Sí",1/DATOS_[[% normaliz]:[% normaliz]],1)*(DATOS_[Conc.Sal.25])))))))),
0)</f>
        <v>0</v>
      </c>
      <c r="AI73" s="101">
        <f t="array" ref="AI73">IFERROR(
(AVERAGE((IF(DATOS_[[Sexo]:[Sexo]]=$B73,IF(DATOS_[[AGRUP. CLAS. PROF.]:[AGRUP. CLAS. PROF.]]=$B72,IF(DATOS_[[Check Periodo Ref.]:[Check Periodo Ref.]]="Dentro",IF(DATOS_[[Check Equiparado]:[Check Equiparado]]="Sí",IF(DATOS!BD$5="Sí",(1/DATOS_[[% anualiz]:[% anualiz]]),1)*IF(DATOS!BD$4="Sí",1/DATOS_[[% normaliz]:[% normaliz]],1)*(DATOS_[Conc.Sal.26])))))))),
0)</f>
        <v>0</v>
      </c>
      <c r="AJ73" s="101">
        <f t="array" ref="AJ73">IFERROR(
(AVERAGE((IF(DATOS_[[Sexo]:[Sexo]]=$B73,IF(DATOS_[[AGRUP. CLAS. PROF.]:[AGRUP. CLAS. PROF.]]=$B72,IF(DATOS_[[Check Periodo Ref.]:[Check Periodo Ref.]]="Dentro",IF(DATOS_[[Check Equiparado]:[Check Equiparado]]="Sí",IF(DATOS!BE$5="Sí",(1/DATOS_[[% anualiz]:[% anualiz]]),1)*IF(DATOS!BE$4="Sí",1/DATOS_[[% normaliz]:[% normaliz]],1)*(DATOS_[Conc.Sal.27])))))))),
0)</f>
        <v>0</v>
      </c>
      <c r="AK73" s="101">
        <f t="array" ref="AK73">IFERROR(
(AVERAGE((IF(DATOS_[[Sexo]:[Sexo]]=$B73,IF(DATOS_[[AGRUP. CLAS. PROF.]:[AGRUP. CLAS. PROF.]]=$B72,IF(DATOS_[[Check Periodo Ref.]:[Check Periodo Ref.]]="Dentro",IF(DATOS_[[Check Equiparado]:[Check Equiparado]]="Sí",IF(DATOS!BF$5="Sí",(1/DATOS_[[% anualiz]:[% anualiz]]),1)*IF(DATOS!BF$4="Sí",1/DATOS_[[% normaliz]:[% normaliz]],1)*(DATOS_[Conc.Sal.28])))))))),
0)</f>
        <v>0</v>
      </c>
      <c r="AL73" s="101">
        <f t="array" ref="AL73">IFERROR(
(AVERAGE((IF(DATOS_[[Sexo]:[Sexo]]=$B73,IF(DATOS_[[AGRUP. CLAS. PROF.]:[AGRUP. CLAS. PROF.]]=$B72,IF(DATOS_[[Check Periodo Ref.]:[Check Periodo Ref.]]="Dentro",IF(DATOS_[[Check Equiparado]:[Check Equiparado]]="Sí",IF(DATOS!BG$5="Sí",(1/DATOS_[[% anualiz]:[% anualiz]]),1)*IF(DATOS!BG$4="Sí",1/DATOS_[[% normaliz]:[% normaliz]],1)*(DATOS_[Conc.Sal.29])))))))),
0)</f>
        <v>0</v>
      </c>
      <c r="AM73" s="101">
        <f t="array" ref="AM73">IFERROR(
(AVERAGE((IF(DATOS_[[Sexo]:[Sexo]]=$B73,IF(DATOS_[[AGRUP. CLAS. PROF.]:[AGRUP. CLAS. PROF.]]=$B72,IF(DATOS_[[Check Periodo Ref.]:[Check Periodo Ref.]]="Dentro",IF(DATOS_[[Check Equiparado]:[Check Equiparado]]="Sí",IF(DATOS!BH$5="Sí",(1/DATOS_[[% anualiz]:[% anualiz]]),1)*IF(DATOS!BH$4="Sí",1/DATOS_[[% normaliz]:[% normaliz]],1)*(DATOS_[Conc.Sal.30])))))))),
0)</f>
        <v>0</v>
      </c>
      <c r="AN73" s="102">
        <f t="array" ref="AN73">IFERROR(
AVERAGE(IF(DATOS_[Sexo]=$B73,IF(DATOS_[[AGRUP. CLAS. PROF.]:[AGRUP. CLAS. PROF.]]=$B72,IF(DATOS_[Check Equiparado]="Sí",IF(DATOS_[Check Periodo Ref.]="Dentro",DATOS_[Tot COMPL.SAL Eq],FALSE))))),
0)</f>
        <v>0</v>
      </c>
      <c r="AO73" s="103">
        <f t="array" ref="AO73">IFERROR(
AVERAGE(IF(DATOS_[Sexo]=$B73,IF(DATOS_[[AGRUP. CLAS. PROF.]:[AGRUP. CLAS. PROF.]]=$B72,IF(DATOS_[Check Equiparado]="Sí",IF(DATOS_[Check Periodo Ref.]="Dentro",DATOS_[TOTAL SALARIO Eq],FALSE))))),
0)</f>
        <v>0</v>
      </c>
      <c r="AP73" s="104">
        <f t="array" ref="AP73">IFERROR(
(AVERAGE((IF(DATOS_[[Sexo]:[Sexo]]=$B73,IF(DATOS_[[AGRUP. CLAS. PROF.]:[AGRUP. CLAS. PROF.]]=$B72,IF(DATOS_[[Check Periodo Ref.]:[Check Periodo Ref.]]="Dentro",IF(DATOS_[[Check Equiparado]:[Check Equiparado]]="Sí",IF(DATOS!BI$5="Sí",(1/DATOS_[[% anualiz]:[% anualiz]]),1)*IF(DATOS!BI$4="Sí",1/DATOS_[[% normaliz]:[% normaliz]],1)*(DATOS_[C.Extra.01])))))))),
0)</f>
        <v>0</v>
      </c>
      <c r="AQ73" s="104">
        <f t="array" ref="AQ73">IFERROR(
(AVERAGE((IF(DATOS_[[Sexo]:[Sexo]]=$B73,IF(DATOS_[[AGRUP. CLAS. PROF.]:[AGRUP. CLAS. PROF.]]=$B72,IF(DATOS_[[Check Periodo Ref.]:[Check Periodo Ref.]]="Dentro",IF(DATOS_[[Check Equiparado]:[Check Equiparado]]="Sí",IF(DATOS!BJ$5="Sí",(1/DATOS_[[% anualiz]:[% anualiz]]),1)*IF(DATOS!BJ$4="Sí",1/DATOS_[[% normaliz]:[% normaliz]],1)*(DATOS_[C.Extra.02])))))))),
0)</f>
        <v>0</v>
      </c>
      <c r="AR73" s="104">
        <f t="array" ref="AR73">IFERROR(
(AVERAGE((IF(DATOS_[[Sexo]:[Sexo]]=$B73,IF(DATOS_[[AGRUP. CLAS. PROF.]:[AGRUP. CLAS. PROF.]]=$B72,IF(DATOS_[[Check Periodo Ref.]:[Check Periodo Ref.]]="Dentro",IF(DATOS_[[Check Equiparado]:[Check Equiparado]]="Sí",IF(DATOS!BK$5="Sí",(1/DATOS_[[% anualiz]:[% anualiz]]),1)*IF(DATOS!BK$4="Sí",1/DATOS_[[% normaliz]:[% normaliz]],1)*(DATOS_[C.Extra.03])))))))),
0)</f>
        <v>0</v>
      </c>
      <c r="AS73" s="104">
        <f t="array" ref="AS73">IFERROR(
(AVERAGE((IF(DATOS_[[Sexo]:[Sexo]]=$B73,IF(DATOS_[[AGRUP. CLAS. PROF.]:[AGRUP. CLAS. PROF.]]=$B72,IF(DATOS_[[Check Periodo Ref.]:[Check Periodo Ref.]]="Dentro",IF(DATOS_[[Check Equiparado]:[Check Equiparado]]="Sí",IF(DATOS!BL$5="Sí",(1/DATOS_[[% anualiz]:[% anualiz]]),1)*IF(DATOS!BL$4="Sí",1/DATOS_[[% normaliz]:[% normaliz]],1)*(DATOS_[C.Extra.04])))))))),
0)</f>
        <v>0</v>
      </c>
      <c r="AT73" s="104">
        <f t="array" ref="AT73">IFERROR(
(AVERAGE((IF(DATOS_[[Sexo]:[Sexo]]=$B73,IF(DATOS_[[AGRUP. CLAS. PROF.]:[AGRUP. CLAS. PROF.]]=$B72,IF(DATOS_[[Check Periodo Ref.]:[Check Periodo Ref.]]="Dentro",IF(DATOS_[[Check Equiparado]:[Check Equiparado]]="Sí",IF(DATOS!BM$5="Sí",(1/DATOS_[[% anualiz]:[% anualiz]]),1)*IF(DATOS!BM$4="Sí",1/DATOS_[[% normaliz]:[% normaliz]],1)*(DATOS_[C.Extra.05])))))))),
0)</f>
        <v>0</v>
      </c>
      <c r="AU73" s="105">
        <f t="array" ref="AU73">IFERROR(
AVERAGE(IF(DATOS_[Sexo]=$B73,IF(DATOS_[[AGRUP. CLAS. PROF.]:[AGRUP. CLAS. PROF.]]=$B72,IF(DATOS_[Check Equiparado]="Sí",IF(DATOS_[Check Periodo Ref.]="Dentro",DATOS_[Tot Extrasalarial Eq],FALSE))))),
0)</f>
        <v>0</v>
      </c>
      <c r="AV73" s="106">
        <f t="array" ref="AV73">IFERROR(
AVERAGE(IF(DATOS_[Sexo]=$B73,IF(DATOS_[[AGRUP. CLAS. PROF.]:[AGRUP. CLAS. PROF.]]=$B72,IF(DATOS_[Check Equiparado]="Sí",IF(DATOS_[Check Periodo Ref.]="Dentro",DATOS_[TOTAL Retrib Eq],FALSE))))),
0)</f>
        <v>0</v>
      </c>
    </row>
    <row r="74" spans="1:48" x14ac:dyDescent="0.3">
      <c r="A74" s="53" t="str">
        <f t="shared" ref="A74" si="82">+A73</f>
        <v>[ocultar]</v>
      </c>
      <c r="B74" s="57" t="s">
        <v>163</v>
      </c>
      <c r="C74" s="56">
        <f t="array" ref="C74">SUM(IF($B74=DATOS_[Sexo],
IF($B72=DATOS_[AGRUP. CLAS. PROF.],
IF("Dentro"=DATOS_[Check Periodo Ref.],
1/(COUNTIFS(DATOS_[Sexo],$B74,DATOS_[AGRUP. CLAS. PROF.],$B72,DATOS_[Check Periodo Ref.],"Dentro",DATOS_[id],DATOS_[id]))))))</f>
        <v>0</v>
      </c>
      <c r="D74" s="58">
        <f>COUNTIFS(DATOS_[AGRUP. CLAS. PROF.],$B72,DATOS_[Sexo],$B74,DATOS_[Check Periodo Ref.],"Dentro")</f>
        <v>0</v>
      </c>
      <c r="E74" s="58">
        <f>COUNTIFS(DATOS_[AGRUP. CLAS. PROF.],$B72,DATOS_[Sexo],$B74,DATOS_[Check Periodo Ref.],"Dentro",DATOS_[Check Nº SC Norm],"Sí")</f>
        <v>0</v>
      </c>
      <c r="F74" s="58">
        <f>COUNTIFS(DATOS_[AGRUP. CLAS. PROF.],$B72,DATOS_[Sexo],$B74,DATOS_[Check Periodo Ref.],"Dentro",DATOS_[Check Nº SC Anualiz],"Sí")</f>
        <v>0</v>
      </c>
      <c r="G74" s="58">
        <f>COUNTIFS(DATOS_[AGRUP. CLAS. PROF.],$B72,DATOS_[Sexo],$B74,DATOS_[Check Periodo Ref.],"Dentro",DATOS_[Check Nº SC Norm y Anualiz],"Sí")</f>
        <v>0</v>
      </c>
      <c r="H74" s="58">
        <f>COUNTIFS(DATOS_[AGRUP. CLAS. PROF.],$B72,DATOS_[Sexo],$B74,DATOS_[Check Periodo Ref.],"Dentro",DATOS_[Check Equiparación],"Sí")</f>
        <v>0</v>
      </c>
      <c r="I74" s="100" cm="1">
        <f t="array" ref="I74">IFERROR(
AVERAGE(IF(DATOS_[Sexo]=$B74,IF(DATOS_[[AGRUP. CLAS. PROF.]:[AGRUP. CLAS. PROF.]]=$B72,IF(DATOS_[Check Equiparado]="Sí",IF(DATOS_[Check Periodo Ref.]="Dentro",DATOS_[SALARIO BASE Eq],FALSE))))),
0)</f>
        <v>0</v>
      </c>
      <c r="J74" s="101">
        <f t="array" ref="J74">IFERROR(
(AVERAGE((IF(DATOS_[[Sexo]:[Sexo]]=$B74,IF(DATOS_[[AGRUP. CLAS. PROF.]:[AGRUP. CLAS. PROF.]]=$B72,IF(DATOS_[[Check Periodo Ref.]:[Check Periodo Ref.]]="Dentro",IF(DATOS_[[Check Equiparado]:[Check Equiparado]]="Sí",IF(DATOS!AE$5="Sí",(1/DATOS_[[% anualiz]:[% anualiz]]),1)*IF(DATOS!AE$4="Sí",1/DATOS_[[% normaliz]:[% normaliz]],1)*(DATOS_[Conc.Sal.01])))))))),
0)</f>
        <v>0</v>
      </c>
      <c r="K74" s="101">
        <f t="array" ref="K74">IFERROR(
(AVERAGE((IF(DATOS_[[Sexo]:[Sexo]]=$B74,IF(DATOS_[[AGRUP. CLAS. PROF.]:[AGRUP. CLAS. PROF.]]=$B72,IF(DATOS_[[Check Periodo Ref.]:[Check Periodo Ref.]]="Dentro",IF(DATOS_[[Check Equiparado]:[Check Equiparado]]="Sí",IF(DATOS!AF$5="Sí",(1/DATOS_[[% anualiz]:[% anualiz]]),1)*IF(DATOS!AF$4="Sí",1/DATOS_[[% normaliz]:[% normaliz]],1)*(DATOS_[Conc.Sal.02])))))))),
0)</f>
        <v>0</v>
      </c>
      <c r="L74" s="101">
        <f t="array" ref="L74">IFERROR(
(AVERAGE((IF(DATOS_[[Sexo]:[Sexo]]=$B74,IF(DATOS_[[AGRUP. CLAS. PROF.]:[AGRUP. CLAS. PROF.]]=$B72,IF(DATOS_[[Check Periodo Ref.]:[Check Periodo Ref.]]="Dentro",IF(DATOS_[[Check Equiparado]:[Check Equiparado]]="Sí",IF(DATOS!AG$5="Sí",(1/DATOS_[[% anualiz]:[% anualiz]]),1)*IF(DATOS!AG$4="Sí",1/DATOS_[[% normaliz]:[% normaliz]],1)*(DATOS_[Conc.Sal.03])))))))),
0)</f>
        <v>0</v>
      </c>
      <c r="M74" s="101">
        <f t="array" ref="M74">IFERROR(
(AVERAGE((IF(DATOS_[[Sexo]:[Sexo]]=$B74,IF(DATOS_[[AGRUP. CLAS. PROF.]:[AGRUP. CLAS. PROF.]]=$B72,IF(DATOS_[[Check Periodo Ref.]:[Check Periodo Ref.]]="Dentro",IF(DATOS_[[Check Equiparado]:[Check Equiparado]]="Sí",IF(DATOS!AH$5="Sí",(1/DATOS_[[% anualiz]:[% anualiz]]),1)*IF(DATOS!AH$4="Sí",1/DATOS_[[% normaliz]:[% normaliz]],1)*(DATOS_[Conc.Sal.04])))))))),
0)</f>
        <v>0</v>
      </c>
      <c r="N74" s="101">
        <f t="array" ref="N74">IFERROR(
(AVERAGE((IF(DATOS_[[Sexo]:[Sexo]]=$B74,IF(DATOS_[[AGRUP. CLAS. PROF.]:[AGRUP. CLAS. PROF.]]=$B72,IF(DATOS_[[Check Periodo Ref.]:[Check Periodo Ref.]]="Dentro",IF(DATOS_[[Check Equiparado]:[Check Equiparado]]="Sí",IF(DATOS!AI$5="Sí",(1/DATOS_[[% anualiz]:[% anualiz]]),1)*IF(DATOS!AI$4="Sí",1/DATOS_[[% normaliz]:[% normaliz]],1)*(DATOS_[Conc.Sal.05])))))))),
0)</f>
        <v>0</v>
      </c>
      <c r="O74" s="101">
        <f t="array" ref="O74">IFERROR(
(AVERAGE((IF(DATOS_[[Sexo]:[Sexo]]=$B74,IF(DATOS_[[AGRUP. CLAS. PROF.]:[AGRUP. CLAS. PROF.]]=$B72,IF(DATOS_[[Check Periodo Ref.]:[Check Periodo Ref.]]="Dentro",IF(DATOS_[[Check Equiparado]:[Check Equiparado]]="Sí",IF(DATOS!AJ$5="Sí",(1/DATOS_[[% anualiz]:[% anualiz]]),1)*IF(DATOS!AJ$4="Sí",1/DATOS_[[% normaliz]:[% normaliz]],1)*(DATOS_[Conc.Sal.06])))))))),
0)</f>
        <v>0</v>
      </c>
      <c r="P74" s="101">
        <f t="array" ref="P74">IFERROR(
(AVERAGE((IF(DATOS_[[Sexo]:[Sexo]]=$B74,IF(DATOS_[[AGRUP. CLAS. PROF.]:[AGRUP. CLAS. PROF.]]=$B72,IF(DATOS_[[Check Periodo Ref.]:[Check Periodo Ref.]]="Dentro",IF(DATOS_[[Check Equiparado]:[Check Equiparado]]="Sí",IF(DATOS!AK$5="Sí",(1/DATOS_[[% anualiz]:[% anualiz]]),1)*IF(DATOS!AK$4="Sí",1/DATOS_[[% normaliz]:[% normaliz]],1)*(DATOS_[Conc.Sal.07])))))))),
0)</f>
        <v>0</v>
      </c>
      <c r="Q74" s="101">
        <f t="array" ref="Q74">IFERROR(
(AVERAGE((IF(DATOS_[[Sexo]:[Sexo]]=$B74,IF(DATOS_[[AGRUP. CLAS. PROF.]:[AGRUP. CLAS. PROF.]]=$B72,IF(DATOS_[[Check Periodo Ref.]:[Check Periodo Ref.]]="Dentro",IF(DATOS_[[Check Equiparado]:[Check Equiparado]]="Sí",IF(DATOS!AL$5="Sí",(1/DATOS_[[% anualiz]:[% anualiz]]),1)*IF(DATOS!AL$4="Sí",1/DATOS_[[% normaliz]:[% normaliz]],1)*(DATOS_[Conc.Sal.08])))))))),
0)</f>
        <v>0</v>
      </c>
      <c r="R74" s="101">
        <f t="array" ref="R74">IFERROR(
(AVERAGE((IF(DATOS_[[Sexo]:[Sexo]]=$B74,IF(DATOS_[[AGRUP. CLAS. PROF.]:[AGRUP. CLAS. PROF.]]=$B72,IF(DATOS_[[Check Periodo Ref.]:[Check Periodo Ref.]]="Dentro",IF(DATOS_[[Check Equiparado]:[Check Equiparado]]="Sí",IF(DATOS!AM$5="Sí",(1/DATOS_[[% anualiz]:[% anualiz]]),1)*IF(DATOS!AM$4="Sí",1/DATOS_[[% normaliz]:[% normaliz]],1)*(DATOS_[Conc.Sal.09])))))))),
0)</f>
        <v>0</v>
      </c>
      <c r="S74" s="101">
        <f t="array" ref="S74">IFERROR(
(AVERAGE((IF(DATOS_[[Sexo]:[Sexo]]=$B74,IF(DATOS_[[AGRUP. CLAS. PROF.]:[AGRUP. CLAS. PROF.]]=$B72,IF(DATOS_[[Check Periodo Ref.]:[Check Periodo Ref.]]="Dentro",IF(DATOS_[[Check Equiparado]:[Check Equiparado]]="Sí",IF(DATOS!AN$5="Sí",(1/DATOS_[[% anualiz]:[% anualiz]]),1)*IF(DATOS!AN$4="Sí",1/DATOS_[[% normaliz]:[% normaliz]],1)*(DATOS_[Conc.Sal.10])))))))),
0)</f>
        <v>0</v>
      </c>
      <c r="T74" s="101">
        <f t="array" ref="T74">IFERROR(
(AVERAGE((IF(DATOS_[[Sexo]:[Sexo]]=$B74,IF(DATOS_[[AGRUP. CLAS. PROF.]:[AGRUP. CLAS. PROF.]]=$B72,IF(DATOS_[[Check Periodo Ref.]:[Check Periodo Ref.]]="Dentro",IF(DATOS_[[Check Equiparado]:[Check Equiparado]]="Sí",IF(DATOS!AO$5="Sí",(1/DATOS_[[% anualiz]:[% anualiz]]),1)*IF(DATOS!AO$4="Sí",1/DATOS_[[% normaliz]:[% normaliz]],1)*(DATOS_[Conc.Sal.11])))))))),
0)</f>
        <v>0</v>
      </c>
      <c r="U74" s="101">
        <f t="array" ref="U74">IFERROR(
(AVERAGE((IF(DATOS_[[Sexo]:[Sexo]]=$B74,IF(DATOS_[[AGRUP. CLAS. PROF.]:[AGRUP. CLAS. PROF.]]=$B72,IF(DATOS_[[Check Periodo Ref.]:[Check Periodo Ref.]]="Dentro",IF(DATOS_[[Check Equiparado]:[Check Equiparado]]="Sí",IF(DATOS!AP$5="Sí",(1/DATOS_[[% anualiz]:[% anualiz]]),1)*IF(DATOS!AP$4="Sí",1/DATOS_[[% normaliz]:[% normaliz]],1)*(DATOS_[Conc.Sal.12])))))))),
0)</f>
        <v>0</v>
      </c>
      <c r="V74" s="101">
        <f t="array" ref="V74">IFERROR(
(AVERAGE((IF(DATOS_[[Sexo]:[Sexo]]=$B74,IF(DATOS_[[AGRUP. CLAS. PROF.]:[AGRUP. CLAS. PROF.]]=$B72,IF(DATOS_[[Check Periodo Ref.]:[Check Periodo Ref.]]="Dentro",IF(DATOS_[[Check Equiparado]:[Check Equiparado]]="Sí",IF(DATOS!AQ$5="Sí",(1/DATOS_[[% anualiz]:[% anualiz]]),1)*IF(DATOS!AQ$4="Sí",1/DATOS_[[% normaliz]:[% normaliz]],1)*(DATOS_[Conc.Sal.13])))))))),
0)</f>
        <v>0</v>
      </c>
      <c r="W74" s="101">
        <f t="array" ref="W74">IFERROR(
(AVERAGE((IF(DATOS_[[Sexo]:[Sexo]]=$B74,IF(DATOS_[[AGRUP. CLAS. PROF.]:[AGRUP. CLAS. PROF.]]=$B72,IF(DATOS_[[Check Periodo Ref.]:[Check Periodo Ref.]]="Dentro",IF(DATOS_[[Check Equiparado]:[Check Equiparado]]="Sí",IF(DATOS!AR$5="Sí",(1/DATOS_[[% anualiz]:[% anualiz]]),1)*IF(DATOS!AR$4="Sí",1/DATOS_[[% normaliz]:[% normaliz]],1)*(DATOS_[Conc.Sal.14])))))))),
0)</f>
        <v>0</v>
      </c>
      <c r="X74" s="101">
        <f t="array" ref="X74">IFERROR(
(AVERAGE((IF(DATOS_[[Sexo]:[Sexo]]=$B74,IF(DATOS_[[AGRUP. CLAS. PROF.]:[AGRUP. CLAS. PROF.]]=$B72,IF(DATOS_[[Check Periodo Ref.]:[Check Periodo Ref.]]="Dentro",IF(DATOS_[[Check Equiparado]:[Check Equiparado]]="Sí",IF(DATOS!AS$5="Sí",(1/DATOS_[[% anualiz]:[% anualiz]]),1)*IF(DATOS!AS$4="Sí",1/DATOS_[[% normaliz]:[% normaliz]],1)*(DATOS_[Conc.Sal.15])))))))),
0)</f>
        <v>0</v>
      </c>
      <c r="Y74" s="101">
        <f t="array" ref="Y74">IFERROR(
(AVERAGE((IF(DATOS_[[Sexo]:[Sexo]]=$B74,IF(DATOS_[[AGRUP. CLAS. PROF.]:[AGRUP. CLAS. PROF.]]=$B72,IF(DATOS_[[Check Periodo Ref.]:[Check Periodo Ref.]]="Dentro",IF(DATOS_[[Check Equiparado]:[Check Equiparado]]="Sí",IF(DATOS!AT$5="Sí",(1/DATOS_[[% anualiz]:[% anualiz]]),1)*IF(DATOS!AT$4="Sí",1/DATOS_[[% normaliz]:[% normaliz]],1)*(DATOS_[Conc.Sal.16])))))))),
0)</f>
        <v>0</v>
      </c>
      <c r="Z74" s="101">
        <f t="array" ref="Z74">IFERROR(
(AVERAGE((IF(DATOS_[[Sexo]:[Sexo]]=$B74,IF(DATOS_[[AGRUP. CLAS. PROF.]:[AGRUP. CLAS. PROF.]]=$B72,IF(DATOS_[[Check Periodo Ref.]:[Check Periodo Ref.]]="Dentro",IF(DATOS_[[Check Equiparado]:[Check Equiparado]]="Sí",IF(DATOS!AU$5="Sí",(1/DATOS_[[% anualiz]:[% anualiz]]),1)*IF(DATOS!AU$4="Sí",1/DATOS_[[% normaliz]:[% normaliz]],1)*(DATOS_[Conc.Sal.17])))))))),
0)</f>
        <v>0</v>
      </c>
      <c r="AA74" s="101">
        <f t="array" ref="AA74">IFERROR(
(AVERAGE((IF(DATOS_[[Sexo]:[Sexo]]=$B74,IF(DATOS_[[AGRUP. CLAS. PROF.]:[AGRUP. CLAS. PROF.]]=$B72,IF(DATOS_[[Check Periodo Ref.]:[Check Periodo Ref.]]="Dentro",IF(DATOS_[[Check Equiparado]:[Check Equiparado]]="Sí",IF(DATOS!AV$5="Sí",(1/DATOS_[[% anualiz]:[% anualiz]]),1)*IF(DATOS!AV$4="Sí",1/DATOS_[[% normaliz]:[% normaliz]],1)*(DATOS_[Conc.Sal.18])))))))),
0)</f>
        <v>0</v>
      </c>
      <c r="AB74" s="101">
        <f t="array" ref="AB74">IFERROR(
(AVERAGE((IF(DATOS_[[Sexo]:[Sexo]]=$B74,IF(DATOS_[[AGRUP. CLAS. PROF.]:[AGRUP. CLAS. PROF.]]=$B72,IF(DATOS_[[Check Periodo Ref.]:[Check Periodo Ref.]]="Dentro",IF(DATOS_[[Check Equiparado]:[Check Equiparado]]="Sí",IF(DATOS!AW$5="Sí",(1/DATOS_[[% anualiz]:[% anualiz]]),1)*IF(DATOS!AW$4="Sí",1/DATOS_[[% normaliz]:[% normaliz]],1)*(DATOS_[Conc.Sal.19])))))))),
0)</f>
        <v>0</v>
      </c>
      <c r="AC74" s="101">
        <f t="array" ref="AC74">IFERROR(
(AVERAGE((IF(DATOS_[[Sexo]:[Sexo]]=$B74,IF(DATOS_[[AGRUP. CLAS. PROF.]:[AGRUP. CLAS. PROF.]]=$B72,IF(DATOS_[[Check Periodo Ref.]:[Check Periodo Ref.]]="Dentro",IF(DATOS_[[Check Equiparado]:[Check Equiparado]]="Sí",IF(DATOS!AX$5="Sí",(1/DATOS_[[% anualiz]:[% anualiz]]),1)*IF(DATOS!AX$4="Sí",1/DATOS_[[% normaliz]:[% normaliz]],1)*(DATOS_[Conc.Sal.20])))))))),
0)</f>
        <v>0</v>
      </c>
      <c r="AD74" s="101">
        <f t="array" ref="AD74">IFERROR(
(AVERAGE((IF(DATOS_[[Sexo]:[Sexo]]=$B74,IF(DATOS_[[AGRUP. CLAS. PROF.]:[AGRUP. CLAS. PROF.]]=$B72,IF(DATOS_[[Check Periodo Ref.]:[Check Periodo Ref.]]="Dentro",IF(DATOS_[[Check Equiparado]:[Check Equiparado]]="Sí",IF(DATOS!AY$5="Sí",(1/DATOS_[[% anualiz]:[% anualiz]]),1)*IF(DATOS!AY$4="Sí",1/DATOS_[[% normaliz]:[% normaliz]],1)*(DATOS_[Conc.Sal.21])))))))),
0)</f>
        <v>0</v>
      </c>
      <c r="AE74" s="101">
        <f t="array" ref="AE74">IFERROR(
(AVERAGE((IF(DATOS_[[Sexo]:[Sexo]]=$B74,IF(DATOS_[[AGRUP. CLAS. PROF.]:[AGRUP. CLAS. PROF.]]=$B72,IF(DATOS_[[Check Periodo Ref.]:[Check Periodo Ref.]]="Dentro",IF(DATOS_[[Check Equiparado]:[Check Equiparado]]="Sí",IF(DATOS!AZ$5="Sí",(1/DATOS_[[% anualiz]:[% anualiz]]),1)*IF(DATOS!AZ$4="Sí",1/DATOS_[[% normaliz]:[% normaliz]],1)*(DATOS_[Conc.Sal.22])))))))),
0)</f>
        <v>0</v>
      </c>
      <c r="AF74" s="101">
        <f t="array" ref="AF74">IFERROR(
(AVERAGE((IF(DATOS_[[Sexo]:[Sexo]]=$B74,IF(DATOS_[[AGRUP. CLAS. PROF.]:[AGRUP. CLAS. PROF.]]=$B72,IF(DATOS_[[Check Periodo Ref.]:[Check Periodo Ref.]]="Dentro",IF(DATOS_[[Check Equiparado]:[Check Equiparado]]="Sí",IF(DATOS!BA$5="Sí",(1/DATOS_[[% anualiz]:[% anualiz]]),1)*IF(DATOS!BA$4="Sí",1/DATOS_[[% normaliz]:[% normaliz]],1)*(DATOS_[Conc.Sal.23])))))))),
0)</f>
        <v>0</v>
      </c>
      <c r="AG74" s="101">
        <f t="array" ref="AG74">IFERROR(
(AVERAGE((IF(DATOS_[[Sexo]:[Sexo]]=$B74,IF(DATOS_[[AGRUP. CLAS. PROF.]:[AGRUP. CLAS. PROF.]]=$B72,IF(DATOS_[[Check Periodo Ref.]:[Check Periodo Ref.]]="Dentro",IF(DATOS_[[Check Equiparado]:[Check Equiparado]]="Sí",IF(DATOS!BB$5="Sí",(1/DATOS_[[% anualiz]:[% anualiz]]),1)*IF(DATOS!BB$4="Sí",1/DATOS_[[% normaliz]:[% normaliz]],1)*(DATOS_[Conc.Sal.24])))))))),
0)</f>
        <v>0</v>
      </c>
      <c r="AH74" s="101">
        <f t="array" ref="AH74">IFERROR(
(AVERAGE((IF(DATOS_[[Sexo]:[Sexo]]=$B74,IF(DATOS_[[AGRUP. CLAS. PROF.]:[AGRUP. CLAS. PROF.]]=$B72,IF(DATOS_[[Check Periodo Ref.]:[Check Periodo Ref.]]="Dentro",IF(DATOS_[[Check Equiparado]:[Check Equiparado]]="Sí",IF(DATOS!BC$5="Sí",(1/DATOS_[[% anualiz]:[% anualiz]]),1)*IF(DATOS!BC$4="Sí",1/DATOS_[[% normaliz]:[% normaliz]],1)*(DATOS_[Conc.Sal.25])))))))),
0)</f>
        <v>0</v>
      </c>
      <c r="AI74" s="101">
        <f t="array" ref="AI74">IFERROR(
(AVERAGE((IF(DATOS_[[Sexo]:[Sexo]]=$B74,IF(DATOS_[[AGRUP. CLAS. PROF.]:[AGRUP. CLAS. PROF.]]=$B72,IF(DATOS_[[Check Periodo Ref.]:[Check Periodo Ref.]]="Dentro",IF(DATOS_[[Check Equiparado]:[Check Equiparado]]="Sí",IF(DATOS!BD$5="Sí",(1/DATOS_[[% anualiz]:[% anualiz]]),1)*IF(DATOS!BD$4="Sí",1/DATOS_[[% normaliz]:[% normaliz]],1)*(DATOS_[Conc.Sal.26])))))))),
0)</f>
        <v>0</v>
      </c>
      <c r="AJ74" s="101">
        <f t="array" ref="AJ74">IFERROR(
(AVERAGE((IF(DATOS_[[Sexo]:[Sexo]]=$B74,IF(DATOS_[[AGRUP. CLAS. PROF.]:[AGRUP. CLAS. PROF.]]=$B72,IF(DATOS_[[Check Periodo Ref.]:[Check Periodo Ref.]]="Dentro",IF(DATOS_[[Check Equiparado]:[Check Equiparado]]="Sí",IF(DATOS!BE$5="Sí",(1/DATOS_[[% anualiz]:[% anualiz]]),1)*IF(DATOS!BE$4="Sí",1/DATOS_[[% normaliz]:[% normaliz]],1)*(DATOS_[Conc.Sal.27])))))))),
0)</f>
        <v>0</v>
      </c>
      <c r="AK74" s="101">
        <f t="array" ref="AK74">IFERROR(
(AVERAGE((IF(DATOS_[[Sexo]:[Sexo]]=$B74,IF(DATOS_[[AGRUP. CLAS. PROF.]:[AGRUP. CLAS. PROF.]]=$B72,IF(DATOS_[[Check Periodo Ref.]:[Check Periodo Ref.]]="Dentro",IF(DATOS_[[Check Equiparado]:[Check Equiparado]]="Sí",IF(DATOS!BF$5="Sí",(1/DATOS_[[% anualiz]:[% anualiz]]),1)*IF(DATOS!BF$4="Sí",1/DATOS_[[% normaliz]:[% normaliz]],1)*(DATOS_[Conc.Sal.28])))))))),
0)</f>
        <v>0</v>
      </c>
      <c r="AL74" s="101">
        <f t="array" ref="AL74">IFERROR(
(AVERAGE((IF(DATOS_[[Sexo]:[Sexo]]=$B74,IF(DATOS_[[AGRUP. CLAS. PROF.]:[AGRUP. CLAS. PROF.]]=$B72,IF(DATOS_[[Check Periodo Ref.]:[Check Periodo Ref.]]="Dentro",IF(DATOS_[[Check Equiparado]:[Check Equiparado]]="Sí",IF(DATOS!BG$5="Sí",(1/DATOS_[[% anualiz]:[% anualiz]]),1)*IF(DATOS!BG$4="Sí",1/DATOS_[[% normaliz]:[% normaliz]],1)*(DATOS_[Conc.Sal.29])))))))),
0)</f>
        <v>0</v>
      </c>
      <c r="AM74" s="101">
        <f t="array" ref="AM74">IFERROR(
(AVERAGE((IF(DATOS_[[Sexo]:[Sexo]]=$B74,IF(DATOS_[[AGRUP. CLAS. PROF.]:[AGRUP. CLAS. PROF.]]=$B72,IF(DATOS_[[Check Periodo Ref.]:[Check Periodo Ref.]]="Dentro",IF(DATOS_[[Check Equiparado]:[Check Equiparado]]="Sí",IF(DATOS!BH$5="Sí",(1/DATOS_[[% anualiz]:[% anualiz]]),1)*IF(DATOS!BH$4="Sí",1/DATOS_[[% normaliz]:[% normaliz]],1)*(DATOS_[Conc.Sal.30])))))))),
0)</f>
        <v>0</v>
      </c>
      <c r="AN74" s="102">
        <f t="array" ref="AN74">IFERROR(
AVERAGE(IF(DATOS_[Sexo]=$B74,IF(DATOS_[[AGRUP. CLAS. PROF.]:[AGRUP. CLAS. PROF.]]=$B72,IF(DATOS_[Check Equiparado]="Sí",IF(DATOS_[Check Periodo Ref.]="Dentro",DATOS_[Tot COMPL.SAL Eq],FALSE))))),
0)</f>
        <v>0</v>
      </c>
      <c r="AO74" s="103">
        <f t="array" ref="AO74">IFERROR(
AVERAGE(IF(DATOS_[Sexo]=$B74,IF(DATOS_[[AGRUP. CLAS. PROF.]:[AGRUP. CLAS. PROF.]]=$B72,IF(DATOS_[Check Equiparado]="Sí",IF(DATOS_[Check Periodo Ref.]="Dentro",DATOS_[TOTAL SALARIO Eq],FALSE))))),
0)</f>
        <v>0</v>
      </c>
      <c r="AP74" s="104">
        <f t="array" ref="AP74">IFERROR(
(AVERAGE((IF(DATOS_[[Sexo]:[Sexo]]=$B74,IF(DATOS_[[AGRUP. CLAS. PROF.]:[AGRUP. CLAS. PROF.]]=$B72,IF(DATOS_[[Check Periodo Ref.]:[Check Periodo Ref.]]="Dentro",IF(DATOS_[[Check Equiparado]:[Check Equiparado]]="Sí",IF(DATOS!BI$5="Sí",(1/DATOS_[[% anualiz]:[% anualiz]]),1)*IF(DATOS!BI$4="Sí",1/DATOS_[[% normaliz]:[% normaliz]],1)*(DATOS_[C.Extra.01])))))))),
0)</f>
        <v>0</v>
      </c>
      <c r="AQ74" s="104">
        <f t="array" ref="AQ74">IFERROR(
(AVERAGE((IF(DATOS_[[Sexo]:[Sexo]]=$B74,IF(DATOS_[[AGRUP. CLAS. PROF.]:[AGRUP. CLAS. PROF.]]=$B72,IF(DATOS_[[Check Periodo Ref.]:[Check Periodo Ref.]]="Dentro",IF(DATOS_[[Check Equiparado]:[Check Equiparado]]="Sí",IF(DATOS!BJ$5="Sí",(1/DATOS_[[% anualiz]:[% anualiz]]),1)*IF(DATOS!BJ$4="Sí",1/DATOS_[[% normaliz]:[% normaliz]],1)*(DATOS_[C.Extra.02])))))))),
0)</f>
        <v>0</v>
      </c>
      <c r="AR74" s="104">
        <f t="array" ref="AR74">IFERROR(
(AVERAGE((IF(DATOS_[[Sexo]:[Sexo]]=$B74,IF(DATOS_[[AGRUP. CLAS. PROF.]:[AGRUP. CLAS. PROF.]]=$B72,IF(DATOS_[[Check Periodo Ref.]:[Check Periodo Ref.]]="Dentro",IF(DATOS_[[Check Equiparado]:[Check Equiparado]]="Sí",IF(DATOS!BK$5="Sí",(1/DATOS_[[% anualiz]:[% anualiz]]),1)*IF(DATOS!BK$4="Sí",1/DATOS_[[% normaliz]:[% normaliz]],1)*(DATOS_[C.Extra.03])))))))),
0)</f>
        <v>0</v>
      </c>
      <c r="AS74" s="104">
        <f t="array" ref="AS74">IFERROR(
(AVERAGE((IF(DATOS_[[Sexo]:[Sexo]]=$B74,IF(DATOS_[[AGRUP. CLAS. PROF.]:[AGRUP. CLAS. PROF.]]=$B72,IF(DATOS_[[Check Periodo Ref.]:[Check Periodo Ref.]]="Dentro",IF(DATOS_[[Check Equiparado]:[Check Equiparado]]="Sí",IF(DATOS!BL$5="Sí",(1/DATOS_[[% anualiz]:[% anualiz]]),1)*IF(DATOS!BL$4="Sí",1/DATOS_[[% normaliz]:[% normaliz]],1)*(DATOS_[C.Extra.04])))))))),
0)</f>
        <v>0</v>
      </c>
      <c r="AT74" s="104">
        <f t="array" ref="AT74">IFERROR(
(AVERAGE((IF(DATOS_[[Sexo]:[Sexo]]=$B74,IF(DATOS_[[AGRUP. CLAS. PROF.]:[AGRUP. CLAS. PROF.]]=$B72,IF(DATOS_[[Check Periodo Ref.]:[Check Periodo Ref.]]="Dentro",IF(DATOS_[[Check Equiparado]:[Check Equiparado]]="Sí",IF(DATOS!BM$5="Sí",(1/DATOS_[[% anualiz]:[% anualiz]]),1)*IF(DATOS!BM$4="Sí",1/DATOS_[[% normaliz]:[% normaliz]],1)*(DATOS_[C.Extra.05])))))))),
0)</f>
        <v>0</v>
      </c>
      <c r="AU74" s="105">
        <f t="array" ref="AU74">IFERROR(
AVERAGE(IF(DATOS_[Sexo]=$B74,IF(DATOS_[[AGRUP. CLAS. PROF.]:[AGRUP. CLAS. PROF.]]=$B72,IF(DATOS_[Check Equiparado]="Sí",IF(DATOS_[Check Periodo Ref.]="Dentro",DATOS_[Tot Extrasalarial Eq],FALSE))))),
0)</f>
        <v>0</v>
      </c>
      <c r="AV74" s="106">
        <f t="array" ref="AV74">IFERROR(
AVERAGE(IF(DATOS_[Sexo]=$B74,IF(DATOS_[[AGRUP. CLAS. PROF.]:[AGRUP. CLAS. PROF.]]=$B72,IF(DATOS_[Check Equiparado]="Sí",IF(DATOS_[Check Periodo Ref.]="Dentro",DATOS_[TOTAL Retrib Eq],FALSE))))),
0)</f>
        <v>0</v>
      </c>
    </row>
    <row r="75" spans="1:48" ht="17.25" thickBot="1" x14ac:dyDescent="0.35">
      <c r="A75" s="53" t="str">
        <f t="shared" ref="A75" si="83">+A76</f>
        <v>[ocultar]</v>
      </c>
      <c r="B75" s="62" t="s">
        <v>237</v>
      </c>
      <c r="C75" s="99"/>
      <c r="D75" s="63"/>
      <c r="E75" s="63"/>
      <c r="F75" s="63"/>
      <c r="G75" s="63"/>
      <c r="H75" s="63"/>
      <c r="I75" s="129" t="str">
        <f t="shared" ref="I75:AV75" si="84">IFERROR((I76-I77)/I76,"")</f>
        <v/>
      </c>
      <c r="J75" s="130" t="str">
        <f t="shared" si="84"/>
        <v/>
      </c>
      <c r="K75" s="131" t="str">
        <f t="shared" si="84"/>
        <v/>
      </c>
      <c r="L75" s="131" t="str">
        <f t="shared" si="84"/>
        <v/>
      </c>
      <c r="M75" s="131" t="str">
        <f t="shared" si="84"/>
        <v/>
      </c>
      <c r="N75" s="132" t="str">
        <f t="shared" si="84"/>
        <v/>
      </c>
      <c r="O75" s="133" t="str">
        <f t="shared" si="84"/>
        <v/>
      </c>
      <c r="P75" s="133" t="str">
        <f t="shared" si="84"/>
        <v/>
      </c>
      <c r="Q75" s="133" t="str">
        <f t="shared" si="84"/>
        <v/>
      </c>
      <c r="R75" s="133" t="str">
        <f t="shared" si="84"/>
        <v/>
      </c>
      <c r="S75" s="133" t="str">
        <f t="shared" si="84"/>
        <v/>
      </c>
      <c r="T75" s="133" t="str">
        <f t="shared" si="84"/>
        <v/>
      </c>
      <c r="U75" s="133" t="str">
        <f t="shared" si="84"/>
        <v/>
      </c>
      <c r="V75" s="133" t="str">
        <f t="shared" si="84"/>
        <v/>
      </c>
      <c r="W75" s="133" t="str">
        <f t="shared" si="84"/>
        <v/>
      </c>
      <c r="X75" s="133" t="str">
        <f t="shared" si="84"/>
        <v/>
      </c>
      <c r="Y75" s="133" t="str">
        <f t="shared" si="84"/>
        <v/>
      </c>
      <c r="Z75" s="132" t="str">
        <f t="shared" si="84"/>
        <v/>
      </c>
      <c r="AA75" s="132" t="str">
        <f t="shared" si="84"/>
        <v/>
      </c>
      <c r="AB75" s="132" t="str">
        <f t="shared" si="84"/>
        <v/>
      </c>
      <c r="AC75" s="132" t="str">
        <f t="shared" si="84"/>
        <v/>
      </c>
      <c r="AD75" s="132" t="str">
        <f t="shared" si="84"/>
        <v/>
      </c>
      <c r="AE75" s="132" t="str">
        <f t="shared" si="84"/>
        <v/>
      </c>
      <c r="AF75" s="132" t="str">
        <f t="shared" si="84"/>
        <v/>
      </c>
      <c r="AG75" s="132" t="str">
        <f t="shared" si="84"/>
        <v/>
      </c>
      <c r="AH75" s="132" t="str">
        <f t="shared" si="84"/>
        <v/>
      </c>
      <c r="AI75" s="132" t="str">
        <f t="shared" si="84"/>
        <v/>
      </c>
      <c r="AJ75" s="132" t="str">
        <f t="shared" si="84"/>
        <v/>
      </c>
      <c r="AK75" s="132" t="str">
        <f t="shared" si="84"/>
        <v/>
      </c>
      <c r="AL75" s="132" t="str">
        <f t="shared" si="84"/>
        <v/>
      </c>
      <c r="AM75" s="132" t="str">
        <f t="shared" si="84"/>
        <v/>
      </c>
      <c r="AN75" s="134" t="str">
        <f t="shared" si="84"/>
        <v/>
      </c>
      <c r="AO75" s="138" t="str">
        <f t="shared" si="84"/>
        <v/>
      </c>
      <c r="AP75" s="135" t="str">
        <f t="shared" si="84"/>
        <v/>
      </c>
      <c r="AQ75" s="135" t="str">
        <f t="shared" si="84"/>
        <v/>
      </c>
      <c r="AR75" s="135" t="str">
        <f t="shared" si="84"/>
        <v/>
      </c>
      <c r="AS75" s="135" t="str">
        <f t="shared" si="84"/>
        <v/>
      </c>
      <c r="AT75" s="135" t="str">
        <f t="shared" si="84"/>
        <v/>
      </c>
      <c r="AU75" s="136" t="str">
        <f t="shared" si="84"/>
        <v/>
      </c>
      <c r="AV75" s="137" t="str">
        <f t="shared" si="84"/>
        <v/>
      </c>
    </row>
    <row r="76" spans="1:48" x14ac:dyDescent="0.3">
      <c r="A76" s="53" t="str">
        <f t="shared" ref="A76" si="85">+IF(C76+C77=0,"[ocultar]","")</f>
        <v>[ocultar]</v>
      </c>
      <c r="B76" s="57" t="s">
        <v>162</v>
      </c>
      <c r="C76" s="56">
        <f t="array" ref="C76">SUM(IF($B76=DATOS_[Sexo],
IF($B75=DATOS_[AGRUP. CLAS. PROF.],
IF("Dentro"=DATOS_[Check Periodo Ref.],
1/(COUNTIFS(DATOS_[Sexo],$B76,DATOS_[AGRUP. CLAS. PROF.],$B75,DATOS_[Check Periodo Ref.],"Dentro",DATOS_[id],DATOS_[id]))))))</f>
        <v>0</v>
      </c>
      <c r="D76" s="58">
        <f>COUNTIFS(DATOS_[AGRUP. CLAS. PROF.],$B75,DATOS_[Sexo],$B76,DATOS_[Check Periodo Ref.],"Dentro")</f>
        <v>0</v>
      </c>
      <c r="E76" s="58">
        <f>COUNTIFS(DATOS_[AGRUP. CLAS. PROF.],$B75,DATOS_[Sexo],$B76,DATOS_[Check Periodo Ref.],"Dentro",DATOS_[Check Nº SC Norm],"Sí")</f>
        <v>0</v>
      </c>
      <c r="F76" s="58">
        <f>COUNTIFS(DATOS_[AGRUP. CLAS. PROF.],$B75,DATOS_[Sexo],$B76,DATOS_[Check Periodo Ref.],"Dentro",DATOS_[Check Nº SC Anualiz],"Sí")</f>
        <v>0</v>
      </c>
      <c r="G76" s="58">
        <f>COUNTIFS(DATOS_[AGRUP. CLAS. PROF.],$B75,DATOS_[Sexo],$B76,DATOS_[Check Periodo Ref.],"Dentro",DATOS_[Check Nº SC Norm y Anualiz],"Sí")</f>
        <v>0</v>
      </c>
      <c r="H76" s="58">
        <f>COUNTIFS(DATOS_[AGRUP. CLAS. PROF.],$B75,DATOS_[Sexo],$B76,DATOS_[Check Periodo Ref.],"Dentro",DATOS_[Check Equiparación],"Sí")</f>
        <v>0</v>
      </c>
      <c r="I76" s="100">
        <f t="array" ref="I76">IFERROR(
AVERAGE(IF(DATOS_[Sexo]=$B76,IF(DATOS_[[AGRUP. CLAS. PROF.]:[AGRUP. CLAS. PROF.]]=$B75,IF(DATOS_[Check Equiparado]="Sí",IF(DATOS_[Check Periodo Ref.]="Dentro",DATOS_[SALARIO BASE Eq],FALSE))))),
0)</f>
        <v>0</v>
      </c>
      <c r="J76" s="101">
        <f t="array" ref="J76">IFERROR(
(AVERAGE((IF(DATOS_[[Sexo]:[Sexo]]=$B76,IF(DATOS_[[AGRUP. CLAS. PROF.]:[AGRUP. CLAS. PROF.]]=$B75,IF(DATOS_[[Check Periodo Ref.]:[Check Periodo Ref.]]="Dentro",IF(DATOS_[[Check Equiparado]:[Check Equiparado]]="Sí",IF(DATOS!AE$5="Sí",(1/DATOS_[[% anualiz]:[% anualiz]]),1)*IF(DATOS!AE$4="Sí",1/DATOS_[[% normaliz]:[% normaliz]],1)*(DATOS_[Conc.Sal.01])))))))),
0)</f>
        <v>0</v>
      </c>
      <c r="K76" s="101">
        <f t="array" ref="K76">IFERROR(
(AVERAGE((IF(DATOS_[[Sexo]:[Sexo]]=$B76,IF(DATOS_[[AGRUP. CLAS. PROF.]:[AGRUP. CLAS. PROF.]]=$B75,IF(DATOS_[[Check Periodo Ref.]:[Check Periodo Ref.]]="Dentro",IF(DATOS_[[Check Equiparado]:[Check Equiparado]]="Sí",IF(DATOS!AF$5="Sí",(1/DATOS_[[% anualiz]:[% anualiz]]),1)*IF(DATOS!AF$4="Sí",1/DATOS_[[% normaliz]:[% normaliz]],1)*(DATOS_[Conc.Sal.02])))))))),
0)</f>
        <v>0</v>
      </c>
      <c r="L76" s="101">
        <f t="array" ref="L76">IFERROR(
(AVERAGE((IF(DATOS_[[Sexo]:[Sexo]]=$B76,IF(DATOS_[[AGRUP. CLAS. PROF.]:[AGRUP. CLAS. PROF.]]=$B75,IF(DATOS_[[Check Periodo Ref.]:[Check Periodo Ref.]]="Dentro",IF(DATOS_[[Check Equiparado]:[Check Equiparado]]="Sí",IF(DATOS!AG$5="Sí",(1/DATOS_[[% anualiz]:[% anualiz]]),1)*IF(DATOS!AG$4="Sí",1/DATOS_[[% normaliz]:[% normaliz]],1)*(DATOS_[Conc.Sal.03])))))))),
0)</f>
        <v>0</v>
      </c>
      <c r="M76" s="101">
        <f t="array" ref="M76">IFERROR(
(AVERAGE((IF(DATOS_[[Sexo]:[Sexo]]=$B76,IF(DATOS_[[AGRUP. CLAS. PROF.]:[AGRUP. CLAS. PROF.]]=$B75,IF(DATOS_[[Check Periodo Ref.]:[Check Periodo Ref.]]="Dentro",IF(DATOS_[[Check Equiparado]:[Check Equiparado]]="Sí",IF(DATOS!AH$5="Sí",(1/DATOS_[[% anualiz]:[% anualiz]]),1)*IF(DATOS!AH$4="Sí",1/DATOS_[[% normaliz]:[% normaliz]],1)*(DATOS_[Conc.Sal.04])))))))),
0)</f>
        <v>0</v>
      </c>
      <c r="N76" s="101">
        <f t="array" ref="N76">IFERROR(
(AVERAGE((IF(DATOS_[[Sexo]:[Sexo]]=$B76,IF(DATOS_[[AGRUP. CLAS. PROF.]:[AGRUP. CLAS. PROF.]]=$B75,IF(DATOS_[[Check Periodo Ref.]:[Check Periodo Ref.]]="Dentro",IF(DATOS_[[Check Equiparado]:[Check Equiparado]]="Sí",IF(DATOS!AI$5="Sí",(1/DATOS_[[% anualiz]:[% anualiz]]),1)*IF(DATOS!AI$4="Sí",1/DATOS_[[% normaliz]:[% normaliz]],1)*(DATOS_[Conc.Sal.05])))))))),
0)</f>
        <v>0</v>
      </c>
      <c r="O76" s="101">
        <f t="array" ref="O76">IFERROR(
(AVERAGE((IF(DATOS_[[Sexo]:[Sexo]]=$B76,IF(DATOS_[[AGRUP. CLAS. PROF.]:[AGRUP. CLAS. PROF.]]=$B75,IF(DATOS_[[Check Periodo Ref.]:[Check Periodo Ref.]]="Dentro",IF(DATOS_[[Check Equiparado]:[Check Equiparado]]="Sí",IF(DATOS!AJ$5="Sí",(1/DATOS_[[% anualiz]:[% anualiz]]),1)*IF(DATOS!AJ$4="Sí",1/DATOS_[[% normaliz]:[% normaliz]],1)*(DATOS_[Conc.Sal.06])))))))),
0)</f>
        <v>0</v>
      </c>
      <c r="P76" s="101">
        <f t="array" ref="P76">IFERROR(
(AVERAGE((IF(DATOS_[[Sexo]:[Sexo]]=$B76,IF(DATOS_[[AGRUP. CLAS. PROF.]:[AGRUP. CLAS. PROF.]]=$B75,IF(DATOS_[[Check Periodo Ref.]:[Check Periodo Ref.]]="Dentro",IF(DATOS_[[Check Equiparado]:[Check Equiparado]]="Sí",IF(DATOS!AK$5="Sí",(1/DATOS_[[% anualiz]:[% anualiz]]),1)*IF(DATOS!AK$4="Sí",1/DATOS_[[% normaliz]:[% normaliz]],1)*(DATOS_[Conc.Sal.07])))))))),
0)</f>
        <v>0</v>
      </c>
      <c r="Q76" s="101">
        <f t="array" ref="Q76">IFERROR(
(AVERAGE((IF(DATOS_[[Sexo]:[Sexo]]=$B76,IF(DATOS_[[AGRUP. CLAS. PROF.]:[AGRUP. CLAS. PROF.]]=$B75,IF(DATOS_[[Check Periodo Ref.]:[Check Periodo Ref.]]="Dentro",IF(DATOS_[[Check Equiparado]:[Check Equiparado]]="Sí",IF(DATOS!AL$5="Sí",(1/DATOS_[[% anualiz]:[% anualiz]]),1)*IF(DATOS!AL$4="Sí",1/DATOS_[[% normaliz]:[% normaliz]],1)*(DATOS_[Conc.Sal.08])))))))),
0)</f>
        <v>0</v>
      </c>
      <c r="R76" s="101">
        <f t="array" ref="R76">IFERROR(
(AVERAGE((IF(DATOS_[[Sexo]:[Sexo]]=$B76,IF(DATOS_[[AGRUP. CLAS. PROF.]:[AGRUP. CLAS. PROF.]]=$B75,IF(DATOS_[[Check Periodo Ref.]:[Check Periodo Ref.]]="Dentro",IF(DATOS_[[Check Equiparado]:[Check Equiparado]]="Sí",IF(DATOS!AM$5="Sí",(1/DATOS_[[% anualiz]:[% anualiz]]),1)*IF(DATOS!AM$4="Sí",1/DATOS_[[% normaliz]:[% normaliz]],1)*(DATOS_[Conc.Sal.09])))))))),
0)</f>
        <v>0</v>
      </c>
      <c r="S76" s="101">
        <f t="array" ref="S76">IFERROR(
(AVERAGE((IF(DATOS_[[Sexo]:[Sexo]]=$B76,IF(DATOS_[[AGRUP. CLAS. PROF.]:[AGRUP. CLAS. PROF.]]=$B75,IF(DATOS_[[Check Periodo Ref.]:[Check Periodo Ref.]]="Dentro",IF(DATOS_[[Check Equiparado]:[Check Equiparado]]="Sí",IF(DATOS!AN$5="Sí",(1/DATOS_[[% anualiz]:[% anualiz]]),1)*IF(DATOS!AN$4="Sí",1/DATOS_[[% normaliz]:[% normaliz]],1)*(DATOS_[Conc.Sal.10])))))))),
0)</f>
        <v>0</v>
      </c>
      <c r="T76" s="101">
        <f t="array" ref="T76">IFERROR(
(AVERAGE((IF(DATOS_[[Sexo]:[Sexo]]=$B76,IF(DATOS_[[AGRUP. CLAS. PROF.]:[AGRUP. CLAS. PROF.]]=$B75,IF(DATOS_[[Check Periodo Ref.]:[Check Periodo Ref.]]="Dentro",IF(DATOS_[[Check Equiparado]:[Check Equiparado]]="Sí",IF(DATOS!AO$5="Sí",(1/DATOS_[[% anualiz]:[% anualiz]]),1)*IF(DATOS!AO$4="Sí",1/DATOS_[[% normaliz]:[% normaliz]],1)*(DATOS_[Conc.Sal.11])))))))),
0)</f>
        <v>0</v>
      </c>
      <c r="U76" s="101">
        <f t="array" ref="U76">IFERROR(
(AVERAGE((IF(DATOS_[[Sexo]:[Sexo]]=$B76,IF(DATOS_[[AGRUP. CLAS. PROF.]:[AGRUP. CLAS. PROF.]]=$B75,IF(DATOS_[[Check Periodo Ref.]:[Check Periodo Ref.]]="Dentro",IF(DATOS_[[Check Equiparado]:[Check Equiparado]]="Sí",IF(DATOS!AP$5="Sí",(1/DATOS_[[% anualiz]:[% anualiz]]),1)*IF(DATOS!AP$4="Sí",1/DATOS_[[% normaliz]:[% normaliz]],1)*(DATOS_[Conc.Sal.12])))))))),
0)</f>
        <v>0</v>
      </c>
      <c r="V76" s="101">
        <f t="array" ref="V76">IFERROR(
(AVERAGE((IF(DATOS_[[Sexo]:[Sexo]]=$B76,IF(DATOS_[[AGRUP. CLAS. PROF.]:[AGRUP. CLAS. PROF.]]=$B75,IF(DATOS_[[Check Periodo Ref.]:[Check Periodo Ref.]]="Dentro",IF(DATOS_[[Check Equiparado]:[Check Equiparado]]="Sí",IF(DATOS!AQ$5="Sí",(1/DATOS_[[% anualiz]:[% anualiz]]),1)*IF(DATOS!AQ$4="Sí",1/DATOS_[[% normaliz]:[% normaliz]],1)*(DATOS_[Conc.Sal.13])))))))),
0)</f>
        <v>0</v>
      </c>
      <c r="W76" s="101">
        <f t="array" ref="W76">IFERROR(
(AVERAGE((IF(DATOS_[[Sexo]:[Sexo]]=$B76,IF(DATOS_[[AGRUP. CLAS. PROF.]:[AGRUP. CLAS. PROF.]]=$B75,IF(DATOS_[[Check Periodo Ref.]:[Check Periodo Ref.]]="Dentro",IF(DATOS_[[Check Equiparado]:[Check Equiparado]]="Sí",IF(DATOS!AR$5="Sí",(1/DATOS_[[% anualiz]:[% anualiz]]),1)*IF(DATOS!AR$4="Sí",1/DATOS_[[% normaliz]:[% normaliz]],1)*(DATOS_[Conc.Sal.14])))))))),
0)</f>
        <v>0</v>
      </c>
      <c r="X76" s="101">
        <f t="array" ref="X76">IFERROR(
(AVERAGE((IF(DATOS_[[Sexo]:[Sexo]]=$B76,IF(DATOS_[[AGRUP. CLAS. PROF.]:[AGRUP. CLAS. PROF.]]=$B75,IF(DATOS_[[Check Periodo Ref.]:[Check Periodo Ref.]]="Dentro",IF(DATOS_[[Check Equiparado]:[Check Equiparado]]="Sí",IF(DATOS!AS$5="Sí",(1/DATOS_[[% anualiz]:[% anualiz]]),1)*IF(DATOS!AS$4="Sí",1/DATOS_[[% normaliz]:[% normaliz]],1)*(DATOS_[Conc.Sal.15])))))))),
0)</f>
        <v>0</v>
      </c>
      <c r="Y76" s="101">
        <f t="array" ref="Y76">IFERROR(
(AVERAGE((IF(DATOS_[[Sexo]:[Sexo]]=$B76,IF(DATOS_[[AGRUP. CLAS. PROF.]:[AGRUP. CLAS. PROF.]]=$B75,IF(DATOS_[[Check Periodo Ref.]:[Check Periodo Ref.]]="Dentro",IF(DATOS_[[Check Equiparado]:[Check Equiparado]]="Sí",IF(DATOS!AT$5="Sí",(1/DATOS_[[% anualiz]:[% anualiz]]),1)*IF(DATOS!AT$4="Sí",1/DATOS_[[% normaliz]:[% normaliz]],1)*(DATOS_[Conc.Sal.16])))))))),
0)</f>
        <v>0</v>
      </c>
      <c r="Z76" s="101">
        <f t="array" ref="Z76">IFERROR(
(AVERAGE((IF(DATOS_[[Sexo]:[Sexo]]=$B76,IF(DATOS_[[AGRUP. CLAS. PROF.]:[AGRUP. CLAS. PROF.]]=$B75,IF(DATOS_[[Check Periodo Ref.]:[Check Periodo Ref.]]="Dentro",IF(DATOS_[[Check Equiparado]:[Check Equiparado]]="Sí",IF(DATOS!AU$5="Sí",(1/DATOS_[[% anualiz]:[% anualiz]]),1)*IF(DATOS!AU$4="Sí",1/DATOS_[[% normaliz]:[% normaliz]],1)*(DATOS_[Conc.Sal.17])))))))),
0)</f>
        <v>0</v>
      </c>
      <c r="AA76" s="101">
        <f t="array" ref="AA76">IFERROR(
(AVERAGE((IF(DATOS_[[Sexo]:[Sexo]]=$B76,IF(DATOS_[[AGRUP. CLAS. PROF.]:[AGRUP. CLAS. PROF.]]=$B75,IF(DATOS_[[Check Periodo Ref.]:[Check Periodo Ref.]]="Dentro",IF(DATOS_[[Check Equiparado]:[Check Equiparado]]="Sí",IF(DATOS!AV$5="Sí",(1/DATOS_[[% anualiz]:[% anualiz]]),1)*IF(DATOS!AV$4="Sí",1/DATOS_[[% normaliz]:[% normaliz]],1)*(DATOS_[Conc.Sal.18])))))))),
0)</f>
        <v>0</v>
      </c>
      <c r="AB76" s="101">
        <f t="array" ref="AB76">IFERROR(
(AVERAGE((IF(DATOS_[[Sexo]:[Sexo]]=$B76,IF(DATOS_[[AGRUP. CLAS. PROF.]:[AGRUP. CLAS. PROF.]]=$B75,IF(DATOS_[[Check Periodo Ref.]:[Check Periodo Ref.]]="Dentro",IF(DATOS_[[Check Equiparado]:[Check Equiparado]]="Sí",IF(DATOS!AW$5="Sí",(1/DATOS_[[% anualiz]:[% anualiz]]),1)*IF(DATOS!AW$4="Sí",1/DATOS_[[% normaliz]:[% normaliz]],1)*(DATOS_[Conc.Sal.19])))))))),
0)</f>
        <v>0</v>
      </c>
      <c r="AC76" s="101">
        <f t="array" ref="AC76">IFERROR(
(AVERAGE((IF(DATOS_[[Sexo]:[Sexo]]=$B76,IF(DATOS_[[AGRUP. CLAS. PROF.]:[AGRUP. CLAS. PROF.]]=$B75,IF(DATOS_[[Check Periodo Ref.]:[Check Periodo Ref.]]="Dentro",IF(DATOS_[[Check Equiparado]:[Check Equiparado]]="Sí",IF(DATOS!AX$5="Sí",(1/DATOS_[[% anualiz]:[% anualiz]]),1)*IF(DATOS!AX$4="Sí",1/DATOS_[[% normaliz]:[% normaliz]],1)*(DATOS_[Conc.Sal.20])))))))),
0)</f>
        <v>0</v>
      </c>
      <c r="AD76" s="101">
        <f t="array" ref="AD76">IFERROR(
(AVERAGE((IF(DATOS_[[Sexo]:[Sexo]]=$B76,IF(DATOS_[[AGRUP. CLAS. PROF.]:[AGRUP. CLAS. PROF.]]=$B75,IF(DATOS_[[Check Periodo Ref.]:[Check Periodo Ref.]]="Dentro",IF(DATOS_[[Check Equiparado]:[Check Equiparado]]="Sí",IF(DATOS!AY$5="Sí",(1/DATOS_[[% anualiz]:[% anualiz]]),1)*IF(DATOS!AY$4="Sí",1/DATOS_[[% normaliz]:[% normaliz]],1)*(DATOS_[Conc.Sal.21])))))))),
0)</f>
        <v>0</v>
      </c>
      <c r="AE76" s="101">
        <f t="array" ref="AE76">IFERROR(
(AVERAGE((IF(DATOS_[[Sexo]:[Sexo]]=$B76,IF(DATOS_[[AGRUP. CLAS. PROF.]:[AGRUP. CLAS. PROF.]]=$B75,IF(DATOS_[[Check Periodo Ref.]:[Check Periodo Ref.]]="Dentro",IF(DATOS_[[Check Equiparado]:[Check Equiparado]]="Sí",IF(DATOS!AZ$5="Sí",(1/DATOS_[[% anualiz]:[% anualiz]]),1)*IF(DATOS!AZ$4="Sí",1/DATOS_[[% normaliz]:[% normaliz]],1)*(DATOS_[Conc.Sal.22])))))))),
0)</f>
        <v>0</v>
      </c>
      <c r="AF76" s="101">
        <f t="array" ref="AF76">IFERROR(
(AVERAGE((IF(DATOS_[[Sexo]:[Sexo]]=$B76,IF(DATOS_[[AGRUP. CLAS. PROF.]:[AGRUP. CLAS. PROF.]]=$B75,IF(DATOS_[[Check Periodo Ref.]:[Check Periodo Ref.]]="Dentro",IF(DATOS_[[Check Equiparado]:[Check Equiparado]]="Sí",IF(DATOS!BA$5="Sí",(1/DATOS_[[% anualiz]:[% anualiz]]),1)*IF(DATOS!BA$4="Sí",1/DATOS_[[% normaliz]:[% normaliz]],1)*(DATOS_[Conc.Sal.23])))))))),
0)</f>
        <v>0</v>
      </c>
      <c r="AG76" s="101">
        <f t="array" ref="AG76">IFERROR(
(AVERAGE((IF(DATOS_[[Sexo]:[Sexo]]=$B76,IF(DATOS_[[AGRUP. CLAS. PROF.]:[AGRUP. CLAS. PROF.]]=$B75,IF(DATOS_[[Check Periodo Ref.]:[Check Periodo Ref.]]="Dentro",IF(DATOS_[[Check Equiparado]:[Check Equiparado]]="Sí",IF(DATOS!BB$5="Sí",(1/DATOS_[[% anualiz]:[% anualiz]]),1)*IF(DATOS!BB$4="Sí",1/DATOS_[[% normaliz]:[% normaliz]],1)*(DATOS_[Conc.Sal.24])))))))),
0)</f>
        <v>0</v>
      </c>
      <c r="AH76" s="101">
        <f t="array" ref="AH76">IFERROR(
(AVERAGE((IF(DATOS_[[Sexo]:[Sexo]]=$B76,IF(DATOS_[[AGRUP. CLAS. PROF.]:[AGRUP. CLAS. PROF.]]=$B75,IF(DATOS_[[Check Periodo Ref.]:[Check Periodo Ref.]]="Dentro",IF(DATOS_[[Check Equiparado]:[Check Equiparado]]="Sí",IF(DATOS!BC$5="Sí",(1/DATOS_[[% anualiz]:[% anualiz]]),1)*IF(DATOS!BC$4="Sí",1/DATOS_[[% normaliz]:[% normaliz]],1)*(DATOS_[Conc.Sal.25])))))))),
0)</f>
        <v>0</v>
      </c>
      <c r="AI76" s="101">
        <f t="array" ref="AI76">IFERROR(
(AVERAGE((IF(DATOS_[[Sexo]:[Sexo]]=$B76,IF(DATOS_[[AGRUP. CLAS. PROF.]:[AGRUP. CLAS. PROF.]]=$B75,IF(DATOS_[[Check Periodo Ref.]:[Check Periodo Ref.]]="Dentro",IF(DATOS_[[Check Equiparado]:[Check Equiparado]]="Sí",IF(DATOS!BD$5="Sí",(1/DATOS_[[% anualiz]:[% anualiz]]),1)*IF(DATOS!BD$4="Sí",1/DATOS_[[% normaliz]:[% normaliz]],1)*(DATOS_[Conc.Sal.26])))))))),
0)</f>
        <v>0</v>
      </c>
      <c r="AJ76" s="101">
        <f t="array" ref="AJ76">IFERROR(
(AVERAGE((IF(DATOS_[[Sexo]:[Sexo]]=$B76,IF(DATOS_[[AGRUP. CLAS. PROF.]:[AGRUP. CLAS. PROF.]]=$B75,IF(DATOS_[[Check Periodo Ref.]:[Check Periodo Ref.]]="Dentro",IF(DATOS_[[Check Equiparado]:[Check Equiparado]]="Sí",IF(DATOS!BE$5="Sí",(1/DATOS_[[% anualiz]:[% anualiz]]),1)*IF(DATOS!BE$4="Sí",1/DATOS_[[% normaliz]:[% normaliz]],1)*(DATOS_[Conc.Sal.27])))))))),
0)</f>
        <v>0</v>
      </c>
      <c r="AK76" s="101">
        <f t="array" ref="AK76">IFERROR(
(AVERAGE((IF(DATOS_[[Sexo]:[Sexo]]=$B76,IF(DATOS_[[AGRUP. CLAS. PROF.]:[AGRUP. CLAS. PROF.]]=$B75,IF(DATOS_[[Check Periodo Ref.]:[Check Periodo Ref.]]="Dentro",IF(DATOS_[[Check Equiparado]:[Check Equiparado]]="Sí",IF(DATOS!BF$5="Sí",(1/DATOS_[[% anualiz]:[% anualiz]]),1)*IF(DATOS!BF$4="Sí",1/DATOS_[[% normaliz]:[% normaliz]],1)*(DATOS_[Conc.Sal.28])))))))),
0)</f>
        <v>0</v>
      </c>
      <c r="AL76" s="101">
        <f t="array" ref="AL76">IFERROR(
(AVERAGE((IF(DATOS_[[Sexo]:[Sexo]]=$B76,IF(DATOS_[[AGRUP. CLAS. PROF.]:[AGRUP. CLAS. PROF.]]=$B75,IF(DATOS_[[Check Periodo Ref.]:[Check Periodo Ref.]]="Dentro",IF(DATOS_[[Check Equiparado]:[Check Equiparado]]="Sí",IF(DATOS!BG$5="Sí",(1/DATOS_[[% anualiz]:[% anualiz]]),1)*IF(DATOS!BG$4="Sí",1/DATOS_[[% normaliz]:[% normaliz]],1)*(DATOS_[Conc.Sal.29])))))))),
0)</f>
        <v>0</v>
      </c>
      <c r="AM76" s="101">
        <f t="array" ref="AM76">IFERROR(
(AVERAGE((IF(DATOS_[[Sexo]:[Sexo]]=$B76,IF(DATOS_[[AGRUP. CLAS. PROF.]:[AGRUP. CLAS. PROF.]]=$B75,IF(DATOS_[[Check Periodo Ref.]:[Check Periodo Ref.]]="Dentro",IF(DATOS_[[Check Equiparado]:[Check Equiparado]]="Sí",IF(DATOS!BH$5="Sí",(1/DATOS_[[% anualiz]:[% anualiz]]),1)*IF(DATOS!BH$4="Sí",1/DATOS_[[% normaliz]:[% normaliz]],1)*(DATOS_[Conc.Sal.30])))))))),
0)</f>
        <v>0</v>
      </c>
      <c r="AN76" s="102">
        <f t="array" ref="AN76">IFERROR(
AVERAGE(IF(DATOS_[Sexo]=$B76,IF(DATOS_[[AGRUP. CLAS. PROF.]:[AGRUP. CLAS. PROF.]]=$B75,IF(DATOS_[Check Equiparado]="Sí",IF(DATOS_[Check Periodo Ref.]="Dentro",DATOS_[Tot COMPL.SAL Eq],FALSE))))),
0)</f>
        <v>0</v>
      </c>
      <c r="AO76" s="103">
        <f t="array" ref="AO76">IFERROR(
AVERAGE(IF(DATOS_[Sexo]=$B76,IF(DATOS_[[AGRUP. CLAS. PROF.]:[AGRUP. CLAS. PROF.]]=$B75,IF(DATOS_[Check Equiparado]="Sí",IF(DATOS_[Check Periodo Ref.]="Dentro",DATOS_[TOTAL SALARIO Eq],FALSE))))),
0)</f>
        <v>0</v>
      </c>
      <c r="AP76" s="104">
        <f t="array" ref="AP76">IFERROR(
(AVERAGE((IF(DATOS_[[Sexo]:[Sexo]]=$B76,IF(DATOS_[[AGRUP. CLAS. PROF.]:[AGRUP. CLAS. PROF.]]=$B75,IF(DATOS_[[Check Periodo Ref.]:[Check Periodo Ref.]]="Dentro",IF(DATOS_[[Check Equiparado]:[Check Equiparado]]="Sí",IF(DATOS!BI$5="Sí",(1/DATOS_[[% anualiz]:[% anualiz]]),1)*IF(DATOS!BI$4="Sí",1/DATOS_[[% normaliz]:[% normaliz]],1)*(DATOS_[C.Extra.01])))))))),
0)</f>
        <v>0</v>
      </c>
      <c r="AQ76" s="104">
        <f t="array" ref="AQ76">IFERROR(
(AVERAGE((IF(DATOS_[[Sexo]:[Sexo]]=$B76,IF(DATOS_[[AGRUP. CLAS. PROF.]:[AGRUP. CLAS. PROF.]]=$B75,IF(DATOS_[[Check Periodo Ref.]:[Check Periodo Ref.]]="Dentro",IF(DATOS_[[Check Equiparado]:[Check Equiparado]]="Sí",IF(DATOS!BJ$5="Sí",(1/DATOS_[[% anualiz]:[% anualiz]]),1)*IF(DATOS!BJ$4="Sí",1/DATOS_[[% normaliz]:[% normaliz]],1)*(DATOS_[C.Extra.02])))))))),
0)</f>
        <v>0</v>
      </c>
      <c r="AR76" s="104">
        <f t="array" ref="AR76">IFERROR(
(AVERAGE((IF(DATOS_[[Sexo]:[Sexo]]=$B76,IF(DATOS_[[AGRUP. CLAS. PROF.]:[AGRUP. CLAS. PROF.]]=$B75,IF(DATOS_[[Check Periodo Ref.]:[Check Periodo Ref.]]="Dentro",IF(DATOS_[[Check Equiparado]:[Check Equiparado]]="Sí",IF(DATOS!BK$5="Sí",(1/DATOS_[[% anualiz]:[% anualiz]]),1)*IF(DATOS!BK$4="Sí",1/DATOS_[[% normaliz]:[% normaliz]],1)*(DATOS_[C.Extra.03])))))))),
0)</f>
        <v>0</v>
      </c>
      <c r="AS76" s="104">
        <f t="array" ref="AS76">IFERROR(
(AVERAGE((IF(DATOS_[[Sexo]:[Sexo]]=$B76,IF(DATOS_[[AGRUP. CLAS. PROF.]:[AGRUP. CLAS. PROF.]]=$B75,IF(DATOS_[[Check Periodo Ref.]:[Check Periodo Ref.]]="Dentro",IF(DATOS_[[Check Equiparado]:[Check Equiparado]]="Sí",IF(DATOS!BL$5="Sí",(1/DATOS_[[% anualiz]:[% anualiz]]),1)*IF(DATOS!BL$4="Sí",1/DATOS_[[% normaliz]:[% normaliz]],1)*(DATOS_[C.Extra.04])))))))),
0)</f>
        <v>0</v>
      </c>
      <c r="AT76" s="104">
        <f t="array" ref="AT76">IFERROR(
(AVERAGE((IF(DATOS_[[Sexo]:[Sexo]]=$B76,IF(DATOS_[[AGRUP. CLAS. PROF.]:[AGRUP. CLAS. PROF.]]=$B75,IF(DATOS_[[Check Periodo Ref.]:[Check Periodo Ref.]]="Dentro",IF(DATOS_[[Check Equiparado]:[Check Equiparado]]="Sí",IF(DATOS!BM$5="Sí",(1/DATOS_[[% anualiz]:[% anualiz]]),1)*IF(DATOS!BM$4="Sí",1/DATOS_[[% normaliz]:[% normaliz]],1)*(DATOS_[C.Extra.05])))))))),
0)</f>
        <v>0</v>
      </c>
      <c r="AU76" s="105">
        <f t="array" ref="AU76">IFERROR(
AVERAGE(IF(DATOS_[Sexo]=$B76,IF(DATOS_[[AGRUP. CLAS. PROF.]:[AGRUP. CLAS. PROF.]]=$B75,IF(DATOS_[Check Equiparado]="Sí",IF(DATOS_[Check Periodo Ref.]="Dentro",DATOS_[Tot Extrasalarial Eq],FALSE))))),
0)</f>
        <v>0</v>
      </c>
      <c r="AV76" s="106">
        <f t="array" ref="AV76">IFERROR(
AVERAGE(IF(DATOS_[Sexo]=$B76,IF(DATOS_[[AGRUP. CLAS. PROF.]:[AGRUP. CLAS. PROF.]]=$B75,IF(DATOS_[Check Equiparado]="Sí",IF(DATOS_[Check Periodo Ref.]="Dentro",DATOS_[TOTAL Retrib Eq],FALSE))))),
0)</f>
        <v>0</v>
      </c>
    </row>
    <row r="77" spans="1:48" x14ac:dyDescent="0.3">
      <c r="A77" s="53" t="str">
        <f t="shared" ref="A77" si="86">+A76</f>
        <v>[ocultar]</v>
      </c>
      <c r="B77" s="57" t="s">
        <v>163</v>
      </c>
      <c r="C77" s="56">
        <f t="array" ref="C77">SUM(IF($B77=DATOS_[Sexo],
IF($B75=DATOS_[AGRUP. CLAS. PROF.],
IF("Dentro"=DATOS_[Check Periodo Ref.],
1/(COUNTIFS(DATOS_[Sexo],$B77,DATOS_[AGRUP. CLAS. PROF.],$B75,DATOS_[Check Periodo Ref.],"Dentro",DATOS_[id],DATOS_[id]))))))</f>
        <v>0</v>
      </c>
      <c r="D77" s="58">
        <f>COUNTIFS(DATOS_[AGRUP. CLAS. PROF.],$B75,DATOS_[Sexo],$B77,DATOS_[Check Periodo Ref.],"Dentro")</f>
        <v>0</v>
      </c>
      <c r="E77" s="58">
        <f>COUNTIFS(DATOS_[AGRUP. CLAS. PROF.],$B75,DATOS_[Sexo],$B77,DATOS_[Check Periodo Ref.],"Dentro",DATOS_[Check Nº SC Norm],"Sí")</f>
        <v>0</v>
      </c>
      <c r="F77" s="58">
        <f>COUNTIFS(DATOS_[AGRUP. CLAS. PROF.],$B75,DATOS_[Sexo],$B77,DATOS_[Check Periodo Ref.],"Dentro",DATOS_[Check Nº SC Anualiz],"Sí")</f>
        <v>0</v>
      </c>
      <c r="G77" s="58">
        <f>COUNTIFS(DATOS_[AGRUP. CLAS. PROF.],$B75,DATOS_[Sexo],$B77,DATOS_[Check Periodo Ref.],"Dentro",DATOS_[Check Nº SC Norm y Anualiz],"Sí")</f>
        <v>0</v>
      </c>
      <c r="H77" s="58">
        <f>COUNTIFS(DATOS_[AGRUP. CLAS. PROF.],$B75,DATOS_[Sexo],$B77,DATOS_[Check Periodo Ref.],"Dentro",DATOS_[Check Equiparación],"Sí")</f>
        <v>0</v>
      </c>
      <c r="I77" s="100" cm="1">
        <f t="array" ref="I77">IFERROR(
AVERAGE(IF(DATOS_[Sexo]=$B77,IF(DATOS_[[AGRUP. CLAS. PROF.]:[AGRUP. CLAS. PROF.]]=$B75,IF(DATOS_[Check Equiparado]="Sí",IF(DATOS_[Check Periodo Ref.]="Dentro",DATOS_[SALARIO BASE Eq],FALSE))))),
0)</f>
        <v>0</v>
      </c>
      <c r="J77" s="101">
        <f t="array" ref="J77">IFERROR(
(AVERAGE((IF(DATOS_[[Sexo]:[Sexo]]=$B77,IF(DATOS_[[AGRUP. CLAS. PROF.]:[AGRUP. CLAS. PROF.]]=$B75,IF(DATOS_[[Check Periodo Ref.]:[Check Periodo Ref.]]="Dentro",IF(DATOS_[[Check Equiparado]:[Check Equiparado]]="Sí",IF(DATOS!AE$5="Sí",(1/DATOS_[[% anualiz]:[% anualiz]]),1)*IF(DATOS!AE$4="Sí",1/DATOS_[[% normaliz]:[% normaliz]],1)*(DATOS_[Conc.Sal.01])))))))),
0)</f>
        <v>0</v>
      </c>
      <c r="K77" s="101">
        <f t="array" ref="K77">IFERROR(
(AVERAGE((IF(DATOS_[[Sexo]:[Sexo]]=$B77,IF(DATOS_[[AGRUP. CLAS. PROF.]:[AGRUP. CLAS. PROF.]]=$B75,IF(DATOS_[[Check Periodo Ref.]:[Check Periodo Ref.]]="Dentro",IF(DATOS_[[Check Equiparado]:[Check Equiparado]]="Sí",IF(DATOS!AF$5="Sí",(1/DATOS_[[% anualiz]:[% anualiz]]),1)*IF(DATOS!AF$4="Sí",1/DATOS_[[% normaliz]:[% normaliz]],1)*(DATOS_[Conc.Sal.02])))))))),
0)</f>
        <v>0</v>
      </c>
      <c r="L77" s="101">
        <f t="array" ref="L77">IFERROR(
(AVERAGE((IF(DATOS_[[Sexo]:[Sexo]]=$B77,IF(DATOS_[[AGRUP. CLAS. PROF.]:[AGRUP. CLAS. PROF.]]=$B75,IF(DATOS_[[Check Periodo Ref.]:[Check Periodo Ref.]]="Dentro",IF(DATOS_[[Check Equiparado]:[Check Equiparado]]="Sí",IF(DATOS!AG$5="Sí",(1/DATOS_[[% anualiz]:[% anualiz]]),1)*IF(DATOS!AG$4="Sí",1/DATOS_[[% normaliz]:[% normaliz]],1)*(DATOS_[Conc.Sal.03])))))))),
0)</f>
        <v>0</v>
      </c>
      <c r="M77" s="101">
        <f t="array" ref="M77">IFERROR(
(AVERAGE((IF(DATOS_[[Sexo]:[Sexo]]=$B77,IF(DATOS_[[AGRUP. CLAS. PROF.]:[AGRUP. CLAS. PROF.]]=$B75,IF(DATOS_[[Check Periodo Ref.]:[Check Periodo Ref.]]="Dentro",IF(DATOS_[[Check Equiparado]:[Check Equiparado]]="Sí",IF(DATOS!AH$5="Sí",(1/DATOS_[[% anualiz]:[% anualiz]]),1)*IF(DATOS!AH$4="Sí",1/DATOS_[[% normaliz]:[% normaliz]],1)*(DATOS_[Conc.Sal.04])))))))),
0)</f>
        <v>0</v>
      </c>
      <c r="N77" s="101">
        <f t="array" ref="N77">IFERROR(
(AVERAGE((IF(DATOS_[[Sexo]:[Sexo]]=$B77,IF(DATOS_[[AGRUP. CLAS. PROF.]:[AGRUP. CLAS. PROF.]]=$B75,IF(DATOS_[[Check Periodo Ref.]:[Check Periodo Ref.]]="Dentro",IF(DATOS_[[Check Equiparado]:[Check Equiparado]]="Sí",IF(DATOS!AI$5="Sí",(1/DATOS_[[% anualiz]:[% anualiz]]),1)*IF(DATOS!AI$4="Sí",1/DATOS_[[% normaliz]:[% normaliz]],1)*(DATOS_[Conc.Sal.05])))))))),
0)</f>
        <v>0</v>
      </c>
      <c r="O77" s="101">
        <f t="array" ref="O77">IFERROR(
(AVERAGE((IF(DATOS_[[Sexo]:[Sexo]]=$B77,IF(DATOS_[[AGRUP. CLAS. PROF.]:[AGRUP. CLAS. PROF.]]=$B75,IF(DATOS_[[Check Periodo Ref.]:[Check Periodo Ref.]]="Dentro",IF(DATOS_[[Check Equiparado]:[Check Equiparado]]="Sí",IF(DATOS!AJ$5="Sí",(1/DATOS_[[% anualiz]:[% anualiz]]),1)*IF(DATOS!AJ$4="Sí",1/DATOS_[[% normaliz]:[% normaliz]],1)*(DATOS_[Conc.Sal.06])))))))),
0)</f>
        <v>0</v>
      </c>
      <c r="P77" s="101">
        <f t="array" ref="P77">IFERROR(
(AVERAGE((IF(DATOS_[[Sexo]:[Sexo]]=$B77,IF(DATOS_[[AGRUP. CLAS. PROF.]:[AGRUP. CLAS. PROF.]]=$B75,IF(DATOS_[[Check Periodo Ref.]:[Check Periodo Ref.]]="Dentro",IF(DATOS_[[Check Equiparado]:[Check Equiparado]]="Sí",IF(DATOS!AK$5="Sí",(1/DATOS_[[% anualiz]:[% anualiz]]),1)*IF(DATOS!AK$4="Sí",1/DATOS_[[% normaliz]:[% normaliz]],1)*(DATOS_[Conc.Sal.07])))))))),
0)</f>
        <v>0</v>
      </c>
      <c r="Q77" s="101">
        <f t="array" ref="Q77">IFERROR(
(AVERAGE((IF(DATOS_[[Sexo]:[Sexo]]=$B77,IF(DATOS_[[AGRUP. CLAS. PROF.]:[AGRUP. CLAS. PROF.]]=$B75,IF(DATOS_[[Check Periodo Ref.]:[Check Periodo Ref.]]="Dentro",IF(DATOS_[[Check Equiparado]:[Check Equiparado]]="Sí",IF(DATOS!AL$5="Sí",(1/DATOS_[[% anualiz]:[% anualiz]]),1)*IF(DATOS!AL$4="Sí",1/DATOS_[[% normaliz]:[% normaliz]],1)*(DATOS_[Conc.Sal.08])))))))),
0)</f>
        <v>0</v>
      </c>
      <c r="R77" s="101">
        <f t="array" ref="R77">IFERROR(
(AVERAGE((IF(DATOS_[[Sexo]:[Sexo]]=$B77,IF(DATOS_[[AGRUP. CLAS. PROF.]:[AGRUP. CLAS. PROF.]]=$B75,IF(DATOS_[[Check Periodo Ref.]:[Check Periodo Ref.]]="Dentro",IF(DATOS_[[Check Equiparado]:[Check Equiparado]]="Sí",IF(DATOS!AM$5="Sí",(1/DATOS_[[% anualiz]:[% anualiz]]),1)*IF(DATOS!AM$4="Sí",1/DATOS_[[% normaliz]:[% normaliz]],1)*(DATOS_[Conc.Sal.09])))))))),
0)</f>
        <v>0</v>
      </c>
      <c r="S77" s="101">
        <f t="array" ref="S77">IFERROR(
(AVERAGE((IF(DATOS_[[Sexo]:[Sexo]]=$B77,IF(DATOS_[[AGRUP. CLAS. PROF.]:[AGRUP. CLAS. PROF.]]=$B75,IF(DATOS_[[Check Periodo Ref.]:[Check Periodo Ref.]]="Dentro",IF(DATOS_[[Check Equiparado]:[Check Equiparado]]="Sí",IF(DATOS!AN$5="Sí",(1/DATOS_[[% anualiz]:[% anualiz]]),1)*IF(DATOS!AN$4="Sí",1/DATOS_[[% normaliz]:[% normaliz]],1)*(DATOS_[Conc.Sal.10])))))))),
0)</f>
        <v>0</v>
      </c>
      <c r="T77" s="101">
        <f t="array" ref="T77">IFERROR(
(AVERAGE((IF(DATOS_[[Sexo]:[Sexo]]=$B77,IF(DATOS_[[AGRUP. CLAS. PROF.]:[AGRUP. CLAS. PROF.]]=$B75,IF(DATOS_[[Check Periodo Ref.]:[Check Periodo Ref.]]="Dentro",IF(DATOS_[[Check Equiparado]:[Check Equiparado]]="Sí",IF(DATOS!AO$5="Sí",(1/DATOS_[[% anualiz]:[% anualiz]]),1)*IF(DATOS!AO$4="Sí",1/DATOS_[[% normaliz]:[% normaliz]],1)*(DATOS_[Conc.Sal.11])))))))),
0)</f>
        <v>0</v>
      </c>
      <c r="U77" s="101">
        <f t="array" ref="U77">IFERROR(
(AVERAGE((IF(DATOS_[[Sexo]:[Sexo]]=$B77,IF(DATOS_[[AGRUP. CLAS. PROF.]:[AGRUP. CLAS. PROF.]]=$B75,IF(DATOS_[[Check Periodo Ref.]:[Check Periodo Ref.]]="Dentro",IF(DATOS_[[Check Equiparado]:[Check Equiparado]]="Sí",IF(DATOS!AP$5="Sí",(1/DATOS_[[% anualiz]:[% anualiz]]),1)*IF(DATOS!AP$4="Sí",1/DATOS_[[% normaliz]:[% normaliz]],1)*(DATOS_[Conc.Sal.12])))))))),
0)</f>
        <v>0</v>
      </c>
      <c r="V77" s="101">
        <f t="array" ref="V77">IFERROR(
(AVERAGE((IF(DATOS_[[Sexo]:[Sexo]]=$B77,IF(DATOS_[[AGRUP. CLAS. PROF.]:[AGRUP. CLAS. PROF.]]=$B75,IF(DATOS_[[Check Periodo Ref.]:[Check Periodo Ref.]]="Dentro",IF(DATOS_[[Check Equiparado]:[Check Equiparado]]="Sí",IF(DATOS!AQ$5="Sí",(1/DATOS_[[% anualiz]:[% anualiz]]),1)*IF(DATOS!AQ$4="Sí",1/DATOS_[[% normaliz]:[% normaliz]],1)*(DATOS_[Conc.Sal.13])))))))),
0)</f>
        <v>0</v>
      </c>
      <c r="W77" s="101">
        <f t="array" ref="W77">IFERROR(
(AVERAGE((IF(DATOS_[[Sexo]:[Sexo]]=$B77,IF(DATOS_[[AGRUP. CLAS. PROF.]:[AGRUP. CLAS. PROF.]]=$B75,IF(DATOS_[[Check Periodo Ref.]:[Check Periodo Ref.]]="Dentro",IF(DATOS_[[Check Equiparado]:[Check Equiparado]]="Sí",IF(DATOS!AR$5="Sí",(1/DATOS_[[% anualiz]:[% anualiz]]),1)*IF(DATOS!AR$4="Sí",1/DATOS_[[% normaliz]:[% normaliz]],1)*(DATOS_[Conc.Sal.14])))))))),
0)</f>
        <v>0</v>
      </c>
      <c r="X77" s="101">
        <f t="array" ref="X77">IFERROR(
(AVERAGE((IF(DATOS_[[Sexo]:[Sexo]]=$B77,IF(DATOS_[[AGRUP. CLAS. PROF.]:[AGRUP. CLAS. PROF.]]=$B75,IF(DATOS_[[Check Periodo Ref.]:[Check Periodo Ref.]]="Dentro",IF(DATOS_[[Check Equiparado]:[Check Equiparado]]="Sí",IF(DATOS!AS$5="Sí",(1/DATOS_[[% anualiz]:[% anualiz]]),1)*IF(DATOS!AS$4="Sí",1/DATOS_[[% normaliz]:[% normaliz]],1)*(DATOS_[Conc.Sal.15])))))))),
0)</f>
        <v>0</v>
      </c>
      <c r="Y77" s="101">
        <f t="array" ref="Y77">IFERROR(
(AVERAGE((IF(DATOS_[[Sexo]:[Sexo]]=$B77,IF(DATOS_[[AGRUP. CLAS. PROF.]:[AGRUP. CLAS. PROF.]]=$B75,IF(DATOS_[[Check Periodo Ref.]:[Check Periodo Ref.]]="Dentro",IF(DATOS_[[Check Equiparado]:[Check Equiparado]]="Sí",IF(DATOS!AT$5="Sí",(1/DATOS_[[% anualiz]:[% anualiz]]),1)*IF(DATOS!AT$4="Sí",1/DATOS_[[% normaliz]:[% normaliz]],1)*(DATOS_[Conc.Sal.16])))))))),
0)</f>
        <v>0</v>
      </c>
      <c r="Z77" s="101">
        <f t="array" ref="Z77">IFERROR(
(AVERAGE((IF(DATOS_[[Sexo]:[Sexo]]=$B77,IF(DATOS_[[AGRUP. CLAS. PROF.]:[AGRUP. CLAS. PROF.]]=$B75,IF(DATOS_[[Check Periodo Ref.]:[Check Periodo Ref.]]="Dentro",IF(DATOS_[[Check Equiparado]:[Check Equiparado]]="Sí",IF(DATOS!AU$5="Sí",(1/DATOS_[[% anualiz]:[% anualiz]]),1)*IF(DATOS!AU$4="Sí",1/DATOS_[[% normaliz]:[% normaliz]],1)*(DATOS_[Conc.Sal.17])))))))),
0)</f>
        <v>0</v>
      </c>
      <c r="AA77" s="101">
        <f t="array" ref="AA77">IFERROR(
(AVERAGE((IF(DATOS_[[Sexo]:[Sexo]]=$B77,IF(DATOS_[[AGRUP. CLAS. PROF.]:[AGRUP. CLAS. PROF.]]=$B75,IF(DATOS_[[Check Periodo Ref.]:[Check Periodo Ref.]]="Dentro",IF(DATOS_[[Check Equiparado]:[Check Equiparado]]="Sí",IF(DATOS!AV$5="Sí",(1/DATOS_[[% anualiz]:[% anualiz]]),1)*IF(DATOS!AV$4="Sí",1/DATOS_[[% normaliz]:[% normaliz]],1)*(DATOS_[Conc.Sal.18])))))))),
0)</f>
        <v>0</v>
      </c>
      <c r="AB77" s="101">
        <f t="array" ref="AB77">IFERROR(
(AVERAGE((IF(DATOS_[[Sexo]:[Sexo]]=$B77,IF(DATOS_[[AGRUP. CLAS. PROF.]:[AGRUP. CLAS. PROF.]]=$B75,IF(DATOS_[[Check Periodo Ref.]:[Check Periodo Ref.]]="Dentro",IF(DATOS_[[Check Equiparado]:[Check Equiparado]]="Sí",IF(DATOS!AW$5="Sí",(1/DATOS_[[% anualiz]:[% anualiz]]),1)*IF(DATOS!AW$4="Sí",1/DATOS_[[% normaliz]:[% normaliz]],1)*(DATOS_[Conc.Sal.19])))))))),
0)</f>
        <v>0</v>
      </c>
      <c r="AC77" s="101">
        <f t="array" ref="AC77">IFERROR(
(AVERAGE((IF(DATOS_[[Sexo]:[Sexo]]=$B77,IF(DATOS_[[AGRUP. CLAS. PROF.]:[AGRUP. CLAS. PROF.]]=$B75,IF(DATOS_[[Check Periodo Ref.]:[Check Periodo Ref.]]="Dentro",IF(DATOS_[[Check Equiparado]:[Check Equiparado]]="Sí",IF(DATOS!AX$5="Sí",(1/DATOS_[[% anualiz]:[% anualiz]]),1)*IF(DATOS!AX$4="Sí",1/DATOS_[[% normaliz]:[% normaliz]],1)*(DATOS_[Conc.Sal.20])))))))),
0)</f>
        <v>0</v>
      </c>
      <c r="AD77" s="101">
        <f t="array" ref="AD77">IFERROR(
(AVERAGE((IF(DATOS_[[Sexo]:[Sexo]]=$B77,IF(DATOS_[[AGRUP. CLAS. PROF.]:[AGRUP. CLAS. PROF.]]=$B75,IF(DATOS_[[Check Periodo Ref.]:[Check Periodo Ref.]]="Dentro",IF(DATOS_[[Check Equiparado]:[Check Equiparado]]="Sí",IF(DATOS!AY$5="Sí",(1/DATOS_[[% anualiz]:[% anualiz]]),1)*IF(DATOS!AY$4="Sí",1/DATOS_[[% normaliz]:[% normaliz]],1)*(DATOS_[Conc.Sal.21])))))))),
0)</f>
        <v>0</v>
      </c>
      <c r="AE77" s="101">
        <f t="array" ref="AE77">IFERROR(
(AVERAGE((IF(DATOS_[[Sexo]:[Sexo]]=$B77,IF(DATOS_[[AGRUP. CLAS. PROF.]:[AGRUP. CLAS. PROF.]]=$B75,IF(DATOS_[[Check Periodo Ref.]:[Check Periodo Ref.]]="Dentro",IF(DATOS_[[Check Equiparado]:[Check Equiparado]]="Sí",IF(DATOS!AZ$5="Sí",(1/DATOS_[[% anualiz]:[% anualiz]]),1)*IF(DATOS!AZ$4="Sí",1/DATOS_[[% normaliz]:[% normaliz]],1)*(DATOS_[Conc.Sal.22])))))))),
0)</f>
        <v>0</v>
      </c>
      <c r="AF77" s="101">
        <f t="array" ref="AF77">IFERROR(
(AVERAGE((IF(DATOS_[[Sexo]:[Sexo]]=$B77,IF(DATOS_[[AGRUP. CLAS. PROF.]:[AGRUP. CLAS. PROF.]]=$B75,IF(DATOS_[[Check Periodo Ref.]:[Check Periodo Ref.]]="Dentro",IF(DATOS_[[Check Equiparado]:[Check Equiparado]]="Sí",IF(DATOS!BA$5="Sí",(1/DATOS_[[% anualiz]:[% anualiz]]),1)*IF(DATOS!BA$4="Sí",1/DATOS_[[% normaliz]:[% normaliz]],1)*(DATOS_[Conc.Sal.23])))))))),
0)</f>
        <v>0</v>
      </c>
      <c r="AG77" s="101">
        <f t="array" ref="AG77">IFERROR(
(AVERAGE((IF(DATOS_[[Sexo]:[Sexo]]=$B77,IF(DATOS_[[AGRUP. CLAS. PROF.]:[AGRUP. CLAS. PROF.]]=$B75,IF(DATOS_[[Check Periodo Ref.]:[Check Periodo Ref.]]="Dentro",IF(DATOS_[[Check Equiparado]:[Check Equiparado]]="Sí",IF(DATOS!BB$5="Sí",(1/DATOS_[[% anualiz]:[% anualiz]]),1)*IF(DATOS!BB$4="Sí",1/DATOS_[[% normaliz]:[% normaliz]],1)*(DATOS_[Conc.Sal.24])))))))),
0)</f>
        <v>0</v>
      </c>
      <c r="AH77" s="101">
        <f t="array" ref="AH77">IFERROR(
(AVERAGE((IF(DATOS_[[Sexo]:[Sexo]]=$B77,IF(DATOS_[[AGRUP. CLAS. PROF.]:[AGRUP. CLAS. PROF.]]=$B75,IF(DATOS_[[Check Periodo Ref.]:[Check Periodo Ref.]]="Dentro",IF(DATOS_[[Check Equiparado]:[Check Equiparado]]="Sí",IF(DATOS!BC$5="Sí",(1/DATOS_[[% anualiz]:[% anualiz]]),1)*IF(DATOS!BC$4="Sí",1/DATOS_[[% normaliz]:[% normaliz]],1)*(DATOS_[Conc.Sal.25])))))))),
0)</f>
        <v>0</v>
      </c>
      <c r="AI77" s="101">
        <f t="array" ref="AI77">IFERROR(
(AVERAGE((IF(DATOS_[[Sexo]:[Sexo]]=$B77,IF(DATOS_[[AGRUP. CLAS. PROF.]:[AGRUP. CLAS. PROF.]]=$B75,IF(DATOS_[[Check Periodo Ref.]:[Check Periodo Ref.]]="Dentro",IF(DATOS_[[Check Equiparado]:[Check Equiparado]]="Sí",IF(DATOS!BD$5="Sí",(1/DATOS_[[% anualiz]:[% anualiz]]),1)*IF(DATOS!BD$4="Sí",1/DATOS_[[% normaliz]:[% normaliz]],1)*(DATOS_[Conc.Sal.26])))))))),
0)</f>
        <v>0</v>
      </c>
      <c r="AJ77" s="101">
        <f t="array" ref="AJ77">IFERROR(
(AVERAGE((IF(DATOS_[[Sexo]:[Sexo]]=$B77,IF(DATOS_[[AGRUP. CLAS. PROF.]:[AGRUP. CLAS. PROF.]]=$B75,IF(DATOS_[[Check Periodo Ref.]:[Check Periodo Ref.]]="Dentro",IF(DATOS_[[Check Equiparado]:[Check Equiparado]]="Sí",IF(DATOS!BE$5="Sí",(1/DATOS_[[% anualiz]:[% anualiz]]),1)*IF(DATOS!BE$4="Sí",1/DATOS_[[% normaliz]:[% normaliz]],1)*(DATOS_[Conc.Sal.27])))))))),
0)</f>
        <v>0</v>
      </c>
      <c r="AK77" s="101">
        <f t="array" ref="AK77">IFERROR(
(AVERAGE((IF(DATOS_[[Sexo]:[Sexo]]=$B77,IF(DATOS_[[AGRUP. CLAS. PROF.]:[AGRUP. CLAS. PROF.]]=$B75,IF(DATOS_[[Check Periodo Ref.]:[Check Periodo Ref.]]="Dentro",IF(DATOS_[[Check Equiparado]:[Check Equiparado]]="Sí",IF(DATOS!BF$5="Sí",(1/DATOS_[[% anualiz]:[% anualiz]]),1)*IF(DATOS!BF$4="Sí",1/DATOS_[[% normaliz]:[% normaliz]],1)*(DATOS_[Conc.Sal.28])))))))),
0)</f>
        <v>0</v>
      </c>
      <c r="AL77" s="101">
        <f t="array" ref="AL77">IFERROR(
(AVERAGE((IF(DATOS_[[Sexo]:[Sexo]]=$B77,IF(DATOS_[[AGRUP. CLAS. PROF.]:[AGRUP. CLAS. PROF.]]=$B75,IF(DATOS_[[Check Periodo Ref.]:[Check Periodo Ref.]]="Dentro",IF(DATOS_[[Check Equiparado]:[Check Equiparado]]="Sí",IF(DATOS!BG$5="Sí",(1/DATOS_[[% anualiz]:[% anualiz]]),1)*IF(DATOS!BG$4="Sí",1/DATOS_[[% normaliz]:[% normaliz]],1)*(DATOS_[Conc.Sal.29])))))))),
0)</f>
        <v>0</v>
      </c>
      <c r="AM77" s="101">
        <f t="array" ref="AM77">IFERROR(
(AVERAGE((IF(DATOS_[[Sexo]:[Sexo]]=$B77,IF(DATOS_[[AGRUP. CLAS. PROF.]:[AGRUP. CLAS. PROF.]]=$B75,IF(DATOS_[[Check Periodo Ref.]:[Check Periodo Ref.]]="Dentro",IF(DATOS_[[Check Equiparado]:[Check Equiparado]]="Sí",IF(DATOS!BH$5="Sí",(1/DATOS_[[% anualiz]:[% anualiz]]),1)*IF(DATOS!BH$4="Sí",1/DATOS_[[% normaliz]:[% normaliz]],1)*(DATOS_[Conc.Sal.30])))))))),
0)</f>
        <v>0</v>
      </c>
      <c r="AN77" s="102">
        <f t="array" ref="AN77">IFERROR(
AVERAGE(IF(DATOS_[Sexo]=$B77,IF(DATOS_[[AGRUP. CLAS. PROF.]:[AGRUP. CLAS. PROF.]]=$B75,IF(DATOS_[Check Equiparado]="Sí",IF(DATOS_[Check Periodo Ref.]="Dentro",DATOS_[Tot COMPL.SAL Eq],FALSE))))),
0)</f>
        <v>0</v>
      </c>
      <c r="AO77" s="103">
        <f t="array" ref="AO77">IFERROR(
AVERAGE(IF(DATOS_[Sexo]=$B77,IF(DATOS_[[AGRUP. CLAS. PROF.]:[AGRUP. CLAS. PROF.]]=$B75,IF(DATOS_[Check Equiparado]="Sí",IF(DATOS_[Check Periodo Ref.]="Dentro",DATOS_[TOTAL SALARIO Eq],FALSE))))),
0)</f>
        <v>0</v>
      </c>
      <c r="AP77" s="104">
        <f t="array" ref="AP77">IFERROR(
(AVERAGE((IF(DATOS_[[Sexo]:[Sexo]]=$B77,IF(DATOS_[[AGRUP. CLAS. PROF.]:[AGRUP. CLAS. PROF.]]=$B75,IF(DATOS_[[Check Periodo Ref.]:[Check Periodo Ref.]]="Dentro",IF(DATOS_[[Check Equiparado]:[Check Equiparado]]="Sí",IF(DATOS!BI$5="Sí",(1/DATOS_[[% anualiz]:[% anualiz]]),1)*IF(DATOS!BI$4="Sí",1/DATOS_[[% normaliz]:[% normaliz]],1)*(DATOS_[C.Extra.01])))))))),
0)</f>
        <v>0</v>
      </c>
      <c r="AQ77" s="104">
        <f t="array" ref="AQ77">IFERROR(
(AVERAGE((IF(DATOS_[[Sexo]:[Sexo]]=$B77,IF(DATOS_[[AGRUP. CLAS. PROF.]:[AGRUP. CLAS. PROF.]]=$B75,IF(DATOS_[[Check Periodo Ref.]:[Check Periodo Ref.]]="Dentro",IF(DATOS_[[Check Equiparado]:[Check Equiparado]]="Sí",IF(DATOS!BJ$5="Sí",(1/DATOS_[[% anualiz]:[% anualiz]]),1)*IF(DATOS!BJ$4="Sí",1/DATOS_[[% normaliz]:[% normaliz]],1)*(DATOS_[C.Extra.02])))))))),
0)</f>
        <v>0</v>
      </c>
      <c r="AR77" s="104">
        <f t="array" ref="AR77">IFERROR(
(AVERAGE((IF(DATOS_[[Sexo]:[Sexo]]=$B77,IF(DATOS_[[AGRUP. CLAS. PROF.]:[AGRUP. CLAS. PROF.]]=$B75,IF(DATOS_[[Check Periodo Ref.]:[Check Periodo Ref.]]="Dentro",IF(DATOS_[[Check Equiparado]:[Check Equiparado]]="Sí",IF(DATOS!BK$5="Sí",(1/DATOS_[[% anualiz]:[% anualiz]]),1)*IF(DATOS!BK$4="Sí",1/DATOS_[[% normaliz]:[% normaliz]],1)*(DATOS_[C.Extra.03])))))))),
0)</f>
        <v>0</v>
      </c>
      <c r="AS77" s="104">
        <f t="array" ref="AS77">IFERROR(
(AVERAGE((IF(DATOS_[[Sexo]:[Sexo]]=$B77,IF(DATOS_[[AGRUP. CLAS. PROF.]:[AGRUP. CLAS. PROF.]]=$B75,IF(DATOS_[[Check Periodo Ref.]:[Check Periodo Ref.]]="Dentro",IF(DATOS_[[Check Equiparado]:[Check Equiparado]]="Sí",IF(DATOS!BL$5="Sí",(1/DATOS_[[% anualiz]:[% anualiz]]),1)*IF(DATOS!BL$4="Sí",1/DATOS_[[% normaliz]:[% normaliz]],1)*(DATOS_[C.Extra.04])))))))),
0)</f>
        <v>0</v>
      </c>
      <c r="AT77" s="104">
        <f t="array" ref="AT77">IFERROR(
(AVERAGE((IF(DATOS_[[Sexo]:[Sexo]]=$B77,IF(DATOS_[[AGRUP. CLAS. PROF.]:[AGRUP. CLAS. PROF.]]=$B75,IF(DATOS_[[Check Periodo Ref.]:[Check Periodo Ref.]]="Dentro",IF(DATOS_[[Check Equiparado]:[Check Equiparado]]="Sí",IF(DATOS!BM$5="Sí",(1/DATOS_[[% anualiz]:[% anualiz]]),1)*IF(DATOS!BM$4="Sí",1/DATOS_[[% normaliz]:[% normaliz]],1)*(DATOS_[C.Extra.05])))))))),
0)</f>
        <v>0</v>
      </c>
      <c r="AU77" s="105">
        <f t="array" ref="AU77">IFERROR(
AVERAGE(IF(DATOS_[Sexo]=$B77,IF(DATOS_[[AGRUP. CLAS. PROF.]:[AGRUP. CLAS. PROF.]]=$B75,IF(DATOS_[Check Equiparado]="Sí",IF(DATOS_[Check Periodo Ref.]="Dentro",DATOS_[Tot Extrasalarial Eq],FALSE))))),
0)</f>
        <v>0</v>
      </c>
      <c r="AV77" s="106">
        <f t="array" ref="AV77">IFERROR(
AVERAGE(IF(DATOS_[Sexo]=$B77,IF(DATOS_[[AGRUP. CLAS. PROF.]:[AGRUP. CLAS. PROF.]]=$B75,IF(DATOS_[Check Equiparado]="Sí",IF(DATOS_[Check Periodo Ref.]="Dentro",DATOS_[TOTAL Retrib Eq],FALSE))))),
0)</f>
        <v>0</v>
      </c>
    </row>
    <row r="78" spans="1:48" ht="17.25" thickBot="1" x14ac:dyDescent="0.35">
      <c r="A78" s="53" t="str">
        <f t="shared" ref="A78" si="87">+A79</f>
        <v>[ocultar]</v>
      </c>
      <c r="B78" s="62" t="s">
        <v>238</v>
      </c>
      <c r="C78" s="99"/>
      <c r="D78" s="63"/>
      <c r="E78" s="63"/>
      <c r="F78" s="63"/>
      <c r="G78" s="63"/>
      <c r="H78" s="63"/>
      <c r="I78" s="129" t="str">
        <f t="shared" ref="I78:AV78" si="88">IFERROR((I79-I80)/I79,"")</f>
        <v/>
      </c>
      <c r="J78" s="130" t="str">
        <f t="shared" si="88"/>
        <v/>
      </c>
      <c r="K78" s="131" t="str">
        <f t="shared" si="88"/>
        <v/>
      </c>
      <c r="L78" s="131" t="str">
        <f t="shared" si="88"/>
        <v/>
      </c>
      <c r="M78" s="131" t="str">
        <f t="shared" si="88"/>
        <v/>
      </c>
      <c r="N78" s="132" t="str">
        <f t="shared" si="88"/>
        <v/>
      </c>
      <c r="O78" s="133" t="str">
        <f t="shared" si="88"/>
        <v/>
      </c>
      <c r="P78" s="133" t="str">
        <f t="shared" si="88"/>
        <v/>
      </c>
      <c r="Q78" s="133" t="str">
        <f t="shared" si="88"/>
        <v/>
      </c>
      <c r="R78" s="133" t="str">
        <f t="shared" si="88"/>
        <v/>
      </c>
      <c r="S78" s="133" t="str">
        <f t="shared" si="88"/>
        <v/>
      </c>
      <c r="T78" s="133" t="str">
        <f t="shared" si="88"/>
        <v/>
      </c>
      <c r="U78" s="133" t="str">
        <f t="shared" si="88"/>
        <v/>
      </c>
      <c r="V78" s="133" t="str">
        <f t="shared" si="88"/>
        <v/>
      </c>
      <c r="W78" s="133" t="str">
        <f t="shared" si="88"/>
        <v/>
      </c>
      <c r="X78" s="133" t="str">
        <f t="shared" si="88"/>
        <v/>
      </c>
      <c r="Y78" s="133" t="str">
        <f t="shared" si="88"/>
        <v/>
      </c>
      <c r="Z78" s="132" t="str">
        <f t="shared" si="88"/>
        <v/>
      </c>
      <c r="AA78" s="132" t="str">
        <f t="shared" si="88"/>
        <v/>
      </c>
      <c r="AB78" s="132" t="str">
        <f t="shared" si="88"/>
        <v/>
      </c>
      <c r="AC78" s="132" t="str">
        <f t="shared" si="88"/>
        <v/>
      </c>
      <c r="AD78" s="132" t="str">
        <f t="shared" si="88"/>
        <v/>
      </c>
      <c r="AE78" s="132" t="str">
        <f t="shared" si="88"/>
        <v/>
      </c>
      <c r="AF78" s="132" t="str">
        <f t="shared" si="88"/>
        <v/>
      </c>
      <c r="AG78" s="132" t="str">
        <f t="shared" si="88"/>
        <v/>
      </c>
      <c r="AH78" s="132" t="str">
        <f t="shared" si="88"/>
        <v/>
      </c>
      <c r="AI78" s="132" t="str">
        <f t="shared" si="88"/>
        <v/>
      </c>
      <c r="AJ78" s="132" t="str">
        <f t="shared" si="88"/>
        <v/>
      </c>
      <c r="AK78" s="132" t="str">
        <f t="shared" si="88"/>
        <v/>
      </c>
      <c r="AL78" s="132" t="str">
        <f t="shared" si="88"/>
        <v/>
      </c>
      <c r="AM78" s="132" t="str">
        <f t="shared" si="88"/>
        <v/>
      </c>
      <c r="AN78" s="134" t="str">
        <f t="shared" si="88"/>
        <v/>
      </c>
      <c r="AO78" s="138" t="str">
        <f t="shared" si="88"/>
        <v/>
      </c>
      <c r="AP78" s="135" t="str">
        <f t="shared" si="88"/>
        <v/>
      </c>
      <c r="AQ78" s="135" t="str">
        <f t="shared" si="88"/>
        <v/>
      </c>
      <c r="AR78" s="135" t="str">
        <f t="shared" si="88"/>
        <v/>
      </c>
      <c r="AS78" s="135" t="str">
        <f t="shared" si="88"/>
        <v/>
      </c>
      <c r="AT78" s="135" t="str">
        <f t="shared" si="88"/>
        <v/>
      </c>
      <c r="AU78" s="136" t="str">
        <f t="shared" si="88"/>
        <v/>
      </c>
      <c r="AV78" s="137" t="str">
        <f t="shared" si="88"/>
        <v/>
      </c>
    </row>
    <row r="79" spans="1:48" x14ac:dyDescent="0.3">
      <c r="A79" s="53" t="str">
        <f t="shared" ref="A79" si="89">+IF(C79+C80=0,"[ocultar]","")</f>
        <v>[ocultar]</v>
      </c>
      <c r="B79" s="57" t="s">
        <v>162</v>
      </c>
      <c r="C79" s="56">
        <f t="array" ref="C79">SUM(IF($B79=DATOS_[Sexo],
IF($B78=DATOS_[AGRUP. CLAS. PROF.],
IF("Dentro"=DATOS_[Check Periodo Ref.],
1/(COUNTIFS(DATOS_[Sexo],$B79,DATOS_[AGRUP. CLAS. PROF.],$B78,DATOS_[Check Periodo Ref.],"Dentro",DATOS_[id],DATOS_[id]))))))</f>
        <v>0</v>
      </c>
      <c r="D79" s="58">
        <f>COUNTIFS(DATOS_[AGRUP. CLAS. PROF.],$B78,DATOS_[Sexo],$B79,DATOS_[Check Periodo Ref.],"Dentro")</f>
        <v>0</v>
      </c>
      <c r="E79" s="58">
        <f>COUNTIFS(DATOS_[AGRUP. CLAS. PROF.],$B78,DATOS_[Sexo],$B79,DATOS_[Check Periodo Ref.],"Dentro",DATOS_[Check Nº SC Norm],"Sí")</f>
        <v>0</v>
      </c>
      <c r="F79" s="58">
        <f>COUNTIFS(DATOS_[AGRUP. CLAS. PROF.],$B78,DATOS_[Sexo],$B79,DATOS_[Check Periodo Ref.],"Dentro",DATOS_[Check Nº SC Anualiz],"Sí")</f>
        <v>0</v>
      </c>
      <c r="G79" s="58">
        <f>COUNTIFS(DATOS_[AGRUP. CLAS. PROF.],$B78,DATOS_[Sexo],$B79,DATOS_[Check Periodo Ref.],"Dentro",DATOS_[Check Nº SC Norm y Anualiz],"Sí")</f>
        <v>0</v>
      </c>
      <c r="H79" s="58">
        <f>COUNTIFS(DATOS_[AGRUP. CLAS. PROF.],$B78,DATOS_[Sexo],$B79,DATOS_[Check Periodo Ref.],"Dentro",DATOS_[Check Equiparación],"Sí")</f>
        <v>0</v>
      </c>
      <c r="I79" s="100">
        <f t="array" ref="I79">IFERROR(
AVERAGE(IF(DATOS_[Sexo]=$B79,IF(DATOS_[[AGRUP. CLAS. PROF.]:[AGRUP. CLAS. PROF.]]=$B78,IF(DATOS_[Check Equiparado]="Sí",IF(DATOS_[Check Periodo Ref.]="Dentro",DATOS_[SALARIO BASE Eq],FALSE))))),
0)</f>
        <v>0</v>
      </c>
      <c r="J79" s="101">
        <f t="array" ref="J79">IFERROR(
(AVERAGE((IF(DATOS_[[Sexo]:[Sexo]]=$B79,IF(DATOS_[[AGRUP. CLAS. PROF.]:[AGRUP. CLAS. PROF.]]=$B78,IF(DATOS_[[Check Periodo Ref.]:[Check Periodo Ref.]]="Dentro",IF(DATOS_[[Check Equiparado]:[Check Equiparado]]="Sí",IF(DATOS!AE$5="Sí",(1/DATOS_[[% anualiz]:[% anualiz]]),1)*IF(DATOS!AE$4="Sí",1/DATOS_[[% normaliz]:[% normaliz]],1)*(DATOS_[Conc.Sal.01])))))))),
0)</f>
        <v>0</v>
      </c>
      <c r="K79" s="101">
        <f t="array" ref="K79">IFERROR(
(AVERAGE((IF(DATOS_[[Sexo]:[Sexo]]=$B79,IF(DATOS_[[AGRUP. CLAS. PROF.]:[AGRUP. CLAS. PROF.]]=$B78,IF(DATOS_[[Check Periodo Ref.]:[Check Periodo Ref.]]="Dentro",IF(DATOS_[[Check Equiparado]:[Check Equiparado]]="Sí",IF(DATOS!AF$5="Sí",(1/DATOS_[[% anualiz]:[% anualiz]]),1)*IF(DATOS!AF$4="Sí",1/DATOS_[[% normaliz]:[% normaliz]],1)*(DATOS_[Conc.Sal.02])))))))),
0)</f>
        <v>0</v>
      </c>
      <c r="L79" s="101">
        <f t="array" ref="L79">IFERROR(
(AVERAGE((IF(DATOS_[[Sexo]:[Sexo]]=$B79,IF(DATOS_[[AGRUP. CLAS. PROF.]:[AGRUP. CLAS. PROF.]]=$B78,IF(DATOS_[[Check Periodo Ref.]:[Check Periodo Ref.]]="Dentro",IF(DATOS_[[Check Equiparado]:[Check Equiparado]]="Sí",IF(DATOS!AG$5="Sí",(1/DATOS_[[% anualiz]:[% anualiz]]),1)*IF(DATOS!AG$4="Sí",1/DATOS_[[% normaliz]:[% normaliz]],1)*(DATOS_[Conc.Sal.03])))))))),
0)</f>
        <v>0</v>
      </c>
      <c r="M79" s="101">
        <f t="array" ref="M79">IFERROR(
(AVERAGE((IF(DATOS_[[Sexo]:[Sexo]]=$B79,IF(DATOS_[[AGRUP. CLAS. PROF.]:[AGRUP. CLAS. PROF.]]=$B78,IF(DATOS_[[Check Periodo Ref.]:[Check Periodo Ref.]]="Dentro",IF(DATOS_[[Check Equiparado]:[Check Equiparado]]="Sí",IF(DATOS!AH$5="Sí",(1/DATOS_[[% anualiz]:[% anualiz]]),1)*IF(DATOS!AH$4="Sí",1/DATOS_[[% normaliz]:[% normaliz]],1)*(DATOS_[Conc.Sal.04])))))))),
0)</f>
        <v>0</v>
      </c>
      <c r="N79" s="101">
        <f t="array" ref="N79">IFERROR(
(AVERAGE((IF(DATOS_[[Sexo]:[Sexo]]=$B79,IF(DATOS_[[AGRUP. CLAS. PROF.]:[AGRUP. CLAS. PROF.]]=$B78,IF(DATOS_[[Check Periodo Ref.]:[Check Periodo Ref.]]="Dentro",IF(DATOS_[[Check Equiparado]:[Check Equiparado]]="Sí",IF(DATOS!AI$5="Sí",(1/DATOS_[[% anualiz]:[% anualiz]]),1)*IF(DATOS!AI$4="Sí",1/DATOS_[[% normaliz]:[% normaliz]],1)*(DATOS_[Conc.Sal.05])))))))),
0)</f>
        <v>0</v>
      </c>
      <c r="O79" s="101">
        <f t="array" ref="O79">IFERROR(
(AVERAGE((IF(DATOS_[[Sexo]:[Sexo]]=$B79,IF(DATOS_[[AGRUP. CLAS. PROF.]:[AGRUP. CLAS. PROF.]]=$B78,IF(DATOS_[[Check Periodo Ref.]:[Check Periodo Ref.]]="Dentro",IF(DATOS_[[Check Equiparado]:[Check Equiparado]]="Sí",IF(DATOS!AJ$5="Sí",(1/DATOS_[[% anualiz]:[% anualiz]]),1)*IF(DATOS!AJ$4="Sí",1/DATOS_[[% normaliz]:[% normaliz]],1)*(DATOS_[Conc.Sal.06])))))))),
0)</f>
        <v>0</v>
      </c>
      <c r="P79" s="101">
        <f t="array" ref="P79">IFERROR(
(AVERAGE((IF(DATOS_[[Sexo]:[Sexo]]=$B79,IF(DATOS_[[AGRUP. CLAS. PROF.]:[AGRUP. CLAS. PROF.]]=$B78,IF(DATOS_[[Check Periodo Ref.]:[Check Periodo Ref.]]="Dentro",IF(DATOS_[[Check Equiparado]:[Check Equiparado]]="Sí",IF(DATOS!AK$5="Sí",(1/DATOS_[[% anualiz]:[% anualiz]]),1)*IF(DATOS!AK$4="Sí",1/DATOS_[[% normaliz]:[% normaliz]],1)*(DATOS_[Conc.Sal.07])))))))),
0)</f>
        <v>0</v>
      </c>
      <c r="Q79" s="101">
        <f t="array" ref="Q79">IFERROR(
(AVERAGE((IF(DATOS_[[Sexo]:[Sexo]]=$B79,IF(DATOS_[[AGRUP. CLAS. PROF.]:[AGRUP. CLAS. PROF.]]=$B78,IF(DATOS_[[Check Periodo Ref.]:[Check Periodo Ref.]]="Dentro",IF(DATOS_[[Check Equiparado]:[Check Equiparado]]="Sí",IF(DATOS!AL$5="Sí",(1/DATOS_[[% anualiz]:[% anualiz]]),1)*IF(DATOS!AL$4="Sí",1/DATOS_[[% normaliz]:[% normaliz]],1)*(DATOS_[Conc.Sal.08])))))))),
0)</f>
        <v>0</v>
      </c>
      <c r="R79" s="101">
        <f t="array" ref="R79">IFERROR(
(AVERAGE((IF(DATOS_[[Sexo]:[Sexo]]=$B79,IF(DATOS_[[AGRUP. CLAS. PROF.]:[AGRUP. CLAS. PROF.]]=$B78,IF(DATOS_[[Check Periodo Ref.]:[Check Periodo Ref.]]="Dentro",IF(DATOS_[[Check Equiparado]:[Check Equiparado]]="Sí",IF(DATOS!AM$5="Sí",(1/DATOS_[[% anualiz]:[% anualiz]]),1)*IF(DATOS!AM$4="Sí",1/DATOS_[[% normaliz]:[% normaliz]],1)*(DATOS_[Conc.Sal.09])))))))),
0)</f>
        <v>0</v>
      </c>
      <c r="S79" s="101">
        <f t="array" ref="S79">IFERROR(
(AVERAGE((IF(DATOS_[[Sexo]:[Sexo]]=$B79,IF(DATOS_[[AGRUP. CLAS. PROF.]:[AGRUP. CLAS. PROF.]]=$B78,IF(DATOS_[[Check Periodo Ref.]:[Check Periodo Ref.]]="Dentro",IF(DATOS_[[Check Equiparado]:[Check Equiparado]]="Sí",IF(DATOS!AN$5="Sí",(1/DATOS_[[% anualiz]:[% anualiz]]),1)*IF(DATOS!AN$4="Sí",1/DATOS_[[% normaliz]:[% normaliz]],1)*(DATOS_[Conc.Sal.10])))))))),
0)</f>
        <v>0</v>
      </c>
      <c r="T79" s="101">
        <f t="array" ref="T79">IFERROR(
(AVERAGE((IF(DATOS_[[Sexo]:[Sexo]]=$B79,IF(DATOS_[[AGRUP. CLAS. PROF.]:[AGRUP. CLAS. PROF.]]=$B78,IF(DATOS_[[Check Periodo Ref.]:[Check Periodo Ref.]]="Dentro",IF(DATOS_[[Check Equiparado]:[Check Equiparado]]="Sí",IF(DATOS!AO$5="Sí",(1/DATOS_[[% anualiz]:[% anualiz]]),1)*IF(DATOS!AO$4="Sí",1/DATOS_[[% normaliz]:[% normaliz]],1)*(DATOS_[Conc.Sal.11])))))))),
0)</f>
        <v>0</v>
      </c>
      <c r="U79" s="101">
        <f t="array" ref="U79">IFERROR(
(AVERAGE((IF(DATOS_[[Sexo]:[Sexo]]=$B79,IF(DATOS_[[AGRUP. CLAS. PROF.]:[AGRUP. CLAS. PROF.]]=$B78,IF(DATOS_[[Check Periodo Ref.]:[Check Periodo Ref.]]="Dentro",IF(DATOS_[[Check Equiparado]:[Check Equiparado]]="Sí",IF(DATOS!AP$5="Sí",(1/DATOS_[[% anualiz]:[% anualiz]]),1)*IF(DATOS!AP$4="Sí",1/DATOS_[[% normaliz]:[% normaliz]],1)*(DATOS_[Conc.Sal.12])))))))),
0)</f>
        <v>0</v>
      </c>
      <c r="V79" s="101">
        <f t="array" ref="V79">IFERROR(
(AVERAGE((IF(DATOS_[[Sexo]:[Sexo]]=$B79,IF(DATOS_[[AGRUP. CLAS. PROF.]:[AGRUP. CLAS. PROF.]]=$B78,IF(DATOS_[[Check Periodo Ref.]:[Check Periodo Ref.]]="Dentro",IF(DATOS_[[Check Equiparado]:[Check Equiparado]]="Sí",IF(DATOS!AQ$5="Sí",(1/DATOS_[[% anualiz]:[% anualiz]]),1)*IF(DATOS!AQ$4="Sí",1/DATOS_[[% normaliz]:[% normaliz]],1)*(DATOS_[Conc.Sal.13])))))))),
0)</f>
        <v>0</v>
      </c>
      <c r="W79" s="101">
        <f t="array" ref="W79">IFERROR(
(AVERAGE((IF(DATOS_[[Sexo]:[Sexo]]=$B79,IF(DATOS_[[AGRUP. CLAS. PROF.]:[AGRUP. CLAS. PROF.]]=$B78,IF(DATOS_[[Check Periodo Ref.]:[Check Periodo Ref.]]="Dentro",IF(DATOS_[[Check Equiparado]:[Check Equiparado]]="Sí",IF(DATOS!AR$5="Sí",(1/DATOS_[[% anualiz]:[% anualiz]]),1)*IF(DATOS!AR$4="Sí",1/DATOS_[[% normaliz]:[% normaliz]],1)*(DATOS_[Conc.Sal.14])))))))),
0)</f>
        <v>0</v>
      </c>
      <c r="X79" s="101">
        <f t="array" ref="X79">IFERROR(
(AVERAGE((IF(DATOS_[[Sexo]:[Sexo]]=$B79,IF(DATOS_[[AGRUP. CLAS. PROF.]:[AGRUP. CLAS. PROF.]]=$B78,IF(DATOS_[[Check Periodo Ref.]:[Check Periodo Ref.]]="Dentro",IF(DATOS_[[Check Equiparado]:[Check Equiparado]]="Sí",IF(DATOS!AS$5="Sí",(1/DATOS_[[% anualiz]:[% anualiz]]),1)*IF(DATOS!AS$4="Sí",1/DATOS_[[% normaliz]:[% normaliz]],1)*(DATOS_[Conc.Sal.15])))))))),
0)</f>
        <v>0</v>
      </c>
      <c r="Y79" s="101">
        <f t="array" ref="Y79">IFERROR(
(AVERAGE((IF(DATOS_[[Sexo]:[Sexo]]=$B79,IF(DATOS_[[AGRUP. CLAS. PROF.]:[AGRUP. CLAS. PROF.]]=$B78,IF(DATOS_[[Check Periodo Ref.]:[Check Periodo Ref.]]="Dentro",IF(DATOS_[[Check Equiparado]:[Check Equiparado]]="Sí",IF(DATOS!AT$5="Sí",(1/DATOS_[[% anualiz]:[% anualiz]]),1)*IF(DATOS!AT$4="Sí",1/DATOS_[[% normaliz]:[% normaliz]],1)*(DATOS_[Conc.Sal.16])))))))),
0)</f>
        <v>0</v>
      </c>
      <c r="Z79" s="101">
        <f t="array" ref="Z79">IFERROR(
(AVERAGE((IF(DATOS_[[Sexo]:[Sexo]]=$B79,IF(DATOS_[[AGRUP. CLAS. PROF.]:[AGRUP. CLAS. PROF.]]=$B78,IF(DATOS_[[Check Periodo Ref.]:[Check Periodo Ref.]]="Dentro",IF(DATOS_[[Check Equiparado]:[Check Equiparado]]="Sí",IF(DATOS!AU$5="Sí",(1/DATOS_[[% anualiz]:[% anualiz]]),1)*IF(DATOS!AU$4="Sí",1/DATOS_[[% normaliz]:[% normaliz]],1)*(DATOS_[Conc.Sal.17])))))))),
0)</f>
        <v>0</v>
      </c>
      <c r="AA79" s="101">
        <f t="array" ref="AA79">IFERROR(
(AVERAGE((IF(DATOS_[[Sexo]:[Sexo]]=$B79,IF(DATOS_[[AGRUP. CLAS. PROF.]:[AGRUP. CLAS. PROF.]]=$B78,IF(DATOS_[[Check Periodo Ref.]:[Check Periodo Ref.]]="Dentro",IF(DATOS_[[Check Equiparado]:[Check Equiparado]]="Sí",IF(DATOS!AV$5="Sí",(1/DATOS_[[% anualiz]:[% anualiz]]),1)*IF(DATOS!AV$4="Sí",1/DATOS_[[% normaliz]:[% normaliz]],1)*(DATOS_[Conc.Sal.18])))))))),
0)</f>
        <v>0</v>
      </c>
      <c r="AB79" s="101">
        <f t="array" ref="AB79">IFERROR(
(AVERAGE((IF(DATOS_[[Sexo]:[Sexo]]=$B79,IF(DATOS_[[AGRUP. CLAS. PROF.]:[AGRUP. CLAS. PROF.]]=$B78,IF(DATOS_[[Check Periodo Ref.]:[Check Periodo Ref.]]="Dentro",IF(DATOS_[[Check Equiparado]:[Check Equiparado]]="Sí",IF(DATOS!AW$5="Sí",(1/DATOS_[[% anualiz]:[% anualiz]]),1)*IF(DATOS!AW$4="Sí",1/DATOS_[[% normaliz]:[% normaliz]],1)*(DATOS_[Conc.Sal.19])))))))),
0)</f>
        <v>0</v>
      </c>
      <c r="AC79" s="101">
        <f t="array" ref="AC79">IFERROR(
(AVERAGE((IF(DATOS_[[Sexo]:[Sexo]]=$B79,IF(DATOS_[[AGRUP. CLAS. PROF.]:[AGRUP. CLAS. PROF.]]=$B78,IF(DATOS_[[Check Periodo Ref.]:[Check Periodo Ref.]]="Dentro",IF(DATOS_[[Check Equiparado]:[Check Equiparado]]="Sí",IF(DATOS!AX$5="Sí",(1/DATOS_[[% anualiz]:[% anualiz]]),1)*IF(DATOS!AX$4="Sí",1/DATOS_[[% normaliz]:[% normaliz]],1)*(DATOS_[Conc.Sal.20])))))))),
0)</f>
        <v>0</v>
      </c>
      <c r="AD79" s="101">
        <f t="array" ref="AD79">IFERROR(
(AVERAGE((IF(DATOS_[[Sexo]:[Sexo]]=$B79,IF(DATOS_[[AGRUP. CLAS. PROF.]:[AGRUP. CLAS. PROF.]]=$B78,IF(DATOS_[[Check Periodo Ref.]:[Check Periodo Ref.]]="Dentro",IF(DATOS_[[Check Equiparado]:[Check Equiparado]]="Sí",IF(DATOS!AY$5="Sí",(1/DATOS_[[% anualiz]:[% anualiz]]),1)*IF(DATOS!AY$4="Sí",1/DATOS_[[% normaliz]:[% normaliz]],1)*(DATOS_[Conc.Sal.21])))))))),
0)</f>
        <v>0</v>
      </c>
      <c r="AE79" s="101">
        <f t="array" ref="AE79">IFERROR(
(AVERAGE((IF(DATOS_[[Sexo]:[Sexo]]=$B79,IF(DATOS_[[AGRUP. CLAS. PROF.]:[AGRUP. CLAS. PROF.]]=$B78,IF(DATOS_[[Check Periodo Ref.]:[Check Periodo Ref.]]="Dentro",IF(DATOS_[[Check Equiparado]:[Check Equiparado]]="Sí",IF(DATOS!AZ$5="Sí",(1/DATOS_[[% anualiz]:[% anualiz]]),1)*IF(DATOS!AZ$4="Sí",1/DATOS_[[% normaliz]:[% normaliz]],1)*(DATOS_[Conc.Sal.22])))))))),
0)</f>
        <v>0</v>
      </c>
      <c r="AF79" s="101">
        <f t="array" ref="AF79">IFERROR(
(AVERAGE((IF(DATOS_[[Sexo]:[Sexo]]=$B79,IF(DATOS_[[AGRUP. CLAS. PROF.]:[AGRUP. CLAS. PROF.]]=$B78,IF(DATOS_[[Check Periodo Ref.]:[Check Periodo Ref.]]="Dentro",IF(DATOS_[[Check Equiparado]:[Check Equiparado]]="Sí",IF(DATOS!BA$5="Sí",(1/DATOS_[[% anualiz]:[% anualiz]]),1)*IF(DATOS!BA$4="Sí",1/DATOS_[[% normaliz]:[% normaliz]],1)*(DATOS_[Conc.Sal.23])))))))),
0)</f>
        <v>0</v>
      </c>
      <c r="AG79" s="101">
        <f t="array" ref="AG79">IFERROR(
(AVERAGE((IF(DATOS_[[Sexo]:[Sexo]]=$B79,IF(DATOS_[[AGRUP. CLAS. PROF.]:[AGRUP. CLAS. PROF.]]=$B78,IF(DATOS_[[Check Periodo Ref.]:[Check Periodo Ref.]]="Dentro",IF(DATOS_[[Check Equiparado]:[Check Equiparado]]="Sí",IF(DATOS!BB$5="Sí",(1/DATOS_[[% anualiz]:[% anualiz]]),1)*IF(DATOS!BB$4="Sí",1/DATOS_[[% normaliz]:[% normaliz]],1)*(DATOS_[Conc.Sal.24])))))))),
0)</f>
        <v>0</v>
      </c>
      <c r="AH79" s="101">
        <f t="array" ref="AH79">IFERROR(
(AVERAGE((IF(DATOS_[[Sexo]:[Sexo]]=$B79,IF(DATOS_[[AGRUP. CLAS. PROF.]:[AGRUP. CLAS. PROF.]]=$B78,IF(DATOS_[[Check Periodo Ref.]:[Check Periodo Ref.]]="Dentro",IF(DATOS_[[Check Equiparado]:[Check Equiparado]]="Sí",IF(DATOS!BC$5="Sí",(1/DATOS_[[% anualiz]:[% anualiz]]),1)*IF(DATOS!BC$4="Sí",1/DATOS_[[% normaliz]:[% normaliz]],1)*(DATOS_[Conc.Sal.25])))))))),
0)</f>
        <v>0</v>
      </c>
      <c r="AI79" s="101">
        <f t="array" ref="AI79">IFERROR(
(AVERAGE((IF(DATOS_[[Sexo]:[Sexo]]=$B79,IF(DATOS_[[AGRUP. CLAS. PROF.]:[AGRUP. CLAS. PROF.]]=$B78,IF(DATOS_[[Check Periodo Ref.]:[Check Periodo Ref.]]="Dentro",IF(DATOS_[[Check Equiparado]:[Check Equiparado]]="Sí",IF(DATOS!BD$5="Sí",(1/DATOS_[[% anualiz]:[% anualiz]]),1)*IF(DATOS!BD$4="Sí",1/DATOS_[[% normaliz]:[% normaliz]],1)*(DATOS_[Conc.Sal.26])))))))),
0)</f>
        <v>0</v>
      </c>
      <c r="AJ79" s="101">
        <f t="array" ref="AJ79">IFERROR(
(AVERAGE((IF(DATOS_[[Sexo]:[Sexo]]=$B79,IF(DATOS_[[AGRUP. CLAS. PROF.]:[AGRUP. CLAS. PROF.]]=$B78,IF(DATOS_[[Check Periodo Ref.]:[Check Periodo Ref.]]="Dentro",IF(DATOS_[[Check Equiparado]:[Check Equiparado]]="Sí",IF(DATOS!BE$5="Sí",(1/DATOS_[[% anualiz]:[% anualiz]]),1)*IF(DATOS!BE$4="Sí",1/DATOS_[[% normaliz]:[% normaliz]],1)*(DATOS_[Conc.Sal.27])))))))),
0)</f>
        <v>0</v>
      </c>
      <c r="AK79" s="101">
        <f t="array" ref="AK79">IFERROR(
(AVERAGE((IF(DATOS_[[Sexo]:[Sexo]]=$B79,IF(DATOS_[[AGRUP. CLAS. PROF.]:[AGRUP. CLAS. PROF.]]=$B78,IF(DATOS_[[Check Periodo Ref.]:[Check Periodo Ref.]]="Dentro",IF(DATOS_[[Check Equiparado]:[Check Equiparado]]="Sí",IF(DATOS!BF$5="Sí",(1/DATOS_[[% anualiz]:[% anualiz]]),1)*IF(DATOS!BF$4="Sí",1/DATOS_[[% normaliz]:[% normaliz]],1)*(DATOS_[Conc.Sal.28])))))))),
0)</f>
        <v>0</v>
      </c>
      <c r="AL79" s="101">
        <f t="array" ref="AL79">IFERROR(
(AVERAGE((IF(DATOS_[[Sexo]:[Sexo]]=$B79,IF(DATOS_[[AGRUP. CLAS. PROF.]:[AGRUP. CLAS. PROF.]]=$B78,IF(DATOS_[[Check Periodo Ref.]:[Check Periodo Ref.]]="Dentro",IF(DATOS_[[Check Equiparado]:[Check Equiparado]]="Sí",IF(DATOS!BG$5="Sí",(1/DATOS_[[% anualiz]:[% anualiz]]),1)*IF(DATOS!BG$4="Sí",1/DATOS_[[% normaliz]:[% normaliz]],1)*(DATOS_[Conc.Sal.29])))))))),
0)</f>
        <v>0</v>
      </c>
      <c r="AM79" s="101">
        <f t="array" ref="AM79">IFERROR(
(AVERAGE((IF(DATOS_[[Sexo]:[Sexo]]=$B79,IF(DATOS_[[AGRUP. CLAS. PROF.]:[AGRUP. CLAS. PROF.]]=$B78,IF(DATOS_[[Check Periodo Ref.]:[Check Periodo Ref.]]="Dentro",IF(DATOS_[[Check Equiparado]:[Check Equiparado]]="Sí",IF(DATOS!BH$5="Sí",(1/DATOS_[[% anualiz]:[% anualiz]]),1)*IF(DATOS!BH$4="Sí",1/DATOS_[[% normaliz]:[% normaliz]],1)*(DATOS_[Conc.Sal.30])))))))),
0)</f>
        <v>0</v>
      </c>
      <c r="AN79" s="102">
        <f t="array" ref="AN79">IFERROR(
AVERAGE(IF(DATOS_[Sexo]=$B79,IF(DATOS_[[AGRUP. CLAS. PROF.]:[AGRUP. CLAS. PROF.]]=$B78,IF(DATOS_[Check Equiparado]="Sí",IF(DATOS_[Check Periodo Ref.]="Dentro",DATOS_[Tot COMPL.SAL Eq],FALSE))))),
0)</f>
        <v>0</v>
      </c>
      <c r="AO79" s="103">
        <f t="array" ref="AO79">IFERROR(
AVERAGE(IF(DATOS_[Sexo]=$B79,IF(DATOS_[[AGRUP. CLAS. PROF.]:[AGRUP. CLAS. PROF.]]=$B78,IF(DATOS_[Check Equiparado]="Sí",IF(DATOS_[Check Periodo Ref.]="Dentro",DATOS_[TOTAL SALARIO Eq],FALSE))))),
0)</f>
        <v>0</v>
      </c>
      <c r="AP79" s="104">
        <f t="array" ref="AP79">IFERROR(
(AVERAGE((IF(DATOS_[[Sexo]:[Sexo]]=$B79,IF(DATOS_[[AGRUP. CLAS. PROF.]:[AGRUP. CLAS. PROF.]]=$B78,IF(DATOS_[[Check Periodo Ref.]:[Check Periodo Ref.]]="Dentro",IF(DATOS_[[Check Equiparado]:[Check Equiparado]]="Sí",IF(DATOS!BI$5="Sí",(1/DATOS_[[% anualiz]:[% anualiz]]),1)*IF(DATOS!BI$4="Sí",1/DATOS_[[% normaliz]:[% normaliz]],1)*(DATOS_[C.Extra.01])))))))),
0)</f>
        <v>0</v>
      </c>
      <c r="AQ79" s="104">
        <f t="array" ref="AQ79">IFERROR(
(AVERAGE((IF(DATOS_[[Sexo]:[Sexo]]=$B79,IF(DATOS_[[AGRUP. CLAS. PROF.]:[AGRUP. CLAS. PROF.]]=$B78,IF(DATOS_[[Check Periodo Ref.]:[Check Periodo Ref.]]="Dentro",IF(DATOS_[[Check Equiparado]:[Check Equiparado]]="Sí",IF(DATOS!BJ$5="Sí",(1/DATOS_[[% anualiz]:[% anualiz]]),1)*IF(DATOS!BJ$4="Sí",1/DATOS_[[% normaliz]:[% normaliz]],1)*(DATOS_[C.Extra.02])))))))),
0)</f>
        <v>0</v>
      </c>
      <c r="AR79" s="104">
        <f t="array" ref="AR79">IFERROR(
(AVERAGE((IF(DATOS_[[Sexo]:[Sexo]]=$B79,IF(DATOS_[[AGRUP. CLAS. PROF.]:[AGRUP. CLAS. PROF.]]=$B78,IF(DATOS_[[Check Periodo Ref.]:[Check Periodo Ref.]]="Dentro",IF(DATOS_[[Check Equiparado]:[Check Equiparado]]="Sí",IF(DATOS!BK$5="Sí",(1/DATOS_[[% anualiz]:[% anualiz]]),1)*IF(DATOS!BK$4="Sí",1/DATOS_[[% normaliz]:[% normaliz]],1)*(DATOS_[C.Extra.03])))))))),
0)</f>
        <v>0</v>
      </c>
      <c r="AS79" s="104">
        <f t="array" ref="AS79">IFERROR(
(AVERAGE((IF(DATOS_[[Sexo]:[Sexo]]=$B79,IF(DATOS_[[AGRUP. CLAS. PROF.]:[AGRUP. CLAS. PROF.]]=$B78,IF(DATOS_[[Check Periodo Ref.]:[Check Periodo Ref.]]="Dentro",IF(DATOS_[[Check Equiparado]:[Check Equiparado]]="Sí",IF(DATOS!BL$5="Sí",(1/DATOS_[[% anualiz]:[% anualiz]]),1)*IF(DATOS!BL$4="Sí",1/DATOS_[[% normaliz]:[% normaliz]],1)*(DATOS_[C.Extra.04])))))))),
0)</f>
        <v>0</v>
      </c>
      <c r="AT79" s="104">
        <f t="array" ref="AT79">IFERROR(
(AVERAGE((IF(DATOS_[[Sexo]:[Sexo]]=$B79,IF(DATOS_[[AGRUP. CLAS. PROF.]:[AGRUP. CLAS. PROF.]]=$B78,IF(DATOS_[[Check Periodo Ref.]:[Check Periodo Ref.]]="Dentro",IF(DATOS_[[Check Equiparado]:[Check Equiparado]]="Sí",IF(DATOS!BM$5="Sí",(1/DATOS_[[% anualiz]:[% anualiz]]),1)*IF(DATOS!BM$4="Sí",1/DATOS_[[% normaliz]:[% normaliz]],1)*(DATOS_[C.Extra.05])))))))),
0)</f>
        <v>0</v>
      </c>
      <c r="AU79" s="105">
        <f t="array" ref="AU79">IFERROR(
AVERAGE(IF(DATOS_[Sexo]=$B79,IF(DATOS_[[AGRUP. CLAS. PROF.]:[AGRUP. CLAS. PROF.]]=$B78,IF(DATOS_[Check Equiparado]="Sí",IF(DATOS_[Check Periodo Ref.]="Dentro",DATOS_[Tot Extrasalarial Eq],FALSE))))),
0)</f>
        <v>0</v>
      </c>
      <c r="AV79" s="106">
        <f t="array" ref="AV79">IFERROR(
AVERAGE(IF(DATOS_[Sexo]=$B79,IF(DATOS_[[AGRUP. CLAS. PROF.]:[AGRUP. CLAS. PROF.]]=$B78,IF(DATOS_[Check Equiparado]="Sí",IF(DATOS_[Check Periodo Ref.]="Dentro",DATOS_[TOTAL Retrib Eq],FALSE))))),
0)</f>
        <v>0</v>
      </c>
    </row>
    <row r="80" spans="1:48" x14ac:dyDescent="0.3">
      <c r="A80" s="53" t="str">
        <f t="shared" ref="A80" si="90">+A79</f>
        <v>[ocultar]</v>
      </c>
      <c r="B80" s="57" t="s">
        <v>163</v>
      </c>
      <c r="C80" s="56">
        <f t="array" ref="C80">SUM(IF($B80=DATOS_[Sexo],
IF($B78=DATOS_[AGRUP. CLAS. PROF.],
IF("Dentro"=DATOS_[Check Periodo Ref.],
1/(COUNTIFS(DATOS_[Sexo],$B80,DATOS_[AGRUP. CLAS. PROF.],$B78,DATOS_[Check Periodo Ref.],"Dentro",DATOS_[id],DATOS_[id]))))))</f>
        <v>0</v>
      </c>
      <c r="D80" s="58">
        <f>COUNTIFS(DATOS_[AGRUP. CLAS. PROF.],$B78,DATOS_[Sexo],$B80,DATOS_[Check Periodo Ref.],"Dentro")</f>
        <v>0</v>
      </c>
      <c r="E80" s="58">
        <f>COUNTIFS(DATOS_[AGRUP. CLAS. PROF.],$B78,DATOS_[Sexo],$B80,DATOS_[Check Periodo Ref.],"Dentro",DATOS_[Check Nº SC Norm],"Sí")</f>
        <v>0</v>
      </c>
      <c r="F80" s="58">
        <f>COUNTIFS(DATOS_[AGRUP. CLAS. PROF.],$B78,DATOS_[Sexo],$B80,DATOS_[Check Periodo Ref.],"Dentro",DATOS_[Check Nº SC Anualiz],"Sí")</f>
        <v>0</v>
      </c>
      <c r="G80" s="58">
        <f>COUNTIFS(DATOS_[AGRUP. CLAS. PROF.],$B78,DATOS_[Sexo],$B80,DATOS_[Check Periodo Ref.],"Dentro",DATOS_[Check Nº SC Norm y Anualiz],"Sí")</f>
        <v>0</v>
      </c>
      <c r="H80" s="58">
        <f>COUNTIFS(DATOS_[AGRUP. CLAS. PROF.],$B78,DATOS_[Sexo],$B80,DATOS_[Check Periodo Ref.],"Dentro",DATOS_[Check Equiparación],"Sí")</f>
        <v>0</v>
      </c>
      <c r="I80" s="100" cm="1">
        <f t="array" ref="I80">IFERROR(
AVERAGE(IF(DATOS_[Sexo]=$B80,IF(DATOS_[[AGRUP. CLAS. PROF.]:[AGRUP. CLAS. PROF.]]=$B78,IF(DATOS_[Check Equiparado]="Sí",IF(DATOS_[Check Periodo Ref.]="Dentro",DATOS_[SALARIO BASE Eq],FALSE))))),
0)</f>
        <v>0</v>
      </c>
      <c r="J80" s="101">
        <f t="array" ref="J80">IFERROR(
(AVERAGE((IF(DATOS_[[Sexo]:[Sexo]]=$B80,IF(DATOS_[[AGRUP. CLAS. PROF.]:[AGRUP. CLAS. PROF.]]=$B78,IF(DATOS_[[Check Periodo Ref.]:[Check Periodo Ref.]]="Dentro",IF(DATOS_[[Check Equiparado]:[Check Equiparado]]="Sí",IF(DATOS!AE$5="Sí",(1/DATOS_[[% anualiz]:[% anualiz]]),1)*IF(DATOS!AE$4="Sí",1/DATOS_[[% normaliz]:[% normaliz]],1)*(DATOS_[Conc.Sal.01])))))))),
0)</f>
        <v>0</v>
      </c>
      <c r="K80" s="101">
        <f t="array" ref="K80">IFERROR(
(AVERAGE((IF(DATOS_[[Sexo]:[Sexo]]=$B80,IF(DATOS_[[AGRUP. CLAS. PROF.]:[AGRUP. CLAS. PROF.]]=$B78,IF(DATOS_[[Check Periodo Ref.]:[Check Periodo Ref.]]="Dentro",IF(DATOS_[[Check Equiparado]:[Check Equiparado]]="Sí",IF(DATOS!AF$5="Sí",(1/DATOS_[[% anualiz]:[% anualiz]]),1)*IF(DATOS!AF$4="Sí",1/DATOS_[[% normaliz]:[% normaliz]],1)*(DATOS_[Conc.Sal.02])))))))),
0)</f>
        <v>0</v>
      </c>
      <c r="L80" s="101">
        <f t="array" ref="L80">IFERROR(
(AVERAGE((IF(DATOS_[[Sexo]:[Sexo]]=$B80,IF(DATOS_[[AGRUP. CLAS. PROF.]:[AGRUP. CLAS. PROF.]]=$B78,IF(DATOS_[[Check Periodo Ref.]:[Check Periodo Ref.]]="Dentro",IF(DATOS_[[Check Equiparado]:[Check Equiparado]]="Sí",IF(DATOS!AG$5="Sí",(1/DATOS_[[% anualiz]:[% anualiz]]),1)*IF(DATOS!AG$4="Sí",1/DATOS_[[% normaliz]:[% normaliz]],1)*(DATOS_[Conc.Sal.03])))))))),
0)</f>
        <v>0</v>
      </c>
      <c r="M80" s="101">
        <f t="array" ref="M80">IFERROR(
(AVERAGE((IF(DATOS_[[Sexo]:[Sexo]]=$B80,IF(DATOS_[[AGRUP. CLAS. PROF.]:[AGRUP. CLAS. PROF.]]=$B78,IF(DATOS_[[Check Periodo Ref.]:[Check Periodo Ref.]]="Dentro",IF(DATOS_[[Check Equiparado]:[Check Equiparado]]="Sí",IF(DATOS!AH$5="Sí",(1/DATOS_[[% anualiz]:[% anualiz]]),1)*IF(DATOS!AH$4="Sí",1/DATOS_[[% normaliz]:[% normaliz]],1)*(DATOS_[Conc.Sal.04])))))))),
0)</f>
        <v>0</v>
      </c>
      <c r="N80" s="101">
        <f t="array" ref="N80">IFERROR(
(AVERAGE((IF(DATOS_[[Sexo]:[Sexo]]=$B80,IF(DATOS_[[AGRUP. CLAS. PROF.]:[AGRUP. CLAS. PROF.]]=$B78,IF(DATOS_[[Check Periodo Ref.]:[Check Periodo Ref.]]="Dentro",IF(DATOS_[[Check Equiparado]:[Check Equiparado]]="Sí",IF(DATOS!AI$5="Sí",(1/DATOS_[[% anualiz]:[% anualiz]]),1)*IF(DATOS!AI$4="Sí",1/DATOS_[[% normaliz]:[% normaliz]],1)*(DATOS_[Conc.Sal.05])))))))),
0)</f>
        <v>0</v>
      </c>
      <c r="O80" s="101">
        <f t="array" ref="O80">IFERROR(
(AVERAGE((IF(DATOS_[[Sexo]:[Sexo]]=$B80,IF(DATOS_[[AGRUP. CLAS. PROF.]:[AGRUP. CLAS. PROF.]]=$B78,IF(DATOS_[[Check Periodo Ref.]:[Check Periodo Ref.]]="Dentro",IF(DATOS_[[Check Equiparado]:[Check Equiparado]]="Sí",IF(DATOS!AJ$5="Sí",(1/DATOS_[[% anualiz]:[% anualiz]]),1)*IF(DATOS!AJ$4="Sí",1/DATOS_[[% normaliz]:[% normaliz]],1)*(DATOS_[Conc.Sal.06])))))))),
0)</f>
        <v>0</v>
      </c>
      <c r="P80" s="101">
        <f t="array" ref="P80">IFERROR(
(AVERAGE((IF(DATOS_[[Sexo]:[Sexo]]=$B80,IF(DATOS_[[AGRUP. CLAS. PROF.]:[AGRUP. CLAS. PROF.]]=$B78,IF(DATOS_[[Check Periodo Ref.]:[Check Periodo Ref.]]="Dentro",IF(DATOS_[[Check Equiparado]:[Check Equiparado]]="Sí",IF(DATOS!AK$5="Sí",(1/DATOS_[[% anualiz]:[% anualiz]]),1)*IF(DATOS!AK$4="Sí",1/DATOS_[[% normaliz]:[% normaliz]],1)*(DATOS_[Conc.Sal.07])))))))),
0)</f>
        <v>0</v>
      </c>
      <c r="Q80" s="101">
        <f t="array" ref="Q80">IFERROR(
(AVERAGE((IF(DATOS_[[Sexo]:[Sexo]]=$B80,IF(DATOS_[[AGRUP. CLAS. PROF.]:[AGRUP. CLAS. PROF.]]=$B78,IF(DATOS_[[Check Periodo Ref.]:[Check Periodo Ref.]]="Dentro",IF(DATOS_[[Check Equiparado]:[Check Equiparado]]="Sí",IF(DATOS!AL$5="Sí",(1/DATOS_[[% anualiz]:[% anualiz]]),1)*IF(DATOS!AL$4="Sí",1/DATOS_[[% normaliz]:[% normaliz]],1)*(DATOS_[Conc.Sal.08])))))))),
0)</f>
        <v>0</v>
      </c>
      <c r="R80" s="101">
        <f t="array" ref="R80">IFERROR(
(AVERAGE((IF(DATOS_[[Sexo]:[Sexo]]=$B80,IF(DATOS_[[AGRUP. CLAS. PROF.]:[AGRUP. CLAS. PROF.]]=$B78,IF(DATOS_[[Check Periodo Ref.]:[Check Periodo Ref.]]="Dentro",IF(DATOS_[[Check Equiparado]:[Check Equiparado]]="Sí",IF(DATOS!AM$5="Sí",(1/DATOS_[[% anualiz]:[% anualiz]]),1)*IF(DATOS!AM$4="Sí",1/DATOS_[[% normaliz]:[% normaliz]],1)*(DATOS_[Conc.Sal.09])))))))),
0)</f>
        <v>0</v>
      </c>
      <c r="S80" s="101">
        <f t="array" ref="S80">IFERROR(
(AVERAGE((IF(DATOS_[[Sexo]:[Sexo]]=$B80,IF(DATOS_[[AGRUP. CLAS. PROF.]:[AGRUP. CLAS. PROF.]]=$B78,IF(DATOS_[[Check Periodo Ref.]:[Check Periodo Ref.]]="Dentro",IF(DATOS_[[Check Equiparado]:[Check Equiparado]]="Sí",IF(DATOS!AN$5="Sí",(1/DATOS_[[% anualiz]:[% anualiz]]),1)*IF(DATOS!AN$4="Sí",1/DATOS_[[% normaliz]:[% normaliz]],1)*(DATOS_[Conc.Sal.10])))))))),
0)</f>
        <v>0</v>
      </c>
      <c r="T80" s="101">
        <f t="array" ref="T80">IFERROR(
(AVERAGE((IF(DATOS_[[Sexo]:[Sexo]]=$B80,IF(DATOS_[[AGRUP. CLAS. PROF.]:[AGRUP. CLAS. PROF.]]=$B78,IF(DATOS_[[Check Periodo Ref.]:[Check Periodo Ref.]]="Dentro",IF(DATOS_[[Check Equiparado]:[Check Equiparado]]="Sí",IF(DATOS!AO$5="Sí",(1/DATOS_[[% anualiz]:[% anualiz]]),1)*IF(DATOS!AO$4="Sí",1/DATOS_[[% normaliz]:[% normaliz]],1)*(DATOS_[Conc.Sal.11])))))))),
0)</f>
        <v>0</v>
      </c>
      <c r="U80" s="101">
        <f t="array" ref="U80">IFERROR(
(AVERAGE((IF(DATOS_[[Sexo]:[Sexo]]=$B80,IF(DATOS_[[AGRUP. CLAS. PROF.]:[AGRUP. CLAS. PROF.]]=$B78,IF(DATOS_[[Check Periodo Ref.]:[Check Periodo Ref.]]="Dentro",IF(DATOS_[[Check Equiparado]:[Check Equiparado]]="Sí",IF(DATOS!AP$5="Sí",(1/DATOS_[[% anualiz]:[% anualiz]]),1)*IF(DATOS!AP$4="Sí",1/DATOS_[[% normaliz]:[% normaliz]],1)*(DATOS_[Conc.Sal.12])))))))),
0)</f>
        <v>0</v>
      </c>
      <c r="V80" s="101">
        <f t="array" ref="V80">IFERROR(
(AVERAGE((IF(DATOS_[[Sexo]:[Sexo]]=$B80,IF(DATOS_[[AGRUP. CLAS. PROF.]:[AGRUP. CLAS. PROF.]]=$B78,IF(DATOS_[[Check Periodo Ref.]:[Check Periodo Ref.]]="Dentro",IF(DATOS_[[Check Equiparado]:[Check Equiparado]]="Sí",IF(DATOS!AQ$5="Sí",(1/DATOS_[[% anualiz]:[% anualiz]]),1)*IF(DATOS!AQ$4="Sí",1/DATOS_[[% normaliz]:[% normaliz]],1)*(DATOS_[Conc.Sal.13])))))))),
0)</f>
        <v>0</v>
      </c>
      <c r="W80" s="101">
        <f t="array" ref="W80">IFERROR(
(AVERAGE((IF(DATOS_[[Sexo]:[Sexo]]=$B80,IF(DATOS_[[AGRUP. CLAS. PROF.]:[AGRUP. CLAS. PROF.]]=$B78,IF(DATOS_[[Check Periodo Ref.]:[Check Periodo Ref.]]="Dentro",IF(DATOS_[[Check Equiparado]:[Check Equiparado]]="Sí",IF(DATOS!AR$5="Sí",(1/DATOS_[[% anualiz]:[% anualiz]]),1)*IF(DATOS!AR$4="Sí",1/DATOS_[[% normaliz]:[% normaliz]],1)*(DATOS_[Conc.Sal.14])))))))),
0)</f>
        <v>0</v>
      </c>
      <c r="X80" s="101">
        <f t="array" ref="X80">IFERROR(
(AVERAGE((IF(DATOS_[[Sexo]:[Sexo]]=$B80,IF(DATOS_[[AGRUP. CLAS. PROF.]:[AGRUP. CLAS. PROF.]]=$B78,IF(DATOS_[[Check Periodo Ref.]:[Check Periodo Ref.]]="Dentro",IF(DATOS_[[Check Equiparado]:[Check Equiparado]]="Sí",IF(DATOS!AS$5="Sí",(1/DATOS_[[% anualiz]:[% anualiz]]),1)*IF(DATOS!AS$4="Sí",1/DATOS_[[% normaliz]:[% normaliz]],1)*(DATOS_[Conc.Sal.15])))))))),
0)</f>
        <v>0</v>
      </c>
      <c r="Y80" s="101">
        <f t="array" ref="Y80">IFERROR(
(AVERAGE((IF(DATOS_[[Sexo]:[Sexo]]=$B80,IF(DATOS_[[AGRUP. CLAS. PROF.]:[AGRUP. CLAS. PROF.]]=$B78,IF(DATOS_[[Check Periodo Ref.]:[Check Periodo Ref.]]="Dentro",IF(DATOS_[[Check Equiparado]:[Check Equiparado]]="Sí",IF(DATOS!AT$5="Sí",(1/DATOS_[[% anualiz]:[% anualiz]]),1)*IF(DATOS!AT$4="Sí",1/DATOS_[[% normaliz]:[% normaliz]],1)*(DATOS_[Conc.Sal.16])))))))),
0)</f>
        <v>0</v>
      </c>
      <c r="Z80" s="101">
        <f t="array" ref="Z80">IFERROR(
(AVERAGE((IF(DATOS_[[Sexo]:[Sexo]]=$B80,IF(DATOS_[[AGRUP. CLAS. PROF.]:[AGRUP. CLAS. PROF.]]=$B78,IF(DATOS_[[Check Periodo Ref.]:[Check Periodo Ref.]]="Dentro",IF(DATOS_[[Check Equiparado]:[Check Equiparado]]="Sí",IF(DATOS!AU$5="Sí",(1/DATOS_[[% anualiz]:[% anualiz]]),1)*IF(DATOS!AU$4="Sí",1/DATOS_[[% normaliz]:[% normaliz]],1)*(DATOS_[Conc.Sal.17])))))))),
0)</f>
        <v>0</v>
      </c>
      <c r="AA80" s="101">
        <f t="array" ref="AA80">IFERROR(
(AVERAGE((IF(DATOS_[[Sexo]:[Sexo]]=$B80,IF(DATOS_[[AGRUP. CLAS. PROF.]:[AGRUP. CLAS. PROF.]]=$B78,IF(DATOS_[[Check Periodo Ref.]:[Check Periodo Ref.]]="Dentro",IF(DATOS_[[Check Equiparado]:[Check Equiparado]]="Sí",IF(DATOS!AV$5="Sí",(1/DATOS_[[% anualiz]:[% anualiz]]),1)*IF(DATOS!AV$4="Sí",1/DATOS_[[% normaliz]:[% normaliz]],1)*(DATOS_[Conc.Sal.18])))))))),
0)</f>
        <v>0</v>
      </c>
      <c r="AB80" s="101">
        <f t="array" ref="AB80">IFERROR(
(AVERAGE((IF(DATOS_[[Sexo]:[Sexo]]=$B80,IF(DATOS_[[AGRUP. CLAS. PROF.]:[AGRUP. CLAS. PROF.]]=$B78,IF(DATOS_[[Check Periodo Ref.]:[Check Periodo Ref.]]="Dentro",IF(DATOS_[[Check Equiparado]:[Check Equiparado]]="Sí",IF(DATOS!AW$5="Sí",(1/DATOS_[[% anualiz]:[% anualiz]]),1)*IF(DATOS!AW$4="Sí",1/DATOS_[[% normaliz]:[% normaliz]],1)*(DATOS_[Conc.Sal.19])))))))),
0)</f>
        <v>0</v>
      </c>
      <c r="AC80" s="101">
        <f t="array" ref="AC80">IFERROR(
(AVERAGE((IF(DATOS_[[Sexo]:[Sexo]]=$B80,IF(DATOS_[[AGRUP. CLAS. PROF.]:[AGRUP. CLAS. PROF.]]=$B78,IF(DATOS_[[Check Periodo Ref.]:[Check Periodo Ref.]]="Dentro",IF(DATOS_[[Check Equiparado]:[Check Equiparado]]="Sí",IF(DATOS!AX$5="Sí",(1/DATOS_[[% anualiz]:[% anualiz]]),1)*IF(DATOS!AX$4="Sí",1/DATOS_[[% normaliz]:[% normaliz]],1)*(DATOS_[Conc.Sal.20])))))))),
0)</f>
        <v>0</v>
      </c>
      <c r="AD80" s="101">
        <f t="array" ref="AD80">IFERROR(
(AVERAGE((IF(DATOS_[[Sexo]:[Sexo]]=$B80,IF(DATOS_[[AGRUP. CLAS. PROF.]:[AGRUP. CLAS. PROF.]]=$B78,IF(DATOS_[[Check Periodo Ref.]:[Check Periodo Ref.]]="Dentro",IF(DATOS_[[Check Equiparado]:[Check Equiparado]]="Sí",IF(DATOS!AY$5="Sí",(1/DATOS_[[% anualiz]:[% anualiz]]),1)*IF(DATOS!AY$4="Sí",1/DATOS_[[% normaliz]:[% normaliz]],1)*(DATOS_[Conc.Sal.21])))))))),
0)</f>
        <v>0</v>
      </c>
      <c r="AE80" s="101">
        <f t="array" ref="AE80">IFERROR(
(AVERAGE((IF(DATOS_[[Sexo]:[Sexo]]=$B80,IF(DATOS_[[AGRUP. CLAS. PROF.]:[AGRUP. CLAS. PROF.]]=$B78,IF(DATOS_[[Check Periodo Ref.]:[Check Periodo Ref.]]="Dentro",IF(DATOS_[[Check Equiparado]:[Check Equiparado]]="Sí",IF(DATOS!AZ$5="Sí",(1/DATOS_[[% anualiz]:[% anualiz]]),1)*IF(DATOS!AZ$4="Sí",1/DATOS_[[% normaliz]:[% normaliz]],1)*(DATOS_[Conc.Sal.22])))))))),
0)</f>
        <v>0</v>
      </c>
      <c r="AF80" s="101">
        <f t="array" ref="AF80">IFERROR(
(AVERAGE((IF(DATOS_[[Sexo]:[Sexo]]=$B80,IF(DATOS_[[AGRUP. CLAS. PROF.]:[AGRUP. CLAS. PROF.]]=$B78,IF(DATOS_[[Check Periodo Ref.]:[Check Periodo Ref.]]="Dentro",IF(DATOS_[[Check Equiparado]:[Check Equiparado]]="Sí",IF(DATOS!BA$5="Sí",(1/DATOS_[[% anualiz]:[% anualiz]]),1)*IF(DATOS!BA$4="Sí",1/DATOS_[[% normaliz]:[% normaliz]],1)*(DATOS_[Conc.Sal.23])))))))),
0)</f>
        <v>0</v>
      </c>
      <c r="AG80" s="101">
        <f t="array" ref="AG80">IFERROR(
(AVERAGE((IF(DATOS_[[Sexo]:[Sexo]]=$B80,IF(DATOS_[[AGRUP. CLAS. PROF.]:[AGRUP. CLAS. PROF.]]=$B78,IF(DATOS_[[Check Periodo Ref.]:[Check Periodo Ref.]]="Dentro",IF(DATOS_[[Check Equiparado]:[Check Equiparado]]="Sí",IF(DATOS!BB$5="Sí",(1/DATOS_[[% anualiz]:[% anualiz]]),1)*IF(DATOS!BB$4="Sí",1/DATOS_[[% normaliz]:[% normaliz]],1)*(DATOS_[Conc.Sal.24])))))))),
0)</f>
        <v>0</v>
      </c>
      <c r="AH80" s="101">
        <f t="array" ref="AH80">IFERROR(
(AVERAGE((IF(DATOS_[[Sexo]:[Sexo]]=$B80,IF(DATOS_[[AGRUP. CLAS. PROF.]:[AGRUP. CLAS. PROF.]]=$B78,IF(DATOS_[[Check Periodo Ref.]:[Check Periodo Ref.]]="Dentro",IF(DATOS_[[Check Equiparado]:[Check Equiparado]]="Sí",IF(DATOS!BC$5="Sí",(1/DATOS_[[% anualiz]:[% anualiz]]),1)*IF(DATOS!BC$4="Sí",1/DATOS_[[% normaliz]:[% normaliz]],1)*(DATOS_[Conc.Sal.25])))))))),
0)</f>
        <v>0</v>
      </c>
      <c r="AI80" s="101">
        <f t="array" ref="AI80">IFERROR(
(AVERAGE((IF(DATOS_[[Sexo]:[Sexo]]=$B80,IF(DATOS_[[AGRUP. CLAS. PROF.]:[AGRUP. CLAS. PROF.]]=$B78,IF(DATOS_[[Check Periodo Ref.]:[Check Periodo Ref.]]="Dentro",IF(DATOS_[[Check Equiparado]:[Check Equiparado]]="Sí",IF(DATOS!BD$5="Sí",(1/DATOS_[[% anualiz]:[% anualiz]]),1)*IF(DATOS!BD$4="Sí",1/DATOS_[[% normaliz]:[% normaliz]],1)*(DATOS_[Conc.Sal.26])))))))),
0)</f>
        <v>0</v>
      </c>
      <c r="AJ80" s="101">
        <f t="array" ref="AJ80">IFERROR(
(AVERAGE((IF(DATOS_[[Sexo]:[Sexo]]=$B80,IF(DATOS_[[AGRUP. CLAS. PROF.]:[AGRUP. CLAS. PROF.]]=$B78,IF(DATOS_[[Check Periodo Ref.]:[Check Periodo Ref.]]="Dentro",IF(DATOS_[[Check Equiparado]:[Check Equiparado]]="Sí",IF(DATOS!BE$5="Sí",(1/DATOS_[[% anualiz]:[% anualiz]]),1)*IF(DATOS!BE$4="Sí",1/DATOS_[[% normaliz]:[% normaliz]],1)*(DATOS_[Conc.Sal.27])))))))),
0)</f>
        <v>0</v>
      </c>
      <c r="AK80" s="101">
        <f t="array" ref="AK80">IFERROR(
(AVERAGE((IF(DATOS_[[Sexo]:[Sexo]]=$B80,IF(DATOS_[[AGRUP. CLAS. PROF.]:[AGRUP. CLAS. PROF.]]=$B78,IF(DATOS_[[Check Periodo Ref.]:[Check Periodo Ref.]]="Dentro",IF(DATOS_[[Check Equiparado]:[Check Equiparado]]="Sí",IF(DATOS!BF$5="Sí",(1/DATOS_[[% anualiz]:[% anualiz]]),1)*IF(DATOS!BF$4="Sí",1/DATOS_[[% normaliz]:[% normaliz]],1)*(DATOS_[Conc.Sal.28])))))))),
0)</f>
        <v>0</v>
      </c>
      <c r="AL80" s="101">
        <f t="array" ref="AL80">IFERROR(
(AVERAGE((IF(DATOS_[[Sexo]:[Sexo]]=$B80,IF(DATOS_[[AGRUP. CLAS. PROF.]:[AGRUP. CLAS. PROF.]]=$B78,IF(DATOS_[[Check Periodo Ref.]:[Check Periodo Ref.]]="Dentro",IF(DATOS_[[Check Equiparado]:[Check Equiparado]]="Sí",IF(DATOS!BG$5="Sí",(1/DATOS_[[% anualiz]:[% anualiz]]),1)*IF(DATOS!BG$4="Sí",1/DATOS_[[% normaliz]:[% normaliz]],1)*(DATOS_[Conc.Sal.29])))))))),
0)</f>
        <v>0</v>
      </c>
      <c r="AM80" s="101">
        <f t="array" ref="AM80">IFERROR(
(AVERAGE((IF(DATOS_[[Sexo]:[Sexo]]=$B80,IF(DATOS_[[AGRUP. CLAS. PROF.]:[AGRUP. CLAS. PROF.]]=$B78,IF(DATOS_[[Check Periodo Ref.]:[Check Periodo Ref.]]="Dentro",IF(DATOS_[[Check Equiparado]:[Check Equiparado]]="Sí",IF(DATOS!BH$5="Sí",(1/DATOS_[[% anualiz]:[% anualiz]]),1)*IF(DATOS!BH$4="Sí",1/DATOS_[[% normaliz]:[% normaliz]],1)*(DATOS_[Conc.Sal.30])))))))),
0)</f>
        <v>0</v>
      </c>
      <c r="AN80" s="102">
        <f t="array" ref="AN80">IFERROR(
AVERAGE(IF(DATOS_[Sexo]=$B80,IF(DATOS_[[AGRUP. CLAS. PROF.]:[AGRUP. CLAS. PROF.]]=$B78,IF(DATOS_[Check Equiparado]="Sí",IF(DATOS_[Check Periodo Ref.]="Dentro",DATOS_[Tot COMPL.SAL Eq],FALSE))))),
0)</f>
        <v>0</v>
      </c>
      <c r="AO80" s="103">
        <f t="array" ref="AO80">IFERROR(
AVERAGE(IF(DATOS_[Sexo]=$B80,IF(DATOS_[[AGRUP. CLAS. PROF.]:[AGRUP. CLAS. PROF.]]=$B78,IF(DATOS_[Check Equiparado]="Sí",IF(DATOS_[Check Periodo Ref.]="Dentro",DATOS_[TOTAL SALARIO Eq],FALSE))))),
0)</f>
        <v>0</v>
      </c>
      <c r="AP80" s="104">
        <f t="array" ref="AP80">IFERROR(
(AVERAGE((IF(DATOS_[[Sexo]:[Sexo]]=$B80,IF(DATOS_[[AGRUP. CLAS. PROF.]:[AGRUP. CLAS. PROF.]]=$B78,IF(DATOS_[[Check Periodo Ref.]:[Check Periodo Ref.]]="Dentro",IF(DATOS_[[Check Equiparado]:[Check Equiparado]]="Sí",IF(DATOS!BI$5="Sí",(1/DATOS_[[% anualiz]:[% anualiz]]),1)*IF(DATOS!BI$4="Sí",1/DATOS_[[% normaliz]:[% normaliz]],1)*(DATOS_[C.Extra.01])))))))),
0)</f>
        <v>0</v>
      </c>
      <c r="AQ80" s="104">
        <f t="array" ref="AQ80">IFERROR(
(AVERAGE((IF(DATOS_[[Sexo]:[Sexo]]=$B80,IF(DATOS_[[AGRUP. CLAS. PROF.]:[AGRUP. CLAS. PROF.]]=$B78,IF(DATOS_[[Check Periodo Ref.]:[Check Periodo Ref.]]="Dentro",IF(DATOS_[[Check Equiparado]:[Check Equiparado]]="Sí",IF(DATOS!BJ$5="Sí",(1/DATOS_[[% anualiz]:[% anualiz]]),1)*IF(DATOS!BJ$4="Sí",1/DATOS_[[% normaliz]:[% normaliz]],1)*(DATOS_[C.Extra.02])))))))),
0)</f>
        <v>0</v>
      </c>
      <c r="AR80" s="104">
        <f t="array" ref="AR80">IFERROR(
(AVERAGE((IF(DATOS_[[Sexo]:[Sexo]]=$B80,IF(DATOS_[[AGRUP. CLAS. PROF.]:[AGRUP. CLAS. PROF.]]=$B78,IF(DATOS_[[Check Periodo Ref.]:[Check Periodo Ref.]]="Dentro",IF(DATOS_[[Check Equiparado]:[Check Equiparado]]="Sí",IF(DATOS!BK$5="Sí",(1/DATOS_[[% anualiz]:[% anualiz]]),1)*IF(DATOS!BK$4="Sí",1/DATOS_[[% normaliz]:[% normaliz]],1)*(DATOS_[C.Extra.03])))))))),
0)</f>
        <v>0</v>
      </c>
      <c r="AS80" s="104">
        <f t="array" ref="AS80">IFERROR(
(AVERAGE((IF(DATOS_[[Sexo]:[Sexo]]=$B80,IF(DATOS_[[AGRUP. CLAS. PROF.]:[AGRUP. CLAS. PROF.]]=$B78,IF(DATOS_[[Check Periodo Ref.]:[Check Periodo Ref.]]="Dentro",IF(DATOS_[[Check Equiparado]:[Check Equiparado]]="Sí",IF(DATOS!BL$5="Sí",(1/DATOS_[[% anualiz]:[% anualiz]]),1)*IF(DATOS!BL$4="Sí",1/DATOS_[[% normaliz]:[% normaliz]],1)*(DATOS_[C.Extra.04])))))))),
0)</f>
        <v>0</v>
      </c>
      <c r="AT80" s="104">
        <f t="array" ref="AT80">IFERROR(
(AVERAGE((IF(DATOS_[[Sexo]:[Sexo]]=$B80,IF(DATOS_[[AGRUP. CLAS. PROF.]:[AGRUP. CLAS. PROF.]]=$B78,IF(DATOS_[[Check Periodo Ref.]:[Check Periodo Ref.]]="Dentro",IF(DATOS_[[Check Equiparado]:[Check Equiparado]]="Sí",IF(DATOS!BM$5="Sí",(1/DATOS_[[% anualiz]:[% anualiz]]),1)*IF(DATOS!BM$4="Sí",1/DATOS_[[% normaliz]:[% normaliz]],1)*(DATOS_[C.Extra.05])))))))),
0)</f>
        <v>0</v>
      </c>
      <c r="AU80" s="105">
        <f t="array" ref="AU80">IFERROR(
AVERAGE(IF(DATOS_[Sexo]=$B80,IF(DATOS_[[AGRUP. CLAS. PROF.]:[AGRUP. CLAS. PROF.]]=$B78,IF(DATOS_[Check Equiparado]="Sí",IF(DATOS_[Check Periodo Ref.]="Dentro",DATOS_[Tot Extrasalarial Eq],FALSE))))),
0)</f>
        <v>0</v>
      </c>
      <c r="AV80" s="106">
        <f t="array" ref="AV80">IFERROR(
AVERAGE(IF(DATOS_[Sexo]=$B80,IF(DATOS_[[AGRUP. CLAS. PROF.]:[AGRUP. CLAS. PROF.]]=$B78,IF(DATOS_[Check Equiparado]="Sí",IF(DATOS_[Check Periodo Ref.]="Dentro",DATOS_[TOTAL Retrib Eq],FALSE))))),
0)</f>
        <v>0</v>
      </c>
    </row>
    <row r="81" spans="1:48" ht="17.25" thickBot="1" x14ac:dyDescent="0.35">
      <c r="A81" s="53" t="str">
        <f t="shared" ref="A81" si="91">+A82</f>
        <v>[ocultar]</v>
      </c>
      <c r="B81" s="62" t="s">
        <v>239</v>
      </c>
      <c r="C81" s="99"/>
      <c r="D81" s="63"/>
      <c r="E81" s="63"/>
      <c r="F81" s="63"/>
      <c r="G81" s="63"/>
      <c r="H81" s="63"/>
      <c r="I81" s="129" t="str">
        <f t="shared" ref="I81:AV81" si="92">IFERROR((I82-I83)/I82,"")</f>
        <v/>
      </c>
      <c r="J81" s="130" t="str">
        <f t="shared" si="92"/>
        <v/>
      </c>
      <c r="K81" s="131" t="str">
        <f t="shared" si="92"/>
        <v/>
      </c>
      <c r="L81" s="131" t="str">
        <f t="shared" si="92"/>
        <v/>
      </c>
      <c r="M81" s="131" t="str">
        <f t="shared" si="92"/>
        <v/>
      </c>
      <c r="N81" s="132" t="str">
        <f t="shared" si="92"/>
        <v/>
      </c>
      <c r="O81" s="133" t="str">
        <f t="shared" si="92"/>
        <v/>
      </c>
      <c r="P81" s="133" t="str">
        <f t="shared" si="92"/>
        <v/>
      </c>
      <c r="Q81" s="133" t="str">
        <f t="shared" si="92"/>
        <v/>
      </c>
      <c r="R81" s="133" t="str">
        <f t="shared" si="92"/>
        <v/>
      </c>
      <c r="S81" s="133" t="str">
        <f t="shared" si="92"/>
        <v/>
      </c>
      <c r="T81" s="133" t="str">
        <f t="shared" si="92"/>
        <v/>
      </c>
      <c r="U81" s="133" t="str">
        <f t="shared" si="92"/>
        <v/>
      </c>
      <c r="V81" s="133" t="str">
        <f t="shared" si="92"/>
        <v/>
      </c>
      <c r="W81" s="133" t="str">
        <f t="shared" si="92"/>
        <v/>
      </c>
      <c r="X81" s="133" t="str">
        <f t="shared" si="92"/>
        <v/>
      </c>
      <c r="Y81" s="133" t="str">
        <f t="shared" si="92"/>
        <v/>
      </c>
      <c r="Z81" s="132" t="str">
        <f t="shared" si="92"/>
        <v/>
      </c>
      <c r="AA81" s="132" t="str">
        <f t="shared" si="92"/>
        <v/>
      </c>
      <c r="AB81" s="132" t="str">
        <f t="shared" si="92"/>
        <v/>
      </c>
      <c r="AC81" s="132" t="str">
        <f t="shared" si="92"/>
        <v/>
      </c>
      <c r="AD81" s="132" t="str">
        <f t="shared" si="92"/>
        <v/>
      </c>
      <c r="AE81" s="132" t="str">
        <f t="shared" si="92"/>
        <v/>
      </c>
      <c r="AF81" s="132" t="str">
        <f t="shared" si="92"/>
        <v/>
      </c>
      <c r="AG81" s="132" t="str">
        <f t="shared" si="92"/>
        <v/>
      </c>
      <c r="AH81" s="132" t="str">
        <f t="shared" si="92"/>
        <v/>
      </c>
      <c r="AI81" s="132" t="str">
        <f t="shared" si="92"/>
        <v/>
      </c>
      <c r="AJ81" s="132" t="str">
        <f t="shared" si="92"/>
        <v/>
      </c>
      <c r="AK81" s="132" t="str">
        <f t="shared" si="92"/>
        <v/>
      </c>
      <c r="AL81" s="132" t="str">
        <f t="shared" si="92"/>
        <v/>
      </c>
      <c r="AM81" s="132" t="str">
        <f t="shared" si="92"/>
        <v/>
      </c>
      <c r="AN81" s="134" t="str">
        <f t="shared" si="92"/>
        <v/>
      </c>
      <c r="AO81" s="138" t="str">
        <f t="shared" si="92"/>
        <v/>
      </c>
      <c r="AP81" s="135" t="str">
        <f t="shared" si="92"/>
        <v/>
      </c>
      <c r="AQ81" s="135" t="str">
        <f t="shared" si="92"/>
        <v/>
      </c>
      <c r="AR81" s="135" t="str">
        <f t="shared" si="92"/>
        <v/>
      </c>
      <c r="AS81" s="135" t="str">
        <f t="shared" si="92"/>
        <v/>
      </c>
      <c r="AT81" s="135" t="str">
        <f t="shared" si="92"/>
        <v/>
      </c>
      <c r="AU81" s="136" t="str">
        <f t="shared" si="92"/>
        <v/>
      </c>
      <c r="AV81" s="137" t="str">
        <f t="shared" si="92"/>
        <v/>
      </c>
    </row>
    <row r="82" spans="1:48" x14ac:dyDescent="0.3">
      <c r="A82" s="53" t="str">
        <f t="shared" ref="A82" si="93">+IF(C82+C83=0,"[ocultar]","")</f>
        <v>[ocultar]</v>
      </c>
      <c r="B82" s="57" t="s">
        <v>162</v>
      </c>
      <c r="C82" s="56">
        <f t="array" ref="C82">SUM(IF($B82=DATOS_[Sexo],
IF($B81=DATOS_[AGRUP. CLAS. PROF.],
IF("Dentro"=DATOS_[Check Periodo Ref.],
1/(COUNTIFS(DATOS_[Sexo],$B82,DATOS_[AGRUP. CLAS. PROF.],$B81,DATOS_[Check Periodo Ref.],"Dentro",DATOS_[id],DATOS_[id]))))))</f>
        <v>0</v>
      </c>
      <c r="D82" s="58">
        <f>COUNTIFS(DATOS_[AGRUP. CLAS. PROF.],$B81,DATOS_[Sexo],$B82,DATOS_[Check Periodo Ref.],"Dentro")</f>
        <v>0</v>
      </c>
      <c r="E82" s="58">
        <f>COUNTIFS(DATOS_[AGRUP. CLAS. PROF.],$B81,DATOS_[Sexo],$B82,DATOS_[Check Periodo Ref.],"Dentro",DATOS_[Check Nº SC Norm],"Sí")</f>
        <v>0</v>
      </c>
      <c r="F82" s="58">
        <f>COUNTIFS(DATOS_[AGRUP. CLAS. PROF.],$B81,DATOS_[Sexo],$B82,DATOS_[Check Periodo Ref.],"Dentro",DATOS_[Check Nº SC Anualiz],"Sí")</f>
        <v>0</v>
      </c>
      <c r="G82" s="58">
        <f>COUNTIFS(DATOS_[AGRUP. CLAS. PROF.],$B81,DATOS_[Sexo],$B82,DATOS_[Check Periodo Ref.],"Dentro",DATOS_[Check Nº SC Norm y Anualiz],"Sí")</f>
        <v>0</v>
      </c>
      <c r="H82" s="58">
        <f>COUNTIFS(DATOS_[AGRUP. CLAS. PROF.],$B81,DATOS_[Sexo],$B82,DATOS_[Check Periodo Ref.],"Dentro",DATOS_[Check Equiparación],"Sí")</f>
        <v>0</v>
      </c>
      <c r="I82" s="100">
        <f t="array" ref="I82">IFERROR(
AVERAGE(IF(DATOS_[Sexo]=$B82,IF(DATOS_[[AGRUP. CLAS. PROF.]:[AGRUP. CLAS. PROF.]]=$B81,IF(DATOS_[Check Equiparado]="Sí",IF(DATOS_[Check Periodo Ref.]="Dentro",DATOS_[SALARIO BASE Eq],FALSE))))),
0)</f>
        <v>0</v>
      </c>
      <c r="J82" s="101">
        <f t="array" ref="J82">IFERROR(
(AVERAGE((IF(DATOS_[[Sexo]:[Sexo]]=$B82,IF(DATOS_[[AGRUP. CLAS. PROF.]:[AGRUP. CLAS. PROF.]]=$B81,IF(DATOS_[[Check Periodo Ref.]:[Check Periodo Ref.]]="Dentro",IF(DATOS_[[Check Equiparado]:[Check Equiparado]]="Sí",IF(DATOS!AE$5="Sí",(1/DATOS_[[% anualiz]:[% anualiz]]),1)*IF(DATOS!AE$4="Sí",1/DATOS_[[% normaliz]:[% normaliz]],1)*(DATOS_[Conc.Sal.01])))))))),
0)</f>
        <v>0</v>
      </c>
      <c r="K82" s="101">
        <f t="array" ref="K82">IFERROR(
(AVERAGE((IF(DATOS_[[Sexo]:[Sexo]]=$B82,IF(DATOS_[[AGRUP. CLAS. PROF.]:[AGRUP. CLAS. PROF.]]=$B81,IF(DATOS_[[Check Periodo Ref.]:[Check Periodo Ref.]]="Dentro",IF(DATOS_[[Check Equiparado]:[Check Equiparado]]="Sí",IF(DATOS!AF$5="Sí",(1/DATOS_[[% anualiz]:[% anualiz]]),1)*IF(DATOS!AF$4="Sí",1/DATOS_[[% normaliz]:[% normaliz]],1)*(DATOS_[Conc.Sal.02])))))))),
0)</f>
        <v>0</v>
      </c>
      <c r="L82" s="101">
        <f t="array" ref="L82">IFERROR(
(AVERAGE((IF(DATOS_[[Sexo]:[Sexo]]=$B82,IF(DATOS_[[AGRUP. CLAS. PROF.]:[AGRUP. CLAS. PROF.]]=$B81,IF(DATOS_[[Check Periodo Ref.]:[Check Periodo Ref.]]="Dentro",IF(DATOS_[[Check Equiparado]:[Check Equiparado]]="Sí",IF(DATOS!AG$5="Sí",(1/DATOS_[[% anualiz]:[% anualiz]]),1)*IF(DATOS!AG$4="Sí",1/DATOS_[[% normaliz]:[% normaliz]],1)*(DATOS_[Conc.Sal.03])))))))),
0)</f>
        <v>0</v>
      </c>
      <c r="M82" s="101">
        <f t="array" ref="M82">IFERROR(
(AVERAGE((IF(DATOS_[[Sexo]:[Sexo]]=$B82,IF(DATOS_[[AGRUP. CLAS. PROF.]:[AGRUP. CLAS. PROF.]]=$B81,IF(DATOS_[[Check Periodo Ref.]:[Check Periodo Ref.]]="Dentro",IF(DATOS_[[Check Equiparado]:[Check Equiparado]]="Sí",IF(DATOS!AH$5="Sí",(1/DATOS_[[% anualiz]:[% anualiz]]),1)*IF(DATOS!AH$4="Sí",1/DATOS_[[% normaliz]:[% normaliz]],1)*(DATOS_[Conc.Sal.04])))))))),
0)</f>
        <v>0</v>
      </c>
      <c r="N82" s="101">
        <f t="array" ref="N82">IFERROR(
(AVERAGE((IF(DATOS_[[Sexo]:[Sexo]]=$B82,IF(DATOS_[[AGRUP. CLAS. PROF.]:[AGRUP. CLAS. PROF.]]=$B81,IF(DATOS_[[Check Periodo Ref.]:[Check Periodo Ref.]]="Dentro",IF(DATOS_[[Check Equiparado]:[Check Equiparado]]="Sí",IF(DATOS!AI$5="Sí",(1/DATOS_[[% anualiz]:[% anualiz]]),1)*IF(DATOS!AI$4="Sí",1/DATOS_[[% normaliz]:[% normaliz]],1)*(DATOS_[Conc.Sal.05])))))))),
0)</f>
        <v>0</v>
      </c>
      <c r="O82" s="101">
        <f t="array" ref="O82">IFERROR(
(AVERAGE((IF(DATOS_[[Sexo]:[Sexo]]=$B82,IF(DATOS_[[AGRUP. CLAS. PROF.]:[AGRUP. CLAS. PROF.]]=$B81,IF(DATOS_[[Check Periodo Ref.]:[Check Periodo Ref.]]="Dentro",IF(DATOS_[[Check Equiparado]:[Check Equiparado]]="Sí",IF(DATOS!AJ$5="Sí",(1/DATOS_[[% anualiz]:[% anualiz]]),1)*IF(DATOS!AJ$4="Sí",1/DATOS_[[% normaliz]:[% normaliz]],1)*(DATOS_[Conc.Sal.06])))))))),
0)</f>
        <v>0</v>
      </c>
      <c r="P82" s="101">
        <f t="array" ref="P82">IFERROR(
(AVERAGE((IF(DATOS_[[Sexo]:[Sexo]]=$B82,IF(DATOS_[[AGRUP. CLAS. PROF.]:[AGRUP. CLAS. PROF.]]=$B81,IF(DATOS_[[Check Periodo Ref.]:[Check Periodo Ref.]]="Dentro",IF(DATOS_[[Check Equiparado]:[Check Equiparado]]="Sí",IF(DATOS!AK$5="Sí",(1/DATOS_[[% anualiz]:[% anualiz]]),1)*IF(DATOS!AK$4="Sí",1/DATOS_[[% normaliz]:[% normaliz]],1)*(DATOS_[Conc.Sal.07])))))))),
0)</f>
        <v>0</v>
      </c>
      <c r="Q82" s="101">
        <f t="array" ref="Q82">IFERROR(
(AVERAGE((IF(DATOS_[[Sexo]:[Sexo]]=$B82,IF(DATOS_[[AGRUP. CLAS. PROF.]:[AGRUP. CLAS. PROF.]]=$B81,IF(DATOS_[[Check Periodo Ref.]:[Check Periodo Ref.]]="Dentro",IF(DATOS_[[Check Equiparado]:[Check Equiparado]]="Sí",IF(DATOS!AL$5="Sí",(1/DATOS_[[% anualiz]:[% anualiz]]),1)*IF(DATOS!AL$4="Sí",1/DATOS_[[% normaliz]:[% normaliz]],1)*(DATOS_[Conc.Sal.08])))))))),
0)</f>
        <v>0</v>
      </c>
      <c r="R82" s="101">
        <f t="array" ref="R82">IFERROR(
(AVERAGE((IF(DATOS_[[Sexo]:[Sexo]]=$B82,IF(DATOS_[[AGRUP. CLAS. PROF.]:[AGRUP. CLAS. PROF.]]=$B81,IF(DATOS_[[Check Periodo Ref.]:[Check Periodo Ref.]]="Dentro",IF(DATOS_[[Check Equiparado]:[Check Equiparado]]="Sí",IF(DATOS!AM$5="Sí",(1/DATOS_[[% anualiz]:[% anualiz]]),1)*IF(DATOS!AM$4="Sí",1/DATOS_[[% normaliz]:[% normaliz]],1)*(DATOS_[Conc.Sal.09])))))))),
0)</f>
        <v>0</v>
      </c>
      <c r="S82" s="101">
        <f t="array" ref="S82">IFERROR(
(AVERAGE((IF(DATOS_[[Sexo]:[Sexo]]=$B82,IF(DATOS_[[AGRUP. CLAS. PROF.]:[AGRUP. CLAS. PROF.]]=$B81,IF(DATOS_[[Check Periodo Ref.]:[Check Periodo Ref.]]="Dentro",IF(DATOS_[[Check Equiparado]:[Check Equiparado]]="Sí",IF(DATOS!AN$5="Sí",(1/DATOS_[[% anualiz]:[% anualiz]]),1)*IF(DATOS!AN$4="Sí",1/DATOS_[[% normaliz]:[% normaliz]],1)*(DATOS_[Conc.Sal.10])))))))),
0)</f>
        <v>0</v>
      </c>
      <c r="T82" s="101">
        <f t="array" ref="T82">IFERROR(
(AVERAGE((IF(DATOS_[[Sexo]:[Sexo]]=$B82,IF(DATOS_[[AGRUP. CLAS. PROF.]:[AGRUP. CLAS. PROF.]]=$B81,IF(DATOS_[[Check Periodo Ref.]:[Check Periodo Ref.]]="Dentro",IF(DATOS_[[Check Equiparado]:[Check Equiparado]]="Sí",IF(DATOS!AO$5="Sí",(1/DATOS_[[% anualiz]:[% anualiz]]),1)*IF(DATOS!AO$4="Sí",1/DATOS_[[% normaliz]:[% normaliz]],1)*(DATOS_[Conc.Sal.11])))))))),
0)</f>
        <v>0</v>
      </c>
      <c r="U82" s="101">
        <f t="array" ref="U82">IFERROR(
(AVERAGE((IF(DATOS_[[Sexo]:[Sexo]]=$B82,IF(DATOS_[[AGRUP. CLAS. PROF.]:[AGRUP. CLAS. PROF.]]=$B81,IF(DATOS_[[Check Periodo Ref.]:[Check Periodo Ref.]]="Dentro",IF(DATOS_[[Check Equiparado]:[Check Equiparado]]="Sí",IF(DATOS!AP$5="Sí",(1/DATOS_[[% anualiz]:[% anualiz]]),1)*IF(DATOS!AP$4="Sí",1/DATOS_[[% normaliz]:[% normaliz]],1)*(DATOS_[Conc.Sal.12])))))))),
0)</f>
        <v>0</v>
      </c>
      <c r="V82" s="101">
        <f t="array" ref="V82">IFERROR(
(AVERAGE((IF(DATOS_[[Sexo]:[Sexo]]=$B82,IF(DATOS_[[AGRUP. CLAS. PROF.]:[AGRUP. CLAS. PROF.]]=$B81,IF(DATOS_[[Check Periodo Ref.]:[Check Periodo Ref.]]="Dentro",IF(DATOS_[[Check Equiparado]:[Check Equiparado]]="Sí",IF(DATOS!AQ$5="Sí",(1/DATOS_[[% anualiz]:[% anualiz]]),1)*IF(DATOS!AQ$4="Sí",1/DATOS_[[% normaliz]:[% normaliz]],1)*(DATOS_[Conc.Sal.13])))))))),
0)</f>
        <v>0</v>
      </c>
      <c r="W82" s="101">
        <f t="array" ref="W82">IFERROR(
(AVERAGE((IF(DATOS_[[Sexo]:[Sexo]]=$B82,IF(DATOS_[[AGRUP. CLAS. PROF.]:[AGRUP. CLAS. PROF.]]=$B81,IF(DATOS_[[Check Periodo Ref.]:[Check Periodo Ref.]]="Dentro",IF(DATOS_[[Check Equiparado]:[Check Equiparado]]="Sí",IF(DATOS!AR$5="Sí",(1/DATOS_[[% anualiz]:[% anualiz]]),1)*IF(DATOS!AR$4="Sí",1/DATOS_[[% normaliz]:[% normaliz]],1)*(DATOS_[Conc.Sal.14])))))))),
0)</f>
        <v>0</v>
      </c>
      <c r="X82" s="101">
        <f t="array" ref="X82">IFERROR(
(AVERAGE((IF(DATOS_[[Sexo]:[Sexo]]=$B82,IF(DATOS_[[AGRUP. CLAS. PROF.]:[AGRUP. CLAS. PROF.]]=$B81,IF(DATOS_[[Check Periodo Ref.]:[Check Periodo Ref.]]="Dentro",IF(DATOS_[[Check Equiparado]:[Check Equiparado]]="Sí",IF(DATOS!AS$5="Sí",(1/DATOS_[[% anualiz]:[% anualiz]]),1)*IF(DATOS!AS$4="Sí",1/DATOS_[[% normaliz]:[% normaliz]],1)*(DATOS_[Conc.Sal.15])))))))),
0)</f>
        <v>0</v>
      </c>
      <c r="Y82" s="101">
        <f t="array" ref="Y82">IFERROR(
(AVERAGE((IF(DATOS_[[Sexo]:[Sexo]]=$B82,IF(DATOS_[[AGRUP. CLAS. PROF.]:[AGRUP. CLAS. PROF.]]=$B81,IF(DATOS_[[Check Periodo Ref.]:[Check Periodo Ref.]]="Dentro",IF(DATOS_[[Check Equiparado]:[Check Equiparado]]="Sí",IF(DATOS!AT$5="Sí",(1/DATOS_[[% anualiz]:[% anualiz]]),1)*IF(DATOS!AT$4="Sí",1/DATOS_[[% normaliz]:[% normaliz]],1)*(DATOS_[Conc.Sal.16])))))))),
0)</f>
        <v>0</v>
      </c>
      <c r="Z82" s="101">
        <f t="array" ref="Z82">IFERROR(
(AVERAGE((IF(DATOS_[[Sexo]:[Sexo]]=$B82,IF(DATOS_[[AGRUP. CLAS. PROF.]:[AGRUP. CLAS. PROF.]]=$B81,IF(DATOS_[[Check Periodo Ref.]:[Check Periodo Ref.]]="Dentro",IF(DATOS_[[Check Equiparado]:[Check Equiparado]]="Sí",IF(DATOS!AU$5="Sí",(1/DATOS_[[% anualiz]:[% anualiz]]),1)*IF(DATOS!AU$4="Sí",1/DATOS_[[% normaliz]:[% normaliz]],1)*(DATOS_[Conc.Sal.17])))))))),
0)</f>
        <v>0</v>
      </c>
      <c r="AA82" s="101">
        <f t="array" ref="AA82">IFERROR(
(AVERAGE((IF(DATOS_[[Sexo]:[Sexo]]=$B82,IF(DATOS_[[AGRUP. CLAS. PROF.]:[AGRUP. CLAS. PROF.]]=$B81,IF(DATOS_[[Check Periodo Ref.]:[Check Periodo Ref.]]="Dentro",IF(DATOS_[[Check Equiparado]:[Check Equiparado]]="Sí",IF(DATOS!AV$5="Sí",(1/DATOS_[[% anualiz]:[% anualiz]]),1)*IF(DATOS!AV$4="Sí",1/DATOS_[[% normaliz]:[% normaliz]],1)*(DATOS_[Conc.Sal.18])))))))),
0)</f>
        <v>0</v>
      </c>
      <c r="AB82" s="101">
        <f t="array" ref="AB82">IFERROR(
(AVERAGE((IF(DATOS_[[Sexo]:[Sexo]]=$B82,IF(DATOS_[[AGRUP. CLAS. PROF.]:[AGRUP. CLAS. PROF.]]=$B81,IF(DATOS_[[Check Periodo Ref.]:[Check Periodo Ref.]]="Dentro",IF(DATOS_[[Check Equiparado]:[Check Equiparado]]="Sí",IF(DATOS!AW$5="Sí",(1/DATOS_[[% anualiz]:[% anualiz]]),1)*IF(DATOS!AW$4="Sí",1/DATOS_[[% normaliz]:[% normaliz]],1)*(DATOS_[Conc.Sal.19])))))))),
0)</f>
        <v>0</v>
      </c>
      <c r="AC82" s="101">
        <f t="array" ref="AC82">IFERROR(
(AVERAGE((IF(DATOS_[[Sexo]:[Sexo]]=$B82,IF(DATOS_[[AGRUP. CLAS. PROF.]:[AGRUP. CLAS. PROF.]]=$B81,IF(DATOS_[[Check Periodo Ref.]:[Check Periodo Ref.]]="Dentro",IF(DATOS_[[Check Equiparado]:[Check Equiparado]]="Sí",IF(DATOS!AX$5="Sí",(1/DATOS_[[% anualiz]:[% anualiz]]),1)*IF(DATOS!AX$4="Sí",1/DATOS_[[% normaliz]:[% normaliz]],1)*(DATOS_[Conc.Sal.20])))))))),
0)</f>
        <v>0</v>
      </c>
      <c r="AD82" s="101">
        <f t="array" ref="AD82">IFERROR(
(AVERAGE((IF(DATOS_[[Sexo]:[Sexo]]=$B82,IF(DATOS_[[AGRUP. CLAS. PROF.]:[AGRUP. CLAS. PROF.]]=$B81,IF(DATOS_[[Check Periodo Ref.]:[Check Periodo Ref.]]="Dentro",IF(DATOS_[[Check Equiparado]:[Check Equiparado]]="Sí",IF(DATOS!AY$5="Sí",(1/DATOS_[[% anualiz]:[% anualiz]]),1)*IF(DATOS!AY$4="Sí",1/DATOS_[[% normaliz]:[% normaliz]],1)*(DATOS_[Conc.Sal.21])))))))),
0)</f>
        <v>0</v>
      </c>
      <c r="AE82" s="101">
        <f t="array" ref="AE82">IFERROR(
(AVERAGE((IF(DATOS_[[Sexo]:[Sexo]]=$B82,IF(DATOS_[[AGRUP. CLAS. PROF.]:[AGRUP. CLAS. PROF.]]=$B81,IF(DATOS_[[Check Periodo Ref.]:[Check Periodo Ref.]]="Dentro",IF(DATOS_[[Check Equiparado]:[Check Equiparado]]="Sí",IF(DATOS!AZ$5="Sí",(1/DATOS_[[% anualiz]:[% anualiz]]),1)*IF(DATOS!AZ$4="Sí",1/DATOS_[[% normaliz]:[% normaliz]],1)*(DATOS_[Conc.Sal.22])))))))),
0)</f>
        <v>0</v>
      </c>
      <c r="AF82" s="101">
        <f t="array" ref="AF82">IFERROR(
(AVERAGE((IF(DATOS_[[Sexo]:[Sexo]]=$B82,IF(DATOS_[[AGRUP. CLAS. PROF.]:[AGRUP. CLAS. PROF.]]=$B81,IF(DATOS_[[Check Periodo Ref.]:[Check Periodo Ref.]]="Dentro",IF(DATOS_[[Check Equiparado]:[Check Equiparado]]="Sí",IF(DATOS!BA$5="Sí",(1/DATOS_[[% anualiz]:[% anualiz]]),1)*IF(DATOS!BA$4="Sí",1/DATOS_[[% normaliz]:[% normaliz]],1)*(DATOS_[Conc.Sal.23])))))))),
0)</f>
        <v>0</v>
      </c>
      <c r="AG82" s="101">
        <f t="array" ref="AG82">IFERROR(
(AVERAGE((IF(DATOS_[[Sexo]:[Sexo]]=$B82,IF(DATOS_[[AGRUP. CLAS. PROF.]:[AGRUP. CLAS. PROF.]]=$B81,IF(DATOS_[[Check Periodo Ref.]:[Check Periodo Ref.]]="Dentro",IF(DATOS_[[Check Equiparado]:[Check Equiparado]]="Sí",IF(DATOS!BB$5="Sí",(1/DATOS_[[% anualiz]:[% anualiz]]),1)*IF(DATOS!BB$4="Sí",1/DATOS_[[% normaliz]:[% normaliz]],1)*(DATOS_[Conc.Sal.24])))))))),
0)</f>
        <v>0</v>
      </c>
      <c r="AH82" s="101">
        <f t="array" ref="AH82">IFERROR(
(AVERAGE((IF(DATOS_[[Sexo]:[Sexo]]=$B82,IF(DATOS_[[AGRUP. CLAS. PROF.]:[AGRUP. CLAS. PROF.]]=$B81,IF(DATOS_[[Check Periodo Ref.]:[Check Periodo Ref.]]="Dentro",IF(DATOS_[[Check Equiparado]:[Check Equiparado]]="Sí",IF(DATOS!BC$5="Sí",(1/DATOS_[[% anualiz]:[% anualiz]]),1)*IF(DATOS!BC$4="Sí",1/DATOS_[[% normaliz]:[% normaliz]],1)*(DATOS_[Conc.Sal.25])))))))),
0)</f>
        <v>0</v>
      </c>
      <c r="AI82" s="101">
        <f t="array" ref="AI82">IFERROR(
(AVERAGE((IF(DATOS_[[Sexo]:[Sexo]]=$B82,IF(DATOS_[[AGRUP. CLAS. PROF.]:[AGRUP. CLAS. PROF.]]=$B81,IF(DATOS_[[Check Periodo Ref.]:[Check Periodo Ref.]]="Dentro",IF(DATOS_[[Check Equiparado]:[Check Equiparado]]="Sí",IF(DATOS!BD$5="Sí",(1/DATOS_[[% anualiz]:[% anualiz]]),1)*IF(DATOS!BD$4="Sí",1/DATOS_[[% normaliz]:[% normaliz]],1)*(DATOS_[Conc.Sal.26])))))))),
0)</f>
        <v>0</v>
      </c>
      <c r="AJ82" s="101">
        <f t="array" ref="AJ82">IFERROR(
(AVERAGE((IF(DATOS_[[Sexo]:[Sexo]]=$B82,IF(DATOS_[[AGRUP. CLAS. PROF.]:[AGRUP. CLAS. PROF.]]=$B81,IF(DATOS_[[Check Periodo Ref.]:[Check Periodo Ref.]]="Dentro",IF(DATOS_[[Check Equiparado]:[Check Equiparado]]="Sí",IF(DATOS!BE$5="Sí",(1/DATOS_[[% anualiz]:[% anualiz]]),1)*IF(DATOS!BE$4="Sí",1/DATOS_[[% normaliz]:[% normaliz]],1)*(DATOS_[Conc.Sal.27])))))))),
0)</f>
        <v>0</v>
      </c>
      <c r="AK82" s="101">
        <f t="array" ref="AK82">IFERROR(
(AVERAGE((IF(DATOS_[[Sexo]:[Sexo]]=$B82,IF(DATOS_[[AGRUP. CLAS. PROF.]:[AGRUP. CLAS. PROF.]]=$B81,IF(DATOS_[[Check Periodo Ref.]:[Check Periodo Ref.]]="Dentro",IF(DATOS_[[Check Equiparado]:[Check Equiparado]]="Sí",IF(DATOS!BF$5="Sí",(1/DATOS_[[% anualiz]:[% anualiz]]),1)*IF(DATOS!BF$4="Sí",1/DATOS_[[% normaliz]:[% normaliz]],1)*(DATOS_[Conc.Sal.28])))))))),
0)</f>
        <v>0</v>
      </c>
      <c r="AL82" s="101">
        <f t="array" ref="AL82">IFERROR(
(AVERAGE((IF(DATOS_[[Sexo]:[Sexo]]=$B82,IF(DATOS_[[AGRUP. CLAS. PROF.]:[AGRUP. CLAS. PROF.]]=$B81,IF(DATOS_[[Check Periodo Ref.]:[Check Periodo Ref.]]="Dentro",IF(DATOS_[[Check Equiparado]:[Check Equiparado]]="Sí",IF(DATOS!BG$5="Sí",(1/DATOS_[[% anualiz]:[% anualiz]]),1)*IF(DATOS!BG$4="Sí",1/DATOS_[[% normaliz]:[% normaliz]],1)*(DATOS_[Conc.Sal.29])))))))),
0)</f>
        <v>0</v>
      </c>
      <c r="AM82" s="101">
        <f t="array" ref="AM82">IFERROR(
(AVERAGE((IF(DATOS_[[Sexo]:[Sexo]]=$B82,IF(DATOS_[[AGRUP. CLAS. PROF.]:[AGRUP. CLAS. PROF.]]=$B81,IF(DATOS_[[Check Periodo Ref.]:[Check Periodo Ref.]]="Dentro",IF(DATOS_[[Check Equiparado]:[Check Equiparado]]="Sí",IF(DATOS!BH$5="Sí",(1/DATOS_[[% anualiz]:[% anualiz]]),1)*IF(DATOS!BH$4="Sí",1/DATOS_[[% normaliz]:[% normaliz]],1)*(DATOS_[Conc.Sal.30])))))))),
0)</f>
        <v>0</v>
      </c>
      <c r="AN82" s="102">
        <f t="array" ref="AN82">IFERROR(
AVERAGE(IF(DATOS_[Sexo]=$B82,IF(DATOS_[[AGRUP. CLAS. PROF.]:[AGRUP. CLAS. PROF.]]=$B81,IF(DATOS_[Check Equiparado]="Sí",IF(DATOS_[Check Periodo Ref.]="Dentro",DATOS_[Tot COMPL.SAL Eq],FALSE))))),
0)</f>
        <v>0</v>
      </c>
      <c r="AO82" s="103">
        <f t="array" ref="AO82">IFERROR(
AVERAGE(IF(DATOS_[Sexo]=$B82,IF(DATOS_[[AGRUP. CLAS. PROF.]:[AGRUP. CLAS. PROF.]]=$B81,IF(DATOS_[Check Equiparado]="Sí",IF(DATOS_[Check Periodo Ref.]="Dentro",DATOS_[TOTAL SALARIO Eq],FALSE))))),
0)</f>
        <v>0</v>
      </c>
      <c r="AP82" s="104">
        <f t="array" ref="AP82">IFERROR(
(AVERAGE((IF(DATOS_[[Sexo]:[Sexo]]=$B82,IF(DATOS_[[AGRUP. CLAS. PROF.]:[AGRUP. CLAS. PROF.]]=$B81,IF(DATOS_[[Check Periodo Ref.]:[Check Periodo Ref.]]="Dentro",IF(DATOS_[[Check Equiparado]:[Check Equiparado]]="Sí",IF(DATOS!BI$5="Sí",(1/DATOS_[[% anualiz]:[% anualiz]]),1)*IF(DATOS!BI$4="Sí",1/DATOS_[[% normaliz]:[% normaliz]],1)*(DATOS_[C.Extra.01])))))))),
0)</f>
        <v>0</v>
      </c>
      <c r="AQ82" s="104">
        <f t="array" ref="AQ82">IFERROR(
(AVERAGE((IF(DATOS_[[Sexo]:[Sexo]]=$B82,IF(DATOS_[[AGRUP. CLAS. PROF.]:[AGRUP. CLAS. PROF.]]=$B81,IF(DATOS_[[Check Periodo Ref.]:[Check Periodo Ref.]]="Dentro",IF(DATOS_[[Check Equiparado]:[Check Equiparado]]="Sí",IF(DATOS!BJ$5="Sí",(1/DATOS_[[% anualiz]:[% anualiz]]),1)*IF(DATOS!BJ$4="Sí",1/DATOS_[[% normaliz]:[% normaliz]],1)*(DATOS_[C.Extra.02])))))))),
0)</f>
        <v>0</v>
      </c>
      <c r="AR82" s="104">
        <f t="array" ref="AR82">IFERROR(
(AVERAGE((IF(DATOS_[[Sexo]:[Sexo]]=$B82,IF(DATOS_[[AGRUP. CLAS. PROF.]:[AGRUP. CLAS. PROF.]]=$B81,IF(DATOS_[[Check Periodo Ref.]:[Check Periodo Ref.]]="Dentro",IF(DATOS_[[Check Equiparado]:[Check Equiparado]]="Sí",IF(DATOS!BK$5="Sí",(1/DATOS_[[% anualiz]:[% anualiz]]),1)*IF(DATOS!BK$4="Sí",1/DATOS_[[% normaliz]:[% normaliz]],1)*(DATOS_[C.Extra.03])))))))),
0)</f>
        <v>0</v>
      </c>
      <c r="AS82" s="104">
        <f t="array" ref="AS82">IFERROR(
(AVERAGE((IF(DATOS_[[Sexo]:[Sexo]]=$B82,IF(DATOS_[[AGRUP. CLAS. PROF.]:[AGRUP. CLAS. PROF.]]=$B81,IF(DATOS_[[Check Periodo Ref.]:[Check Periodo Ref.]]="Dentro",IF(DATOS_[[Check Equiparado]:[Check Equiparado]]="Sí",IF(DATOS!BL$5="Sí",(1/DATOS_[[% anualiz]:[% anualiz]]),1)*IF(DATOS!BL$4="Sí",1/DATOS_[[% normaliz]:[% normaliz]],1)*(DATOS_[C.Extra.04])))))))),
0)</f>
        <v>0</v>
      </c>
      <c r="AT82" s="104">
        <f t="array" ref="AT82">IFERROR(
(AVERAGE((IF(DATOS_[[Sexo]:[Sexo]]=$B82,IF(DATOS_[[AGRUP. CLAS. PROF.]:[AGRUP. CLAS. PROF.]]=$B81,IF(DATOS_[[Check Periodo Ref.]:[Check Periodo Ref.]]="Dentro",IF(DATOS_[[Check Equiparado]:[Check Equiparado]]="Sí",IF(DATOS!BM$5="Sí",(1/DATOS_[[% anualiz]:[% anualiz]]),1)*IF(DATOS!BM$4="Sí",1/DATOS_[[% normaliz]:[% normaliz]],1)*(DATOS_[C.Extra.05])))))))),
0)</f>
        <v>0</v>
      </c>
      <c r="AU82" s="105">
        <f t="array" ref="AU82">IFERROR(
AVERAGE(IF(DATOS_[Sexo]=$B82,IF(DATOS_[[AGRUP. CLAS. PROF.]:[AGRUP. CLAS. PROF.]]=$B81,IF(DATOS_[Check Equiparado]="Sí",IF(DATOS_[Check Periodo Ref.]="Dentro",DATOS_[Tot Extrasalarial Eq],FALSE))))),
0)</f>
        <v>0</v>
      </c>
      <c r="AV82" s="106">
        <f t="array" ref="AV82">IFERROR(
AVERAGE(IF(DATOS_[Sexo]=$B82,IF(DATOS_[[AGRUP. CLAS. PROF.]:[AGRUP. CLAS. PROF.]]=$B81,IF(DATOS_[Check Equiparado]="Sí",IF(DATOS_[Check Periodo Ref.]="Dentro",DATOS_[TOTAL Retrib Eq],FALSE))))),
0)</f>
        <v>0</v>
      </c>
    </row>
    <row r="83" spans="1:48" x14ac:dyDescent="0.3">
      <c r="A83" s="53" t="str">
        <f t="shared" ref="A83" si="94">+A82</f>
        <v>[ocultar]</v>
      </c>
      <c r="B83" s="57" t="s">
        <v>163</v>
      </c>
      <c r="C83" s="56">
        <f t="array" ref="C83">SUM(IF($B83=DATOS_[Sexo],
IF($B81=DATOS_[AGRUP. CLAS. PROF.],
IF("Dentro"=DATOS_[Check Periodo Ref.],
1/(COUNTIFS(DATOS_[Sexo],$B83,DATOS_[AGRUP. CLAS. PROF.],$B81,DATOS_[Check Periodo Ref.],"Dentro",DATOS_[id],DATOS_[id]))))))</f>
        <v>0</v>
      </c>
      <c r="D83" s="58">
        <f>COUNTIFS(DATOS_[AGRUP. CLAS. PROF.],$B81,DATOS_[Sexo],$B83,DATOS_[Check Periodo Ref.],"Dentro")</f>
        <v>0</v>
      </c>
      <c r="E83" s="58">
        <f>COUNTIFS(DATOS_[AGRUP. CLAS. PROF.],$B81,DATOS_[Sexo],$B83,DATOS_[Check Periodo Ref.],"Dentro",DATOS_[Check Nº SC Norm],"Sí")</f>
        <v>0</v>
      </c>
      <c r="F83" s="58">
        <f>COUNTIFS(DATOS_[AGRUP. CLAS. PROF.],$B81,DATOS_[Sexo],$B83,DATOS_[Check Periodo Ref.],"Dentro",DATOS_[Check Nº SC Anualiz],"Sí")</f>
        <v>0</v>
      </c>
      <c r="G83" s="58">
        <f>COUNTIFS(DATOS_[AGRUP. CLAS. PROF.],$B81,DATOS_[Sexo],$B83,DATOS_[Check Periodo Ref.],"Dentro",DATOS_[Check Nº SC Norm y Anualiz],"Sí")</f>
        <v>0</v>
      </c>
      <c r="H83" s="58">
        <f>COUNTIFS(DATOS_[AGRUP. CLAS. PROF.],$B81,DATOS_[Sexo],$B83,DATOS_[Check Periodo Ref.],"Dentro",DATOS_[Check Equiparación],"Sí")</f>
        <v>0</v>
      </c>
      <c r="I83" s="100" cm="1">
        <f t="array" ref="I83">IFERROR(
AVERAGE(IF(DATOS_[Sexo]=$B83,IF(DATOS_[[AGRUP. CLAS. PROF.]:[AGRUP. CLAS. PROF.]]=$B81,IF(DATOS_[Check Equiparado]="Sí",IF(DATOS_[Check Periodo Ref.]="Dentro",DATOS_[SALARIO BASE Eq],FALSE))))),
0)</f>
        <v>0</v>
      </c>
      <c r="J83" s="101">
        <f t="array" ref="J83">IFERROR(
(AVERAGE((IF(DATOS_[[Sexo]:[Sexo]]=$B83,IF(DATOS_[[AGRUP. CLAS. PROF.]:[AGRUP. CLAS. PROF.]]=$B81,IF(DATOS_[[Check Periodo Ref.]:[Check Periodo Ref.]]="Dentro",IF(DATOS_[[Check Equiparado]:[Check Equiparado]]="Sí",IF(DATOS!AE$5="Sí",(1/DATOS_[[% anualiz]:[% anualiz]]),1)*IF(DATOS!AE$4="Sí",1/DATOS_[[% normaliz]:[% normaliz]],1)*(DATOS_[Conc.Sal.01])))))))),
0)</f>
        <v>0</v>
      </c>
      <c r="K83" s="101">
        <f t="array" ref="K83">IFERROR(
(AVERAGE((IF(DATOS_[[Sexo]:[Sexo]]=$B83,IF(DATOS_[[AGRUP. CLAS. PROF.]:[AGRUP. CLAS. PROF.]]=$B81,IF(DATOS_[[Check Periodo Ref.]:[Check Periodo Ref.]]="Dentro",IF(DATOS_[[Check Equiparado]:[Check Equiparado]]="Sí",IF(DATOS!AF$5="Sí",(1/DATOS_[[% anualiz]:[% anualiz]]),1)*IF(DATOS!AF$4="Sí",1/DATOS_[[% normaliz]:[% normaliz]],1)*(DATOS_[Conc.Sal.02])))))))),
0)</f>
        <v>0</v>
      </c>
      <c r="L83" s="101">
        <f t="array" ref="L83">IFERROR(
(AVERAGE((IF(DATOS_[[Sexo]:[Sexo]]=$B83,IF(DATOS_[[AGRUP. CLAS. PROF.]:[AGRUP. CLAS. PROF.]]=$B81,IF(DATOS_[[Check Periodo Ref.]:[Check Periodo Ref.]]="Dentro",IF(DATOS_[[Check Equiparado]:[Check Equiparado]]="Sí",IF(DATOS!AG$5="Sí",(1/DATOS_[[% anualiz]:[% anualiz]]),1)*IF(DATOS!AG$4="Sí",1/DATOS_[[% normaliz]:[% normaliz]],1)*(DATOS_[Conc.Sal.03])))))))),
0)</f>
        <v>0</v>
      </c>
      <c r="M83" s="101">
        <f t="array" ref="M83">IFERROR(
(AVERAGE((IF(DATOS_[[Sexo]:[Sexo]]=$B83,IF(DATOS_[[AGRUP. CLAS. PROF.]:[AGRUP. CLAS. PROF.]]=$B81,IF(DATOS_[[Check Periodo Ref.]:[Check Periodo Ref.]]="Dentro",IF(DATOS_[[Check Equiparado]:[Check Equiparado]]="Sí",IF(DATOS!AH$5="Sí",(1/DATOS_[[% anualiz]:[% anualiz]]),1)*IF(DATOS!AH$4="Sí",1/DATOS_[[% normaliz]:[% normaliz]],1)*(DATOS_[Conc.Sal.04])))))))),
0)</f>
        <v>0</v>
      </c>
      <c r="N83" s="101">
        <f t="array" ref="N83">IFERROR(
(AVERAGE((IF(DATOS_[[Sexo]:[Sexo]]=$B83,IF(DATOS_[[AGRUP. CLAS. PROF.]:[AGRUP. CLAS. PROF.]]=$B81,IF(DATOS_[[Check Periodo Ref.]:[Check Periodo Ref.]]="Dentro",IF(DATOS_[[Check Equiparado]:[Check Equiparado]]="Sí",IF(DATOS!AI$5="Sí",(1/DATOS_[[% anualiz]:[% anualiz]]),1)*IF(DATOS!AI$4="Sí",1/DATOS_[[% normaliz]:[% normaliz]],1)*(DATOS_[Conc.Sal.05])))))))),
0)</f>
        <v>0</v>
      </c>
      <c r="O83" s="101">
        <f t="array" ref="O83">IFERROR(
(AVERAGE((IF(DATOS_[[Sexo]:[Sexo]]=$B83,IF(DATOS_[[AGRUP. CLAS. PROF.]:[AGRUP. CLAS. PROF.]]=$B81,IF(DATOS_[[Check Periodo Ref.]:[Check Periodo Ref.]]="Dentro",IF(DATOS_[[Check Equiparado]:[Check Equiparado]]="Sí",IF(DATOS!AJ$5="Sí",(1/DATOS_[[% anualiz]:[% anualiz]]),1)*IF(DATOS!AJ$4="Sí",1/DATOS_[[% normaliz]:[% normaliz]],1)*(DATOS_[Conc.Sal.06])))))))),
0)</f>
        <v>0</v>
      </c>
      <c r="P83" s="101">
        <f t="array" ref="P83">IFERROR(
(AVERAGE((IF(DATOS_[[Sexo]:[Sexo]]=$B83,IF(DATOS_[[AGRUP. CLAS. PROF.]:[AGRUP. CLAS. PROF.]]=$B81,IF(DATOS_[[Check Periodo Ref.]:[Check Periodo Ref.]]="Dentro",IF(DATOS_[[Check Equiparado]:[Check Equiparado]]="Sí",IF(DATOS!AK$5="Sí",(1/DATOS_[[% anualiz]:[% anualiz]]),1)*IF(DATOS!AK$4="Sí",1/DATOS_[[% normaliz]:[% normaliz]],1)*(DATOS_[Conc.Sal.07])))))))),
0)</f>
        <v>0</v>
      </c>
      <c r="Q83" s="101">
        <f t="array" ref="Q83">IFERROR(
(AVERAGE((IF(DATOS_[[Sexo]:[Sexo]]=$B83,IF(DATOS_[[AGRUP. CLAS. PROF.]:[AGRUP. CLAS. PROF.]]=$B81,IF(DATOS_[[Check Periodo Ref.]:[Check Periodo Ref.]]="Dentro",IF(DATOS_[[Check Equiparado]:[Check Equiparado]]="Sí",IF(DATOS!AL$5="Sí",(1/DATOS_[[% anualiz]:[% anualiz]]),1)*IF(DATOS!AL$4="Sí",1/DATOS_[[% normaliz]:[% normaliz]],1)*(DATOS_[Conc.Sal.08])))))))),
0)</f>
        <v>0</v>
      </c>
      <c r="R83" s="101">
        <f t="array" ref="R83">IFERROR(
(AVERAGE((IF(DATOS_[[Sexo]:[Sexo]]=$B83,IF(DATOS_[[AGRUP. CLAS. PROF.]:[AGRUP. CLAS. PROF.]]=$B81,IF(DATOS_[[Check Periodo Ref.]:[Check Periodo Ref.]]="Dentro",IF(DATOS_[[Check Equiparado]:[Check Equiparado]]="Sí",IF(DATOS!AM$5="Sí",(1/DATOS_[[% anualiz]:[% anualiz]]),1)*IF(DATOS!AM$4="Sí",1/DATOS_[[% normaliz]:[% normaliz]],1)*(DATOS_[Conc.Sal.09])))))))),
0)</f>
        <v>0</v>
      </c>
      <c r="S83" s="101">
        <f t="array" ref="S83">IFERROR(
(AVERAGE((IF(DATOS_[[Sexo]:[Sexo]]=$B83,IF(DATOS_[[AGRUP. CLAS. PROF.]:[AGRUP. CLAS. PROF.]]=$B81,IF(DATOS_[[Check Periodo Ref.]:[Check Periodo Ref.]]="Dentro",IF(DATOS_[[Check Equiparado]:[Check Equiparado]]="Sí",IF(DATOS!AN$5="Sí",(1/DATOS_[[% anualiz]:[% anualiz]]),1)*IF(DATOS!AN$4="Sí",1/DATOS_[[% normaliz]:[% normaliz]],1)*(DATOS_[Conc.Sal.10])))))))),
0)</f>
        <v>0</v>
      </c>
      <c r="T83" s="101">
        <f t="array" ref="T83">IFERROR(
(AVERAGE((IF(DATOS_[[Sexo]:[Sexo]]=$B83,IF(DATOS_[[AGRUP. CLAS. PROF.]:[AGRUP. CLAS. PROF.]]=$B81,IF(DATOS_[[Check Periodo Ref.]:[Check Periodo Ref.]]="Dentro",IF(DATOS_[[Check Equiparado]:[Check Equiparado]]="Sí",IF(DATOS!AO$5="Sí",(1/DATOS_[[% anualiz]:[% anualiz]]),1)*IF(DATOS!AO$4="Sí",1/DATOS_[[% normaliz]:[% normaliz]],1)*(DATOS_[Conc.Sal.11])))))))),
0)</f>
        <v>0</v>
      </c>
      <c r="U83" s="101">
        <f t="array" ref="U83">IFERROR(
(AVERAGE((IF(DATOS_[[Sexo]:[Sexo]]=$B83,IF(DATOS_[[AGRUP. CLAS. PROF.]:[AGRUP. CLAS. PROF.]]=$B81,IF(DATOS_[[Check Periodo Ref.]:[Check Periodo Ref.]]="Dentro",IF(DATOS_[[Check Equiparado]:[Check Equiparado]]="Sí",IF(DATOS!AP$5="Sí",(1/DATOS_[[% anualiz]:[% anualiz]]),1)*IF(DATOS!AP$4="Sí",1/DATOS_[[% normaliz]:[% normaliz]],1)*(DATOS_[Conc.Sal.12])))))))),
0)</f>
        <v>0</v>
      </c>
      <c r="V83" s="101">
        <f t="array" ref="V83">IFERROR(
(AVERAGE((IF(DATOS_[[Sexo]:[Sexo]]=$B83,IF(DATOS_[[AGRUP. CLAS. PROF.]:[AGRUP. CLAS. PROF.]]=$B81,IF(DATOS_[[Check Periodo Ref.]:[Check Periodo Ref.]]="Dentro",IF(DATOS_[[Check Equiparado]:[Check Equiparado]]="Sí",IF(DATOS!AQ$5="Sí",(1/DATOS_[[% anualiz]:[% anualiz]]),1)*IF(DATOS!AQ$4="Sí",1/DATOS_[[% normaliz]:[% normaliz]],1)*(DATOS_[Conc.Sal.13])))))))),
0)</f>
        <v>0</v>
      </c>
      <c r="W83" s="101">
        <f t="array" ref="W83">IFERROR(
(AVERAGE((IF(DATOS_[[Sexo]:[Sexo]]=$B83,IF(DATOS_[[AGRUP. CLAS. PROF.]:[AGRUP. CLAS. PROF.]]=$B81,IF(DATOS_[[Check Periodo Ref.]:[Check Periodo Ref.]]="Dentro",IF(DATOS_[[Check Equiparado]:[Check Equiparado]]="Sí",IF(DATOS!AR$5="Sí",(1/DATOS_[[% anualiz]:[% anualiz]]),1)*IF(DATOS!AR$4="Sí",1/DATOS_[[% normaliz]:[% normaliz]],1)*(DATOS_[Conc.Sal.14])))))))),
0)</f>
        <v>0</v>
      </c>
      <c r="X83" s="101">
        <f t="array" ref="X83">IFERROR(
(AVERAGE((IF(DATOS_[[Sexo]:[Sexo]]=$B83,IF(DATOS_[[AGRUP. CLAS. PROF.]:[AGRUP. CLAS. PROF.]]=$B81,IF(DATOS_[[Check Periodo Ref.]:[Check Periodo Ref.]]="Dentro",IF(DATOS_[[Check Equiparado]:[Check Equiparado]]="Sí",IF(DATOS!AS$5="Sí",(1/DATOS_[[% anualiz]:[% anualiz]]),1)*IF(DATOS!AS$4="Sí",1/DATOS_[[% normaliz]:[% normaliz]],1)*(DATOS_[Conc.Sal.15])))))))),
0)</f>
        <v>0</v>
      </c>
      <c r="Y83" s="101">
        <f t="array" ref="Y83">IFERROR(
(AVERAGE((IF(DATOS_[[Sexo]:[Sexo]]=$B83,IF(DATOS_[[AGRUP. CLAS. PROF.]:[AGRUP. CLAS. PROF.]]=$B81,IF(DATOS_[[Check Periodo Ref.]:[Check Periodo Ref.]]="Dentro",IF(DATOS_[[Check Equiparado]:[Check Equiparado]]="Sí",IF(DATOS!AT$5="Sí",(1/DATOS_[[% anualiz]:[% anualiz]]),1)*IF(DATOS!AT$4="Sí",1/DATOS_[[% normaliz]:[% normaliz]],1)*(DATOS_[Conc.Sal.16])))))))),
0)</f>
        <v>0</v>
      </c>
      <c r="Z83" s="101">
        <f t="array" ref="Z83">IFERROR(
(AVERAGE((IF(DATOS_[[Sexo]:[Sexo]]=$B83,IF(DATOS_[[AGRUP. CLAS. PROF.]:[AGRUP. CLAS. PROF.]]=$B81,IF(DATOS_[[Check Periodo Ref.]:[Check Periodo Ref.]]="Dentro",IF(DATOS_[[Check Equiparado]:[Check Equiparado]]="Sí",IF(DATOS!AU$5="Sí",(1/DATOS_[[% anualiz]:[% anualiz]]),1)*IF(DATOS!AU$4="Sí",1/DATOS_[[% normaliz]:[% normaliz]],1)*(DATOS_[Conc.Sal.17])))))))),
0)</f>
        <v>0</v>
      </c>
      <c r="AA83" s="101">
        <f t="array" ref="AA83">IFERROR(
(AVERAGE((IF(DATOS_[[Sexo]:[Sexo]]=$B83,IF(DATOS_[[AGRUP. CLAS. PROF.]:[AGRUP. CLAS. PROF.]]=$B81,IF(DATOS_[[Check Periodo Ref.]:[Check Periodo Ref.]]="Dentro",IF(DATOS_[[Check Equiparado]:[Check Equiparado]]="Sí",IF(DATOS!AV$5="Sí",(1/DATOS_[[% anualiz]:[% anualiz]]),1)*IF(DATOS!AV$4="Sí",1/DATOS_[[% normaliz]:[% normaliz]],1)*(DATOS_[Conc.Sal.18])))))))),
0)</f>
        <v>0</v>
      </c>
      <c r="AB83" s="101">
        <f t="array" ref="AB83">IFERROR(
(AVERAGE((IF(DATOS_[[Sexo]:[Sexo]]=$B83,IF(DATOS_[[AGRUP. CLAS. PROF.]:[AGRUP. CLAS. PROF.]]=$B81,IF(DATOS_[[Check Periodo Ref.]:[Check Periodo Ref.]]="Dentro",IF(DATOS_[[Check Equiparado]:[Check Equiparado]]="Sí",IF(DATOS!AW$5="Sí",(1/DATOS_[[% anualiz]:[% anualiz]]),1)*IF(DATOS!AW$4="Sí",1/DATOS_[[% normaliz]:[% normaliz]],1)*(DATOS_[Conc.Sal.19])))))))),
0)</f>
        <v>0</v>
      </c>
      <c r="AC83" s="101">
        <f t="array" ref="AC83">IFERROR(
(AVERAGE((IF(DATOS_[[Sexo]:[Sexo]]=$B83,IF(DATOS_[[AGRUP. CLAS. PROF.]:[AGRUP. CLAS. PROF.]]=$B81,IF(DATOS_[[Check Periodo Ref.]:[Check Periodo Ref.]]="Dentro",IF(DATOS_[[Check Equiparado]:[Check Equiparado]]="Sí",IF(DATOS!AX$5="Sí",(1/DATOS_[[% anualiz]:[% anualiz]]),1)*IF(DATOS!AX$4="Sí",1/DATOS_[[% normaliz]:[% normaliz]],1)*(DATOS_[Conc.Sal.20])))))))),
0)</f>
        <v>0</v>
      </c>
      <c r="AD83" s="101">
        <f t="array" ref="AD83">IFERROR(
(AVERAGE((IF(DATOS_[[Sexo]:[Sexo]]=$B83,IF(DATOS_[[AGRUP. CLAS. PROF.]:[AGRUP. CLAS. PROF.]]=$B81,IF(DATOS_[[Check Periodo Ref.]:[Check Periodo Ref.]]="Dentro",IF(DATOS_[[Check Equiparado]:[Check Equiparado]]="Sí",IF(DATOS!AY$5="Sí",(1/DATOS_[[% anualiz]:[% anualiz]]),1)*IF(DATOS!AY$4="Sí",1/DATOS_[[% normaliz]:[% normaliz]],1)*(DATOS_[Conc.Sal.21])))))))),
0)</f>
        <v>0</v>
      </c>
      <c r="AE83" s="101">
        <f t="array" ref="AE83">IFERROR(
(AVERAGE((IF(DATOS_[[Sexo]:[Sexo]]=$B83,IF(DATOS_[[AGRUP. CLAS. PROF.]:[AGRUP. CLAS. PROF.]]=$B81,IF(DATOS_[[Check Periodo Ref.]:[Check Periodo Ref.]]="Dentro",IF(DATOS_[[Check Equiparado]:[Check Equiparado]]="Sí",IF(DATOS!AZ$5="Sí",(1/DATOS_[[% anualiz]:[% anualiz]]),1)*IF(DATOS!AZ$4="Sí",1/DATOS_[[% normaliz]:[% normaliz]],1)*(DATOS_[Conc.Sal.22])))))))),
0)</f>
        <v>0</v>
      </c>
      <c r="AF83" s="101">
        <f t="array" ref="AF83">IFERROR(
(AVERAGE((IF(DATOS_[[Sexo]:[Sexo]]=$B83,IF(DATOS_[[AGRUP. CLAS. PROF.]:[AGRUP. CLAS. PROF.]]=$B81,IF(DATOS_[[Check Periodo Ref.]:[Check Periodo Ref.]]="Dentro",IF(DATOS_[[Check Equiparado]:[Check Equiparado]]="Sí",IF(DATOS!BA$5="Sí",(1/DATOS_[[% anualiz]:[% anualiz]]),1)*IF(DATOS!BA$4="Sí",1/DATOS_[[% normaliz]:[% normaliz]],1)*(DATOS_[Conc.Sal.23])))))))),
0)</f>
        <v>0</v>
      </c>
      <c r="AG83" s="101">
        <f t="array" ref="AG83">IFERROR(
(AVERAGE((IF(DATOS_[[Sexo]:[Sexo]]=$B83,IF(DATOS_[[AGRUP. CLAS. PROF.]:[AGRUP. CLAS. PROF.]]=$B81,IF(DATOS_[[Check Periodo Ref.]:[Check Periodo Ref.]]="Dentro",IF(DATOS_[[Check Equiparado]:[Check Equiparado]]="Sí",IF(DATOS!BB$5="Sí",(1/DATOS_[[% anualiz]:[% anualiz]]),1)*IF(DATOS!BB$4="Sí",1/DATOS_[[% normaliz]:[% normaliz]],1)*(DATOS_[Conc.Sal.24])))))))),
0)</f>
        <v>0</v>
      </c>
      <c r="AH83" s="101">
        <f t="array" ref="AH83">IFERROR(
(AVERAGE((IF(DATOS_[[Sexo]:[Sexo]]=$B83,IF(DATOS_[[AGRUP. CLAS. PROF.]:[AGRUP. CLAS. PROF.]]=$B81,IF(DATOS_[[Check Periodo Ref.]:[Check Periodo Ref.]]="Dentro",IF(DATOS_[[Check Equiparado]:[Check Equiparado]]="Sí",IF(DATOS!BC$5="Sí",(1/DATOS_[[% anualiz]:[% anualiz]]),1)*IF(DATOS!BC$4="Sí",1/DATOS_[[% normaliz]:[% normaliz]],1)*(DATOS_[Conc.Sal.25])))))))),
0)</f>
        <v>0</v>
      </c>
      <c r="AI83" s="101">
        <f t="array" ref="AI83">IFERROR(
(AVERAGE((IF(DATOS_[[Sexo]:[Sexo]]=$B83,IF(DATOS_[[AGRUP. CLAS. PROF.]:[AGRUP. CLAS. PROF.]]=$B81,IF(DATOS_[[Check Periodo Ref.]:[Check Periodo Ref.]]="Dentro",IF(DATOS_[[Check Equiparado]:[Check Equiparado]]="Sí",IF(DATOS!BD$5="Sí",(1/DATOS_[[% anualiz]:[% anualiz]]),1)*IF(DATOS!BD$4="Sí",1/DATOS_[[% normaliz]:[% normaliz]],1)*(DATOS_[Conc.Sal.26])))))))),
0)</f>
        <v>0</v>
      </c>
      <c r="AJ83" s="101">
        <f t="array" ref="AJ83">IFERROR(
(AVERAGE((IF(DATOS_[[Sexo]:[Sexo]]=$B83,IF(DATOS_[[AGRUP. CLAS. PROF.]:[AGRUP. CLAS. PROF.]]=$B81,IF(DATOS_[[Check Periodo Ref.]:[Check Periodo Ref.]]="Dentro",IF(DATOS_[[Check Equiparado]:[Check Equiparado]]="Sí",IF(DATOS!BE$5="Sí",(1/DATOS_[[% anualiz]:[% anualiz]]),1)*IF(DATOS!BE$4="Sí",1/DATOS_[[% normaliz]:[% normaliz]],1)*(DATOS_[Conc.Sal.27])))))))),
0)</f>
        <v>0</v>
      </c>
      <c r="AK83" s="101">
        <f t="array" ref="AK83">IFERROR(
(AVERAGE((IF(DATOS_[[Sexo]:[Sexo]]=$B83,IF(DATOS_[[AGRUP. CLAS. PROF.]:[AGRUP. CLAS. PROF.]]=$B81,IF(DATOS_[[Check Periodo Ref.]:[Check Periodo Ref.]]="Dentro",IF(DATOS_[[Check Equiparado]:[Check Equiparado]]="Sí",IF(DATOS!BF$5="Sí",(1/DATOS_[[% anualiz]:[% anualiz]]),1)*IF(DATOS!BF$4="Sí",1/DATOS_[[% normaliz]:[% normaliz]],1)*(DATOS_[Conc.Sal.28])))))))),
0)</f>
        <v>0</v>
      </c>
      <c r="AL83" s="101">
        <f t="array" ref="AL83">IFERROR(
(AVERAGE((IF(DATOS_[[Sexo]:[Sexo]]=$B83,IF(DATOS_[[AGRUP. CLAS. PROF.]:[AGRUP. CLAS. PROF.]]=$B81,IF(DATOS_[[Check Periodo Ref.]:[Check Periodo Ref.]]="Dentro",IF(DATOS_[[Check Equiparado]:[Check Equiparado]]="Sí",IF(DATOS!BG$5="Sí",(1/DATOS_[[% anualiz]:[% anualiz]]),1)*IF(DATOS!BG$4="Sí",1/DATOS_[[% normaliz]:[% normaliz]],1)*(DATOS_[Conc.Sal.29])))))))),
0)</f>
        <v>0</v>
      </c>
      <c r="AM83" s="101">
        <f t="array" ref="AM83">IFERROR(
(AVERAGE((IF(DATOS_[[Sexo]:[Sexo]]=$B83,IF(DATOS_[[AGRUP. CLAS. PROF.]:[AGRUP. CLAS. PROF.]]=$B81,IF(DATOS_[[Check Periodo Ref.]:[Check Periodo Ref.]]="Dentro",IF(DATOS_[[Check Equiparado]:[Check Equiparado]]="Sí",IF(DATOS!BH$5="Sí",(1/DATOS_[[% anualiz]:[% anualiz]]),1)*IF(DATOS!BH$4="Sí",1/DATOS_[[% normaliz]:[% normaliz]],1)*(DATOS_[Conc.Sal.30])))))))),
0)</f>
        <v>0</v>
      </c>
      <c r="AN83" s="102">
        <f t="array" ref="AN83">IFERROR(
AVERAGE(IF(DATOS_[Sexo]=$B83,IF(DATOS_[[AGRUP. CLAS. PROF.]:[AGRUP. CLAS. PROF.]]=$B81,IF(DATOS_[Check Equiparado]="Sí",IF(DATOS_[Check Periodo Ref.]="Dentro",DATOS_[Tot COMPL.SAL Eq],FALSE))))),
0)</f>
        <v>0</v>
      </c>
      <c r="AO83" s="103">
        <f t="array" ref="AO83">IFERROR(
AVERAGE(IF(DATOS_[Sexo]=$B83,IF(DATOS_[[AGRUP. CLAS. PROF.]:[AGRUP. CLAS. PROF.]]=$B81,IF(DATOS_[Check Equiparado]="Sí",IF(DATOS_[Check Periodo Ref.]="Dentro",DATOS_[TOTAL SALARIO Eq],FALSE))))),
0)</f>
        <v>0</v>
      </c>
      <c r="AP83" s="104">
        <f t="array" ref="AP83">IFERROR(
(AVERAGE((IF(DATOS_[[Sexo]:[Sexo]]=$B83,IF(DATOS_[[AGRUP. CLAS. PROF.]:[AGRUP. CLAS. PROF.]]=$B81,IF(DATOS_[[Check Periodo Ref.]:[Check Periodo Ref.]]="Dentro",IF(DATOS_[[Check Equiparado]:[Check Equiparado]]="Sí",IF(DATOS!BI$5="Sí",(1/DATOS_[[% anualiz]:[% anualiz]]),1)*IF(DATOS!BI$4="Sí",1/DATOS_[[% normaliz]:[% normaliz]],1)*(DATOS_[C.Extra.01])))))))),
0)</f>
        <v>0</v>
      </c>
      <c r="AQ83" s="104">
        <f t="array" ref="AQ83">IFERROR(
(AVERAGE((IF(DATOS_[[Sexo]:[Sexo]]=$B83,IF(DATOS_[[AGRUP. CLAS. PROF.]:[AGRUP. CLAS. PROF.]]=$B81,IF(DATOS_[[Check Periodo Ref.]:[Check Periodo Ref.]]="Dentro",IF(DATOS_[[Check Equiparado]:[Check Equiparado]]="Sí",IF(DATOS!BJ$5="Sí",(1/DATOS_[[% anualiz]:[% anualiz]]),1)*IF(DATOS!BJ$4="Sí",1/DATOS_[[% normaliz]:[% normaliz]],1)*(DATOS_[C.Extra.02])))))))),
0)</f>
        <v>0</v>
      </c>
      <c r="AR83" s="104">
        <f t="array" ref="AR83">IFERROR(
(AVERAGE((IF(DATOS_[[Sexo]:[Sexo]]=$B83,IF(DATOS_[[AGRUP. CLAS. PROF.]:[AGRUP. CLAS. PROF.]]=$B81,IF(DATOS_[[Check Periodo Ref.]:[Check Periodo Ref.]]="Dentro",IF(DATOS_[[Check Equiparado]:[Check Equiparado]]="Sí",IF(DATOS!BK$5="Sí",(1/DATOS_[[% anualiz]:[% anualiz]]),1)*IF(DATOS!BK$4="Sí",1/DATOS_[[% normaliz]:[% normaliz]],1)*(DATOS_[C.Extra.03])))))))),
0)</f>
        <v>0</v>
      </c>
      <c r="AS83" s="104">
        <f t="array" ref="AS83">IFERROR(
(AVERAGE((IF(DATOS_[[Sexo]:[Sexo]]=$B83,IF(DATOS_[[AGRUP. CLAS. PROF.]:[AGRUP. CLAS. PROF.]]=$B81,IF(DATOS_[[Check Periodo Ref.]:[Check Periodo Ref.]]="Dentro",IF(DATOS_[[Check Equiparado]:[Check Equiparado]]="Sí",IF(DATOS!BL$5="Sí",(1/DATOS_[[% anualiz]:[% anualiz]]),1)*IF(DATOS!BL$4="Sí",1/DATOS_[[% normaliz]:[% normaliz]],1)*(DATOS_[C.Extra.04])))))))),
0)</f>
        <v>0</v>
      </c>
      <c r="AT83" s="104">
        <f t="array" ref="AT83">IFERROR(
(AVERAGE((IF(DATOS_[[Sexo]:[Sexo]]=$B83,IF(DATOS_[[AGRUP. CLAS. PROF.]:[AGRUP. CLAS. PROF.]]=$B81,IF(DATOS_[[Check Periodo Ref.]:[Check Periodo Ref.]]="Dentro",IF(DATOS_[[Check Equiparado]:[Check Equiparado]]="Sí",IF(DATOS!BM$5="Sí",(1/DATOS_[[% anualiz]:[% anualiz]]),1)*IF(DATOS!BM$4="Sí",1/DATOS_[[% normaliz]:[% normaliz]],1)*(DATOS_[C.Extra.05])))))))),
0)</f>
        <v>0</v>
      </c>
      <c r="AU83" s="105">
        <f t="array" ref="AU83">IFERROR(
AVERAGE(IF(DATOS_[Sexo]=$B83,IF(DATOS_[[AGRUP. CLAS. PROF.]:[AGRUP. CLAS. PROF.]]=$B81,IF(DATOS_[Check Equiparado]="Sí",IF(DATOS_[Check Periodo Ref.]="Dentro",DATOS_[Tot Extrasalarial Eq],FALSE))))),
0)</f>
        <v>0</v>
      </c>
      <c r="AV83" s="106">
        <f t="array" ref="AV83">IFERROR(
AVERAGE(IF(DATOS_[Sexo]=$B83,IF(DATOS_[[AGRUP. CLAS. PROF.]:[AGRUP. CLAS. PROF.]]=$B81,IF(DATOS_[Check Equiparado]="Sí",IF(DATOS_[Check Periodo Ref.]="Dentro",DATOS_[TOTAL Retrib Eq],FALSE))))),
0)</f>
        <v>0</v>
      </c>
    </row>
    <row r="84" spans="1:48" ht="17.25" thickBot="1" x14ac:dyDescent="0.35">
      <c r="A84" s="53" t="str">
        <f t="shared" ref="A84" si="95">+A85</f>
        <v>[ocultar]</v>
      </c>
      <c r="B84" s="62" t="s">
        <v>240</v>
      </c>
      <c r="C84" s="99"/>
      <c r="D84" s="63"/>
      <c r="E84" s="63"/>
      <c r="F84" s="63"/>
      <c r="G84" s="63"/>
      <c r="H84" s="63"/>
      <c r="I84" s="129" t="str">
        <f t="shared" ref="I84:AV84" si="96">IFERROR((I85-I86)/I85,"")</f>
        <v/>
      </c>
      <c r="J84" s="130" t="str">
        <f t="shared" si="96"/>
        <v/>
      </c>
      <c r="K84" s="131" t="str">
        <f t="shared" si="96"/>
        <v/>
      </c>
      <c r="L84" s="131" t="str">
        <f t="shared" si="96"/>
        <v/>
      </c>
      <c r="M84" s="131" t="str">
        <f t="shared" si="96"/>
        <v/>
      </c>
      <c r="N84" s="132" t="str">
        <f t="shared" si="96"/>
        <v/>
      </c>
      <c r="O84" s="133" t="str">
        <f t="shared" si="96"/>
        <v/>
      </c>
      <c r="P84" s="133" t="str">
        <f t="shared" si="96"/>
        <v/>
      </c>
      <c r="Q84" s="133" t="str">
        <f t="shared" si="96"/>
        <v/>
      </c>
      <c r="R84" s="133" t="str">
        <f t="shared" si="96"/>
        <v/>
      </c>
      <c r="S84" s="133" t="str">
        <f t="shared" si="96"/>
        <v/>
      </c>
      <c r="T84" s="133" t="str">
        <f t="shared" si="96"/>
        <v/>
      </c>
      <c r="U84" s="133" t="str">
        <f t="shared" si="96"/>
        <v/>
      </c>
      <c r="V84" s="133" t="str">
        <f t="shared" si="96"/>
        <v/>
      </c>
      <c r="W84" s="133" t="str">
        <f t="shared" si="96"/>
        <v/>
      </c>
      <c r="X84" s="133" t="str">
        <f t="shared" si="96"/>
        <v/>
      </c>
      <c r="Y84" s="133" t="str">
        <f t="shared" si="96"/>
        <v/>
      </c>
      <c r="Z84" s="132" t="str">
        <f t="shared" si="96"/>
        <v/>
      </c>
      <c r="AA84" s="132" t="str">
        <f t="shared" si="96"/>
        <v/>
      </c>
      <c r="AB84" s="132" t="str">
        <f t="shared" si="96"/>
        <v/>
      </c>
      <c r="AC84" s="132" t="str">
        <f t="shared" si="96"/>
        <v/>
      </c>
      <c r="AD84" s="132" t="str">
        <f t="shared" si="96"/>
        <v/>
      </c>
      <c r="AE84" s="132" t="str">
        <f t="shared" si="96"/>
        <v/>
      </c>
      <c r="AF84" s="132" t="str">
        <f t="shared" si="96"/>
        <v/>
      </c>
      <c r="AG84" s="132" t="str">
        <f t="shared" si="96"/>
        <v/>
      </c>
      <c r="AH84" s="132" t="str">
        <f t="shared" si="96"/>
        <v/>
      </c>
      <c r="AI84" s="132" t="str">
        <f t="shared" si="96"/>
        <v/>
      </c>
      <c r="AJ84" s="132" t="str">
        <f t="shared" si="96"/>
        <v/>
      </c>
      <c r="AK84" s="132" t="str">
        <f t="shared" si="96"/>
        <v/>
      </c>
      <c r="AL84" s="132" t="str">
        <f t="shared" si="96"/>
        <v/>
      </c>
      <c r="AM84" s="132" t="str">
        <f t="shared" si="96"/>
        <v/>
      </c>
      <c r="AN84" s="134" t="str">
        <f t="shared" si="96"/>
        <v/>
      </c>
      <c r="AO84" s="138" t="str">
        <f t="shared" si="96"/>
        <v/>
      </c>
      <c r="AP84" s="135" t="str">
        <f t="shared" si="96"/>
        <v/>
      </c>
      <c r="AQ84" s="135" t="str">
        <f t="shared" si="96"/>
        <v/>
      </c>
      <c r="AR84" s="135" t="str">
        <f t="shared" si="96"/>
        <v/>
      </c>
      <c r="AS84" s="135" t="str">
        <f t="shared" si="96"/>
        <v/>
      </c>
      <c r="AT84" s="135" t="str">
        <f t="shared" si="96"/>
        <v/>
      </c>
      <c r="AU84" s="136" t="str">
        <f t="shared" si="96"/>
        <v/>
      </c>
      <c r="AV84" s="137" t="str">
        <f t="shared" si="96"/>
        <v/>
      </c>
    </row>
    <row r="85" spans="1:48" x14ac:dyDescent="0.3">
      <c r="A85" s="53" t="str">
        <f t="shared" ref="A85" si="97">+IF(C85+C86=0,"[ocultar]","")</f>
        <v>[ocultar]</v>
      </c>
      <c r="B85" s="57" t="s">
        <v>162</v>
      </c>
      <c r="C85" s="56">
        <f t="array" ref="C85">SUM(IF($B85=DATOS_[Sexo],
IF($B84=DATOS_[AGRUP. CLAS. PROF.],
IF("Dentro"=DATOS_[Check Periodo Ref.],
1/(COUNTIFS(DATOS_[Sexo],$B85,DATOS_[AGRUP. CLAS. PROF.],$B84,DATOS_[Check Periodo Ref.],"Dentro",DATOS_[id],DATOS_[id]))))))</f>
        <v>0</v>
      </c>
      <c r="D85" s="58">
        <f>COUNTIFS(DATOS_[AGRUP. CLAS. PROF.],$B84,DATOS_[Sexo],$B85,DATOS_[Check Periodo Ref.],"Dentro")</f>
        <v>0</v>
      </c>
      <c r="E85" s="58">
        <f>COUNTIFS(DATOS_[AGRUP. CLAS. PROF.],$B84,DATOS_[Sexo],$B85,DATOS_[Check Periodo Ref.],"Dentro",DATOS_[Check Nº SC Norm],"Sí")</f>
        <v>0</v>
      </c>
      <c r="F85" s="58">
        <f>COUNTIFS(DATOS_[AGRUP. CLAS. PROF.],$B84,DATOS_[Sexo],$B85,DATOS_[Check Periodo Ref.],"Dentro",DATOS_[Check Nº SC Anualiz],"Sí")</f>
        <v>0</v>
      </c>
      <c r="G85" s="58">
        <f>COUNTIFS(DATOS_[AGRUP. CLAS. PROF.],$B84,DATOS_[Sexo],$B85,DATOS_[Check Periodo Ref.],"Dentro",DATOS_[Check Nº SC Norm y Anualiz],"Sí")</f>
        <v>0</v>
      </c>
      <c r="H85" s="58">
        <f>COUNTIFS(DATOS_[AGRUP. CLAS. PROF.],$B84,DATOS_[Sexo],$B85,DATOS_[Check Periodo Ref.],"Dentro",DATOS_[Check Equiparación],"Sí")</f>
        <v>0</v>
      </c>
      <c r="I85" s="100">
        <f t="array" ref="I85">IFERROR(
AVERAGE(IF(DATOS_[Sexo]=$B85,IF(DATOS_[[AGRUP. CLAS. PROF.]:[AGRUP. CLAS. PROF.]]=$B84,IF(DATOS_[Check Equiparado]="Sí",IF(DATOS_[Check Periodo Ref.]="Dentro",DATOS_[SALARIO BASE Eq],FALSE))))),
0)</f>
        <v>0</v>
      </c>
      <c r="J85" s="101">
        <f t="array" ref="J85">IFERROR(
(AVERAGE((IF(DATOS_[[Sexo]:[Sexo]]=$B85,IF(DATOS_[[AGRUP. CLAS. PROF.]:[AGRUP. CLAS. PROF.]]=$B84,IF(DATOS_[[Check Periodo Ref.]:[Check Periodo Ref.]]="Dentro",IF(DATOS_[[Check Equiparado]:[Check Equiparado]]="Sí",IF(DATOS!AE$5="Sí",(1/DATOS_[[% anualiz]:[% anualiz]]),1)*IF(DATOS!AE$4="Sí",1/DATOS_[[% normaliz]:[% normaliz]],1)*(DATOS_[Conc.Sal.01])))))))),
0)</f>
        <v>0</v>
      </c>
      <c r="K85" s="101">
        <f t="array" ref="K85">IFERROR(
(AVERAGE((IF(DATOS_[[Sexo]:[Sexo]]=$B85,IF(DATOS_[[AGRUP. CLAS. PROF.]:[AGRUP. CLAS. PROF.]]=$B84,IF(DATOS_[[Check Periodo Ref.]:[Check Periodo Ref.]]="Dentro",IF(DATOS_[[Check Equiparado]:[Check Equiparado]]="Sí",IF(DATOS!AF$5="Sí",(1/DATOS_[[% anualiz]:[% anualiz]]),1)*IF(DATOS!AF$4="Sí",1/DATOS_[[% normaliz]:[% normaliz]],1)*(DATOS_[Conc.Sal.02])))))))),
0)</f>
        <v>0</v>
      </c>
      <c r="L85" s="101">
        <f t="array" ref="L85">IFERROR(
(AVERAGE((IF(DATOS_[[Sexo]:[Sexo]]=$B85,IF(DATOS_[[AGRUP. CLAS. PROF.]:[AGRUP. CLAS. PROF.]]=$B84,IF(DATOS_[[Check Periodo Ref.]:[Check Periodo Ref.]]="Dentro",IF(DATOS_[[Check Equiparado]:[Check Equiparado]]="Sí",IF(DATOS!AG$5="Sí",(1/DATOS_[[% anualiz]:[% anualiz]]),1)*IF(DATOS!AG$4="Sí",1/DATOS_[[% normaliz]:[% normaliz]],1)*(DATOS_[Conc.Sal.03])))))))),
0)</f>
        <v>0</v>
      </c>
      <c r="M85" s="101">
        <f t="array" ref="M85">IFERROR(
(AVERAGE((IF(DATOS_[[Sexo]:[Sexo]]=$B85,IF(DATOS_[[AGRUP. CLAS. PROF.]:[AGRUP. CLAS. PROF.]]=$B84,IF(DATOS_[[Check Periodo Ref.]:[Check Periodo Ref.]]="Dentro",IF(DATOS_[[Check Equiparado]:[Check Equiparado]]="Sí",IF(DATOS!AH$5="Sí",(1/DATOS_[[% anualiz]:[% anualiz]]),1)*IF(DATOS!AH$4="Sí",1/DATOS_[[% normaliz]:[% normaliz]],1)*(DATOS_[Conc.Sal.04])))))))),
0)</f>
        <v>0</v>
      </c>
      <c r="N85" s="101">
        <f t="array" ref="N85">IFERROR(
(AVERAGE((IF(DATOS_[[Sexo]:[Sexo]]=$B85,IF(DATOS_[[AGRUP. CLAS. PROF.]:[AGRUP. CLAS. PROF.]]=$B84,IF(DATOS_[[Check Periodo Ref.]:[Check Periodo Ref.]]="Dentro",IF(DATOS_[[Check Equiparado]:[Check Equiparado]]="Sí",IF(DATOS!AI$5="Sí",(1/DATOS_[[% anualiz]:[% anualiz]]),1)*IF(DATOS!AI$4="Sí",1/DATOS_[[% normaliz]:[% normaliz]],1)*(DATOS_[Conc.Sal.05])))))))),
0)</f>
        <v>0</v>
      </c>
      <c r="O85" s="101">
        <f t="array" ref="O85">IFERROR(
(AVERAGE((IF(DATOS_[[Sexo]:[Sexo]]=$B85,IF(DATOS_[[AGRUP. CLAS. PROF.]:[AGRUP. CLAS. PROF.]]=$B84,IF(DATOS_[[Check Periodo Ref.]:[Check Periodo Ref.]]="Dentro",IF(DATOS_[[Check Equiparado]:[Check Equiparado]]="Sí",IF(DATOS!AJ$5="Sí",(1/DATOS_[[% anualiz]:[% anualiz]]),1)*IF(DATOS!AJ$4="Sí",1/DATOS_[[% normaliz]:[% normaliz]],1)*(DATOS_[Conc.Sal.06])))))))),
0)</f>
        <v>0</v>
      </c>
      <c r="P85" s="101">
        <f t="array" ref="P85">IFERROR(
(AVERAGE((IF(DATOS_[[Sexo]:[Sexo]]=$B85,IF(DATOS_[[AGRUP. CLAS. PROF.]:[AGRUP. CLAS. PROF.]]=$B84,IF(DATOS_[[Check Periodo Ref.]:[Check Periodo Ref.]]="Dentro",IF(DATOS_[[Check Equiparado]:[Check Equiparado]]="Sí",IF(DATOS!AK$5="Sí",(1/DATOS_[[% anualiz]:[% anualiz]]),1)*IF(DATOS!AK$4="Sí",1/DATOS_[[% normaliz]:[% normaliz]],1)*(DATOS_[Conc.Sal.07])))))))),
0)</f>
        <v>0</v>
      </c>
      <c r="Q85" s="101">
        <f t="array" ref="Q85">IFERROR(
(AVERAGE((IF(DATOS_[[Sexo]:[Sexo]]=$B85,IF(DATOS_[[AGRUP. CLAS. PROF.]:[AGRUP. CLAS. PROF.]]=$B84,IF(DATOS_[[Check Periodo Ref.]:[Check Periodo Ref.]]="Dentro",IF(DATOS_[[Check Equiparado]:[Check Equiparado]]="Sí",IF(DATOS!AL$5="Sí",(1/DATOS_[[% anualiz]:[% anualiz]]),1)*IF(DATOS!AL$4="Sí",1/DATOS_[[% normaliz]:[% normaliz]],1)*(DATOS_[Conc.Sal.08])))))))),
0)</f>
        <v>0</v>
      </c>
      <c r="R85" s="101">
        <f t="array" ref="R85">IFERROR(
(AVERAGE((IF(DATOS_[[Sexo]:[Sexo]]=$B85,IF(DATOS_[[AGRUP. CLAS. PROF.]:[AGRUP. CLAS. PROF.]]=$B84,IF(DATOS_[[Check Periodo Ref.]:[Check Periodo Ref.]]="Dentro",IF(DATOS_[[Check Equiparado]:[Check Equiparado]]="Sí",IF(DATOS!AM$5="Sí",(1/DATOS_[[% anualiz]:[% anualiz]]),1)*IF(DATOS!AM$4="Sí",1/DATOS_[[% normaliz]:[% normaliz]],1)*(DATOS_[Conc.Sal.09])))))))),
0)</f>
        <v>0</v>
      </c>
      <c r="S85" s="101">
        <f t="array" ref="S85">IFERROR(
(AVERAGE((IF(DATOS_[[Sexo]:[Sexo]]=$B85,IF(DATOS_[[AGRUP. CLAS. PROF.]:[AGRUP. CLAS. PROF.]]=$B84,IF(DATOS_[[Check Periodo Ref.]:[Check Periodo Ref.]]="Dentro",IF(DATOS_[[Check Equiparado]:[Check Equiparado]]="Sí",IF(DATOS!AN$5="Sí",(1/DATOS_[[% anualiz]:[% anualiz]]),1)*IF(DATOS!AN$4="Sí",1/DATOS_[[% normaliz]:[% normaliz]],1)*(DATOS_[Conc.Sal.10])))))))),
0)</f>
        <v>0</v>
      </c>
      <c r="T85" s="101">
        <f t="array" ref="T85">IFERROR(
(AVERAGE((IF(DATOS_[[Sexo]:[Sexo]]=$B85,IF(DATOS_[[AGRUP. CLAS. PROF.]:[AGRUP. CLAS. PROF.]]=$B84,IF(DATOS_[[Check Periodo Ref.]:[Check Periodo Ref.]]="Dentro",IF(DATOS_[[Check Equiparado]:[Check Equiparado]]="Sí",IF(DATOS!AO$5="Sí",(1/DATOS_[[% anualiz]:[% anualiz]]),1)*IF(DATOS!AO$4="Sí",1/DATOS_[[% normaliz]:[% normaliz]],1)*(DATOS_[Conc.Sal.11])))))))),
0)</f>
        <v>0</v>
      </c>
      <c r="U85" s="101">
        <f t="array" ref="U85">IFERROR(
(AVERAGE((IF(DATOS_[[Sexo]:[Sexo]]=$B85,IF(DATOS_[[AGRUP. CLAS. PROF.]:[AGRUP. CLAS. PROF.]]=$B84,IF(DATOS_[[Check Periodo Ref.]:[Check Periodo Ref.]]="Dentro",IF(DATOS_[[Check Equiparado]:[Check Equiparado]]="Sí",IF(DATOS!AP$5="Sí",(1/DATOS_[[% anualiz]:[% anualiz]]),1)*IF(DATOS!AP$4="Sí",1/DATOS_[[% normaliz]:[% normaliz]],1)*(DATOS_[Conc.Sal.12])))))))),
0)</f>
        <v>0</v>
      </c>
      <c r="V85" s="101">
        <f t="array" ref="V85">IFERROR(
(AVERAGE((IF(DATOS_[[Sexo]:[Sexo]]=$B85,IF(DATOS_[[AGRUP. CLAS. PROF.]:[AGRUP. CLAS. PROF.]]=$B84,IF(DATOS_[[Check Periodo Ref.]:[Check Periodo Ref.]]="Dentro",IF(DATOS_[[Check Equiparado]:[Check Equiparado]]="Sí",IF(DATOS!AQ$5="Sí",(1/DATOS_[[% anualiz]:[% anualiz]]),1)*IF(DATOS!AQ$4="Sí",1/DATOS_[[% normaliz]:[% normaliz]],1)*(DATOS_[Conc.Sal.13])))))))),
0)</f>
        <v>0</v>
      </c>
      <c r="W85" s="101">
        <f t="array" ref="W85">IFERROR(
(AVERAGE((IF(DATOS_[[Sexo]:[Sexo]]=$B85,IF(DATOS_[[AGRUP. CLAS. PROF.]:[AGRUP. CLAS. PROF.]]=$B84,IF(DATOS_[[Check Periodo Ref.]:[Check Periodo Ref.]]="Dentro",IF(DATOS_[[Check Equiparado]:[Check Equiparado]]="Sí",IF(DATOS!AR$5="Sí",(1/DATOS_[[% anualiz]:[% anualiz]]),1)*IF(DATOS!AR$4="Sí",1/DATOS_[[% normaliz]:[% normaliz]],1)*(DATOS_[Conc.Sal.14])))))))),
0)</f>
        <v>0</v>
      </c>
      <c r="X85" s="101">
        <f t="array" ref="X85">IFERROR(
(AVERAGE((IF(DATOS_[[Sexo]:[Sexo]]=$B85,IF(DATOS_[[AGRUP. CLAS. PROF.]:[AGRUP. CLAS. PROF.]]=$B84,IF(DATOS_[[Check Periodo Ref.]:[Check Periodo Ref.]]="Dentro",IF(DATOS_[[Check Equiparado]:[Check Equiparado]]="Sí",IF(DATOS!AS$5="Sí",(1/DATOS_[[% anualiz]:[% anualiz]]),1)*IF(DATOS!AS$4="Sí",1/DATOS_[[% normaliz]:[% normaliz]],1)*(DATOS_[Conc.Sal.15])))))))),
0)</f>
        <v>0</v>
      </c>
      <c r="Y85" s="101">
        <f t="array" ref="Y85">IFERROR(
(AVERAGE((IF(DATOS_[[Sexo]:[Sexo]]=$B85,IF(DATOS_[[AGRUP. CLAS. PROF.]:[AGRUP. CLAS. PROF.]]=$B84,IF(DATOS_[[Check Periodo Ref.]:[Check Periodo Ref.]]="Dentro",IF(DATOS_[[Check Equiparado]:[Check Equiparado]]="Sí",IF(DATOS!AT$5="Sí",(1/DATOS_[[% anualiz]:[% anualiz]]),1)*IF(DATOS!AT$4="Sí",1/DATOS_[[% normaliz]:[% normaliz]],1)*(DATOS_[Conc.Sal.16])))))))),
0)</f>
        <v>0</v>
      </c>
      <c r="Z85" s="101">
        <f t="array" ref="Z85">IFERROR(
(AVERAGE((IF(DATOS_[[Sexo]:[Sexo]]=$B85,IF(DATOS_[[AGRUP. CLAS. PROF.]:[AGRUP. CLAS. PROF.]]=$B84,IF(DATOS_[[Check Periodo Ref.]:[Check Periodo Ref.]]="Dentro",IF(DATOS_[[Check Equiparado]:[Check Equiparado]]="Sí",IF(DATOS!AU$5="Sí",(1/DATOS_[[% anualiz]:[% anualiz]]),1)*IF(DATOS!AU$4="Sí",1/DATOS_[[% normaliz]:[% normaliz]],1)*(DATOS_[Conc.Sal.17])))))))),
0)</f>
        <v>0</v>
      </c>
      <c r="AA85" s="101">
        <f t="array" ref="AA85">IFERROR(
(AVERAGE((IF(DATOS_[[Sexo]:[Sexo]]=$B85,IF(DATOS_[[AGRUP. CLAS. PROF.]:[AGRUP. CLAS. PROF.]]=$B84,IF(DATOS_[[Check Periodo Ref.]:[Check Periodo Ref.]]="Dentro",IF(DATOS_[[Check Equiparado]:[Check Equiparado]]="Sí",IF(DATOS!AV$5="Sí",(1/DATOS_[[% anualiz]:[% anualiz]]),1)*IF(DATOS!AV$4="Sí",1/DATOS_[[% normaliz]:[% normaliz]],1)*(DATOS_[Conc.Sal.18])))))))),
0)</f>
        <v>0</v>
      </c>
      <c r="AB85" s="101">
        <f t="array" ref="AB85">IFERROR(
(AVERAGE((IF(DATOS_[[Sexo]:[Sexo]]=$B85,IF(DATOS_[[AGRUP. CLAS. PROF.]:[AGRUP. CLAS. PROF.]]=$B84,IF(DATOS_[[Check Periodo Ref.]:[Check Periodo Ref.]]="Dentro",IF(DATOS_[[Check Equiparado]:[Check Equiparado]]="Sí",IF(DATOS!AW$5="Sí",(1/DATOS_[[% anualiz]:[% anualiz]]),1)*IF(DATOS!AW$4="Sí",1/DATOS_[[% normaliz]:[% normaliz]],1)*(DATOS_[Conc.Sal.19])))))))),
0)</f>
        <v>0</v>
      </c>
      <c r="AC85" s="101">
        <f t="array" ref="AC85">IFERROR(
(AVERAGE((IF(DATOS_[[Sexo]:[Sexo]]=$B85,IF(DATOS_[[AGRUP. CLAS. PROF.]:[AGRUP. CLAS. PROF.]]=$B84,IF(DATOS_[[Check Periodo Ref.]:[Check Periodo Ref.]]="Dentro",IF(DATOS_[[Check Equiparado]:[Check Equiparado]]="Sí",IF(DATOS!AX$5="Sí",(1/DATOS_[[% anualiz]:[% anualiz]]),1)*IF(DATOS!AX$4="Sí",1/DATOS_[[% normaliz]:[% normaliz]],1)*(DATOS_[Conc.Sal.20])))))))),
0)</f>
        <v>0</v>
      </c>
      <c r="AD85" s="101">
        <f t="array" ref="AD85">IFERROR(
(AVERAGE((IF(DATOS_[[Sexo]:[Sexo]]=$B85,IF(DATOS_[[AGRUP. CLAS. PROF.]:[AGRUP. CLAS. PROF.]]=$B84,IF(DATOS_[[Check Periodo Ref.]:[Check Periodo Ref.]]="Dentro",IF(DATOS_[[Check Equiparado]:[Check Equiparado]]="Sí",IF(DATOS!AY$5="Sí",(1/DATOS_[[% anualiz]:[% anualiz]]),1)*IF(DATOS!AY$4="Sí",1/DATOS_[[% normaliz]:[% normaliz]],1)*(DATOS_[Conc.Sal.21])))))))),
0)</f>
        <v>0</v>
      </c>
      <c r="AE85" s="101">
        <f t="array" ref="AE85">IFERROR(
(AVERAGE((IF(DATOS_[[Sexo]:[Sexo]]=$B85,IF(DATOS_[[AGRUP. CLAS. PROF.]:[AGRUP. CLAS. PROF.]]=$B84,IF(DATOS_[[Check Periodo Ref.]:[Check Periodo Ref.]]="Dentro",IF(DATOS_[[Check Equiparado]:[Check Equiparado]]="Sí",IF(DATOS!AZ$5="Sí",(1/DATOS_[[% anualiz]:[% anualiz]]),1)*IF(DATOS!AZ$4="Sí",1/DATOS_[[% normaliz]:[% normaliz]],1)*(DATOS_[Conc.Sal.22])))))))),
0)</f>
        <v>0</v>
      </c>
      <c r="AF85" s="101">
        <f t="array" ref="AF85">IFERROR(
(AVERAGE((IF(DATOS_[[Sexo]:[Sexo]]=$B85,IF(DATOS_[[AGRUP. CLAS. PROF.]:[AGRUP. CLAS. PROF.]]=$B84,IF(DATOS_[[Check Periodo Ref.]:[Check Periodo Ref.]]="Dentro",IF(DATOS_[[Check Equiparado]:[Check Equiparado]]="Sí",IF(DATOS!BA$5="Sí",(1/DATOS_[[% anualiz]:[% anualiz]]),1)*IF(DATOS!BA$4="Sí",1/DATOS_[[% normaliz]:[% normaliz]],1)*(DATOS_[Conc.Sal.23])))))))),
0)</f>
        <v>0</v>
      </c>
      <c r="AG85" s="101">
        <f t="array" ref="AG85">IFERROR(
(AVERAGE((IF(DATOS_[[Sexo]:[Sexo]]=$B85,IF(DATOS_[[AGRUP. CLAS. PROF.]:[AGRUP. CLAS. PROF.]]=$B84,IF(DATOS_[[Check Periodo Ref.]:[Check Periodo Ref.]]="Dentro",IF(DATOS_[[Check Equiparado]:[Check Equiparado]]="Sí",IF(DATOS!BB$5="Sí",(1/DATOS_[[% anualiz]:[% anualiz]]),1)*IF(DATOS!BB$4="Sí",1/DATOS_[[% normaliz]:[% normaliz]],1)*(DATOS_[Conc.Sal.24])))))))),
0)</f>
        <v>0</v>
      </c>
      <c r="AH85" s="101">
        <f t="array" ref="AH85">IFERROR(
(AVERAGE((IF(DATOS_[[Sexo]:[Sexo]]=$B85,IF(DATOS_[[AGRUP. CLAS. PROF.]:[AGRUP. CLAS. PROF.]]=$B84,IF(DATOS_[[Check Periodo Ref.]:[Check Periodo Ref.]]="Dentro",IF(DATOS_[[Check Equiparado]:[Check Equiparado]]="Sí",IF(DATOS!BC$5="Sí",(1/DATOS_[[% anualiz]:[% anualiz]]),1)*IF(DATOS!BC$4="Sí",1/DATOS_[[% normaliz]:[% normaliz]],1)*(DATOS_[Conc.Sal.25])))))))),
0)</f>
        <v>0</v>
      </c>
      <c r="AI85" s="101">
        <f t="array" ref="AI85">IFERROR(
(AVERAGE((IF(DATOS_[[Sexo]:[Sexo]]=$B85,IF(DATOS_[[AGRUP. CLAS. PROF.]:[AGRUP. CLAS. PROF.]]=$B84,IF(DATOS_[[Check Periodo Ref.]:[Check Periodo Ref.]]="Dentro",IF(DATOS_[[Check Equiparado]:[Check Equiparado]]="Sí",IF(DATOS!BD$5="Sí",(1/DATOS_[[% anualiz]:[% anualiz]]),1)*IF(DATOS!BD$4="Sí",1/DATOS_[[% normaliz]:[% normaliz]],1)*(DATOS_[Conc.Sal.26])))))))),
0)</f>
        <v>0</v>
      </c>
      <c r="AJ85" s="101">
        <f t="array" ref="AJ85">IFERROR(
(AVERAGE((IF(DATOS_[[Sexo]:[Sexo]]=$B85,IF(DATOS_[[AGRUP. CLAS. PROF.]:[AGRUP. CLAS. PROF.]]=$B84,IF(DATOS_[[Check Periodo Ref.]:[Check Periodo Ref.]]="Dentro",IF(DATOS_[[Check Equiparado]:[Check Equiparado]]="Sí",IF(DATOS!BE$5="Sí",(1/DATOS_[[% anualiz]:[% anualiz]]),1)*IF(DATOS!BE$4="Sí",1/DATOS_[[% normaliz]:[% normaliz]],1)*(DATOS_[Conc.Sal.27])))))))),
0)</f>
        <v>0</v>
      </c>
      <c r="AK85" s="101">
        <f t="array" ref="AK85">IFERROR(
(AVERAGE((IF(DATOS_[[Sexo]:[Sexo]]=$B85,IF(DATOS_[[AGRUP. CLAS. PROF.]:[AGRUP. CLAS. PROF.]]=$B84,IF(DATOS_[[Check Periodo Ref.]:[Check Periodo Ref.]]="Dentro",IF(DATOS_[[Check Equiparado]:[Check Equiparado]]="Sí",IF(DATOS!BF$5="Sí",(1/DATOS_[[% anualiz]:[% anualiz]]),1)*IF(DATOS!BF$4="Sí",1/DATOS_[[% normaliz]:[% normaliz]],1)*(DATOS_[Conc.Sal.28])))))))),
0)</f>
        <v>0</v>
      </c>
      <c r="AL85" s="101">
        <f t="array" ref="AL85">IFERROR(
(AVERAGE((IF(DATOS_[[Sexo]:[Sexo]]=$B85,IF(DATOS_[[AGRUP. CLAS. PROF.]:[AGRUP. CLAS. PROF.]]=$B84,IF(DATOS_[[Check Periodo Ref.]:[Check Periodo Ref.]]="Dentro",IF(DATOS_[[Check Equiparado]:[Check Equiparado]]="Sí",IF(DATOS!BG$5="Sí",(1/DATOS_[[% anualiz]:[% anualiz]]),1)*IF(DATOS!BG$4="Sí",1/DATOS_[[% normaliz]:[% normaliz]],1)*(DATOS_[Conc.Sal.29])))))))),
0)</f>
        <v>0</v>
      </c>
      <c r="AM85" s="101">
        <f t="array" ref="AM85">IFERROR(
(AVERAGE((IF(DATOS_[[Sexo]:[Sexo]]=$B85,IF(DATOS_[[AGRUP. CLAS. PROF.]:[AGRUP. CLAS. PROF.]]=$B84,IF(DATOS_[[Check Periodo Ref.]:[Check Periodo Ref.]]="Dentro",IF(DATOS_[[Check Equiparado]:[Check Equiparado]]="Sí",IF(DATOS!BH$5="Sí",(1/DATOS_[[% anualiz]:[% anualiz]]),1)*IF(DATOS!BH$4="Sí",1/DATOS_[[% normaliz]:[% normaliz]],1)*(DATOS_[Conc.Sal.30])))))))),
0)</f>
        <v>0</v>
      </c>
      <c r="AN85" s="102">
        <f t="array" ref="AN85">IFERROR(
AVERAGE(IF(DATOS_[Sexo]=$B85,IF(DATOS_[[AGRUP. CLAS. PROF.]:[AGRUP. CLAS. PROF.]]=$B84,IF(DATOS_[Check Equiparado]="Sí",IF(DATOS_[Check Periodo Ref.]="Dentro",DATOS_[Tot COMPL.SAL Eq],FALSE))))),
0)</f>
        <v>0</v>
      </c>
      <c r="AO85" s="103">
        <f t="array" ref="AO85">IFERROR(
AVERAGE(IF(DATOS_[Sexo]=$B85,IF(DATOS_[[AGRUP. CLAS. PROF.]:[AGRUP. CLAS. PROF.]]=$B84,IF(DATOS_[Check Equiparado]="Sí",IF(DATOS_[Check Periodo Ref.]="Dentro",DATOS_[TOTAL SALARIO Eq],FALSE))))),
0)</f>
        <v>0</v>
      </c>
      <c r="AP85" s="104">
        <f t="array" ref="AP85">IFERROR(
(AVERAGE((IF(DATOS_[[Sexo]:[Sexo]]=$B85,IF(DATOS_[[AGRUP. CLAS. PROF.]:[AGRUP. CLAS. PROF.]]=$B84,IF(DATOS_[[Check Periodo Ref.]:[Check Periodo Ref.]]="Dentro",IF(DATOS_[[Check Equiparado]:[Check Equiparado]]="Sí",IF(DATOS!BI$5="Sí",(1/DATOS_[[% anualiz]:[% anualiz]]),1)*IF(DATOS!BI$4="Sí",1/DATOS_[[% normaliz]:[% normaliz]],1)*(DATOS_[C.Extra.01])))))))),
0)</f>
        <v>0</v>
      </c>
      <c r="AQ85" s="104">
        <f t="array" ref="AQ85">IFERROR(
(AVERAGE((IF(DATOS_[[Sexo]:[Sexo]]=$B85,IF(DATOS_[[AGRUP. CLAS. PROF.]:[AGRUP. CLAS. PROF.]]=$B84,IF(DATOS_[[Check Periodo Ref.]:[Check Periodo Ref.]]="Dentro",IF(DATOS_[[Check Equiparado]:[Check Equiparado]]="Sí",IF(DATOS!BJ$5="Sí",(1/DATOS_[[% anualiz]:[% anualiz]]),1)*IF(DATOS!BJ$4="Sí",1/DATOS_[[% normaliz]:[% normaliz]],1)*(DATOS_[C.Extra.02])))))))),
0)</f>
        <v>0</v>
      </c>
      <c r="AR85" s="104">
        <f t="array" ref="AR85">IFERROR(
(AVERAGE((IF(DATOS_[[Sexo]:[Sexo]]=$B85,IF(DATOS_[[AGRUP. CLAS. PROF.]:[AGRUP. CLAS. PROF.]]=$B84,IF(DATOS_[[Check Periodo Ref.]:[Check Periodo Ref.]]="Dentro",IF(DATOS_[[Check Equiparado]:[Check Equiparado]]="Sí",IF(DATOS!BK$5="Sí",(1/DATOS_[[% anualiz]:[% anualiz]]),1)*IF(DATOS!BK$4="Sí",1/DATOS_[[% normaliz]:[% normaliz]],1)*(DATOS_[C.Extra.03])))))))),
0)</f>
        <v>0</v>
      </c>
      <c r="AS85" s="104">
        <f t="array" ref="AS85">IFERROR(
(AVERAGE((IF(DATOS_[[Sexo]:[Sexo]]=$B85,IF(DATOS_[[AGRUP. CLAS. PROF.]:[AGRUP. CLAS. PROF.]]=$B84,IF(DATOS_[[Check Periodo Ref.]:[Check Periodo Ref.]]="Dentro",IF(DATOS_[[Check Equiparado]:[Check Equiparado]]="Sí",IF(DATOS!BL$5="Sí",(1/DATOS_[[% anualiz]:[% anualiz]]),1)*IF(DATOS!BL$4="Sí",1/DATOS_[[% normaliz]:[% normaliz]],1)*(DATOS_[C.Extra.04])))))))),
0)</f>
        <v>0</v>
      </c>
      <c r="AT85" s="104">
        <f t="array" ref="AT85">IFERROR(
(AVERAGE((IF(DATOS_[[Sexo]:[Sexo]]=$B85,IF(DATOS_[[AGRUP. CLAS. PROF.]:[AGRUP. CLAS. PROF.]]=$B84,IF(DATOS_[[Check Periodo Ref.]:[Check Periodo Ref.]]="Dentro",IF(DATOS_[[Check Equiparado]:[Check Equiparado]]="Sí",IF(DATOS!BM$5="Sí",(1/DATOS_[[% anualiz]:[% anualiz]]),1)*IF(DATOS!BM$4="Sí",1/DATOS_[[% normaliz]:[% normaliz]],1)*(DATOS_[C.Extra.05])))))))),
0)</f>
        <v>0</v>
      </c>
      <c r="AU85" s="105">
        <f t="array" ref="AU85">IFERROR(
AVERAGE(IF(DATOS_[Sexo]=$B85,IF(DATOS_[[AGRUP. CLAS. PROF.]:[AGRUP. CLAS. PROF.]]=$B84,IF(DATOS_[Check Equiparado]="Sí",IF(DATOS_[Check Periodo Ref.]="Dentro",DATOS_[Tot Extrasalarial Eq],FALSE))))),
0)</f>
        <v>0</v>
      </c>
      <c r="AV85" s="106">
        <f t="array" ref="AV85">IFERROR(
AVERAGE(IF(DATOS_[Sexo]=$B85,IF(DATOS_[[AGRUP. CLAS. PROF.]:[AGRUP. CLAS. PROF.]]=$B84,IF(DATOS_[Check Equiparado]="Sí",IF(DATOS_[Check Periodo Ref.]="Dentro",DATOS_[TOTAL Retrib Eq],FALSE))))),
0)</f>
        <v>0</v>
      </c>
    </row>
    <row r="86" spans="1:48" x14ac:dyDescent="0.3">
      <c r="A86" s="53" t="str">
        <f t="shared" ref="A86" si="98">+A85</f>
        <v>[ocultar]</v>
      </c>
      <c r="B86" s="57" t="s">
        <v>163</v>
      </c>
      <c r="C86" s="56">
        <f t="array" ref="C86">SUM(IF($B86=DATOS_[Sexo],
IF($B84=DATOS_[AGRUP. CLAS. PROF.],
IF("Dentro"=DATOS_[Check Periodo Ref.],
1/(COUNTIFS(DATOS_[Sexo],$B86,DATOS_[AGRUP. CLAS. PROF.],$B84,DATOS_[Check Periodo Ref.],"Dentro",DATOS_[id],DATOS_[id]))))))</f>
        <v>0</v>
      </c>
      <c r="D86" s="58">
        <f>COUNTIFS(DATOS_[AGRUP. CLAS. PROF.],$B84,DATOS_[Sexo],$B86,DATOS_[Check Periodo Ref.],"Dentro")</f>
        <v>0</v>
      </c>
      <c r="E86" s="58">
        <f>COUNTIFS(DATOS_[AGRUP. CLAS. PROF.],$B84,DATOS_[Sexo],$B86,DATOS_[Check Periodo Ref.],"Dentro",DATOS_[Check Nº SC Norm],"Sí")</f>
        <v>0</v>
      </c>
      <c r="F86" s="58">
        <f>COUNTIFS(DATOS_[AGRUP. CLAS. PROF.],$B84,DATOS_[Sexo],$B86,DATOS_[Check Periodo Ref.],"Dentro",DATOS_[Check Nº SC Anualiz],"Sí")</f>
        <v>0</v>
      </c>
      <c r="G86" s="58">
        <f>COUNTIFS(DATOS_[AGRUP. CLAS. PROF.],$B84,DATOS_[Sexo],$B86,DATOS_[Check Periodo Ref.],"Dentro",DATOS_[Check Nº SC Norm y Anualiz],"Sí")</f>
        <v>0</v>
      </c>
      <c r="H86" s="58">
        <f>COUNTIFS(DATOS_[AGRUP. CLAS. PROF.],$B84,DATOS_[Sexo],$B86,DATOS_[Check Periodo Ref.],"Dentro",DATOS_[Check Equiparación],"Sí")</f>
        <v>0</v>
      </c>
      <c r="I86" s="100" cm="1">
        <f t="array" ref="I86">IFERROR(
AVERAGE(IF(DATOS_[Sexo]=$B86,IF(DATOS_[[AGRUP. CLAS. PROF.]:[AGRUP. CLAS. PROF.]]=$B84,IF(DATOS_[Check Equiparado]="Sí",IF(DATOS_[Check Periodo Ref.]="Dentro",DATOS_[SALARIO BASE Eq],FALSE))))),
0)</f>
        <v>0</v>
      </c>
      <c r="J86" s="101">
        <f t="array" ref="J86">IFERROR(
(AVERAGE((IF(DATOS_[[Sexo]:[Sexo]]=$B86,IF(DATOS_[[AGRUP. CLAS. PROF.]:[AGRUP. CLAS. PROF.]]=$B84,IF(DATOS_[[Check Periodo Ref.]:[Check Periodo Ref.]]="Dentro",IF(DATOS_[[Check Equiparado]:[Check Equiparado]]="Sí",IF(DATOS!AE$5="Sí",(1/DATOS_[[% anualiz]:[% anualiz]]),1)*IF(DATOS!AE$4="Sí",1/DATOS_[[% normaliz]:[% normaliz]],1)*(DATOS_[Conc.Sal.01])))))))),
0)</f>
        <v>0</v>
      </c>
      <c r="K86" s="101">
        <f t="array" ref="K86">IFERROR(
(AVERAGE((IF(DATOS_[[Sexo]:[Sexo]]=$B86,IF(DATOS_[[AGRUP. CLAS. PROF.]:[AGRUP. CLAS. PROF.]]=$B84,IF(DATOS_[[Check Periodo Ref.]:[Check Periodo Ref.]]="Dentro",IF(DATOS_[[Check Equiparado]:[Check Equiparado]]="Sí",IF(DATOS!AF$5="Sí",(1/DATOS_[[% anualiz]:[% anualiz]]),1)*IF(DATOS!AF$4="Sí",1/DATOS_[[% normaliz]:[% normaliz]],1)*(DATOS_[Conc.Sal.02])))))))),
0)</f>
        <v>0</v>
      </c>
      <c r="L86" s="101">
        <f t="array" ref="L86">IFERROR(
(AVERAGE((IF(DATOS_[[Sexo]:[Sexo]]=$B86,IF(DATOS_[[AGRUP. CLAS. PROF.]:[AGRUP. CLAS. PROF.]]=$B84,IF(DATOS_[[Check Periodo Ref.]:[Check Periodo Ref.]]="Dentro",IF(DATOS_[[Check Equiparado]:[Check Equiparado]]="Sí",IF(DATOS!AG$5="Sí",(1/DATOS_[[% anualiz]:[% anualiz]]),1)*IF(DATOS!AG$4="Sí",1/DATOS_[[% normaliz]:[% normaliz]],1)*(DATOS_[Conc.Sal.03])))))))),
0)</f>
        <v>0</v>
      </c>
      <c r="M86" s="101">
        <f t="array" ref="M86">IFERROR(
(AVERAGE((IF(DATOS_[[Sexo]:[Sexo]]=$B86,IF(DATOS_[[AGRUP. CLAS. PROF.]:[AGRUP. CLAS. PROF.]]=$B84,IF(DATOS_[[Check Periodo Ref.]:[Check Periodo Ref.]]="Dentro",IF(DATOS_[[Check Equiparado]:[Check Equiparado]]="Sí",IF(DATOS!AH$5="Sí",(1/DATOS_[[% anualiz]:[% anualiz]]),1)*IF(DATOS!AH$4="Sí",1/DATOS_[[% normaliz]:[% normaliz]],1)*(DATOS_[Conc.Sal.04])))))))),
0)</f>
        <v>0</v>
      </c>
      <c r="N86" s="101">
        <f t="array" ref="N86">IFERROR(
(AVERAGE((IF(DATOS_[[Sexo]:[Sexo]]=$B86,IF(DATOS_[[AGRUP. CLAS. PROF.]:[AGRUP. CLAS. PROF.]]=$B84,IF(DATOS_[[Check Periodo Ref.]:[Check Periodo Ref.]]="Dentro",IF(DATOS_[[Check Equiparado]:[Check Equiparado]]="Sí",IF(DATOS!AI$5="Sí",(1/DATOS_[[% anualiz]:[% anualiz]]),1)*IF(DATOS!AI$4="Sí",1/DATOS_[[% normaliz]:[% normaliz]],1)*(DATOS_[Conc.Sal.05])))))))),
0)</f>
        <v>0</v>
      </c>
      <c r="O86" s="101">
        <f t="array" ref="O86">IFERROR(
(AVERAGE((IF(DATOS_[[Sexo]:[Sexo]]=$B86,IF(DATOS_[[AGRUP. CLAS. PROF.]:[AGRUP. CLAS. PROF.]]=$B84,IF(DATOS_[[Check Periodo Ref.]:[Check Periodo Ref.]]="Dentro",IF(DATOS_[[Check Equiparado]:[Check Equiparado]]="Sí",IF(DATOS!AJ$5="Sí",(1/DATOS_[[% anualiz]:[% anualiz]]),1)*IF(DATOS!AJ$4="Sí",1/DATOS_[[% normaliz]:[% normaliz]],1)*(DATOS_[Conc.Sal.06])))))))),
0)</f>
        <v>0</v>
      </c>
      <c r="P86" s="101">
        <f t="array" ref="P86">IFERROR(
(AVERAGE((IF(DATOS_[[Sexo]:[Sexo]]=$B86,IF(DATOS_[[AGRUP. CLAS. PROF.]:[AGRUP. CLAS. PROF.]]=$B84,IF(DATOS_[[Check Periodo Ref.]:[Check Periodo Ref.]]="Dentro",IF(DATOS_[[Check Equiparado]:[Check Equiparado]]="Sí",IF(DATOS!AK$5="Sí",(1/DATOS_[[% anualiz]:[% anualiz]]),1)*IF(DATOS!AK$4="Sí",1/DATOS_[[% normaliz]:[% normaliz]],1)*(DATOS_[Conc.Sal.07])))))))),
0)</f>
        <v>0</v>
      </c>
      <c r="Q86" s="101">
        <f t="array" ref="Q86">IFERROR(
(AVERAGE((IF(DATOS_[[Sexo]:[Sexo]]=$B86,IF(DATOS_[[AGRUP. CLAS. PROF.]:[AGRUP. CLAS. PROF.]]=$B84,IF(DATOS_[[Check Periodo Ref.]:[Check Periodo Ref.]]="Dentro",IF(DATOS_[[Check Equiparado]:[Check Equiparado]]="Sí",IF(DATOS!AL$5="Sí",(1/DATOS_[[% anualiz]:[% anualiz]]),1)*IF(DATOS!AL$4="Sí",1/DATOS_[[% normaliz]:[% normaliz]],1)*(DATOS_[Conc.Sal.08])))))))),
0)</f>
        <v>0</v>
      </c>
      <c r="R86" s="101">
        <f t="array" ref="R86">IFERROR(
(AVERAGE((IF(DATOS_[[Sexo]:[Sexo]]=$B86,IF(DATOS_[[AGRUP. CLAS. PROF.]:[AGRUP. CLAS. PROF.]]=$B84,IF(DATOS_[[Check Periodo Ref.]:[Check Periodo Ref.]]="Dentro",IF(DATOS_[[Check Equiparado]:[Check Equiparado]]="Sí",IF(DATOS!AM$5="Sí",(1/DATOS_[[% anualiz]:[% anualiz]]),1)*IF(DATOS!AM$4="Sí",1/DATOS_[[% normaliz]:[% normaliz]],1)*(DATOS_[Conc.Sal.09])))))))),
0)</f>
        <v>0</v>
      </c>
      <c r="S86" s="101">
        <f t="array" ref="S86">IFERROR(
(AVERAGE((IF(DATOS_[[Sexo]:[Sexo]]=$B86,IF(DATOS_[[AGRUP. CLAS. PROF.]:[AGRUP. CLAS. PROF.]]=$B84,IF(DATOS_[[Check Periodo Ref.]:[Check Periodo Ref.]]="Dentro",IF(DATOS_[[Check Equiparado]:[Check Equiparado]]="Sí",IF(DATOS!AN$5="Sí",(1/DATOS_[[% anualiz]:[% anualiz]]),1)*IF(DATOS!AN$4="Sí",1/DATOS_[[% normaliz]:[% normaliz]],1)*(DATOS_[Conc.Sal.10])))))))),
0)</f>
        <v>0</v>
      </c>
      <c r="T86" s="101">
        <f t="array" ref="T86">IFERROR(
(AVERAGE((IF(DATOS_[[Sexo]:[Sexo]]=$B86,IF(DATOS_[[AGRUP. CLAS. PROF.]:[AGRUP. CLAS. PROF.]]=$B84,IF(DATOS_[[Check Periodo Ref.]:[Check Periodo Ref.]]="Dentro",IF(DATOS_[[Check Equiparado]:[Check Equiparado]]="Sí",IF(DATOS!AO$5="Sí",(1/DATOS_[[% anualiz]:[% anualiz]]),1)*IF(DATOS!AO$4="Sí",1/DATOS_[[% normaliz]:[% normaliz]],1)*(DATOS_[Conc.Sal.11])))))))),
0)</f>
        <v>0</v>
      </c>
      <c r="U86" s="101">
        <f t="array" ref="U86">IFERROR(
(AVERAGE((IF(DATOS_[[Sexo]:[Sexo]]=$B86,IF(DATOS_[[AGRUP. CLAS. PROF.]:[AGRUP. CLAS. PROF.]]=$B84,IF(DATOS_[[Check Periodo Ref.]:[Check Periodo Ref.]]="Dentro",IF(DATOS_[[Check Equiparado]:[Check Equiparado]]="Sí",IF(DATOS!AP$5="Sí",(1/DATOS_[[% anualiz]:[% anualiz]]),1)*IF(DATOS!AP$4="Sí",1/DATOS_[[% normaliz]:[% normaliz]],1)*(DATOS_[Conc.Sal.12])))))))),
0)</f>
        <v>0</v>
      </c>
      <c r="V86" s="101">
        <f t="array" ref="V86">IFERROR(
(AVERAGE((IF(DATOS_[[Sexo]:[Sexo]]=$B86,IF(DATOS_[[AGRUP. CLAS. PROF.]:[AGRUP. CLAS. PROF.]]=$B84,IF(DATOS_[[Check Periodo Ref.]:[Check Periodo Ref.]]="Dentro",IF(DATOS_[[Check Equiparado]:[Check Equiparado]]="Sí",IF(DATOS!AQ$5="Sí",(1/DATOS_[[% anualiz]:[% anualiz]]),1)*IF(DATOS!AQ$4="Sí",1/DATOS_[[% normaliz]:[% normaliz]],1)*(DATOS_[Conc.Sal.13])))))))),
0)</f>
        <v>0</v>
      </c>
      <c r="W86" s="101">
        <f t="array" ref="W86">IFERROR(
(AVERAGE((IF(DATOS_[[Sexo]:[Sexo]]=$B86,IF(DATOS_[[AGRUP. CLAS. PROF.]:[AGRUP. CLAS. PROF.]]=$B84,IF(DATOS_[[Check Periodo Ref.]:[Check Periodo Ref.]]="Dentro",IF(DATOS_[[Check Equiparado]:[Check Equiparado]]="Sí",IF(DATOS!AR$5="Sí",(1/DATOS_[[% anualiz]:[% anualiz]]),1)*IF(DATOS!AR$4="Sí",1/DATOS_[[% normaliz]:[% normaliz]],1)*(DATOS_[Conc.Sal.14])))))))),
0)</f>
        <v>0</v>
      </c>
      <c r="X86" s="101">
        <f t="array" ref="X86">IFERROR(
(AVERAGE((IF(DATOS_[[Sexo]:[Sexo]]=$B86,IF(DATOS_[[AGRUP. CLAS. PROF.]:[AGRUP. CLAS. PROF.]]=$B84,IF(DATOS_[[Check Periodo Ref.]:[Check Periodo Ref.]]="Dentro",IF(DATOS_[[Check Equiparado]:[Check Equiparado]]="Sí",IF(DATOS!AS$5="Sí",(1/DATOS_[[% anualiz]:[% anualiz]]),1)*IF(DATOS!AS$4="Sí",1/DATOS_[[% normaliz]:[% normaliz]],1)*(DATOS_[Conc.Sal.15])))))))),
0)</f>
        <v>0</v>
      </c>
      <c r="Y86" s="101">
        <f t="array" ref="Y86">IFERROR(
(AVERAGE((IF(DATOS_[[Sexo]:[Sexo]]=$B86,IF(DATOS_[[AGRUP. CLAS. PROF.]:[AGRUP. CLAS. PROF.]]=$B84,IF(DATOS_[[Check Periodo Ref.]:[Check Periodo Ref.]]="Dentro",IF(DATOS_[[Check Equiparado]:[Check Equiparado]]="Sí",IF(DATOS!AT$5="Sí",(1/DATOS_[[% anualiz]:[% anualiz]]),1)*IF(DATOS!AT$4="Sí",1/DATOS_[[% normaliz]:[% normaliz]],1)*(DATOS_[Conc.Sal.16])))))))),
0)</f>
        <v>0</v>
      </c>
      <c r="Z86" s="101">
        <f t="array" ref="Z86">IFERROR(
(AVERAGE((IF(DATOS_[[Sexo]:[Sexo]]=$B86,IF(DATOS_[[AGRUP. CLAS. PROF.]:[AGRUP. CLAS. PROF.]]=$B84,IF(DATOS_[[Check Periodo Ref.]:[Check Periodo Ref.]]="Dentro",IF(DATOS_[[Check Equiparado]:[Check Equiparado]]="Sí",IF(DATOS!AU$5="Sí",(1/DATOS_[[% anualiz]:[% anualiz]]),1)*IF(DATOS!AU$4="Sí",1/DATOS_[[% normaliz]:[% normaliz]],1)*(DATOS_[Conc.Sal.17])))))))),
0)</f>
        <v>0</v>
      </c>
      <c r="AA86" s="101">
        <f t="array" ref="AA86">IFERROR(
(AVERAGE((IF(DATOS_[[Sexo]:[Sexo]]=$B86,IF(DATOS_[[AGRUP. CLAS. PROF.]:[AGRUP. CLAS. PROF.]]=$B84,IF(DATOS_[[Check Periodo Ref.]:[Check Periodo Ref.]]="Dentro",IF(DATOS_[[Check Equiparado]:[Check Equiparado]]="Sí",IF(DATOS!AV$5="Sí",(1/DATOS_[[% anualiz]:[% anualiz]]),1)*IF(DATOS!AV$4="Sí",1/DATOS_[[% normaliz]:[% normaliz]],1)*(DATOS_[Conc.Sal.18])))))))),
0)</f>
        <v>0</v>
      </c>
      <c r="AB86" s="101">
        <f t="array" ref="AB86">IFERROR(
(AVERAGE((IF(DATOS_[[Sexo]:[Sexo]]=$B86,IF(DATOS_[[AGRUP. CLAS. PROF.]:[AGRUP. CLAS. PROF.]]=$B84,IF(DATOS_[[Check Periodo Ref.]:[Check Periodo Ref.]]="Dentro",IF(DATOS_[[Check Equiparado]:[Check Equiparado]]="Sí",IF(DATOS!AW$5="Sí",(1/DATOS_[[% anualiz]:[% anualiz]]),1)*IF(DATOS!AW$4="Sí",1/DATOS_[[% normaliz]:[% normaliz]],1)*(DATOS_[Conc.Sal.19])))))))),
0)</f>
        <v>0</v>
      </c>
      <c r="AC86" s="101">
        <f t="array" ref="AC86">IFERROR(
(AVERAGE((IF(DATOS_[[Sexo]:[Sexo]]=$B86,IF(DATOS_[[AGRUP. CLAS. PROF.]:[AGRUP. CLAS. PROF.]]=$B84,IF(DATOS_[[Check Periodo Ref.]:[Check Periodo Ref.]]="Dentro",IF(DATOS_[[Check Equiparado]:[Check Equiparado]]="Sí",IF(DATOS!AX$5="Sí",(1/DATOS_[[% anualiz]:[% anualiz]]),1)*IF(DATOS!AX$4="Sí",1/DATOS_[[% normaliz]:[% normaliz]],1)*(DATOS_[Conc.Sal.20])))))))),
0)</f>
        <v>0</v>
      </c>
      <c r="AD86" s="101">
        <f t="array" ref="AD86">IFERROR(
(AVERAGE((IF(DATOS_[[Sexo]:[Sexo]]=$B86,IF(DATOS_[[AGRUP. CLAS. PROF.]:[AGRUP. CLAS. PROF.]]=$B84,IF(DATOS_[[Check Periodo Ref.]:[Check Periodo Ref.]]="Dentro",IF(DATOS_[[Check Equiparado]:[Check Equiparado]]="Sí",IF(DATOS!AY$5="Sí",(1/DATOS_[[% anualiz]:[% anualiz]]),1)*IF(DATOS!AY$4="Sí",1/DATOS_[[% normaliz]:[% normaliz]],1)*(DATOS_[Conc.Sal.21])))))))),
0)</f>
        <v>0</v>
      </c>
      <c r="AE86" s="101">
        <f t="array" ref="AE86">IFERROR(
(AVERAGE((IF(DATOS_[[Sexo]:[Sexo]]=$B86,IF(DATOS_[[AGRUP. CLAS. PROF.]:[AGRUP. CLAS. PROF.]]=$B84,IF(DATOS_[[Check Periodo Ref.]:[Check Periodo Ref.]]="Dentro",IF(DATOS_[[Check Equiparado]:[Check Equiparado]]="Sí",IF(DATOS!AZ$5="Sí",(1/DATOS_[[% anualiz]:[% anualiz]]),1)*IF(DATOS!AZ$4="Sí",1/DATOS_[[% normaliz]:[% normaliz]],1)*(DATOS_[Conc.Sal.22])))))))),
0)</f>
        <v>0</v>
      </c>
      <c r="AF86" s="101">
        <f t="array" ref="AF86">IFERROR(
(AVERAGE((IF(DATOS_[[Sexo]:[Sexo]]=$B86,IF(DATOS_[[AGRUP. CLAS. PROF.]:[AGRUP. CLAS. PROF.]]=$B84,IF(DATOS_[[Check Periodo Ref.]:[Check Periodo Ref.]]="Dentro",IF(DATOS_[[Check Equiparado]:[Check Equiparado]]="Sí",IF(DATOS!BA$5="Sí",(1/DATOS_[[% anualiz]:[% anualiz]]),1)*IF(DATOS!BA$4="Sí",1/DATOS_[[% normaliz]:[% normaliz]],1)*(DATOS_[Conc.Sal.23])))))))),
0)</f>
        <v>0</v>
      </c>
      <c r="AG86" s="101">
        <f t="array" ref="AG86">IFERROR(
(AVERAGE((IF(DATOS_[[Sexo]:[Sexo]]=$B86,IF(DATOS_[[AGRUP. CLAS. PROF.]:[AGRUP. CLAS. PROF.]]=$B84,IF(DATOS_[[Check Periodo Ref.]:[Check Periodo Ref.]]="Dentro",IF(DATOS_[[Check Equiparado]:[Check Equiparado]]="Sí",IF(DATOS!BB$5="Sí",(1/DATOS_[[% anualiz]:[% anualiz]]),1)*IF(DATOS!BB$4="Sí",1/DATOS_[[% normaliz]:[% normaliz]],1)*(DATOS_[Conc.Sal.24])))))))),
0)</f>
        <v>0</v>
      </c>
      <c r="AH86" s="101">
        <f t="array" ref="AH86">IFERROR(
(AVERAGE((IF(DATOS_[[Sexo]:[Sexo]]=$B86,IF(DATOS_[[AGRUP. CLAS. PROF.]:[AGRUP. CLAS. PROF.]]=$B84,IF(DATOS_[[Check Periodo Ref.]:[Check Periodo Ref.]]="Dentro",IF(DATOS_[[Check Equiparado]:[Check Equiparado]]="Sí",IF(DATOS!BC$5="Sí",(1/DATOS_[[% anualiz]:[% anualiz]]),1)*IF(DATOS!BC$4="Sí",1/DATOS_[[% normaliz]:[% normaliz]],1)*(DATOS_[Conc.Sal.25])))))))),
0)</f>
        <v>0</v>
      </c>
      <c r="AI86" s="101">
        <f t="array" ref="AI86">IFERROR(
(AVERAGE((IF(DATOS_[[Sexo]:[Sexo]]=$B86,IF(DATOS_[[AGRUP. CLAS. PROF.]:[AGRUP. CLAS. PROF.]]=$B84,IF(DATOS_[[Check Periodo Ref.]:[Check Periodo Ref.]]="Dentro",IF(DATOS_[[Check Equiparado]:[Check Equiparado]]="Sí",IF(DATOS!BD$5="Sí",(1/DATOS_[[% anualiz]:[% anualiz]]),1)*IF(DATOS!BD$4="Sí",1/DATOS_[[% normaliz]:[% normaliz]],1)*(DATOS_[Conc.Sal.26])))))))),
0)</f>
        <v>0</v>
      </c>
      <c r="AJ86" s="101">
        <f t="array" ref="AJ86">IFERROR(
(AVERAGE((IF(DATOS_[[Sexo]:[Sexo]]=$B86,IF(DATOS_[[AGRUP. CLAS. PROF.]:[AGRUP. CLAS. PROF.]]=$B84,IF(DATOS_[[Check Periodo Ref.]:[Check Periodo Ref.]]="Dentro",IF(DATOS_[[Check Equiparado]:[Check Equiparado]]="Sí",IF(DATOS!BE$5="Sí",(1/DATOS_[[% anualiz]:[% anualiz]]),1)*IF(DATOS!BE$4="Sí",1/DATOS_[[% normaliz]:[% normaliz]],1)*(DATOS_[Conc.Sal.27])))))))),
0)</f>
        <v>0</v>
      </c>
      <c r="AK86" s="101">
        <f t="array" ref="AK86">IFERROR(
(AVERAGE((IF(DATOS_[[Sexo]:[Sexo]]=$B86,IF(DATOS_[[AGRUP. CLAS. PROF.]:[AGRUP. CLAS. PROF.]]=$B84,IF(DATOS_[[Check Periodo Ref.]:[Check Periodo Ref.]]="Dentro",IF(DATOS_[[Check Equiparado]:[Check Equiparado]]="Sí",IF(DATOS!BF$5="Sí",(1/DATOS_[[% anualiz]:[% anualiz]]),1)*IF(DATOS!BF$4="Sí",1/DATOS_[[% normaliz]:[% normaliz]],1)*(DATOS_[Conc.Sal.28])))))))),
0)</f>
        <v>0</v>
      </c>
      <c r="AL86" s="101">
        <f t="array" ref="AL86">IFERROR(
(AVERAGE((IF(DATOS_[[Sexo]:[Sexo]]=$B86,IF(DATOS_[[AGRUP. CLAS. PROF.]:[AGRUP. CLAS. PROF.]]=$B84,IF(DATOS_[[Check Periodo Ref.]:[Check Periodo Ref.]]="Dentro",IF(DATOS_[[Check Equiparado]:[Check Equiparado]]="Sí",IF(DATOS!BG$5="Sí",(1/DATOS_[[% anualiz]:[% anualiz]]),1)*IF(DATOS!BG$4="Sí",1/DATOS_[[% normaliz]:[% normaliz]],1)*(DATOS_[Conc.Sal.29])))))))),
0)</f>
        <v>0</v>
      </c>
      <c r="AM86" s="101">
        <f t="array" ref="AM86">IFERROR(
(AVERAGE((IF(DATOS_[[Sexo]:[Sexo]]=$B86,IF(DATOS_[[AGRUP. CLAS. PROF.]:[AGRUP. CLAS. PROF.]]=$B84,IF(DATOS_[[Check Periodo Ref.]:[Check Periodo Ref.]]="Dentro",IF(DATOS_[[Check Equiparado]:[Check Equiparado]]="Sí",IF(DATOS!BH$5="Sí",(1/DATOS_[[% anualiz]:[% anualiz]]),1)*IF(DATOS!BH$4="Sí",1/DATOS_[[% normaliz]:[% normaliz]],1)*(DATOS_[Conc.Sal.30])))))))),
0)</f>
        <v>0</v>
      </c>
      <c r="AN86" s="102">
        <f t="array" ref="AN86">IFERROR(
AVERAGE(IF(DATOS_[Sexo]=$B86,IF(DATOS_[[AGRUP. CLAS. PROF.]:[AGRUP. CLAS. PROF.]]=$B84,IF(DATOS_[Check Equiparado]="Sí",IF(DATOS_[Check Periodo Ref.]="Dentro",DATOS_[Tot COMPL.SAL Eq],FALSE))))),
0)</f>
        <v>0</v>
      </c>
      <c r="AO86" s="103">
        <f t="array" ref="AO86">IFERROR(
AVERAGE(IF(DATOS_[Sexo]=$B86,IF(DATOS_[[AGRUP. CLAS. PROF.]:[AGRUP. CLAS. PROF.]]=$B84,IF(DATOS_[Check Equiparado]="Sí",IF(DATOS_[Check Periodo Ref.]="Dentro",DATOS_[TOTAL SALARIO Eq],FALSE))))),
0)</f>
        <v>0</v>
      </c>
      <c r="AP86" s="104">
        <f t="array" ref="AP86">IFERROR(
(AVERAGE((IF(DATOS_[[Sexo]:[Sexo]]=$B86,IF(DATOS_[[AGRUP. CLAS. PROF.]:[AGRUP. CLAS. PROF.]]=$B84,IF(DATOS_[[Check Periodo Ref.]:[Check Periodo Ref.]]="Dentro",IF(DATOS_[[Check Equiparado]:[Check Equiparado]]="Sí",IF(DATOS!BI$5="Sí",(1/DATOS_[[% anualiz]:[% anualiz]]),1)*IF(DATOS!BI$4="Sí",1/DATOS_[[% normaliz]:[% normaliz]],1)*(DATOS_[C.Extra.01])))))))),
0)</f>
        <v>0</v>
      </c>
      <c r="AQ86" s="104">
        <f t="array" ref="AQ86">IFERROR(
(AVERAGE((IF(DATOS_[[Sexo]:[Sexo]]=$B86,IF(DATOS_[[AGRUP. CLAS. PROF.]:[AGRUP. CLAS. PROF.]]=$B84,IF(DATOS_[[Check Periodo Ref.]:[Check Periodo Ref.]]="Dentro",IF(DATOS_[[Check Equiparado]:[Check Equiparado]]="Sí",IF(DATOS!BJ$5="Sí",(1/DATOS_[[% anualiz]:[% anualiz]]),1)*IF(DATOS!BJ$4="Sí",1/DATOS_[[% normaliz]:[% normaliz]],1)*(DATOS_[C.Extra.02])))))))),
0)</f>
        <v>0</v>
      </c>
      <c r="AR86" s="104">
        <f t="array" ref="AR86">IFERROR(
(AVERAGE((IF(DATOS_[[Sexo]:[Sexo]]=$B86,IF(DATOS_[[AGRUP. CLAS. PROF.]:[AGRUP. CLAS. PROF.]]=$B84,IF(DATOS_[[Check Periodo Ref.]:[Check Periodo Ref.]]="Dentro",IF(DATOS_[[Check Equiparado]:[Check Equiparado]]="Sí",IF(DATOS!BK$5="Sí",(1/DATOS_[[% anualiz]:[% anualiz]]),1)*IF(DATOS!BK$4="Sí",1/DATOS_[[% normaliz]:[% normaliz]],1)*(DATOS_[C.Extra.03])))))))),
0)</f>
        <v>0</v>
      </c>
      <c r="AS86" s="104">
        <f t="array" ref="AS86">IFERROR(
(AVERAGE((IF(DATOS_[[Sexo]:[Sexo]]=$B86,IF(DATOS_[[AGRUP. CLAS. PROF.]:[AGRUP. CLAS. PROF.]]=$B84,IF(DATOS_[[Check Periodo Ref.]:[Check Periodo Ref.]]="Dentro",IF(DATOS_[[Check Equiparado]:[Check Equiparado]]="Sí",IF(DATOS!BL$5="Sí",(1/DATOS_[[% anualiz]:[% anualiz]]),1)*IF(DATOS!BL$4="Sí",1/DATOS_[[% normaliz]:[% normaliz]],1)*(DATOS_[C.Extra.04])))))))),
0)</f>
        <v>0</v>
      </c>
      <c r="AT86" s="104">
        <f t="array" ref="AT86">IFERROR(
(AVERAGE((IF(DATOS_[[Sexo]:[Sexo]]=$B86,IF(DATOS_[[AGRUP. CLAS. PROF.]:[AGRUP. CLAS. PROF.]]=$B84,IF(DATOS_[[Check Periodo Ref.]:[Check Periodo Ref.]]="Dentro",IF(DATOS_[[Check Equiparado]:[Check Equiparado]]="Sí",IF(DATOS!BM$5="Sí",(1/DATOS_[[% anualiz]:[% anualiz]]),1)*IF(DATOS!BM$4="Sí",1/DATOS_[[% normaliz]:[% normaliz]],1)*(DATOS_[C.Extra.05])))))))),
0)</f>
        <v>0</v>
      </c>
      <c r="AU86" s="105">
        <f t="array" ref="AU86">IFERROR(
AVERAGE(IF(DATOS_[Sexo]=$B86,IF(DATOS_[[AGRUP. CLAS. PROF.]:[AGRUP. CLAS. PROF.]]=$B84,IF(DATOS_[Check Equiparado]="Sí",IF(DATOS_[Check Periodo Ref.]="Dentro",DATOS_[Tot Extrasalarial Eq],FALSE))))),
0)</f>
        <v>0</v>
      </c>
      <c r="AV86" s="106">
        <f t="array" ref="AV86">IFERROR(
AVERAGE(IF(DATOS_[Sexo]=$B86,IF(DATOS_[[AGRUP. CLAS. PROF.]:[AGRUP. CLAS. PROF.]]=$B84,IF(DATOS_[Check Equiparado]="Sí",IF(DATOS_[Check Periodo Ref.]="Dentro",DATOS_[TOTAL Retrib Eq],FALSE))))),
0)</f>
        <v>0</v>
      </c>
    </row>
    <row r="87" spans="1:48" ht="17.25" thickBot="1" x14ac:dyDescent="0.35">
      <c r="A87" s="53" t="str">
        <f t="shared" ref="A87" si="99">+A88</f>
        <v>[ocultar]</v>
      </c>
      <c r="B87" s="62" t="s">
        <v>241</v>
      </c>
      <c r="C87" s="99"/>
      <c r="D87" s="63"/>
      <c r="E87" s="63"/>
      <c r="F87" s="63"/>
      <c r="G87" s="63"/>
      <c r="H87" s="63"/>
      <c r="I87" s="129" t="str">
        <f t="shared" ref="I87:AV87" si="100">IFERROR((I88-I89)/I88,"")</f>
        <v/>
      </c>
      <c r="J87" s="130" t="str">
        <f t="shared" si="100"/>
        <v/>
      </c>
      <c r="K87" s="131" t="str">
        <f t="shared" si="100"/>
        <v/>
      </c>
      <c r="L87" s="131" t="str">
        <f t="shared" si="100"/>
        <v/>
      </c>
      <c r="M87" s="131" t="str">
        <f t="shared" si="100"/>
        <v/>
      </c>
      <c r="N87" s="132" t="str">
        <f t="shared" si="100"/>
        <v/>
      </c>
      <c r="O87" s="133" t="str">
        <f t="shared" si="100"/>
        <v/>
      </c>
      <c r="P87" s="133" t="str">
        <f t="shared" si="100"/>
        <v/>
      </c>
      <c r="Q87" s="133" t="str">
        <f t="shared" si="100"/>
        <v/>
      </c>
      <c r="R87" s="133" t="str">
        <f t="shared" si="100"/>
        <v/>
      </c>
      <c r="S87" s="133" t="str">
        <f t="shared" si="100"/>
        <v/>
      </c>
      <c r="T87" s="133" t="str">
        <f t="shared" si="100"/>
        <v/>
      </c>
      <c r="U87" s="133" t="str">
        <f t="shared" si="100"/>
        <v/>
      </c>
      <c r="V87" s="133" t="str">
        <f t="shared" si="100"/>
        <v/>
      </c>
      <c r="W87" s="133" t="str">
        <f t="shared" si="100"/>
        <v/>
      </c>
      <c r="X87" s="133" t="str">
        <f t="shared" si="100"/>
        <v/>
      </c>
      <c r="Y87" s="133" t="str">
        <f t="shared" si="100"/>
        <v/>
      </c>
      <c r="Z87" s="132" t="str">
        <f t="shared" si="100"/>
        <v/>
      </c>
      <c r="AA87" s="132" t="str">
        <f t="shared" si="100"/>
        <v/>
      </c>
      <c r="AB87" s="132" t="str">
        <f t="shared" si="100"/>
        <v/>
      </c>
      <c r="AC87" s="132" t="str">
        <f t="shared" si="100"/>
        <v/>
      </c>
      <c r="AD87" s="132" t="str">
        <f t="shared" si="100"/>
        <v/>
      </c>
      <c r="AE87" s="132" t="str">
        <f t="shared" si="100"/>
        <v/>
      </c>
      <c r="AF87" s="132" t="str">
        <f t="shared" si="100"/>
        <v/>
      </c>
      <c r="AG87" s="132" t="str">
        <f t="shared" si="100"/>
        <v/>
      </c>
      <c r="AH87" s="132" t="str">
        <f t="shared" si="100"/>
        <v/>
      </c>
      <c r="AI87" s="132" t="str">
        <f t="shared" si="100"/>
        <v/>
      </c>
      <c r="AJ87" s="132" t="str">
        <f t="shared" si="100"/>
        <v/>
      </c>
      <c r="AK87" s="132" t="str">
        <f t="shared" si="100"/>
        <v/>
      </c>
      <c r="AL87" s="132" t="str">
        <f t="shared" si="100"/>
        <v/>
      </c>
      <c r="AM87" s="132" t="str">
        <f t="shared" si="100"/>
        <v/>
      </c>
      <c r="AN87" s="134" t="str">
        <f t="shared" si="100"/>
        <v/>
      </c>
      <c r="AO87" s="138" t="str">
        <f t="shared" si="100"/>
        <v/>
      </c>
      <c r="AP87" s="135" t="str">
        <f t="shared" si="100"/>
        <v/>
      </c>
      <c r="AQ87" s="135" t="str">
        <f t="shared" si="100"/>
        <v/>
      </c>
      <c r="AR87" s="135" t="str">
        <f t="shared" si="100"/>
        <v/>
      </c>
      <c r="AS87" s="135" t="str">
        <f t="shared" si="100"/>
        <v/>
      </c>
      <c r="AT87" s="135" t="str">
        <f t="shared" si="100"/>
        <v/>
      </c>
      <c r="AU87" s="136" t="str">
        <f t="shared" si="100"/>
        <v/>
      </c>
      <c r="AV87" s="137" t="str">
        <f t="shared" si="100"/>
        <v/>
      </c>
    </row>
    <row r="88" spans="1:48" x14ac:dyDescent="0.3">
      <c r="A88" s="53" t="str">
        <f t="shared" ref="A88" si="101">+IF(C88+C89=0,"[ocultar]","")</f>
        <v>[ocultar]</v>
      </c>
      <c r="B88" s="57" t="s">
        <v>162</v>
      </c>
      <c r="C88" s="56">
        <f t="array" ref="C88">SUM(IF($B88=DATOS_[Sexo],
IF($B87=DATOS_[AGRUP. CLAS. PROF.],
IF("Dentro"=DATOS_[Check Periodo Ref.],
1/(COUNTIFS(DATOS_[Sexo],$B88,DATOS_[AGRUP. CLAS. PROF.],$B87,DATOS_[Check Periodo Ref.],"Dentro",DATOS_[id],DATOS_[id]))))))</f>
        <v>0</v>
      </c>
      <c r="D88" s="58">
        <f>COUNTIFS(DATOS_[AGRUP. CLAS. PROF.],$B87,DATOS_[Sexo],$B88,DATOS_[Check Periodo Ref.],"Dentro")</f>
        <v>0</v>
      </c>
      <c r="E88" s="58">
        <f>COUNTIFS(DATOS_[AGRUP. CLAS. PROF.],$B87,DATOS_[Sexo],$B88,DATOS_[Check Periodo Ref.],"Dentro",DATOS_[Check Nº SC Norm],"Sí")</f>
        <v>0</v>
      </c>
      <c r="F88" s="58">
        <f>COUNTIFS(DATOS_[AGRUP. CLAS. PROF.],$B87,DATOS_[Sexo],$B88,DATOS_[Check Periodo Ref.],"Dentro",DATOS_[Check Nº SC Anualiz],"Sí")</f>
        <v>0</v>
      </c>
      <c r="G88" s="58">
        <f>COUNTIFS(DATOS_[AGRUP. CLAS. PROF.],$B87,DATOS_[Sexo],$B88,DATOS_[Check Periodo Ref.],"Dentro",DATOS_[Check Nº SC Norm y Anualiz],"Sí")</f>
        <v>0</v>
      </c>
      <c r="H88" s="58">
        <f>COUNTIFS(DATOS_[AGRUP. CLAS. PROF.],$B87,DATOS_[Sexo],$B88,DATOS_[Check Periodo Ref.],"Dentro",DATOS_[Check Equiparación],"Sí")</f>
        <v>0</v>
      </c>
      <c r="I88" s="100">
        <f t="array" ref="I88">IFERROR(
AVERAGE(IF(DATOS_[Sexo]=$B88,IF(DATOS_[[AGRUP. CLAS. PROF.]:[AGRUP. CLAS. PROF.]]=$B87,IF(DATOS_[Check Equiparado]="Sí",IF(DATOS_[Check Periodo Ref.]="Dentro",DATOS_[SALARIO BASE Eq],FALSE))))),
0)</f>
        <v>0</v>
      </c>
      <c r="J88" s="101">
        <f t="array" ref="J88">IFERROR(
(AVERAGE((IF(DATOS_[[Sexo]:[Sexo]]=$B88,IF(DATOS_[[AGRUP. CLAS. PROF.]:[AGRUP. CLAS. PROF.]]=$B87,IF(DATOS_[[Check Periodo Ref.]:[Check Periodo Ref.]]="Dentro",IF(DATOS_[[Check Equiparado]:[Check Equiparado]]="Sí",IF(DATOS!AE$5="Sí",(1/DATOS_[[% anualiz]:[% anualiz]]),1)*IF(DATOS!AE$4="Sí",1/DATOS_[[% normaliz]:[% normaliz]],1)*(DATOS_[Conc.Sal.01])))))))),
0)</f>
        <v>0</v>
      </c>
      <c r="K88" s="101">
        <f t="array" ref="K88">IFERROR(
(AVERAGE((IF(DATOS_[[Sexo]:[Sexo]]=$B88,IF(DATOS_[[AGRUP. CLAS. PROF.]:[AGRUP. CLAS. PROF.]]=$B87,IF(DATOS_[[Check Periodo Ref.]:[Check Periodo Ref.]]="Dentro",IF(DATOS_[[Check Equiparado]:[Check Equiparado]]="Sí",IF(DATOS!AF$5="Sí",(1/DATOS_[[% anualiz]:[% anualiz]]),1)*IF(DATOS!AF$4="Sí",1/DATOS_[[% normaliz]:[% normaliz]],1)*(DATOS_[Conc.Sal.02])))))))),
0)</f>
        <v>0</v>
      </c>
      <c r="L88" s="101">
        <f t="array" ref="L88">IFERROR(
(AVERAGE((IF(DATOS_[[Sexo]:[Sexo]]=$B88,IF(DATOS_[[AGRUP. CLAS. PROF.]:[AGRUP. CLAS. PROF.]]=$B87,IF(DATOS_[[Check Periodo Ref.]:[Check Periodo Ref.]]="Dentro",IF(DATOS_[[Check Equiparado]:[Check Equiparado]]="Sí",IF(DATOS!AG$5="Sí",(1/DATOS_[[% anualiz]:[% anualiz]]),1)*IF(DATOS!AG$4="Sí",1/DATOS_[[% normaliz]:[% normaliz]],1)*(DATOS_[Conc.Sal.03])))))))),
0)</f>
        <v>0</v>
      </c>
      <c r="M88" s="101">
        <f t="array" ref="M88">IFERROR(
(AVERAGE((IF(DATOS_[[Sexo]:[Sexo]]=$B88,IF(DATOS_[[AGRUP. CLAS. PROF.]:[AGRUP. CLAS. PROF.]]=$B87,IF(DATOS_[[Check Periodo Ref.]:[Check Periodo Ref.]]="Dentro",IF(DATOS_[[Check Equiparado]:[Check Equiparado]]="Sí",IF(DATOS!AH$5="Sí",(1/DATOS_[[% anualiz]:[% anualiz]]),1)*IF(DATOS!AH$4="Sí",1/DATOS_[[% normaliz]:[% normaliz]],1)*(DATOS_[Conc.Sal.04])))))))),
0)</f>
        <v>0</v>
      </c>
      <c r="N88" s="101">
        <f t="array" ref="N88">IFERROR(
(AVERAGE((IF(DATOS_[[Sexo]:[Sexo]]=$B88,IF(DATOS_[[AGRUP. CLAS. PROF.]:[AGRUP. CLAS. PROF.]]=$B87,IF(DATOS_[[Check Periodo Ref.]:[Check Periodo Ref.]]="Dentro",IF(DATOS_[[Check Equiparado]:[Check Equiparado]]="Sí",IF(DATOS!AI$5="Sí",(1/DATOS_[[% anualiz]:[% anualiz]]),1)*IF(DATOS!AI$4="Sí",1/DATOS_[[% normaliz]:[% normaliz]],1)*(DATOS_[Conc.Sal.05])))))))),
0)</f>
        <v>0</v>
      </c>
      <c r="O88" s="101">
        <f t="array" ref="O88">IFERROR(
(AVERAGE((IF(DATOS_[[Sexo]:[Sexo]]=$B88,IF(DATOS_[[AGRUP. CLAS. PROF.]:[AGRUP. CLAS. PROF.]]=$B87,IF(DATOS_[[Check Periodo Ref.]:[Check Periodo Ref.]]="Dentro",IF(DATOS_[[Check Equiparado]:[Check Equiparado]]="Sí",IF(DATOS!AJ$5="Sí",(1/DATOS_[[% anualiz]:[% anualiz]]),1)*IF(DATOS!AJ$4="Sí",1/DATOS_[[% normaliz]:[% normaliz]],1)*(DATOS_[Conc.Sal.06])))))))),
0)</f>
        <v>0</v>
      </c>
      <c r="P88" s="101">
        <f t="array" ref="P88">IFERROR(
(AVERAGE((IF(DATOS_[[Sexo]:[Sexo]]=$B88,IF(DATOS_[[AGRUP. CLAS. PROF.]:[AGRUP. CLAS. PROF.]]=$B87,IF(DATOS_[[Check Periodo Ref.]:[Check Periodo Ref.]]="Dentro",IF(DATOS_[[Check Equiparado]:[Check Equiparado]]="Sí",IF(DATOS!AK$5="Sí",(1/DATOS_[[% anualiz]:[% anualiz]]),1)*IF(DATOS!AK$4="Sí",1/DATOS_[[% normaliz]:[% normaliz]],1)*(DATOS_[Conc.Sal.07])))))))),
0)</f>
        <v>0</v>
      </c>
      <c r="Q88" s="101">
        <f t="array" ref="Q88">IFERROR(
(AVERAGE((IF(DATOS_[[Sexo]:[Sexo]]=$B88,IF(DATOS_[[AGRUP. CLAS. PROF.]:[AGRUP. CLAS. PROF.]]=$B87,IF(DATOS_[[Check Periodo Ref.]:[Check Periodo Ref.]]="Dentro",IF(DATOS_[[Check Equiparado]:[Check Equiparado]]="Sí",IF(DATOS!AL$5="Sí",(1/DATOS_[[% anualiz]:[% anualiz]]),1)*IF(DATOS!AL$4="Sí",1/DATOS_[[% normaliz]:[% normaliz]],1)*(DATOS_[Conc.Sal.08])))))))),
0)</f>
        <v>0</v>
      </c>
      <c r="R88" s="101">
        <f t="array" ref="R88">IFERROR(
(AVERAGE((IF(DATOS_[[Sexo]:[Sexo]]=$B88,IF(DATOS_[[AGRUP. CLAS. PROF.]:[AGRUP. CLAS. PROF.]]=$B87,IF(DATOS_[[Check Periodo Ref.]:[Check Periodo Ref.]]="Dentro",IF(DATOS_[[Check Equiparado]:[Check Equiparado]]="Sí",IF(DATOS!AM$5="Sí",(1/DATOS_[[% anualiz]:[% anualiz]]),1)*IF(DATOS!AM$4="Sí",1/DATOS_[[% normaliz]:[% normaliz]],1)*(DATOS_[Conc.Sal.09])))))))),
0)</f>
        <v>0</v>
      </c>
      <c r="S88" s="101">
        <f t="array" ref="S88">IFERROR(
(AVERAGE((IF(DATOS_[[Sexo]:[Sexo]]=$B88,IF(DATOS_[[AGRUP. CLAS. PROF.]:[AGRUP. CLAS. PROF.]]=$B87,IF(DATOS_[[Check Periodo Ref.]:[Check Periodo Ref.]]="Dentro",IF(DATOS_[[Check Equiparado]:[Check Equiparado]]="Sí",IF(DATOS!AN$5="Sí",(1/DATOS_[[% anualiz]:[% anualiz]]),1)*IF(DATOS!AN$4="Sí",1/DATOS_[[% normaliz]:[% normaliz]],1)*(DATOS_[Conc.Sal.10])))))))),
0)</f>
        <v>0</v>
      </c>
      <c r="T88" s="101">
        <f t="array" ref="T88">IFERROR(
(AVERAGE((IF(DATOS_[[Sexo]:[Sexo]]=$B88,IF(DATOS_[[AGRUP. CLAS. PROF.]:[AGRUP. CLAS. PROF.]]=$B87,IF(DATOS_[[Check Periodo Ref.]:[Check Periodo Ref.]]="Dentro",IF(DATOS_[[Check Equiparado]:[Check Equiparado]]="Sí",IF(DATOS!AO$5="Sí",(1/DATOS_[[% anualiz]:[% anualiz]]),1)*IF(DATOS!AO$4="Sí",1/DATOS_[[% normaliz]:[% normaliz]],1)*(DATOS_[Conc.Sal.11])))))))),
0)</f>
        <v>0</v>
      </c>
      <c r="U88" s="101">
        <f t="array" ref="U88">IFERROR(
(AVERAGE((IF(DATOS_[[Sexo]:[Sexo]]=$B88,IF(DATOS_[[AGRUP. CLAS. PROF.]:[AGRUP. CLAS. PROF.]]=$B87,IF(DATOS_[[Check Periodo Ref.]:[Check Periodo Ref.]]="Dentro",IF(DATOS_[[Check Equiparado]:[Check Equiparado]]="Sí",IF(DATOS!AP$5="Sí",(1/DATOS_[[% anualiz]:[% anualiz]]),1)*IF(DATOS!AP$4="Sí",1/DATOS_[[% normaliz]:[% normaliz]],1)*(DATOS_[Conc.Sal.12])))))))),
0)</f>
        <v>0</v>
      </c>
      <c r="V88" s="101">
        <f t="array" ref="V88">IFERROR(
(AVERAGE((IF(DATOS_[[Sexo]:[Sexo]]=$B88,IF(DATOS_[[AGRUP. CLAS. PROF.]:[AGRUP. CLAS. PROF.]]=$B87,IF(DATOS_[[Check Periodo Ref.]:[Check Periodo Ref.]]="Dentro",IF(DATOS_[[Check Equiparado]:[Check Equiparado]]="Sí",IF(DATOS!AQ$5="Sí",(1/DATOS_[[% anualiz]:[% anualiz]]),1)*IF(DATOS!AQ$4="Sí",1/DATOS_[[% normaliz]:[% normaliz]],1)*(DATOS_[Conc.Sal.13])))))))),
0)</f>
        <v>0</v>
      </c>
      <c r="W88" s="101">
        <f t="array" ref="W88">IFERROR(
(AVERAGE((IF(DATOS_[[Sexo]:[Sexo]]=$B88,IF(DATOS_[[AGRUP. CLAS. PROF.]:[AGRUP. CLAS. PROF.]]=$B87,IF(DATOS_[[Check Periodo Ref.]:[Check Periodo Ref.]]="Dentro",IF(DATOS_[[Check Equiparado]:[Check Equiparado]]="Sí",IF(DATOS!AR$5="Sí",(1/DATOS_[[% anualiz]:[% anualiz]]),1)*IF(DATOS!AR$4="Sí",1/DATOS_[[% normaliz]:[% normaliz]],1)*(DATOS_[Conc.Sal.14])))))))),
0)</f>
        <v>0</v>
      </c>
      <c r="X88" s="101">
        <f t="array" ref="X88">IFERROR(
(AVERAGE((IF(DATOS_[[Sexo]:[Sexo]]=$B88,IF(DATOS_[[AGRUP. CLAS. PROF.]:[AGRUP. CLAS. PROF.]]=$B87,IF(DATOS_[[Check Periodo Ref.]:[Check Periodo Ref.]]="Dentro",IF(DATOS_[[Check Equiparado]:[Check Equiparado]]="Sí",IF(DATOS!AS$5="Sí",(1/DATOS_[[% anualiz]:[% anualiz]]),1)*IF(DATOS!AS$4="Sí",1/DATOS_[[% normaliz]:[% normaliz]],1)*(DATOS_[Conc.Sal.15])))))))),
0)</f>
        <v>0</v>
      </c>
      <c r="Y88" s="101">
        <f t="array" ref="Y88">IFERROR(
(AVERAGE((IF(DATOS_[[Sexo]:[Sexo]]=$B88,IF(DATOS_[[AGRUP. CLAS. PROF.]:[AGRUP. CLAS. PROF.]]=$B87,IF(DATOS_[[Check Periodo Ref.]:[Check Periodo Ref.]]="Dentro",IF(DATOS_[[Check Equiparado]:[Check Equiparado]]="Sí",IF(DATOS!AT$5="Sí",(1/DATOS_[[% anualiz]:[% anualiz]]),1)*IF(DATOS!AT$4="Sí",1/DATOS_[[% normaliz]:[% normaliz]],1)*(DATOS_[Conc.Sal.16])))))))),
0)</f>
        <v>0</v>
      </c>
      <c r="Z88" s="101">
        <f t="array" ref="Z88">IFERROR(
(AVERAGE((IF(DATOS_[[Sexo]:[Sexo]]=$B88,IF(DATOS_[[AGRUP. CLAS. PROF.]:[AGRUP. CLAS. PROF.]]=$B87,IF(DATOS_[[Check Periodo Ref.]:[Check Periodo Ref.]]="Dentro",IF(DATOS_[[Check Equiparado]:[Check Equiparado]]="Sí",IF(DATOS!AU$5="Sí",(1/DATOS_[[% anualiz]:[% anualiz]]),1)*IF(DATOS!AU$4="Sí",1/DATOS_[[% normaliz]:[% normaliz]],1)*(DATOS_[Conc.Sal.17])))))))),
0)</f>
        <v>0</v>
      </c>
      <c r="AA88" s="101">
        <f t="array" ref="AA88">IFERROR(
(AVERAGE((IF(DATOS_[[Sexo]:[Sexo]]=$B88,IF(DATOS_[[AGRUP. CLAS. PROF.]:[AGRUP. CLAS. PROF.]]=$B87,IF(DATOS_[[Check Periodo Ref.]:[Check Periodo Ref.]]="Dentro",IF(DATOS_[[Check Equiparado]:[Check Equiparado]]="Sí",IF(DATOS!AV$5="Sí",(1/DATOS_[[% anualiz]:[% anualiz]]),1)*IF(DATOS!AV$4="Sí",1/DATOS_[[% normaliz]:[% normaliz]],1)*(DATOS_[Conc.Sal.18])))))))),
0)</f>
        <v>0</v>
      </c>
      <c r="AB88" s="101">
        <f t="array" ref="AB88">IFERROR(
(AVERAGE((IF(DATOS_[[Sexo]:[Sexo]]=$B88,IF(DATOS_[[AGRUP. CLAS. PROF.]:[AGRUP. CLAS. PROF.]]=$B87,IF(DATOS_[[Check Periodo Ref.]:[Check Periodo Ref.]]="Dentro",IF(DATOS_[[Check Equiparado]:[Check Equiparado]]="Sí",IF(DATOS!AW$5="Sí",(1/DATOS_[[% anualiz]:[% anualiz]]),1)*IF(DATOS!AW$4="Sí",1/DATOS_[[% normaliz]:[% normaliz]],1)*(DATOS_[Conc.Sal.19])))))))),
0)</f>
        <v>0</v>
      </c>
      <c r="AC88" s="101">
        <f t="array" ref="AC88">IFERROR(
(AVERAGE((IF(DATOS_[[Sexo]:[Sexo]]=$B88,IF(DATOS_[[AGRUP. CLAS. PROF.]:[AGRUP. CLAS. PROF.]]=$B87,IF(DATOS_[[Check Periodo Ref.]:[Check Periodo Ref.]]="Dentro",IF(DATOS_[[Check Equiparado]:[Check Equiparado]]="Sí",IF(DATOS!AX$5="Sí",(1/DATOS_[[% anualiz]:[% anualiz]]),1)*IF(DATOS!AX$4="Sí",1/DATOS_[[% normaliz]:[% normaliz]],1)*(DATOS_[Conc.Sal.20])))))))),
0)</f>
        <v>0</v>
      </c>
      <c r="AD88" s="101">
        <f t="array" ref="AD88">IFERROR(
(AVERAGE((IF(DATOS_[[Sexo]:[Sexo]]=$B88,IF(DATOS_[[AGRUP. CLAS. PROF.]:[AGRUP. CLAS. PROF.]]=$B87,IF(DATOS_[[Check Periodo Ref.]:[Check Periodo Ref.]]="Dentro",IF(DATOS_[[Check Equiparado]:[Check Equiparado]]="Sí",IF(DATOS!AY$5="Sí",(1/DATOS_[[% anualiz]:[% anualiz]]),1)*IF(DATOS!AY$4="Sí",1/DATOS_[[% normaliz]:[% normaliz]],1)*(DATOS_[Conc.Sal.21])))))))),
0)</f>
        <v>0</v>
      </c>
      <c r="AE88" s="101">
        <f t="array" ref="AE88">IFERROR(
(AVERAGE((IF(DATOS_[[Sexo]:[Sexo]]=$B88,IF(DATOS_[[AGRUP. CLAS. PROF.]:[AGRUP. CLAS. PROF.]]=$B87,IF(DATOS_[[Check Periodo Ref.]:[Check Periodo Ref.]]="Dentro",IF(DATOS_[[Check Equiparado]:[Check Equiparado]]="Sí",IF(DATOS!AZ$5="Sí",(1/DATOS_[[% anualiz]:[% anualiz]]),1)*IF(DATOS!AZ$4="Sí",1/DATOS_[[% normaliz]:[% normaliz]],1)*(DATOS_[Conc.Sal.22])))))))),
0)</f>
        <v>0</v>
      </c>
      <c r="AF88" s="101">
        <f t="array" ref="AF88">IFERROR(
(AVERAGE((IF(DATOS_[[Sexo]:[Sexo]]=$B88,IF(DATOS_[[AGRUP. CLAS. PROF.]:[AGRUP. CLAS. PROF.]]=$B87,IF(DATOS_[[Check Periodo Ref.]:[Check Periodo Ref.]]="Dentro",IF(DATOS_[[Check Equiparado]:[Check Equiparado]]="Sí",IF(DATOS!BA$5="Sí",(1/DATOS_[[% anualiz]:[% anualiz]]),1)*IF(DATOS!BA$4="Sí",1/DATOS_[[% normaliz]:[% normaliz]],1)*(DATOS_[Conc.Sal.23])))))))),
0)</f>
        <v>0</v>
      </c>
      <c r="AG88" s="101">
        <f t="array" ref="AG88">IFERROR(
(AVERAGE((IF(DATOS_[[Sexo]:[Sexo]]=$B88,IF(DATOS_[[AGRUP. CLAS. PROF.]:[AGRUP. CLAS. PROF.]]=$B87,IF(DATOS_[[Check Periodo Ref.]:[Check Periodo Ref.]]="Dentro",IF(DATOS_[[Check Equiparado]:[Check Equiparado]]="Sí",IF(DATOS!BB$5="Sí",(1/DATOS_[[% anualiz]:[% anualiz]]),1)*IF(DATOS!BB$4="Sí",1/DATOS_[[% normaliz]:[% normaliz]],1)*(DATOS_[Conc.Sal.24])))))))),
0)</f>
        <v>0</v>
      </c>
      <c r="AH88" s="101">
        <f t="array" ref="AH88">IFERROR(
(AVERAGE((IF(DATOS_[[Sexo]:[Sexo]]=$B88,IF(DATOS_[[AGRUP. CLAS. PROF.]:[AGRUP. CLAS. PROF.]]=$B87,IF(DATOS_[[Check Periodo Ref.]:[Check Periodo Ref.]]="Dentro",IF(DATOS_[[Check Equiparado]:[Check Equiparado]]="Sí",IF(DATOS!BC$5="Sí",(1/DATOS_[[% anualiz]:[% anualiz]]),1)*IF(DATOS!BC$4="Sí",1/DATOS_[[% normaliz]:[% normaliz]],1)*(DATOS_[Conc.Sal.25])))))))),
0)</f>
        <v>0</v>
      </c>
      <c r="AI88" s="101">
        <f t="array" ref="AI88">IFERROR(
(AVERAGE((IF(DATOS_[[Sexo]:[Sexo]]=$B88,IF(DATOS_[[AGRUP. CLAS. PROF.]:[AGRUP. CLAS. PROF.]]=$B87,IF(DATOS_[[Check Periodo Ref.]:[Check Periodo Ref.]]="Dentro",IF(DATOS_[[Check Equiparado]:[Check Equiparado]]="Sí",IF(DATOS!BD$5="Sí",(1/DATOS_[[% anualiz]:[% anualiz]]),1)*IF(DATOS!BD$4="Sí",1/DATOS_[[% normaliz]:[% normaliz]],1)*(DATOS_[Conc.Sal.26])))))))),
0)</f>
        <v>0</v>
      </c>
      <c r="AJ88" s="101">
        <f t="array" ref="AJ88">IFERROR(
(AVERAGE((IF(DATOS_[[Sexo]:[Sexo]]=$B88,IF(DATOS_[[AGRUP. CLAS. PROF.]:[AGRUP. CLAS. PROF.]]=$B87,IF(DATOS_[[Check Periodo Ref.]:[Check Periodo Ref.]]="Dentro",IF(DATOS_[[Check Equiparado]:[Check Equiparado]]="Sí",IF(DATOS!BE$5="Sí",(1/DATOS_[[% anualiz]:[% anualiz]]),1)*IF(DATOS!BE$4="Sí",1/DATOS_[[% normaliz]:[% normaliz]],1)*(DATOS_[Conc.Sal.27])))))))),
0)</f>
        <v>0</v>
      </c>
      <c r="AK88" s="101">
        <f t="array" ref="AK88">IFERROR(
(AVERAGE((IF(DATOS_[[Sexo]:[Sexo]]=$B88,IF(DATOS_[[AGRUP. CLAS. PROF.]:[AGRUP. CLAS. PROF.]]=$B87,IF(DATOS_[[Check Periodo Ref.]:[Check Periodo Ref.]]="Dentro",IF(DATOS_[[Check Equiparado]:[Check Equiparado]]="Sí",IF(DATOS!BF$5="Sí",(1/DATOS_[[% anualiz]:[% anualiz]]),1)*IF(DATOS!BF$4="Sí",1/DATOS_[[% normaliz]:[% normaliz]],1)*(DATOS_[Conc.Sal.28])))))))),
0)</f>
        <v>0</v>
      </c>
      <c r="AL88" s="101">
        <f t="array" ref="AL88">IFERROR(
(AVERAGE((IF(DATOS_[[Sexo]:[Sexo]]=$B88,IF(DATOS_[[AGRUP. CLAS. PROF.]:[AGRUP. CLAS. PROF.]]=$B87,IF(DATOS_[[Check Periodo Ref.]:[Check Periodo Ref.]]="Dentro",IF(DATOS_[[Check Equiparado]:[Check Equiparado]]="Sí",IF(DATOS!BG$5="Sí",(1/DATOS_[[% anualiz]:[% anualiz]]),1)*IF(DATOS!BG$4="Sí",1/DATOS_[[% normaliz]:[% normaliz]],1)*(DATOS_[Conc.Sal.29])))))))),
0)</f>
        <v>0</v>
      </c>
      <c r="AM88" s="101">
        <f t="array" ref="AM88">IFERROR(
(AVERAGE((IF(DATOS_[[Sexo]:[Sexo]]=$B88,IF(DATOS_[[AGRUP. CLAS. PROF.]:[AGRUP. CLAS. PROF.]]=$B87,IF(DATOS_[[Check Periodo Ref.]:[Check Periodo Ref.]]="Dentro",IF(DATOS_[[Check Equiparado]:[Check Equiparado]]="Sí",IF(DATOS!BH$5="Sí",(1/DATOS_[[% anualiz]:[% anualiz]]),1)*IF(DATOS!BH$4="Sí",1/DATOS_[[% normaliz]:[% normaliz]],1)*(DATOS_[Conc.Sal.30])))))))),
0)</f>
        <v>0</v>
      </c>
      <c r="AN88" s="102">
        <f t="array" ref="AN88">IFERROR(
AVERAGE(IF(DATOS_[Sexo]=$B88,IF(DATOS_[[AGRUP. CLAS. PROF.]:[AGRUP. CLAS. PROF.]]=$B87,IF(DATOS_[Check Equiparado]="Sí",IF(DATOS_[Check Periodo Ref.]="Dentro",DATOS_[Tot COMPL.SAL Eq],FALSE))))),
0)</f>
        <v>0</v>
      </c>
      <c r="AO88" s="103">
        <f t="array" ref="AO88">IFERROR(
AVERAGE(IF(DATOS_[Sexo]=$B88,IF(DATOS_[[AGRUP. CLAS. PROF.]:[AGRUP. CLAS. PROF.]]=$B87,IF(DATOS_[Check Equiparado]="Sí",IF(DATOS_[Check Periodo Ref.]="Dentro",DATOS_[TOTAL SALARIO Eq],FALSE))))),
0)</f>
        <v>0</v>
      </c>
      <c r="AP88" s="104">
        <f t="array" ref="AP88">IFERROR(
(AVERAGE((IF(DATOS_[[Sexo]:[Sexo]]=$B88,IF(DATOS_[[AGRUP. CLAS. PROF.]:[AGRUP. CLAS. PROF.]]=$B87,IF(DATOS_[[Check Periodo Ref.]:[Check Periodo Ref.]]="Dentro",IF(DATOS_[[Check Equiparado]:[Check Equiparado]]="Sí",IF(DATOS!BI$5="Sí",(1/DATOS_[[% anualiz]:[% anualiz]]),1)*IF(DATOS!BI$4="Sí",1/DATOS_[[% normaliz]:[% normaliz]],1)*(DATOS_[C.Extra.01])))))))),
0)</f>
        <v>0</v>
      </c>
      <c r="AQ88" s="104">
        <f t="array" ref="AQ88">IFERROR(
(AVERAGE((IF(DATOS_[[Sexo]:[Sexo]]=$B88,IF(DATOS_[[AGRUP. CLAS. PROF.]:[AGRUP. CLAS. PROF.]]=$B87,IF(DATOS_[[Check Periodo Ref.]:[Check Periodo Ref.]]="Dentro",IF(DATOS_[[Check Equiparado]:[Check Equiparado]]="Sí",IF(DATOS!BJ$5="Sí",(1/DATOS_[[% anualiz]:[% anualiz]]),1)*IF(DATOS!BJ$4="Sí",1/DATOS_[[% normaliz]:[% normaliz]],1)*(DATOS_[C.Extra.02])))))))),
0)</f>
        <v>0</v>
      </c>
      <c r="AR88" s="104">
        <f t="array" ref="AR88">IFERROR(
(AVERAGE((IF(DATOS_[[Sexo]:[Sexo]]=$B88,IF(DATOS_[[AGRUP. CLAS. PROF.]:[AGRUP. CLAS. PROF.]]=$B87,IF(DATOS_[[Check Periodo Ref.]:[Check Periodo Ref.]]="Dentro",IF(DATOS_[[Check Equiparado]:[Check Equiparado]]="Sí",IF(DATOS!BK$5="Sí",(1/DATOS_[[% anualiz]:[% anualiz]]),1)*IF(DATOS!BK$4="Sí",1/DATOS_[[% normaliz]:[% normaliz]],1)*(DATOS_[C.Extra.03])))))))),
0)</f>
        <v>0</v>
      </c>
      <c r="AS88" s="104">
        <f t="array" ref="AS88">IFERROR(
(AVERAGE((IF(DATOS_[[Sexo]:[Sexo]]=$B88,IF(DATOS_[[AGRUP. CLAS. PROF.]:[AGRUP. CLAS. PROF.]]=$B87,IF(DATOS_[[Check Periodo Ref.]:[Check Periodo Ref.]]="Dentro",IF(DATOS_[[Check Equiparado]:[Check Equiparado]]="Sí",IF(DATOS!BL$5="Sí",(1/DATOS_[[% anualiz]:[% anualiz]]),1)*IF(DATOS!BL$4="Sí",1/DATOS_[[% normaliz]:[% normaliz]],1)*(DATOS_[C.Extra.04])))))))),
0)</f>
        <v>0</v>
      </c>
      <c r="AT88" s="104">
        <f t="array" ref="AT88">IFERROR(
(AVERAGE((IF(DATOS_[[Sexo]:[Sexo]]=$B88,IF(DATOS_[[AGRUP. CLAS. PROF.]:[AGRUP. CLAS. PROF.]]=$B87,IF(DATOS_[[Check Periodo Ref.]:[Check Periodo Ref.]]="Dentro",IF(DATOS_[[Check Equiparado]:[Check Equiparado]]="Sí",IF(DATOS!BM$5="Sí",(1/DATOS_[[% anualiz]:[% anualiz]]),1)*IF(DATOS!BM$4="Sí",1/DATOS_[[% normaliz]:[% normaliz]],1)*(DATOS_[C.Extra.05])))))))),
0)</f>
        <v>0</v>
      </c>
      <c r="AU88" s="105">
        <f t="array" ref="AU88">IFERROR(
AVERAGE(IF(DATOS_[Sexo]=$B88,IF(DATOS_[[AGRUP. CLAS. PROF.]:[AGRUP. CLAS. PROF.]]=$B87,IF(DATOS_[Check Equiparado]="Sí",IF(DATOS_[Check Periodo Ref.]="Dentro",DATOS_[Tot Extrasalarial Eq],FALSE))))),
0)</f>
        <v>0</v>
      </c>
      <c r="AV88" s="106">
        <f t="array" ref="AV88">IFERROR(
AVERAGE(IF(DATOS_[Sexo]=$B88,IF(DATOS_[[AGRUP. CLAS. PROF.]:[AGRUP. CLAS. PROF.]]=$B87,IF(DATOS_[Check Equiparado]="Sí",IF(DATOS_[Check Periodo Ref.]="Dentro",DATOS_[TOTAL Retrib Eq],FALSE))))),
0)</f>
        <v>0</v>
      </c>
    </row>
    <row r="89" spans="1:48" x14ac:dyDescent="0.3">
      <c r="A89" s="53" t="str">
        <f t="shared" ref="A89" si="102">+A88</f>
        <v>[ocultar]</v>
      </c>
      <c r="B89" s="57" t="s">
        <v>163</v>
      </c>
      <c r="C89" s="56">
        <f t="array" ref="C89">SUM(IF($B89=DATOS_[Sexo],
IF($B87=DATOS_[AGRUP. CLAS. PROF.],
IF("Dentro"=DATOS_[Check Periodo Ref.],
1/(COUNTIFS(DATOS_[Sexo],$B89,DATOS_[AGRUP. CLAS. PROF.],$B87,DATOS_[Check Periodo Ref.],"Dentro",DATOS_[id],DATOS_[id]))))))</f>
        <v>0</v>
      </c>
      <c r="D89" s="58">
        <f>COUNTIFS(DATOS_[AGRUP. CLAS. PROF.],$B87,DATOS_[Sexo],$B89,DATOS_[Check Periodo Ref.],"Dentro")</f>
        <v>0</v>
      </c>
      <c r="E89" s="58">
        <f>COUNTIFS(DATOS_[AGRUP. CLAS. PROF.],$B87,DATOS_[Sexo],$B89,DATOS_[Check Periodo Ref.],"Dentro",DATOS_[Check Nº SC Norm],"Sí")</f>
        <v>0</v>
      </c>
      <c r="F89" s="58">
        <f>COUNTIFS(DATOS_[AGRUP. CLAS. PROF.],$B87,DATOS_[Sexo],$B89,DATOS_[Check Periodo Ref.],"Dentro",DATOS_[Check Nº SC Anualiz],"Sí")</f>
        <v>0</v>
      </c>
      <c r="G89" s="58">
        <f>COUNTIFS(DATOS_[AGRUP. CLAS. PROF.],$B87,DATOS_[Sexo],$B89,DATOS_[Check Periodo Ref.],"Dentro",DATOS_[Check Nº SC Norm y Anualiz],"Sí")</f>
        <v>0</v>
      </c>
      <c r="H89" s="58">
        <f>COUNTIFS(DATOS_[AGRUP. CLAS. PROF.],$B87,DATOS_[Sexo],$B89,DATOS_[Check Periodo Ref.],"Dentro",DATOS_[Check Equiparación],"Sí")</f>
        <v>0</v>
      </c>
      <c r="I89" s="100" cm="1">
        <f t="array" ref="I89">IFERROR(
AVERAGE(IF(DATOS_[Sexo]=$B89,IF(DATOS_[[AGRUP. CLAS. PROF.]:[AGRUP. CLAS. PROF.]]=$B87,IF(DATOS_[Check Equiparado]="Sí",IF(DATOS_[Check Periodo Ref.]="Dentro",DATOS_[SALARIO BASE Eq],FALSE))))),
0)</f>
        <v>0</v>
      </c>
      <c r="J89" s="101">
        <f t="array" ref="J89">IFERROR(
(AVERAGE((IF(DATOS_[[Sexo]:[Sexo]]=$B89,IF(DATOS_[[AGRUP. CLAS. PROF.]:[AGRUP. CLAS. PROF.]]=$B87,IF(DATOS_[[Check Periodo Ref.]:[Check Periodo Ref.]]="Dentro",IF(DATOS_[[Check Equiparado]:[Check Equiparado]]="Sí",IF(DATOS!AE$5="Sí",(1/DATOS_[[% anualiz]:[% anualiz]]),1)*IF(DATOS!AE$4="Sí",1/DATOS_[[% normaliz]:[% normaliz]],1)*(DATOS_[Conc.Sal.01])))))))),
0)</f>
        <v>0</v>
      </c>
      <c r="K89" s="101">
        <f t="array" ref="K89">IFERROR(
(AVERAGE((IF(DATOS_[[Sexo]:[Sexo]]=$B89,IF(DATOS_[[AGRUP. CLAS. PROF.]:[AGRUP. CLAS. PROF.]]=$B87,IF(DATOS_[[Check Periodo Ref.]:[Check Periodo Ref.]]="Dentro",IF(DATOS_[[Check Equiparado]:[Check Equiparado]]="Sí",IF(DATOS!AF$5="Sí",(1/DATOS_[[% anualiz]:[% anualiz]]),1)*IF(DATOS!AF$4="Sí",1/DATOS_[[% normaliz]:[% normaliz]],1)*(DATOS_[Conc.Sal.02])))))))),
0)</f>
        <v>0</v>
      </c>
      <c r="L89" s="101">
        <f t="array" ref="L89">IFERROR(
(AVERAGE((IF(DATOS_[[Sexo]:[Sexo]]=$B89,IF(DATOS_[[AGRUP. CLAS. PROF.]:[AGRUP. CLAS. PROF.]]=$B87,IF(DATOS_[[Check Periodo Ref.]:[Check Periodo Ref.]]="Dentro",IF(DATOS_[[Check Equiparado]:[Check Equiparado]]="Sí",IF(DATOS!AG$5="Sí",(1/DATOS_[[% anualiz]:[% anualiz]]),1)*IF(DATOS!AG$4="Sí",1/DATOS_[[% normaliz]:[% normaliz]],1)*(DATOS_[Conc.Sal.03])))))))),
0)</f>
        <v>0</v>
      </c>
      <c r="M89" s="101">
        <f t="array" ref="M89">IFERROR(
(AVERAGE((IF(DATOS_[[Sexo]:[Sexo]]=$B89,IF(DATOS_[[AGRUP. CLAS. PROF.]:[AGRUP. CLAS. PROF.]]=$B87,IF(DATOS_[[Check Periodo Ref.]:[Check Periodo Ref.]]="Dentro",IF(DATOS_[[Check Equiparado]:[Check Equiparado]]="Sí",IF(DATOS!AH$5="Sí",(1/DATOS_[[% anualiz]:[% anualiz]]),1)*IF(DATOS!AH$4="Sí",1/DATOS_[[% normaliz]:[% normaliz]],1)*(DATOS_[Conc.Sal.04])))))))),
0)</f>
        <v>0</v>
      </c>
      <c r="N89" s="101">
        <f t="array" ref="N89">IFERROR(
(AVERAGE((IF(DATOS_[[Sexo]:[Sexo]]=$B89,IF(DATOS_[[AGRUP. CLAS. PROF.]:[AGRUP. CLAS. PROF.]]=$B87,IF(DATOS_[[Check Periodo Ref.]:[Check Periodo Ref.]]="Dentro",IF(DATOS_[[Check Equiparado]:[Check Equiparado]]="Sí",IF(DATOS!AI$5="Sí",(1/DATOS_[[% anualiz]:[% anualiz]]),1)*IF(DATOS!AI$4="Sí",1/DATOS_[[% normaliz]:[% normaliz]],1)*(DATOS_[Conc.Sal.05])))))))),
0)</f>
        <v>0</v>
      </c>
      <c r="O89" s="101">
        <f t="array" ref="O89">IFERROR(
(AVERAGE((IF(DATOS_[[Sexo]:[Sexo]]=$B89,IF(DATOS_[[AGRUP. CLAS. PROF.]:[AGRUP. CLAS. PROF.]]=$B87,IF(DATOS_[[Check Periodo Ref.]:[Check Periodo Ref.]]="Dentro",IF(DATOS_[[Check Equiparado]:[Check Equiparado]]="Sí",IF(DATOS!AJ$5="Sí",(1/DATOS_[[% anualiz]:[% anualiz]]),1)*IF(DATOS!AJ$4="Sí",1/DATOS_[[% normaliz]:[% normaliz]],1)*(DATOS_[Conc.Sal.06])))))))),
0)</f>
        <v>0</v>
      </c>
      <c r="P89" s="101">
        <f t="array" ref="P89">IFERROR(
(AVERAGE((IF(DATOS_[[Sexo]:[Sexo]]=$B89,IF(DATOS_[[AGRUP. CLAS. PROF.]:[AGRUP. CLAS. PROF.]]=$B87,IF(DATOS_[[Check Periodo Ref.]:[Check Periodo Ref.]]="Dentro",IF(DATOS_[[Check Equiparado]:[Check Equiparado]]="Sí",IF(DATOS!AK$5="Sí",(1/DATOS_[[% anualiz]:[% anualiz]]),1)*IF(DATOS!AK$4="Sí",1/DATOS_[[% normaliz]:[% normaliz]],1)*(DATOS_[Conc.Sal.07])))))))),
0)</f>
        <v>0</v>
      </c>
      <c r="Q89" s="101">
        <f t="array" ref="Q89">IFERROR(
(AVERAGE((IF(DATOS_[[Sexo]:[Sexo]]=$B89,IF(DATOS_[[AGRUP. CLAS. PROF.]:[AGRUP. CLAS. PROF.]]=$B87,IF(DATOS_[[Check Periodo Ref.]:[Check Periodo Ref.]]="Dentro",IF(DATOS_[[Check Equiparado]:[Check Equiparado]]="Sí",IF(DATOS!AL$5="Sí",(1/DATOS_[[% anualiz]:[% anualiz]]),1)*IF(DATOS!AL$4="Sí",1/DATOS_[[% normaliz]:[% normaliz]],1)*(DATOS_[Conc.Sal.08])))))))),
0)</f>
        <v>0</v>
      </c>
      <c r="R89" s="101">
        <f t="array" ref="R89">IFERROR(
(AVERAGE((IF(DATOS_[[Sexo]:[Sexo]]=$B89,IF(DATOS_[[AGRUP. CLAS. PROF.]:[AGRUP. CLAS. PROF.]]=$B87,IF(DATOS_[[Check Periodo Ref.]:[Check Periodo Ref.]]="Dentro",IF(DATOS_[[Check Equiparado]:[Check Equiparado]]="Sí",IF(DATOS!AM$5="Sí",(1/DATOS_[[% anualiz]:[% anualiz]]),1)*IF(DATOS!AM$4="Sí",1/DATOS_[[% normaliz]:[% normaliz]],1)*(DATOS_[Conc.Sal.09])))))))),
0)</f>
        <v>0</v>
      </c>
      <c r="S89" s="101">
        <f t="array" ref="S89">IFERROR(
(AVERAGE((IF(DATOS_[[Sexo]:[Sexo]]=$B89,IF(DATOS_[[AGRUP. CLAS. PROF.]:[AGRUP. CLAS. PROF.]]=$B87,IF(DATOS_[[Check Periodo Ref.]:[Check Periodo Ref.]]="Dentro",IF(DATOS_[[Check Equiparado]:[Check Equiparado]]="Sí",IF(DATOS!AN$5="Sí",(1/DATOS_[[% anualiz]:[% anualiz]]),1)*IF(DATOS!AN$4="Sí",1/DATOS_[[% normaliz]:[% normaliz]],1)*(DATOS_[Conc.Sal.10])))))))),
0)</f>
        <v>0</v>
      </c>
      <c r="T89" s="101">
        <f t="array" ref="T89">IFERROR(
(AVERAGE((IF(DATOS_[[Sexo]:[Sexo]]=$B89,IF(DATOS_[[AGRUP. CLAS. PROF.]:[AGRUP. CLAS. PROF.]]=$B87,IF(DATOS_[[Check Periodo Ref.]:[Check Periodo Ref.]]="Dentro",IF(DATOS_[[Check Equiparado]:[Check Equiparado]]="Sí",IF(DATOS!AO$5="Sí",(1/DATOS_[[% anualiz]:[% anualiz]]),1)*IF(DATOS!AO$4="Sí",1/DATOS_[[% normaliz]:[% normaliz]],1)*(DATOS_[Conc.Sal.11])))))))),
0)</f>
        <v>0</v>
      </c>
      <c r="U89" s="101">
        <f t="array" ref="U89">IFERROR(
(AVERAGE((IF(DATOS_[[Sexo]:[Sexo]]=$B89,IF(DATOS_[[AGRUP. CLAS. PROF.]:[AGRUP. CLAS. PROF.]]=$B87,IF(DATOS_[[Check Periodo Ref.]:[Check Periodo Ref.]]="Dentro",IF(DATOS_[[Check Equiparado]:[Check Equiparado]]="Sí",IF(DATOS!AP$5="Sí",(1/DATOS_[[% anualiz]:[% anualiz]]),1)*IF(DATOS!AP$4="Sí",1/DATOS_[[% normaliz]:[% normaliz]],1)*(DATOS_[Conc.Sal.12])))))))),
0)</f>
        <v>0</v>
      </c>
      <c r="V89" s="101">
        <f t="array" ref="V89">IFERROR(
(AVERAGE((IF(DATOS_[[Sexo]:[Sexo]]=$B89,IF(DATOS_[[AGRUP. CLAS. PROF.]:[AGRUP. CLAS. PROF.]]=$B87,IF(DATOS_[[Check Periodo Ref.]:[Check Periodo Ref.]]="Dentro",IF(DATOS_[[Check Equiparado]:[Check Equiparado]]="Sí",IF(DATOS!AQ$5="Sí",(1/DATOS_[[% anualiz]:[% anualiz]]),1)*IF(DATOS!AQ$4="Sí",1/DATOS_[[% normaliz]:[% normaliz]],1)*(DATOS_[Conc.Sal.13])))))))),
0)</f>
        <v>0</v>
      </c>
      <c r="W89" s="101">
        <f t="array" ref="W89">IFERROR(
(AVERAGE((IF(DATOS_[[Sexo]:[Sexo]]=$B89,IF(DATOS_[[AGRUP. CLAS. PROF.]:[AGRUP. CLAS. PROF.]]=$B87,IF(DATOS_[[Check Periodo Ref.]:[Check Periodo Ref.]]="Dentro",IF(DATOS_[[Check Equiparado]:[Check Equiparado]]="Sí",IF(DATOS!AR$5="Sí",(1/DATOS_[[% anualiz]:[% anualiz]]),1)*IF(DATOS!AR$4="Sí",1/DATOS_[[% normaliz]:[% normaliz]],1)*(DATOS_[Conc.Sal.14])))))))),
0)</f>
        <v>0</v>
      </c>
      <c r="X89" s="101">
        <f t="array" ref="X89">IFERROR(
(AVERAGE((IF(DATOS_[[Sexo]:[Sexo]]=$B89,IF(DATOS_[[AGRUP. CLAS. PROF.]:[AGRUP. CLAS. PROF.]]=$B87,IF(DATOS_[[Check Periodo Ref.]:[Check Periodo Ref.]]="Dentro",IF(DATOS_[[Check Equiparado]:[Check Equiparado]]="Sí",IF(DATOS!AS$5="Sí",(1/DATOS_[[% anualiz]:[% anualiz]]),1)*IF(DATOS!AS$4="Sí",1/DATOS_[[% normaliz]:[% normaliz]],1)*(DATOS_[Conc.Sal.15])))))))),
0)</f>
        <v>0</v>
      </c>
      <c r="Y89" s="101">
        <f t="array" ref="Y89">IFERROR(
(AVERAGE((IF(DATOS_[[Sexo]:[Sexo]]=$B89,IF(DATOS_[[AGRUP. CLAS. PROF.]:[AGRUP. CLAS. PROF.]]=$B87,IF(DATOS_[[Check Periodo Ref.]:[Check Periodo Ref.]]="Dentro",IF(DATOS_[[Check Equiparado]:[Check Equiparado]]="Sí",IF(DATOS!AT$5="Sí",(1/DATOS_[[% anualiz]:[% anualiz]]),1)*IF(DATOS!AT$4="Sí",1/DATOS_[[% normaliz]:[% normaliz]],1)*(DATOS_[Conc.Sal.16])))))))),
0)</f>
        <v>0</v>
      </c>
      <c r="Z89" s="101">
        <f t="array" ref="Z89">IFERROR(
(AVERAGE((IF(DATOS_[[Sexo]:[Sexo]]=$B89,IF(DATOS_[[AGRUP. CLAS. PROF.]:[AGRUP. CLAS. PROF.]]=$B87,IF(DATOS_[[Check Periodo Ref.]:[Check Periodo Ref.]]="Dentro",IF(DATOS_[[Check Equiparado]:[Check Equiparado]]="Sí",IF(DATOS!AU$5="Sí",(1/DATOS_[[% anualiz]:[% anualiz]]),1)*IF(DATOS!AU$4="Sí",1/DATOS_[[% normaliz]:[% normaliz]],1)*(DATOS_[Conc.Sal.17])))))))),
0)</f>
        <v>0</v>
      </c>
      <c r="AA89" s="101">
        <f t="array" ref="AA89">IFERROR(
(AVERAGE((IF(DATOS_[[Sexo]:[Sexo]]=$B89,IF(DATOS_[[AGRUP. CLAS. PROF.]:[AGRUP. CLAS. PROF.]]=$B87,IF(DATOS_[[Check Periodo Ref.]:[Check Periodo Ref.]]="Dentro",IF(DATOS_[[Check Equiparado]:[Check Equiparado]]="Sí",IF(DATOS!AV$5="Sí",(1/DATOS_[[% anualiz]:[% anualiz]]),1)*IF(DATOS!AV$4="Sí",1/DATOS_[[% normaliz]:[% normaliz]],1)*(DATOS_[Conc.Sal.18])))))))),
0)</f>
        <v>0</v>
      </c>
      <c r="AB89" s="101">
        <f t="array" ref="AB89">IFERROR(
(AVERAGE((IF(DATOS_[[Sexo]:[Sexo]]=$B89,IF(DATOS_[[AGRUP. CLAS. PROF.]:[AGRUP. CLAS. PROF.]]=$B87,IF(DATOS_[[Check Periodo Ref.]:[Check Periodo Ref.]]="Dentro",IF(DATOS_[[Check Equiparado]:[Check Equiparado]]="Sí",IF(DATOS!AW$5="Sí",(1/DATOS_[[% anualiz]:[% anualiz]]),1)*IF(DATOS!AW$4="Sí",1/DATOS_[[% normaliz]:[% normaliz]],1)*(DATOS_[Conc.Sal.19])))))))),
0)</f>
        <v>0</v>
      </c>
      <c r="AC89" s="101">
        <f t="array" ref="AC89">IFERROR(
(AVERAGE((IF(DATOS_[[Sexo]:[Sexo]]=$B89,IF(DATOS_[[AGRUP. CLAS. PROF.]:[AGRUP. CLAS. PROF.]]=$B87,IF(DATOS_[[Check Periodo Ref.]:[Check Periodo Ref.]]="Dentro",IF(DATOS_[[Check Equiparado]:[Check Equiparado]]="Sí",IF(DATOS!AX$5="Sí",(1/DATOS_[[% anualiz]:[% anualiz]]),1)*IF(DATOS!AX$4="Sí",1/DATOS_[[% normaliz]:[% normaliz]],1)*(DATOS_[Conc.Sal.20])))))))),
0)</f>
        <v>0</v>
      </c>
      <c r="AD89" s="101">
        <f t="array" ref="AD89">IFERROR(
(AVERAGE((IF(DATOS_[[Sexo]:[Sexo]]=$B89,IF(DATOS_[[AGRUP. CLAS. PROF.]:[AGRUP. CLAS. PROF.]]=$B87,IF(DATOS_[[Check Periodo Ref.]:[Check Periodo Ref.]]="Dentro",IF(DATOS_[[Check Equiparado]:[Check Equiparado]]="Sí",IF(DATOS!AY$5="Sí",(1/DATOS_[[% anualiz]:[% anualiz]]),1)*IF(DATOS!AY$4="Sí",1/DATOS_[[% normaliz]:[% normaliz]],1)*(DATOS_[Conc.Sal.21])))))))),
0)</f>
        <v>0</v>
      </c>
      <c r="AE89" s="101">
        <f t="array" ref="AE89">IFERROR(
(AVERAGE((IF(DATOS_[[Sexo]:[Sexo]]=$B89,IF(DATOS_[[AGRUP. CLAS. PROF.]:[AGRUP. CLAS. PROF.]]=$B87,IF(DATOS_[[Check Periodo Ref.]:[Check Periodo Ref.]]="Dentro",IF(DATOS_[[Check Equiparado]:[Check Equiparado]]="Sí",IF(DATOS!AZ$5="Sí",(1/DATOS_[[% anualiz]:[% anualiz]]),1)*IF(DATOS!AZ$4="Sí",1/DATOS_[[% normaliz]:[% normaliz]],1)*(DATOS_[Conc.Sal.22])))))))),
0)</f>
        <v>0</v>
      </c>
      <c r="AF89" s="101">
        <f t="array" ref="AF89">IFERROR(
(AVERAGE((IF(DATOS_[[Sexo]:[Sexo]]=$B89,IF(DATOS_[[AGRUP. CLAS. PROF.]:[AGRUP. CLAS. PROF.]]=$B87,IF(DATOS_[[Check Periodo Ref.]:[Check Periodo Ref.]]="Dentro",IF(DATOS_[[Check Equiparado]:[Check Equiparado]]="Sí",IF(DATOS!BA$5="Sí",(1/DATOS_[[% anualiz]:[% anualiz]]),1)*IF(DATOS!BA$4="Sí",1/DATOS_[[% normaliz]:[% normaliz]],1)*(DATOS_[Conc.Sal.23])))))))),
0)</f>
        <v>0</v>
      </c>
      <c r="AG89" s="101">
        <f t="array" ref="AG89">IFERROR(
(AVERAGE((IF(DATOS_[[Sexo]:[Sexo]]=$B89,IF(DATOS_[[AGRUP. CLAS. PROF.]:[AGRUP. CLAS. PROF.]]=$B87,IF(DATOS_[[Check Periodo Ref.]:[Check Periodo Ref.]]="Dentro",IF(DATOS_[[Check Equiparado]:[Check Equiparado]]="Sí",IF(DATOS!BB$5="Sí",(1/DATOS_[[% anualiz]:[% anualiz]]),1)*IF(DATOS!BB$4="Sí",1/DATOS_[[% normaliz]:[% normaliz]],1)*(DATOS_[Conc.Sal.24])))))))),
0)</f>
        <v>0</v>
      </c>
      <c r="AH89" s="101">
        <f t="array" ref="AH89">IFERROR(
(AVERAGE((IF(DATOS_[[Sexo]:[Sexo]]=$B89,IF(DATOS_[[AGRUP. CLAS. PROF.]:[AGRUP. CLAS. PROF.]]=$B87,IF(DATOS_[[Check Periodo Ref.]:[Check Periodo Ref.]]="Dentro",IF(DATOS_[[Check Equiparado]:[Check Equiparado]]="Sí",IF(DATOS!BC$5="Sí",(1/DATOS_[[% anualiz]:[% anualiz]]),1)*IF(DATOS!BC$4="Sí",1/DATOS_[[% normaliz]:[% normaliz]],1)*(DATOS_[Conc.Sal.25])))))))),
0)</f>
        <v>0</v>
      </c>
      <c r="AI89" s="101">
        <f t="array" ref="AI89">IFERROR(
(AVERAGE((IF(DATOS_[[Sexo]:[Sexo]]=$B89,IF(DATOS_[[AGRUP. CLAS. PROF.]:[AGRUP. CLAS. PROF.]]=$B87,IF(DATOS_[[Check Periodo Ref.]:[Check Periodo Ref.]]="Dentro",IF(DATOS_[[Check Equiparado]:[Check Equiparado]]="Sí",IF(DATOS!BD$5="Sí",(1/DATOS_[[% anualiz]:[% anualiz]]),1)*IF(DATOS!BD$4="Sí",1/DATOS_[[% normaliz]:[% normaliz]],1)*(DATOS_[Conc.Sal.26])))))))),
0)</f>
        <v>0</v>
      </c>
      <c r="AJ89" s="101">
        <f t="array" ref="AJ89">IFERROR(
(AVERAGE((IF(DATOS_[[Sexo]:[Sexo]]=$B89,IF(DATOS_[[AGRUP. CLAS. PROF.]:[AGRUP. CLAS. PROF.]]=$B87,IF(DATOS_[[Check Periodo Ref.]:[Check Periodo Ref.]]="Dentro",IF(DATOS_[[Check Equiparado]:[Check Equiparado]]="Sí",IF(DATOS!BE$5="Sí",(1/DATOS_[[% anualiz]:[% anualiz]]),1)*IF(DATOS!BE$4="Sí",1/DATOS_[[% normaliz]:[% normaliz]],1)*(DATOS_[Conc.Sal.27])))))))),
0)</f>
        <v>0</v>
      </c>
      <c r="AK89" s="101">
        <f t="array" ref="AK89">IFERROR(
(AVERAGE((IF(DATOS_[[Sexo]:[Sexo]]=$B89,IF(DATOS_[[AGRUP. CLAS. PROF.]:[AGRUP. CLAS. PROF.]]=$B87,IF(DATOS_[[Check Periodo Ref.]:[Check Periodo Ref.]]="Dentro",IF(DATOS_[[Check Equiparado]:[Check Equiparado]]="Sí",IF(DATOS!BF$5="Sí",(1/DATOS_[[% anualiz]:[% anualiz]]),1)*IF(DATOS!BF$4="Sí",1/DATOS_[[% normaliz]:[% normaliz]],1)*(DATOS_[Conc.Sal.28])))))))),
0)</f>
        <v>0</v>
      </c>
      <c r="AL89" s="101">
        <f t="array" ref="AL89">IFERROR(
(AVERAGE((IF(DATOS_[[Sexo]:[Sexo]]=$B89,IF(DATOS_[[AGRUP. CLAS. PROF.]:[AGRUP. CLAS. PROF.]]=$B87,IF(DATOS_[[Check Periodo Ref.]:[Check Periodo Ref.]]="Dentro",IF(DATOS_[[Check Equiparado]:[Check Equiparado]]="Sí",IF(DATOS!BG$5="Sí",(1/DATOS_[[% anualiz]:[% anualiz]]),1)*IF(DATOS!BG$4="Sí",1/DATOS_[[% normaliz]:[% normaliz]],1)*(DATOS_[Conc.Sal.29])))))))),
0)</f>
        <v>0</v>
      </c>
      <c r="AM89" s="101">
        <f t="array" ref="AM89">IFERROR(
(AVERAGE((IF(DATOS_[[Sexo]:[Sexo]]=$B89,IF(DATOS_[[AGRUP. CLAS. PROF.]:[AGRUP. CLAS. PROF.]]=$B87,IF(DATOS_[[Check Periodo Ref.]:[Check Periodo Ref.]]="Dentro",IF(DATOS_[[Check Equiparado]:[Check Equiparado]]="Sí",IF(DATOS!BH$5="Sí",(1/DATOS_[[% anualiz]:[% anualiz]]),1)*IF(DATOS!BH$4="Sí",1/DATOS_[[% normaliz]:[% normaliz]],1)*(DATOS_[Conc.Sal.30])))))))),
0)</f>
        <v>0</v>
      </c>
      <c r="AN89" s="102">
        <f t="array" ref="AN89">IFERROR(
AVERAGE(IF(DATOS_[Sexo]=$B89,IF(DATOS_[[AGRUP. CLAS. PROF.]:[AGRUP. CLAS. PROF.]]=$B87,IF(DATOS_[Check Equiparado]="Sí",IF(DATOS_[Check Periodo Ref.]="Dentro",DATOS_[Tot COMPL.SAL Eq],FALSE))))),
0)</f>
        <v>0</v>
      </c>
      <c r="AO89" s="103">
        <f t="array" ref="AO89">IFERROR(
AVERAGE(IF(DATOS_[Sexo]=$B89,IF(DATOS_[[AGRUP. CLAS. PROF.]:[AGRUP. CLAS. PROF.]]=$B87,IF(DATOS_[Check Equiparado]="Sí",IF(DATOS_[Check Periodo Ref.]="Dentro",DATOS_[TOTAL SALARIO Eq],FALSE))))),
0)</f>
        <v>0</v>
      </c>
      <c r="AP89" s="104">
        <f t="array" ref="AP89">IFERROR(
(AVERAGE((IF(DATOS_[[Sexo]:[Sexo]]=$B89,IF(DATOS_[[AGRUP. CLAS. PROF.]:[AGRUP. CLAS. PROF.]]=$B87,IF(DATOS_[[Check Periodo Ref.]:[Check Periodo Ref.]]="Dentro",IF(DATOS_[[Check Equiparado]:[Check Equiparado]]="Sí",IF(DATOS!BI$5="Sí",(1/DATOS_[[% anualiz]:[% anualiz]]),1)*IF(DATOS!BI$4="Sí",1/DATOS_[[% normaliz]:[% normaliz]],1)*(DATOS_[C.Extra.01])))))))),
0)</f>
        <v>0</v>
      </c>
      <c r="AQ89" s="104">
        <f t="array" ref="AQ89">IFERROR(
(AVERAGE((IF(DATOS_[[Sexo]:[Sexo]]=$B89,IF(DATOS_[[AGRUP. CLAS. PROF.]:[AGRUP. CLAS. PROF.]]=$B87,IF(DATOS_[[Check Periodo Ref.]:[Check Periodo Ref.]]="Dentro",IF(DATOS_[[Check Equiparado]:[Check Equiparado]]="Sí",IF(DATOS!BJ$5="Sí",(1/DATOS_[[% anualiz]:[% anualiz]]),1)*IF(DATOS!BJ$4="Sí",1/DATOS_[[% normaliz]:[% normaliz]],1)*(DATOS_[C.Extra.02])))))))),
0)</f>
        <v>0</v>
      </c>
      <c r="AR89" s="104">
        <f t="array" ref="AR89">IFERROR(
(AVERAGE((IF(DATOS_[[Sexo]:[Sexo]]=$B89,IF(DATOS_[[AGRUP. CLAS. PROF.]:[AGRUP. CLAS. PROF.]]=$B87,IF(DATOS_[[Check Periodo Ref.]:[Check Periodo Ref.]]="Dentro",IF(DATOS_[[Check Equiparado]:[Check Equiparado]]="Sí",IF(DATOS!BK$5="Sí",(1/DATOS_[[% anualiz]:[% anualiz]]),1)*IF(DATOS!BK$4="Sí",1/DATOS_[[% normaliz]:[% normaliz]],1)*(DATOS_[C.Extra.03])))))))),
0)</f>
        <v>0</v>
      </c>
      <c r="AS89" s="104">
        <f t="array" ref="AS89">IFERROR(
(AVERAGE((IF(DATOS_[[Sexo]:[Sexo]]=$B89,IF(DATOS_[[AGRUP. CLAS. PROF.]:[AGRUP. CLAS. PROF.]]=$B87,IF(DATOS_[[Check Periodo Ref.]:[Check Periodo Ref.]]="Dentro",IF(DATOS_[[Check Equiparado]:[Check Equiparado]]="Sí",IF(DATOS!BL$5="Sí",(1/DATOS_[[% anualiz]:[% anualiz]]),1)*IF(DATOS!BL$4="Sí",1/DATOS_[[% normaliz]:[% normaliz]],1)*(DATOS_[C.Extra.04])))))))),
0)</f>
        <v>0</v>
      </c>
      <c r="AT89" s="104">
        <f t="array" ref="AT89">IFERROR(
(AVERAGE((IF(DATOS_[[Sexo]:[Sexo]]=$B89,IF(DATOS_[[AGRUP. CLAS. PROF.]:[AGRUP. CLAS. PROF.]]=$B87,IF(DATOS_[[Check Periodo Ref.]:[Check Periodo Ref.]]="Dentro",IF(DATOS_[[Check Equiparado]:[Check Equiparado]]="Sí",IF(DATOS!BM$5="Sí",(1/DATOS_[[% anualiz]:[% anualiz]]),1)*IF(DATOS!BM$4="Sí",1/DATOS_[[% normaliz]:[% normaliz]],1)*(DATOS_[C.Extra.05])))))))),
0)</f>
        <v>0</v>
      </c>
      <c r="AU89" s="105">
        <f t="array" ref="AU89">IFERROR(
AVERAGE(IF(DATOS_[Sexo]=$B89,IF(DATOS_[[AGRUP. CLAS. PROF.]:[AGRUP. CLAS. PROF.]]=$B87,IF(DATOS_[Check Equiparado]="Sí",IF(DATOS_[Check Periodo Ref.]="Dentro",DATOS_[Tot Extrasalarial Eq],FALSE))))),
0)</f>
        <v>0</v>
      </c>
      <c r="AV89" s="106">
        <f t="array" ref="AV89">IFERROR(
AVERAGE(IF(DATOS_[Sexo]=$B89,IF(DATOS_[[AGRUP. CLAS. PROF.]:[AGRUP. CLAS. PROF.]]=$B87,IF(DATOS_[Check Equiparado]="Sí",IF(DATOS_[Check Periodo Ref.]="Dentro",DATOS_[TOTAL Retrib Eq],FALSE))))),
0)</f>
        <v>0</v>
      </c>
    </row>
    <row r="90" spans="1:48" ht="17.25" thickBot="1" x14ac:dyDescent="0.35">
      <c r="A90" s="53" t="str">
        <f t="shared" ref="A90" si="103">+A91</f>
        <v>[ocultar]</v>
      </c>
      <c r="B90" s="62" t="s">
        <v>242</v>
      </c>
      <c r="C90" s="99"/>
      <c r="D90" s="63"/>
      <c r="E90" s="63"/>
      <c r="F90" s="63"/>
      <c r="G90" s="63"/>
      <c r="H90" s="63"/>
      <c r="I90" s="129" t="str">
        <f t="shared" ref="I90:AV90" si="104">IFERROR((I91-I92)/I91,"")</f>
        <v/>
      </c>
      <c r="J90" s="130" t="str">
        <f t="shared" si="104"/>
        <v/>
      </c>
      <c r="K90" s="131" t="str">
        <f t="shared" si="104"/>
        <v/>
      </c>
      <c r="L90" s="131" t="str">
        <f t="shared" si="104"/>
        <v/>
      </c>
      <c r="M90" s="131" t="str">
        <f t="shared" si="104"/>
        <v/>
      </c>
      <c r="N90" s="132" t="str">
        <f t="shared" si="104"/>
        <v/>
      </c>
      <c r="O90" s="133" t="str">
        <f t="shared" si="104"/>
        <v/>
      </c>
      <c r="P90" s="133" t="str">
        <f t="shared" si="104"/>
        <v/>
      </c>
      <c r="Q90" s="133" t="str">
        <f t="shared" si="104"/>
        <v/>
      </c>
      <c r="R90" s="133" t="str">
        <f t="shared" si="104"/>
        <v/>
      </c>
      <c r="S90" s="133" t="str">
        <f t="shared" si="104"/>
        <v/>
      </c>
      <c r="T90" s="133" t="str">
        <f t="shared" si="104"/>
        <v/>
      </c>
      <c r="U90" s="133" t="str">
        <f t="shared" si="104"/>
        <v/>
      </c>
      <c r="V90" s="133" t="str">
        <f t="shared" si="104"/>
        <v/>
      </c>
      <c r="W90" s="133" t="str">
        <f t="shared" si="104"/>
        <v/>
      </c>
      <c r="X90" s="133" t="str">
        <f t="shared" si="104"/>
        <v/>
      </c>
      <c r="Y90" s="133" t="str">
        <f t="shared" si="104"/>
        <v/>
      </c>
      <c r="Z90" s="132" t="str">
        <f t="shared" si="104"/>
        <v/>
      </c>
      <c r="AA90" s="132" t="str">
        <f t="shared" si="104"/>
        <v/>
      </c>
      <c r="AB90" s="132" t="str">
        <f t="shared" si="104"/>
        <v/>
      </c>
      <c r="AC90" s="132" t="str">
        <f t="shared" si="104"/>
        <v/>
      </c>
      <c r="AD90" s="132" t="str">
        <f t="shared" si="104"/>
        <v/>
      </c>
      <c r="AE90" s="132" t="str">
        <f t="shared" si="104"/>
        <v/>
      </c>
      <c r="AF90" s="132" t="str">
        <f t="shared" si="104"/>
        <v/>
      </c>
      <c r="AG90" s="132" t="str">
        <f t="shared" si="104"/>
        <v/>
      </c>
      <c r="AH90" s="132" t="str">
        <f t="shared" si="104"/>
        <v/>
      </c>
      <c r="AI90" s="132" t="str">
        <f t="shared" si="104"/>
        <v/>
      </c>
      <c r="AJ90" s="132" t="str">
        <f t="shared" si="104"/>
        <v/>
      </c>
      <c r="AK90" s="132" t="str">
        <f t="shared" si="104"/>
        <v/>
      </c>
      <c r="AL90" s="132" t="str">
        <f t="shared" si="104"/>
        <v/>
      </c>
      <c r="AM90" s="132" t="str">
        <f t="shared" si="104"/>
        <v/>
      </c>
      <c r="AN90" s="134" t="str">
        <f t="shared" si="104"/>
        <v/>
      </c>
      <c r="AO90" s="138" t="str">
        <f t="shared" si="104"/>
        <v/>
      </c>
      <c r="AP90" s="135" t="str">
        <f t="shared" si="104"/>
        <v/>
      </c>
      <c r="AQ90" s="135" t="str">
        <f t="shared" si="104"/>
        <v/>
      </c>
      <c r="AR90" s="135" t="str">
        <f t="shared" si="104"/>
        <v/>
      </c>
      <c r="AS90" s="135" t="str">
        <f t="shared" si="104"/>
        <v/>
      </c>
      <c r="AT90" s="135" t="str">
        <f t="shared" si="104"/>
        <v/>
      </c>
      <c r="AU90" s="136" t="str">
        <f t="shared" si="104"/>
        <v/>
      </c>
      <c r="AV90" s="137" t="str">
        <f t="shared" si="104"/>
        <v/>
      </c>
    </row>
    <row r="91" spans="1:48" x14ac:dyDescent="0.3">
      <c r="A91" s="53" t="str">
        <f t="shared" ref="A91" si="105">+IF(C91+C92=0,"[ocultar]","")</f>
        <v>[ocultar]</v>
      </c>
      <c r="B91" s="57" t="s">
        <v>162</v>
      </c>
      <c r="C91" s="56">
        <f t="array" ref="C91">SUM(IF($B91=DATOS_[Sexo],
IF($B90=DATOS_[AGRUP. CLAS. PROF.],
IF("Dentro"=DATOS_[Check Periodo Ref.],
1/(COUNTIFS(DATOS_[Sexo],$B91,DATOS_[AGRUP. CLAS. PROF.],$B90,DATOS_[Check Periodo Ref.],"Dentro",DATOS_[id],DATOS_[id]))))))</f>
        <v>0</v>
      </c>
      <c r="D91" s="58">
        <f>COUNTIFS(DATOS_[AGRUP. CLAS. PROF.],$B90,DATOS_[Sexo],$B91,DATOS_[Check Periodo Ref.],"Dentro")</f>
        <v>0</v>
      </c>
      <c r="E91" s="58">
        <f>COUNTIFS(DATOS_[AGRUP. CLAS. PROF.],$B90,DATOS_[Sexo],$B91,DATOS_[Check Periodo Ref.],"Dentro",DATOS_[Check Nº SC Norm],"Sí")</f>
        <v>0</v>
      </c>
      <c r="F91" s="58">
        <f>COUNTIFS(DATOS_[AGRUP. CLAS. PROF.],$B90,DATOS_[Sexo],$B91,DATOS_[Check Periodo Ref.],"Dentro",DATOS_[Check Nº SC Anualiz],"Sí")</f>
        <v>0</v>
      </c>
      <c r="G91" s="58">
        <f>COUNTIFS(DATOS_[AGRUP. CLAS. PROF.],$B90,DATOS_[Sexo],$B91,DATOS_[Check Periodo Ref.],"Dentro",DATOS_[Check Nº SC Norm y Anualiz],"Sí")</f>
        <v>0</v>
      </c>
      <c r="H91" s="58">
        <f>COUNTIFS(DATOS_[AGRUP. CLAS. PROF.],$B90,DATOS_[Sexo],$B91,DATOS_[Check Periodo Ref.],"Dentro",DATOS_[Check Equiparación],"Sí")</f>
        <v>0</v>
      </c>
      <c r="I91" s="100">
        <f t="array" ref="I91">IFERROR(
AVERAGE(IF(DATOS_[Sexo]=$B91,IF(DATOS_[[AGRUP. CLAS. PROF.]:[AGRUP. CLAS. PROF.]]=$B90,IF(DATOS_[Check Equiparado]="Sí",IF(DATOS_[Check Periodo Ref.]="Dentro",DATOS_[SALARIO BASE Eq],FALSE))))),
0)</f>
        <v>0</v>
      </c>
      <c r="J91" s="101">
        <f t="array" ref="J91">IFERROR(
(AVERAGE((IF(DATOS_[[Sexo]:[Sexo]]=$B91,IF(DATOS_[[AGRUP. CLAS. PROF.]:[AGRUP. CLAS. PROF.]]=$B90,IF(DATOS_[[Check Periodo Ref.]:[Check Periodo Ref.]]="Dentro",IF(DATOS_[[Check Equiparado]:[Check Equiparado]]="Sí",IF(DATOS!AE$5="Sí",(1/DATOS_[[% anualiz]:[% anualiz]]),1)*IF(DATOS!AE$4="Sí",1/DATOS_[[% normaliz]:[% normaliz]],1)*(DATOS_[Conc.Sal.01])))))))),
0)</f>
        <v>0</v>
      </c>
      <c r="K91" s="101">
        <f t="array" ref="K91">IFERROR(
(AVERAGE((IF(DATOS_[[Sexo]:[Sexo]]=$B91,IF(DATOS_[[AGRUP. CLAS. PROF.]:[AGRUP. CLAS. PROF.]]=$B90,IF(DATOS_[[Check Periodo Ref.]:[Check Periodo Ref.]]="Dentro",IF(DATOS_[[Check Equiparado]:[Check Equiparado]]="Sí",IF(DATOS!AF$5="Sí",(1/DATOS_[[% anualiz]:[% anualiz]]),1)*IF(DATOS!AF$4="Sí",1/DATOS_[[% normaliz]:[% normaliz]],1)*(DATOS_[Conc.Sal.02])))))))),
0)</f>
        <v>0</v>
      </c>
      <c r="L91" s="101">
        <f t="array" ref="L91">IFERROR(
(AVERAGE((IF(DATOS_[[Sexo]:[Sexo]]=$B91,IF(DATOS_[[AGRUP. CLAS. PROF.]:[AGRUP. CLAS. PROF.]]=$B90,IF(DATOS_[[Check Periodo Ref.]:[Check Periodo Ref.]]="Dentro",IF(DATOS_[[Check Equiparado]:[Check Equiparado]]="Sí",IF(DATOS!AG$5="Sí",(1/DATOS_[[% anualiz]:[% anualiz]]),1)*IF(DATOS!AG$4="Sí",1/DATOS_[[% normaliz]:[% normaliz]],1)*(DATOS_[Conc.Sal.03])))))))),
0)</f>
        <v>0</v>
      </c>
      <c r="M91" s="101">
        <f t="array" ref="M91">IFERROR(
(AVERAGE((IF(DATOS_[[Sexo]:[Sexo]]=$B91,IF(DATOS_[[AGRUP. CLAS. PROF.]:[AGRUP. CLAS. PROF.]]=$B90,IF(DATOS_[[Check Periodo Ref.]:[Check Periodo Ref.]]="Dentro",IF(DATOS_[[Check Equiparado]:[Check Equiparado]]="Sí",IF(DATOS!AH$5="Sí",(1/DATOS_[[% anualiz]:[% anualiz]]),1)*IF(DATOS!AH$4="Sí",1/DATOS_[[% normaliz]:[% normaliz]],1)*(DATOS_[Conc.Sal.04])))))))),
0)</f>
        <v>0</v>
      </c>
      <c r="N91" s="101">
        <f t="array" ref="N91">IFERROR(
(AVERAGE((IF(DATOS_[[Sexo]:[Sexo]]=$B91,IF(DATOS_[[AGRUP. CLAS. PROF.]:[AGRUP. CLAS. PROF.]]=$B90,IF(DATOS_[[Check Periodo Ref.]:[Check Periodo Ref.]]="Dentro",IF(DATOS_[[Check Equiparado]:[Check Equiparado]]="Sí",IF(DATOS!AI$5="Sí",(1/DATOS_[[% anualiz]:[% anualiz]]),1)*IF(DATOS!AI$4="Sí",1/DATOS_[[% normaliz]:[% normaliz]],1)*(DATOS_[Conc.Sal.05])))))))),
0)</f>
        <v>0</v>
      </c>
      <c r="O91" s="101">
        <f t="array" ref="O91">IFERROR(
(AVERAGE((IF(DATOS_[[Sexo]:[Sexo]]=$B91,IF(DATOS_[[AGRUP. CLAS. PROF.]:[AGRUP. CLAS. PROF.]]=$B90,IF(DATOS_[[Check Periodo Ref.]:[Check Periodo Ref.]]="Dentro",IF(DATOS_[[Check Equiparado]:[Check Equiparado]]="Sí",IF(DATOS!AJ$5="Sí",(1/DATOS_[[% anualiz]:[% anualiz]]),1)*IF(DATOS!AJ$4="Sí",1/DATOS_[[% normaliz]:[% normaliz]],1)*(DATOS_[Conc.Sal.06])))))))),
0)</f>
        <v>0</v>
      </c>
      <c r="P91" s="101">
        <f t="array" ref="P91">IFERROR(
(AVERAGE((IF(DATOS_[[Sexo]:[Sexo]]=$B91,IF(DATOS_[[AGRUP. CLAS. PROF.]:[AGRUP. CLAS. PROF.]]=$B90,IF(DATOS_[[Check Periodo Ref.]:[Check Periodo Ref.]]="Dentro",IF(DATOS_[[Check Equiparado]:[Check Equiparado]]="Sí",IF(DATOS!AK$5="Sí",(1/DATOS_[[% anualiz]:[% anualiz]]),1)*IF(DATOS!AK$4="Sí",1/DATOS_[[% normaliz]:[% normaliz]],1)*(DATOS_[Conc.Sal.07])))))))),
0)</f>
        <v>0</v>
      </c>
      <c r="Q91" s="101">
        <f t="array" ref="Q91">IFERROR(
(AVERAGE((IF(DATOS_[[Sexo]:[Sexo]]=$B91,IF(DATOS_[[AGRUP. CLAS. PROF.]:[AGRUP. CLAS. PROF.]]=$B90,IF(DATOS_[[Check Periodo Ref.]:[Check Periodo Ref.]]="Dentro",IF(DATOS_[[Check Equiparado]:[Check Equiparado]]="Sí",IF(DATOS!AL$5="Sí",(1/DATOS_[[% anualiz]:[% anualiz]]),1)*IF(DATOS!AL$4="Sí",1/DATOS_[[% normaliz]:[% normaliz]],1)*(DATOS_[Conc.Sal.08])))))))),
0)</f>
        <v>0</v>
      </c>
      <c r="R91" s="101">
        <f t="array" ref="R91">IFERROR(
(AVERAGE((IF(DATOS_[[Sexo]:[Sexo]]=$B91,IF(DATOS_[[AGRUP. CLAS. PROF.]:[AGRUP. CLAS. PROF.]]=$B90,IF(DATOS_[[Check Periodo Ref.]:[Check Periodo Ref.]]="Dentro",IF(DATOS_[[Check Equiparado]:[Check Equiparado]]="Sí",IF(DATOS!AM$5="Sí",(1/DATOS_[[% anualiz]:[% anualiz]]),1)*IF(DATOS!AM$4="Sí",1/DATOS_[[% normaliz]:[% normaliz]],1)*(DATOS_[Conc.Sal.09])))))))),
0)</f>
        <v>0</v>
      </c>
      <c r="S91" s="101">
        <f t="array" ref="S91">IFERROR(
(AVERAGE((IF(DATOS_[[Sexo]:[Sexo]]=$B91,IF(DATOS_[[AGRUP. CLAS. PROF.]:[AGRUP. CLAS. PROF.]]=$B90,IF(DATOS_[[Check Periodo Ref.]:[Check Periodo Ref.]]="Dentro",IF(DATOS_[[Check Equiparado]:[Check Equiparado]]="Sí",IF(DATOS!AN$5="Sí",(1/DATOS_[[% anualiz]:[% anualiz]]),1)*IF(DATOS!AN$4="Sí",1/DATOS_[[% normaliz]:[% normaliz]],1)*(DATOS_[Conc.Sal.10])))))))),
0)</f>
        <v>0</v>
      </c>
      <c r="T91" s="101">
        <f t="array" ref="T91">IFERROR(
(AVERAGE((IF(DATOS_[[Sexo]:[Sexo]]=$B91,IF(DATOS_[[AGRUP. CLAS. PROF.]:[AGRUP. CLAS. PROF.]]=$B90,IF(DATOS_[[Check Periodo Ref.]:[Check Periodo Ref.]]="Dentro",IF(DATOS_[[Check Equiparado]:[Check Equiparado]]="Sí",IF(DATOS!AO$5="Sí",(1/DATOS_[[% anualiz]:[% anualiz]]),1)*IF(DATOS!AO$4="Sí",1/DATOS_[[% normaliz]:[% normaliz]],1)*(DATOS_[Conc.Sal.11])))))))),
0)</f>
        <v>0</v>
      </c>
      <c r="U91" s="101">
        <f t="array" ref="U91">IFERROR(
(AVERAGE((IF(DATOS_[[Sexo]:[Sexo]]=$B91,IF(DATOS_[[AGRUP. CLAS. PROF.]:[AGRUP. CLAS. PROF.]]=$B90,IF(DATOS_[[Check Periodo Ref.]:[Check Periodo Ref.]]="Dentro",IF(DATOS_[[Check Equiparado]:[Check Equiparado]]="Sí",IF(DATOS!AP$5="Sí",(1/DATOS_[[% anualiz]:[% anualiz]]),1)*IF(DATOS!AP$4="Sí",1/DATOS_[[% normaliz]:[% normaliz]],1)*(DATOS_[Conc.Sal.12])))))))),
0)</f>
        <v>0</v>
      </c>
      <c r="V91" s="101">
        <f t="array" ref="V91">IFERROR(
(AVERAGE((IF(DATOS_[[Sexo]:[Sexo]]=$B91,IF(DATOS_[[AGRUP. CLAS. PROF.]:[AGRUP. CLAS. PROF.]]=$B90,IF(DATOS_[[Check Periodo Ref.]:[Check Periodo Ref.]]="Dentro",IF(DATOS_[[Check Equiparado]:[Check Equiparado]]="Sí",IF(DATOS!AQ$5="Sí",(1/DATOS_[[% anualiz]:[% anualiz]]),1)*IF(DATOS!AQ$4="Sí",1/DATOS_[[% normaliz]:[% normaliz]],1)*(DATOS_[Conc.Sal.13])))))))),
0)</f>
        <v>0</v>
      </c>
      <c r="W91" s="101">
        <f t="array" ref="W91">IFERROR(
(AVERAGE((IF(DATOS_[[Sexo]:[Sexo]]=$B91,IF(DATOS_[[AGRUP. CLAS. PROF.]:[AGRUP. CLAS. PROF.]]=$B90,IF(DATOS_[[Check Periodo Ref.]:[Check Periodo Ref.]]="Dentro",IF(DATOS_[[Check Equiparado]:[Check Equiparado]]="Sí",IF(DATOS!AR$5="Sí",(1/DATOS_[[% anualiz]:[% anualiz]]),1)*IF(DATOS!AR$4="Sí",1/DATOS_[[% normaliz]:[% normaliz]],1)*(DATOS_[Conc.Sal.14])))))))),
0)</f>
        <v>0</v>
      </c>
      <c r="X91" s="101">
        <f t="array" ref="X91">IFERROR(
(AVERAGE((IF(DATOS_[[Sexo]:[Sexo]]=$B91,IF(DATOS_[[AGRUP. CLAS. PROF.]:[AGRUP. CLAS. PROF.]]=$B90,IF(DATOS_[[Check Periodo Ref.]:[Check Periodo Ref.]]="Dentro",IF(DATOS_[[Check Equiparado]:[Check Equiparado]]="Sí",IF(DATOS!AS$5="Sí",(1/DATOS_[[% anualiz]:[% anualiz]]),1)*IF(DATOS!AS$4="Sí",1/DATOS_[[% normaliz]:[% normaliz]],1)*(DATOS_[Conc.Sal.15])))))))),
0)</f>
        <v>0</v>
      </c>
      <c r="Y91" s="101">
        <f t="array" ref="Y91">IFERROR(
(AVERAGE((IF(DATOS_[[Sexo]:[Sexo]]=$B91,IF(DATOS_[[AGRUP. CLAS. PROF.]:[AGRUP. CLAS. PROF.]]=$B90,IF(DATOS_[[Check Periodo Ref.]:[Check Periodo Ref.]]="Dentro",IF(DATOS_[[Check Equiparado]:[Check Equiparado]]="Sí",IF(DATOS!AT$5="Sí",(1/DATOS_[[% anualiz]:[% anualiz]]),1)*IF(DATOS!AT$4="Sí",1/DATOS_[[% normaliz]:[% normaliz]],1)*(DATOS_[Conc.Sal.16])))))))),
0)</f>
        <v>0</v>
      </c>
      <c r="Z91" s="101">
        <f t="array" ref="Z91">IFERROR(
(AVERAGE((IF(DATOS_[[Sexo]:[Sexo]]=$B91,IF(DATOS_[[AGRUP. CLAS. PROF.]:[AGRUP. CLAS. PROF.]]=$B90,IF(DATOS_[[Check Periodo Ref.]:[Check Periodo Ref.]]="Dentro",IF(DATOS_[[Check Equiparado]:[Check Equiparado]]="Sí",IF(DATOS!AU$5="Sí",(1/DATOS_[[% anualiz]:[% anualiz]]),1)*IF(DATOS!AU$4="Sí",1/DATOS_[[% normaliz]:[% normaliz]],1)*(DATOS_[Conc.Sal.17])))))))),
0)</f>
        <v>0</v>
      </c>
      <c r="AA91" s="101">
        <f t="array" ref="AA91">IFERROR(
(AVERAGE((IF(DATOS_[[Sexo]:[Sexo]]=$B91,IF(DATOS_[[AGRUP. CLAS. PROF.]:[AGRUP. CLAS. PROF.]]=$B90,IF(DATOS_[[Check Periodo Ref.]:[Check Periodo Ref.]]="Dentro",IF(DATOS_[[Check Equiparado]:[Check Equiparado]]="Sí",IF(DATOS!AV$5="Sí",(1/DATOS_[[% anualiz]:[% anualiz]]),1)*IF(DATOS!AV$4="Sí",1/DATOS_[[% normaliz]:[% normaliz]],1)*(DATOS_[Conc.Sal.18])))))))),
0)</f>
        <v>0</v>
      </c>
      <c r="AB91" s="101">
        <f t="array" ref="AB91">IFERROR(
(AVERAGE((IF(DATOS_[[Sexo]:[Sexo]]=$B91,IF(DATOS_[[AGRUP. CLAS. PROF.]:[AGRUP. CLAS. PROF.]]=$B90,IF(DATOS_[[Check Periodo Ref.]:[Check Periodo Ref.]]="Dentro",IF(DATOS_[[Check Equiparado]:[Check Equiparado]]="Sí",IF(DATOS!AW$5="Sí",(1/DATOS_[[% anualiz]:[% anualiz]]),1)*IF(DATOS!AW$4="Sí",1/DATOS_[[% normaliz]:[% normaliz]],1)*(DATOS_[Conc.Sal.19])))))))),
0)</f>
        <v>0</v>
      </c>
      <c r="AC91" s="101">
        <f t="array" ref="AC91">IFERROR(
(AVERAGE((IF(DATOS_[[Sexo]:[Sexo]]=$B91,IF(DATOS_[[AGRUP. CLAS. PROF.]:[AGRUP. CLAS. PROF.]]=$B90,IF(DATOS_[[Check Periodo Ref.]:[Check Periodo Ref.]]="Dentro",IF(DATOS_[[Check Equiparado]:[Check Equiparado]]="Sí",IF(DATOS!AX$5="Sí",(1/DATOS_[[% anualiz]:[% anualiz]]),1)*IF(DATOS!AX$4="Sí",1/DATOS_[[% normaliz]:[% normaliz]],1)*(DATOS_[Conc.Sal.20])))))))),
0)</f>
        <v>0</v>
      </c>
      <c r="AD91" s="101">
        <f t="array" ref="AD91">IFERROR(
(AVERAGE((IF(DATOS_[[Sexo]:[Sexo]]=$B91,IF(DATOS_[[AGRUP. CLAS. PROF.]:[AGRUP. CLAS. PROF.]]=$B90,IF(DATOS_[[Check Periodo Ref.]:[Check Periodo Ref.]]="Dentro",IF(DATOS_[[Check Equiparado]:[Check Equiparado]]="Sí",IF(DATOS!AY$5="Sí",(1/DATOS_[[% anualiz]:[% anualiz]]),1)*IF(DATOS!AY$4="Sí",1/DATOS_[[% normaliz]:[% normaliz]],1)*(DATOS_[Conc.Sal.21])))))))),
0)</f>
        <v>0</v>
      </c>
      <c r="AE91" s="101">
        <f t="array" ref="AE91">IFERROR(
(AVERAGE((IF(DATOS_[[Sexo]:[Sexo]]=$B91,IF(DATOS_[[AGRUP. CLAS. PROF.]:[AGRUP. CLAS. PROF.]]=$B90,IF(DATOS_[[Check Periodo Ref.]:[Check Periodo Ref.]]="Dentro",IF(DATOS_[[Check Equiparado]:[Check Equiparado]]="Sí",IF(DATOS!AZ$5="Sí",(1/DATOS_[[% anualiz]:[% anualiz]]),1)*IF(DATOS!AZ$4="Sí",1/DATOS_[[% normaliz]:[% normaliz]],1)*(DATOS_[Conc.Sal.22])))))))),
0)</f>
        <v>0</v>
      </c>
      <c r="AF91" s="101">
        <f t="array" ref="AF91">IFERROR(
(AVERAGE((IF(DATOS_[[Sexo]:[Sexo]]=$B91,IF(DATOS_[[AGRUP. CLAS. PROF.]:[AGRUP. CLAS. PROF.]]=$B90,IF(DATOS_[[Check Periodo Ref.]:[Check Periodo Ref.]]="Dentro",IF(DATOS_[[Check Equiparado]:[Check Equiparado]]="Sí",IF(DATOS!BA$5="Sí",(1/DATOS_[[% anualiz]:[% anualiz]]),1)*IF(DATOS!BA$4="Sí",1/DATOS_[[% normaliz]:[% normaliz]],1)*(DATOS_[Conc.Sal.23])))))))),
0)</f>
        <v>0</v>
      </c>
      <c r="AG91" s="101">
        <f t="array" ref="AG91">IFERROR(
(AVERAGE((IF(DATOS_[[Sexo]:[Sexo]]=$B91,IF(DATOS_[[AGRUP. CLAS. PROF.]:[AGRUP. CLAS. PROF.]]=$B90,IF(DATOS_[[Check Periodo Ref.]:[Check Periodo Ref.]]="Dentro",IF(DATOS_[[Check Equiparado]:[Check Equiparado]]="Sí",IF(DATOS!BB$5="Sí",(1/DATOS_[[% anualiz]:[% anualiz]]),1)*IF(DATOS!BB$4="Sí",1/DATOS_[[% normaliz]:[% normaliz]],1)*(DATOS_[Conc.Sal.24])))))))),
0)</f>
        <v>0</v>
      </c>
      <c r="AH91" s="101">
        <f t="array" ref="AH91">IFERROR(
(AVERAGE((IF(DATOS_[[Sexo]:[Sexo]]=$B91,IF(DATOS_[[AGRUP. CLAS. PROF.]:[AGRUP. CLAS. PROF.]]=$B90,IF(DATOS_[[Check Periodo Ref.]:[Check Periodo Ref.]]="Dentro",IF(DATOS_[[Check Equiparado]:[Check Equiparado]]="Sí",IF(DATOS!BC$5="Sí",(1/DATOS_[[% anualiz]:[% anualiz]]),1)*IF(DATOS!BC$4="Sí",1/DATOS_[[% normaliz]:[% normaliz]],1)*(DATOS_[Conc.Sal.25])))))))),
0)</f>
        <v>0</v>
      </c>
      <c r="AI91" s="101">
        <f t="array" ref="AI91">IFERROR(
(AVERAGE((IF(DATOS_[[Sexo]:[Sexo]]=$B91,IF(DATOS_[[AGRUP. CLAS. PROF.]:[AGRUP. CLAS. PROF.]]=$B90,IF(DATOS_[[Check Periodo Ref.]:[Check Periodo Ref.]]="Dentro",IF(DATOS_[[Check Equiparado]:[Check Equiparado]]="Sí",IF(DATOS!BD$5="Sí",(1/DATOS_[[% anualiz]:[% anualiz]]),1)*IF(DATOS!BD$4="Sí",1/DATOS_[[% normaliz]:[% normaliz]],1)*(DATOS_[Conc.Sal.26])))))))),
0)</f>
        <v>0</v>
      </c>
      <c r="AJ91" s="101">
        <f t="array" ref="AJ91">IFERROR(
(AVERAGE((IF(DATOS_[[Sexo]:[Sexo]]=$B91,IF(DATOS_[[AGRUP. CLAS. PROF.]:[AGRUP. CLAS. PROF.]]=$B90,IF(DATOS_[[Check Periodo Ref.]:[Check Periodo Ref.]]="Dentro",IF(DATOS_[[Check Equiparado]:[Check Equiparado]]="Sí",IF(DATOS!BE$5="Sí",(1/DATOS_[[% anualiz]:[% anualiz]]),1)*IF(DATOS!BE$4="Sí",1/DATOS_[[% normaliz]:[% normaliz]],1)*(DATOS_[Conc.Sal.27])))))))),
0)</f>
        <v>0</v>
      </c>
      <c r="AK91" s="101">
        <f t="array" ref="AK91">IFERROR(
(AVERAGE((IF(DATOS_[[Sexo]:[Sexo]]=$B91,IF(DATOS_[[AGRUP. CLAS. PROF.]:[AGRUP. CLAS. PROF.]]=$B90,IF(DATOS_[[Check Periodo Ref.]:[Check Periodo Ref.]]="Dentro",IF(DATOS_[[Check Equiparado]:[Check Equiparado]]="Sí",IF(DATOS!BF$5="Sí",(1/DATOS_[[% anualiz]:[% anualiz]]),1)*IF(DATOS!BF$4="Sí",1/DATOS_[[% normaliz]:[% normaliz]],1)*(DATOS_[Conc.Sal.28])))))))),
0)</f>
        <v>0</v>
      </c>
      <c r="AL91" s="101">
        <f t="array" ref="AL91">IFERROR(
(AVERAGE((IF(DATOS_[[Sexo]:[Sexo]]=$B91,IF(DATOS_[[AGRUP. CLAS. PROF.]:[AGRUP. CLAS. PROF.]]=$B90,IF(DATOS_[[Check Periodo Ref.]:[Check Periodo Ref.]]="Dentro",IF(DATOS_[[Check Equiparado]:[Check Equiparado]]="Sí",IF(DATOS!BG$5="Sí",(1/DATOS_[[% anualiz]:[% anualiz]]),1)*IF(DATOS!BG$4="Sí",1/DATOS_[[% normaliz]:[% normaliz]],1)*(DATOS_[Conc.Sal.29])))))))),
0)</f>
        <v>0</v>
      </c>
      <c r="AM91" s="101">
        <f t="array" ref="AM91">IFERROR(
(AVERAGE((IF(DATOS_[[Sexo]:[Sexo]]=$B91,IF(DATOS_[[AGRUP. CLAS. PROF.]:[AGRUP. CLAS. PROF.]]=$B90,IF(DATOS_[[Check Periodo Ref.]:[Check Periodo Ref.]]="Dentro",IF(DATOS_[[Check Equiparado]:[Check Equiparado]]="Sí",IF(DATOS!BH$5="Sí",(1/DATOS_[[% anualiz]:[% anualiz]]),1)*IF(DATOS!BH$4="Sí",1/DATOS_[[% normaliz]:[% normaliz]],1)*(DATOS_[Conc.Sal.30])))))))),
0)</f>
        <v>0</v>
      </c>
      <c r="AN91" s="102">
        <f t="array" ref="AN91">IFERROR(
AVERAGE(IF(DATOS_[Sexo]=$B91,IF(DATOS_[[AGRUP. CLAS. PROF.]:[AGRUP. CLAS. PROF.]]=$B90,IF(DATOS_[Check Equiparado]="Sí",IF(DATOS_[Check Periodo Ref.]="Dentro",DATOS_[Tot COMPL.SAL Eq],FALSE))))),
0)</f>
        <v>0</v>
      </c>
      <c r="AO91" s="103">
        <f t="array" ref="AO91">IFERROR(
AVERAGE(IF(DATOS_[Sexo]=$B91,IF(DATOS_[[AGRUP. CLAS. PROF.]:[AGRUP. CLAS. PROF.]]=$B90,IF(DATOS_[Check Equiparado]="Sí",IF(DATOS_[Check Periodo Ref.]="Dentro",DATOS_[TOTAL SALARIO Eq],FALSE))))),
0)</f>
        <v>0</v>
      </c>
      <c r="AP91" s="104">
        <f t="array" ref="AP91">IFERROR(
(AVERAGE((IF(DATOS_[[Sexo]:[Sexo]]=$B91,IF(DATOS_[[AGRUP. CLAS. PROF.]:[AGRUP. CLAS. PROF.]]=$B90,IF(DATOS_[[Check Periodo Ref.]:[Check Periodo Ref.]]="Dentro",IF(DATOS_[[Check Equiparado]:[Check Equiparado]]="Sí",IF(DATOS!BI$5="Sí",(1/DATOS_[[% anualiz]:[% anualiz]]),1)*IF(DATOS!BI$4="Sí",1/DATOS_[[% normaliz]:[% normaliz]],1)*(DATOS_[C.Extra.01])))))))),
0)</f>
        <v>0</v>
      </c>
      <c r="AQ91" s="104">
        <f t="array" ref="AQ91">IFERROR(
(AVERAGE((IF(DATOS_[[Sexo]:[Sexo]]=$B91,IF(DATOS_[[AGRUP. CLAS. PROF.]:[AGRUP. CLAS. PROF.]]=$B90,IF(DATOS_[[Check Periodo Ref.]:[Check Periodo Ref.]]="Dentro",IF(DATOS_[[Check Equiparado]:[Check Equiparado]]="Sí",IF(DATOS!BJ$5="Sí",(1/DATOS_[[% anualiz]:[% anualiz]]),1)*IF(DATOS!BJ$4="Sí",1/DATOS_[[% normaliz]:[% normaliz]],1)*(DATOS_[C.Extra.02])))))))),
0)</f>
        <v>0</v>
      </c>
      <c r="AR91" s="104">
        <f t="array" ref="AR91">IFERROR(
(AVERAGE((IF(DATOS_[[Sexo]:[Sexo]]=$B91,IF(DATOS_[[AGRUP. CLAS. PROF.]:[AGRUP. CLAS. PROF.]]=$B90,IF(DATOS_[[Check Periodo Ref.]:[Check Periodo Ref.]]="Dentro",IF(DATOS_[[Check Equiparado]:[Check Equiparado]]="Sí",IF(DATOS!BK$5="Sí",(1/DATOS_[[% anualiz]:[% anualiz]]),1)*IF(DATOS!BK$4="Sí",1/DATOS_[[% normaliz]:[% normaliz]],1)*(DATOS_[C.Extra.03])))))))),
0)</f>
        <v>0</v>
      </c>
      <c r="AS91" s="104">
        <f t="array" ref="AS91">IFERROR(
(AVERAGE((IF(DATOS_[[Sexo]:[Sexo]]=$B91,IF(DATOS_[[AGRUP. CLAS. PROF.]:[AGRUP. CLAS. PROF.]]=$B90,IF(DATOS_[[Check Periodo Ref.]:[Check Periodo Ref.]]="Dentro",IF(DATOS_[[Check Equiparado]:[Check Equiparado]]="Sí",IF(DATOS!BL$5="Sí",(1/DATOS_[[% anualiz]:[% anualiz]]),1)*IF(DATOS!BL$4="Sí",1/DATOS_[[% normaliz]:[% normaliz]],1)*(DATOS_[C.Extra.04])))))))),
0)</f>
        <v>0</v>
      </c>
      <c r="AT91" s="104">
        <f t="array" ref="AT91">IFERROR(
(AVERAGE((IF(DATOS_[[Sexo]:[Sexo]]=$B91,IF(DATOS_[[AGRUP. CLAS. PROF.]:[AGRUP. CLAS. PROF.]]=$B90,IF(DATOS_[[Check Periodo Ref.]:[Check Periodo Ref.]]="Dentro",IF(DATOS_[[Check Equiparado]:[Check Equiparado]]="Sí",IF(DATOS!BM$5="Sí",(1/DATOS_[[% anualiz]:[% anualiz]]),1)*IF(DATOS!BM$4="Sí",1/DATOS_[[% normaliz]:[% normaliz]],1)*(DATOS_[C.Extra.05])))))))),
0)</f>
        <v>0</v>
      </c>
      <c r="AU91" s="105">
        <f t="array" ref="AU91">IFERROR(
AVERAGE(IF(DATOS_[Sexo]=$B91,IF(DATOS_[[AGRUP. CLAS. PROF.]:[AGRUP. CLAS. PROF.]]=$B90,IF(DATOS_[Check Equiparado]="Sí",IF(DATOS_[Check Periodo Ref.]="Dentro",DATOS_[Tot Extrasalarial Eq],FALSE))))),
0)</f>
        <v>0</v>
      </c>
      <c r="AV91" s="106">
        <f t="array" ref="AV91">IFERROR(
AVERAGE(IF(DATOS_[Sexo]=$B91,IF(DATOS_[[AGRUP. CLAS. PROF.]:[AGRUP. CLAS. PROF.]]=$B90,IF(DATOS_[Check Equiparado]="Sí",IF(DATOS_[Check Periodo Ref.]="Dentro",DATOS_[TOTAL Retrib Eq],FALSE))))),
0)</f>
        <v>0</v>
      </c>
    </row>
    <row r="92" spans="1:48" x14ac:dyDescent="0.3">
      <c r="A92" s="53" t="str">
        <f t="shared" ref="A92" si="106">+A91</f>
        <v>[ocultar]</v>
      </c>
      <c r="B92" s="57" t="s">
        <v>163</v>
      </c>
      <c r="C92" s="56">
        <f t="array" ref="C92">SUM(IF($B92=DATOS_[Sexo],
IF($B90=DATOS_[AGRUP. CLAS. PROF.],
IF("Dentro"=DATOS_[Check Periodo Ref.],
1/(COUNTIFS(DATOS_[Sexo],$B92,DATOS_[AGRUP. CLAS. PROF.],$B90,DATOS_[Check Periodo Ref.],"Dentro",DATOS_[id],DATOS_[id]))))))</f>
        <v>0</v>
      </c>
      <c r="D92" s="58">
        <f>COUNTIFS(DATOS_[AGRUP. CLAS. PROF.],$B90,DATOS_[Sexo],$B92,DATOS_[Check Periodo Ref.],"Dentro")</f>
        <v>0</v>
      </c>
      <c r="E92" s="58">
        <f>COUNTIFS(DATOS_[AGRUP. CLAS. PROF.],$B90,DATOS_[Sexo],$B92,DATOS_[Check Periodo Ref.],"Dentro",DATOS_[Check Nº SC Norm],"Sí")</f>
        <v>0</v>
      </c>
      <c r="F92" s="58">
        <f>COUNTIFS(DATOS_[AGRUP. CLAS. PROF.],$B90,DATOS_[Sexo],$B92,DATOS_[Check Periodo Ref.],"Dentro",DATOS_[Check Nº SC Anualiz],"Sí")</f>
        <v>0</v>
      </c>
      <c r="G92" s="58">
        <f>COUNTIFS(DATOS_[AGRUP. CLAS. PROF.],$B90,DATOS_[Sexo],$B92,DATOS_[Check Periodo Ref.],"Dentro",DATOS_[Check Nº SC Norm y Anualiz],"Sí")</f>
        <v>0</v>
      </c>
      <c r="H92" s="58">
        <f>COUNTIFS(DATOS_[AGRUP. CLAS. PROF.],$B90,DATOS_[Sexo],$B92,DATOS_[Check Periodo Ref.],"Dentro",DATOS_[Check Equiparación],"Sí")</f>
        <v>0</v>
      </c>
      <c r="I92" s="100" cm="1">
        <f t="array" ref="I92">IFERROR(
AVERAGE(IF(DATOS_[Sexo]=$B92,IF(DATOS_[[AGRUP. CLAS. PROF.]:[AGRUP. CLAS. PROF.]]=$B90,IF(DATOS_[Check Equiparado]="Sí",IF(DATOS_[Check Periodo Ref.]="Dentro",DATOS_[SALARIO BASE Eq],FALSE))))),
0)</f>
        <v>0</v>
      </c>
      <c r="J92" s="101">
        <f t="array" ref="J92">IFERROR(
(AVERAGE((IF(DATOS_[[Sexo]:[Sexo]]=$B92,IF(DATOS_[[AGRUP. CLAS. PROF.]:[AGRUP. CLAS. PROF.]]=$B90,IF(DATOS_[[Check Periodo Ref.]:[Check Periodo Ref.]]="Dentro",IF(DATOS_[[Check Equiparado]:[Check Equiparado]]="Sí",IF(DATOS!AE$5="Sí",(1/DATOS_[[% anualiz]:[% anualiz]]),1)*IF(DATOS!AE$4="Sí",1/DATOS_[[% normaliz]:[% normaliz]],1)*(DATOS_[Conc.Sal.01])))))))),
0)</f>
        <v>0</v>
      </c>
      <c r="K92" s="101">
        <f t="array" ref="K92">IFERROR(
(AVERAGE((IF(DATOS_[[Sexo]:[Sexo]]=$B92,IF(DATOS_[[AGRUP. CLAS. PROF.]:[AGRUP. CLAS. PROF.]]=$B90,IF(DATOS_[[Check Periodo Ref.]:[Check Periodo Ref.]]="Dentro",IF(DATOS_[[Check Equiparado]:[Check Equiparado]]="Sí",IF(DATOS!AF$5="Sí",(1/DATOS_[[% anualiz]:[% anualiz]]),1)*IF(DATOS!AF$4="Sí",1/DATOS_[[% normaliz]:[% normaliz]],1)*(DATOS_[Conc.Sal.02])))))))),
0)</f>
        <v>0</v>
      </c>
      <c r="L92" s="101">
        <f t="array" ref="L92">IFERROR(
(AVERAGE((IF(DATOS_[[Sexo]:[Sexo]]=$B92,IF(DATOS_[[AGRUP. CLAS. PROF.]:[AGRUP. CLAS. PROF.]]=$B90,IF(DATOS_[[Check Periodo Ref.]:[Check Periodo Ref.]]="Dentro",IF(DATOS_[[Check Equiparado]:[Check Equiparado]]="Sí",IF(DATOS!AG$5="Sí",(1/DATOS_[[% anualiz]:[% anualiz]]),1)*IF(DATOS!AG$4="Sí",1/DATOS_[[% normaliz]:[% normaliz]],1)*(DATOS_[Conc.Sal.03])))))))),
0)</f>
        <v>0</v>
      </c>
      <c r="M92" s="101">
        <f t="array" ref="M92">IFERROR(
(AVERAGE((IF(DATOS_[[Sexo]:[Sexo]]=$B92,IF(DATOS_[[AGRUP. CLAS. PROF.]:[AGRUP. CLAS. PROF.]]=$B90,IF(DATOS_[[Check Periodo Ref.]:[Check Periodo Ref.]]="Dentro",IF(DATOS_[[Check Equiparado]:[Check Equiparado]]="Sí",IF(DATOS!AH$5="Sí",(1/DATOS_[[% anualiz]:[% anualiz]]),1)*IF(DATOS!AH$4="Sí",1/DATOS_[[% normaliz]:[% normaliz]],1)*(DATOS_[Conc.Sal.04])))))))),
0)</f>
        <v>0</v>
      </c>
      <c r="N92" s="101">
        <f t="array" ref="N92">IFERROR(
(AVERAGE((IF(DATOS_[[Sexo]:[Sexo]]=$B92,IF(DATOS_[[AGRUP. CLAS. PROF.]:[AGRUP. CLAS. PROF.]]=$B90,IF(DATOS_[[Check Periodo Ref.]:[Check Periodo Ref.]]="Dentro",IF(DATOS_[[Check Equiparado]:[Check Equiparado]]="Sí",IF(DATOS!AI$5="Sí",(1/DATOS_[[% anualiz]:[% anualiz]]),1)*IF(DATOS!AI$4="Sí",1/DATOS_[[% normaliz]:[% normaliz]],1)*(DATOS_[Conc.Sal.05])))))))),
0)</f>
        <v>0</v>
      </c>
      <c r="O92" s="101">
        <f t="array" ref="O92">IFERROR(
(AVERAGE((IF(DATOS_[[Sexo]:[Sexo]]=$B92,IF(DATOS_[[AGRUP. CLAS. PROF.]:[AGRUP. CLAS. PROF.]]=$B90,IF(DATOS_[[Check Periodo Ref.]:[Check Periodo Ref.]]="Dentro",IF(DATOS_[[Check Equiparado]:[Check Equiparado]]="Sí",IF(DATOS!AJ$5="Sí",(1/DATOS_[[% anualiz]:[% anualiz]]),1)*IF(DATOS!AJ$4="Sí",1/DATOS_[[% normaliz]:[% normaliz]],1)*(DATOS_[Conc.Sal.06])))))))),
0)</f>
        <v>0</v>
      </c>
      <c r="P92" s="101">
        <f t="array" ref="P92">IFERROR(
(AVERAGE((IF(DATOS_[[Sexo]:[Sexo]]=$B92,IF(DATOS_[[AGRUP. CLAS. PROF.]:[AGRUP. CLAS. PROF.]]=$B90,IF(DATOS_[[Check Periodo Ref.]:[Check Periodo Ref.]]="Dentro",IF(DATOS_[[Check Equiparado]:[Check Equiparado]]="Sí",IF(DATOS!AK$5="Sí",(1/DATOS_[[% anualiz]:[% anualiz]]),1)*IF(DATOS!AK$4="Sí",1/DATOS_[[% normaliz]:[% normaliz]],1)*(DATOS_[Conc.Sal.07])))))))),
0)</f>
        <v>0</v>
      </c>
      <c r="Q92" s="101">
        <f t="array" ref="Q92">IFERROR(
(AVERAGE((IF(DATOS_[[Sexo]:[Sexo]]=$B92,IF(DATOS_[[AGRUP. CLAS. PROF.]:[AGRUP. CLAS. PROF.]]=$B90,IF(DATOS_[[Check Periodo Ref.]:[Check Periodo Ref.]]="Dentro",IF(DATOS_[[Check Equiparado]:[Check Equiparado]]="Sí",IF(DATOS!AL$5="Sí",(1/DATOS_[[% anualiz]:[% anualiz]]),1)*IF(DATOS!AL$4="Sí",1/DATOS_[[% normaliz]:[% normaliz]],1)*(DATOS_[Conc.Sal.08])))))))),
0)</f>
        <v>0</v>
      </c>
      <c r="R92" s="101">
        <f t="array" ref="R92">IFERROR(
(AVERAGE((IF(DATOS_[[Sexo]:[Sexo]]=$B92,IF(DATOS_[[AGRUP. CLAS. PROF.]:[AGRUP. CLAS. PROF.]]=$B90,IF(DATOS_[[Check Periodo Ref.]:[Check Periodo Ref.]]="Dentro",IF(DATOS_[[Check Equiparado]:[Check Equiparado]]="Sí",IF(DATOS!AM$5="Sí",(1/DATOS_[[% anualiz]:[% anualiz]]),1)*IF(DATOS!AM$4="Sí",1/DATOS_[[% normaliz]:[% normaliz]],1)*(DATOS_[Conc.Sal.09])))))))),
0)</f>
        <v>0</v>
      </c>
      <c r="S92" s="101">
        <f t="array" ref="S92">IFERROR(
(AVERAGE((IF(DATOS_[[Sexo]:[Sexo]]=$B92,IF(DATOS_[[AGRUP. CLAS. PROF.]:[AGRUP. CLAS. PROF.]]=$B90,IF(DATOS_[[Check Periodo Ref.]:[Check Periodo Ref.]]="Dentro",IF(DATOS_[[Check Equiparado]:[Check Equiparado]]="Sí",IF(DATOS!AN$5="Sí",(1/DATOS_[[% anualiz]:[% anualiz]]),1)*IF(DATOS!AN$4="Sí",1/DATOS_[[% normaliz]:[% normaliz]],1)*(DATOS_[Conc.Sal.10])))))))),
0)</f>
        <v>0</v>
      </c>
      <c r="T92" s="101">
        <f t="array" ref="T92">IFERROR(
(AVERAGE((IF(DATOS_[[Sexo]:[Sexo]]=$B92,IF(DATOS_[[AGRUP. CLAS. PROF.]:[AGRUP. CLAS. PROF.]]=$B90,IF(DATOS_[[Check Periodo Ref.]:[Check Periodo Ref.]]="Dentro",IF(DATOS_[[Check Equiparado]:[Check Equiparado]]="Sí",IF(DATOS!AO$5="Sí",(1/DATOS_[[% anualiz]:[% anualiz]]),1)*IF(DATOS!AO$4="Sí",1/DATOS_[[% normaliz]:[% normaliz]],1)*(DATOS_[Conc.Sal.11])))))))),
0)</f>
        <v>0</v>
      </c>
      <c r="U92" s="101">
        <f t="array" ref="U92">IFERROR(
(AVERAGE((IF(DATOS_[[Sexo]:[Sexo]]=$B92,IF(DATOS_[[AGRUP. CLAS. PROF.]:[AGRUP. CLAS. PROF.]]=$B90,IF(DATOS_[[Check Periodo Ref.]:[Check Periodo Ref.]]="Dentro",IF(DATOS_[[Check Equiparado]:[Check Equiparado]]="Sí",IF(DATOS!AP$5="Sí",(1/DATOS_[[% anualiz]:[% anualiz]]),1)*IF(DATOS!AP$4="Sí",1/DATOS_[[% normaliz]:[% normaliz]],1)*(DATOS_[Conc.Sal.12])))))))),
0)</f>
        <v>0</v>
      </c>
      <c r="V92" s="101">
        <f t="array" ref="V92">IFERROR(
(AVERAGE((IF(DATOS_[[Sexo]:[Sexo]]=$B92,IF(DATOS_[[AGRUP. CLAS. PROF.]:[AGRUP. CLAS. PROF.]]=$B90,IF(DATOS_[[Check Periodo Ref.]:[Check Periodo Ref.]]="Dentro",IF(DATOS_[[Check Equiparado]:[Check Equiparado]]="Sí",IF(DATOS!AQ$5="Sí",(1/DATOS_[[% anualiz]:[% anualiz]]),1)*IF(DATOS!AQ$4="Sí",1/DATOS_[[% normaliz]:[% normaliz]],1)*(DATOS_[Conc.Sal.13])))))))),
0)</f>
        <v>0</v>
      </c>
      <c r="W92" s="101">
        <f t="array" ref="W92">IFERROR(
(AVERAGE((IF(DATOS_[[Sexo]:[Sexo]]=$B92,IF(DATOS_[[AGRUP. CLAS. PROF.]:[AGRUP. CLAS. PROF.]]=$B90,IF(DATOS_[[Check Periodo Ref.]:[Check Periodo Ref.]]="Dentro",IF(DATOS_[[Check Equiparado]:[Check Equiparado]]="Sí",IF(DATOS!AR$5="Sí",(1/DATOS_[[% anualiz]:[% anualiz]]),1)*IF(DATOS!AR$4="Sí",1/DATOS_[[% normaliz]:[% normaliz]],1)*(DATOS_[Conc.Sal.14])))))))),
0)</f>
        <v>0</v>
      </c>
      <c r="X92" s="101">
        <f t="array" ref="X92">IFERROR(
(AVERAGE((IF(DATOS_[[Sexo]:[Sexo]]=$B92,IF(DATOS_[[AGRUP. CLAS. PROF.]:[AGRUP. CLAS. PROF.]]=$B90,IF(DATOS_[[Check Periodo Ref.]:[Check Periodo Ref.]]="Dentro",IF(DATOS_[[Check Equiparado]:[Check Equiparado]]="Sí",IF(DATOS!AS$5="Sí",(1/DATOS_[[% anualiz]:[% anualiz]]),1)*IF(DATOS!AS$4="Sí",1/DATOS_[[% normaliz]:[% normaliz]],1)*(DATOS_[Conc.Sal.15])))))))),
0)</f>
        <v>0</v>
      </c>
      <c r="Y92" s="101">
        <f t="array" ref="Y92">IFERROR(
(AVERAGE((IF(DATOS_[[Sexo]:[Sexo]]=$B92,IF(DATOS_[[AGRUP. CLAS. PROF.]:[AGRUP. CLAS. PROF.]]=$B90,IF(DATOS_[[Check Periodo Ref.]:[Check Periodo Ref.]]="Dentro",IF(DATOS_[[Check Equiparado]:[Check Equiparado]]="Sí",IF(DATOS!AT$5="Sí",(1/DATOS_[[% anualiz]:[% anualiz]]),1)*IF(DATOS!AT$4="Sí",1/DATOS_[[% normaliz]:[% normaliz]],1)*(DATOS_[Conc.Sal.16])))))))),
0)</f>
        <v>0</v>
      </c>
      <c r="Z92" s="101">
        <f t="array" ref="Z92">IFERROR(
(AVERAGE((IF(DATOS_[[Sexo]:[Sexo]]=$B92,IF(DATOS_[[AGRUP. CLAS. PROF.]:[AGRUP. CLAS. PROF.]]=$B90,IF(DATOS_[[Check Periodo Ref.]:[Check Periodo Ref.]]="Dentro",IF(DATOS_[[Check Equiparado]:[Check Equiparado]]="Sí",IF(DATOS!AU$5="Sí",(1/DATOS_[[% anualiz]:[% anualiz]]),1)*IF(DATOS!AU$4="Sí",1/DATOS_[[% normaliz]:[% normaliz]],1)*(DATOS_[Conc.Sal.17])))))))),
0)</f>
        <v>0</v>
      </c>
      <c r="AA92" s="101">
        <f t="array" ref="AA92">IFERROR(
(AVERAGE((IF(DATOS_[[Sexo]:[Sexo]]=$B92,IF(DATOS_[[AGRUP. CLAS. PROF.]:[AGRUP. CLAS. PROF.]]=$B90,IF(DATOS_[[Check Periodo Ref.]:[Check Periodo Ref.]]="Dentro",IF(DATOS_[[Check Equiparado]:[Check Equiparado]]="Sí",IF(DATOS!AV$5="Sí",(1/DATOS_[[% anualiz]:[% anualiz]]),1)*IF(DATOS!AV$4="Sí",1/DATOS_[[% normaliz]:[% normaliz]],1)*(DATOS_[Conc.Sal.18])))))))),
0)</f>
        <v>0</v>
      </c>
      <c r="AB92" s="101">
        <f t="array" ref="AB92">IFERROR(
(AVERAGE((IF(DATOS_[[Sexo]:[Sexo]]=$B92,IF(DATOS_[[AGRUP. CLAS. PROF.]:[AGRUP. CLAS. PROF.]]=$B90,IF(DATOS_[[Check Periodo Ref.]:[Check Periodo Ref.]]="Dentro",IF(DATOS_[[Check Equiparado]:[Check Equiparado]]="Sí",IF(DATOS!AW$5="Sí",(1/DATOS_[[% anualiz]:[% anualiz]]),1)*IF(DATOS!AW$4="Sí",1/DATOS_[[% normaliz]:[% normaliz]],1)*(DATOS_[Conc.Sal.19])))))))),
0)</f>
        <v>0</v>
      </c>
      <c r="AC92" s="101">
        <f t="array" ref="AC92">IFERROR(
(AVERAGE((IF(DATOS_[[Sexo]:[Sexo]]=$B92,IF(DATOS_[[AGRUP. CLAS. PROF.]:[AGRUP. CLAS. PROF.]]=$B90,IF(DATOS_[[Check Periodo Ref.]:[Check Periodo Ref.]]="Dentro",IF(DATOS_[[Check Equiparado]:[Check Equiparado]]="Sí",IF(DATOS!AX$5="Sí",(1/DATOS_[[% anualiz]:[% anualiz]]),1)*IF(DATOS!AX$4="Sí",1/DATOS_[[% normaliz]:[% normaliz]],1)*(DATOS_[Conc.Sal.20])))))))),
0)</f>
        <v>0</v>
      </c>
      <c r="AD92" s="101">
        <f t="array" ref="AD92">IFERROR(
(AVERAGE((IF(DATOS_[[Sexo]:[Sexo]]=$B92,IF(DATOS_[[AGRUP. CLAS. PROF.]:[AGRUP. CLAS. PROF.]]=$B90,IF(DATOS_[[Check Periodo Ref.]:[Check Periodo Ref.]]="Dentro",IF(DATOS_[[Check Equiparado]:[Check Equiparado]]="Sí",IF(DATOS!AY$5="Sí",(1/DATOS_[[% anualiz]:[% anualiz]]),1)*IF(DATOS!AY$4="Sí",1/DATOS_[[% normaliz]:[% normaliz]],1)*(DATOS_[Conc.Sal.21])))))))),
0)</f>
        <v>0</v>
      </c>
      <c r="AE92" s="101">
        <f t="array" ref="AE92">IFERROR(
(AVERAGE((IF(DATOS_[[Sexo]:[Sexo]]=$B92,IF(DATOS_[[AGRUP. CLAS. PROF.]:[AGRUP. CLAS. PROF.]]=$B90,IF(DATOS_[[Check Periodo Ref.]:[Check Periodo Ref.]]="Dentro",IF(DATOS_[[Check Equiparado]:[Check Equiparado]]="Sí",IF(DATOS!AZ$5="Sí",(1/DATOS_[[% anualiz]:[% anualiz]]),1)*IF(DATOS!AZ$4="Sí",1/DATOS_[[% normaliz]:[% normaliz]],1)*(DATOS_[Conc.Sal.22])))))))),
0)</f>
        <v>0</v>
      </c>
      <c r="AF92" s="101">
        <f t="array" ref="AF92">IFERROR(
(AVERAGE((IF(DATOS_[[Sexo]:[Sexo]]=$B92,IF(DATOS_[[AGRUP. CLAS. PROF.]:[AGRUP. CLAS. PROF.]]=$B90,IF(DATOS_[[Check Periodo Ref.]:[Check Periodo Ref.]]="Dentro",IF(DATOS_[[Check Equiparado]:[Check Equiparado]]="Sí",IF(DATOS!BA$5="Sí",(1/DATOS_[[% anualiz]:[% anualiz]]),1)*IF(DATOS!BA$4="Sí",1/DATOS_[[% normaliz]:[% normaliz]],1)*(DATOS_[Conc.Sal.23])))))))),
0)</f>
        <v>0</v>
      </c>
      <c r="AG92" s="101">
        <f t="array" ref="AG92">IFERROR(
(AVERAGE((IF(DATOS_[[Sexo]:[Sexo]]=$B92,IF(DATOS_[[AGRUP. CLAS. PROF.]:[AGRUP. CLAS. PROF.]]=$B90,IF(DATOS_[[Check Periodo Ref.]:[Check Periodo Ref.]]="Dentro",IF(DATOS_[[Check Equiparado]:[Check Equiparado]]="Sí",IF(DATOS!BB$5="Sí",(1/DATOS_[[% anualiz]:[% anualiz]]),1)*IF(DATOS!BB$4="Sí",1/DATOS_[[% normaliz]:[% normaliz]],1)*(DATOS_[Conc.Sal.24])))))))),
0)</f>
        <v>0</v>
      </c>
      <c r="AH92" s="101">
        <f t="array" ref="AH92">IFERROR(
(AVERAGE((IF(DATOS_[[Sexo]:[Sexo]]=$B92,IF(DATOS_[[AGRUP. CLAS. PROF.]:[AGRUP. CLAS. PROF.]]=$B90,IF(DATOS_[[Check Periodo Ref.]:[Check Periodo Ref.]]="Dentro",IF(DATOS_[[Check Equiparado]:[Check Equiparado]]="Sí",IF(DATOS!BC$5="Sí",(1/DATOS_[[% anualiz]:[% anualiz]]),1)*IF(DATOS!BC$4="Sí",1/DATOS_[[% normaliz]:[% normaliz]],1)*(DATOS_[Conc.Sal.25])))))))),
0)</f>
        <v>0</v>
      </c>
      <c r="AI92" s="101">
        <f t="array" ref="AI92">IFERROR(
(AVERAGE((IF(DATOS_[[Sexo]:[Sexo]]=$B92,IF(DATOS_[[AGRUP. CLAS. PROF.]:[AGRUP. CLAS. PROF.]]=$B90,IF(DATOS_[[Check Periodo Ref.]:[Check Periodo Ref.]]="Dentro",IF(DATOS_[[Check Equiparado]:[Check Equiparado]]="Sí",IF(DATOS!BD$5="Sí",(1/DATOS_[[% anualiz]:[% anualiz]]),1)*IF(DATOS!BD$4="Sí",1/DATOS_[[% normaliz]:[% normaliz]],1)*(DATOS_[Conc.Sal.26])))))))),
0)</f>
        <v>0</v>
      </c>
      <c r="AJ92" s="101">
        <f t="array" ref="AJ92">IFERROR(
(AVERAGE((IF(DATOS_[[Sexo]:[Sexo]]=$B92,IF(DATOS_[[AGRUP. CLAS. PROF.]:[AGRUP. CLAS. PROF.]]=$B90,IF(DATOS_[[Check Periodo Ref.]:[Check Periodo Ref.]]="Dentro",IF(DATOS_[[Check Equiparado]:[Check Equiparado]]="Sí",IF(DATOS!BE$5="Sí",(1/DATOS_[[% anualiz]:[% anualiz]]),1)*IF(DATOS!BE$4="Sí",1/DATOS_[[% normaliz]:[% normaliz]],1)*(DATOS_[Conc.Sal.27])))))))),
0)</f>
        <v>0</v>
      </c>
      <c r="AK92" s="101">
        <f t="array" ref="AK92">IFERROR(
(AVERAGE((IF(DATOS_[[Sexo]:[Sexo]]=$B92,IF(DATOS_[[AGRUP. CLAS. PROF.]:[AGRUP. CLAS. PROF.]]=$B90,IF(DATOS_[[Check Periodo Ref.]:[Check Periodo Ref.]]="Dentro",IF(DATOS_[[Check Equiparado]:[Check Equiparado]]="Sí",IF(DATOS!BF$5="Sí",(1/DATOS_[[% anualiz]:[% anualiz]]),1)*IF(DATOS!BF$4="Sí",1/DATOS_[[% normaliz]:[% normaliz]],1)*(DATOS_[Conc.Sal.28])))))))),
0)</f>
        <v>0</v>
      </c>
      <c r="AL92" s="101">
        <f t="array" ref="AL92">IFERROR(
(AVERAGE((IF(DATOS_[[Sexo]:[Sexo]]=$B92,IF(DATOS_[[AGRUP. CLAS. PROF.]:[AGRUP. CLAS. PROF.]]=$B90,IF(DATOS_[[Check Periodo Ref.]:[Check Periodo Ref.]]="Dentro",IF(DATOS_[[Check Equiparado]:[Check Equiparado]]="Sí",IF(DATOS!BG$5="Sí",(1/DATOS_[[% anualiz]:[% anualiz]]),1)*IF(DATOS!BG$4="Sí",1/DATOS_[[% normaliz]:[% normaliz]],1)*(DATOS_[Conc.Sal.29])))))))),
0)</f>
        <v>0</v>
      </c>
      <c r="AM92" s="101">
        <f t="array" ref="AM92">IFERROR(
(AVERAGE((IF(DATOS_[[Sexo]:[Sexo]]=$B92,IF(DATOS_[[AGRUP. CLAS. PROF.]:[AGRUP. CLAS. PROF.]]=$B90,IF(DATOS_[[Check Periodo Ref.]:[Check Periodo Ref.]]="Dentro",IF(DATOS_[[Check Equiparado]:[Check Equiparado]]="Sí",IF(DATOS!BH$5="Sí",(1/DATOS_[[% anualiz]:[% anualiz]]),1)*IF(DATOS!BH$4="Sí",1/DATOS_[[% normaliz]:[% normaliz]],1)*(DATOS_[Conc.Sal.30])))))))),
0)</f>
        <v>0</v>
      </c>
      <c r="AN92" s="102">
        <f t="array" ref="AN92">IFERROR(
AVERAGE(IF(DATOS_[Sexo]=$B92,IF(DATOS_[[AGRUP. CLAS. PROF.]:[AGRUP. CLAS. PROF.]]=$B90,IF(DATOS_[Check Equiparado]="Sí",IF(DATOS_[Check Periodo Ref.]="Dentro",DATOS_[Tot COMPL.SAL Eq],FALSE))))),
0)</f>
        <v>0</v>
      </c>
      <c r="AO92" s="103">
        <f t="array" ref="AO92">IFERROR(
AVERAGE(IF(DATOS_[Sexo]=$B92,IF(DATOS_[[AGRUP. CLAS. PROF.]:[AGRUP. CLAS. PROF.]]=$B90,IF(DATOS_[Check Equiparado]="Sí",IF(DATOS_[Check Periodo Ref.]="Dentro",DATOS_[TOTAL SALARIO Eq],FALSE))))),
0)</f>
        <v>0</v>
      </c>
      <c r="AP92" s="104">
        <f t="array" ref="AP92">IFERROR(
(AVERAGE((IF(DATOS_[[Sexo]:[Sexo]]=$B92,IF(DATOS_[[AGRUP. CLAS. PROF.]:[AGRUP. CLAS. PROF.]]=$B90,IF(DATOS_[[Check Periodo Ref.]:[Check Periodo Ref.]]="Dentro",IF(DATOS_[[Check Equiparado]:[Check Equiparado]]="Sí",IF(DATOS!BI$5="Sí",(1/DATOS_[[% anualiz]:[% anualiz]]),1)*IF(DATOS!BI$4="Sí",1/DATOS_[[% normaliz]:[% normaliz]],1)*(DATOS_[C.Extra.01])))))))),
0)</f>
        <v>0</v>
      </c>
      <c r="AQ92" s="104">
        <f t="array" ref="AQ92">IFERROR(
(AVERAGE((IF(DATOS_[[Sexo]:[Sexo]]=$B92,IF(DATOS_[[AGRUP. CLAS. PROF.]:[AGRUP. CLAS. PROF.]]=$B90,IF(DATOS_[[Check Periodo Ref.]:[Check Periodo Ref.]]="Dentro",IF(DATOS_[[Check Equiparado]:[Check Equiparado]]="Sí",IF(DATOS!BJ$5="Sí",(1/DATOS_[[% anualiz]:[% anualiz]]),1)*IF(DATOS!BJ$4="Sí",1/DATOS_[[% normaliz]:[% normaliz]],1)*(DATOS_[C.Extra.02])))))))),
0)</f>
        <v>0</v>
      </c>
      <c r="AR92" s="104">
        <f t="array" ref="AR92">IFERROR(
(AVERAGE((IF(DATOS_[[Sexo]:[Sexo]]=$B92,IF(DATOS_[[AGRUP. CLAS. PROF.]:[AGRUP. CLAS. PROF.]]=$B90,IF(DATOS_[[Check Periodo Ref.]:[Check Periodo Ref.]]="Dentro",IF(DATOS_[[Check Equiparado]:[Check Equiparado]]="Sí",IF(DATOS!BK$5="Sí",(1/DATOS_[[% anualiz]:[% anualiz]]),1)*IF(DATOS!BK$4="Sí",1/DATOS_[[% normaliz]:[% normaliz]],1)*(DATOS_[C.Extra.03])))))))),
0)</f>
        <v>0</v>
      </c>
      <c r="AS92" s="104">
        <f t="array" ref="AS92">IFERROR(
(AVERAGE((IF(DATOS_[[Sexo]:[Sexo]]=$B92,IF(DATOS_[[AGRUP. CLAS. PROF.]:[AGRUP. CLAS. PROF.]]=$B90,IF(DATOS_[[Check Periodo Ref.]:[Check Periodo Ref.]]="Dentro",IF(DATOS_[[Check Equiparado]:[Check Equiparado]]="Sí",IF(DATOS!BL$5="Sí",(1/DATOS_[[% anualiz]:[% anualiz]]),1)*IF(DATOS!BL$4="Sí",1/DATOS_[[% normaliz]:[% normaliz]],1)*(DATOS_[C.Extra.04])))))))),
0)</f>
        <v>0</v>
      </c>
      <c r="AT92" s="104">
        <f t="array" ref="AT92">IFERROR(
(AVERAGE((IF(DATOS_[[Sexo]:[Sexo]]=$B92,IF(DATOS_[[AGRUP. CLAS. PROF.]:[AGRUP. CLAS. PROF.]]=$B90,IF(DATOS_[[Check Periodo Ref.]:[Check Periodo Ref.]]="Dentro",IF(DATOS_[[Check Equiparado]:[Check Equiparado]]="Sí",IF(DATOS!BM$5="Sí",(1/DATOS_[[% anualiz]:[% anualiz]]),1)*IF(DATOS!BM$4="Sí",1/DATOS_[[% normaliz]:[% normaliz]],1)*(DATOS_[C.Extra.05])))))))),
0)</f>
        <v>0</v>
      </c>
      <c r="AU92" s="105">
        <f t="array" ref="AU92">IFERROR(
AVERAGE(IF(DATOS_[Sexo]=$B92,IF(DATOS_[[AGRUP. CLAS. PROF.]:[AGRUP. CLAS. PROF.]]=$B90,IF(DATOS_[Check Equiparado]="Sí",IF(DATOS_[Check Periodo Ref.]="Dentro",DATOS_[Tot Extrasalarial Eq],FALSE))))),
0)</f>
        <v>0</v>
      </c>
      <c r="AV92" s="106">
        <f t="array" ref="AV92">IFERROR(
AVERAGE(IF(DATOS_[Sexo]=$B92,IF(DATOS_[[AGRUP. CLAS. PROF.]:[AGRUP. CLAS. PROF.]]=$B90,IF(DATOS_[Check Equiparado]="Sí",IF(DATOS_[Check Periodo Ref.]="Dentro",DATOS_[TOTAL Retrib Eq],FALSE))))),
0)</f>
        <v>0</v>
      </c>
    </row>
    <row r="93" spans="1:48" ht="17.25" thickBot="1" x14ac:dyDescent="0.35">
      <c r="A93" s="53" t="str">
        <f t="shared" ref="A93" si="107">+A94</f>
        <v>[ocultar]</v>
      </c>
      <c r="B93" s="62" t="s">
        <v>243</v>
      </c>
      <c r="C93" s="99"/>
      <c r="D93" s="63"/>
      <c r="E93" s="63"/>
      <c r="F93" s="63"/>
      <c r="G93" s="63"/>
      <c r="H93" s="63"/>
      <c r="I93" s="129" t="str">
        <f t="shared" ref="I93:AV93" si="108">IFERROR((I94-I95)/I94,"")</f>
        <v/>
      </c>
      <c r="J93" s="130" t="str">
        <f t="shared" si="108"/>
        <v/>
      </c>
      <c r="K93" s="131" t="str">
        <f t="shared" si="108"/>
        <v/>
      </c>
      <c r="L93" s="131" t="str">
        <f t="shared" si="108"/>
        <v/>
      </c>
      <c r="M93" s="131" t="str">
        <f t="shared" si="108"/>
        <v/>
      </c>
      <c r="N93" s="132" t="str">
        <f t="shared" si="108"/>
        <v/>
      </c>
      <c r="O93" s="133" t="str">
        <f t="shared" si="108"/>
        <v/>
      </c>
      <c r="P93" s="133" t="str">
        <f t="shared" si="108"/>
        <v/>
      </c>
      <c r="Q93" s="133" t="str">
        <f t="shared" si="108"/>
        <v/>
      </c>
      <c r="R93" s="133" t="str">
        <f t="shared" si="108"/>
        <v/>
      </c>
      <c r="S93" s="133" t="str">
        <f t="shared" si="108"/>
        <v/>
      </c>
      <c r="T93" s="133" t="str">
        <f t="shared" si="108"/>
        <v/>
      </c>
      <c r="U93" s="133" t="str">
        <f t="shared" si="108"/>
        <v/>
      </c>
      <c r="V93" s="133" t="str">
        <f t="shared" si="108"/>
        <v/>
      </c>
      <c r="W93" s="133" t="str">
        <f t="shared" si="108"/>
        <v/>
      </c>
      <c r="X93" s="133" t="str">
        <f t="shared" si="108"/>
        <v/>
      </c>
      <c r="Y93" s="133" t="str">
        <f t="shared" si="108"/>
        <v/>
      </c>
      <c r="Z93" s="132" t="str">
        <f t="shared" si="108"/>
        <v/>
      </c>
      <c r="AA93" s="132" t="str">
        <f t="shared" si="108"/>
        <v/>
      </c>
      <c r="AB93" s="132" t="str">
        <f t="shared" si="108"/>
        <v/>
      </c>
      <c r="AC93" s="132" t="str">
        <f t="shared" si="108"/>
        <v/>
      </c>
      <c r="AD93" s="132" t="str">
        <f t="shared" si="108"/>
        <v/>
      </c>
      <c r="AE93" s="132" t="str">
        <f t="shared" si="108"/>
        <v/>
      </c>
      <c r="AF93" s="132" t="str">
        <f t="shared" si="108"/>
        <v/>
      </c>
      <c r="AG93" s="132" t="str">
        <f t="shared" si="108"/>
        <v/>
      </c>
      <c r="AH93" s="132" t="str">
        <f t="shared" si="108"/>
        <v/>
      </c>
      <c r="AI93" s="132" t="str">
        <f t="shared" si="108"/>
        <v/>
      </c>
      <c r="AJ93" s="132" t="str">
        <f t="shared" si="108"/>
        <v/>
      </c>
      <c r="AK93" s="132" t="str">
        <f t="shared" si="108"/>
        <v/>
      </c>
      <c r="AL93" s="132" t="str">
        <f t="shared" si="108"/>
        <v/>
      </c>
      <c r="AM93" s="132" t="str">
        <f t="shared" si="108"/>
        <v/>
      </c>
      <c r="AN93" s="134" t="str">
        <f t="shared" si="108"/>
        <v/>
      </c>
      <c r="AO93" s="138" t="str">
        <f t="shared" si="108"/>
        <v/>
      </c>
      <c r="AP93" s="135" t="str">
        <f t="shared" si="108"/>
        <v/>
      </c>
      <c r="AQ93" s="135" t="str">
        <f t="shared" si="108"/>
        <v/>
      </c>
      <c r="AR93" s="135" t="str">
        <f t="shared" si="108"/>
        <v/>
      </c>
      <c r="AS93" s="135" t="str">
        <f t="shared" si="108"/>
        <v/>
      </c>
      <c r="AT93" s="135" t="str">
        <f t="shared" si="108"/>
        <v/>
      </c>
      <c r="AU93" s="136" t="str">
        <f t="shared" si="108"/>
        <v/>
      </c>
      <c r="AV93" s="137" t="str">
        <f t="shared" si="108"/>
        <v/>
      </c>
    </row>
    <row r="94" spans="1:48" x14ac:dyDescent="0.3">
      <c r="A94" s="53" t="str">
        <f t="shared" ref="A94" si="109">+IF(C94+C95=0,"[ocultar]","")</f>
        <v>[ocultar]</v>
      </c>
      <c r="B94" s="57" t="s">
        <v>162</v>
      </c>
      <c r="C94" s="56">
        <f t="array" ref="C94">SUM(IF($B94=DATOS_[Sexo],
IF($B93=DATOS_[AGRUP. CLAS. PROF.],
IF("Dentro"=DATOS_[Check Periodo Ref.],
1/(COUNTIFS(DATOS_[Sexo],$B94,DATOS_[AGRUP. CLAS. PROF.],$B93,DATOS_[Check Periodo Ref.],"Dentro",DATOS_[id],DATOS_[id]))))))</f>
        <v>0</v>
      </c>
      <c r="D94" s="58">
        <f>COUNTIFS(DATOS_[AGRUP. CLAS. PROF.],$B93,DATOS_[Sexo],$B94,DATOS_[Check Periodo Ref.],"Dentro")</f>
        <v>0</v>
      </c>
      <c r="E94" s="58">
        <f>COUNTIFS(DATOS_[AGRUP. CLAS. PROF.],$B93,DATOS_[Sexo],$B94,DATOS_[Check Periodo Ref.],"Dentro",DATOS_[Check Nº SC Norm],"Sí")</f>
        <v>0</v>
      </c>
      <c r="F94" s="58">
        <f>COUNTIFS(DATOS_[AGRUP. CLAS. PROF.],$B93,DATOS_[Sexo],$B94,DATOS_[Check Periodo Ref.],"Dentro",DATOS_[Check Nº SC Anualiz],"Sí")</f>
        <v>0</v>
      </c>
      <c r="G94" s="58">
        <f>COUNTIFS(DATOS_[AGRUP. CLAS. PROF.],$B93,DATOS_[Sexo],$B94,DATOS_[Check Periodo Ref.],"Dentro",DATOS_[Check Nº SC Norm y Anualiz],"Sí")</f>
        <v>0</v>
      </c>
      <c r="H94" s="58">
        <f>COUNTIFS(DATOS_[AGRUP. CLAS. PROF.],$B93,DATOS_[Sexo],$B94,DATOS_[Check Periodo Ref.],"Dentro",DATOS_[Check Equiparación],"Sí")</f>
        <v>0</v>
      </c>
      <c r="I94" s="100">
        <f t="array" ref="I94">IFERROR(
AVERAGE(IF(DATOS_[Sexo]=$B94,IF(DATOS_[[AGRUP. CLAS. PROF.]:[AGRUP. CLAS. PROF.]]=$B93,IF(DATOS_[Check Equiparado]="Sí",IF(DATOS_[Check Periodo Ref.]="Dentro",DATOS_[SALARIO BASE Eq],FALSE))))),
0)</f>
        <v>0</v>
      </c>
      <c r="J94" s="101">
        <f t="array" ref="J94">IFERROR(
(AVERAGE((IF(DATOS_[[Sexo]:[Sexo]]=$B94,IF(DATOS_[[AGRUP. CLAS. PROF.]:[AGRUP. CLAS. PROF.]]=$B93,IF(DATOS_[[Check Periodo Ref.]:[Check Periodo Ref.]]="Dentro",IF(DATOS_[[Check Equiparado]:[Check Equiparado]]="Sí",IF(DATOS!AE$5="Sí",(1/DATOS_[[% anualiz]:[% anualiz]]),1)*IF(DATOS!AE$4="Sí",1/DATOS_[[% normaliz]:[% normaliz]],1)*(DATOS_[Conc.Sal.01])))))))),
0)</f>
        <v>0</v>
      </c>
      <c r="K94" s="101">
        <f t="array" ref="K94">IFERROR(
(AVERAGE((IF(DATOS_[[Sexo]:[Sexo]]=$B94,IF(DATOS_[[AGRUP. CLAS. PROF.]:[AGRUP. CLAS. PROF.]]=$B93,IF(DATOS_[[Check Periodo Ref.]:[Check Periodo Ref.]]="Dentro",IF(DATOS_[[Check Equiparado]:[Check Equiparado]]="Sí",IF(DATOS!AF$5="Sí",(1/DATOS_[[% anualiz]:[% anualiz]]),1)*IF(DATOS!AF$4="Sí",1/DATOS_[[% normaliz]:[% normaliz]],1)*(DATOS_[Conc.Sal.02])))))))),
0)</f>
        <v>0</v>
      </c>
      <c r="L94" s="101">
        <f t="array" ref="L94">IFERROR(
(AVERAGE((IF(DATOS_[[Sexo]:[Sexo]]=$B94,IF(DATOS_[[AGRUP. CLAS. PROF.]:[AGRUP. CLAS. PROF.]]=$B93,IF(DATOS_[[Check Periodo Ref.]:[Check Periodo Ref.]]="Dentro",IF(DATOS_[[Check Equiparado]:[Check Equiparado]]="Sí",IF(DATOS!AG$5="Sí",(1/DATOS_[[% anualiz]:[% anualiz]]),1)*IF(DATOS!AG$4="Sí",1/DATOS_[[% normaliz]:[% normaliz]],1)*(DATOS_[Conc.Sal.03])))))))),
0)</f>
        <v>0</v>
      </c>
      <c r="M94" s="101">
        <f t="array" ref="M94">IFERROR(
(AVERAGE((IF(DATOS_[[Sexo]:[Sexo]]=$B94,IF(DATOS_[[AGRUP. CLAS. PROF.]:[AGRUP. CLAS. PROF.]]=$B93,IF(DATOS_[[Check Periodo Ref.]:[Check Periodo Ref.]]="Dentro",IF(DATOS_[[Check Equiparado]:[Check Equiparado]]="Sí",IF(DATOS!AH$5="Sí",(1/DATOS_[[% anualiz]:[% anualiz]]),1)*IF(DATOS!AH$4="Sí",1/DATOS_[[% normaliz]:[% normaliz]],1)*(DATOS_[Conc.Sal.04])))))))),
0)</f>
        <v>0</v>
      </c>
      <c r="N94" s="101">
        <f t="array" ref="N94">IFERROR(
(AVERAGE((IF(DATOS_[[Sexo]:[Sexo]]=$B94,IF(DATOS_[[AGRUP. CLAS. PROF.]:[AGRUP. CLAS. PROF.]]=$B93,IF(DATOS_[[Check Periodo Ref.]:[Check Periodo Ref.]]="Dentro",IF(DATOS_[[Check Equiparado]:[Check Equiparado]]="Sí",IF(DATOS!AI$5="Sí",(1/DATOS_[[% anualiz]:[% anualiz]]),1)*IF(DATOS!AI$4="Sí",1/DATOS_[[% normaliz]:[% normaliz]],1)*(DATOS_[Conc.Sal.05])))))))),
0)</f>
        <v>0</v>
      </c>
      <c r="O94" s="101">
        <f t="array" ref="O94">IFERROR(
(AVERAGE((IF(DATOS_[[Sexo]:[Sexo]]=$B94,IF(DATOS_[[AGRUP. CLAS. PROF.]:[AGRUP. CLAS. PROF.]]=$B93,IF(DATOS_[[Check Periodo Ref.]:[Check Periodo Ref.]]="Dentro",IF(DATOS_[[Check Equiparado]:[Check Equiparado]]="Sí",IF(DATOS!AJ$5="Sí",(1/DATOS_[[% anualiz]:[% anualiz]]),1)*IF(DATOS!AJ$4="Sí",1/DATOS_[[% normaliz]:[% normaliz]],1)*(DATOS_[Conc.Sal.06])))))))),
0)</f>
        <v>0</v>
      </c>
      <c r="P94" s="101">
        <f t="array" ref="P94">IFERROR(
(AVERAGE((IF(DATOS_[[Sexo]:[Sexo]]=$B94,IF(DATOS_[[AGRUP. CLAS. PROF.]:[AGRUP. CLAS. PROF.]]=$B93,IF(DATOS_[[Check Periodo Ref.]:[Check Periodo Ref.]]="Dentro",IF(DATOS_[[Check Equiparado]:[Check Equiparado]]="Sí",IF(DATOS!AK$5="Sí",(1/DATOS_[[% anualiz]:[% anualiz]]),1)*IF(DATOS!AK$4="Sí",1/DATOS_[[% normaliz]:[% normaliz]],1)*(DATOS_[Conc.Sal.07])))))))),
0)</f>
        <v>0</v>
      </c>
      <c r="Q94" s="101">
        <f t="array" ref="Q94">IFERROR(
(AVERAGE((IF(DATOS_[[Sexo]:[Sexo]]=$B94,IF(DATOS_[[AGRUP. CLAS. PROF.]:[AGRUP. CLAS. PROF.]]=$B93,IF(DATOS_[[Check Periodo Ref.]:[Check Periodo Ref.]]="Dentro",IF(DATOS_[[Check Equiparado]:[Check Equiparado]]="Sí",IF(DATOS!AL$5="Sí",(1/DATOS_[[% anualiz]:[% anualiz]]),1)*IF(DATOS!AL$4="Sí",1/DATOS_[[% normaliz]:[% normaliz]],1)*(DATOS_[Conc.Sal.08])))))))),
0)</f>
        <v>0</v>
      </c>
      <c r="R94" s="101">
        <f t="array" ref="R94">IFERROR(
(AVERAGE((IF(DATOS_[[Sexo]:[Sexo]]=$B94,IF(DATOS_[[AGRUP. CLAS. PROF.]:[AGRUP. CLAS. PROF.]]=$B93,IF(DATOS_[[Check Periodo Ref.]:[Check Periodo Ref.]]="Dentro",IF(DATOS_[[Check Equiparado]:[Check Equiparado]]="Sí",IF(DATOS!AM$5="Sí",(1/DATOS_[[% anualiz]:[% anualiz]]),1)*IF(DATOS!AM$4="Sí",1/DATOS_[[% normaliz]:[% normaliz]],1)*(DATOS_[Conc.Sal.09])))))))),
0)</f>
        <v>0</v>
      </c>
      <c r="S94" s="101">
        <f t="array" ref="S94">IFERROR(
(AVERAGE((IF(DATOS_[[Sexo]:[Sexo]]=$B94,IF(DATOS_[[AGRUP. CLAS. PROF.]:[AGRUP. CLAS. PROF.]]=$B93,IF(DATOS_[[Check Periodo Ref.]:[Check Periodo Ref.]]="Dentro",IF(DATOS_[[Check Equiparado]:[Check Equiparado]]="Sí",IF(DATOS!AN$5="Sí",(1/DATOS_[[% anualiz]:[% anualiz]]),1)*IF(DATOS!AN$4="Sí",1/DATOS_[[% normaliz]:[% normaliz]],1)*(DATOS_[Conc.Sal.10])))))))),
0)</f>
        <v>0</v>
      </c>
      <c r="T94" s="101">
        <f t="array" ref="T94">IFERROR(
(AVERAGE((IF(DATOS_[[Sexo]:[Sexo]]=$B94,IF(DATOS_[[AGRUP. CLAS. PROF.]:[AGRUP. CLAS. PROF.]]=$B93,IF(DATOS_[[Check Periodo Ref.]:[Check Periodo Ref.]]="Dentro",IF(DATOS_[[Check Equiparado]:[Check Equiparado]]="Sí",IF(DATOS!AO$5="Sí",(1/DATOS_[[% anualiz]:[% anualiz]]),1)*IF(DATOS!AO$4="Sí",1/DATOS_[[% normaliz]:[% normaliz]],1)*(DATOS_[Conc.Sal.11])))))))),
0)</f>
        <v>0</v>
      </c>
      <c r="U94" s="101">
        <f t="array" ref="U94">IFERROR(
(AVERAGE((IF(DATOS_[[Sexo]:[Sexo]]=$B94,IF(DATOS_[[AGRUP. CLAS. PROF.]:[AGRUP. CLAS. PROF.]]=$B93,IF(DATOS_[[Check Periodo Ref.]:[Check Periodo Ref.]]="Dentro",IF(DATOS_[[Check Equiparado]:[Check Equiparado]]="Sí",IF(DATOS!AP$5="Sí",(1/DATOS_[[% anualiz]:[% anualiz]]),1)*IF(DATOS!AP$4="Sí",1/DATOS_[[% normaliz]:[% normaliz]],1)*(DATOS_[Conc.Sal.12])))))))),
0)</f>
        <v>0</v>
      </c>
      <c r="V94" s="101">
        <f t="array" ref="V94">IFERROR(
(AVERAGE((IF(DATOS_[[Sexo]:[Sexo]]=$B94,IF(DATOS_[[AGRUP. CLAS. PROF.]:[AGRUP. CLAS. PROF.]]=$B93,IF(DATOS_[[Check Periodo Ref.]:[Check Periodo Ref.]]="Dentro",IF(DATOS_[[Check Equiparado]:[Check Equiparado]]="Sí",IF(DATOS!AQ$5="Sí",(1/DATOS_[[% anualiz]:[% anualiz]]),1)*IF(DATOS!AQ$4="Sí",1/DATOS_[[% normaliz]:[% normaliz]],1)*(DATOS_[Conc.Sal.13])))))))),
0)</f>
        <v>0</v>
      </c>
      <c r="W94" s="101">
        <f t="array" ref="W94">IFERROR(
(AVERAGE((IF(DATOS_[[Sexo]:[Sexo]]=$B94,IF(DATOS_[[AGRUP. CLAS. PROF.]:[AGRUP. CLAS. PROF.]]=$B93,IF(DATOS_[[Check Periodo Ref.]:[Check Periodo Ref.]]="Dentro",IF(DATOS_[[Check Equiparado]:[Check Equiparado]]="Sí",IF(DATOS!AR$5="Sí",(1/DATOS_[[% anualiz]:[% anualiz]]),1)*IF(DATOS!AR$4="Sí",1/DATOS_[[% normaliz]:[% normaliz]],1)*(DATOS_[Conc.Sal.14])))))))),
0)</f>
        <v>0</v>
      </c>
      <c r="X94" s="101">
        <f t="array" ref="X94">IFERROR(
(AVERAGE((IF(DATOS_[[Sexo]:[Sexo]]=$B94,IF(DATOS_[[AGRUP. CLAS. PROF.]:[AGRUP. CLAS. PROF.]]=$B93,IF(DATOS_[[Check Periodo Ref.]:[Check Periodo Ref.]]="Dentro",IF(DATOS_[[Check Equiparado]:[Check Equiparado]]="Sí",IF(DATOS!AS$5="Sí",(1/DATOS_[[% anualiz]:[% anualiz]]),1)*IF(DATOS!AS$4="Sí",1/DATOS_[[% normaliz]:[% normaliz]],1)*(DATOS_[Conc.Sal.15])))))))),
0)</f>
        <v>0</v>
      </c>
      <c r="Y94" s="101">
        <f t="array" ref="Y94">IFERROR(
(AVERAGE((IF(DATOS_[[Sexo]:[Sexo]]=$B94,IF(DATOS_[[AGRUP. CLAS. PROF.]:[AGRUP. CLAS. PROF.]]=$B93,IF(DATOS_[[Check Periodo Ref.]:[Check Periodo Ref.]]="Dentro",IF(DATOS_[[Check Equiparado]:[Check Equiparado]]="Sí",IF(DATOS!AT$5="Sí",(1/DATOS_[[% anualiz]:[% anualiz]]),1)*IF(DATOS!AT$4="Sí",1/DATOS_[[% normaliz]:[% normaliz]],1)*(DATOS_[Conc.Sal.16])))))))),
0)</f>
        <v>0</v>
      </c>
      <c r="Z94" s="101">
        <f t="array" ref="Z94">IFERROR(
(AVERAGE((IF(DATOS_[[Sexo]:[Sexo]]=$B94,IF(DATOS_[[AGRUP. CLAS. PROF.]:[AGRUP. CLAS. PROF.]]=$B93,IF(DATOS_[[Check Periodo Ref.]:[Check Periodo Ref.]]="Dentro",IF(DATOS_[[Check Equiparado]:[Check Equiparado]]="Sí",IF(DATOS!AU$5="Sí",(1/DATOS_[[% anualiz]:[% anualiz]]),1)*IF(DATOS!AU$4="Sí",1/DATOS_[[% normaliz]:[% normaliz]],1)*(DATOS_[Conc.Sal.17])))))))),
0)</f>
        <v>0</v>
      </c>
      <c r="AA94" s="101">
        <f t="array" ref="AA94">IFERROR(
(AVERAGE((IF(DATOS_[[Sexo]:[Sexo]]=$B94,IF(DATOS_[[AGRUP. CLAS. PROF.]:[AGRUP. CLAS. PROF.]]=$B93,IF(DATOS_[[Check Periodo Ref.]:[Check Periodo Ref.]]="Dentro",IF(DATOS_[[Check Equiparado]:[Check Equiparado]]="Sí",IF(DATOS!AV$5="Sí",(1/DATOS_[[% anualiz]:[% anualiz]]),1)*IF(DATOS!AV$4="Sí",1/DATOS_[[% normaliz]:[% normaliz]],1)*(DATOS_[Conc.Sal.18])))))))),
0)</f>
        <v>0</v>
      </c>
      <c r="AB94" s="101">
        <f t="array" ref="AB94">IFERROR(
(AVERAGE((IF(DATOS_[[Sexo]:[Sexo]]=$B94,IF(DATOS_[[AGRUP. CLAS. PROF.]:[AGRUP. CLAS. PROF.]]=$B93,IF(DATOS_[[Check Periodo Ref.]:[Check Periodo Ref.]]="Dentro",IF(DATOS_[[Check Equiparado]:[Check Equiparado]]="Sí",IF(DATOS!AW$5="Sí",(1/DATOS_[[% anualiz]:[% anualiz]]),1)*IF(DATOS!AW$4="Sí",1/DATOS_[[% normaliz]:[% normaliz]],1)*(DATOS_[Conc.Sal.19])))))))),
0)</f>
        <v>0</v>
      </c>
      <c r="AC94" s="101">
        <f t="array" ref="AC94">IFERROR(
(AVERAGE((IF(DATOS_[[Sexo]:[Sexo]]=$B94,IF(DATOS_[[AGRUP. CLAS. PROF.]:[AGRUP. CLAS. PROF.]]=$B93,IF(DATOS_[[Check Periodo Ref.]:[Check Periodo Ref.]]="Dentro",IF(DATOS_[[Check Equiparado]:[Check Equiparado]]="Sí",IF(DATOS!AX$5="Sí",(1/DATOS_[[% anualiz]:[% anualiz]]),1)*IF(DATOS!AX$4="Sí",1/DATOS_[[% normaliz]:[% normaliz]],1)*(DATOS_[Conc.Sal.20])))))))),
0)</f>
        <v>0</v>
      </c>
      <c r="AD94" s="101">
        <f t="array" ref="AD94">IFERROR(
(AVERAGE((IF(DATOS_[[Sexo]:[Sexo]]=$B94,IF(DATOS_[[AGRUP. CLAS. PROF.]:[AGRUP. CLAS. PROF.]]=$B93,IF(DATOS_[[Check Periodo Ref.]:[Check Periodo Ref.]]="Dentro",IF(DATOS_[[Check Equiparado]:[Check Equiparado]]="Sí",IF(DATOS!AY$5="Sí",(1/DATOS_[[% anualiz]:[% anualiz]]),1)*IF(DATOS!AY$4="Sí",1/DATOS_[[% normaliz]:[% normaliz]],1)*(DATOS_[Conc.Sal.21])))))))),
0)</f>
        <v>0</v>
      </c>
      <c r="AE94" s="101">
        <f t="array" ref="AE94">IFERROR(
(AVERAGE((IF(DATOS_[[Sexo]:[Sexo]]=$B94,IF(DATOS_[[AGRUP. CLAS. PROF.]:[AGRUP. CLAS. PROF.]]=$B93,IF(DATOS_[[Check Periodo Ref.]:[Check Periodo Ref.]]="Dentro",IF(DATOS_[[Check Equiparado]:[Check Equiparado]]="Sí",IF(DATOS!AZ$5="Sí",(1/DATOS_[[% anualiz]:[% anualiz]]),1)*IF(DATOS!AZ$4="Sí",1/DATOS_[[% normaliz]:[% normaliz]],1)*(DATOS_[Conc.Sal.22])))))))),
0)</f>
        <v>0</v>
      </c>
      <c r="AF94" s="101">
        <f t="array" ref="AF94">IFERROR(
(AVERAGE((IF(DATOS_[[Sexo]:[Sexo]]=$B94,IF(DATOS_[[AGRUP. CLAS. PROF.]:[AGRUP. CLAS. PROF.]]=$B93,IF(DATOS_[[Check Periodo Ref.]:[Check Periodo Ref.]]="Dentro",IF(DATOS_[[Check Equiparado]:[Check Equiparado]]="Sí",IF(DATOS!BA$5="Sí",(1/DATOS_[[% anualiz]:[% anualiz]]),1)*IF(DATOS!BA$4="Sí",1/DATOS_[[% normaliz]:[% normaliz]],1)*(DATOS_[Conc.Sal.23])))))))),
0)</f>
        <v>0</v>
      </c>
      <c r="AG94" s="101">
        <f t="array" ref="AG94">IFERROR(
(AVERAGE((IF(DATOS_[[Sexo]:[Sexo]]=$B94,IF(DATOS_[[AGRUP. CLAS. PROF.]:[AGRUP. CLAS. PROF.]]=$B93,IF(DATOS_[[Check Periodo Ref.]:[Check Periodo Ref.]]="Dentro",IF(DATOS_[[Check Equiparado]:[Check Equiparado]]="Sí",IF(DATOS!BB$5="Sí",(1/DATOS_[[% anualiz]:[% anualiz]]),1)*IF(DATOS!BB$4="Sí",1/DATOS_[[% normaliz]:[% normaliz]],1)*(DATOS_[Conc.Sal.24])))))))),
0)</f>
        <v>0</v>
      </c>
      <c r="AH94" s="101">
        <f t="array" ref="AH94">IFERROR(
(AVERAGE((IF(DATOS_[[Sexo]:[Sexo]]=$B94,IF(DATOS_[[AGRUP. CLAS. PROF.]:[AGRUP. CLAS. PROF.]]=$B93,IF(DATOS_[[Check Periodo Ref.]:[Check Periodo Ref.]]="Dentro",IF(DATOS_[[Check Equiparado]:[Check Equiparado]]="Sí",IF(DATOS!BC$5="Sí",(1/DATOS_[[% anualiz]:[% anualiz]]),1)*IF(DATOS!BC$4="Sí",1/DATOS_[[% normaliz]:[% normaliz]],1)*(DATOS_[Conc.Sal.25])))))))),
0)</f>
        <v>0</v>
      </c>
      <c r="AI94" s="101">
        <f t="array" ref="AI94">IFERROR(
(AVERAGE((IF(DATOS_[[Sexo]:[Sexo]]=$B94,IF(DATOS_[[AGRUP. CLAS. PROF.]:[AGRUP. CLAS. PROF.]]=$B93,IF(DATOS_[[Check Periodo Ref.]:[Check Periodo Ref.]]="Dentro",IF(DATOS_[[Check Equiparado]:[Check Equiparado]]="Sí",IF(DATOS!BD$5="Sí",(1/DATOS_[[% anualiz]:[% anualiz]]),1)*IF(DATOS!BD$4="Sí",1/DATOS_[[% normaliz]:[% normaliz]],1)*(DATOS_[Conc.Sal.26])))))))),
0)</f>
        <v>0</v>
      </c>
      <c r="AJ94" s="101">
        <f t="array" ref="AJ94">IFERROR(
(AVERAGE((IF(DATOS_[[Sexo]:[Sexo]]=$B94,IF(DATOS_[[AGRUP. CLAS. PROF.]:[AGRUP. CLAS. PROF.]]=$B93,IF(DATOS_[[Check Periodo Ref.]:[Check Periodo Ref.]]="Dentro",IF(DATOS_[[Check Equiparado]:[Check Equiparado]]="Sí",IF(DATOS!BE$5="Sí",(1/DATOS_[[% anualiz]:[% anualiz]]),1)*IF(DATOS!BE$4="Sí",1/DATOS_[[% normaliz]:[% normaliz]],1)*(DATOS_[Conc.Sal.27])))))))),
0)</f>
        <v>0</v>
      </c>
      <c r="AK94" s="101">
        <f t="array" ref="AK94">IFERROR(
(AVERAGE((IF(DATOS_[[Sexo]:[Sexo]]=$B94,IF(DATOS_[[AGRUP. CLAS. PROF.]:[AGRUP. CLAS. PROF.]]=$B93,IF(DATOS_[[Check Periodo Ref.]:[Check Periodo Ref.]]="Dentro",IF(DATOS_[[Check Equiparado]:[Check Equiparado]]="Sí",IF(DATOS!BF$5="Sí",(1/DATOS_[[% anualiz]:[% anualiz]]),1)*IF(DATOS!BF$4="Sí",1/DATOS_[[% normaliz]:[% normaliz]],1)*(DATOS_[Conc.Sal.28])))))))),
0)</f>
        <v>0</v>
      </c>
      <c r="AL94" s="101">
        <f t="array" ref="AL94">IFERROR(
(AVERAGE((IF(DATOS_[[Sexo]:[Sexo]]=$B94,IF(DATOS_[[AGRUP. CLAS. PROF.]:[AGRUP. CLAS. PROF.]]=$B93,IF(DATOS_[[Check Periodo Ref.]:[Check Periodo Ref.]]="Dentro",IF(DATOS_[[Check Equiparado]:[Check Equiparado]]="Sí",IF(DATOS!BG$5="Sí",(1/DATOS_[[% anualiz]:[% anualiz]]),1)*IF(DATOS!BG$4="Sí",1/DATOS_[[% normaliz]:[% normaliz]],1)*(DATOS_[Conc.Sal.29])))))))),
0)</f>
        <v>0</v>
      </c>
      <c r="AM94" s="101">
        <f t="array" ref="AM94">IFERROR(
(AVERAGE((IF(DATOS_[[Sexo]:[Sexo]]=$B94,IF(DATOS_[[AGRUP. CLAS. PROF.]:[AGRUP. CLAS. PROF.]]=$B93,IF(DATOS_[[Check Periodo Ref.]:[Check Periodo Ref.]]="Dentro",IF(DATOS_[[Check Equiparado]:[Check Equiparado]]="Sí",IF(DATOS!BH$5="Sí",(1/DATOS_[[% anualiz]:[% anualiz]]),1)*IF(DATOS!BH$4="Sí",1/DATOS_[[% normaliz]:[% normaliz]],1)*(DATOS_[Conc.Sal.30])))))))),
0)</f>
        <v>0</v>
      </c>
      <c r="AN94" s="102">
        <f t="array" ref="AN94">IFERROR(
AVERAGE(IF(DATOS_[Sexo]=$B94,IF(DATOS_[[AGRUP. CLAS. PROF.]:[AGRUP. CLAS. PROF.]]=$B93,IF(DATOS_[Check Equiparado]="Sí",IF(DATOS_[Check Periodo Ref.]="Dentro",DATOS_[Tot COMPL.SAL Eq],FALSE))))),
0)</f>
        <v>0</v>
      </c>
      <c r="AO94" s="103">
        <f t="array" ref="AO94">IFERROR(
AVERAGE(IF(DATOS_[Sexo]=$B94,IF(DATOS_[[AGRUP. CLAS. PROF.]:[AGRUP. CLAS. PROF.]]=$B93,IF(DATOS_[Check Equiparado]="Sí",IF(DATOS_[Check Periodo Ref.]="Dentro",DATOS_[TOTAL SALARIO Eq],FALSE))))),
0)</f>
        <v>0</v>
      </c>
      <c r="AP94" s="104">
        <f t="array" ref="AP94">IFERROR(
(AVERAGE((IF(DATOS_[[Sexo]:[Sexo]]=$B94,IF(DATOS_[[AGRUP. CLAS. PROF.]:[AGRUP. CLAS. PROF.]]=$B93,IF(DATOS_[[Check Periodo Ref.]:[Check Periodo Ref.]]="Dentro",IF(DATOS_[[Check Equiparado]:[Check Equiparado]]="Sí",IF(DATOS!BI$5="Sí",(1/DATOS_[[% anualiz]:[% anualiz]]),1)*IF(DATOS!BI$4="Sí",1/DATOS_[[% normaliz]:[% normaliz]],1)*(DATOS_[C.Extra.01])))))))),
0)</f>
        <v>0</v>
      </c>
      <c r="AQ94" s="104">
        <f t="array" ref="AQ94">IFERROR(
(AVERAGE((IF(DATOS_[[Sexo]:[Sexo]]=$B94,IF(DATOS_[[AGRUP. CLAS. PROF.]:[AGRUP. CLAS. PROF.]]=$B93,IF(DATOS_[[Check Periodo Ref.]:[Check Periodo Ref.]]="Dentro",IF(DATOS_[[Check Equiparado]:[Check Equiparado]]="Sí",IF(DATOS!BJ$5="Sí",(1/DATOS_[[% anualiz]:[% anualiz]]),1)*IF(DATOS!BJ$4="Sí",1/DATOS_[[% normaliz]:[% normaliz]],1)*(DATOS_[C.Extra.02])))))))),
0)</f>
        <v>0</v>
      </c>
      <c r="AR94" s="104">
        <f t="array" ref="AR94">IFERROR(
(AVERAGE((IF(DATOS_[[Sexo]:[Sexo]]=$B94,IF(DATOS_[[AGRUP. CLAS. PROF.]:[AGRUP. CLAS. PROF.]]=$B93,IF(DATOS_[[Check Periodo Ref.]:[Check Periodo Ref.]]="Dentro",IF(DATOS_[[Check Equiparado]:[Check Equiparado]]="Sí",IF(DATOS!BK$5="Sí",(1/DATOS_[[% anualiz]:[% anualiz]]),1)*IF(DATOS!BK$4="Sí",1/DATOS_[[% normaliz]:[% normaliz]],1)*(DATOS_[C.Extra.03])))))))),
0)</f>
        <v>0</v>
      </c>
      <c r="AS94" s="104">
        <f t="array" ref="AS94">IFERROR(
(AVERAGE((IF(DATOS_[[Sexo]:[Sexo]]=$B94,IF(DATOS_[[AGRUP. CLAS. PROF.]:[AGRUP. CLAS. PROF.]]=$B93,IF(DATOS_[[Check Periodo Ref.]:[Check Periodo Ref.]]="Dentro",IF(DATOS_[[Check Equiparado]:[Check Equiparado]]="Sí",IF(DATOS!BL$5="Sí",(1/DATOS_[[% anualiz]:[% anualiz]]),1)*IF(DATOS!BL$4="Sí",1/DATOS_[[% normaliz]:[% normaliz]],1)*(DATOS_[C.Extra.04])))))))),
0)</f>
        <v>0</v>
      </c>
      <c r="AT94" s="104">
        <f t="array" ref="AT94">IFERROR(
(AVERAGE((IF(DATOS_[[Sexo]:[Sexo]]=$B94,IF(DATOS_[[AGRUP. CLAS. PROF.]:[AGRUP. CLAS. PROF.]]=$B93,IF(DATOS_[[Check Periodo Ref.]:[Check Periodo Ref.]]="Dentro",IF(DATOS_[[Check Equiparado]:[Check Equiparado]]="Sí",IF(DATOS!BM$5="Sí",(1/DATOS_[[% anualiz]:[% anualiz]]),1)*IF(DATOS!BM$4="Sí",1/DATOS_[[% normaliz]:[% normaliz]],1)*(DATOS_[C.Extra.05])))))))),
0)</f>
        <v>0</v>
      </c>
      <c r="AU94" s="105">
        <f t="array" ref="AU94">IFERROR(
AVERAGE(IF(DATOS_[Sexo]=$B94,IF(DATOS_[[AGRUP. CLAS. PROF.]:[AGRUP. CLAS. PROF.]]=$B93,IF(DATOS_[Check Equiparado]="Sí",IF(DATOS_[Check Periodo Ref.]="Dentro",DATOS_[Tot Extrasalarial Eq],FALSE))))),
0)</f>
        <v>0</v>
      </c>
      <c r="AV94" s="106">
        <f t="array" ref="AV94">IFERROR(
AVERAGE(IF(DATOS_[Sexo]=$B94,IF(DATOS_[[AGRUP. CLAS. PROF.]:[AGRUP. CLAS. PROF.]]=$B93,IF(DATOS_[Check Equiparado]="Sí",IF(DATOS_[Check Periodo Ref.]="Dentro",DATOS_[TOTAL Retrib Eq],FALSE))))),
0)</f>
        <v>0</v>
      </c>
    </row>
    <row r="95" spans="1:48" x14ac:dyDescent="0.3">
      <c r="A95" s="53" t="str">
        <f t="shared" ref="A95" si="110">+A94</f>
        <v>[ocultar]</v>
      </c>
      <c r="B95" s="57" t="s">
        <v>163</v>
      </c>
      <c r="C95" s="56">
        <f t="array" ref="C95">SUM(IF($B95=DATOS_[Sexo],
IF($B93=DATOS_[AGRUP. CLAS. PROF.],
IF("Dentro"=DATOS_[Check Periodo Ref.],
1/(COUNTIFS(DATOS_[Sexo],$B95,DATOS_[AGRUP. CLAS. PROF.],$B93,DATOS_[Check Periodo Ref.],"Dentro",DATOS_[id],DATOS_[id]))))))</f>
        <v>0</v>
      </c>
      <c r="D95" s="58">
        <f>COUNTIFS(DATOS_[AGRUP. CLAS. PROF.],$B93,DATOS_[Sexo],$B95,DATOS_[Check Periodo Ref.],"Dentro")</f>
        <v>0</v>
      </c>
      <c r="E95" s="58">
        <f>COUNTIFS(DATOS_[AGRUP. CLAS. PROF.],$B93,DATOS_[Sexo],$B95,DATOS_[Check Periodo Ref.],"Dentro",DATOS_[Check Nº SC Norm],"Sí")</f>
        <v>0</v>
      </c>
      <c r="F95" s="58">
        <f>COUNTIFS(DATOS_[AGRUP. CLAS. PROF.],$B93,DATOS_[Sexo],$B95,DATOS_[Check Periodo Ref.],"Dentro",DATOS_[Check Nº SC Anualiz],"Sí")</f>
        <v>0</v>
      </c>
      <c r="G95" s="58">
        <f>COUNTIFS(DATOS_[AGRUP. CLAS. PROF.],$B93,DATOS_[Sexo],$B95,DATOS_[Check Periodo Ref.],"Dentro",DATOS_[Check Nº SC Norm y Anualiz],"Sí")</f>
        <v>0</v>
      </c>
      <c r="H95" s="58">
        <f>COUNTIFS(DATOS_[AGRUP. CLAS. PROF.],$B93,DATOS_[Sexo],$B95,DATOS_[Check Periodo Ref.],"Dentro",DATOS_[Check Equiparación],"Sí")</f>
        <v>0</v>
      </c>
      <c r="I95" s="100" cm="1">
        <f t="array" ref="I95">IFERROR(
AVERAGE(IF(DATOS_[Sexo]=$B95,IF(DATOS_[[AGRUP. CLAS. PROF.]:[AGRUP. CLAS. PROF.]]=$B93,IF(DATOS_[Check Equiparado]="Sí",IF(DATOS_[Check Periodo Ref.]="Dentro",DATOS_[SALARIO BASE Eq],FALSE))))),
0)</f>
        <v>0</v>
      </c>
      <c r="J95" s="101">
        <f t="array" ref="J95">IFERROR(
(AVERAGE((IF(DATOS_[[Sexo]:[Sexo]]=$B95,IF(DATOS_[[AGRUP. CLAS. PROF.]:[AGRUP. CLAS. PROF.]]=$B93,IF(DATOS_[[Check Periodo Ref.]:[Check Periodo Ref.]]="Dentro",IF(DATOS_[[Check Equiparado]:[Check Equiparado]]="Sí",IF(DATOS!AE$5="Sí",(1/DATOS_[[% anualiz]:[% anualiz]]),1)*IF(DATOS!AE$4="Sí",1/DATOS_[[% normaliz]:[% normaliz]],1)*(DATOS_[Conc.Sal.01])))))))),
0)</f>
        <v>0</v>
      </c>
      <c r="K95" s="101">
        <f t="array" ref="K95">IFERROR(
(AVERAGE((IF(DATOS_[[Sexo]:[Sexo]]=$B95,IF(DATOS_[[AGRUP. CLAS. PROF.]:[AGRUP. CLAS. PROF.]]=$B93,IF(DATOS_[[Check Periodo Ref.]:[Check Periodo Ref.]]="Dentro",IF(DATOS_[[Check Equiparado]:[Check Equiparado]]="Sí",IF(DATOS!AF$5="Sí",(1/DATOS_[[% anualiz]:[% anualiz]]),1)*IF(DATOS!AF$4="Sí",1/DATOS_[[% normaliz]:[% normaliz]],1)*(DATOS_[Conc.Sal.02])))))))),
0)</f>
        <v>0</v>
      </c>
      <c r="L95" s="101">
        <f t="array" ref="L95">IFERROR(
(AVERAGE((IF(DATOS_[[Sexo]:[Sexo]]=$B95,IF(DATOS_[[AGRUP. CLAS. PROF.]:[AGRUP. CLAS. PROF.]]=$B93,IF(DATOS_[[Check Periodo Ref.]:[Check Periodo Ref.]]="Dentro",IF(DATOS_[[Check Equiparado]:[Check Equiparado]]="Sí",IF(DATOS!AG$5="Sí",(1/DATOS_[[% anualiz]:[% anualiz]]),1)*IF(DATOS!AG$4="Sí",1/DATOS_[[% normaliz]:[% normaliz]],1)*(DATOS_[Conc.Sal.03])))))))),
0)</f>
        <v>0</v>
      </c>
      <c r="M95" s="101">
        <f t="array" ref="M95">IFERROR(
(AVERAGE((IF(DATOS_[[Sexo]:[Sexo]]=$B95,IF(DATOS_[[AGRUP. CLAS. PROF.]:[AGRUP. CLAS. PROF.]]=$B93,IF(DATOS_[[Check Periodo Ref.]:[Check Periodo Ref.]]="Dentro",IF(DATOS_[[Check Equiparado]:[Check Equiparado]]="Sí",IF(DATOS!AH$5="Sí",(1/DATOS_[[% anualiz]:[% anualiz]]),1)*IF(DATOS!AH$4="Sí",1/DATOS_[[% normaliz]:[% normaliz]],1)*(DATOS_[Conc.Sal.04])))))))),
0)</f>
        <v>0</v>
      </c>
      <c r="N95" s="101">
        <f t="array" ref="N95">IFERROR(
(AVERAGE((IF(DATOS_[[Sexo]:[Sexo]]=$B95,IF(DATOS_[[AGRUP. CLAS. PROF.]:[AGRUP. CLAS. PROF.]]=$B93,IF(DATOS_[[Check Periodo Ref.]:[Check Periodo Ref.]]="Dentro",IF(DATOS_[[Check Equiparado]:[Check Equiparado]]="Sí",IF(DATOS!AI$5="Sí",(1/DATOS_[[% anualiz]:[% anualiz]]),1)*IF(DATOS!AI$4="Sí",1/DATOS_[[% normaliz]:[% normaliz]],1)*(DATOS_[Conc.Sal.05])))))))),
0)</f>
        <v>0</v>
      </c>
      <c r="O95" s="101">
        <f t="array" ref="O95">IFERROR(
(AVERAGE((IF(DATOS_[[Sexo]:[Sexo]]=$B95,IF(DATOS_[[AGRUP. CLAS. PROF.]:[AGRUP. CLAS. PROF.]]=$B93,IF(DATOS_[[Check Periodo Ref.]:[Check Periodo Ref.]]="Dentro",IF(DATOS_[[Check Equiparado]:[Check Equiparado]]="Sí",IF(DATOS!AJ$5="Sí",(1/DATOS_[[% anualiz]:[% anualiz]]),1)*IF(DATOS!AJ$4="Sí",1/DATOS_[[% normaliz]:[% normaliz]],1)*(DATOS_[Conc.Sal.06])))))))),
0)</f>
        <v>0</v>
      </c>
      <c r="P95" s="101">
        <f t="array" ref="P95">IFERROR(
(AVERAGE((IF(DATOS_[[Sexo]:[Sexo]]=$B95,IF(DATOS_[[AGRUP. CLAS. PROF.]:[AGRUP. CLAS. PROF.]]=$B93,IF(DATOS_[[Check Periodo Ref.]:[Check Periodo Ref.]]="Dentro",IF(DATOS_[[Check Equiparado]:[Check Equiparado]]="Sí",IF(DATOS!AK$5="Sí",(1/DATOS_[[% anualiz]:[% anualiz]]),1)*IF(DATOS!AK$4="Sí",1/DATOS_[[% normaliz]:[% normaliz]],1)*(DATOS_[Conc.Sal.07])))))))),
0)</f>
        <v>0</v>
      </c>
      <c r="Q95" s="101">
        <f t="array" ref="Q95">IFERROR(
(AVERAGE((IF(DATOS_[[Sexo]:[Sexo]]=$B95,IF(DATOS_[[AGRUP. CLAS. PROF.]:[AGRUP. CLAS. PROF.]]=$B93,IF(DATOS_[[Check Periodo Ref.]:[Check Periodo Ref.]]="Dentro",IF(DATOS_[[Check Equiparado]:[Check Equiparado]]="Sí",IF(DATOS!AL$5="Sí",(1/DATOS_[[% anualiz]:[% anualiz]]),1)*IF(DATOS!AL$4="Sí",1/DATOS_[[% normaliz]:[% normaliz]],1)*(DATOS_[Conc.Sal.08])))))))),
0)</f>
        <v>0</v>
      </c>
      <c r="R95" s="101">
        <f t="array" ref="R95">IFERROR(
(AVERAGE((IF(DATOS_[[Sexo]:[Sexo]]=$B95,IF(DATOS_[[AGRUP. CLAS. PROF.]:[AGRUP. CLAS. PROF.]]=$B93,IF(DATOS_[[Check Periodo Ref.]:[Check Periodo Ref.]]="Dentro",IF(DATOS_[[Check Equiparado]:[Check Equiparado]]="Sí",IF(DATOS!AM$5="Sí",(1/DATOS_[[% anualiz]:[% anualiz]]),1)*IF(DATOS!AM$4="Sí",1/DATOS_[[% normaliz]:[% normaliz]],1)*(DATOS_[Conc.Sal.09])))))))),
0)</f>
        <v>0</v>
      </c>
      <c r="S95" s="101">
        <f t="array" ref="S95">IFERROR(
(AVERAGE((IF(DATOS_[[Sexo]:[Sexo]]=$B95,IF(DATOS_[[AGRUP. CLAS. PROF.]:[AGRUP. CLAS. PROF.]]=$B93,IF(DATOS_[[Check Periodo Ref.]:[Check Periodo Ref.]]="Dentro",IF(DATOS_[[Check Equiparado]:[Check Equiparado]]="Sí",IF(DATOS!AN$5="Sí",(1/DATOS_[[% anualiz]:[% anualiz]]),1)*IF(DATOS!AN$4="Sí",1/DATOS_[[% normaliz]:[% normaliz]],1)*(DATOS_[Conc.Sal.10])))))))),
0)</f>
        <v>0</v>
      </c>
      <c r="T95" s="101">
        <f t="array" ref="T95">IFERROR(
(AVERAGE((IF(DATOS_[[Sexo]:[Sexo]]=$B95,IF(DATOS_[[AGRUP. CLAS. PROF.]:[AGRUP. CLAS. PROF.]]=$B93,IF(DATOS_[[Check Periodo Ref.]:[Check Periodo Ref.]]="Dentro",IF(DATOS_[[Check Equiparado]:[Check Equiparado]]="Sí",IF(DATOS!AO$5="Sí",(1/DATOS_[[% anualiz]:[% anualiz]]),1)*IF(DATOS!AO$4="Sí",1/DATOS_[[% normaliz]:[% normaliz]],1)*(DATOS_[Conc.Sal.11])))))))),
0)</f>
        <v>0</v>
      </c>
      <c r="U95" s="101">
        <f t="array" ref="U95">IFERROR(
(AVERAGE((IF(DATOS_[[Sexo]:[Sexo]]=$B95,IF(DATOS_[[AGRUP. CLAS. PROF.]:[AGRUP. CLAS. PROF.]]=$B93,IF(DATOS_[[Check Periodo Ref.]:[Check Periodo Ref.]]="Dentro",IF(DATOS_[[Check Equiparado]:[Check Equiparado]]="Sí",IF(DATOS!AP$5="Sí",(1/DATOS_[[% anualiz]:[% anualiz]]),1)*IF(DATOS!AP$4="Sí",1/DATOS_[[% normaliz]:[% normaliz]],1)*(DATOS_[Conc.Sal.12])))))))),
0)</f>
        <v>0</v>
      </c>
      <c r="V95" s="101">
        <f t="array" ref="V95">IFERROR(
(AVERAGE((IF(DATOS_[[Sexo]:[Sexo]]=$B95,IF(DATOS_[[AGRUP. CLAS. PROF.]:[AGRUP. CLAS. PROF.]]=$B93,IF(DATOS_[[Check Periodo Ref.]:[Check Periodo Ref.]]="Dentro",IF(DATOS_[[Check Equiparado]:[Check Equiparado]]="Sí",IF(DATOS!AQ$5="Sí",(1/DATOS_[[% anualiz]:[% anualiz]]),1)*IF(DATOS!AQ$4="Sí",1/DATOS_[[% normaliz]:[% normaliz]],1)*(DATOS_[Conc.Sal.13])))))))),
0)</f>
        <v>0</v>
      </c>
      <c r="W95" s="101">
        <f t="array" ref="W95">IFERROR(
(AVERAGE((IF(DATOS_[[Sexo]:[Sexo]]=$B95,IF(DATOS_[[AGRUP. CLAS. PROF.]:[AGRUP. CLAS. PROF.]]=$B93,IF(DATOS_[[Check Periodo Ref.]:[Check Periodo Ref.]]="Dentro",IF(DATOS_[[Check Equiparado]:[Check Equiparado]]="Sí",IF(DATOS!AR$5="Sí",(1/DATOS_[[% anualiz]:[% anualiz]]),1)*IF(DATOS!AR$4="Sí",1/DATOS_[[% normaliz]:[% normaliz]],1)*(DATOS_[Conc.Sal.14])))))))),
0)</f>
        <v>0</v>
      </c>
      <c r="X95" s="101">
        <f t="array" ref="X95">IFERROR(
(AVERAGE((IF(DATOS_[[Sexo]:[Sexo]]=$B95,IF(DATOS_[[AGRUP. CLAS. PROF.]:[AGRUP. CLAS. PROF.]]=$B93,IF(DATOS_[[Check Periodo Ref.]:[Check Periodo Ref.]]="Dentro",IF(DATOS_[[Check Equiparado]:[Check Equiparado]]="Sí",IF(DATOS!AS$5="Sí",(1/DATOS_[[% anualiz]:[% anualiz]]),1)*IF(DATOS!AS$4="Sí",1/DATOS_[[% normaliz]:[% normaliz]],1)*(DATOS_[Conc.Sal.15])))))))),
0)</f>
        <v>0</v>
      </c>
      <c r="Y95" s="101">
        <f t="array" ref="Y95">IFERROR(
(AVERAGE((IF(DATOS_[[Sexo]:[Sexo]]=$B95,IF(DATOS_[[AGRUP. CLAS. PROF.]:[AGRUP. CLAS. PROF.]]=$B93,IF(DATOS_[[Check Periodo Ref.]:[Check Periodo Ref.]]="Dentro",IF(DATOS_[[Check Equiparado]:[Check Equiparado]]="Sí",IF(DATOS!AT$5="Sí",(1/DATOS_[[% anualiz]:[% anualiz]]),1)*IF(DATOS!AT$4="Sí",1/DATOS_[[% normaliz]:[% normaliz]],1)*(DATOS_[Conc.Sal.16])))))))),
0)</f>
        <v>0</v>
      </c>
      <c r="Z95" s="101">
        <f t="array" ref="Z95">IFERROR(
(AVERAGE((IF(DATOS_[[Sexo]:[Sexo]]=$B95,IF(DATOS_[[AGRUP. CLAS. PROF.]:[AGRUP. CLAS. PROF.]]=$B93,IF(DATOS_[[Check Periodo Ref.]:[Check Periodo Ref.]]="Dentro",IF(DATOS_[[Check Equiparado]:[Check Equiparado]]="Sí",IF(DATOS!AU$5="Sí",(1/DATOS_[[% anualiz]:[% anualiz]]),1)*IF(DATOS!AU$4="Sí",1/DATOS_[[% normaliz]:[% normaliz]],1)*(DATOS_[Conc.Sal.17])))))))),
0)</f>
        <v>0</v>
      </c>
      <c r="AA95" s="101">
        <f t="array" ref="AA95">IFERROR(
(AVERAGE((IF(DATOS_[[Sexo]:[Sexo]]=$B95,IF(DATOS_[[AGRUP. CLAS. PROF.]:[AGRUP. CLAS. PROF.]]=$B93,IF(DATOS_[[Check Periodo Ref.]:[Check Periodo Ref.]]="Dentro",IF(DATOS_[[Check Equiparado]:[Check Equiparado]]="Sí",IF(DATOS!AV$5="Sí",(1/DATOS_[[% anualiz]:[% anualiz]]),1)*IF(DATOS!AV$4="Sí",1/DATOS_[[% normaliz]:[% normaliz]],1)*(DATOS_[Conc.Sal.18])))))))),
0)</f>
        <v>0</v>
      </c>
      <c r="AB95" s="101">
        <f t="array" ref="AB95">IFERROR(
(AVERAGE((IF(DATOS_[[Sexo]:[Sexo]]=$B95,IF(DATOS_[[AGRUP. CLAS. PROF.]:[AGRUP. CLAS. PROF.]]=$B93,IF(DATOS_[[Check Periodo Ref.]:[Check Periodo Ref.]]="Dentro",IF(DATOS_[[Check Equiparado]:[Check Equiparado]]="Sí",IF(DATOS!AW$5="Sí",(1/DATOS_[[% anualiz]:[% anualiz]]),1)*IF(DATOS!AW$4="Sí",1/DATOS_[[% normaliz]:[% normaliz]],1)*(DATOS_[Conc.Sal.19])))))))),
0)</f>
        <v>0</v>
      </c>
      <c r="AC95" s="101">
        <f t="array" ref="AC95">IFERROR(
(AVERAGE((IF(DATOS_[[Sexo]:[Sexo]]=$B95,IF(DATOS_[[AGRUP. CLAS. PROF.]:[AGRUP. CLAS. PROF.]]=$B93,IF(DATOS_[[Check Periodo Ref.]:[Check Periodo Ref.]]="Dentro",IF(DATOS_[[Check Equiparado]:[Check Equiparado]]="Sí",IF(DATOS!AX$5="Sí",(1/DATOS_[[% anualiz]:[% anualiz]]),1)*IF(DATOS!AX$4="Sí",1/DATOS_[[% normaliz]:[% normaliz]],1)*(DATOS_[Conc.Sal.20])))))))),
0)</f>
        <v>0</v>
      </c>
      <c r="AD95" s="101">
        <f t="array" ref="AD95">IFERROR(
(AVERAGE((IF(DATOS_[[Sexo]:[Sexo]]=$B95,IF(DATOS_[[AGRUP. CLAS. PROF.]:[AGRUP. CLAS. PROF.]]=$B93,IF(DATOS_[[Check Periodo Ref.]:[Check Periodo Ref.]]="Dentro",IF(DATOS_[[Check Equiparado]:[Check Equiparado]]="Sí",IF(DATOS!AY$5="Sí",(1/DATOS_[[% anualiz]:[% anualiz]]),1)*IF(DATOS!AY$4="Sí",1/DATOS_[[% normaliz]:[% normaliz]],1)*(DATOS_[Conc.Sal.21])))))))),
0)</f>
        <v>0</v>
      </c>
      <c r="AE95" s="101">
        <f t="array" ref="AE95">IFERROR(
(AVERAGE((IF(DATOS_[[Sexo]:[Sexo]]=$B95,IF(DATOS_[[AGRUP. CLAS. PROF.]:[AGRUP. CLAS. PROF.]]=$B93,IF(DATOS_[[Check Periodo Ref.]:[Check Periodo Ref.]]="Dentro",IF(DATOS_[[Check Equiparado]:[Check Equiparado]]="Sí",IF(DATOS!AZ$5="Sí",(1/DATOS_[[% anualiz]:[% anualiz]]),1)*IF(DATOS!AZ$4="Sí",1/DATOS_[[% normaliz]:[% normaliz]],1)*(DATOS_[Conc.Sal.22])))))))),
0)</f>
        <v>0</v>
      </c>
      <c r="AF95" s="101">
        <f t="array" ref="AF95">IFERROR(
(AVERAGE((IF(DATOS_[[Sexo]:[Sexo]]=$B95,IF(DATOS_[[AGRUP. CLAS. PROF.]:[AGRUP. CLAS. PROF.]]=$B93,IF(DATOS_[[Check Periodo Ref.]:[Check Periodo Ref.]]="Dentro",IF(DATOS_[[Check Equiparado]:[Check Equiparado]]="Sí",IF(DATOS!BA$5="Sí",(1/DATOS_[[% anualiz]:[% anualiz]]),1)*IF(DATOS!BA$4="Sí",1/DATOS_[[% normaliz]:[% normaliz]],1)*(DATOS_[Conc.Sal.23])))))))),
0)</f>
        <v>0</v>
      </c>
      <c r="AG95" s="101">
        <f t="array" ref="AG95">IFERROR(
(AVERAGE((IF(DATOS_[[Sexo]:[Sexo]]=$B95,IF(DATOS_[[AGRUP. CLAS. PROF.]:[AGRUP. CLAS. PROF.]]=$B93,IF(DATOS_[[Check Periodo Ref.]:[Check Periodo Ref.]]="Dentro",IF(DATOS_[[Check Equiparado]:[Check Equiparado]]="Sí",IF(DATOS!BB$5="Sí",(1/DATOS_[[% anualiz]:[% anualiz]]),1)*IF(DATOS!BB$4="Sí",1/DATOS_[[% normaliz]:[% normaliz]],1)*(DATOS_[Conc.Sal.24])))))))),
0)</f>
        <v>0</v>
      </c>
      <c r="AH95" s="101">
        <f t="array" ref="AH95">IFERROR(
(AVERAGE((IF(DATOS_[[Sexo]:[Sexo]]=$B95,IF(DATOS_[[AGRUP. CLAS. PROF.]:[AGRUP. CLAS. PROF.]]=$B93,IF(DATOS_[[Check Periodo Ref.]:[Check Periodo Ref.]]="Dentro",IF(DATOS_[[Check Equiparado]:[Check Equiparado]]="Sí",IF(DATOS!BC$5="Sí",(1/DATOS_[[% anualiz]:[% anualiz]]),1)*IF(DATOS!BC$4="Sí",1/DATOS_[[% normaliz]:[% normaliz]],1)*(DATOS_[Conc.Sal.25])))))))),
0)</f>
        <v>0</v>
      </c>
      <c r="AI95" s="101">
        <f t="array" ref="AI95">IFERROR(
(AVERAGE((IF(DATOS_[[Sexo]:[Sexo]]=$B95,IF(DATOS_[[AGRUP. CLAS. PROF.]:[AGRUP. CLAS. PROF.]]=$B93,IF(DATOS_[[Check Periodo Ref.]:[Check Periodo Ref.]]="Dentro",IF(DATOS_[[Check Equiparado]:[Check Equiparado]]="Sí",IF(DATOS!BD$5="Sí",(1/DATOS_[[% anualiz]:[% anualiz]]),1)*IF(DATOS!BD$4="Sí",1/DATOS_[[% normaliz]:[% normaliz]],1)*(DATOS_[Conc.Sal.26])))))))),
0)</f>
        <v>0</v>
      </c>
      <c r="AJ95" s="101">
        <f t="array" ref="AJ95">IFERROR(
(AVERAGE((IF(DATOS_[[Sexo]:[Sexo]]=$B95,IF(DATOS_[[AGRUP. CLAS. PROF.]:[AGRUP. CLAS. PROF.]]=$B93,IF(DATOS_[[Check Periodo Ref.]:[Check Periodo Ref.]]="Dentro",IF(DATOS_[[Check Equiparado]:[Check Equiparado]]="Sí",IF(DATOS!BE$5="Sí",(1/DATOS_[[% anualiz]:[% anualiz]]),1)*IF(DATOS!BE$4="Sí",1/DATOS_[[% normaliz]:[% normaliz]],1)*(DATOS_[Conc.Sal.27])))))))),
0)</f>
        <v>0</v>
      </c>
      <c r="AK95" s="101">
        <f t="array" ref="AK95">IFERROR(
(AVERAGE((IF(DATOS_[[Sexo]:[Sexo]]=$B95,IF(DATOS_[[AGRUP. CLAS. PROF.]:[AGRUP. CLAS. PROF.]]=$B93,IF(DATOS_[[Check Periodo Ref.]:[Check Periodo Ref.]]="Dentro",IF(DATOS_[[Check Equiparado]:[Check Equiparado]]="Sí",IF(DATOS!BF$5="Sí",(1/DATOS_[[% anualiz]:[% anualiz]]),1)*IF(DATOS!BF$4="Sí",1/DATOS_[[% normaliz]:[% normaliz]],1)*(DATOS_[Conc.Sal.28])))))))),
0)</f>
        <v>0</v>
      </c>
      <c r="AL95" s="101">
        <f t="array" ref="AL95">IFERROR(
(AVERAGE((IF(DATOS_[[Sexo]:[Sexo]]=$B95,IF(DATOS_[[AGRUP. CLAS. PROF.]:[AGRUP. CLAS. PROF.]]=$B93,IF(DATOS_[[Check Periodo Ref.]:[Check Periodo Ref.]]="Dentro",IF(DATOS_[[Check Equiparado]:[Check Equiparado]]="Sí",IF(DATOS!BG$5="Sí",(1/DATOS_[[% anualiz]:[% anualiz]]),1)*IF(DATOS!BG$4="Sí",1/DATOS_[[% normaliz]:[% normaliz]],1)*(DATOS_[Conc.Sal.29])))))))),
0)</f>
        <v>0</v>
      </c>
      <c r="AM95" s="101">
        <f t="array" ref="AM95">IFERROR(
(AVERAGE((IF(DATOS_[[Sexo]:[Sexo]]=$B95,IF(DATOS_[[AGRUP. CLAS. PROF.]:[AGRUP. CLAS. PROF.]]=$B93,IF(DATOS_[[Check Periodo Ref.]:[Check Periodo Ref.]]="Dentro",IF(DATOS_[[Check Equiparado]:[Check Equiparado]]="Sí",IF(DATOS!BH$5="Sí",(1/DATOS_[[% anualiz]:[% anualiz]]),1)*IF(DATOS!BH$4="Sí",1/DATOS_[[% normaliz]:[% normaliz]],1)*(DATOS_[Conc.Sal.30])))))))),
0)</f>
        <v>0</v>
      </c>
      <c r="AN95" s="102">
        <f t="array" ref="AN95">IFERROR(
AVERAGE(IF(DATOS_[Sexo]=$B95,IF(DATOS_[[AGRUP. CLAS. PROF.]:[AGRUP. CLAS. PROF.]]=$B93,IF(DATOS_[Check Equiparado]="Sí",IF(DATOS_[Check Periodo Ref.]="Dentro",DATOS_[Tot COMPL.SAL Eq],FALSE))))),
0)</f>
        <v>0</v>
      </c>
      <c r="AO95" s="103">
        <f t="array" ref="AO95">IFERROR(
AVERAGE(IF(DATOS_[Sexo]=$B95,IF(DATOS_[[AGRUP. CLAS. PROF.]:[AGRUP. CLAS. PROF.]]=$B93,IF(DATOS_[Check Equiparado]="Sí",IF(DATOS_[Check Periodo Ref.]="Dentro",DATOS_[TOTAL SALARIO Eq],FALSE))))),
0)</f>
        <v>0</v>
      </c>
      <c r="AP95" s="104">
        <f t="array" ref="AP95">IFERROR(
(AVERAGE((IF(DATOS_[[Sexo]:[Sexo]]=$B95,IF(DATOS_[[AGRUP. CLAS. PROF.]:[AGRUP. CLAS. PROF.]]=$B93,IF(DATOS_[[Check Periodo Ref.]:[Check Periodo Ref.]]="Dentro",IF(DATOS_[[Check Equiparado]:[Check Equiparado]]="Sí",IF(DATOS!BI$5="Sí",(1/DATOS_[[% anualiz]:[% anualiz]]),1)*IF(DATOS!BI$4="Sí",1/DATOS_[[% normaliz]:[% normaliz]],1)*(DATOS_[C.Extra.01])))))))),
0)</f>
        <v>0</v>
      </c>
      <c r="AQ95" s="104">
        <f t="array" ref="AQ95">IFERROR(
(AVERAGE((IF(DATOS_[[Sexo]:[Sexo]]=$B95,IF(DATOS_[[AGRUP. CLAS. PROF.]:[AGRUP. CLAS. PROF.]]=$B93,IF(DATOS_[[Check Periodo Ref.]:[Check Periodo Ref.]]="Dentro",IF(DATOS_[[Check Equiparado]:[Check Equiparado]]="Sí",IF(DATOS!BJ$5="Sí",(1/DATOS_[[% anualiz]:[% anualiz]]),1)*IF(DATOS!BJ$4="Sí",1/DATOS_[[% normaliz]:[% normaliz]],1)*(DATOS_[C.Extra.02])))))))),
0)</f>
        <v>0</v>
      </c>
      <c r="AR95" s="104">
        <f t="array" ref="AR95">IFERROR(
(AVERAGE((IF(DATOS_[[Sexo]:[Sexo]]=$B95,IF(DATOS_[[AGRUP. CLAS. PROF.]:[AGRUP. CLAS. PROF.]]=$B93,IF(DATOS_[[Check Periodo Ref.]:[Check Periodo Ref.]]="Dentro",IF(DATOS_[[Check Equiparado]:[Check Equiparado]]="Sí",IF(DATOS!BK$5="Sí",(1/DATOS_[[% anualiz]:[% anualiz]]),1)*IF(DATOS!BK$4="Sí",1/DATOS_[[% normaliz]:[% normaliz]],1)*(DATOS_[C.Extra.03])))))))),
0)</f>
        <v>0</v>
      </c>
      <c r="AS95" s="104">
        <f t="array" ref="AS95">IFERROR(
(AVERAGE((IF(DATOS_[[Sexo]:[Sexo]]=$B95,IF(DATOS_[[AGRUP. CLAS. PROF.]:[AGRUP. CLAS. PROF.]]=$B93,IF(DATOS_[[Check Periodo Ref.]:[Check Periodo Ref.]]="Dentro",IF(DATOS_[[Check Equiparado]:[Check Equiparado]]="Sí",IF(DATOS!BL$5="Sí",(1/DATOS_[[% anualiz]:[% anualiz]]),1)*IF(DATOS!BL$4="Sí",1/DATOS_[[% normaliz]:[% normaliz]],1)*(DATOS_[C.Extra.04])))))))),
0)</f>
        <v>0</v>
      </c>
      <c r="AT95" s="104">
        <f t="array" ref="AT95">IFERROR(
(AVERAGE((IF(DATOS_[[Sexo]:[Sexo]]=$B95,IF(DATOS_[[AGRUP. CLAS. PROF.]:[AGRUP. CLAS. PROF.]]=$B93,IF(DATOS_[[Check Periodo Ref.]:[Check Periodo Ref.]]="Dentro",IF(DATOS_[[Check Equiparado]:[Check Equiparado]]="Sí",IF(DATOS!BM$5="Sí",(1/DATOS_[[% anualiz]:[% anualiz]]),1)*IF(DATOS!BM$4="Sí",1/DATOS_[[% normaliz]:[% normaliz]],1)*(DATOS_[C.Extra.05])))))))),
0)</f>
        <v>0</v>
      </c>
      <c r="AU95" s="105">
        <f t="array" ref="AU95">IFERROR(
AVERAGE(IF(DATOS_[Sexo]=$B95,IF(DATOS_[[AGRUP. CLAS. PROF.]:[AGRUP. CLAS. PROF.]]=$B93,IF(DATOS_[Check Equiparado]="Sí",IF(DATOS_[Check Periodo Ref.]="Dentro",DATOS_[Tot Extrasalarial Eq],FALSE))))),
0)</f>
        <v>0</v>
      </c>
      <c r="AV95" s="106">
        <f t="array" ref="AV95">IFERROR(
AVERAGE(IF(DATOS_[Sexo]=$B95,IF(DATOS_[[AGRUP. CLAS. PROF.]:[AGRUP. CLAS. PROF.]]=$B93,IF(DATOS_[Check Equiparado]="Sí",IF(DATOS_[Check Periodo Ref.]="Dentro",DATOS_[TOTAL Retrib Eq],FALSE))))),
0)</f>
        <v>0</v>
      </c>
    </row>
    <row r="96" spans="1:48" ht="17.25" thickBot="1" x14ac:dyDescent="0.35">
      <c r="A96" s="53" t="str">
        <f t="shared" ref="A96" si="111">+A97</f>
        <v>[ocultar]</v>
      </c>
      <c r="B96" s="62" t="s">
        <v>244</v>
      </c>
      <c r="C96" s="99"/>
      <c r="D96" s="63"/>
      <c r="E96" s="63"/>
      <c r="F96" s="63"/>
      <c r="G96" s="63"/>
      <c r="H96" s="63"/>
      <c r="I96" s="129" t="str">
        <f t="shared" ref="I96:AV96" si="112">IFERROR((I97-I98)/I97,"")</f>
        <v/>
      </c>
      <c r="J96" s="130" t="str">
        <f t="shared" si="112"/>
        <v/>
      </c>
      <c r="K96" s="131" t="str">
        <f t="shared" si="112"/>
        <v/>
      </c>
      <c r="L96" s="131" t="str">
        <f t="shared" si="112"/>
        <v/>
      </c>
      <c r="M96" s="131" t="str">
        <f t="shared" si="112"/>
        <v/>
      </c>
      <c r="N96" s="132" t="str">
        <f t="shared" si="112"/>
        <v/>
      </c>
      <c r="O96" s="133" t="str">
        <f t="shared" si="112"/>
        <v/>
      </c>
      <c r="P96" s="133" t="str">
        <f t="shared" si="112"/>
        <v/>
      </c>
      <c r="Q96" s="133" t="str">
        <f t="shared" si="112"/>
        <v/>
      </c>
      <c r="R96" s="133" t="str">
        <f t="shared" si="112"/>
        <v/>
      </c>
      <c r="S96" s="133" t="str">
        <f t="shared" si="112"/>
        <v/>
      </c>
      <c r="T96" s="133" t="str">
        <f t="shared" si="112"/>
        <v/>
      </c>
      <c r="U96" s="133" t="str">
        <f t="shared" si="112"/>
        <v/>
      </c>
      <c r="V96" s="133" t="str">
        <f t="shared" si="112"/>
        <v/>
      </c>
      <c r="W96" s="133" t="str">
        <f t="shared" si="112"/>
        <v/>
      </c>
      <c r="X96" s="133" t="str">
        <f t="shared" si="112"/>
        <v/>
      </c>
      <c r="Y96" s="133" t="str">
        <f t="shared" si="112"/>
        <v/>
      </c>
      <c r="Z96" s="132" t="str">
        <f t="shared" si="112"/>
        <v/>
      </c>
      <c r="AA96" s="132" t="str">
        <f t="shared" si="112"/>
        <v/>
      </c>
      <c r="AB96" s="132" t="str">
        <f t="shared" si="112"/>
        <v/>
      </c>
      <c r="AC96" s="132" t="str">
        <f t="shared" si="112"/>
        <v/>
      </c>
      <c r="AD96" s="132" t="str">
        <f t="shared" si="112"/>
        <v/>
      </c>
      <c r="AE96" s="132" t="str">
        <f t="shared" si="112"/>
        <v/>
      </c>
      <c r="AF96" s="132" t="str">
        <f t="shared" si="112"/>
        <v/>
      </c>
      <c r="AG96" s="132" t="str">
        <f t="shared" si="112"/>
        <v/>
      </c>
      <c r="AH96" s="132" t="str">
        <f t="shared" si="112"/>
        <v/>
      </c>
      <c r="AI96" s="132" t="str">
        <f t="shared" si="112"/>
        <v/>
      </c>
      <c r="AJ96" s="132" t="str">
        <f t="shared" si="112"/>
        <v/>
      </c>
      <c r="AK96" s="132" t="str">
        <f t="shared" si="112"/>
        <v/>
      </c>
      <c r="AL96" s="132" t="str">
        <f t="shared" si="112"/>
        <v/>
      </c>
      <c r="AM96" s="132" t="str">
        <f t="shared" si="112"/>
        <v/>
      </c>
      <c r="AN96" s="134" t="str">
        <f t="shared" si="112"/>
        <v/>
      </c>
      <c r="AO96" s="138" t="str">
        <f t="shared" si="112"/>
        <v/>
      </c>
      <c r="AP96" s="135" t="str">
        <f t="shared" si="112"/>
        <v/>
      </c>
      <c r="AQ96" s="135" t="str">
        <f t="shared" si="112"/>
        <v/>
      </c>
      <c r="AR96" s="135" t="str">
        <f t="shared" si="112"/>
        <v/>
      </c>
      <c r="AS96" s="135" t="str">
        <f t="shared" si="112"/>
        <v/>
      </c>
      <c r="AT96" s="135" t="str">
        <f t="shared" si="112"/>
        <v/>
      </c>
      <c r="AU96" s="136" t="str">
        <f t="shared" si="112"/>
        <v/>
      </c>
      <c r="AV96" s="137" t="str">
        <f t="shared" si="112"/>
        <v/>
      </c>
    </row>
    <row r="97" spans="1:48" x14ac:dyDescent="0.3">
      <c r="A97" s="53" t="str">
        <f t="shared" ref="A97" si="113">+IF(C97+C98=0,"[ocultar]","")</f>
        <v>[ocultar]</v>
      </c>
      <c r="B97" s="57" t="s">
        <v>162</v>
      </c>
      <c r="C97" s="56">
        <f t="array" ref="C97">SUM(IF($B97=DATOS_[Sexo],
IF($B96=DATOS_[AGRUP. CLAS. PROF.],
IF("Dentro"=DATOS_[Check Periodo Ref.],
1/(COUNTIFS(DATOS_[Sexo],$B97,DATOS_[AGRUP. CLAS. PROF.],$B96,DATOS_[Check Periodo Ref.],"Dentro",DATOS_[id],DATOS_[id]))))))</f>
        <v>0</v>
      </c>
      <c r="D97" s="58">
        <f>COUNTIFS(DATOS_[AGRUP. CLAS. PROF.],$B96,DATOS_[Sexo],$B97,DATOS_[Check Periodo Ref.],"Dentro")</f>
        <v>0</v>
      </c>
      <c r="E97" s="58">
        <f>COUNTIFS(DATOS_[AGRUP. CLAS. PROF.],$B96,DATOS_[Sexo],$B97,DATOS_[Check Periodo Ref.],"Dentro",DATOS_[Check Nº SC Norm],"Sí")</f>
        <v>0</v>
      </c>
      <c r="F97" s="58">
        <f>COUNTIFS(DATOS_[AGRUP. CLAS. PROF.],$B96,DATOS_[Sexo],$B97,DATOS_[Check Periodo Ref.],"Dentro",DATOS_[Check Nº SC Anualiz],"Sí")</f>
        <v>0</v>
      </c>
      <c r="G97" s="58">
        <f>COUNTIFS(DATOS_[AGRUP. CLAS. PROF.],$B96,DATOS_[Sexo],$B97,DATOS_[Check Periodo Ref.],"Dentro",DATOS_[Check Nº SC Norm y Anualiz],"Sí")</f>
        <v>0</v>
      </c>
      <c r="H97" s="58">
        <f>COUNTIFS(DATOS_[AGRUP. CLAS. PROF.],$B96,DATOS_[Sexo],$B97,DATOS_[Check Periodo Ref.],"Dentro",DATOS_[Check Equiparación],"Sí")</f>
        <v>0</v>
      </c>
      <c r="I97" s="100">
        <f t="array" ref="I97">IFERROR(
AVERAGE(IF(DATOS_[Sexo]=$B97,IF(DATOS_[[AGRUP. CLAS. PROF.]:[AGRUP. CLAS. PROF.]]=$B96,IF(DATOS_[Check Equiparado]="Sí",IF(DATOS_[Check Periodo Ref.]="Dentro",DATOS_[SALARIO BASE Eq],FALSE))))),
0)</f>
        <v>0</v>
      </c>
      <c r="J97" s="101">
        <f t="array" ref="J97">IFERROR(
(AVERAGE((IF(DATOS_[[Sexo]:[Sexo]]=$B97,IF(DATOS_[[AGRUP. CLAS. PROF.]:[AGRUP. CLAS. PROF.]]=$B96,IF(DATOS_[[Check Periodo Ref.]:[Check Periodo Ref.]]="Dentro",IF(DATOS_[[Check Equiparado]:[Check Equiparado]]="Sí",IF(DATOS!AE$5="Sí",(1/DATOS_[[% anualiz]:[% anualiz]]),1)*IF(DATOS!AE$4="Sí",1/DATOS_[[% normaliz]:[% normaliz]],1)*(DATOS_[Conc.Sal.01])))))))),
0)</f>
        <v>0</v>
      </c>
      <c r="K97" s="101">
        <f t="array" ref="K97">IFERROR(
(AVERAGE((IF(DATOS_[[Sexo]:[Sexo]]=$B97,IF(DATOS_[[AGRUP. CLAS. PROF.]:[AGRUP. CLAS. PROF.]]=$B96,IF(DATOS_[[Check Periodo Ref.]:[Check Periodo Ref.]]="Dentro",IF(DATOS_[[Check Equiparado]:[Check Equiparado]]="Sí",IF(DATOS!AF$5="Sí",(1/DATOS_[[% anualiz]:[% anualiz]]),1)*IF(DATOS!AF$4="Sí",1/DATOS_[[% normaliz]:[% normaliz]],1)*(DATOS_[Conc.Sal.02])))))))),
0)</f>
        <v>0</v>
      </c>
      <c r="L97" s="101">
        <f t="array" ref="L97">IFERROR(
(AVERAGE((IF(DATOS_[[Sexo]:[Sexo]]=$B97,IF(DATOS_[[AGRUP. CLAS. PROF.]:[AGRUP. CLAS. PROF.]]=$B96,IF(DATOS_[[Check Periodo Ref.]:[Check Periodo Ref.]]="Dentro",IF(DATOS_[[Check Equiparado]:[Check Equiparado]]="Sí",IF(DATOS!AG$5="Sí",(1/DATOS_[[% anualiz]:[% anualiz]]),1)*IF(DATOS!AG$4="Sí",1/DATOS_[[% normaliz]:[% normaliz]],1)*(DATOS_[Conc.Sal.03])))))))),
0)</f>
        <v>0</v>
      </c>
      <c r="M97" s="101">
        <f t="array" ref="M97">IFERROR(
(AVERAGE((IF(DATOS_[[Sexo]:[Sexo]]=$B97,IF(DATOS_[[AGRUP. CLAS. PROF.]:[AGRUP. CLAS. PROF.]]=$B96,IF(DATOS_[[Check Periodo Ref.]:[Check Periodo Ref.]]="Dentro",IF(DATOS_[[Check Equiparado]:[Check Equiparado]]="Sí",IF(DATOS!AH$5="Sí",(1/DATOS_[[% anualiz]:[% anualiz]]),1)*IF(DATOS!AH$4="Sí",1/DATOS_[[% normaliz]:[% normaliz]],1)*(DATOS_[Conc.Sal.04])))))))),
0)</f>
        <v>0</v>
      </c>
      <c r="N97" s="101">
        <f t="array" ref="N97">IFERROR(
(AVERAGE((IF(DATOS_[[Sexo]:[Sexo]]=$B97,IF(DATOS_[[AGRUP. CLAS. PROF.]:[AGRUP. CLAS. PROF.]]=$B96,IF(DATOS_[[Check Periodo Ref.]:[Check Periodo Ref.]]="Dentro",IF(DATOS_[[Check Equiparado]:[Check Equiparado]]="Sí",IF(DATOS!AI$5="Sí",(1/DATOS_[[% anualiz]:[% anualiz]]),1)*IF(DATOS!AI$4="Sí",1/DATOS_[[% normaliz]:[% normaliz]],1)*(DATOS_[Conc.Sal.05])))))))),
0)</f>
        <v>0</v>
      </c>
      <c r="O97" s="101">
        <f t="array" ref="O97">IFERROR(
(AVERAGE((IF(DATOS_[[Sexo]:[Sexo]]=$B97,IF(DATOS_[[AGRUP. CLAS. PROF.]:[AGRUP. CLAS. PROF.]]=$B96,IF(DATOS_[[Check Periodo Ref.]:[Check Periodo Ref.]]="Dentro",IF(DATOS_[[Check Equiparado]:[Check Equiparado]]="Sí",IF(DATOS!AJ$5="Sí",(1/DATOS_[[% anualiz]:[% anualiz]]),1)*IF(DATOS!AJ$4="Sí",1/DATOS_[[% normaliz]:[% normaliz]],1)*(DATOS_[Conc.Sal.06])))))))),
0)</f>
        <v>0</v>
      </c>
      <c r="P97" s="101">
        <f t="array" ref="P97">IFERROR(
(AVERAGE((IF(DATOS_[[Sexo]:[Sexo]]=$B97,IF(DATOS_[[AGRUP. CLAS. PROF.]:[AGRUP. CLAS. PROF.]]=$B96,IF(DATOS_[[Check Periodo Ref.]:[Check Periodo Ref.]]="Dentro",IF(DATOS_[[Check Equiparado]:[Check Equiparado]]="Sí",IF(DATOS!AK$5="Sí",(1/DATOS_[[% anualiz]:[% anualiz]]),1)*IF(DATOS!AK$4="Sí",1/DATOS_[[% normaliz]:[% normaliz]],1)*(DATOS_[Conc.Sal.07])))))))),
0)</f>
        <v>0</v>
      </c>
      <c r="Q97" s="101">
        <f t="array" ref="Q97">IFERROR(
(AVERAGE((IF(DATOS_[[Sexo]:[Sexo]]=$B97,IF(DATOS_[[AGRUP. CLAS. PROF.]:[AGRUP. CLAS. PROF.]]=$B96,IF(DATOS_[[Check Periodo Ref.]:[Check Periodo Ref.]]="Dentro",IF(DATOS_[[Check Equiparado]:[Check Equiparado]]="Sí",IF(DATOS!AL$5="Sí",(1/DATOS_[[% anualiz]:[% anualiz]]),1)*IF(DATOS!AL$4="Sí",1/DATOS_[[% normaliz]:[% normaliz]],1)*(DATOS_[Conc.Sal.08])))))))),
0)</f>
        <v>0</v>
      </c>
      <c r="R97" s="101">
        <f t="array" ref="R97">IFERROR(
(AVERAGE((IF(DATOS_[[Sexo]:[Sexo]]=$B97,IF(DATOS_[[AGRUP. CLAS. PROF.]:[AGRUP. CLAS. PROF.]]=$B96,IF(DATOS_[[Check Periodo Ref.]:[Check Periodo Ref.]]="Dentro",IF(DATOS_[[Check Equiparado]:[Check Equiparado]]="Sí",IF(DATOS!AM$5="Sí",(1/DATOS_[[% anualiz]:[% anualiz]]),1)*IF(DATOS!AM$4="Sí",1/DATOS_[[% normaliz]:[% normaliz]],1)*(DATOS_[Conc.Sal.09])))))))),
0)</f>
        <v>0</v>
      </c>
      <c r="S97" s="101">
        <f t="array" ref="S97">IFERROR(
(AVERAGE((IF(DATOS_[[Sexo]:[Sexo]]=$B97,IF(DATOS_[[AGRUP. CLAS. PROF.]:[AGRUP. CLAS. PROF.]]=$B96,IF(DATOS_[[Check Periodo Ref.]:[Check Periodo Ref.]]="Dentro",IF(DATOS_[[Check Equiparado]:[Check Equiparado]]="Sí",IF(DATOS!AN$5="Sí",(1/DATOS_[[% anualiz]:[% anualiz]]),1)*IF(DATOS!AN$4="Sí",1/DATOS_[[% normaliz]:[% normaliz]],1)*(DATOS_[Conc.Sal.10])))))))),
0)</f>
        <v>0</v>
      </c>
      <c r="T97" s="101">
        <f t="array" ref="T97">IFERROR(
(AVERAGE((IF(DATOS_[[Sexo]:[Sexo]]=$B97,IF(DATOS_[[AGRUP. CLAS. PROF.]:[AGRUP. CLAS. PROF.]]=$B96,IF(DATOS_[[Check Periodo Ref.]:[Check Periodo Ref.]]="Dentro",IF(DATOS_[[Check Equiparado]:[Check Equiparado]]="Sí",IF(DATOS!AO$5="Sí",(1/DATOS_[[% anualiz]:[% anualiz]]),1)*IF(DATOS!AO$4="Sí",1/DATOS_[[% normaliz]:[% normaliz]],1)*(DATOS_[Conc.Sal.11])))))))),
0)</f>
        <v>0</v>
      </c>
      <c r="U97" s="101">
        <f t="array" ref="U97">IFERROR(
(AVERAGE((IF(DATOS_[[Sexo]:[Sexo]]=$B97,IF(DATOS_[[AGRUP. CLAS. PROF.]:[AGRUP. CLAS. PROF.]]=$B96,IF(DATOS_[[Check Periodo Ref.]:[Check Periodo Ref.]]="Dentro",IF(DATOS_[[Check Equiparado]:[Check Equiparado]]="Sí",IF(DATOS!AP$5="Sí",(1/DATOS_[[% anualiz]:[% anualiz]]),1)*IF(DATOS!AP$4="Sí",1/DATOS_[[% normaliz]:[% normaliz]],1)*(DATOS_[Conc.Sal.12])))))))),
0)</f>
        <v>0</v>
      </c>
      <c r="V97" s="101">
        <f t="array" ref="V97">IFERROR(
(AVERAGE((IF(DATOS_[[Sexo]:[Sexo]]=$B97,IF(DATOS_[[AGRUP. CLAS. PROF.]:[AGRUP. CLAS. PROF.]]=$B96,IF(DATOS_[[Check Periodo Ref.]:[Check Periodo Ref.]]="Dentro",IF(DATOS_[[Check Equiparado]:[Check Equiparado]]="Sí",IF(DATOS!AQ$5="Sí",(1/DATOS_[[% anualiz]:[% anualiz]]),1)*IF(DATOS!AQ$4="Sí",1/DATOS_[[% normaliz]:[% normaliz]],1)*(DATOS_[Conc.Sal.13])))))))),
0)</f>
        <v>0</v>
      </c>
      <c r="W97" s="101">
        <f t="array" ref="W97">IFERROR(
(AVERAGE((IF(DATOS_[[Sexo]:[Sexo]]=$B97,IF(DATOS_[[AGRUP. CLAS. PROF.]:[AGRUP. CLAS. PROF.]]=$B96,IF(DATOS_[[Check Periodo Ref.]:[Check Periodo Ref.]]="Dentro",IF(DATOS_[[Check Equiparado]:[Check Equiparado]]="Sí",IF(DATOS!AR$5="Sí",(1/DATOS_[[% anualiz]:[% anualiz]]),1)*IF(DATOS!AR$4="Sí",1/DATOS_[[% normaliz]:[% normaliz]],1)*(DATOS_[Conc.Sal.14])))))))),
0)</f>
        <v>0</v>
      </c>
      <c r="X97" s="101">
        <f t="array" ref="X97">IFERROR(
(AVERAGE((IF(DATOS_[[Sexo]:[Sexo]]=$B97,IF(DATOS_[[AGRUP. CLAS. PROF.]:[AGRUP. CLAS. PROF.]]=$B96,IF(DATOS_[[Check Periodo Ref.]:[Check Periodo Ref.]]="Dentro",IF(DATOS_[[Check Equiparado]:[Check Equiparado]]="Sí",IF(DATOS!AS$5="Sí",(1/DATOS_[[% anualiz]:[% anualiz]]),1)*IF(DATOS!AS$4="Sí",1/DATOS_[[% normaliz]:[% normaliz]],1)*(DATOS_[Conc.Sal.15])))))))),
0)</f>
        <v>0</v>
      </c>
      <c r="Y97" s="101">
        <f t="array" ref="Y97">IFERROR(
(AVERAGE((IF(DATOS_[[Sexo]:[Sexo]]=$B97,IF(DATOS_[[AGRUP. CLAS. PROF.]:[AGRUP. CLAS. PROF.]]=$B96,IF(DATOS_[[Check Periodo Ref.]:[Check Periodo Ref.]]="Dentro",IF(DATOS_[[Check Equiparado]:[Check Equiparado]]="Sí",IF(DATOS!AT$5="Sí",(1/DATOS_[[% anualiz]:[% anualiz]]),1)*IF(DATOS!AT$4="Sí",1/DATOS_[[% normaliz]:[% normaliz]],1)*(DATOS_[Conc.Sal.16])))))))),
0)</f>
        <v>0</v>
      </c>
      <c r="Z97" s="101">
        <f t="array" ref="Z97">IFERROR(
(AVERAGE((IF(DATOS_[[Sexo]:[Sexo]]=$B97,IF(DATOS_[[AGRUP. CLAS. PROF.]:[AGRUP. CLAS. PROF.]]=$B96,IF(DATOS_[[Check Periodo Ref.]:[Check Periodo Ref.]]="Dentro",IF(DATOS_[[Check Equiparado]:[Check Equiparado]]="Sí",IF(DATOS!AU$5="Sí",(1/DATOS_[[% anualiz]:[% anualiz]]),1)*IF(DATOS!AU$4="Sí",1/DATOS_[[% normaliz]:[% normaliz]],1)*(DATOS_[Conc.Sal.17])))))))),
0)</f>
        <v>0</v>
      </c>
      <c r="AA97" s="101">
        <f t="array" ref="AA97">IFERROR(
(AVERAGE((IF(DATOS_[[Sexo]:[Sexo]]=$B97,IF(DATOS_[[AGRUP. CLAS. PROF.]:[AGRUP. CLAS. PROF.]]=$B96,IF(DATOS_[[Check Periodo Ref.]:[Check Periodo Ref.]]="Dentro",IF(DATOS_[[Check Equiparado]:[Check Equiparado]]="Sí",IF(DATOS!AV$5="Sí",(1/DATOS_[[% anualiz]:[% anualiz]]),1)*IF(DATOS!AV$4="Sí",1/DATOS_[[% normaliz]:[% normaliz]],1)*(DATOS_[Conc.Sal.18])))))))),
0)</f>
        <v>0</v>
      </c>
      <c r="AB97" s="101">
        <f t="array" ref="AB97">IFERROR(
(AVERAGE((IF(DATOS_[[Sexo]:[Sexo]]=$B97,IF(DATOS_[[AGRUP. CLAS. PROF.]:[AGRUP. CLAS. PROF.]]=$B96,IF(DATOS_[[Check Periodo Ref.]:[Check Periodo Ref.]]="Dentro",IF(DATOS_[[Check Equiparado]:[Check Equiparado]]="Sí",IF(DATOS!AW$5="Sí",(1/DATOS_[[% anualiz]:[% anualiz]]),1)*IF(DATOS!AW$4="Sí",1/DATOS_[[% normaliz]:[% normaliz]],1)*(DATOS_[Conc.Sal.19])))))))),
0)</f>
        <v>0</v>
      </c>
      <c r="AC97" s="101">
        <f t="array" ref="AC97">IFERROR(
(AVERAGE((IF(DATOS_[[Sexo]:[Sexo]]=$B97,IF(DATOS_[[AGRUP. CLAS. PROF.]:[AGRUP. CLAS. PROF.]]=$B96,IF(DATOS_[[Check Periodo Ref.]:[Check Periodo Ref.]]="Dentro",IF(DATOS_[[Check Equiparado]:[Check Equiparado]]="Sí",IF(DATOS!AX$5="Sí",(1/DATOS_[[% anualiz]:[% anualiz]]),1)*IF(DATOS!AX$4="Sí",1/DATOS_[[% normaliz]:[% normaliz]],1)*(DATOS_[Conc.Sal.20])))))))),
0)</f>
        <v>0</v>
      </c>
      <c r="AD97" s="101">
        <f t="array" ref="AD97">IFERROR(
(AVERAGE((IF(DATOS_[[Sexo]:[Sexo]]=$B97,IF(DATOS_[[AGRUP. CLAS. PROF.]:[AGRUP. CLAS. PROF.]]=$B96,IF(DATOS_[[Check Periodo Ref.]:[Check Periodo Ref.]]="Dentro",IF(DATOS_[[Check Equiparado]:[Check Equiparado]]="Sí",IF(DATOS!AY$5="Sí",(1/DATOS_[[% anualiz]:[% anualiz]]),1)*IF(DATOS!AY$4="Sí",1/DATOS_[[% normaliz]:[% normaliz]],1)*(DATOS_[Conc.Sal.21])))))))),
0)</f>
        <v>0</v>
      </c>
      <c r="AE97" s="101">
        <f t="array" ref="AE97">IFERROR(
(AVERAGE((IF(DATOS_[[Sexo]:[Sexo]]=$B97,IF(DATOS_[[AGRUP. CLAS. PROF.]:[AGRUP. CLAS. PROF.]]=$B96,IF(DATOS_[[Check Periodo Ref.]:[Check Periodo Ref.]]="Dentro",IF(DATOS_[[Check Equiparado]:[Check Equiparado]]="Sí",IF(DATOS!AZ$5="Sí",(1/DATOS_[[% anualiz]:[% anualiz]]),1)*IF(DATOS!AZ$4="Sí",1/DATOS_[[% normaliz]:[% normaliz]],1)*(DATOS_[Conc.Sal.22])))))))),
0)</f>
        <v>0</v>
      </c>
      <c r="AF97" s="101">
        <f t="array" ref="AF97">IFERROR(
(AVERAGE((IF(DATOS_[[Sexo]:[Sexo]]=$B97,IF(DATOS_[[AGRUP. CLAS. PROF.]:[AGRUP. CLAS. PROF.]]=$B96,IF(DATOS_[[Check Periodo Ref.]:[Check Periodo Ref.]]="Dentro",IF(DATOS_[[Check Equiparado]:[Check Equiparado]]="Sí",IF(DATOS!BA$5="Sí",(1/DATOS_[[% anualiz]:[% anualiz]]),1)*IF(DATOS!BA$4="Sí",1/DATOS_[[% normaliz]:[% normaliz]],1)*(DATOS_[Conc.Sal.23])))))))),
0)</f>
        <v>0</v>
      </c>
      <c r="AG97" s="101">
        <f t="array" ref="AG97">IFERROR(
(AVERAGE((IF(DATOS_[[Sexo]:[Sexo]]=$B97,IF(DATOS_[[AGRUP. CLAS. PROF.]:[AGRUP. CLAS. PROF.]]=$B96,IF(DATOS_[[Check Periodo Ref.]:[Check Periodo Ref.]]="Dentro",IF(DATOS_[[Check Equiparado]:[Check Equiparado]]="Sí",IF(DATOS!BB$5="Sí",(1/DATOS_[[% anualiz]:[% anualiz]]),1)*IF(DATOS!BB$4="Sí",1/DATOS_[[% normaliz]:[% normaliz]],1)*(DATOS_[Conc.Sal.24])))))))),
0)</f>
        <v>0</v>
      </c>
      <c r="AH97" s="101">
        <f t="array" ref="AH97">IFERROR(
(AVERAGE((IF(DATOS_[[Sexo]:[Sexo]]=$B97,IF(DATOS_[[AGRUP. CLAS. PROF.]:[AGRUP. CLAS. PROF.]]=$B96,IF(DATOS_[[Check Periodo Ref.]:[Check Periodo Ref.]]="Dentro",IF(DATOS_[[Check Equiparado]:[Check Equiparado]]="Sí",IF(DATOS!BC$5="Sí",(1/DATOS_[[% anualiz]:[% anualiz]]),1)*IF(DATOS!BC$4="Sí",1/DATOS_[[% normaliz]:[% normaliz]],1)*(DATOS_[Conc.Sal.25])))))))),
0)</f>
        <v>0</v>
      </c>
      <c r="AI97" s="101">
        <f t="array" ref="AI97">IFERROR(
(AVERAGE((IF(DATOS_[[Sexo]:[Sexo]]=$B97,IF(DATOS_[[AGRUP. CLAS. PROF.]:[AGRUP. CLAS. PROF.]]=$B96,IF(DATOS_[[Check Periodo Ref.]:[Check Periodo Ref.]]="Dentro",IF(DATOS_[[Check Equiparado]:[Check Equiparado]]="Sí",IF(DATOS!BD$5="Sí",(1/DATOS_[[% anualiz]:[% anualiz]]),1)*IF(DATOS!BD$4="Sí",1/DATOS_[[% normaliz]:[% normaliz]],1)*(DATOS_[Conc.Sal.26])))))))),
0)</f>
        <v>0</v>
      </c>
      <c r="AJ97" s="101">
        <f t="array" ref="AJ97">IFERROR(
(AVERAGE((IF(DATOS_[[Sexo]:[Sexo]]=$B97,IF(DATOS_[[AGRUP. CLAS. PROF.]:[AGRUP. CLAS. PROF.]]=$B96,IF(DATOS_[[Check Periodo Ref.]:[Check Periodo Ref.]]="Dentro",IF(DATOS_[[Check Equiparado]:[Check Equiparado]]="Sí",IF(DATOS!BE$5="Sí",(1/DATOS_[[% anualiz]:[% anualiz]]),1)*IF(DATOS!BE$4="Sí",1/DATOS_[[% normaliz]:[% normaliz]],1)*(DATOS_[Conc.Sal.27])))))))),
0)</f>
        <v>0</v>
      </c>
      <c r="AK97" s="101">
        <f t="array" ref="AK97">IFERROR(
(AVERAGE((IF(DATOS_[[Sexo]:[Sexo]]=$B97,IF(DATOS_[[AGRUP. CLAS. PROF.]:[AGRUP. CLAS. PROF.]]=$B96,IF(DATOS_[[Check Periodo Ref.]:[Check Periodo Ref.]]="Dentro",IF(DATOS_[[Check Equiparado]:[Check Equiparado]]="Sí",IF(DATOS!BF$5="Sí",(1/DATOS_[[% anualiz]:[% anualiz]]),1)*IF(DATOS!BF$4="Sí",1/DATOS_[[% normaliz]:[% normaliz]],1)*(DATOS_[Conc.Sal.28])))))))),
0)</f>
        <v>0</v>
      </c>
      <c r="AL97" s="101">
        <f t="array" ref="AL97">IFERROR(
(AVERAGE((IF(DATOS_[[Sexo]:[Sexo]]=$B97,IF(DATOS_[[AGRUP. CLAS. PROF.]:[AGRUP. CLAS. PROF.]]=$B96,IF(DATOS_[[Check Periodo Ref.]:[Check Periodo Ref.]]="Dentro",IF(DATOS_[[Check Equiparado]:[Check Equiparado]]="Sí",IF(DATOS!BG$5="Sí",(1/DATOS_[[% anualiz]:[% anualiz]]),1)*IF(DATOS!BG$4="Sí",1/DATOS_[[% normaliz]:[% normaliz]],1)*(DATOS_[Conc.Sal.29])))))))),
0)</f>
        <v>0</v>
      </c>
      <c r="AM97" s="101">
        <f t="array" ref="AM97">IFERROR(
(AVERAGE((IF(DATOS_[[Sexo]:[Sexo]]=$B97,IF(DATOS_[[AGRUP. CLAS. PROF.]:[AGRUP. CLAS. PROF.]]=$B96,IF(DATOS_[[Check Periodo Ref.]:[Check Periodo Ref.]]="Dentro",IF(DATOS_[[Check Equiparado]:[Check Equiparado]]="Sí",IF(DATOS!BH$5="Sí",(1/DATOS_[[% anualiz]:[% anualiz]]),1)*IF(DATOS!BH$4="Sí",1/DATOS_[[% normaliz]:[% normaliz]],1)*(DATOS_[Conc.Sal.30])))))))),
0)</f>
        <v>0</v>
      </c>
      <c r="AN97" s="102">
        <f t="array" ref="AN97">IFERROR(
AVERAGE(IF(DATOS_[Sexo]=$B97,IF(DATOS_[[AGRUP. CLAS. PROF.]:[AGRUP. CLAS. PROF.]]=$B96,IF(DATOS_[Check Equiparado]="Sí",IF(DATOS_[Check Periodo Ref.]="Dentro",DATOS_[Tot COMPL.SAL Eq],FALSE))))),
0)</f>
        <v>0</v>
      </c>
      <c r="AO97" s="103">
        <f t="array" ref="AO97">IFERROR(
AVERAGE(IF(DATOS_[Sexo]=$B97,IF(DATOS_[[AGRUP. CLAS. PROF.]:[AGRUP. CLAS. PROF.]]=$B96,IF(DATOS_[Check Equiparado]="Sí",IF(DATOS_[Check Periodo Ref.]="Dentro",DATOS_[TOTAL SALARIO Eq],FALSE))))),
0)</f>
        <v>0</v>
      </c>
      <c r="AP97" s="104">
        <f t="array" ref="AP97">IFERROR(
(AVERAGE((IF(DATOS_[[Sexo]:[Sexo]]=$B97,IF(DATOS_[[AGRUP. CLAS. PROF.]:[AGRUP. CLAS. PROF.]]=$B96,IF(DATOS_[[Check Periodo Ref.]:[Check Periodo Ref.]]="Dentro",IF(DATOS_[[Check Equiparado]:[Check Equiparado]]="Sí",IF(DATOS!BI$5="Sí",(1/DATOS_[[% anualiz]:[% anualiz]]),1)*IF(DATOS!BI$4="Sí",1/DATOS_[[% normaliz]:[% normaliz]],1)*(DATOS_[C.Extra.01])))))))),
0)</f>
        <v>0</v>
      </c>
      <c r="AQ97" s="104">
        <f t="array" ref="AQ97">IFERROR(
(AVERAGE((IF(DATOS_[[Sexo]:[Sexo]]=$B97,IF(DATOS_[[AGRUP. CLAS. PROF.]:[AGRUP. CLAS. PROF.]]=$B96,IF(DATOS_[[Check Periodo Ref.]:[Check Periodo Ref.]]="Dentro",IF(DATOS_[[Check Equiparado]:[Check Equiparado]]="Sí",IF(DATOS!BJ$5="Sí",(1/DATOS_[[% anualiz]:[% anualiz]]),1)*IF(DATOS!BJ$4="Sí",1/DATOS_[[% normaliz]:[% normaliz]],1)*(DATOS_[C.Extra.02])))))))),
0)</f>
        <v>0</v>
      </c>
      <c r="AR97" s="104">
        <f t="array" ref="AR97">IFERROR(
(AVERAGE((IF(DATOS_[[Sexo]:[Sexo]]=$B97,IF(DATOS_[[AGRUP. CLAS. PROF.]:[AGRUP. CLAS. PROF.]]=$B96,IF(DATOS_[[Check Periodo Ref.]:[Check Periodo Ref.]]="Dentro",IF(DATOS_[[Check Equiparado]:[Check Equiparado]]="Sí",IF(DATOS!BK$5="Sí",(1/DATOS_[[% anualiz]:[% anualiz]]),1)*IF(DATOS!BK$4="Sí",1/DATOS_[[% normaliz]:[% normaliz]],1)*(DATOS_[C.Extra.03])))))))),
0)</f>
        <v>0</v>
      </c>
      <c r="AS97" s="104">
        <f t="array" ref="AS97">IFERROR(
(AVERAGE((IF(DATOS_[[Sexo]:[Sexo]]=$B97,IF(DATOS_[[AGRUP. CLAS. PROF.]:[AGRUP. CLAS. PROF.]]=$B96,IF(DATOS_[[Check Periodo Ref.]:[Check Periodo Ref.]]="Dentro",IF(DATOS_[[Check Equiparado]:[Check Equiparado]]="Sí",IF(DATOS!BL$5="Sí",(1/DATOS_[[% anualiz]:[% anualiz]]),1)*IF(DATOS!BL$4="Sí",1/DATOS_[[% normaliz]:[% normaliz]],1)*(DATOS_[C.Extra.04])))))))),
0)</f>
        <v>0</v>
      </c>
      <c r="AT97" s="104">
        <f t="array" ref="AT97">IFERROR(
(AVERAGE((IF(DATOS_[[Sexo]:[Sexo]]=$B97,IF(DATOS_[[AGRUP. CLAS. PROF.]:[AGRUP. CLAS. PROF.]]=$B96,IF(DATOS_[[Check Periodo Ref.]:[Check Periodo Ref.]]="Dentro",IF(DATOS_[[Check Equiparado]:[Check Equiparado]]="Sí",IF(DATOS!BM$5="Sí",(1/DATOS_[[% anualiz]:[% anualiz]]),1)*IF(DATOS!BM$4="Sí",1/DATOS_[[% normaliz]:[% normaliz]],1)*(DATOS_[C.Extra.05])))))))),
0)</f>
        <v>0</v>
      </c>
      <c r="AU97" s="105">
        <f t="array" ref="AU97">IFERROR(
AVERAGE(IF(DATOS_[Sexo]=$B97,IF(DATOS_[[AGRUP. CLAS. PROF.]:[AGRUP. CLAS. PROF.]]=$B96,IF(DATOS_[Check Equiparado]="Sí",IF(DATOS_[Check Periodo Ref.]="Dentro",DATOS_[Tot Extrasalarial Eq],FALSE))))),
0)</f>
        <v>0</v>
      </c>
      <c r="AV97" s="106">
        <f t="array" ref="AV97">IFERROR(
AVERAGE(IF(DATOS_[Sexo]=$B97,IF(DATOS_[[AGRUP. CLAS. PROF.]:[AGRUP. CLAS. PROF.]]=$B96,IF(DATOS_[Check Equiparado]="Sí",IF(DATOS_[Check Periodo Ref.]="Dentro",DATOS_[TOTAL Retrib Eq],FALSE))))),
0)</f>
        <v>0</v>
      </c>
    </row>
    <row r="98" spans="1:48" x14ac:dyDescent="0.3">
      <c r="A98" s="53" t="str">
        <f t="shared" ref="A98" si="114">+A97</f>
        <v>[ocultar]</v>
      </c>
      <c r="B98" s="57" t="s">
        <v>163</v>
      </c>
      <c r="C98" s="56">
        <f t="array" ref="C98">SUM(IF($B98=DATOS_[Sexo],
IF($B96=DATOS_[AGRUP. CLAS. PROF.],
IF("Dentro"=DATOS_[Check Periodo Ref.],
1/(COUNTIFS(DATOS_[Sexo],$B98,DATOS_[AGRUP. CLAS. PROF.],$B96,DATOS_[Check Periodo Ref.],"Dentro",DATOS_[id],DATOS_[id]))))))</f>
        <v>0</v>
      </c>
      <c r="D98" s="58">
        <f>COUNTIFS(DATOS_[AGRUP. CLAS. PROF.],$B96,DATOS_[Sexo],$B98,DATOS_[Check Periodo Ref.],"Dentro")</f>
        <v>0</v>
      </c>
      <c r="E98" s="58">
        <f>COUNTIFS(DATOS_[AGRUP. CLAS. PROF.],$B96,DATOS_[Sexo],$B98,DATOS_[Check Periodo Ref.],"Dentro",DATOS_[Check Nº SC Norm],"Sí")</f>
        <v>0</v>
      </c>
      <c r="F98" s="58">
        <f>COUNTIFS(DATOS_[AGRUP. CLAS. PROF.],$B96,DATOS_[Sexo],$B98,DATOS_[Check Periodo Ref.],"Dentro",DATOS_[Check Nº SC Anualiz],"Sí")</f>
        <v>0</v>
      </c>
      <c r="G98" s="58">
        <f>COUNTIFS(DATOS_[AGRUP. CLAS. PROF.],$B96,DATOS_[Sexo],$B98,DATOS_[Check Periodo Ref.],"Dentro",DATOS_[Check Nº SC Norm y Anualiz],"Sí")</f>
        <v>0</v>
      </c>
      <c r="H98" s="58">
        <f>COUNTIFS(DATOS_[AGRUP. CLAS. PROF.],$B96,DATOS_[Sexo],$B98,DATOS_[Check Periodo Ref.],"Dentro",DATOS_[Check Equiparación],"Sí")</f>
        <v>0</v>
      </c>
      <c r="I98" s="100" cm="1">
        <f t="array" ref="I98">IFERROR(
AVERAGE(IF(DATOS_[Sexo]=$B98,IF(DATOS_[[AGRUP. CLAS. PROF.]:[AGRUP. CLAS. PROF.]]=$B96,IF(DATOS_[Check Equiparado]="Sí",IF(DATOS_[Check Periodo Ref.]="Dentro",DATOS_[SALARIO BASE Eq],FALSE))))),
0)</f>
        <v>0</v>
      </c>
      <c r="J98" s="101">
        <f t="array" ref="J98">IFERROR(
(AVERAGE((IF(DATOS_[[Sexo]:[Sexo]]=$B98,IF(DATOS_[[AGRUP. CLAS. PROF.]:[AGRUP. CLAS. PROF.]]=$B96,IF(DATOS_[[Check Periodo Ref.]:[Check Periodo Ref.]]="Dentro",IF(DATOS_[[Check Equiparado]:[Check Equiparado]]="Sí",IF(DATOS!AE$5="Sí",(1/DATOS_[[% anualiz]:[% anualiz]]),1)*IF(DATOS!AE$4="Sí",1/DATOS_[[% normaliz]:[% normaliz]],1)*(DATOS_[Conc.Sal.01])))))))),
0)</f>
        <v>0</v>
      </c>
      <c r="K98" s="101">
        <f t="array" ref="K98">IFERROR(
(AVERAGE((IF(DATOS_[[Sexo]:[Sexo]]=$B98,IF(DATOS_[[AGRUP. CLAS. PROF.]:[AGRUP. CLAS. PROF.]]=$B96,IF(DATOS_[[Check Periodo Ref.]:[Check Periodo Ref.]]="Dentro",IF(DATOS_[[Check Equiparado]:[Check Equiparado]]="Sí",IF(DATOS!AF$5="Sí",(1/DATOS_[[% anualiz]:[% anualiz]]),1)*IF(DATOS!AF$4="Sí",1/DATOS_[[% normaliz]:[% normaliz]],1)*(DATOS_[Conc.Sal.02])))))))),
0)</f>
        <v>0</v>
      </c>
      <c r="L98" s="101">
        <f t="array" ref="L98">IFERROR(
(AVERAGE((IF(DATOS_[[Sexo]:[Sexo]]=$B98,IF(DATOS_[[AGRUP. CLAS. PROF.]:[AGRUP. CLAS. PROF.]]=$B96,IF(DATOS_[[Check Periodo Ref.]:[Check Periodo Ref.]]="Dentro",IF(DATOS_[[Check Equiparado]:[Check Equiparado]]="Sí",IF(DATOS!AG$5="Sí",(1/DATOS_[[% anualiz]:[% anualiz]]),1)*IF(DATOS!AG$4="Sí",1/DATOS_[[% normaliz]:[% normaliz]],1)*(DATOS_[Conc.Sal.03])))))))),
0)</f>
        <v>0</v>
      </c>
      <c r="M98" s="101">
        <f t="array" ref="M98">IFERROR(
(AVERAGE((IF(DATOS_[[Sexo]:[Sexo]]=$B98,IF(DATOS_[[AGRUP. CLAS. PROF.]:[AGRUP. CLAS. PROF.]]=$B96,IF(DATOS_[[Check Periodo Ref.]:[Check Periodo Ref.]]="Dentro",IF(DATOS_[[Check Equiparado]:[Check Equiparado]]="Sí",IF(DATOS!AH$5="Sí",(1/DATOS_[[% anualiz]:[% anualiz]]),1)*IF(DATOS!AH$4="Sí",1/DATOS_[[% normaliz]:[% normaliz]],1)*(DATOS_[Conc.Sal.04])))))))),
0)</f>
        <v>0</v>
      </c>
      <c r="N98" s="101">
        <f t="array" ref="N98">IFERROR(
(AVERAGE((IF(DATOS_[[Sexo]:[Sexo]]=$B98,IF(DATOS_[[AGRUP. CLAS. PROF.]:[AGRUP. CLAS. PROF.]]=$B96,IF(DATOS_[[Check Periodo Ref.]:[Check Periodo Ref.]]="Dentro",IF(DATOS_[[Check Equiparado]:[Check Equiparado]]="Sí",IF(DATOS!AI$5="Sí",(1/DATOS_[[% anualiz]:[% anualiz]]),1)*IF(DATOS!AI$4="Sí",1/DATOS_[[% normaliz]:[% normaliz]],1)*(DATOS_[Conc.Sal.05])))))))),
0)</f>
        <v>0</v>
      </c>
      <c r="O98" s="101">
        <f t="array" ref="O98">IFERROR(
(AVERAGE((IF(DATOS_[[Sexo]:[Sexo]]=$B98,IF(DATOS_[[AGRUP. CLAS. PROF.]:[AGRUP. CLAS. PROF.]]=$B96,IF(DATOS_[[Check Periodo Ref.]:[Check Periodo Ref.]]="Dentro",IF(DATOS_[[Check Equiparado]:[Check Equiparado]]="Sí",IF(DATOS!AJ$5="Sí",(1/DATOS_[[% anualiz]:[% anualiz]]),1)*IF(DATOS!AJ$4="Sí",1/DATOS_[[% normaliz]:[% normaliz]],1)*(DATOS_[Conc.Sal.06])))))))),
0)</f>
        <v>0</v>
      </c>
      <c r="P98" s="101">
        <f t="array" ref="P98">IFERROR(
(AVERAGE((IF(DATOS_[[Sexo]:[Sexo]]=$B98,IF(DATOS_[[AGRUP. CLAS. PROF.]:[AGRUP. CLAS. PROF.]]=$B96,IF(DATOS_[[Check Periodo Ref.]:[Check Periodo Ref.]]="Dentro",IF(DATOS_[[Check Equiparado]:[Check Equiparado]]="Sí",IF(DATOS!AK$5="Sí",(1/DATOS_[[% anualiz]:[% anualiz]]),1)*IF(DATOS!AK$4="Sí",1/DATOS_[[% normaliz]:[% normaliz]],1)*(DATOS_[Conc.Sal.07])))))))),
0)</f>
        <v>0</v>
      </c>
      <c r="Q98" s="101">
        <f t="array" ref="Q98">IFERROR(
(AVERAGE((IF(DATOS_[[Sexo]:[Sexo]]=$B98,IF(DATOS_[[AGRUP. CLAS. PROF.]:[AGRUP. CLAS. PROF.]]=$B96,IF(DATOS_[[Check Periodo Ref.]:[Check Periodo Ref.]]="Dentro",IF(DATOS_[[Check Equiparado]:[Check Equiparado]]="Sí",IF(DATOS!AL$5="Sí",(1/DATOS_[[% anualiz]:[% anualiz]]),1)*IF(DATOS!AL$4="Sí",1/DATOS_[[% normaliz]:[% normaliz]],1)*(DATOS_[Conc.Sal.08])))))))),
0)</f>
        <v>0</v>
      </c>
      <c r="R98" s="101">
        <f t="array" ref="R98">IFERROR(
(AVERAGE((IF(DATOS_[[Sexo]:[Sexo]]=$B98,IF(DATOS_[[AGRUP. CLAS. PROF.]:[AGRUP. CLAS. PROF.]]=$B96,IF(DATOS_[[Check Periodo Ref.]:[Check Periodo Ref.]]="Dentro",IF(DATOS_[[Check Equiparado]:[Check Equiparado]]="Sí",IF(DATOS!AM$5="Sí",(1/DATOS_[[% anualiz]:[% anualiz]]),1)*IF(DATOS!AM$4="Sí",1/DATOS_[[% normaliz]:[% normaliz]],1)*(DATOS_[Conc.Sal.09])))))))),
0)</f>
        <v>0</v>
      </c>
      <c r="S98" s="101">
        <f t="array" ref="S98">IFERROR(
(AVERAGE((IF(DATOS_[[Sexo]:[Sexo]]=$B98,IF(DATOS_[[AGRUP. CLAS. PROF.]:[AGRUP. CLAS. PROF.]]=$B96,IF(DATOS_[[Check Periodo Ref.]:[Check Periodo Ref.]]="Dentro",IF(DATOS_[[Check Equiparado]:[Check Equiparado]]="Sí",IF(DATOS!AN$5="Sí",(1/DATOS_[[% anualiz]:[% anualiz]]),1)*IF(DATOS!AN$4="Sí",1/DATOS_[[% normaliz]:[% normaliz]],1)*(DATOS_[Conc.Sal.10])))))))),
0)</f>
        <v>0</v>
      </c>
      <c r="T98" s="101">
        <f t="array" ref="T98">IFERROR(
(AVERAGE((IF(DATOS_[[Sexo]:[Sexo]]=$B98,IF(DATOS_[[AGRUP. CLAS. PROF.]:[AGRUP. CLAS. PROF.]]=$B96,IF(DATOS_[[Check Periodo Ref.]:[Check Periodo Ref.]]="Dentro",IF(DATOS_[[Check Equiparado]:[Check Equiparado]]="Sí",IF(DATOS!AO$5="Sí",(1/DATOS_[[% anualiz]:[% anualiz]]),1)*IF(DATOS!AO$4="Sí",1/DATOS_[[% normaliz]:[% normaliz]],1)*(DATOS_[Conc.Sal.11])))))))),
0)</f>
        <v>0</v>
      </c>
      <c r="U98" s="101">
        <f t="array" ref="U98">IFERROR(
(AVERAGE((IF(DATOS_[[Sexo]:[Sexo]]=$B98,IF(DATOS_[[AGRUP. CLAS. PROF.]:[AGRUP. CLAS. PROF.]]=$B96,IF(DATOS_[[Check Periodo Ref.]:[Check Periodo Ref.]]="Dentro",IF(DATOS_[[Check Equiparado]:[Check Equiparado]]="Sí",IF(DATOS!AP$5="Sí",(1/DATOS_[[% anualiz]:[% anualiz]]),1)*IF(DATOS!AP$4="Sí",1/DATOS_[[% normaliz]:[% normaliz]],1)*(DATOS_[Conc.Sal.12])))))))),
0)</f>
        <v>0</v>
      </c>
      <c r="V98" s="101">
        <f t="array" ref="V98">IFERROR(
(AVERAGE((IF(DATOS_[[Sexo]:[Sexo]]=$B98,IF(DATOS_[[AGRUP. CLAS. PROF.]:[AGRUP. CLAS. PROF.]]=$B96,IF(DATOS_[[Check Periodo Ref.]:[Check Periodo Ref.]]="Dentro",IF(DATOS_[[Check Equiparado]:[Check Equiparado]]="Sí",IF(DATOS!AQ$5="Sí",(1/DATOS_[[% anualiz]:[% anualiz]]),1)*IF(DATOS!AQ$4="Sí",1/DATOS_[[% normaliz]:[% normaliz]],1)*(DATOS_[Conc.Sal.13])))))))),
0)</f>
        <v>0</v>
      </c>
      <c r="W98" s="101">
        <f t="array" ref="W98">IFERROR(
(AVERAGE((IF(DATOS_[[Sexo]:[Sexo]]=$B98,IF(DATOS_[[AGRUP. CLAS. PROF.]:[AGRUP. CLAS. PROF.]]=$B96,IF(DATOS_[[Check Periodo Ref.]:[Check Periodo Ref.]]="Dentro",IF(DATOS_[[Check Equiparado]:[Check Equiparado]]="Sí",IF(DATOS!AR$5="Sí",(1/DATOS_[[% anualiz]:[% anualiz]]),1)*IF(DATOS!AR$4="Sí",1/DATOS_[[% normaliz]:[% normaliz]],1)*(DATOS_[Conc.Sal.14])))))))),
0)</f>
        <v>0</v>
      </c>
      <c r="X98" s="101">
        <f t="array" ref="X98">IFERROR(
(AVERAGE((IF(DATOS_[[Sexo]:[Sexo]]=$B98,IF(DATOS_[[AGRUP. CLAS. PROF.]:[AGRUP. CLAS. PROF.]]=$B96,IF(DATOS_[[Check Periodo Ref.]:[Check Periodo Ref.]]="Dentro",IF(DATOS_[[Check Equiparado]:[Check Equiparado]]="Sí",IF(DATOS!AS$5="Sí",(1/DATOS_[[% anualiz]:[% anualiz]]),1)*IF(DATOS!AS$4="Sí",1/DATOS_[[% normaliz]:[% normaliz]],1)*(DATOS_[Conc.Sal.15])))))))),
0)</f>
        <v>0</v>
      </c>
      <c r="Y98" s="101">
        <f t="array" ref="Y98">IFERROR(
(AVERAGE((IF(DATOS_[[Sexo]:[Sexo]]=$B98,IF(DATOS_[[AGRUP. CLAS. PROF.]:[AGRUP. CLAS. PROF.]]=$B96,IF(DATOS_[[Check Periodo Ref.]:[Check Periodo Ref.]]="Dentro",IF(DATOS_[[Check Equiparado]:[Check Equiparado]]="Sí",IF(DATOS!AT$5="Sí",(1/DATOS_[[% anualiz]:[% anualiz]]),1)*IF(DATOS!AT$4="Sí",1/DATOS_[[% normaliz]:[% normaliz]],1)*(DATOS_[Conc.Sal.16])))))))),
0)</f>
        <v>0</v>
      </c>
      <c r="Z98" s="101">
        <f t="array" ref="Z98">IFERROR(
(AVERAGE((IF(DATOS_[[Sexo]:[Sexo]]=$B98,IF(DATOS_[[AGRUP. CLAS. PROF.]:[AGRUP. CLAS. PROF.]]=$B96,IF(DATOS_[[Check Periodo Ref.]:[Check Periodo Ref.]]="Dentro",IF(DATOS_[[Check Equiparado]:[Check Equiparado]]="Sí",IF(DATOS!AU$5="Sí",(1/DATOS_[[% anualiz]:[% anualiz]]),1)*IF(DATOS!AU$4="Sí",1/DATOS_[[% normaliz]:[% normaliz]],1)*(DATOS_[Conc.Sal.17])))))))),
0)</f>
        <v>0</v>
      </c>
      <c r="AA98" s="101">
        <f t="array" ref="AA98">IFERROR(
(AVERAGE((IF(DATOS_[[Sexo]:[Sexo]]=$B98,IF(DATOS_[[AGRUP. CLAS. PROF.]:[AGRUP. CLAS. PROF.]]=$B96,IF(DATOS_[[Check Periodo Ref.]:[Check Periodo Ref.]]="Dentro",IF(DATOS_[[Check Equiparado]:[Check Equiparado]]="Sí",IF(DATOS!AV$5="Sí",(1/DATOS_[[% anualiz]:[% anualiz]]),1)*IF(DATOS!AV$4="Sí",1/DATOS_[[% normaliz]:[% normaliz]],1)*(DATOS_[Conc.Sal.18])))))))),
0)</f>
        <v>0</v>
      </c>
      <c r="AB98" s="101">
        <f t="array" ref="AB98">IFERROR(
(AVERAGE((IF(DATOS_[[Sexo]:[Sexo]]=$B98,IF(DATOS_[[AGRUP. CLAS. PROF.]:[AGRUP. CLAS. PROF.]]=$B96,IF(DATOS_[[Check Periodo Ref.]:[Check Periodo Ref.]]="Dentro",IF(DATOS_[[Check Equiparado]:[Check Equiparado]]="Sí",IF(DATOS!AW$5="Sí",(1/DATOS_[[% anualiz]:[% anualiz]]),1)*IF(DATOS!AW$4="Sí",1/DATOS_[[% normaliz]:[% normaliz]],1)*(DATOS_[Conc.Sal.19])))))))),
0)</f>
        <v>0</v>
      </c>
      <c r="AC98" s="101">
        <f t="array" ref="AC98">IFERROR(
(AVERAGE((IF(DATOS_[[Sexo]:[Sexo]]=$B98,IF(DATOS_[[AGRUP. CLAS. PROF.]:[AGRUP. CLAS. PROF.]]=$B96,IF(DATOS_[[Check Periodo Ref.]:[Check Periodo Ref.]]="Dentro",IF(DATOS_[[Check Equiparado]:[Check Equiparado]]="Sí",IF(DATOS!AX$5="Sí",(1/DATOS_[[% anualiz]:[% anualiz]]),1)*IF(DATOS!AX$4="Sí",1/DATOS_[[% normaliz]:[% normaliz]],1)*(DATOS_[Conc.Sal.20])))))))),
0)</f>
        <v>0</v>
      </c>
      <c r="AD98" s="101">
        <f t="array" ref="AD98">IFERROR(
(AVERAGE((IF(DATOS_[[Sexo]:[Sexo]]=$B98,IF(DATOS_[[AGRUP. CLAS. PROF.]:[AGRUP. CLAS. PROF.]]=$B96,IF(DATOS_[[Check Periodo Ref.]:[Check Periodo Ref.]]="Dentro",IF(DATOS_[[Check Equiparado]:[Check Equiparado]]="Sí",IF(DATOS!AY$5="Sí",(1/DATOS_[[% anualiz]:[% anualiz]]),1)*IF(DATOS!AY$4="Sí",1/DATOS_[[% normaliz]:[% normaliz]],1)*(DATOS_[Conc.Sal.21])))))))),
0)</f>
        <v>0</v>
      </c>
      <c r="AE98" s="101">
        <f t="array" ref="AE98">IFERROR(
(AVERAGE((IF(DATOS_[[Sexo]:[Sexo]]=$B98,IF(DATOS_[[AGRUP. CLAS. PROF.]:[AGRUP. CLAS. PROF.]]=$B96,IF(DATOS_[[Check Periodo Ref.]:[Check Periodo Ref.]]="Dentro",IF(DATOS_[[Check Equiparado]:[Check Equiparado]]="Sí",IF(DATOS!AZ$5="Sí",(1/DATOS_[[% anualiz]:[% anualiz]]),1)*IF(DATOS!AZ$4="Sí",1/DATOS_[[% normaliz]:[% normaliz]],1)*(DATOS_[Conc.Sal.22])))))))),
0)</f>
        <v>0</v>
      </c>
      <c r="AF98" s="101">
        <f t="array" ref="AF98">IFERROR(
(AVERAGE((IF(DATOS_[[Sexo]:[Sexo]]=$B98,IF(DATOS_[[AGRUP. CLAS. PROF.]:[AGRUP. CLAS. PROF.]]=$B96,IF(DATOS_[[Check Periodo Ref.]:[Check Periodo Ref.]]="Dentro",IF(DATOS_[[Check Equiparado]:[Check Equiparado]]="Sí",IF(DATOS!BA$5="Sí",(1/DATOS_[[% anualiz]:[% anualiz]]),1)*IF(DATOS!BA$4="Sí",1/DATOS_[[% normaliz]:[% normaliz]],1)*(DATOS_[Conc.Sal.23])))))))),
0)</f>
        <v>0</v>
      </c>
      <c r="AG98" s="101">
        <f t="array" ref="AG98">IFERROR(
(AVERAGE((IF(DATOS_[[Sexo]:[Sexo]]=$B98,IF(DATOS_[[AGRUP. CLAS. PROF.]:[AGRUP. CLAS. PROF.]]=$B96,IF(DATOS_[[Check Periodo Ref.]:[Check Periodo Ref.]]="Dentro",IF(DATOS_[[Check Equiparado]:[Check Equiparado]]="Sí",IF(DATOS!BB$5="Sí",(1/DATOS_[[% anualiz]:[% anualiz]]),1)*IF(DATOS!BB$4="Sí",1/DATOS_[[% normaliz]:[% normaliz]],1)*(DATOS_[Conc.Sal.24])))))))),
0)</f>
        <v>0</v>
      </c>
      <c r="AH98" s="101">
        <f t="array" ref="AH98">IFERROR(
(AVERAGE((IF(DATOS_[[Sexo]:[Sexo]]=$B98,IF(DATOS_[[AGRUP. CLAS. PROF.]:[AGRUP. CLAS. PROF.]]=$B96,IF(DATOS_[[Check Periodo Ref.]:[Check Periodo Ref.]]="Dentro",IF(DATOS_[[Check Equiparado]:[Check Equiparado]]="Sí",IF(DATOS!BC$5="Sí",(1/DATOS_[[% anualiz]:[% anualiz]]),1)*IF(DATOS!BC$4="Sí",1/DATOS_[[% normaliz]:[% normaliz]],1)*(DATOS_[Conc.Sal.25])))))))),
0)</f>
        <v>0</v>
      </c>
      <c r="AI98" s="101">
        <f t="array" ref="AI98">IFERROR(
(AVERAGE((IF(DATOS_[[Sexo]:[Sexo]]=$B98,IF(DATOS_[[AGRUP. CLAS. PROF.]:[AGRUP. CLAS. PROF.]]=$B96,IF(DATOS_[[Check Periodo Ref.]:[Check Periodo Ref.]]="Dentro",IF(DATOS_[[Check Equiparado]:[Check Equiparado]]="Sí",IF(DATOS!BD$5="Sí",(1/DATOS_[[% anualiz]:[% anualiz]]),1)*IF(DATOS!BD$4="Sí",1/DATOS_[[% normaliz]:[% normaliz]],1)*(DATOS_[Conc.Sal.26])))))))),
0)</f>
        <v>0</v>
      </c>
      <c r="AJ98" s="101">
        <f t="array" ref="AJ98">IFERROR(
(AVERAGE((IF(DATOS_[[Sexo]:[Sexo]]=$B98,IF(DATOS_[[AGRUP. CLAS. PROF.]:[AGRUP. CLAS. PROF.]]=$B96,IF(DATOS_[[Check Periodo Ref.]:[Check Periodo Ref.]]="Dentro",IF(DATOS_[[Check Equiparado]:[Check Equiparado]]="Sí",IF(DATOS!BE$5="Sí",(1/DATOS_[[% anualiz]:[% anualiz]]),1)*IF(DATOS!BE$4="Sí",1/DATOS_[[% normaliz]:[% normaliz]],1)*(DATOS_[Conc.Sal.27])))))))),
0)</f>
        <v>0</v>
      </c>
      <c r="AK98" s="101">
        <f t="array" ref="AK98">IFERROR(
(AVERAGE((IF(DATOS_[[Sexo]:[Sexo]]=$B98,IF(DATOS_[[AGRUP. CLAS. PROF.]:[AGRUP. CLAS. PROF.]]=$B96,IF(DATOS_[[Check Periodo Ref.]:[Check Periodo Ref.]]="Dentro",IF(DATOS_[[Check Equiparado]:[Check Equiparado]]="Sí",IF(DATOS!BF$5="Sí",(1/DATOS_[[% anualiz]:[% anualiz]]),1)*IF(DATOS!BF$4="Sí",1/DATOS_[[% normaliz]:[% normaliz]],1)*(DATOS_[Conc.Sal.28])))))))),
0)</f>
        <v>0</v>
      </c>
      <c r="AL98" s="101">
        <f t="array" ref="AL98">IFERROR(
(AVERAGE((IF(DATOS_[[Sexo]:[Sexo]]=$B98,IF(DATOS_[[AGRUP. CLAS. PROF.]:[AGRUP. CLAS. PROF.]]=$B96,IF(DATOS_[[Check Periodo Ref.]:[Check Periodo Ref.]]="Dentro",IF(DATOS_[[Check Equiparado]:[Check Equiparado]]="Sí",IF(DATOS!BG$5="Sí",(1/DATOS_[[% anualiz]:[% anualiz]]),1)*IF(DATOS!BG$4="Sí",1/DATOS_[[% normaliz]:[% normaliz]],1)*(DATOS_[Conc.Sal.29])))))))),
0)</f>
        <v>0</v>
      </c>
      <c r="AM98" s="101">
        <f t="array" ref="AM98">IFERROR(
(AVERAGE((IF(DATOS_[[Sexo]:[Sexo]]=$B98,IF(DATOS_[[AGRUP. CLAS. PROF.]:[AGRUP. CLAS. PROF.]]=$B96,IF(DATOS_[[Check Periodo Ref.]:[Check Periodo Ref.]]="Dentro",IF(DATOS_[[Check Equiparado]:[Check Equiparado]]="Sí",IF(DATOS!BH$5="Sí",(1/DATOS_[[% anualiz]:[% anualiz]]),1)*IF(DATOS!BH$4="Sí",1/DATOS_[[% normaliz]:[% normaliz]],1)*(DATOS_[Conc.Sal.30])))))))),
0)</f>
        <v>0</v>
      </c>
      <c r="AN98" s="102">
        <f t="array" ref="AN98">IFERROR(
AVERAGE(IF(DATOS_[Sexo]=$B98,IF(DATOS_[[AGRUP. CLAS. PROF.]:[AGRUP. CLAS. PROF.]]=$B96,IF(DATOS_[Check Equiparado]="Sí",IF(DATOS_[Check Periodo Ref.]="Dentro",DATOS_[Tot COMPL.SAL Eq],FALSE))))),
0)</f>
        <v>0</v>
      </c>
      <c r="AO98" s="103">
        <f t="array" ref="AO98">IFERROR(
AVERAGE(IF(DATOS_[Sexo]=$B98,IF(DATOS_[[AGRUP. CLAS. PROF.]:[AGRUP. CLAS. PROF.]]=$B96,IF(DATOS_[Check Equiparado]="Sí",IF(DATOS_[Check Periodo Ref.]="Dentro",DATOS_[TOTAL SALARIO Eq],FALSE))))),
0)</f>
        <v>0</v>
      </c>
      <c r="AP98" s="104">
        <f t="array" ref="AP98">IFERROR(
(AVERAGE((IF(DATOS_[[Sexo]:[Sexo]]=$B98,IF(DATOS_[[AGRUP. CLAS. PROF.]:[AGRUP. CLAS. PROF.]]=$B96,IF(DATOS_[[Check Periodo Ref.]:[Check Periodo Ref.]]="Dentro",IF(DATOS_[[Check Equiparado]:[Check Equiparado]]="Sí",IF(DATOS!BI$5="Sí",(1/DATOS_[[% anualiz]:[% anualiz]]),1)*IF(DATOS!BI$4="Sí",1/DATOS_[[% normaliz]:[% normaliz]],1)*(DATOS_[C.Extra.01])))))))),
0)</f>
        <v>0</v>
      </c>
      <c r="AQ98" s="104">
        <f t="array" ref="AQ98">IFERROR(
(AVERAGE((IF(DATOS_[[Sexo]:[Sexo]]=$B98,IF(DATOS_[[AGRUP. CLAS. PROF.]:[AGRUP. CLAS. PROF.]]=$B96,IF(DATOS_[[Check Periodo Ref.]:[Check Periodo Ref.]]="Dentro",IF(DATOS_[[Check Equiparado]:[Check Equiparado]]="Sí",IF(DATOS!BJ$5="Sí",(1/DATOS_[[% anualiz]:[% anualiz]]),1)*IF(DATOS!BJ$4="Sí",1/DATOS_[[% normaliz]:[% normaliz]],1)*(DATOS_[C.Extra.02])))))))),
0)</f>
        <v>0</v>
      </c>
      <c r="AR98" s="104">
        <f t="array" ref="AR98">IFERROR(
(AVERAGE((IF(DATOS_[[Sexo]:[Sexo]]=$B98,IF(DATOS_[[AGRUP. CLAS. PROF.]:[AGRUP. CLAS. PROF.]]=$B96,IF(DATOS_[[Check Periodo Ref.]:[Check Periodo Ref.]]="Dentro",IF(DATOS_[[Check Equiparado]:[Check Equiparado]]="Sí",IF(DATOS!BK$5="Sí",(1/DATOS_[[% anualiz]:[% anualiz]]),1)*IF(DATOS!BK$4="Sí",1/DATOS_[[% normaliz]:[% normaliz]],1)*(DATOS_[C.Extra.03])))))))),
0)</f>
        <v>0</v>
      </c>
      <c r="AS98" s="104">
        <f t="array" ref="AS98">IFERROR(
(AVERAGE((IF(DATOS_[[Sexo]:[Sexo]]=$B98,IF(DATOS_[[AGRUP. CLAS. PROF.]:[AGRUP. CLAS. PROF.]]=$B96,IF(DATOS_[[Check Periodo Ref.]:[Check Periodo Ref.]]="Dentro",IF(DATOS_[[Check Equiparado]:[Check Equiparado]]="Sí",IF(DATOS!BL$5="Sí",(1/DATOS_[[% anualiz]:[% anualiz]]),1)*IF(DATOS!BL$4="Sí",1/DATOS_[[% normaliz]:[% normaliz]],1)*(DATOS_[C.Extra.04])))))))),
0)</f>
        <v>0</v>
      </c>
      <c r="AT98" s="104">
        <f t="array" ref="AT98">IFERROR(
(AVERAGE((IF(DATOS_[[Sexo]:[Sexo]]=$B98,IF(DATOS_[[AGRUP. CLAS. PROF.]:[AGRUP. CLAS. PROF.]]=$B96,IF(DATOS_[[Check Periodo Ref.]:[Check Periodo Ref.]]="Dentro",IF(DATOS_[[Check Equiparado]:[Check Equiparado]]="Sí",IF(DATOS!BM$5="Sí",(1/DATOS_[[% anualiz]:[% anualiz]]),1)*IF(DATOS!BM$4="Sí",1/DATOS_[[% normaliz]:[% normaliz]],1)*(DATOS_[C.Extra.05])))))))),
0)</f>
        <v>0</v>
      </c>
      <c r="AU98" s="105">
        <f t="array" ref="AU98">IFERROR(
AVERAGE(IF(DATOS_[Sexo]=$B98,IF(DATOS_[[AGRUP. CLAS. PROF.]:[AGRUP. CLAS. PROF.]]=$B96,IF(DATOS_[Check Equiparado]="Sí",IF(DATOS_[Check Periodo Ref.]="Dentro",DATOS_[Tot Extrasalarial Eq],FALSE))))),
0)</f>
        <v>0</v>
      </c>
      <c r="AV98" s="106">
        <f t="array" ref="AV98">IFERROR(
AVERAGE(IF(DATOS_[Sexo]=$B98,IF(DATOS_[[AGRUP. CLAS. PROF.]:[AGRUP. CLAS. PROF.]]=$B96,IF(DATOS_[Check Equiparado]="Sí",IF(DATOS_[Check Periodo Ref.]="Dentro",DATOS_[TOTAL Retrib Eq],FALSE))))),
0)</f>
        <v>0</v>
      </c>
    </row>
    <row r="99" spans="1:48" ht="17.25" thickBot="1" x14ac:dyDescent="0.35">
      <c r="A99" s="53" t="str">
        <f t="shared" ref="A99" si="115">+A100</f>
        <v>[ocultar]</v>
      </c>
      <c r="B99" s="62" t="s">
        <v>245</v>
      </c>
      <c r="C99" s="99"/>
      <c r="D99" s="63"/>
      <c r="E99" s="63"/>
      <c r="F99" s="63"/>
      <c r="G99" s="63"/>
      <c r="H99" s="63"/>
      <c r="I99" s="129" t="str">
        <f t="shared" ref="I99:AV99" si="116">IFERROR((I100-I101)/I100,"")</f>
        <v/>
      </c>
      <c r="J99" s="130" t="str">
        <f t="shared" si="116"/>
        <v/>
      </c>
      <c r="K99" s="131" t="str">
        <f t="shared" si="116"/>
        <v/>
      </c>
      <c r="L99" s="131" t="str">
        <f t="shared" si="116"/>
        <v/>
      </c>
      <c r="M99" s="131" t="str">
        <f t="shared" si="116"/>
        <v/>
      </c>
      <c r="N99" s="132" t="str">
        <f t="shared" si="116"/>
        <v/>
      </c>
      <c r="O99" s="133" t="str">
        <f t="shared" si="116"/>
        <v/>
      </c>
      <c r="P99" s="133" t="str">
        <f t="shared" si="116"/>
        <v/>
      </c>
      <c r="Q99" s="133" t="str">
        <f t="shared" si="116"/>
        <v/>
      </c>
      <c r="R99" s="133" t="str">
        <f t="shared" si="116"/>
        <v/>
      </c>
      <c r="S99" s="133" t="str">
        <f t="shared" si="116"/>
        <v/>
      </c>
      <c r="T99" s="133" t="str">
        <f t="shared" si="116"/>
        <v/>
      </c>
      <c r="U99" s="133" t="str">
        <f t="shared" si="116"/>
        <v/>
      </c>
      <c r="V99" s="133" t="str">
        <f t="shared" si="116"/>
        <v/>
      </c>
      <c r="W99" s="133" t="str">
        <f t="shared" si="116"/>
        <v/>
      </c>
      <c r="X99" s="133" t="str">
        <f t="shared" si="116"/>
        <v/>
      </c>
      <c r="Y99" s="133" t="str">
        <f t="shared" si="116"/>
        <v/>
      </c>
      <c r="Z99" s="132" t="str">
        <f t="shared" si="116"/>
        <v/>
      </c>
      <c r="AA99" s="132" t="str">
        <f t="shared" si="116"/>
        <v/>
      </c>
      <c r="AB99" s="132" t="str">
        <f t="shared" si="116"/>
        <v/>
      </c>
      <c r="AC99" s="132" t="str">
        <f t="shared" si="116"/>
        <v/>
      </c>
      <c r="AD99" s="132" t="str">
        <f t="shared" si="116"/>
        <v/>
      </c>
      <c r="AE99" s="132" t="str">
        <f t="shared" si="116"/>
        <v/>
      </c>
      <c r="AF99" s="132" t="str">
        <f t="shared" si="116"/>
        <v/>
      </c>
      <c r="AG99" s="132" t="str">
        <f t="shared" si="116"/>
        <v/>
      </c>
      <c r="AH99" s="132" t="str">
        <f t="shared" si="116"/>
        <v/>
      </c>
      <c r="AI99" s="132" t="str">
        <f t="shared" si="116"/>
        <v/>
      </c>
      <c r="AJ99" s="132" t="str">
        <f t="shared" si="116"/>
        <v/>
      </c>
      <c r="AK99" s="132" t="str">
        <f t="shared" si="116"/>
        <v/>
      </c>
      <c r="AL99" s="132" t="str">
        <f t="shared" si="116"/>
        <v/>
      </c>
      <c r="AM99" s="132" t="str">
        <f t="shared" si="116"/>
        <v/>
      </c>
      <c r="AN99" s="134" t="str">
        <f t="shared" si="116"/>
        <v/>
      </c>
      <c r="AO99" s="138" t="str">
        <f t="shared" si="116"/>
        <v/>
      </c>
      <c r="AP99" s="135" t="str">
        <f t="shared" si="116"/>
        <v/>
      </c>
      <c r="AQ99" s="135" t="str">
        <f t="shared" si="116"/>
        <v/>
      </c>
      <c r="AR99" s="135" t="str">
        <f t="shared" si="116"/>
        <v/>
      </c>
      <c r="AS99" s="135" t="str">
        <f t="shared" si="116"/>
        <v/>
      </c>
      <c r="AT99" s="135" t="str">
        <f t="shared" si="116"/>
        <v/>
      </c>
      <c r="AU99" s="136" t="str">
        <f t="shared" si="116"/>
        <v/>
      </c>
      <c r="AV99" s="137" t="str">
        <f t="shared" si="116"/>
        <v/>
      </c>
    </row>
    <row r="100" spans="1:48" x14ac:dyDescent="0.3">
      <c r="A100" s="53" t="str">
        <f t="shared" ref="A100" si="117">+IF(C100+C101=0,"[ocultar]","")</f>
        <v>[ocultar]</v>
      </c>
      <c r="B100" s="57" t="s">
        <v>162</v>
      </c>
      <c r="C100" s="56">
        <f t="array" ref="C100">SUM(IF($B100=DATOS_[Sexo],
IF($B99=DATOS_[AGRUP. CLAS. PROF.],
IF("Dentro"=DATOS_[Check Periodo Ref.],
1/(COUNTIFS(DATOS_[Sexo],$B100,DATOS_[AGRUP. CLAS. PROF.],$B99,DATOS_[Check Periodo Ref.],"Dentro",DATOS_[id],DATOS_[id]))))))</f>
        <v>0</v>
      </c>
      <c r="D100" s="58">
        <f>COUNTIFS(DATOS_[AGRUP. CLAS. PROF.],$B99,DATOS_[Sexo],$B100,DATOS_[Check Periodo Ref.],"Dentro")</f>
        <v>0</v>
      </c>
      <c r="E100" s="58">
        <f>COUNTIFS(DATOS_[AGRUP. CLAS. PROF.],$B99,DATOS_[Sexo],$B100,DATOS_[Check Periodo Ref.],"Dentro",DATOS_[Check Nº SC Norm],"Sí")</f>
        <v>0</v>
      </c>
      <c r="F100" s="58">
        <f>COUNTIFS(DATOS_[AGRUP. CLAS. PROF.],$B99,DATOS_[Sexo],$B100,DATOS_[Check Periodo Ref.],"Dentro",DATOS_[Check Nº SC Anualiz],"Sí")</f>
        <v>0</v>
      </c>
      <c r="G100" s="58">
        <f>COUNTIFS(DATOS_[AGRUP. CLAS. PROF.],$B99,DATOS_[Sexo],$B100,DATOS_[Check Periodo Ref.],"Dentro",DATOS_[Check Nº SC Norm y Anualiz],"Sí")</f>
        <v>0</v>
      </c>
      <c r="H100" s="58">
        <f>COUNTIFS(DATOS_[AGRUP. CLAS. PROF.],$B99,DATOS_[Sexo],$B100,DATOS_[Check Periodo Ref.],"Dentro",DATOS_[Check Equiparación],"Sí")</f>
        <v>0</v>
      </c>
      <c r="I100" s="100">
        <f t="array" ref="I100">IFERROR(
AVERAGE(IF(DATOS_[Sexo]=$B100,IF(DATOS_[[AGRUP. CLAS. PROF.]:[AGRUP. CLAS. PROF.]]=$B99,IF(DATOS_[Check Equiparado]="Sí",IF(DATOS_[Check Periodo Ref.]="Dentro",DATOS_[SALARIO BASE Eq],FALSE))))),
0)</f>
        <v>0</v>
      </c>
      <c r="J100" s="101">
        <f t="array" ref="J100">IFERROR(
(AVERAGE((IF(DATOS_[[Sexo]:[Sexo]]=$B100,IF(DATOS_[[AGRUP. CLAS. PROF.]:[AGRUP. CLAS. PROF.]]=$B99,IF(DATOS_[[Check Periodo Ref.]:[Check Periodo Ref.]]="Dentro",IF(DATOS_[[Check Equiparado]:[Check Equiparado]]="Sí",IF(DATOS!AE$5="Sí",(1/DATOS_[[% anualiz]:[% anualiz]]),1)*IF(DATOS!AE$4="Sí",1/DATOS_[[% normaliz]:[% normaliz]],1)*(DATOS_[Conc.Sal.01])))))))),
0)</f>
        <v>0</v>
      </c>
      <c r="K100" s="101">
        <f t="array" ref="K100">IFERROR(
(AVERAGE((IF(DATOS_[[Sexo]:[Sexo]]=$B100,IF(DATOS_[[AGRUP. CLAS. PROF.]:[AGRUP. CLAS. PROF.]]=$B99,IF(DATOS_[[Check Periodo Ref.]:[Check Periodo Ref.]]="Dentro",IF(DATOS_[[Check Equiparado]:[Check Equiparado]]="Sí",IF(DATOS!AF$5="Sí",(1/DATOS_[[% anualiz]:[% anualiz]]),1)*IF(DATOS!AF$4="Sí",1/DATOS_[[% normaliz]:[% normaliz]],1)*(DATOS_[Conc.Sal.02])))))))),
0)</f>
        <v>0</v>
      </c>
      <c r="L100" s="101">
        <f t="array" ref="L100">IFERROR(
(AVERAGE((IF(DATOS_[[Sexo]:[Sexo]]=$B100,IF(DATOS_[[AGRUP. CLAS. PROF.]:[AGRUP. CLAS. PROF.]]=$B99,IF(DATOS_[[Check Periodo Ref.]:[Check Periodo Ref.]]="Dentro",IF(DATOS_[[Check Equiparado]:[Check Equiparado]]="Sí",IF(DATOS!AG$5="Sí",(1/DATOS_[[% anualiz]:[% anualiz]]),1)*IF(DATOS!AG$4="Sí",1/DATOS_[[% normaliz]:[% normaliz]],1)*(DATOS_[Conc.Sal.03])))))))),
0)</f>
        <v>0</v>
      </c>
      <c r="M100" s="101">
        <f t="array" ref="M100">IFERROR(
(AVERAGE((IF(DATOS_[[Sexo]:[Sexo]]=$B100,IF(DATOS_[[AGRUP. CLAS. PROF.]:[AGRUP. CLAS. PROF.]]=$B99,IF(DATOS_[[Check Periodo Ref.]:[Check Periodo Ref.]]="Dentro",IF(DATOS_[[Check Equiparado]:[Check Equiparado]]="Sí",IF(DATOS!AH$5="Sí",(1/DATOS_[[% anualiz]:[% anualiz]]),1)*IF(DATOS!AH$4="Sí",1/DATOS_[[% normaliz]:[% normaliz]],1)*(DATOS_[Conc.Sal.04])))))))),
0)</f>
        <v>0</v>
      </c>
      <c r="N100" s="101">
        <f t="array" ref="N100">IFERROR(
(AVERAGE((IF(DATOS_[[Sexo]:[Sexo]]=$B100,IF(DATOS_[[AGRUP. CLAS. PROF.]:[AGRUP. CLAS. PROF.]]=$B99,IF(DATOS_[[Check Periodo Ref.]:[Check Periodo Ref.]]="Dentro",IF(DATOS_[[Check Equiparado]:[Check Equiparado]]="Sí",IF(DATOS!AI$5="Sí",(1/DATOS_[[% anualiz]:[% anualiz]]),1)*IF(DATOS!AI$4="Sí",1/DATOS_[[% normaliz]:[% normaliz]],1)*(DATOS_[Conc.Sal.05])))))))),
0)</f>
        <v>0</v>
      </c>
      <c r="O100" s="101">
        <f t="array" ref="O100">IFERROR(
(AVERAGE((IF(DATOS_[[Sexo]:[Sexo]]=$B100,IF(DATOS_[[AGRUP. CLAS. PROF.]:[AGRUP. CLAS. PROF.]]=$B99,IF(DATOS_[[Check Periodo Ref.]:[Check Periodo Ref.]]="Dentro",IF(DATOS_[[Check Equiparado]:[Check Equiparado]]="Sí",IF(DATOS!AJ$5="Sí",(1/DATOS_[[% anualiz]:[% anualiz]]),1)*IF(DATOS!AJ$4="Sí",1/DATOS_[[% normaliz]:[% normaliz]],1)*(DATOS_[Conc.Sal.06])))))))),
0)</f>
        <v>0</v>
      </c>
      <c r="P100" s="101">
        <f t="array" ref="P100">IFERROR(
(AVERAGE((IF(DATOS_[[Sexo]:[Sexo]]=$B100,IF(DATOS_[[AGRUP. CLAS. PROF.]:[AGRUP. CLAS. PROF.]]=$B99,IF(DATOS_[[Check Periodo Ref.]:[Check Periodo Ref.]]="Dentro",IF(DATOS_[[Check Equiparado]:[Check Equiparado]]="Sí",IF(DATOS!AK$5="Sí",(1/DATOS_[[% anualiz]:[% anualiz]]),1)*IF(DATOS!AK$4="Sí",1/DATOS_[[% normaliz]:[% normaliz]],1)*(DATOS_[Conc.Sal.07])))))))),
0)</f>
        <v>0</v>
      </c>
      <c r="Q100" s="101">
        <f t="array" ref="Q100">IFERROR(
(AVERAGE((IF(DATOS_[[Sexo]:[Sexo]]=$B100,IF(DATOS_[[AGRUP. CLAS. PROF.]:[AGRUP. CLAS. PROF.]]=$B99,IF(DATOS_[[Check Periodo Ref.]:[Check Periodo Ref.]]="Dentro",IF(DATOS_[[Check Equiparado]:[Check Equiparado]]="Sí",IF(DATOS!AL$5="Sí",(1/DATOS_[[% anualiz]:[% anualiz]]),1)*IF(DATOS!AL$4="Sí",1/DATOS_[[% normaliz]:[% normaliz]],1)*(DATOS_[Conc.Sal.08])))))))),
0)</f>
        <v>0</v>
      </c>
      <c r="R100" s="101">
        <f t="array" ref="R100">IFERROR(
(AVERAGE((IF(DATOS_[[Sexo]:[Sexo]]=$B100,IF(DATOS_[[AGRUP. CLAS. PROF.]:[AGRUP. CLAS. PROF.]]=$B99,IF(DATOS_[[Check Periodo Ref.]:[Check Periodo Ref.]]="Dentro",IF(DATOS_[[Check Equiparado]:[Check Equiparado]]="Sí",IF(DATOS!AM$5="Sí",(1/DATOS_[[% anualiz]:[% anualiz]]),1)*IF(DATOS!AM$4="Sí",1/DATOS_[[% normaliz]:[% normaliz]],1)*(DATOS_[Conc.Sal.09])))))))),
0)</f>
        <v>0</v>
      </c>
      <c r="S100" s="101">
        <f t="array" ref="S100">IFERROR(
(AVERAGE((IF(DATOS_[[Sexo]:[Sexo]]=$B100,IF(DATOS_[[AGRUP. CLAS. PROF.]:[AGRUP. CLAS. PROF.]]=$B99,IF(DATOS_[[Check Periodo Ref.]:[Check Periodo Ref.]]="Dentro",IF(DATOS_[[Check Equiparado]:[Check Equiparado]]="Sí",IF(DATOS!AN$5="Sí",(1/DATOS_[[% anualiz]:[% anualiz]]),1)*IF(DATOS!AN$4="Sí",1/DATOS_[[% normaliz]:[% normaliz]],1)*(DATOS_[Conc.Sal.10])))))))),
0)</f>
        <v>0</v>
      </c>
      <c r="T100" s="101">
        <f t="array" ref="T100">IFERROR(
(AVERAGE((IF(DATOS_[[Sexo]:[Sexo]]=$B100,IF(DATOS_[[AGRUP. CLAS. PROF.]:[AGRUP. CLAS. PROF.]]=$B99,IF(DATOS_[[Check Periodo Ref.]:[Check Periodo Ref.]]="Dentro",IF(DATOS_[[Check Equiparado]:[Check Equiparado]]="Sí",IF(DATOS!AO$5="Sí",(1/DATOS_[[% anualiz]:[% anualiz]]),1)*IF(DATOS!AO$4="Sí",1/DATOS_[[% normaliz]:[% normaliz]],1)*(DATOS_[Conc.Sal.11])))))))),
0)</f>
        <v>0</v>
      </c>
      <c r="U100" s="101">
        <f t="array" ref="U100">IFERROR(
(AVERAGE((IF(DATOS_[[Sexo]:[Sexo]]=$B100,IF(DATOS_[[AGRUP. CLAS. PROF.]:[AGRUP. CLAS. PROF.]]=$B99,IF(DATOS_[[Check Periodo Ref.]:[Check Periodo Ref.]]="Dentro",IF(DATOS_[[Check Equiparado]:[Check Equiparado]]="Sí",IF(DATOS!AP$5="Sí",(1/DATOS_[[% anualiz]:[% anualiz]]),1)*IF(DATOS!AP$4="Sí",1/DATOS_[[% normaliz]:[% normaliz]],1)*(DATOS_[Conc.Sal.12])))))))),
0)</f>
        <v>0</v>
      </c>
      <c r="V100" s="101">
        <f t="array" ref="V100">IFERROR(
(AVERAGE((IF(DATOS_[[Sexo]:[Sexo]]=$B100,IF(DATOS_[[AGRUP. CLAS. PROF.]:[AGRUP. CLAS. PROF.]]=$B99,IF(DATOS_[[Check Periodo Ref.]:[Check Periodo Ref.]]="Dentro",IF(DATOS_[[Check Equiparado]:[Check Equiparado]]="Sí",IF(DATOS!AQ$5="Sí",(1/DATOS_[[% anualiz]:[% anualiz]]),1)*IF(DATOS!AQ$4="Sí",1/DATOS_[[% normaliz]:[% normaliz]],1)*(DATOS_[Conc.Sal.13])))))))),
0)</f>
        <v>0</v>
      </c>
      <c r="W100" s="101">
        <f t="array" ref="W100">IFERROR(
(AVERAGE((IF(DATOS_[[Sexo]:[Sexo]]=$B100,IF(DATOS_[[AGRUP. CLAS. PROF.]:[AGRUP. CLAS. PROF.]]=$B99,IF(DATOS_[[Check Periodo Ref.]:[Check Periodo Ref.]]="Dentro",IF(DATOS_[[Check Equiparado]:[Check Equiparado]]="Sí",IF(DATOS!AR$5="Sí",(1/DATOS_[[% anualiz]:[% anualiz]]),1)*IF(DATOS!AR$4="Sí",1/DATOS_[[% normaliz]:[% normaliz]],1)*(DATOS_[Conc.Sal.14])))))))),
0)</f>
        <v>0</v>
      </c>
      <c r="X100" s="101">
        <f t="array" ref="X100">IFERROR(
(AVERAGE((IF(DATOS_[[Sexo]:[Sexo]]=$B100,IF(DATOS_[[AGRUP. CLAS. PROF.]:[AGRUP. CLAS. PROF.]]=$B99,IF(DATOS_[[Check Periodo Ref.]:[Check Periodo Ref.]]="Dentro",IF(DATOS_[[Check Equiparado]:[Check Equiparado]]="Sí",IF(DATOS!AS$5="Sí",(1/DATOS_[[% anualiz]:[% anualiz]]),1)*IF(DATOS!AS$4="Sí",1/DATOS_[[% normaliz]:[% normaliz]],1)*(DATOS_[Conc.Sal.15])))))))),
0)</f>
        <v>0</v>
      </c>
      <c r="Y100" s="101">
        <f t="array" ref="Y100">IFERROR(
(AVERAGE((IF(DATOS_[[Sexo]:[Sexo]]=$B100,IF(DATOS_[[AGRUP. CLAS. PROF.]:[AGRUP. CLAS. PROF.]]=$B99,IF(DATOS_[[Check Periodo Ref.]:[Check Periodo Ref.]]="Dentro",IF(DATOS_[[Check Equiparado]:[Check Equiparado]]="Sí",IF(DATOS!AT$5="Sí",(1/DATOS_[[% anualiz]:[% anualiz]]),1)*IF(DATOS!AT$4="Sí",1/DATOS_[[% normaliz]:[% normaliz]],1)*(DATOS_[Conc.Sal.16])))))))),
0)</f>
        <v>0</v>
      </c>
      <c r="Z100" s="101">
        <f t="array" ref="Z100">IFERROR(
(AVERAGE((IF(DATOS_[[Sexo]:[Sexo]]=$B100,IF(DATOS_[[AGRUP. CLAS. PROF.]:[AGRUP. CLAS. PROF.]]=$B99,IF(DATOS_[[Check Periodo Ref.]:[Check Periodo Ref.]]="Dentro",IF(DATOS_[[Check Equiparado]:[Check Equiparado]]="Sí",IF(DATOS!AU$5="Sí",(1/DATOS_[[% anualiz]:[% anualiz]]),1)*IF(DATOS!AU$4="Sí",1/DATOS_[[% normaliz]:[% normaliz]],1)*(DATOS_[Conc.Sal.17])))))))),
0)</f>
        <v>0</v>
      </c>
      <c r="AA100" s="101">
        <f t="array" ref="AA100">IFERROR(
(AVERAGE((IF(DATOS_[[Sexo]:[Sexo]]=$B100,IF(DATOS_[[AGRUP. CLAS. PROF.]:[AGRUP. CLAS. PROF.]]=$B99,IF(DATOS_[[Check Periodo Ref.]:[Check Periodo Ref.]]="Dentro",IF(DATOS_[[Check Equiparado]:[Check Equiparado]]="Sí",IF(DATOS!AV$5="Sí",(1/DATOS_[[% anualiz]:[% anualiz]]),1)*IF(DATOS!AV$4="Sí",1/DATOS_[[% normaliz]:[% normaliz]],1)*(DATOS_[Conc.Sal.18])))))))),
0)</f>
        <v>0</v>
      </c>
      <c r="AB100" s="101">
        <f t="array" ref="AB100">IFERROR(
(AVERAGE((IF(DATOS_[[Sexo]:[Sexo]]=$B100,IF(DATOS_[[AGRUP. CLAS. PROF.]:[AGRUP. CLAS. PROF.]]=$B99,IF(DATOS_[[Check Periodo Ref.]:[Check Periodo Ref.]]="Dentro",IF(DATOS_[[Check Equiparado]:[Check Equiparado]]="Sí",IF(DATOS!AW$5="Sí",(1/DATOS_[[% anualiz]:[% anualiz]]),1)*IF(DATOS!AW$4="Sí",1/DATOS_[[% normaliz]:[% normaliz]],1)*(DATOS_[Conc.Sal.19])))))))),
0)</f>
        <v>0</v>
      </c>
      <c r="AC100" s="101">
        <f t="array" ref="AC100">IFERROR(
(AVERAGE((IF(DATOS_[[Sexo]:[Sexo]]=$B100,IF(DATOS_[[AGRUP. CLAS. PROF.]:[AGRUP. CLAS. PROF.]]=$B99,IF(DATOS_[[Check Periodo Ref.]:[Check Periodo Ref.]]="Dentro",IF(DATOS_[[Check Equiparado]:[Check Equiparado]]="Sí",IF(DATOS!AX$5="Sí",(1/DATOS_[[% anualiz]:[% anualiz]]),1)*IF(DATOS!AX$4="Sí",1/DATOS_[[% normaliz]:[% normaliz]],1)*(DATOS_[Conc.Sal.20])))))))),
0)</f>
        <v>0</v>
      </c>
      <c r="AD100" s="101">
        <f t="array" ref="AD100">IFERROR(
(AVERAGE((IF(DATOS_[[Sexo]:[Sexo]]=$B100,IF(DATOS_[[AGRUP. CLAS. PROF.]:[AGRUP. CLAS. PROF.]]=$B99,IF(DATOS_[[Check Periodo Ref.]:[Check Periodo Ref.]]="Dentro",IF(DATOS_[[Check Equiparado]:[Check Equiparado]]="Sí",IF(DATOS!AY$5="Sí",(1/DATOS_[[% anualiz]:[% anualiz]]),1)*IF(DATOS!AY$4="Sí",1/DATOS_[[% normaliz]:[% normaliz]],1)*(DATOS_[Conc.Sal.21])))))))),
0)</f>
        <v>0</v>
      </c>
      <c r="AE100" s="101">
        <f t="array" ref="AE100">IFERROR(
(AVERAGE((IF(DATOS_[[Sexo]:[Sexo]]=$B100,IF(DATOS_[[AGRUP. CLAS. PROF.]:[AGRUP. CLAS. PROF.]]=$B99,IF(DATOS_[[Check Periodo Ref.]:[Check Periodo Ref.]]="Dentro",IF(DATOS_[[Check Equiparado]:[Check Equiparado]]="Sí",IF(DATOS!AZ$5="Sí",(1/DATOS_[[% anualiz]:[% anualiz]]),1)*IF(DATOS!AZ$4="Sí",1/DATOS_[[% normaliz]:[% normaliz]],1)*(DATOS_[Conc.Sal.22])))))))),
0)</f>
        <v>0</v>
      </c>
      <c r="AF100" s="101">
        <f t="array" ref="AF100">IFERROR(
(AVERAGE((IF(DATOS_[[Sexo]:[Sexo]]=$B100,IF(DATOS_[[AGRUP. CLAS. PROF.]:[AGRUP. CLAS. PROF.]]=$B99,IF(DATOS_[[Check Periodo Ref.]:[Check Periodo Ref.]]="Dentro",IF(DATOS_[[Check Equiparado]:[Check Equiparado]]="Sí",IF(DATOS!BA$5="Sí",(1/DATOS_[[% anualiz]:[% anualiz]]),1)*IF(DATOS!BA$4="Sí",1/DATOS_[[% normaliz]:[% normaliz]],1)*(DATOS_[Conc.Sal.23])))))))),
0)</f>
        <v>0</v>
      </c>
      <c r="AG100" s="101">
        <f t="array" ref="AG100">IFERROR(
(AVERAGE((IF(DATOS_[[Sexo]:[Sexo]]=$B100,IF(DATOS_[[AGRUP. CLAS. PROF.]:[AGRUP. CLAS. PROF.]]=$B99,IF(DATOS_[[Check Periodo Ref.]:[Check Periodo Ref.]]="Dentro",IF(DATOS_[[Check Equiparado]:[Check Equiparado]]="Sí",IF(DATOS!BB$5="Sí",(1/DATOS_[[% anualiz]:[% anualiz]]),1)*IF(DATOS!BB$4="Sí",1/DATOS_[[% normaliz]:[% normaliz]],1)*(DATOS_[Conc.Sal.24])))))))),
0)</f>
        <v>0</v>
      </c>
      <c r="AH100" s="101">
        <f t="array" ref="AH100">IFERROR(
(AVERAGE((IF(DATOS_[[Sexo]:[Sexo]]=$B100,IF(DATOS_[[AGRUP. CLAS. PROF.]:[AGRUP. CLAS. PROF.]]=$B99,IF(DATOS_[[Check Periodo Ref.]:[Check Periodo Ref.]]="Dentro",IF(DATOS_[[Check Equiparado]:[Check Equiparado]]="Sí",IF(DATOS!BC$5="Sí",(1/DATOS_[[% anualiz]:[% anualiz]]),1)*IF(DATOS!BC$4="Sí",1/DATOS_[[% normaliz]:[% normaliz]],1)*(DATOS_[Conc.Sal.25])))))))),
0)</f>
        <v>0</v>
      </c>
      <c r="AI100" s="101">
        <f t="array" ref="AI100">IFERROR(
(AVERAGE((IF(DATOS_[[Sexo]:[Sexo]]=$B100,IF(DATOS_[[AGRUP. CLAS. PROF.]:[AGRUP. CLAS. PROF.]]=$B99,IF(DATOS_[[Check Periodo Ref.]:[Check Periodo Ref.]]="Dentro",IF(DATOS_[[Check Equiparado]:[Check Equiparado]]="Sí",IF(DATOS!BD$5="Sí",(1/DATOS_[[% anualiz]:[% anualiz]]),1)*IF(DATOS!BD$4="Sí",1/DATOS_[[% normaliz]:[% normaliz]],1)*(DATOS_[Conc.Sal.26])))))))),
0)</f>
        <v>0</v>
      </c>
      <c r="AJ100" s="101">
        <f t="array" ref="AJ100">IFERROR(
(AVERAGE((IF(DATOS_[[Sexo]:[Sexo]]=$B100,IF(DATOS_[[AGRUP. CLAS. PROF.]:[AGRUP. CLAS. PROF.]]=$B99,IF(DATOS_[[Check Periodo Ref.]:[Check Periodo Ref.]]="Dentro",IF(DATOS_[[Check Equiparado]:[Check Equiparado]]="Sí",IF(DATOS!BE$5="Sí",(1/DATOS_[[% anualiz]:[% anualiz]]),1)*IF(DATOS!BE$4="Sí",1/DATOS_[[% normaliz]:[% normaliz]],1)*(DATOS_[Conc.Sal.27])))))))),
0)</f>
        <v>0</v>
      </c>
      <c r="AK100" s="101">
        <f t="array" ref="AK100">IFERROR(
(AVERAGE((IF(DATOS_[[Sexo]:[Sexo]]=$B100,IF(DATOS_[[AGRUP. CLAS. PROF.]:[AGRUP. CLAS. PROF.]]=$B99,IF(DATOS_[[Check Periodo Ref.]:[Check Periodo Ref.]]="Dentro",IF(DATOS_[[Check Equiparado]:[Check Equiparado]]="Sí",IF(DATOS!BF$5="Sí",(1/DATOS_[[% anualiz]:[% anualiz]]),1)*IF(DATOS!BF$4="Sí",1/DATOS_[[% normaliz]:[% normaliz]],1)*(DATOS_[Conc.Sal.28])))))))),
0)</f>
        <v>0</v>
      </c>
      <c r="AL100" s="101">
        <f t="array" ref="AL100">IFERROR(
(AVERAGE((IF(DATOS_[[Sexo]:[Sexo]]=$B100,IF(DATOS_[[AGRUP. CLAS. PROF.]:[AGRUP. CLAS. PROF.]]=$B99,IF(DATOS_[[Check Periodo Ref.]:[Check Periodo Ref.]]="Dentro",IF(DATOS_[[Check Equiparado]:[Check Equiparado]]="Sí",IF(DATOS!BG$5="Sí",(1/DATOS_[[% anualiz]:[% anualiz]]),1)*IF(DATOS!BG$4="Sí",1/DATOS_[[% normaliz]:[% normaliz]],1)*(DATOS_[Conc.Sal.29])))))))),
0)</f>
        <v>0</v>
      </c>
      <c r="AM100" s="101">
        <f t="array" ref="AM100">IFERROR(
(AVERAGE((IF(DATOS_[[Sexo]:[Sexo]]=$B100,IF(DATOS_[[AGRUP. CLAS. PROF.]:[AGRUP. CLAS. PROF.]]=$B99,IF(DATOS_[[Check Periodo Ref.]:[Check Periodo Ref.]]="Dentro",IF(DATOS_[[Check Equiparado]:[Check Equiparado]]="Sí",IF(DATOS!BH$5="Sí",(1/DATOS_[[% anualiz]:[% anualiz]]),1)*IF(DATOS!BH$4="Sí",1/DATOS_[[% normaliz]:[% normaliz]],1)*(DATOS_[Conc.Sal.30])))))))),
0)</f>
        <v>0</v>
      </c>
      <c r="AN100" s="102">
        <f t="array" ref="AN100">IFERROR(
AVERAGE(IF(DATOS_[Sexo]=$B100,IF(DATOS_[[AGRUP. CLAS. PROF.]:[AGRUP. CLAS. PROF.]]=$B99,IF(DATOS_[Check Equiparado]="Sí",IF(DATOS_[Check Periodo Ref.]="Dentro",DATOS_[Tot COMPL.SAL Eq],FALSE))))),
0)</f>
        <v>0</v>
      </c>
      <c r="AO100" s="103">
        <f t="array" ref="AO100">IFERROR(
AVERAGE(IF(DATOS_[Sexo]=$B100,IF(DATOS_[[AGRUP. CLAS. PROF.]:[AGRUP. CLAS. PROF.]]=$B99,IF(DATOS_[Check Equiparado]="Sí",IF(DATOS_[Check Periodo Ref.]="Dentro",DATOS_[TOTAL SALARIO Eq],FALSE))))),
0)</f>
        <v>0</v>
      </c>
      <c r="AP100" s="104">
        <f t="array" ref="AP100">IFERROR(
(AVERAGE((IF(DATOS_[[Sexo]:[Sexo]]=$B100,IF(DATOS_[[AGRUP. CLAS. PROF.]:[AGRUP. CLAS. PROF.]]=$B99,IF(DATOS_[[Check Periodo Ref.]:[Check Periodo Ref.]]="Dentro",IF(DATOS_[[Check Equiparado]:[Check Equiparado]]="Sí",IF(DATOS!BI$5="Sí",(1/DATOS_[[% anualiz]:[% anualiz]]),1)*IF(DATOS!BI$4="Sí",1/DATOS_[[% normaliz]:[% normaliz]],1)*(DATOS_[C.Extra.01])))))))),
0)</f>
        <v>0</v>
      </c>
      <c r="AQ100" s="104">
        <f t="array" ref="AQ100">IFERROR(
(AVERAGE((IF(DATOS_[[Sexo]:[Sexo]]=$B100,IF(DATOS_[[AGRUP. CLAS. PROF.]:[AGRUP. CLAS. PROF.]]=$B99,IF(DATOS_[[Check Periodo Ref.]:[Check Periodo Ref.]]="Dentro",IF(DATOS_[[Check Equiparado]:[Check Equiparado]]="Sí",IF(DATOS!BJ$5="Sí",(1/DATOS_[[% anualiz]:[% anualiz]]),1)*IF(DATOS!BJ$4="Sí",1/DATOS_[[% normaliz]:[% normaliz]],1)*(DATOS_[C.Extra.02])))))))),
0)</f>
        <v>0</v>
      </c>
      <c r="AR100" s="104">
        <f t="array" ref="AR100">IFERROR(
(AVERAGE((IF(DATOS_[[Sexo]:[Sexo]]=$B100,IF(DATOS_[[AGRUP. CLAS. PROF.]:[AGRUP. CLAS. PROF.]]=$B99,IF(DATOS_[[Check Periodo Ref.]:[Check Periodo Ref.]]="Dentro",IF(DATOS_[[Check Equiparado]:[Check Equiparado]]="Sí",IF(DATOS!BK$5="Sí",(1/DATOS_[[% anualiz]:[% anualiz]]),1)*IF(DATOS!BK$4="Sí",1/DATOS_[[% normaliz]:[% normaliz]],1)*(DATOS_[C.Extra.03])))))))),
0)</f>
        <v>0</v>
      </c>
      <c r="AS100" s="104">
        <f t="array" ref="AS100">IFERROR(
(AVERAGE((IF(DATOS_[[Sexo]:[Sexo]]=$B100,IF(DATOS_[[AGRUP. CLAS. PROF.]:[AGRUP. CLAS. PROF.]]=$B99,IF(DATOS_[[Check Periodo Ref.]:[Check Periodo Ref.]]="Dentro",IF(DATOS_[[Check Equiparado]:[Check Equiparado]]="Sí",IF(DATOS!BL$5="Sí",(1/DATOS_[[% anualiz]:[% anualiz]]),1)*IF(DATOS!BL$4="Sí",1/DATOS_[[% normaliz]:[% normaliz]],1)*(DATOS_[C.Extra.04])))))))),
0)</f>
        <v>0</v>
      </c>
      <c r="AT100" s="104">
        <f t="array" ref="AT100">IFERROR(
(AVERAGE((IF(DATOS_[[Sexo]:[Sexo]]=$B100,IF(DATOS_[[AGRUP. CLAS. PROF.]:[AGRUP. CLAS. PROF.]]=$B99,IF(DATOS_[[Check Periodo Ref.]:[Check Periodo Ref.]]="Dentro",IF(DATOS_[[Check Equiparado]:[Check Equiparado]]="Sí",IF(DATOS!BM$5="Sí",(1/DATOS_[[% anualiz]:[% anualiz]]),1)*IF(DATOS!BM$4="Sí",1/DATOS_[[% normaliz]:[% normaliz]],1)*(DATOS_[C.Extra.05])))))))),
0)</f>
        <v>0</v>
      </c>
      <c r="AU100" s="105">
        <f t="array" ref="AU100">IFERROR(
AVERAGE(IF(DATOS_[Sexo]=$B100,IF(DATOS_[[AGRUP. CLAS. PROF.]:[AGRUP. CLAS. PROF.]]=$B99,IF(DATOS_[Check Equiparado]="Sí",IF(DATOS_[Check Periodo Ref.]="Dentro",DATOS_[Tot Extrasalarial Eq],FALSE))))),
0)</f>
        <v>0</v>
      </c>
      <c r="AV100" s="106">
        <f t="array" ref="AV100">IFERROR(
AVERAGE(IF(DATOS_[Sexo]=$B100,IF(DATOS_[[AGRUP. CLAS. PROF.]:[AGRUP. CLAS. PROF.]]=$B99,IF(DATOS_[Check Equiparado]="Sí",IF(DATOS_[Check Periodo Ref.]="Dentro",DATOS_[TOTAL Retrib Eq],FALSE))))),
0)</f>
        <v>0</v>
      </c>
    </row>
    <row r="101" spans="1:48" x14ac:dyDescent="0.3">
      <c r="A101" s="53" t="str">
        <f t="shared" ref="A101" si="118">+A100</f>
        <v>[ocultar]</v>
      </c>
      <c r="B101" s="57" t="s">
        <v>163</v>
      </c>
      <c r="C101" s="56">
        <f t="array" ref="C101">SUM(IF($B101=DATOS_[Sexo],
IF($B99=DATOS_[AGRUP. CLAS. PROF.],
IF("Dentro"=DATOS_[Check Periodo Ref.],
1/(COUNTIFS(DATOS_[Sexo],$B101,DATOS_[AGRUP. CLAS. PROF.],$B99,DATOS_[Check Periodo Ref.],"Dentro",DATOS_[id],DATOS_[id]))))))</f>
        <v>0</v>
      </c>
      <c r="D101" s="58">
        <f>COUNTIFS(DATOS_[AGRUP. CLAS. PROF.],$B99,DATOS_[Sexo],$B101,DATOS_[Check Periodo Ref.],"Dentro")</f>
        <v>0</v>
      </c>
      <c r="E101" s="58">
        <f>COUNTIFS(DATOS_[AGRUP. CLAS. PROF.],$B99,DATOS_[Sexo],$B101,DATOS_[Check Periodo Ref.],"Dentro",DATOS_[Check Nº SC Norm],"Sí")</f>
        <v>0</v>
      </c>
      <c r="F101" s="58">
        <f>COUNTIFS(DATOS_[AGRUP. CLAS. PROF.],$B99,DATOS_[Sexo],$B101,DATOS_[Check Periodo Ref.],"Dentro",DATOS_[Check Nº SC Anualiz],"Sí")</f>
        <v>0</v>
      </c>
      <c r="G101" s="58">
        <f>COUNTIFS(DATOS_[AGRUP. CLAS. PROF.],$B99,DATOS_[Sexo],$B101,DATOS_[Check Periodo Ref.],"Dentro",DATOS_[Check Nº SC Norm y Anualiz],"Sí")</f>
        <v>0</v>
      </c>
      <c r="H101" s="58">
        <f>COUNTIFS(DATOS_[AGRUP. CLAS. PROF.],$B99,DATOS_[Sexo],$B101,DATOS_[Check Periodo Ref.],"Dentro",DATOS_[Check Equiparación],"Sí")</f>
        <v>0</v>
      </c>
      <c r="I101" s="100" cm="1">
        <f t="array" ref="I101">IFERROR(
AVERAGE(IF(DATOS_[Sexo]=$B101,IF(DATOS_[[AGRUP. CLAS. PROF.]:[AGRUP. CLAS. PROF.]]=$B99,IF(DATOS_[Check Equiparado]="Sí",IF(DATOS_[Check Periodo Ref.]="Dentro",DATOS_[SALARIO BASE Eq],FALSE))))),
0)</f>
        <v>0</v>
      </c>
      <c r="J101" s="101">
        <f t="array" ref="J101">IFERROR(
(AVERAGE((IF(DATOS_[[Sexo]:[Sexo]]=$B101,IF(DATOS_[[AGRUP. CLAS. PROF.]:[AGRUP. CLAS. PROF.]]=$B99,IF(DATOS_[[Check Periodo Ref.]:[Check Periodo Ref.]]="Dentro",IF(DATOS_[[Check Equiparado]:[Check Equiparado]]="Sí",IF(DATOS!AE$5="Sí",(1/DATOS_[[% anualiz]:[% anualiz]]),1)*IF(DATOS!AE$4="Sí",1/DATOS_[[% normaliz]:[% normaliz]],1)*(DATOS_[Conc.Sal.01])))))))),
0)</f>
        <v>0</v>
      </c>
      <c r="K101" s="101">
        <f t="array" ref="K101">IFERROR(
(AVERAGE((IF(DATOS_[[Sexo]:[Sexo]]=$B101,IF(DATOS_[[AGRUP. CLAS. PROF.]:[AGRUP. CLAS. PROF.]]=$B99,IF(DATOS_[[Check Periodo Ref.]:[Check Periodo Ref.]]="Dentro",IF(DATOS_[[Check Equiparado]:[Check Equiparado]]="Sí",IF(DATOS!AF$5="Sí",(1/DATOS_[[% anualiz]:[% anualiz]]),1)*IF(DATOS!AF$4="Sí",1/DATOS_[[% normaliz]:[% normaliz]],1)*(DATOS_[Conc.Sal.02])))))))),
0)</f>
        <v>0</v>
      </c>
      <c r="L101" s="101">
        <f t="array" ref="L101">IFERROR(
(AVERAGE((IF(DATOS_[[Sexo]:[Sexo]]=$B101,IF(DATOS_[[AGRUP. CLAS. PROF.]:[AGRUP. CLAS. PROF.]]=$B99,IF(DATOS_[[Check Periodo Ref.]:[Check Periodo Ref.]]="Dentro",IF(DATOS_[[Check Equiparado]:[Check Equiparado]]="Sí",IF(DATOS!AG$5="Sí",(1/DATOS_[[% anualiz]:[% anualiz]]),1)*IF(DATOS!AG$4="Sí",1/DATOS_[[% normaliz]:[% normaliz]],1)*(DATOS_[Conc.Sal.03])))))))),
0)</f>
        <v>0</v>
      </c>
      <c r="M101" s="101">
        <f t="array" ref="M101">IFERROR(
(AVERAGE((IF(DATOS_[[Sexo]:[Sexo]]=$B101,IF(DATOS_[[AGRUP. CLAS. PROF.]:[AGRUP. CLAS. PROF.]]=$B99,IF(DATOS_[[Check Periodo Ref.]:[Check Periodo Ref.]]="Dentro",IF(DATOS_[[Check Equiparado]:[Check Equiparado]]="Sí",IF(DATOS!AH$5="Sí",(1/DATOS_[[% anualiz]:[% anualiz]]),1)*IF(DATOS!AH$4="Sí",1/DATOS_[[% normaliz]:[% normaliz]],1)*(DATOS_[Conc.Sal.04])))))))),
0)</f>
        <v>0</v>
      </c>
      <c r="N101" s="101">
        <f t="array" ref="N101">IFERROR(
(AVERAGE((IF(DATOS_[[Sexo]:[Sexo]]=$B101,IF(DATOS_[[AGRUP. CLAS. PROF.]:[AGRUP. CLAS. PROF.]]=$B99,IF(DATOS_[[Check Periodo Ref.]:[Check Periodo Ref.]]="Dentro",IF(DATOS_[[Check Equiparado]:[Check Equiparado]]="Sí",IF(DATOS!AI$5="Sí",(1/DATOS_[[% anualiz]:[% anualiz]]),1)*IF(DATOS!AI$4="Sí",1/DATOS_[[% normaliz]:[% normaliz]],1)*(DATOS_[Conc.Sal.05])))))))),
0)</f>
        <v>0</v>
      </c>
      <c r="O101" s="101">
        <f t="array" ref="O101">IFERROR(
(AVERAGE((IF(DATOS_[[Sexo]:[Sexo]]=$B101,IF(DATOS_[[AGRUP. CLAS. PROF.]:[AGRUP. CLAS. PROF.]]=$B99,IF(DATOS_[[Check Periodo Ref.]:[Check Periodo Ref.]]="Dentro",IF(DATOS_[[Check Equiparado]:[Check Equiparado]]="Sí",IF(DATOS!AJ$5="Sí",(1/DATOS_[[% anualiz]:[% anualiz]]),1)*IF(DATOS!AJ$4="Sí",1/DATOS_[[% normaliz]:[% normaliz]],1)*(DATOS_[Conc.Sal.06])))))))),
0)</f>
        <v>0</v>
      </c>
      <c r="P101" s="101">
        <f t="array" ref="P101">IFERROR(
(AVERAGE((IF(DATOS_[[Sexo]:[Sexo]]=$B101,IF(DATOS_[[AGRUP. CLAS. PROF.]:[AGRUP. CLAS. PROF.]]=$B99,IF(DATOS_[[Check Periodo Ref.]:[Check Periodo Ref.]]="Dentro",IF(DATOS_[[Check Equiparado]:[Check Equiparado]]="Sí",IF(DATOS!AK$5="Sí",(1/DATOS_[[% anualiz]:[% anualiz]]),1)*IF(DATOS!AK$4="Sí",1/DATOS_[[% normaliz]:[% normaliz]],1)*(DATOS_[Conc.Sal.07])))))))),
0)</f>
        <v>0</v>
      </c>
      <c r="Q101" s="101">
        <f t="array" ref="Q101">IFERROR(
(AVERAGE((IF(DATOS_[[Sexo]:[Sexo]]=$B101,IF(DATOS_[[AGRUP. CLAS. PROF.]:[AGRUP. CLAS. PROF.]]=$B99,IF(DATOS_[[Check Periodo Ref.]:[Check Periodo Ref.]]="Dentro",IF(DATOS_[[Check Equiparado]:[Check Equiparado]]="Sí",IF(DATOS!AL$5="Sí",(1/DATOS_[[% anualiz]:[% anualiz]]),1)*IF(DATOS!AL$4="Sí",1/DATOS_[[% normaliz]:[% normaliz]],1)*(DATOS_[Conc.Sal.08])))))))),
0)</f>
        <v>0</v>
      </c>
      <c r="R101" s="101">
        <f t="array" ref="R101">IFERROR(
(AVERAGE((IF(DATOS_[[Sexo]:[Sexo]]=$B101,IF(DATOS_[[AGRUP. CLAS. PROF.]:[AGRUP. CLAS. PROF.]]=$B99,IF(DATOS_[[Check Periodo Ref.]:[Check Periodo Ref.]]="Dentro",IF(DATOS_[[Check Equiparado]:[Check Equiparado]]="Sí",IF(DATOS!AM$5="Sí",(1/DATOS_[[% anualiz]:[% anualiz]]),1)*IF(DATOS!AM$4="Sí",1/DATOS_[[% normaliz]:[% normaliz]],1)*(DATOS_[Conc.Sal.09])))))))),
0)</f>
        <v>0</v>
      </c>
      <c r="S101" s="101">
        <f t="array" ref="S101">IFERROR(
(AVERAGE((IF(DATOS_[[Sexo]:[Sexo]]=$B101,IF(DATOS_[[AGRUP. CLAS. PROF.]:[AGRUP. CLAS. PROF.]]=$B99,IF(DATOS_[[Check Periodo Ref.]:[Check Periodo Ref.]]="Dentro",IF(DATOS_[[Check Equiparado]:[Check Equiparado]]="Sí",IF(DATOS!AN$5="Sí",(1/DATOS_[[% anualiz]:[% anualiz]]),1)*IF(DATOS!AN$4="Sí",1/DATOS_[[% normaliz]:[% normaliz]],1)*(DATOS_[Conc.Sal.10])))))))),
0)</f>
        <v>0</v>
      </c>
      <c r="T101" s="101">
        <f t="array" ref="T101">IFERROR(
(AVERAGE((IF(DATOS_[[Sexo]:[Sexo]]=$B101,IF(DATOS_[[AGRUP. CLAS. PROF.]:[AGRUP. CLAS. PROF.]]=$B99,IF(DATOS_[[Check Periodo Ref.]:[Check Periodo Ref.]]="Dentro",IF(DATOS_[[Check Equiparado]:[Check Equiparado]]="Sí",IF(DATOS!AO$5="Sí",(1/DATOS_[[% anualiz]:[% anualiz]]),1)*IF(DATOS!AO$4="Sí",1/DATOS_[[% normaliz]:[% normaliz]],1)*(DATOS_[Conc.Sal.11])))))))),
0)</f>
        <v>0</v>
      </c>
      <c r="U101" s="101">
        <f t="array" ref="U101">IFERROR(
(AVERAGE((IF(DATOS_[[Sexo]:[Sexo]]=$B101,IF(DATOS_[[AGRUP. CLAS. PROF.]:[AGRUP. CLAS. PROF.]]=$B99,IF(DATOS_[[Check Periodo Ref.]:[Check Periodo Ref.]]="Dentro",IF(DATOS_[[Check Equiparado]:[Check Equiparado]]="Sí",IF(DATOS!AP$5="Sí",(1/DATOS_[[% anualiz]:[% anualiz]]),1)*IF(DATOS!AP$4="Sí",1/DATOS_[[% normaliz]:[% normaliz]],1)*(DATOS_[Conc.Sal.12])))))))),
0)</f>
        <v>0</v>
      </c>
      <c r="V101" s="101">
        <f t="array" ref="V101">IFERROR(
(AVERAGE((IF(DATOS_[[Sexo]:[Sexo]]=$B101,IF(DATOS_[[AGRUP. CLAS. PROF.]:[AGRUP. CLAS. PROF.]]=$B99,IF(DATOS_[[Check Periodo Ref.]:[Check Periodo Ref.]]="Dentro",IF(DATOS_[[Check Equiparado]:[Check Equiparado]]="Sí",IF(DATOS!AQ$5="Sí",(1/DATOS_[[% anualiz]:[% anualiz]]),1)*IF(DATOS!AQ$4="Sí",1/DATOS_[[% normaliz]:[% normaliz]],1)*(DATOS_[Conc.Sal.13])))))))),
0)</f>
        <v>0</v>
      </c>
      <c r="W101" s="101">
        <f t="array" ref="W101">IFERROR(
(AVERAGE((IF(DATOS_[[Sexo]:[Sexo]]=$B101,IF(DATOS_[[AGRUP. CLAS. PROF.]:[AGRUP. CLAS. PROF.]]=$B99,IF(DATOS_[[Check Periodo Ref.]:[Check Periodo Ref.]]="Dentro",IF(DATOS_[[Check Equiparado]:[Check Equiparado]]="Sí",IF(DATOS!AR$5="Sí",(1/DATOS_[[% anualiz]:[% anualiz]]),1)*IF(DATOS!AR$4="Sí",1/DATOS_[[% normaliz]:[% normaliz]],1)*(DATOS_[Conc.Sal.14])))))))),
0)</f>
        <v>0</v>
      </c>
      <c r="X101" s="101">
        <f t="array" ref="X101">IFERROR(
(AVERAGE((IF(DATOS_[[Sexo]:[Sexo]]=$B101,IF(DATOS_[[AGRUP. CLAS. PROF.]:[AGRUP. CLAS. PROF.]]=$B99,IF(DATOS_[[Check Periodo Ref.]:[Check Periodo Ref.]]="Dentro",IF(DATOS_[[Check Equiparado]:[Check Equiparado]]="Sí",IF(DATOS!AS$5="Sí",(1/DATOS_[[% anualiz]:[% anualiz]]),1)*IF(DATOS!AS$4="Sí",1/DATOS_[[% normaliz]:[% normaliz]],1)*(DATOS_[Conc.Sal.15])))))))),
0)</f>
        <v>0</v>
      </c>
      <c r="Y101" s="101">
        <f t="array" ref="Y101">IFERROR(
(AVERAGE((IF(DATOS_[[Sexo]:[Sexo]]=$B101,IF(DATOS_[[AGRUP. CLAS. PROF.]:[AGRUP. CLAS. PROF.]]=$B99,IF(DATOS_[[Check Periodo Ref.]:[Check Periodo Ref.]]="Dentro",IF(DATOS_[[Check Equiparado]:[Check Equiparado]]="Sí",IF(DATOS!AT$5="Sí",(1/DATOS_[[% anualiz]:[% anualiz]]),1)*IF(DATOS!AT$4="Sí",1/DATOS_[[% normaliz]:[% normaliz]],1)*(DATOS_[Conc.Sal.16])))))))),
0)</f>
        <v>0</v>
      </c>
      <c r="Z101" s="101">
        <f t="array" ref="Z101">IFERROR(
(AVERAGE((IF(DATOS_[[Sexo]:[Sexo]]=$B101,IF(DATOS_[[AGRUP. CLAS. PROF.]:[AGRUP. CLAS. PROF.]]=$B99,IF(DATOS_[[Check Periodo Ref.]:[Check Periodo Ref.]]="Dentro",IF(DATOS_[[Check Equiparado]:[Check Equiparado]]="Sí",IF(DATOS!AU$5="Sí",(1/DATOS_[[% anualiz]:[% anualiz]]),1)*IF(DATOS!AU$4="Sí",1/DATOS_[[% normaliz]:[% normaliz]],1)*(DATOS_[Conc.Sal.17])))))))),
0)</f>
        <v>0</v>
      </c>
      <c r="AA101" s="101">
        <f t="array" ref="AA101">IFERROR(
(AVERAGE((IF(DATOS_[[Sexo]:[Sexo]]=$B101,IF(DATOS_[[AGRUP. CLAS. PROF.]:[AGRUP. CLAS. PROF.]]=$B99,IF(DATOS_[[Check Periodo Ref.]:[Check Periodo Ref.]]="Dentro",IF(DATOS_[[Check Equiparado]:[Check Equiparado]]="Sí",IF(DATOS!AV$5="Sí",(1/DATOS_[[% anualiz]:[% anualiz]]),1)*IF(DATOS!AV$4="Sí",1/DATOS_[[% normaliz]:[% normaliz]],1)*(DATOS_[Conc.Sal.18])))))))),
0)</f>
        <v>0</v>
      </c>
      <c r="AB101" s="101">
        <f t="array" ref="AB101">IFERROR(
(AVERAGE((IF(DATOS_[[Sexo]:[Sexo]]=$B101,IF(DATOS_[[AGRUP. CLAS. PROF.]:[AGRUP. CLAS. PROF.]]=$B99,IF(DATOS_[[Check Periodo Ref.]:[Check Periodo Ref.]]="Dentro",IF(DATOS_[[Check Equiparado]:[Check Equiparado]]="Sí",IF(DATOS!AW$5="Sí",(1/DATOS_[[% anualiz]:[% anualiz]]),1)*IF(DATOS!AW$4="Sí",1/DATOS_[[% normaliz]:[% normaliz]],1)*(DATOS_[Conc.Sal.19])))))))),
0)</f>
        <v>0</v>
      </c>
      <c r="AC101" s="101">
        <f t="array" ref="AC101">IFERROR(
(AVERAGE((IF(DATOS_[[Sexo]:[Sexo]]=$B101,IF(DATOS_[[AGRUP. CLAS. PROF.]:[AGRUP. CLAS. PROF.]]=$B99,IF(DATOS_[[Check Periodo Ref.]:[Check Periodo Ref.]]="Dentro",IF(DATOS_[[Check Equiparado]:[Check Equiparado]]="Sí",IF(DATOS!AX$5="Sí",(1/DATOS_[[% anualiz]:[% anualiz]]),1)*IF(DATOS!AX$4="Sí",1/DATOS_[[% normaliz]:[% normaliz]],1)*(DATOS_[Conc.Sal.20])))))))),
0)</f>
        <v>0</v>
      </c>
      <c r="AD101" s="101">
        <f t="array" ref="AD101">IFERROR(
(AVERAGE((IF(DATOS_[[Sexo]:[Sexo]]=$B101,IF(DATOS_[[AGRUP. CLAS. PROF.]:[AGRUP. CLAS. PROF.]]=$B99,IF(DATOS_[[Check Periodo Ref.]:[Check Periodo Ref.]]="Dentro",IF(DATOS_[[Check Equiparado]:[Check Equiparado]]="Sí",IF(DATOS!AY$5="Sí",(1/DATOS_[[% anualiz]:[% anualiz]]),1)*IF(DATOS!AY$4="Sí",1/DATOS_[[% normaliz]:[% normaliz]],1)*(DATOS_[Conc.Sal.21])))))))),
0)</f>
        <v>0</v>
      </c>
      <c r="AE101" s="101">
        <f t="array" ref="AE101">IFERROR(
(AVERAGE((IF(DATOS_[[Sexo]:[Sexo]]=$B101,IF(DATOS_[[AGRUP. CLAS. PROF.]:[AGRUP. CLAS. PROF.]]=$B99,IF(DATOS_[[Check Periodo Ref.]:[Check Periodo Ref.]]="Dentro",IF(DATOS_[[Check Equiparado]:[Check Equiparado]]="Sí",IF(DATOS!AZ$5="Sí",(1/DATOS_[[% anualiz]:[% anualiz]]),1)*IF(DATOS!AZ$4="Sí",1/DATOS_[[% normaliz]:[% normaliz]],1)*(DATOS_[Conc.Sal.22])))))))),
0)</f>
        <v>0</v>
      </c>
      <c r="AF101" s="101">
        <f t="array" ref="AF101">IFERROR(
(AVERAGE((IF(DATOS_[[Sexo]:[Sexo]]=$B101,IF(DATOS_[[AGRUP. CLAS. PROF.]:[AGRUP. CLAS. PROF.]]=$B99,IF(DATOS_[[Check Periodo Ref.]:[Check Periodo Ref.]]="Dentro",IF(DATOS_[[Check Equiparado]:[Check Equiparado]]="Sí",IF(DATOS!BA$5="Sí",(1/DATOS_[[% anualiz]:[% anualiz]]),1)*IF(DATOS!BA$4="Sí",1/DATOS_[[% normaliz]:[% normaliz]],1)*(DATOS_[Conc.Sal.23])))))))),
0)</f>
        <v>0</v>
      </c>
      <c r="AG101" s="101">
        <f t="array" ref="AG101">IFERROR(
(AVERAGE((IF(DATOS_[[Sexo]:[Sexo]]=$B101,IF(DATOS_[[AGRUP. CLAS. PROF.]:[AGRUP. CLAS. PROF.]]=$B99,IF(DATOS_[[Check Periodo Ref.]:[Check Periodo Ref.]]="Dentro",IF(DATOS_[[Check Equiparado]:[Check Equiparado]]="Sí",IF(DATOS!BB$5="Sí",(1/DATOS_[[% anualiz]:[% anualiz]]),1)*IF(DATOS!BB$4="Sí",1/DATOS_[[% normaliz]:[% normaliz]],1)*(DATOS_[Conc.Sal.24])))))))),
0)</f>
        <v>0</v>
      </c>
      <c r="AH101" s="101">
        <f t="array" ref="AH101">IFERROR(
(AVERAGE((IF(DATOS_[[Sexo]:[Sexo]]=$B101,IF(DATOS_[[AGRUP. CLAS. PROF.]:[AGRUP. CLAS. PROF.]]=$B99,IF(DATOS_[[Check Periodo Ref.]:[Check Periodo Ref.]]="Dentro",IF(DATOS_[[Check Equiparado]:[Check Equiparado]]="Sí",IF(DATOS!BC$5="Sí",(1/DATOS_[[% anualiz]:[% anualiz]]),1)*IF(DATOS!BC$4="Sí",1/DATOS_[[% normaliz]:[% normaliz]],1)*(DATOS_[Conc.Sal.25])))))))),
0)</f>
        <v>0</v>
      </c>
      <c r="AI101" s="101">
        <f t="array" ref="AI101">IFERROR(
(AVERAGE((IF(DATOS_[[Sexo]:[Sexo]]=$B101,IF(DATOS_[[AGRUP. CLAS. PROF.]:[AGRUP. CLAS. PROF.]]=$B99,IF(DATOS_[[Check Periodo Ref.]:[Check Periodo Ref.]]="Dentro",IF(DATOS_[[Check Equiparado]:[Check Equiparado]]="Sí",IF(DATOS!BD$5="Sí",(1/DATOS_[[% anualiz]:[% anualiz]]),1)*IF(DATOS!BD$4="Sí",1/DATOS_[[% normaliz]:[% normaliz]],1)*(DATOS_[Conc.Sal.26])))))))),
0)</f>
        <v>0</v>
      </c>
      <c r="AJ101" s="101">
        <f t="array" ref="AJ101">IFERROR(
(AVERAGE((IF(DATOS_[[Sexo]:[Sexo]]=$B101,IF(DATOS_[[AGRUP. CLAS. PROF.]:[AGRUP. CLAS. PROF.]]=$B99,IF(DATOS_[[Check Periodo Ref.]:[Check Periodo Ref.]]="Dentro",IF(DATOS_[[Check Equiparado]:[Check Equiparado]]="Sí",IF(DATOS!BE$5="Sí",(1/DATOS_[[% anualiz]:[% anualiz]]),1)*IF(DATOS!BE$4="Sí",1/DATOS_[[% normaliz]:[% normaliz]],1)*(DATOS_[Conc.Sal.27])))))))),
0)</f>
        <v>0</v>
      </c>
      <c r="AK101" s="101">
        <f t="array" ref="AK101">IFERROR(
(AVERAGE((IF(DATOS_[[Sexo]:[Sexo]]=$B101,IF(DATOS_[[AGRUP. CLAS. PROF.]:[AGRUP. CLAS. PROF.]]=$B99,IF(DATOS_[[Check Periodo Ref.]:[Check Periodo Ref.]]="Dentro",IF(DATOS_[[Check Equiparado]:[Check Equiparado]]="Sí",IF(DATOS!BF$5="Sí",(1/DATOS_[[% anualiz]:[% anualiz]]),1)*IF(DATOS!BF$4="Sí",1/DATOS_[[% normaliz]:[% normaliz]],1)*(DATOS_[Conc.Sal.28])))))))),
0)</f>
        <v>0</v>
      </c>
      <c r="AL101" s="101">
        <f t="array" ref="AL101">IFERROR(
(AVERAGE((IF(DATOS_[[Sexo]:[Sexo]]=$B101,IF(DATOS_[[AGRUP. CLAS. PROF.]:[AGRUP. CLAS. PROF.]]=$B99,IF(DATOS_[[Check Periodo Ref.]:[Check Periodo Ref.]]="Dentro",IF(DATOS_[[Check Equiparado]:[Check Equiparado]]="Sí",IF(DATOS!BG$5="Sí",(1/DATOS_[[% anualiz]:[% anualiz]]),1)*IF(DATOS!BG$4="Sí",1/DATOS_[[% normaliz]:[% normaliz]],1)*(DATOS_[Conc.Sal.29])))))))),
0)</f>
        <v>0</v>
      </c>
      <c r="AM101" s="101">
        <f t="array" ref="AM101">IFERROR(
(AVERAGE((IF(DATOS_[[Sexo]:[Sexo]]=$B101,IF(DATOS_[[AGRUP. CLAS. PROF.]:[AGRUP. CLAS. PROF.]]=$B99,IF(DATOS_[[Check Periodo Ref.]:[Check Periodo Ref.]]="Dentro",IF(DATOS_[[Check Equiparado]:[Check Equiparado]]="Sí",IF(DATOS!BH$5="Sí",(1/DATOS_[[% anualiz]:[% anualiz]]),1)*IF(DATOS!BH$4="Sí",1/DATOS_[[% normaliz]:[% normaliz]],1)*(DATOS_[Conc.Sal.30])))))))),
0)</f>
        <v>0</v>
      </c>
      <c r="AN101" s="102">
        <f t="array" ref="AN101">IFERROR(
AVERAGE(IF(DATOS_[Sexo]=$B101,IF(DATOS_[[AGRUP. CLAS. PROF.]:[AGRUP. CLAS. PROF.]]=$B99,IF(DATOS_[Check Equiparado]="Sí",IF(DATOS_[Check Periodo Ref.]="Dentro",DATOS_[Tot COMPL.SAL Eq],FALSE))))),
0)</f>
        <v>0</v>
      </c>
      <c r="AO101" s="103">
        <f t="array" ref="AO101">IFERROR(
AVERAGE(IF(DATOS_[Sexo]=$B101,IF(DATOS_[[AGRUP. CLAS. PROF.]:[AGRUP. CLAS. PROF.]]=$B99,IF(DATOS_[Check Equiparado]="Sí",IF(DATOS_[Check Periodo Ref.]="Dentro",DATOS_[TOTAL SALARIO Eq],FALSE))))),
0)</f>
        <v>0</v>
      </c>
      <c r="AP101" s="104">
        <f t="array" ref="AP101">IFERROR(
(AVERAGE((IF(DATOS_[[Sexo]:[Sexo]]=$B101,IF(DATOS_[[AGRUP. CLAS. PROF.]:[AGRUP. CLAS. PROF.]]=$B99,IF(DATOS_[[Check Periodo Ref.]:[Check Periodo Ref.]]="Dentro",IF(DATOS_[[Check Equiparado]:[Check Equiparado]]="Sí",IF(DATOS!BI$5="Sí",(1/DATOS_[[% anualiz]:[% anualiz]]),1)*IF(DATOS!BI$4="Sí",1/DATOS_[[% normaliz]:[% normaliz]],1)*(DATOS_[C.Extra.01])))))))),
0)</f>
        <v>0</v>
      </c>
      <c r="AQ101" s="104">
        <f t="array" ref="AQ101">IFERROR(
(AVERAGE((IF(DATOS_[[Sexo]:[Sexo]]=$B101,IF(DATOS_[[AGRUP. CLAS. PROF.]:[AGRUP. CLAS. PROF.]]=$B99,IF(DATOS_[[Check Periodo Ref.]:[Check Periodo Ref.]]="Dentro",IF(DATOS_[[Check Equiparado]:[Check Equiparado]]="Sí",IF(DATOS!BJ$5="Sí",(1/DATOS_[[% anualiz]:[% anualiz]]),1)*IF(DATOS!BJ$4="Sí",1/DATOS_[[% normaliz]:[% normaliz]],1)*(DATOS_[C.Extra.02])))))))),
0)</f>
        <v>0</v>
      </c>
      <c r="AR101" s="104">
        <f t="array" ref="AR101">IFERROR(
(AVERAGE((IF(DATOS_[[Sexo]:[Sexo]]=$B101,IF(DATOS_[[AGRUP. CLAS. PROF.]:[AGRUP. CLAS. PROF.]]=$B99,IF(DATOS_[[Check Periodo Ref.]:[Check Periodo Ref.]]="Dentro",IF(DATOS_[[Check Equiparado]:[Check Equiparado]]="Sí",IF(DATOS!BK$5="Sí",(1/DATOS_[[% anualiz]:[% anualiz]]),1)*IF(DATOS!BK$4="Sí",1/DATOS_[[% normaliz]:[% normaliz]],1)*(DATOS_[C.Extra.03])))))))),
0)</f>
        <v>0</v>
      </c>
      <c r="AS101" s="104">
        <f t="array" ref="AS101">IFERROR(
(AVERAGE((IF(DATOS_[[Sexo]:[Sexo]]=$B101,IF(DATOS_[[AGRUP. CLAS. PROF.]:[AGRUP. CLAS. PROF.]]=$B99,IF(DATOS_[[Check Periodo Ref.]:[Check Periodo Ref.]]="Dentro",IF(DATOS_[[Check Equiparado]:[Check Equiparado]]="Sí",IF(DATOS!BL$5="Sí",(1/DATOS_[[% anualiz]:[% anualiz]]),1)*IF(DATOS!BL$4="Sí",1/DATOS_[[% normaliz]:[% normaliz]],1)*(DATOS_[C.Extra.04])))))))),
0)</f>
        <v>0</v>
      </c>
      <c r="AT101" s="104">
        <f t="array" ref="AT101">IFERROR(
(AVERAGE((IF(DATOS_[[Sexo]:[Sexo]]=$B101,IF(DATOS_[[AGRUP. CLAS. PROF.]:[AGRUP. CLAS. PROF.]]=$B99,IF(DATOS_[[Check Periodo Ref.]:[Check Periodo Ref.]]="Dentro",IF(DATOS_[[Check Equiparado]:[Check Equiparado]]="Sí",IF(DATOS!BM$5="Sí",(1/DATOS_[[% anualiz]:[% anualiz]]),1)*IF(DATOS!BM$4="Sí",1/DATOS_[[% normaliz]:[% normaliz]],1)*(DATOS_[C.Extra.05])))))))),
0)</f>
        <v>0</v>
      </c>
      <c r="AU101" s="105">
        <f t="array" ref="AU101">IFERROR(
AVERAGE(IF(DATOS_[Sexo]=$B101,IF(DATOS_[[AGRUP. CLAS. PROF.]:[AGRUP. CLAS. PROF.]]=$B99,IF(DATOS_[Check Equiparado]="Sí",IF(DATOS_[Check Periodo Ref.]="Dentro",DATOS_[Tot Extrasalarial Eq],FALSE))))),
0)</f>
        <v>0</v>
      </c>
      <c r="AV101" s="106">
        <f t="array" ref="AV101">IFERROR(
AVERAGE(IF(DATOS_[Sexo]=$B101,IF(DATOS_[[AGRUP. CLAS. PROF.]:[AGRUP. CLAS. PROF.]]=$B99,IF(DATOS_[Check Equiparado]="Sí",IF(DATOS_[Check Periodo Ref.]="Dentro",DATOS_[TOTAL Retrib Eq],FALSE))))),
0)</f>
        <v>0</v>
      </c>
    </row>
    <row r="102" spans="1:48" ht="17.25" thickBot="1" x14ac:dyDescent="0.35">
      <c r="A102" s="53" t="str">
        <f t="shared" ref="A102" si="119">+A103</f>
        <v>[ocultar]</v>
      </c>
      <c r="B102" s="62" t="s">
        <v>246</v>
      </c>
      <c r="C102" s="99"/>
      <c r="D102" s="63"/>
      <c r="E102" s="63"/>
      <c r="F102" s="63"/>
      <c r="G102" s="63"/>
      <c r="H102" s="63"/>
      <c r="I102" s="129" t="str">
        <f t="shared" ref="I102:AV102" si="120">IFERROR((I103-I104)/I103,"")</f>
        <v/>
      </c>
      <c r="J102" s="130" t="str">
        <f t="shared" si="120"/>
        <v/>
      </c>
      <c r="K102" s="131" t="str">
        <f t="shared" si="120"/>
        <v/>
      </c>
      <c r="L102" s="131" t="str">
        <f t="shared" si="120"/>
        <v/>
      </c>
      <c r="M102" s="131" t="str">
        <f t="shared" si="120"/>
        <v/>
      </c>
      <c r="N102" s="132" t="str">
        <f t="shared" si="120"/>
        <v/>
      </c>
      <c r="O102" s="133" t="str">
        <f t="shared" si="120"/>
        <v/>
      </c>
      <c r="P102" s="133" t="str">
        <f t="shared" si="120"/>
        <v/>
      </c>
      <c r="Q102" s="133" t="str">
        <f t="shared" si="120"/>
        <v/>
      </c>
      <c r="R102" s="133" t="str">
        <f t="shared" si="120"/>
        <v/>
      </c>
      <c r="S102" s="133" t="str">
        <f t="shared" si="120"/>
        <v/>
      </c>
      <c r="T102" s="133" t="str">
        <f t="shared" si="120"/>
        <v/>
      </c>
      <c r="U102" s="133" t="str">
        <f t="shared" si="120"/>
        <v/>
      </c>
      <c r="V102" s="133" t="str">
        <f t="shared" si="120"/>
        <v/>
      </c>
      <c r="W102" s="133" t="str">
        <f t="shared" si="120"/>
        <v/>
      </c>
      <c r="X102" s="133" t="str">
        <f t="shared" si="120"/>
        <v/>
      </c>
      <c r="Y102" s="133" t="str">
        <f t="shared" si="120"/>
        <v/>
      </c>
      <c r="Z102" s="132" t="str">
        <f t="shared" si="120"/>
        <v/>
      </c>
      <c r="AA102" s="132" t="str">
        <f t="shared" si="120"/>
        <v/>
      </c>
      <c r="AB102" s="132" t="str">
        <f t="shared" si="120"/>
        <v/>
      </c>
      <c r="AC102" s="132" t="str">
        <f t="shared" si="120"/>
        <v/>
      </c>
      <c r="AD102" s="132" t="str">
        <f t="shared" si="120"/>
        <v/>
      </c>
      <c r="AE102" s="132" t="str">
        <f t="shared" si="120"/>
        <v/>
      </c>
      <c r="AF102" s="132" t="str">
        <f t="shared" si="120"/>
        <v/>
      </c>
      <c r="AG102" s="132" t="str">
        <f t="shared" si="120"/>
        <v/>
      </c>
      <c r="AH102" s="132" t="str">
        <f t="shared" si="120"/>
        <v/>
      </c>
      <c r="AI102" s="132" t="str">
        <f t="shared" si="120"/>
        <v/>
      </c>
      <c r="AJ102" s="132" t="str">
        <f t="shared" si="120"/>
        <v/>
      </c>
      <c r="AK102" s="132" t="str">
        <f t="shared" si="120"/>
        <v/>
      </c>
      <c r="AL102" s="132" t="str">
        <f t="shared" si="120"/>
        <v/>
      </c>
      <c r="AM102" s="132" t="str">
        <f t="shared" si="120"/>
        <v/>
      </c>
      <c r="AN102" s="134" t="str">
        <f t="shared" si="120"/>
        <v/>
      </c>
      <c r="AO102" s="138" t="str">
        <f t="shared" si="120"/>
        <v/>
      </c>
      <c r="AP102" s="135" t="str">
        <f t="shared" si="120"/>
        <v/>
      </c>
      <c r="AQ102" s="135" t="str">
        <f t="shared" si="120"/>
        <v/>
      </c>
      <c r="AR102" s="135" t="str">
        <f t="shared" si="120"/>
        <v/>
      </c>
      <c r="AS102" s="135" t="str">
        <f t="shared" si="120"/>
        <v/>
      </c>
      <c r="AT102" s="135" t="str">
        <f t="shared" si="120"/>
        <v/>
      </c>
      <c r="AU102" s="136" t="str">
        <f t="shared" si="120"/>
        <v/>
      </c>
      <c r="AV102" s="137" t="str">
        <f t="shared" si="120"/>
        <v/>
      </c>
    </row>
    <row r="103" spans="1:48" x14ac:dyDescent="0.3">
      <c r="A103" s="53" t="str">
        <f t="shared" ref="A103" si="121">+IF(C103+C104=0,"[ocultar]","")</f>
        <v>[ocultar]</v>
      </c>
      <c r="B103" s="57" t="s">
        <v>162</v>
      </c>
      <c r="C103" s="56">
        <f t="array" ref="C103">SUM(IF($B103=DATOS_[Sexo],
IF($B102=DATOS_[AGRUP. CLAS. PROF.],
IF("Dentro"=DATOS_[Check Periodo Ref.],
1/(COUNTIFS(DATOS_[Sexo],$B103,DATOS_[AGRUP. CLAS. PROF.],$B102,DATOS_[Check Periodo Ref.],"Dentro",DATOS_[id],DATOS_[id]))))))</f>
        <v>0</v>
      </c>
      <c r="D103" s="58">
        <f>COUNTIFS(DATOS_[AGRUP. CLAS. PROF.],$B102,DATOS_[Sexo],$B103,DATOS_[Check Periodo Ref.],"Dentro")</f>
        <v>0</v>
      </c>
      <c r="E103" s="58">
        <f>COUNTIFS(DATOS_[AGRUP. CLAS. PROF.],$B102,DATOS_[Sexo],$B103,DATOS_[Check Periodo Ref.],"Dentro",DATOS_[Check Nº SC Norm],"Sí")</f>
        <v>0</v>
      </c>
      <c r="F103" s="58">
        <f>COUNTIFS(DATOS_[AGRUP. CLAS. PROF.],$B102,DATOS_[Sexo],$B103,DATOS_[Check Periodo Ref.],"Dentro",DATOS_[Check Nº SC Anualiz],"Sí")</f>
        <v>0</v>
      </c>
      <c r="G103" s="58">
        <f>COUNTIFS(DATOS_[AGRUP. CLAS. PROF.],$B102,DATOS_[Sexo],$B103,DATOS_[Check Periodo Ref.],"Dentro",DATOS_[Check Nº SC Norm y Anualiz],"Sí")</f>
        <v>0</v>
      </c>
      <c r="H103" s="58">
        <f>COUNTIFS(DATOS_[AGRUP. CLAS. PROF.],$B102,DATOS_[Sexo],$B103,DATOS_[Check Periodo Ref.],"Dentro",DATOS_[Check Equiparación],"Sí")</f>
        <v>0</v>
      </c>
      <c r="I103" s="100">
        <f t="array" ref="I103">IFERROR(
AVERAGE(IF(DATOS_[Sexo]=$B103,IF(DATOS_[[AGRUP. CLAS. PROF.]:[AGRUP. CLAS. PROF.]]=$B102,IF(DATOS_[Check Equiparado]="Sí",IF(DATOS_[Check Periodo Ref.]="Dentro",DATOS_[SALARIO BASE Eq],FALSE))))),
0)</f>
        <v>0</v>
      </c>
      <c r="J103" s="101">
        <f t="array" ref="J103">IFERROR(
(AVERAGE((IF(DATOS_[[Sexo]:[Sexo]]=$B103,IF(DATOS_[[AGRUP. CLAS. PROF.]:[AGRUP. CLAS. PROF.]]=$B102,IF(DATOS_[[Check Periodo Ref.]:[Check Periodo Ref.]]="Dentro",IF(DATOS_[[Check Equiparado]:[Check Equiparado]]="Sí",IF(DATOS!AE$5="Sí",(1/DATOS_[[% anualiz]:[% anualiz]]),1)*IF(DATOS!AE$4="Sí",1/DATOS_[[% normaliz]:[% normaliz]],1)*(DATOS_[Conc.Sal.01])))))))),
0)</f>
        <v>0</v>
      </c>
      <c r="K103" s="101">
        <f t="array" ref="K103">IFERROR(
(AVERAGE((IF(DATOS_[[Sexo]:[Sexo]]=$B103,IF(DATOS_[[AGRUP. CLAS. PROF.]:[AGRUP. CLAS. PROF.]]=$B102,IF(DATOS_[[Check Periodo Ref.]:[Check Periodo Ref.]]="Dentro",IF(DATOS_[[Check Equiparado]:[Check Equiparado]]="Sí",IF(DATOS!AF$5="Sí",(1/DATOS_[[% anualiz]:[% anualiz]]),1)*IF(DATOS!AF$4="Sí",1/DATOS_[[% normaliz]:[% normaliz]],1)*(DATOS_[Conc.Sal.02])))))))),
0)</f>
        <v>0</v>
      </c>
      <c r="L103" s="101">
        <f t="array" ref="L103">IFERROR(
(AVERAGE((IF(DATOS_[[Sexo]:[Sexo]]=$B103,IF(DATOS_[[AGRUP. CLAS. PROF.]:[AGRUP. CLAS. PROF.]]=$B102,IF(DATOS_[[Check Periodo Ref.]:[Check Periodo Ref.]]="Dentro",IF(DATOS_[[Check Equiparado]:[Check Equiparado]]="Sí",IF(DATOS!AG$5="Sí",(1/DATOS_[[% anualiz]:[% anualiz]]),1)*IF(DATOS!AG$4="Sí",1/DATOS_[[% normaliz]:[% normaliz]],1)*(DATOS_[Conc.Sal.03])))))))),
0)</f>
        <v>0</v>
      </c>
      <c r="M103" s="101">
        <f t="array" ref="M103">IFERROR(
(AVERAGE((IF(DATOS_[[Sexo]:[Sexo]]=$B103,IF(DATOS_[[AGRUP. CLAS. PROF.]:[AGRUP. CLAS. PROF.]]=$B102,IF(DATOS_[[Check Periodo Ref.]:[Check Periodo Ref.]]="Dentro",IF(DATOS_[[Check Equiparado]:[Check Equiparado]]="Sí",IF(DATOS!AH$5="Sí",(1/DATOS_[[% anualiz]:[% anualiz]]),1)*IF(DATOS!AH$4="Sí",1/DATOS_[[% normaliz]:[% normaliz]],1)*(DATOS_[Conc.Sal.04])))))))),
0)</f>
        <v>0</v>
      </c>
      <c r="N103" s="101">
        <f t="array" ref="N103">IFERROR(
(AVERAGE((IF(DATOS_[[Sexo]:[Sexo]]=$B103,IF(DATOS_[[AGRUP. CLAS. PROF.]:[AGRUP. CLAS. PROF.]]=$B102,IF(DATOS_[[Check Periodo Ref.]:[Check Periodo Ref.]]="Dentro",IF(DATOS_[[Check Equiparado]:[Check Equiparado]]="Sí",IF(DATOS!AI$5="Sí",(1/DATOS_[[% anualiz]:[% anualiz]]),1)*IF(DATOS!AI$4="Sí",1/DATOS_[[% normaliz]:[% normaliz]],1)*(DATOS_[Conc.Sal.05])))))))),
0)</f>
        <v>0</v>
      </c>
      <c r="O103" s="101">
        <f t="array" ref="O103">IFERROR(
(AVERAGE((IF(DATOS_[[Sexo]:[Sexo]]=$B103,IF(DATOS_[[AGRUP. CLAS. PROF.]:[AGRUP. CLAS. PROF.]]=$B102,IF(DATOS_[[Check Periodo Ref.]:[Check Periodo Ref.]]="Dentro",IF(DATOS_[[Check Equiparado]:[Check Equiparado]]="Sí",IF(DATOS!AJ$5="Sí",(1/DATOS_[[% anualiz]:[% anualiz]]),1)*IF(DATOS!AJ$4="Sí",1/DATOS_[[% normaliz]:[% normaliz]],1)*(DATOS_[Conc.Sal.06])))))))),
0)</f>
        <v>0</v>
      </c>
      <c r="P103" s="101">
        <f t="array" ref="P103">IFERROR(
(AVERAGE((IF(DATOS_[[Sexo]:[Sexo]]=$B103,IF(DATOS_[[AGRUP. CLAS. PROF.]:[AGRUP. CLAS. PROF.]]=$B102,IF(DATOS_[[Check Periodo Ref.]:[Check Periodo Ref.]]="Dentro",IF(DATOS_[[Check Equiparado]:[Check Equiparado]]="Sí",IF(DATOS!AK$5="Sí",(1/DATOS_[[% anualiz]:[% anualiz]]),1)*IF(DATOS!AK$4="Sí",1/DATOS_[[% normaliz]:[% normaliz]],1)*(DATOS_[Conc.Sal.07])))))))),
0)</f>
        <v>0</v>
      </c>
      <c r="Q103" s="101">
        <f t="array" ref="Q103">IFERROR(
(AVERAGE((IF(DATOS_[[Sexo]:[Sexo]]=$B103,IF(DATOS_[[AGRUP. CLAS. PROF.]:[AGRUP. CLAS. PROF.]]=$B102,IF(DATOS_[[Check Periodo Ref.]:[Check Periodo Ref.]]="Dentro",IF(DATOS_[[Check Equiparado]:[Check Equiparado]]="Sí",IF(DATOS!AL$5="Sí",(1/DATOS_[[% anualiz]:[% anualiz]]),1)*IF(DATOS!AL$4="Sí",1/DATOS_[[% normaliz]:[% normaliz]],1)*(DATOS_[Conc.Sal.08])))))))),
0)</f>
        <v>0</v>
      </c>
      <c r="R103" s="101">
        <f t="array" ref="R103">IFERROR(
(AVERAGE((IF(DATOS_[[Sexo]:[Sexo]]=$B103,IF(DATOS_[[AGRUP. CLAS. PROF.]:[AGRUP. CLAS. PROF.]]=$B102,IF(DATOS_[[Check Periodo Ref.]:[Check Periodo Ref.]]="Dentro",IF(DATOS_[[Check Equiparado]:[Check Equiparado]]="Sí",IF(DATOS!AM$5="Sí",(1/DATOS_[[% anualiz]:[% anualiz]]),1)*IF(DATOS!AM$4="Sí",1/DATOS_[[% normaliz]:[% normaliz]],1)*(DATOS_[Conc.Sal.09])))))))),
0)</f>
        <v>0</v>
      </c>
      <c r="S103" s="101">
        <f t="array" ref="S103">IFERROR(
(AVERAGE((IF(DATOS_[[Sexo]:[Sexo]]=$B103,IF(DATOS_[[AGRUP. CLAS. PROF.]:[AGRUP. CLAS. PROF.]]=$B102,IF(DATOS_[[Check Periodo Ref.]:[Check Periodo Ref.]]="Dentro",IF(DATOS_[[Check Equiparado]:[Check Equiparado]]="Sí",IF(DATOS!AN$5="Sí",(1/DATOS_[[% anualiz]:[% anualiz]]),1)*IF(DATOS!AN$4="Sí",1/DATOS_[[% normaliz]:[% normaliz]],1)*(DATOS_[Conc.Sal.10])))))))),
0)</f>
        <v>0</v>
      </c>
      <c r="T103" s="101">
        <f t="array" ref="T103">IFERROR(
(AVERAGE((IF(DATOS_[[Sexo]:[Sexo]]=$B103,IF(DATOS_[[AGRUP. CLAS. PROF.]:[AGRUP. CLAS. PROF.]]=$B102,IF(DATOS_[[Check Periodo Ref.]:[Check Periodo Ref.]]="Dentro",IF(DATOS_[[Check Equiparado]:[Check Equiparado]]="Sí",IF(DATOS!AO$5="Sí",(1/DATOS_[[% anualiz]:[% anualiz]]),1)*IF(DATOS!AO$4="Sí",1/DATOS_[[% normaliz]:[% normaliz]],1)*(DATOS_[Conc.Sal.11])))))))),
0)</f>
        <v>0</v>
      </c>
      <c r="U103" s="101">
        <f t="array" ref="U103">IFERROR(
(AVERAGE((IF(DATOS_[[Sexo]:[Sexo]]=$B103,IF(DATOS_[[AGRUP. CLAS. PROF.]:[AGRUP. CLAS. PROF.]]=$B102,IF(DATOS_[[Check Periodo Ref.]:[Check Periodo Ref.]]="Dentro",IF(DATOS_[[Check Equiparado]:[Check Equiparado]]="Sí",IF(DATOS!AP$5="Sí",(1/DATOS_[[% anualiz]:[% anualiz]]),1)*IF(DATOS!AP$4="Sí",1/DATOS_[[% normaliz]:[% normaliz]],1)*(DATOS_[Conc.Sal.12])))))))),
0)</f>
        <v>0</v>
      </c>
      <c r="V103" s="101">
        <f t="array" ref="V103">IFERROR(
(AVERAGE((IF(DATOS_[[Sexo]:[Sexo]]=$B103,IF(DATOS_[[AGRUP. CLAS. PROF.]:[AGRUP. CLAS. PROF.]]=$B102,IF(DATOS_[[Check Periodo Ref.]:[Check Periodo Ref.]]="Dentro",IF(DATOS_[[Check Equiparado]:[Check Equiparado]]="Sí",IF(DATOS!AQ$5="Sí",(1/DATOS_[[% anualiz]:[% anualiz]]),1)*IF(DATOS!AQ$4="Sí",1/DATOS_[[% normaliz]:[% normaliz]],1)*(DATOS_[Conc.Sal.13])))))))),
0)</f>
        <v>0</v>
      </c>
      <c r="W103" s="101">
        <f t="array" ref="W103">IFERROR(
(AVERAGE((IF(DATOS_[[Sexo]:[Sexo]]=$B103,IF(DATOS_[[AGRUP. CLAS. PROF.]:[AGRUP. CLAS. PROF.]]=$B102,IF(DATOS_[[Check Periodo Ref.]:[Check Periodo Ref.]]="Dentro",IF(DATOS_[[Check Equiparado]:[Check Equiparado]]="Sí",IF(DATOS!AR$5="Sí",(1/DATOS_[[% anualiz]:[% anualiz]]),1)*IF(DATOS!AR$4="Sí",1/DATOS_[[% normaliz]:[% normaliz]],1)*(DATOS_[Conc.Sal.14])))))))),
0)</f>
        <v>0</v>
      </c>
      <c r="X103" s="101">
        <f t="array" ref="X103">IFERROR(
(AVERAGE((IF(DATOS_[[Sexo]:[Sexo]]=$B103,IF(DATOS_[[AGRUP. CLAS. PROF.]:[AGRUP. CLAS. PROF.]]=$B102,IF(DATOS_[[Check Periodo Ref.]:[Check Periodo Ref.]]="Dentro",IF(DATOS_[[Check Equiparado]:[Check Equiparado]]="Sí",IF(DATOS!AS$5="Sí",(1/DATOS_[[% anualiz]:[% anualiz]]),1)*IF(DATOS!AS$4="Sí",1/DATOS_[[% normaliz]:[% normaliz]],1)*(DATOS_[Conc.Sal.15])))))))),
0)</f>
        <v>0</v>
      </c>
      <c r="Y103" s="101">
        <f t="array" ref="Y103">IFERROR(
(AVERAGE((IF(DATOS_[[Sexo]:[Sexo]]=$B103,IF(DATOS_[[AGRUP. CLAS. PROF.]:[AGRUP. CLAS. PROF.]]=$B102,IF(DATOS_[[Check Periodo Ref.]:[Check Periodo Ref.]]="Dentro",IF(DATOS_[[Check Equiparado]:[Check Equiparado]]="Sí",IF(DATOS!AT$5="Sí",(1/DATOS_[[% anualiz]:[% anualiz]]),1)*IF(DATOS!AT$4="Sí",1/DATOS_[[% normaliz]:[% normaliz]],1)*(DATOS_[Conc.Sal.16])))))))),
0)</f>
        <v>0</v>
      </c>
      <c r="Z103" s="101">
        <f t="array" ref="Z103">IFERROR(
(AVERAGE((IF(DATOS_[[Sexo]:[Sexo]]=$B103,IF(DATOS_[[AGRUP. CLAS. PROF.]:[AGRUP. CLAS. PROF.]]=$B102,IF(DATOS_[[Check Periodo Ref.]:[Check Periodo Ref.]]="Dentro",IF(DATOS_[[Check Equiparado]:[Check Equiparado]]="Sí",IF(DATOS!AU$5="Sí",(1/DATOS_[[% anualiz]:[% anualiz]]),1)*IF(DATOS!AU$4="Sí",1/DATOS_[[% normaliz]:[% normaliz]],1)*(DATOS_[Conc.Sal.17])))))))),
0)</f>
        <v>0</v>
      </c>
      <c r="AA103" s="101">
        <f t="array" ref="AA103">IFERROR(
(AVERAGE((IF(DATOS_[[Sexo]:[Sexo]]=$B103,IF(DATOS_[[AGRUP. CLAS. PROF.]:[AGRUP. CLAS. PROF.]]=$B102,IF(DATOS_[[Check Periodo Ref.]:[Check Periodo Ref.]]="Dentro",IF(DATOS_[[Check Equiparado]:[Check Equiparado]]="Sí",IF(DATOS!AV$5="Sí",(1/DATOS_[[% anualiz]:[% anualiz]]),1)*IF(DATOS!AV$4="Sí",1/DATOS_[[% normaliz]:[% normaliz]],1)*(DATOS_[Conc.Sal.18])))))))),
0)</f>
        <v>0</v>
      </c>
      <c r="AB103" s="101">
        <f t="array" ref="AB103">IFERROR(
(AVERAGE((IF(DATOS_[[Sexo]:[Sexo]]=$B103,IF(DATOS_[[AGRUP. CLAS. PROF.]:[AGRUP. CLAS. PROF.]]=$B102,IF(DATOS_[[Check Periodo Ref.]:[Check Periodo Ref.]]="Dentro",IF(DATOS_[[Check Equiparado]:[Check Equiparado]]="Sí",IF(DATOS!AW$5="Sí",(1/DATOS_[[% anualiz]:[% anualiz]]),1)*IF(DATOS!AW$4="Sí",1/DATOS_[[% normaliz]:[% normaliz]],1)*(DATOS_[Conc.Sal.19])))))))),
0)</f>
        <v>0</v>
      </c>
      <c r="AC103" s="101">
        <f t="array" ref="AC103">IFERROR(
(AVERAGE((IF(DATOS_[[Sexo]:[Sexo]]=$B103,IF(DATOS_[[AGRUP. CLAS. PROF.]:[AGRUP. CLAS. PROF.]]=$B102,IF(DATOS_[[Check Periodo Ref.]:[Check Periodo Ref.]]="Dentro",IF(DATOS_[[Check Equiparado]:[Check Equiparado]]="Sí",IF(DATOS!AX$5="Sí",(1/DATOS_[[% anualiz]:[% anualiz]]),1)*IF(DATOS!AX$4="Sí",1/DATOS_[[% normaliz]:[% normaliz]],1)*(DATOS_[Conc.Sal.20])))))))),
0)</f>
        <v>0</v>
      </c>
      <c r="AD103" s="101">
        <f t="array" ref="AD103">IFERROR(
(AVERAGE((IF(DATOS_[[Sexo]:[Sexo]]=$B103,IF(DATOS_[[AGRUP. CLAS. PROF.]:[AGRUP. CLAS. PROF.]]=$B102,IF(DATOS_[[Check Periodo Ref.]:[Check Periodo Ref.]]="Dentro",IF(DATOS_[[Check Equiparado]:[Check Equiparado]]="Sí",IF(DATOS!AY$5="Sí",(1/DATOS_[[% anualiz]:[% anualiz]]),1)*IF(DATOS!AY$4="Sí",1/DATOS_[[% normaliz]:[% normaliz]],1)*(DATOS_[Conc.Sal.21])))))))),
0)</f>
        <v>0</v>
      </c>
      <c r="AE103" s="101">
        <f t="array" ref="AE103">IFERROR(
(AVERAGE((IF(DATOS_[[Sexo]:[Sexo]]=$B103,IF(DATOS_[[AGRUP. CLAS. PROF.]:[AGRUP. CLAS. PROF.]]=$B102,IF(DATOS_[[Check Periodo Ref.]:[Check Periodo Ref.]]="Dentro",IF(DATOS_[[Check Equiparado]:[Check Equiparado]]="Sí",IF(DATOS!AZ$5="Sí",(1/DATOS_[[% anualiz]:[% anualiz]]),1)*IF(DATOS!AZ$4="Sí",1/DATOS_[[% normaliz]:[% normaliz]],1)*(DATOS_[Conc.Sal.22])))))))),
0)</f>
        <v>0</v>
      </c>
      <c r="AF103" s="101">
        <f t="array" ref="AF103">IFERROR(
(AVERAGE((IF(DATOS_[[Sexo]:[Sexo]]=$B103,IF(DATOS_[[AGRUP. CLAS. PROF.]:[AGRUP. CLAS. PROF.]]=$B102,IF(DATOS_[[Check Periodo Ref.]:[Check Periodo Ref.]]="Dentro",IF(DATOS_[[Check Equiparado]:[Check Equiparado]]="Sí",IF(DATOS!BA$5="Sí",(1/DATOS_[[% anualiz]:[% anualiz]]),1)*IF(DATOS!BA$4="Sí",1/DATOS_[[% normaliz]:[% normaliz]],1)*(DATOS_[Conc.Sal.23])))))))),
0)</f>
        <v>0</v>
      </c>
      <c r="AG103" s="101">
        <f t="array" ref="AG103">IFERROR(
(AVERAGE((IF(DATOS_[[Sexo]:[Sexo]]=$B103,IF(DATOS_[[AGRUP. CLAS. PROF.]:[AGRUP. CLAS. PROF.]]=$B102,IF(DATOS_[[Check Periodo Ref.]:[Check Periodo Ref.]]="Dentro",IF(DATOS_[[Check Equiparado]:[Check Equiparado]]="Sí",IF(DATOS!BB$5="Sí",(1/DATOS_[[% anualiz]:[% anualiz]]),1)*IF(DATOS!BB$4="Sí",1/DATOS_[[% normaliz]:[% normaliz]],1)*(DATOS_[Conc.Sal.24])))))))),
0)</f>
        <v>0</v>
      </c>
      <c r="AH103" s="101">
        <f t="array" ref="AH103">IFERROR(
(AVERAGE((IF(DATOS_[[Sexo]:[Sexo]]=$B103,IF(DATOS_[[AGRUP. CLAS. PROF.]:[AGRUP. CLAS. PROF.]]=$B102,IF(DATOS_[[Check Periodo Ref.]:[Check Periodo Ref.]]="Dentro",IF(DATOS_[[Check Equiparado]:[Check Equiparado]]="Sí",IF(DATOS!BC$5="Sí",(1/DATOS_[[% anualiz]:[% anualiz]]),1)*IF(DATOS!BC$4="Sí",1/DATOS_[[% normaliz]:[% normaliz]],1)*(DATOS_[Conc.Sal.25])))))))),
0)</f>
        <v>0</v>
      </c>
      <c r="AI103" s="101">
        <f t="array" ref="AI103">IFERROR(
(AVERAGE((IF(DATOS_[[Sexo]:[Sexo]]=$B103,IF(DATOS_[[AGRUP. CLAS. PROF.]:[AGRUP. CLAS. PROF.]]=$B102,IF(DATOS_[[Check Periodo Ref.]:[Check Periodo Ref.]]="Dentro",IF(DATOS_[[Check Equiparado]:[Check Equiparado]]="Sí",IF(DATOS!BD$5="Sí",(1/DATOS_[[% anualiz]:[% anualiz]]),1)*IF(DATOS!BD$4="Sí",1/DATOS_[[% normaliz]:[% normaliz]],1)*(DATOS_[Conc.Sal.26])))))))),
0)</f>
        <v>0</v>
      </c>
      <c r="AJ103" s="101">
        <f t="array" ref="AJ103">IFERROR(
(AVERAGE((IF(DATOS_[[Sexo]:[Sexo]]=$B103,IF(DATOS_[[AGRUP. CLAS. PROF.]:[AGRUP. CLAS. PROF.]]=$B102,IF(DATOS_[[Check Periodo Ref.]:[Check Periodo Ref.]]="Dentro",IF(DATOS_[[Check Equiparado]:[Check Equiparado]]="Sí",IF(DATOS!BE$5="Sí",(1/DATOS_[[% anualiz]:[% anualiz]]),1)*IF(DATOS!BE$4="Sí",1/DATOS_[[% normaliz]:[% normaliz]],1)*(DATOS_[Conc.Sal.27])))))))),
0)</f>
        <v>0</v>
      </c>
      <c r="AK103" s="101">
        <f t="array" ref="AK103">IFERROR(
(AVERAGE((IF(DATOS_[[Sexo]:[Sexo]]=$B103,IF(DATOS_[[AGRUP. CLAS. PROF.]:[AGRUP. CLAS. PROF.]]=$B102,IF(DATOS_[[Check Periodo Ref.]:[Check Periodo Ref.]]="Dentro",IF(DATOS_[[Check Equiparado]:[Check Equiparado]]="Sí",IF(DATOS!BF$5="Sí",(1/DATOS_[[% anualiz]:[% anualiz]]),1)*IF(DATOS!BF$4="Sí",1/DATOS_[[% normaliz]:[% normaliz]],1)*(DATOS_[Conc.Sal.28])))))))),
0)</f>
        <v>0</v>
      </c>
      <c r="AL103" s="101">
        <f t="array" ref="AL103">IFERROR(
(AVERAGE((IF(DATOS_[[Sexo]:[Sexo]]=$B103,IF(DATOS_[[AGRUP. CLAS. PROF.]:[AGRUP. CLAS. PROF.]]=$B102,IF(DATOS_[[Check Periodo Ref.]:[Check Periodo Ref.]]="Dentro",IF(DATOS_[[Check Equiparado]:[Check Equiparado]]="Sí",IF(DATOS!BG$5="Sí",(1/DATOS_[[% anualiz]:[% anualiz]]),1)*IF(DATOS!BG$4="Sí",1/DATOS_[[% normaliz]:[% normaliz]],1)*(DATOS_[Conc.Sal.29])))))))),
0)</f>
        <v>0</v>
      </c>
      <c r="AM103" s="101">
        <f t="array" ref="AM103">IFERROR(
(AVERAGE((IF(DATOS_[[Sexo]:[Sexo]]=$B103,IF(DATOS_[[AGRUP. CLAS. PROF.]:[AGRUP. CLAS. PROF.]]=$B102,IF(DATOS_[[Check Periodo Ref.]:[Check Periodo Ref.]]="Dentro",IF(DATOS_[[Check Equiparado]:[Check Equiparado]]="Sí",IF(DATOS!BH$5="Sí",(1/DATOS_[[% anualiz]:[% anualiz]]),1)*IF(DATOS!BH$4="Sí",1/DATOS_[[% normaliz]:[% normaliz]],1)*(DATOS_[Conc.Sal.30])))))))),
0)</f>
        <v>0</v>
      </c>
      <c r="AN103" s="102">
        <f t="array" ref="AN103">IFERROR(
AVERAGE(IF(DATOS_[Sexo]=$B103,IF(DATOS_[[AGRUP. CLAS. PROF.]:[AGRUP. CLAS. PROF.]]=$B102,IF(DATOS_[Check Equiparado]="Sí",IF(DATOS_[Check Periodo Ref.]="Dentro",DATOS_[Tot COMPL.SAL Eq],FALSE))))),
0)</f>
        <v>0</v>
      </c>
      <c r="AO103" s="103">
        <f t="array" ref="AO103">IFERROR(
AVERAGE(IF(DATOS_[Sexo]=$B103,IF(DATOS_[[AGRUP. CLAS. PROF.]:[AGRUP. CLAS. PROF.]]=$B102,IF(DATOS_[Check Equiparado]="Sí",IF(DATOS_[Check Periodo Ref.]="Dentro",DATOS_[TOTAL SALARIO Eq],FALSE))))),
0)</f>
        <v>0</v>
      </c>
      <c r="AP103" s="104">
        <f t="array" ref="AP103">IFERROR(
(AVERAGE((IF(DATOS_[[Sexo]:[Sexo]]=$B103,IF(DATOS_[[AGRUP. CLAS. PROF.]:[AGRUP. CLAS. PROF.]]=$B102,IF(DATOS_[[Check Periodo Ref.]:[Check Periodo Ref.]]="Dentro",IF(DATOS_[[Check Equiparado]:[Check Equiparado]]="Sí",IF(DATOS!BI$5="Sí",(1/DATOS_[[% anualiz]:[% anualiz]]),1)*IF(DATOS!BI$4="Sí",1/DATOS_[[% normaliz]:[% normaliz]],1)*(DATOS_[C.Extra.01])))))))),
0)</f>
        <v>0</v>
      </c>
      <c r="AQ103" s="104">
        <f t="array" ref="AQ103">IFERROR(
(AVERAGE((IF(DATOS_[[Sexo]:[Sexo]]=$B103,IF(DATOS_[[AGRUP. CLAS. PROF.]:[AGRUP. CLAS. PROF.]]=$B102,IF(DATOS_[[Check Periodo Ref.]:[Check Periodo Ref.]]="Dentro",IF(DATOS_[[Check Equiparado]:[Check Equiparado]]="Sí",IF(DATOS!BJ$5="Sí",(1/DATOS_[[% anualiz]:[% anualiz]]),1)*IF(DATOS!BJ$4="Sí",1/DATOS_[[% normaliz]:[% normaliz]],1)*(DATOS_[C.Extra.02])))))))),
0)</f>
        <v>0</v>
      </c>
      <c r="AR103" s="104">
        <f t="array" ref="AR103">IFERROR(
(AVERAGE((IF(DATOS_[[Sexo]:[Sexo]]=$B103,IF(DATOS_[[AGRUP. CLAS. PROF.]:[AGRUP. CLAS. PROF.]]=$B102,IF(DATOS_[[Check Periodo Ref.]:[Check Periodo Ref.]]="Dentro",IF(DATOS_[[Check Equiparado]:[Check Equiparado]]="Sí",IF(DATOS!BK$5="Sí",(1/DATOS_[[% anualiz]:[% anualiz]]),1)*IF(DATOS!BK$4="Sí",1/DATOS_[[% normaliz]:[% normaliz]],1)*(DATOS_[C.Extra.03])))))))),
0)</f>
        <v>0</v>
      </c>
      <c r="AS103" s="104">
        <f t="array" ref="AS103">IFERROR(
(AVERAGE((IF(DATOS_[[Sexo]:[Sexo]]=$B103,IF(DATOS_[[AGRUP. CLAS. PROF.]:[AGRUP. CLAS. PROF.]]=$B102,IF(DATOS_[[Check Periodo Ref.]:[Check Periodo Ref.]]="Dentro",IF(DATOS_[[Check Equiparado]:[Check Equiparado]]="Sí",IF(DATOS!BL$5="Sí",(1/DATOS_[[% anualiz]:[% anualiz]]),1)*IF(DATOS!BL$4="Sí",1/DATOS_[[% normaliz]:[% normaliz]],1)*(DATOS_[C.Extra.04])))))))),
0)</f>
        <v>0</v>
      </c>
      <c r="AT103" s="104">
        <f t="array" ref="AT103">IFERROR(
(AVERAGE((IF(DATOS_[[Sexo]:[Sexo]]=$B103,IF(DATOS_[[AGRUP. CLAS. PROF.]:[AGRUP. CLAS. PROF.]]=$B102,IF(DATOS_[[Check Periodo Ref.]:[Check Periodo Ref.]]="Dentro",IF(DATOS_[[Check Equiparado]:[Check Equiparado]]="Sí",IF(DATOS!BM$5="Sí",(1/DATOS_[[% anualiz]:[% anualiz]]),1)*IF(DATOS!BM$4="Sí",1/DATOS_[[% normaliz]:[% normaliz]],1)*(DATOS_[C.Extra.05])))))))),
0)</f>
        <v>0</v>
      </c>
      <c r="AU103" s="105">
        <f t="array" ref="AU103">IFERROR(
AVERAGE(IF(DATOS_[Sexo]=$B103,IF(DATOS_[[AGRUP. CLAS. PROF.]:[AGRUP. CLAS. PROF.]]=$B102,IF(DATOS_[Check Equiparado]="Sí",IF(DATOS_[Check Periodo Ref.]="Dentro",DATOS_[Tot Extrasalarial Eq],FALSE))))),
0)</f>
        <v>0</v>
      </c>
      <c r="AV103" s="106">
        <f t="array" ref="AV103">IFERROR(
AVERAGE(IF(DATOS_[Sexo]=$B103,IF(DATOS_[[AGRUP. CLAS. PROF.]:[AGRUP. CLAS. PROF.]]=$B102,IF(DATOS_[Check Equiparado]="Sí",IF(DATOS_[Check Periodo Ref.]="Dentro",DATOS_[TOTAL Retrib Eq],FALSE))))),
0)</f>
        <v>0</v>
      </c>
    </row>
    <row r="104" spans="1:48" x14ac:dyDescent="0.3">
      <c r="A104" s="53" t="str">
        <f t="shared" ref="A104" si="122">+A103</f>
        <v>[ocultar]</v>
      </c>
      <c r="B104" s="57" t="s">
        <v>163</v>
      </c>
      <c r="C104" s="56">
        <f t="array" ref="C104">SUM(IF($B104=DATOS_[Sexo],
IF($B102=DATOS_[AGRUP. CLAS. PROF.],
IF("Dentro"=DATOS_[Check Periodo Ref.],
1/(COUNTIFS(DATOS_[Sexo],$B104,DATOS_[AGRUP. CLAS. PROF.],$B102,DATOS_[Check Periodo Ref.],"Dentro",DATOS_[id],DATOS_[id]))))))</f>
        <v>0</v>
      </c>
      <c r="D104" s="58">
        <f>COUNTIFS(DATOS_[AGRUP. CLAS. PROF.],$B102,DATOS_[Sexo],$B104,DATOS_[Check Periodo Ref.],"Dentro")</f>
        <v>0</v>
      </c>
      <c r="E104" s="58">
        <f>COUNTIFS(DATOS_[AGRUP. CLAS. PROF.],$B102,DATOS_[Sexo],$B104,DATOS_[Check Periodo Ref.],"Dentro",DATOS_[Check Nº SC Norm],"Sí")</f>
        <v>0</v>
      </c>
      <c r="F104" s="58">
        <f>COUNTIFS(DATOS_[AGRUP. CLAS. PROF.],$B102,DATOS_[Sexo],$B104,DATOS_[Check Periodo Ref.],"Dentro",DATOS_[Check Nº SC Anualiz],"Sí")</f>
        <v>0</v>
      </c>
      <c r="G104" s="58">
        <f>COUNTIFS(DATOS_[AGRUP. CLAS. PROF.],$B102,DATOS_[Sexo],$B104,DATOS_[Check Periodo Ref.],"Dentro",DATOS_[Check Nº SC Norm y Anualiz],"Sí")</f>
        <v>0</v>
      </c>
      <c r="H104" s="58">
        <f>COUNTIFS(DATOS_[AGRUP. CLAS. PROF.],$B102,DATOS_[Sexo],$B104,DATOS_[Check Periodo Ref.],"Dentro",DATOS_[Check Equiparación],"Sí")</f>
        <v>0</v>
      </c>
      <c r="I104" s="100" cm="1">
        <f t="array" ref="I104">IFERROR(
AVERAGE(IF(DATOS_[Sexo]=$B104,IF(DATOS_[[AGRUP. CLAS. PROF.]:[AGRUP. CLAS. PROF.]]=$B102,IF(DATOS_[Check Equiparado]="Sí",IF(DATOS_[Check Periodo Ref.]="Dentro",DATOS_[SALARIO BASE Eq],FALSE))))),
0)</f>
        <v>0</v>
      </c>
      <c r="J104" s="101">
        <f t="array" ref="J104">IFERROR(
(AVERAGE((IF(DATOS_[[Sexo]:[Sexo]]=$B104,IF(DATOS_[[AGRUP. CLAS. PROF.]:[AGRUP. CLAS. PROF.]]=$B102,IF(DATOS_[[Check Periodo Ref.]:[Check Periodo Ref.]]="Dentro",IF(DATOS_[[Check Equiparado]:[Check Equiparado]]="Sí",IF(DATOS!AE$5="Sí",(1/DATOS_[[% anualiz]:[% anualiz]]),1)*IF(DATOS!AE$4="Sí",1/DATOS_[[% normaliz]:[% normaliz]],1)*(DATOS_[Conc.Sal.01])))))))),
0)</f>
        <v>0</v>
      </c>
      <c r="K104" s="101">
        <f t="array" ref="K104">IFERROR(
(AVERAGE((IF(DATOS_[[Sexo]:[Sexo]]=$B104,IF(DATOS_[[AGRUP. CLAS. PROF.]:[AGRUP. CLAS. PROF.]]=$B102,IF(DATOS_[[Check Periodo Ref.]:[Check Periodo Ref.]]="Dentro",IF(DATOS_[[Check Equiparado]:[Check Equiparado]]="Sí",IF(DATOS!AF$5="Sí",(1/DATOS_[[% anualiz]:[% anualiz]]),1)*IF(DATOS!AF$4="Sí",1/DATOS_[[% normaliz]:[% normaliz]],1)*(DATOS_[Conc.Sal.02])))))))),
0)</f>
        <v>0</v>
      </c>
      <c r="L104" s="101">
        <f t="array" ref="L104">IFERROR(
(AVERAGE((IF(DATOS_[[Sexo]:[Sexo]]=$B104,IF(DATOS_[[AGRUP. CLAS. PROF.]:[AGRUP. CLAS. PROF.]]=$B102,IF(DATOS_[[Check Periodo Ref.]:[Check Periodo Ref.]]="Dentro",IF(DATOS_[[Check Equiparado]:[Check Equiparado]]="Sí",IF(DATOS!AG$5="Sí",(1/DATOS_[[% anualiz]:[% anualiz]]),1)*IF(DATOS!AG$4="Sí",1/DATOS_[[% normaliz]:[% normaliz]],1)*(DATOS_[Conc.Sal.03])))))))),
0)</f>
        <v>0</v>
      </c>
      <c r="M104" s="101">
        <f t="array" ref="M104">IFERROR(
(AVERAGE((IF(DATOS_[[Sexo]:[Sexo]]=$B104,IF(DATOS_[[AGRUP. CLAS. PROF.]:[AGRUP. CLAS. PROF.]]=$B102,IF(DATOS_[[Check Periodo Ref.]:[Check Periodo Ref.]]="Dentro",IF(DATOS_[[Check Equiparado]:[Check Equiparado]]="Sí",IF(DATOS!AH$5="Sí",(1/DATOS_[[% anualiz]:[% anualiz]]),1)*IF(DATOS!AH$4="Sí",1/DATOS_[[% normaliz]:[% normaliz]],1)*(DATOS_[Conc.Sal.04])))))))),
0)</f>
        <v>0</v>
      </c>
      <c r="N104" s="101">
        <f t="array" ref="N104">IFERROR(
(AVERAGE((IF(DATOS_[[Sexo]:[Sexo]]=$B104,IF(DATOS_[[AGRUP. CLAS. PROF.]:[AGRUP. CLAS. PROF.]]=$B102,IF(DATOS_[[Check Periodo Ref.]:[Check Periodo Ref.]]="Dentro",IF(DATOS_[[Check Equiparado]:[Check Equiparado]]="Sí",IF(DATOS!AI$5="Sí",(1/DATOS_[[% anualiz]:[% anualiz]]),1)*IF(DATOS!AI$4="Sí",1/DATOS_[[% normaliz]:[% normaliz]],1)*(DATOS_[Conc.Sal.05])))))))),
0)</f>
        <v>0</v>
      </c>
      <c r="O104" s="101">
        <f t="array" ref="O104">IFERROR(
(AVERAGE((IF(DATOS_[[Sexo]:[Sexo]]=$B104,IF(DATOS_[[AGRUP. CLAS. PROF.]:[AGRUP. CLAS. PROF.]]=$B102,IF(DATOS_[[Check Periodo Ref.]:[Check Periodo Ref.]]="Dentro",IF(DATOS_[[Check Equiparado]:[Check Equiparado]]="Sí",IF(DATOS!AJ$5="Sí",(1/DATOS_[[% anualiz]:[% anualiz]]),1)*IF(DATOS!AJ$4="Sí",1/DATOS_[[% normaliz]:[% normaliz]],1)*(DATOS_[Conc.Sal.06])))))))),
0)</f>
        <v>0</v>
      </c>
      <c r="P104" s="101">
        <f t="array" ref="P104">IFERROR(
(AVERAGE((IF(DATOS_[[Sexo]:[Sexo]]=$B104,IF(DATOS_[[AGRUP. CLAS. PROF.]:[AGRUP. CLAS. PROF.]]=$B102,IF(DATOS_[[Check Periodo Ref.]:[Check Periodo Ref.]]="Dentro",IF(DATOS_[[Check Equiparado]:[Check Equiparado]]="Sí",IF(DATOS!AK$5="Sí",(1/DATOS_[[% anualiz]:[% anualiz]]),1)*IF(DATOS!AK$4="Sí",1/DATOS_[[% normaliz]:[% normaliz]],1)*(DATOS_[Conc.Sal.07])))))))),
0)</f>
        <v>0</v>
      </c>
      <c r="Q104" s="101">
        <f t="array" ref="Q104">IFERROR(
(AVERAGE((IF(DATOS_[[Sexo]:[Sexo]]=$B104,IF(DATOS_[[AGRUP. CLAS. PROF.]:[AGRUP. CLAS. PROF.]]=$B102,IF(DATOS_[[Check Periodo Ref.]:[Check Periodo Ref.]]="Dentro",IF(DATOS_[[Check Equiparado]:[Check Equiparado]]="Sí",IF(DATOS!AL$5="Sí",(1/DATOS_[[% anualiz]:[% anualiz]]),1)*IF(DATOS!AL$4="Sí",1/DATOS_[[% normaliz]:[% normaliz]],1)*(DATOS_[Conc.Sal.08])))))))),
0)</f>
        <v>0</v>
      </c>
      <c r="R104" s="101">
        <f t="array" ref="R104">IFERROR(
(AVERAGE((IF(DATOS_[[Sexo]:[Sexo]]=$B104,IF(DATOS_[[AGRUP. CLAS. PROF.]:[AGRUP. CLAS. PROF.]]=$B102,IF(DATOS_[[Check Periodo Ref.]:[Check Periodo Ref.]]="Dentro",IF(DATOS_[[Check Equiparado]:[Check Equiparado]]="Sí",IF(DATOS!AM$5="Sí",(1/DATOS_[[% anualiz]:[% anualiz]]),1)*IF(DATOS!AM$4="Sí",1/DATOS_[[% normaliz]:[% normaliz]],1)*(DATOS_[Conc.Sal.09])))))))),
0)</f>
        <v>0</v>
      </c>
      <c r="S104" s="101">
        <f t="array" ref="S104">IFERROR(
(AVERAGE((IF(DATOS_[[Sexo]:[Sexo]]=$B104,IF(DATOS_[[AGRUP. CLAS. PROF.]:[AGRUP. CLAS. PROF.]]=$B102,IF(DATOS_[[Check Periodo Ref.]:[Check Periodo Ref.]]="Dentro",IF(DATOS_[[Check Equiparado]:[Check Equiparado]]="Sí",IF(DATOS!AN$5="Sí",(1/DATOS_[[% anualiz]:[% anualiz]]),1)*IF(DATOS!AN$4="Sí",1/DATOS_[[% normaliz]:[% normaliz]],1)*(DATOS_[Conc.Sal.10])))))))),
0)</f>
        <v>0</v>
      </c>
      <c r="T104" s="101">
        <f t="array" ref="T104">IFERROR(
(AVERAGE((IF(DATOS_[[Sexo]:[Sexo]]=$B104,IF(DATOS_[[AGRUP. CLAS. PROF.]:[AGRUP. CLAS. PROF.]]=$B102,IF(DATOS_[[Check Periodo Ref.]:[Check Periodo Ref.]]="Dentro",IF(DATOS_[[Check Equiparado]:[Check Equiparado]]="Sí",IF(DATOS!AO$5="Sí",(1/DATOS_[[% anualiz]:[% anualiz]]),1)*IF(DATOS!AO$4="Sí",1/DATOS_[[% normaliz]:[% normaliz]],1)*(DATOS_[Conc.Sal.11])))))))),
0)</f>
        <v>0</v>
      </c>
      <c r="U104" s="101">
        <f t="array" ref="U104">IFERROR(
(AVERAGE((IF(DATOS_[[Sexo]:[Sexo]]=$B104,IF(DATOS_[[AGRUP. CLAS. PROF.]:[AGRUP. CLAS. PROF.]]=$B102,IF(DATOS_[[Check Periodo Ref.]:[Check Periodo Ref.]]="Dentro",IF(DATOS_[[Check Equiparado]:[Check Equiparado]]="Sí",IF(DATOS!AP$5="Sí",(1/DATOS_[[% anualiz]:[% anualiz]]),1)*IF(DATOS!AP$4="Sí",1/DATOS_[[% normaliz]:[% normaliz]],1)*(DATOS_[Conc.Sal.12])))))))),
0)</f>
        <v>0</v>
      </c>
      <c r="V104" s="101">
        <f t="array" ref="V104">IFERROR(
(AVERAGE((IF(DATOS_[[Sexo]:[Sexo]]=$B104,IF(DATOS_[[AGRUP. CLAS. PROF.]:[AGRUP. CLAS. PROF.]]=$B102,IF(DATOS_[[Check Periodo Ref.]:[Check Periodo Ref.]]="Dentro",IF(DATOS_[[Check Equiparado]:[Check Equiparado]]="Sí",IF(DATOS!AQ$5="Sí",(1/DATOS_[[% anualiz]:[% anualiz]]),1)*IF(DATOS!AQ$4="Sí",1/DATOS_[[% normaliz]:[% normaliz]],1)*(DATOS_[Conc.Sal.13])))))))),
0)</f>
        <v>0</v>
      </c>
      <c r="W104" s="101">
        <f t="array" ref="W104">IFERROR(
(AVERAGE((IF(DATOS_[[Sexo]:[Sexo]]=$B104,IF(DATOS_[[AGRUP. CLAS. PROF.]:[AGRUP. CLAS. PROF.]]=$B102,IF(DATOS_[[Check Periodo Ref.]:[Check Periodo Ref.]]="Dentro",IF(DATOS_[[Check Equiparado]:[Check Equiparado]]="Sí",IF(DATOS!AR$5="Sí",(1/DATOS_[[% anualiz]:[% anualiz]]),1)*IF(DATOS!AR$4="Sí",1/DATOS_[[% normaliz]:[% normaliz]],1)*(DATOS_[Conc.Sal.14])))))))),
0)</f>
        <v>0</v>
      </c>
      <c r="X104" s="101">
        <f t="array" ref="X104">IFERROR(
(AVERAGE((IF(DATOS_[[Sexo]:[Sexo]]=$B104,IF(DATOS_[[AGRUP. CLAS. PROF.]:[AGRUP. CLAS. PROF.]]=$B102,IF(DATOS_[[Check Periodo Ref.]:[Check Periodo Ref.]]="Dentro",IF(DATOS_[[Check Equiparado]:[Check Equiparado]]="Sí",IF(DATOS!AS$5="Sí",(1/DATOS_[[% anualiz]:[% anualiz]]),1)*IF(DATOS!AS$4="Sí",1/DATOS_[[% normaliz]:[% normaliz]],1)*(DATOS_[Conc.Sal.15])))))))),
0)</f>
        <v>0</v>
      </c>
      <c r="Y104" s="101">
        <f t="array" ref="Y104">IFERROR(
(AVERAGE((IF(DATOS_[[Sexo]:[Sexo]]=$B104,IF(DATOS_[[AGRUP. CLAS. PROF.]:[AGRUP. CLAS. PROF.]]=$B102,IF(DATOS_[[Check Periodo Ref.]:[Check Periodo Ref.]]="Dentro",IF(DATOS_[[Check Equiparado]:[Check Equiparado]]="Sí",IF(DATOS!AT$5="Sí",(1/DATOS_[[% anualiz]:[% anualiz]]),1)*IF(DATOS!AT$4="Sí",1/DATOS_[[% normaliz]:[% normaliz]],1)*(DATOS_[Conc.Sal.16])))))))),
0)</f>
        <v>0</v>
      </c>
      <c r="Z104" s="101">
        <f t="array" ref="Z104">IFERROR(
(AVERAGE((IF(DATOS_[[Sexo]:[Sexo]]=$B104,IF(DATOS_[[AGRUP. CLAS. PROF.]:[AGRUP. CLAS. PROF.]]=$B102,IF(DATOS_[[Check Periodo Ref.]:[Check Periodo Ref.]]="Dentro",IF(DATOS_[[Check Equiparado]:[Check Equiparado]]="Sí",IF(DATOS!AU$5="Sí",(1/DATOS_[[% anualiz]:[% anualiz]]),1)*IF(DATOS!AU$4="Sí",1/DATOS_[[% normaliz]:[% normaliz]],1)*(DATOS_[Conc.Sal.17])))))))),
0)</f>
        <v>0</v>
      </c>
      <c r="AA104" s="101">
        <f t="array" ref="AA104">IFERROR(
(AVERAGE((IF(DATOS_[[Sexo]:[Sexo]]=$B104,IF(DATOS_[[AGRUP. CLAS. PROF.]:[AGRUP. CLAS. PROF.]]=$B102,IF(DATOS_[[Check Periodo Ref.]:[Check Periodo Ref.]]="Dentro",IF(DATOS_[[Check Equiparado]:[Check Equiparado]]="Sí",IF(DATOS!AV$5="Sí",(1/DATOS_[[% anualiz]:[% anualiz]]),1)*IF(DATOS!AV$4="Sí",1/DATOS_[[% normaliz]:[% normaliz]],1)*(DATOS_[Conc.Sal.18])))))))),
0)</f>
        <v>0</v>
      </c>
      <c r="AB104" s="101">
        <f t="array" ref="AB104">IFERROR(
(AVERAGE((IF(DATOS_[[Sexo]:[Sexo]]=$B104,IF(DATOS_[[AGRUP. CLAS. PROF.]:[AGRUP. CLAS. PROF.]]=$B102,IF(DATOS_[[Check Periodo Ref.]:[Check Periodo Ref.]]="Dentro",IF(DATOS_[[Check Equiparado]:[Check Equiparado]]="Sí",IF(DATOS!AW$5="Sí",(1/DATOS_[[% anualiz]:[% anualiz]]),1)*IF(DATOS!AW$4="Sí",1/DATOS_[[% normaliz]:[% normaliz]],1)*(DATOS_[Conc.Sal.19])))))))),
0)</f>
        <v>0</v>
      </c>
      <c r="AC104" s="101">
        <f t="array" ref="AC104">IFERROR(
(AVERAGE((IF(DATOS_[[Sexo]:[Sexo]]=$B104,IF(DATOS_[[AGRUP. CLAS. PROF.]:[AGRUP. CLAS. PROF.]]=$B102,IF(DATOS_[[Check Periodo Ref.]:[Check Periodo Ref.]]="Dentro",IF(DATOS_[[Check Equiparado]:[Check Equiparado]]="Sí",IF(DATOS!AX$5="Sí",(1/DATOS_[[% anualiz]:[% anualiz]]),1)*IF(DATOS!AX$4="Sí",1/DATOS_[[% normaliz]:[% normaliz]],1)*(DATOS_[Conc.Sal.20])))))))),
0)</f>
        <v>0</v>
      </c>
      <c r="AD104" s="101">
        <f t="array" ref="AD104">IFERROR(
(AVERAGE((IF(DATOS_[[Sexo]:[Sexo]]=$B104,IF(DATOS_[[AGRUP. CLAS. PROF.]:[AGRUP. CLAS. PROF.]]=$B102,IF(DATOS_[[Check Periodo Ref.]:[Check Periodo Ref.]]="Dentro",IF(DATOS_[[Check Equiparado]:[Check Equiparado]]="Sí",IF(DATOS!AY$5="Sí",(1/DATOS_[[% anualiz]:[% anualiz]]),1)*IF(DATOS!AY$4="Sí",1/DATOS_[[% normaliz]:[% normaliz]],1)*(DATOS_[Conc.Sal.21])))))))),
0)</f>
        <v>0</v>
      </c>
      <c r="AE104" s="101">
        <f t="array" ref="AE104">IFERROR(
(AVERAGE((IF(DATOS_[[Sexo]:[Sexo]]=$B104,IF(DATOS_[[AGRUP. CLAS. PROF.]:[AGRUP. CLAS. PROF.]]=$B102,IF(DATOS_[[Check Periodo Ref.]:[Check Periodo Ref.]]="Dentro",IF(DATOS_[[Check Equiparado]:[Check Equiparado]]="Sí",IF(DATOS!AZ$5="Sí",(1/DATOS_[[% anualiz]:[% anualiz]]),1)*IF(DATOS!AZ$4="Sí",1/DATOS_[[% normaliz]:[% normaliz]],1)*(DATOS_[Conc.Sal.22])))))))),
0)</f>
        <v>0</v>
      </c>
      <c r="AF104" s="101">
        <f t="array" ref="AF104">IFERROR(
(AVERAGE((IF(DATOS_[[Sexo]:[Sexo]]=$B104,IF(DATOS_[[AGRUP. CLAS. PROF.]:[AGRUP. CLAS. PROF.]]=$B102,IF(DATOS_[[Check Periodo Ref.]:[Check Periodo Ref.]]="Dentro",IF(DATOS_[[Check Equiparado]:[Check Equiparado]]="Sí",IF(DATOS!BA$5="Sí",(1/DATOS_[[% anualiz]:[% anualiz]]),1)*IF(DATOS!BA$4="Sí",1/DATOS_[[% normaliz]:[% normaliz]],1)*(DATOS_[Conc.Sal.23])))))))),
0)</f>
        <v>0</v>
      </c>
      <c r="AG104" s="101">
        <f t="array" ref="AG104">IFERROR(
(AVERAGE((IF(DATOS_[[Sexo]:[Sexo]]=$B104,IF(DATOS_[[AGRUP. CLAS. PROF.]:[AGRUP. CLAS. PROF.]]=$B102,IF(DATOS_[[Check Periodo Ref.]:[Check Periodo Ref.]]="Dentro",IF(DATOS_[[Check Equiparado]:[Check Equiparado]]="Sí",IF(DATOS!BB$5="Sí",(1/DATOS_[[% anualiz]:[% anualiz]]),1)*IF(DATOS!BB$4="Sí",1/DATOS_[[% normaliz]:[% normaliz]],1)*(DATOS_[Conc.Sal.24])))))))),
0)</f>
        <v>0</v>
      </c>
      <c r="AH104" s="101">
        <f t="array" ref="AH104">IFERROR(
(AVERAGE((IF(DATOS_[[Sexo]:[Sexo]]=$B104,IF(DATOS_[[AGRUP. CLAS. PROF.]:[AGRUP. CLAS. PROF.]]=$B102,IF(DATOS_[[Check Periodo Ref.]:[Check Periodo Ref.]]="Dentro",IF(DATOS_[[Check Equiparado]:[Check Equiparado]]="Sí",IF(DATOS!BC$5="Sí",(1/DATOS_[[% anualiz]:[% anualiz]]),1)*IF(DATOS!BC$4="Sí",1/DATOS_[[% normaliz]:[% normaliz]],1)*(DATOS_[Conc.Sal.25])))))))),
0)</f>
        <v>0</v>
      </c>
      <c r="AI104" s="101">
        <f t="array" ref="AI104">IFERROR(
(AVERAGE((IF(DATOS_[[Sexo]:[Sexo]]=$B104,IF(DATOS_[[AGRUP. CLAS. PROF.]:[AGRUP. CLAS. PROF.]]=$B102,IF(DATOS_[[Check Periodo Ref.]:[Check Periodo Ref.]]="Dentro",IF(DATOS_[[Check Equiparado]:[Check Equiparado]]="Sí",IF(DATOS!BD$5="Sí",(1/DATOS_[[% anualiz]:[% anualiz]]),1)*IF(DATOS!BD$4="Sí",1/DATOS_[[% normaliz]:[% normaliz]],1)*(DATOS_[Conc.Sal.26])))))))),
0)</f>
        <v>0</v>
      </c>
      <c r="AJ104" s="101">
        <f t="array" ref="AJ104">IFERROR(
(AVERAGE((IF(DATOS_[[Sexo]:[Sexo]]=$B104,IF(DATOS_[[AGRUP. CLAS. PROF.]:[AGRUP. CLAS. PROF.]]=$B102,IF(DATOS_[[Check Periodo Ref.]:[Check Periodo Ref.]]="Dentro",IF(DATOS_[[Check Equiparado]:[Check Equiparado]]="Sí",IF(DATOS!BE$5="Sí",(1/DATOS_[[% anualiz]:[% anualiz]]),1)*IF(DATOS!BE$4="Sí",1/DATOS_[[% normaliz]:[% normaliz]],1)*(DATOS_[Conc.Sal.27])))))))),
0)</f>
        <v>0</v>
      </c>
      <c r="AK104" s="101">
        <f t="array" ref="AK104">IFERROR(
(AVERAGE((IF(DATOS_[[Sexo]:[Sexo]]=$B104,IF(DATOS_[[AGRUP. CLAS. PROF.]:[AGRUP. CLAS. PROF.]]=$B102,IF(DATOS_[[Check Periodo Ref.]:[Check Periodo Ref.]]="Dentro",IF(DATOS_[[Check Equiparado]:[Check Equiparado]]="Sí",IF(DATOS!BF$5="Sí",(1/DATOS_[[% anualiz]:[% anualiz]]),1)*IF(DATOS!BF$4="Sí",1/DATOS_[[% normaliz]:[% normaliz]],1)*(DATOS_[Conc.Sal.28])))))))),
0)</f>
        <v>0</v>
      </c>
      <c r="AL104" s="101">
        <f t="array" ref="AL104">IFERROR(
(AVERAGE((IF(DATOS_[[Sexo]:[Sexo]]=$B104,IF(DATOS_[[AGRUP. CLAS. PROF.]:[AGRUP. CLAS. PROF.]]=$B102,IF(DATOS_[[Check Periodo Ref.]:[Check Periodo Ref.]]="Dentro",IF(DATOS_[[Check Equiparado]:[Check Equiparado]]="Sí",IF(DATOS!BG$5="Sí",(1/DATOS_[[% anualiz]:[% anualiz]]),1)*IF(DATOS!BG$4="Sí",1/DATOS_[[% normaliz]:[% normaliz]],1)*(DATOS_[Conc.Sal.29])))))))),
0)</f>
        <v>0</v>
      </c>
      <c r="AM104" s="101">
        <f t="array" ref="AM104">IFERROR(
(AVERAGE((IF(DATOS_[[Sexo]:[Sexo]]=$B104,IF(DATOS_[[AGRUP. CLAS. PROF.]:[AGRUP. CLAS. PROF.]]=$B102,IF(DATOS_[[Check Periodo Ref.]:[Check Periodo Ref.]]="Dentro",IF(DATOS_[[Check Equiparado]:[Check Equiparado]]="Sí",IF(DATOS!BH$5="Sí",(1/DATOS_[[% anualiz]:[% anualiz]]),1)*IF(DATOS!BH$4="Sí",1/DATOS_[[% normaliz]:[% normaliz]],1)*(DATOS_[Conc.Sal.30])))))))),
0)</f>
        <v>0</v>
      </c>
      <c r="AN104" s="102">
        <f t="array" ref="AN104">IFERROR(
AVERAGE(IF(DATOS_[Sexo]=$B104,IF(DATOS_[[AGRUP. CLAS. PROF.]:[AGRUP. CLAS. PROF.]]=$B102,IF(DATOS_[Check Equiparado]="Sí",IF(DATOS_[Check Periodo Ref.]="Dentro",DATOS_[Tot COMPL.SAL Eq],FALSE))))),
0)</f>
        <v>0</v>
      </c>
      <c r="AO104" s="103">
        <f t="array" ref="AO104">IFERROR(
AVERAGE(IF(DATOS_[Sexo]=$B104,IF(DATOS_[[AGRUP. CLAS. PROF.]:[AGRUP. CLAS. PROF.]]=$B102,IF(DATOS_[Check Equiparado]="Sí",IF(DATOS_[Check Periodo Ref.]="Dentro",DATOS_[TOTAL SALARIO Eq],FALSE))))),
0)</f>
        <v>0</v>
      </c>
      <c r="AP104" s="104">
        <f t="array" ref="AP104">IFERROR(
(AVERAGE((IF(DATOS_[[Sexo]:[Sexo]]=$B104,IF(DATOS_[[AGRUP. CLAS. PROF.]:[AGRUP. CLAS. PROF.]]=$B102,IF(DATOS_[[Check Periodo Ref.]:[Check Periodo Ref.]]="Dentro",IF(DATOS_[[Check Equiparado]:[Check Equiparado]]="Sí",IF(DATOS!BI$5="Sí",(1/DATOS_[[% anualiz]:[% anualiz]]),1)*IF(DATOS!BI$4="Sí",1/DATOS_[[% normaliz]:[% normaliz]],1)*(DATOS_[C.Extra.01])))))))),
0)</f>
        <v>0</v>
      </c>
      <c r="AQ104" s="104">
        <f t="array" ref="AQ104">IFERROR(
(AVERAGE((IF(DATOS_[[Sexo]:[Sexo]]=$B104,IF(DATOS_[[AGRUP. CLAS. PROF.]:[AGRUP. CLAS. PROF.]]=$B102,IF(DATOS_[[Check Periodo Ref.]:[Check Periodo Ref.]]="Dentro",IF(DATOS_[[Check Equiparado]:[Check Equiparado]]="Sí",IF(DATOS!BJ$5="Sí",(1/DATOS_[[% anualiz]:[% anualiz]]),1)*IF(DATOS!BJ$4="Sí",1/DATOS_[[% normaliz]:[% normaliz]],1)*(DATOS_[C.Extra.02])))))))),
0)</f>
        <v>0</v>
      </c>
      <c r="AR104" s="104">
        <f t="array" ref="AR104">IFERROR(
(AVERAGE((IF(DATOS_[[Sexo]:[Sexo]]=$B104,IF(DATOS_[[AGRUP. CLAS. PROF.]:[AGRUP. CLAS. PROF.]]=$B102,IF(DATOS_[[Check Periodo Ref.]:[Check Periodo Ref.]]="Dentro",IF(DATOS_[[Check Equiparado]:[Check Equiparado]]="Sí",IF(DATOS!BK$5="Sí",(1/DATOS_[[% anualiz]:[% anualiz]]),1)*IF(DATOS!BK$4="Sí",1/DATOS_[[% normaliz]:[% normaliz]],1)*(DATOS_[C.Extra.03])))))))),
0)</f>
        <v>0</v>
      </c>
      <c r="AS104" s="104">
        <f t="array" ref="AS104">IFERROR(
(AVERAGE((IF(DATOS_[[Sexo]:[Sexo]]=$B104,IF(DATOS_[[AGRUP. CLAS. PROF.]:[AGRUP. CLAS. PROF.]]=$B102,IF(DATOS_[[Check Periodo Ref.]:[Check Periodo Ref.]]="Dentro",IF(DATOS_[[Check Equiparado]:[Check Equiparado]]="Sí",IF(DATOS!BL$5="Sí",(1/DATOS_[[% anualiz]:[% anualiz]]),1)*IF(DATOS!BL$4="Sí",1/DATOS_[[% normaliz]:[% normaliz]],1)*(DATOS_[C.Extra.04])))))))),
0)</f>
        <v>0</v>
      </c>
      <c r="AT104" s="104">
        <f t="array" ref="AT104">IFERROR(
(AVERAGE((IF(DATOS_[[Sexo]:[Sexo]]=$B104,IF(DATOS_[[AGRUP. CLAS. PROF.]:[AGRUP. CLAS. PROF.]]=$B102,IF(DATOS_[[Check Periodo Ref.]:[Check Periodo Ref.]]="Dentro",IF(DATOS_[[Check Equiparado]:[Check Equiparado]]="Sí",IF(DATOS!BM$5="Sí",(1/DATOS_[[% anualiz]:[% anualiz]]),1)*IF(DATOS!BM$4="Sí",1/DATOS_[[% normaliz]:[% normaliz]],1)*(DATOS_[C.Extra.05])))))))),
0)</f>
        <v>0</v>
      </c>
      <c r="AU104" s="105">
        <f t="array" ref="AU104">IFERROR(
AVERAGE(IF(DATOS_[Sexo]=$B104,IF(DATOS_[[AGRUP. CLAS. PROF.]:[AGRUP. CLAS. PROF.]]=$B102,IF(DATOS_[Check Equiparado]="Sí",IF(DATOS_[Check Periodo Ref.]="Dentro",DATOS_[Tot Extrasalarial Eq],FALSE))))),
0)</f>
        <v>0</v>
      </c>
      <c r="AV104" s="106">
        <f t="array" ref="AV104">IFERROR(
AVERAGE(IF(DATOS_[Sexo]=$B104,IF(DATOS_[[AGRUP. CLAS. PROF.]:[AGRUP. CLAS. PROF.]]=$B102,IF(DATOS_[Check Equiparado]="Sí",IF(DATOS_[Check Periodo Ref.]="Dentro",DATOS_[TOTAL Retrib Eq],FALSE))))),
0)</f>
        <v>0</v>
      </c>
    </row>
  </sheetData>
  <sheetProtection algorithmName="SHA-512" hashValue="Gk15ILrtX47leOjLzcbegT+NQGO9kSS8NjKr0Nby9bpYwZ+zNBy/7FtXCD9IcllEzT6rYK1g/w9jUJx+bW6F3w==" saltValue="LYd3hq2LLZ97ksGBnjoUfA=="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Y104"/>
  <sheetViews>
    <sheetView workbookViewId="0"/>
  </sheetViews>
  <sheetFormatPr baseColWidth="10" defaultColWidth="7.28515625" defaultRowHeight="16.5" outlineLevelCol="1" x14ac:dyDescent="0.3"/>
  <cols>
    <col min="1" max="2" width="8.85546875" style="42" customWidth="1"/>
    <col min="3" max="7" width="7.28515625" style="42" customWidth="1"/>
    <col min="8" max="8" width="7.28515625" style="42"/>
    <col min="9" max="9" width="10.42578125" style="42" customWidth="1"/>
    <col min="10" max="12" width="7.42578125" style="42" bestFit="1" customWidth="1"/>
    <col min="13" max="13" width="7.5703125" style="42" bestFit="1" customWidth="1"/>
    <col min="14" max="18" width="7.28515625" style="42"/>
    <col min="19" max="19" width="7.28515625" style="42" customWidth="1"/>
    <col min="20" max="39" width="7.28515625" style="42" customWidth="1" outlineLevel="1"/>
    <col min="40" max="41" width="8.85546875" style="42" customWidth="1"/>
    <col min="42" max="42" width="9" style="42" bestFit="1" customWidth="1"/>
    <col min="43" max="46" width="7.28515625" style="42" customWidth="1"/>
    <col min="47" max="48" width="8.85546875" style="42" customWidth="1"/>
    <col min="49" max="49" width="16.7109375" style="42" customWidth="1"/>
    <col min="50" max="16384" width="7.28515625" style="42"/>
  </cols>
  <sheetData>
    <row r="1" spans="1:51" s="53" customFormat="1" ht="42.6" customHeight="1" x14ac:dyDescent="0.3">
      <c r="E1" s="237" t="s">
        <v>372</v>
      </c>
      <c r="AW1" s="337" t="str">
        <f>+IFERROR(IF(OR(((AV10-AV11)/AV11)&gt;=25%,((AV11-AV10)/AV10)&gt;=25%),AY1,""),"")</f>
        <v/>
      </c>
      <c r="AX1" s="309"/>
      <c r="AY1" s="325" t="s">
        <v>378</v>
      </c>
    </row>
    <row r="2" spans="1:51" ht="13.9" customHeight="1" x14ac:dyDescent="0.3">
      <c r="K2" s="42" t="str">
        <f>+IF(K8="[ocultar]",K8,"")</f>
        <v>[ocultar]</v>
      </c>
      <c r="L2" s="42" t="str">
        <f t="shared" ref="L2:AT2" si="0">+IF(L8="[ocultar]",L8,"")</f>
        <v>[ocultar]</v>
      </c>
      <c r="M2" s="42" t="str">
        <f t="shared" si="0"/>
        <v>[ocultar]</v>
      </c>
      <c r="N2" s="42" t="str">
        <f t="shared" si="0"/>
        <v>[ocultar]</v>
      </c>
      <c r="O2" s="42" t="str">
        <f t="shared" si="0"/>
        <v>[ocultar]</v>
      </c>
      <c r="P2" s="42" t="str">
        <f t="shared" si="0"/>
        <v>[ocultar]</v>
      </c>
      <c r="Q2" s="42" t="str">
        <f t="shared" si="0"/>
        <v>[ocultar]</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[ocultar]</v>
      </c>
      <c r="AK2" s="42" t="str">
        <f t="shared" si="0"/>
        <v>[ocultar]</v>
      </c>
      <c r="AL2" s="42" t="str">
        <f t="shared" si="0"/>
        <v>[ocultar]</v>
      </c>
      <c r="AM2" s="42" t="str">
        <f t="shared" si="0"/>
        <v>[ocultar]</v>
      </c>
      <c r="AN2" s="42" t="str">
        <f t="shared" si="0"/>
        <v/>
      </c>
      <c r="AO2" s="42" t="str">
        <f t="shared" si="0"/>
        <v/>
      </c>
      <c r="AP2" s="42" t="str">
        <f t="shared" si="0"/>
        <v>[ocultar]</v>
      </c>
      <c r="AQ2" s="42" t="str">
        <f t="shared" si="0"/>
        <v>[ocultar]</v>
      </c>
      <c r="AR2" s="42" t="str">
        <f t="shared" si="0"/>
        <v>[ocultar]</v>
      </c>
      <c r="AS2" s="42" t="str">
        <f t="shared" si="0"/>
        <v>[ocultar]</v>
      </c>
      <c r="AT2" s="42" t="str">
        <f t="shared" si="0"/>
        <v>[ocultar]</v>
      </c>
      <c r="AW2" s="337"/>
      <c r="AX2" s="309"/>
      <c r="AY2" s="309"/>
    </row>
    <row r="3" spans="1:51" ht="13.9" customHeight="1" x14ac:dyDescent="0.3">
      <c r="I3" s="171" t="str">
        <f>+"Razón Social: "&amp;Inicio!C6&amp;"  -  NIF: "&amp;Inicio!C8</f>
        <v xml:space="preserve">Razón Social:   -  NIF: </v>
      </c>
      <c r="J3" s="172"/>
      <c r="AW3" s="337"/>
      <c r="AX3" s="309"/>
      <c r="AY3" s="309"/>
    </row>
    <row r="4" spans="1:51" ht="13.9" customHeight="1" x14ac:dyDescent="0.3">
      <c r="I4" s="173" t="s">
        <v>97</v>
      </c>
      <c r="J4" s="174"/>
      <c r="AW4" s="337"/>
      <c r="AX4" s="309"/>
      <c r="AY4" s="309"/>
    </row>
    <row r="5" spans="1:51" ht="13.9" customHeight="1" x14ac:dyDescent="0.3">
      <c r="I5" s="175">
        <f>+Inicio!E10</f>
        <v>0</v>
      </c>
      <c r="J5" s="176" t="str">
        <f>+Inicio!D10</f>
        <v>fecha inicio</v>
      </c>
      <c r="AW5" s="337"/>
      <c r="AX5" s="309"/>
      <c r="AY5" s="309"/>
    </row>
    <row r="6" spans="1:51" ht="13.9" customHeight="1" x14ac:dyDescent="0.3">
      <c r="I6" s="175">
        <f>+Inicio!G10</f>
        <v>0</v>
      </c>
      <c r="J6" s="176" t="s">
        <v>94</v>
      </c>
      <c r="AW6" s="337"/>
      <c r="AX6" s="309"/>
      <c r="AY6" s="309"/>
    </row>
    <row r="7" spans="1:51" s="118" customFormat="1" ht="13.9" customHeight="1" x14ac:dyDescent="0.25">
      <c r="AW7" s="337"/>
      <c r="AX7" s="311"/>
      <c r="AY7" s="311"/>
    </row>
    <row r="8" spans="1:51" s="85" customFormat="1" ht="46.15" customHeight="1" x14ac:dyDescent="0.25">
      <c r="B8" s="78"/>
      <c r="C8" s="78" t="s">
        <v>225</v>
      </c>
      <c r="D8" s="78" t="s">
        <v>220</v>
      </c>
      <c r="E8" s="78" t="s">
        <v>293</v>
      </c>
      <c r="F8" s="78" t="s">
        <v>291</v>
      </c>
      <c r="G8" s="78" t="s">
        <v>292</v>
      </c>
      <c r="H8" s="78" t="s">
        <v>224</v>
      </c>
      <c r="I8" s="145" t="s">
        <v>217</v>
      </c>
      <c r="J8" s="79" t="str">
        <f>+IF(DATOS!AE6="","[ocultar]",DATOS!AE6)</f>
        <v>[ocultar]</v>
      </c>
      <c r="K8" s="79" t="str">
        <f>+IF(DATOS!AF6="","[ocultar]",DATOS!AF6)</f>
        <v>[ocultar]</v>
      </c>
      <c r="L8" s="79" t="str">
        <f>+IF(DATOS!AG6="","[ocultar]",DATOS!AG6)</f>
        <v>[ocultar]</v>
      </c>
      <c r="M8" s="79" t="str">
        <f>+IF(DATOS!AH6="","[ocultar]",DATOS!AH6)</f>
        <v>[ocultar]</v>
      </c>
      <c r="N8" s="79" t="str">
        <f>+IF(DATOS!AI6="","[ocultar]",DATOS!AI6)</f>
        <v>[ocultar]</v>
      </c>
      <c r="O8" s="79" t="str">
        <f>+IF(DATOS!AJ6="","[ocultar]",DATOS!AJ6)</f>
        <v>[ocultar]</v>
      </c>
      <c r="P8" s="79" t="str">
        <f>+IF(DATOS!AK6="","[ocultar]",DATOS!AK6)</f>
        <v>[ocultar]</v>
      </c>
      <c r="Q8" s="79" t="str">
        <f>+IF(DATOS!AL6="","[ocultar]",DATOS!AL6)</f>
        <v>[ocultar]</v>
      </c>
      <c r="R8" s="79" t="str">
        <f>+IF(DATOS!AM6="","[ocultar]",DATOS!AM6)</f>
        <v>[ocultar]</v>
      </c>
      <c r="S8" s="79" t="str">
        <f>+IF(DATOS!AN6="","[ocultar]",DATOS!AN6)</f>
        <v>[ocultar]</v>
      </c>
      <c r="T8" s="79" t="str">
        <f>+IF(DATOS!AO6="","[ocultar]",DATOS!AO6)</f>
        <v>[ocultar]</v>
      </c>
      <c r="U8" s="79" t="str">
        <f>+IF(DATOS!AP6="","[ocultar]",DATOS!AP6)</f>
        <v>[ocultar]</v>
      </c>
      <c r="V8" s="79" t="str">
        <f>+IF(DATOS!AQ6="","[ocultar]",DATOS!AQ6)</f>
        <v>[ocultar]</v>
      </c>
      <c r="W8" s="79" t="str">
        <f>+IF(DATOS!AR6="","[ocultar]",DATOS!AR6)</f>
        <v>[ocultar]</v>
      </c>
      <c r="X8" s="79" t="str">
        <f>+IF(DATOS!AS6="","[ocultar]",DATOS!AS6)</f>
        <v>[ocultar]</v>
      </c>
      <c r="Y8" s="79" t="str">
        <f>+IF(DATOS!AT6="","[ocultar]",DATOS!AT6)</f>
        <v>[ocultar]</v>
      </c>
      <c r="Z8" s="79" t="str">
        <f>+IF(DATOS!AU6="","[ocultar]",DATOS!AU6)</f>
        <v>[ocultar]</v>
      </c>
      <c r="AA8" s="79" t="str">
        <f>+IF(DATOS!AV6="","[ocultar]",DATOS!AV6)</f>
        <v>[ocultar]</v>
      </c>
      <c r="AB8" s="79" t="str">
        <f>+IF(DATOS!AW6="","[ocultar]",DATOS!AW6)</f>
        <v>[ocultar]</v>
      </c>
      <c r="AC8" s="79" t="str">
        <f>+IF(DATOS!AX6="","[ocultar]",DATOS!AX6)</f>
        <v>[ocultar]</v>
      </c>
      <c r="AD8" s="79" t="str">
        <f>+IF(DATOS!AY6="","[ocultar]",DATOS!AY6)</f>
        <v>[ocultar]</v>
      </c>
      <c r="AE8" s="79" t="str">
        <f>+IF(DATOS!AZ6="","[ocultar]",DATOS!AZ6)</f>
        <v>[ocultar]</v>
      </c>
      <c r="AF8" s="79" t="str">
        <f>+IF(DATOS!BA6="","[ocultar]",DATOS!BA6)</f>
        <v>[ocultar]</v>
      </c>
      <c r="AG8" s="79" t="str">
        <f>+IF(DATOS!BB6="","[ocultar]",DATOS!BB6)</f>
        <v>[ocultar]</v>
      </c>
      <c r="AH8" s="79" t="str">
        <f>+IF(DATOS!BC6="","[ocultar]",DATOS!BC6)</f>
        <v>[ocultar]</v>
      </c>
      <c r="AI8" s="79" t="str">
        <f>+IF(DATOS!BD6="","[ocultar]",DATOS!BD6)</f>
        <v>[ocultar]</v>
      </c>
      <c r="AJ8" s="79" t="str">
        <f>+IF(DATOS!BE6="","[ocultar]",DATOS!BE6)</f>
        <v>[ocultar]</v>
      </c>
      <c r="AK8" s="79" t="str">
        <f>+IF(DATOS!BF6="","[ocultar]",DATOS!BF6)</f>
        <v>[ocultar]</v>
      </c>
      <c r="AL8" s="79" t="str">
        <f>+IF(DATOS!BG6="","[ocultar]",DATOS!BG6)</f>
        <v>[ocultar]</v>
      </c>
      <c r="AM8" s="79" t="str">
        <f>+IF(DATOS!BH6="","[ocultar]",DATOS!BH6)</f>
        <v>[ocultar]</v>
      </c>
      <c r="AN8" s="80" t="s">
        <v>218</v>
      </c>
      <c r="AO8" s="81" t="s">
        <v>211</v>
      </c>
      <c r="AP8" s="82" t="str">
        <f>+IF(DATOS!BI6="","[ocultar]",DATOS!BI6)</f>
        <v>[ocultar]</v>
      </c>
      <c r="AQ8" s="82" t="str">
        <f>+IF(DATOS!BJ6="","[ocultar]",DATOS!BJ6)</f>
        <v>[ocultar]</v>
      </c>
      <c r="AR8" s="82" t="str">
        <f>+IF(DATOS!BK6="","[ocultar]",DATOS!BK6)</f>
        <v>[ocultar]</v>
      </c>
      <c r="AS8" s="82" t="str">
        <f>+IF(DATOS!BL6="","[ocultar]",DATOS!BL6)</f>
        <v>[ocultar]</v>
      </c>
      <c r="AT8" s="82" t="str">
        <f>+IF(DATOS!BM6="","[ocultar]",DATOS!BM6)</f>
        <v>[ocultar]</v>
      </c>
      <c r="AU8" s="83" t="s">
        <v>219</v>
      </c>
      <c r="AV8" s="84" t="s">
        <v>212</v>
      </c>
      <c r="AW8" s="337"/>
      <c r="AX8" s="312"/>
      <c r="AY8" s="312"/>
    </row>
    <row r="9" spans="1:51" ht="17.25" thickBot="1" x14ac:dyDescent="0.35">
      <c r="B9" s="90" t="s">
        <v>247</v>
      </c>
      <c r="C9" s="109"/>
      <c r="D9" s="41"/>
      <c r="E9" s="41"/>
      <c r="F9" s="41"/>
      <c r="G9" s="41"/>
      <c r="H9" s="41"/>
      <c r="I9" s="119" t="str">
        <f t="shared" ref="I9" si="1">IFERROR((I10-I11)/I10,"")</f>
        <v/>
      </c>
      <c r="J9" s="120" t="str">
        <f>IFERROR((J10-J11)/J10,"")</f>
        <v/>
      </c>
      <c r="K9" s="121" t="str">
        <f t="shared" ref="K9:AV9" si="2">IFERROR((K10-K11)/K10,"")</f>
        <v/>
      </c>
      <c r="L9" s="121" t="str">
        <f t="shared" si="2"/>
        <v/>
      </c>
      <c r="M9" s="121" t="str">
        <f t="shared" si="2"/>
        <v/>
      </c>
      <c r="N9" s="122" t="str">
        <f t="shared" si="2"/>
        <v/>
      </c>
      <c r="O9" s="123" t="str">
        <f t="shared" si="2"/>
        <v/>
      </c>
      <c r="P9" s="123" t="str">
        <f t="shared" si="2"/>
        <v/>
      </c>
      <c r="Q9" s="123" t="str">
        <f t="shared" si="2"/>
        <v/>
      </c>
      <c r="R9" s="123" t="str">
        <f t="shared" si="2"/>
        <v/>
      </c>
      <c r="S9" s="123" t="str">
        <f t="shared" si="2"/>
        <v/>
      </c>
      <c r="T9" s="123" t="str">
        <f t="shared" si="2"/>
        <v/>
      </c>
      <c r="U9" s="123" t="str">
        <f t="shared" si="2"/>
        <v/>
      </c>
      <c r="V9" s="123" t="str">
        <f t="shared" si="2"/>
        <v/>
      </c>
      <c r="W9" s="123" t="str">
        <f t="shared" si="2"/>
        <v/>
      </c>
      <c r="X9" s="123" t="str">
        <f t="shared" si="2"/>
        <v/>
      </c>
      <c r="Y9" s="123"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2" t="str">
        <f t="shared" si="2"/>
        <v/>
      </c>
      <c r="AK9" s="122" t="str">
        <f t="shared" si="2"/>
        <v/>
      </c>
      <c r="AL9" s="122" t="str">
        <f t="shared" si="2"/>
        <v/>
      </c>
      <c r="AM9" s="122" t="str">
        <f t="shared" si="2"/>
        <v/>
      </c>
      <c r="AN9" s="124" t="str">
        <f t="shared" si="2"/>
        <v/>
      </c>
      <c r="AO9" s="128" t="str">
        <f t="shared" si="2"/>
        <v/>
      </c>
      <c r="AP9" s="125" t="str">
        <f t="shared" si="2"/>
        <v/>
      </c>
      <c r="AQ9" s="125" t="str">
        <f t="shared" si="2"/>
        <v/>
      </c>
      <c r="AR9" s="125" t="str">
        <f t="shared" si="2"/>
        <v/>
      </c>
      <c r="AS9" s="125" t="str">
        <f t="shared" si="2"/>
        <v/>
      </c>
      <c r="AT9" s="125" t="str">
        <f t="shared" si="2"/>
        <v/>
      </c>
      <c r="AU9" s="126" t="str">
        <f t="shared" si="2"/>
        <v/>
      </c>
      <c r="AV9" s="127" t="str">
        <f t="shared" si="2"/>
        <v/>
      </c>
      <c r="AW9" s="337"/>
      <c r="AX9" s="313"/>
      <c r="AY9" s="313"/>
    </row>
    <row r="10" spans="1:51" x14ac:dyDescent="0.3">
      <c r="B10" s="86" t="s">
        <v>162</v>
      </c>
      <c r="C10" s="33">
        <f t="array" ref="C10">SUM(IF($B10=DATOS_[Sexo],
IF("Dentro"=DATOS_[Check Periodo Ref.],
1/(COUNTIFS(DATOS_[Sexo],$B10,DATOS_[Check Periodo Ref.],"Dentro",DATOS_[id],DATOS_[id])))))</f>
        <v>0</v>
      </c>
      <c r="D10" s="35">
        <f>COUNTIFS(DATOS_[AGRUP. CLAS. PROF.],"&lt;&gt;",DATOS_[Sexo],$B10,DATOS_[Check Periodo Ref.],"Dentro")</f>
        <v>0</v>
      </c>
      <c r="E10" s="35">
        <f>COUNTIFS(DATOS_[AGRUP. CLAS. PROF.],"&lt;&gt;",DATOS_[Sexo],$B10,DATOS_[Check Periodo Ref.],"Dentro",DATOS_[Check Nº SC Norm],"Sí")</f>
        <v>0</v>
      </c>
      <c r="F10" s="35">
        <f>COUNTIFS(DATOS_[AGRUP. CLAS. PROF.],"&lt;&gt;",DATOS_[Sexo],$B10,DATOS_[Check Periodo Ref.],"Dentro",DATOS_[Check Nº SC Anualiz],"Sí")</f>
        <v>0</v>
      </c>
      <c r="G10" s="35">
        <f>COUNTIFS(DATOS_[AGRUP. CLAS. PROF.],"&lt;&gt;",DATOS_[Sexo],$B10,DATOS_[Check Periodo Ref.],"Dentro",DATOS_[Check Nº SC Norm y Anualiz],"Sí")</f>
        <v>0</v>
      </c>
      <c r="H10" s="35">
        <f>COUNTIFS(DATOS_[AGRUP. CLAS. PROF.],"&lt;&gt;",DATOS_[Sexo],$B10,DATOS_[Check Periodo Ref.],"Dentro",DATOS_[Check Equiparación],"Sí")</f>
        <v>0</v>
      </c>
      <c r="I10" s="110">
        <f t="array" ref="I10">IFERROR(
MEDIAN(IF(DATOS_[Sexo]=$B10,IF(DATOS_[Check Equiparado]="Sí",IF(DATOS_[Check Periodo Ref.]="Dentro",DATOS_[SALARIO BASE Eq],FALSE)))),
0)</f>
        <v>0</v>
      </c>
      <c r="J10" s="111">
        <f t="array" ref="J10">IFERROR(
(MEDIAN((IF(DATOS_[[Sexo]:[Sexo]]=$B10,IF(DATOS_[[Check Periodo Ref.]:[Check Periodo Ref.]]="Dentro",IF(DATOS_[[Check Equiparado]:[Check Equiparado]]="Sí",IF(DATOS!AE$5="Sí",(1/DATOS_[[% anualiz]:[% anualiz]]),1)*IF(DATOS!AE$4="Sí",1/DATOS_[[% normaliz]:[% normaliz]],1)*(DATOS_[Conc.Sal.01]))))))),
0)</f>
        <v>0</v>
      </c>
      <c r="K10" s="111">
        <f t="array" ref="K10">IFERROR(
(MEDIAN((IF(DATOS_[[Sexo]:[Sexo]]=$B10,IF(DATOS_[[Check Periodo Ref.]:[Check Periodo Ref.]]="Dentro",IF(DATOS_[[Check Equiparado]:[Check Equiparado]]="Sí",IF(DATOS!AF$5="Sí",(1/DATOS_[[% anualiz]:[% anualiz]]),1)*IF(DATOS!AF$4="Sí",1/DATOS_[[% normaliz]:[% normaliz]],1)*(DATOS_[Conc.Sal.02]))))))),
0)</f>
        <v>0</v>
      </c>
      <c r="L10" s="111">
        <f t="array" ref="L10">IFERROR(
(MEDIAN((IF(DATOS_[[Sexo]:[Sexo]]=$B10,IF(DATOS_[[Check Periodo Ref.]:[Check Periodo Ref.]]="Dentro",IF(DATOS_[[Check Equiparado]:[Check Equiparado]]="Sí",IF(DATOS!AG$5="Sí",(1/DATOS_[[% anualiz]:[% anualiz]]),1)*IF(DATOS!AG$4="Sí",1/DATOS_[[% normaliz]:[% normaliz]],1)*(DATOS_[Conc.Sal.03]))))))),
0)</f>
        <v>0</v>
      </c>
      <c r="M10" s="111">
        <f t="array" ref="M10">IFERROR(
(MEDIAN((IF(DATOS_[[Sexo]:[Sexo]]=$B10,IF(DATOS_[[Check Periodo Ref.]:[Check Periodo Ref.]]="Dentro",IF(DATOS_[[Check Equiparado]:[Check Equiparado]]="Sí",IF(DATOS!AH$5="Sí",(1/DATOS_[[% anualiz]:[% anualiz]]),1)*IF(DATOS!AH$4="Sí",1/DATOS_[[% normaliz]:[% normaliz]],1)*(DATOS_[Conc.Sal.04]))))))),
0)</f>
        <v>0</v>
      </c>
      <c r="N10" s="111">
        <f t="array" ref="N10">IFERROR(
(MEDIAN((IF(DATOS_[[Sexo]:[Sexo]]=$B10,IF(DATOS_[[Check Periodo Ref.]:[Check Periodo Ref.]]="Dentro",IF(DATOS_[[Check Equiparado]:[Check Equiparado]]="Sí",IF(DATOS!AI$5="Sí",(1/DATOS_[[% anualiz]:[% anualiz]]),1)*IF(DATOS!AI$4="Sí",1/DATOS_[[% normaliz]:[% normaliz]],1)*(DATOS_[Conc.Sal.05]))))))),
0)</f>
        <v>0</v>
      </c>
      <c r="O10" s="111">
        <f t="array" ref="O10">IFERROR(
(MEDIAN((IF(DATOS_[[Sexo]:[Sexo]]=$B10,IF(DATOS_[[Check Periodo Ref.]:[Check Periodo Ref.]]="Dentro",IF(DATOS_[[Check Equiparado]:[Check Equiparado]]="Sí",IF(DATOS!AJ$5="Sí",(1/DATOS_[[% anualiz]:[% anualiz]]),1)*IF(DATOS!AJ$4="Sí",1/DATOS_[[% normaliz]:[% normaliz]],1)*(DATOS_[Conc.Sal.06]))))))),
0)</f>
        <v>0</v>
      </c>
      <c r="P10" s="111">
        <f t="array" ref="P10">IFERROR(
(MEDIAN((IF(DATOS_[[Sexo]:[Sexo]]=$B10,IF(DATOS_[[Check Periodo Ref.]:[Check Periodo Ref.]]="Dentro",IF(DATOS_[[Check Equiparado]:[Check Equiparado]]="Sí",IF(DATOS!AK$5="Sí",(1/DATOS_[[% anualiz]:[% anualiz]]),1)*IF(DATOS!AK$4="Sí",1/DATOS_[[% normaliz]:[% normaliz]],1)*(DATOS_[Conc.Sal.07]))))))),
0)</f>
        <v>0</v>
      </c>
      <c r="Q10" s="111">
        <f t="array" ref="Q10">IFERROR(
(MEDIAN((IF(DATOS_[[Sexo]:[Sexo]]=$B10,IF(DATOS_[[Check Periodo Ref.]:[Check Periodo Ref.]]="Dentro",IF(DATOS_[[Check Equiparado]:[Check Equiparado]]="Sí",IF(DATOS!AL$5="Sí",(1/DATOS_[[% anualiz]:[% anualiz]]),1)*IF(DATOS!AL$4="Sí",1/DATOS_[[% normaliz]:[% normaliz]],1)*(DATOS_[Conc.Sal.08]))))))),
0)</f>
        <v>0</v>
      </c>
      <c r="R10" s="111">
        <f t="array" ref="R10">IFERROR(
(MEDIAN((IF(DATOS_[[Sexo]:[Sexo]]=$B10,IF(DATOS_[[Check Periodo Ref.]:[Check Periodo Ref.]]="Dentro",IF(DATOS_[[Check Equiparado]:[Check Equiparado]]="Sí",IF(DATOS!AM$5="Sí",(1/DATOS_[[% anualiz]:[% anualiz]]),1)*IF(DATOS!AM$4="Sí",1/DATOS_[[% normaliz]:[% normaliz]],1)*(DATOS_[Conc.Sal.09]))))))),
0)</f>
        <v>0</v>
      </c>
      <c r="S10" s="111">
        <f t="array" ref="S10">IFERROR(
(MEDIAN((IF(DATOS_[[Sexo]:[Sexo]]=$B10,IF(DATOS_[[Check Periodo Ref.]:[Check Periodo Ref.]]="Dentro",IF(DATOS_[[Check Equiparado]:[Check Equiparado]]="Sí",IF(DATOS!AN$5="Sí",(1/DATOS_[[% anualiz]:[% anualiz]]),1)*IF(DATOS!AN$4="Sí",1/DATOS_[[% normaliz]:[% normaliz]],1)*(DATOS_[Conc.Sal.10]))))))),
0)</f>
        <v>0</v>
      </c>
      <c r="T10" s="111">
        <f t="array" ref="T10">IFERROR(
(MEDIAN((IF(DATOS_[[Sexo]:[Sexo]]=$B10,IF(DATOS_[[Check Periodo Ref.]:[Check Periodo Ref.]]="Dentro",IF(DATOS_[[Check Equiparado]:[Check Equiparado]]="Sí",IF(DATOS!AO$5="Sí",(1/DATOS_[[% anualiz]:[% anualiz]]),1)*IF(DATOS!AO$4="Sí",1/DATOS_[[% normaliz]:[% normaliz]],1)*(DATOS_[Conc.Sal.11]))))))),
0)</f>
        <v>0</v>
      </c>
      <c r="U10" s="111">
        <f t="array" ref="U10">IFERROR(
(MEDIAN((IF(DATOS_[[Sexo]:[Sexo]]=$B10,IF(DATOS_[[Check Periodo Ref.]:[Check Periodo Ref.]]="Dentro",IF(DATOS_[[Check Equiparado]:[Check Equiparado]]="Sí",IF(DATOS!AP$5="Sí",(1/DATOS_[[% anualiz]:[% anualiz]]),1)*IF(DATOS!AP$4="Sí",1/DATOS_[[% normaliz]:[% normaliz]],1)*(DATOS_[Conc.Sal.12]))))))),
0)</f>
        <v>0</v>
      </c>
      <c r="V10" s="111">
        <f t="array" ref="V10">IFERROR(
(MEDIAN((IF(DATOS_[[Sexo]:[Sexo]]=$B10,IF(DATOS_[[Check Periodo Ref.]:[Check Periodo Ref.]]="Dentro",IF(DATOS_[[Check Equiparado]:[Check Equiparado]]="Sí",IF(DATOS!AQ$5="Sí",(1/DATOS_[[% anualiz]:[% anualiz]]),1)*IF(DATOS!AQ$4="Sí",1/DATOS_[[% normaliz]:[% normaliz]],1)*(DATOS_[Conc.Sal.13]))))))),
0)</f>
        <v>0</v>
      </c>
      <c r="W10" s="111">
        <f t="array" ref="W10">IFERROR(
(MEDIAN((IF(DATOS_[[Sexo]:[Sexo]]=$B10,IF(DATOS_[[Check Periodo Ref.]:[Check Periodo Ref.]]="Dentro",IF(DATOS_[[Check Equiparado]:[Check Equiparado]]="Sí",IF(DATOS!AR$5="Sí",(1/DATOS_[[% anualiz]:[% anualiz]]),1)*IF(DATOS!AR$4="Sí",1/DATOS_[[% normaliz]:[% normaliz]],1)*(DATOS_[Conc.Sal.14]))))))),
0)</f>
        <v>0</v>
      </c>
      <c r="X10" s="111">
        <f t="array" ref="X10">IFERROR(
(MEDIAN((IF(DATOS_[[Sexo]:[Sexo]]=$B10,IF(DATOS_[[Check Periodo Ref.]:[Check Periodo Ref.]]="Dentro",IF(DATOS_[[Check Equiparado]:[Check Equiparado]]="Sí",IF(DATOS!AS$5="Sí",(1/DATOS_[[% anualiz]:[% anualiz]]),1)*IF(DATOS!AS$4="Sí",1/DATOS_[[% normaliz]:[% normaliz]],1)*(DATOS_[Conc.Sal.15]))))))),
0)</f>
        <v>0</v>
      </c>
      <c r="Y10" s="111">
        <f t="array" ref="Y10">IFERROR(
(MEDIAN((IF(DATOS_[[Sexo]:[Sexo]]=$B10,IF(DATOS_[[Check Periodo Ref.]:[Check Periodo Ref.]]="Dentro",IF(DATOS_[[Check Equiparado]:[Check Equiparado]]="Sí",IF(DATOS!AT$5="Sí",(1/DATOS_[[% anualiz]:[% anualiz]]),1)*IF(DATOS!AT$4="Sí",1/DATOS_[[% normaliz]:[% normaliz]],1)*(DATOS_[Conc.Sal.16]))))))),
0)</f>
        <v>0</v>
      </c>
      <c r="Z10" s="111">
        <f t="array" ref="Z10">IFERROR(
(MEDIAN((IF(DATOS_[[Sexo]:[Sexo]]=$B10,IF(DATOS_[[Check Periodo Ref.]:[Check Periodo Ref.]]="Dentro",IF(DATOS_[[Check Equiparado]:[Check Equiparado]]="Sí",IF(DATOS!AU$5="Sí",(1/DATOS_[[% anualiz]:[% anualiz]]),1)*IF(DATOS!AU$4="Sí",1/DATOS_[[% normaliz]:[% normaliz]],1)*(DATOS_[Conc.Sal.17]))))))),
0)</f>
        <v>0</v>
      </c>
      <c r="AA10" s="111">
        <f t="array" ref="AA10">IFERROR(
(MEDIAN((IF(DATOS_[[Sexo]:[Sexo]]=$B10,IF(DATOS_[[Check Periodo Ref.]:[Check Periodo Ref.]]="Dentro",IF(DATOS_[[Check Equiparado]:[Check Equiparado]]="Sí",IF(DATOS!AV$5="Sí",(1/DATOS_[[% anualiz]:[% anualiz]]),1)*IF(DATOS!AV$4="Sí",1/DATOS_[[% normaliz]:[% normaliz]],1)*(DATOS_[Conc.Sal.18]))))))),
0)</f>
        <v>0</v>
      </c>
      <c r="AB10" s="111">
        <f t="array" ref="AB10">IFERROR(
(MEDIAN((IF(DATOS_[[Sexo]:[Sexo]]=$B10,IF(DATOS_[[Check Periodo Ref.]:[Check Periodo Ref.]]="Dentro",IF(DATOS_[[Check Equiparado]:[Check Equiparado]]="Sí",IF(DATOS!AW$5="Sí",(1/DATOS_[[% anualiz]:[% anualiz]]),1)*IF(DATOS!AW$4="Sí",1/DATOS_[[% normaliz]:[% normaliz]],1)*(DATOS_[Conc.Sal.19]))))))),
0)</f>
        <v>0</v>
      </c>
      <c r="AC10" s="111">
        <f t="array" ref="AC10">IFERROR(
(MEDIAN((IF(DATOS_[[Sexo]:[Sexo]]=$B10,IF(DATOS_[[Check Periodo Ref.]:[Check Periodo Ref.]]="Dentro",IF(DATOS_[[Check Equiparado]:[Check Equiparado]]="Sí",IF(DATOS!AX$5="Sí",(1/DATOS_[[% anualiz]:[% anualiz]]),1)*IF(DATOS!AX$4="Sí",1/DATOS_[[% normaliz]:[% normaliz]],1)*(DATOS_[Conc.Sal.20]))))))),
0)</f>
        <v>0</v>
      </c>
      <c r="AD10" s="111">
        <f t="array" ref="AD10">IFERROR(
(MEDIAN((IF(DATOS_[[Sexo]:[Sexo]]=$B10,IF(DATOS_[[Check Periodo Ref.]:[Check Periodo Ref.]]="Dentro",IF(DATOS_[[Check Equiparado]:[Check Equiparado]]="Sí",IF(DATOS!AY$5="Sí",(1/DATOS_[[% anualiz]:[% anualiz]]),1)*IF(DATOS!AY$4="Sí",1/DATOS_[[% normaliz]:[% normaliz]],1)*(DATOS_[Conc.Sal.21]))))))),
0)</f>
        <v>0</v>
      </c>
      <c r="AE10" s="111">
        <f t="array" ref="AE10">IFERROR(
(MEDIAN((IF(DATOS_[[Sexo]:[Sexo]]=$B10,IF(DATOS_[[Check Periodo Ref.]:[Check Periodo Ref.]]="Dentro",IF(DATOS_[[Check Equiparado]:[Check Equiparado]]="Sí",IF(DATOS!AZ$5="Sí",(1/DATOS_[[% anualiz]:[% anualiz]]),1)*IF(DATOS!AZ$4="Sí",1/DATOS_[[% normaliz]:[% normaliz]],1)*(DATOS_[Conc.Sal.22]))))))),
0)</f>
        <v>0</v>
      </c>
      <c r="AF10" s="111">
        <f t="array" ref="AF10">IFERROR(
(MEDIAN((IF(DATOS_[[Sexo]:[Sexo]]=$B10,IF(DATOS_[[Check Periodo Ref.]:[Check Periodo Ref.]]="Dentro",IF(DATOS_[[Check Equiparado]:[Check Equiparado]]="Sí",IF(DATOS!BA$5="Sí",(1/DATOS_[[% anualiz]:[% anualiz]]),1)*IF(DATOS!BA$4="Sí",1/DATOS_[[% normaliz]:[% normaliz]],1)*(DATOS_[Conc.Sal.23]))))))),
0)</f>
        <v>0</v>
      </c>
      <c r="AG10" s="111">
        <f t="array" ref="AG10">IFERROR(
(MEDIAN((IF(DATOS_[[Sexo]:[Sexo]]=$B10,IF(DATOS_[[Check Periodo Ref.]:[Check Periodo Ref.]]="Dentro",IF(DATOS_[[Check Equiparado]:[Check Equiparado]]="Sí",IF(DATOS!BB$5="Sí",(1/DATOS_[[% anualiz]:[% anualiz]]),1)*IF(DATOS!BB$4="Sí",1/DATOS_[[% normaliz]:[% normaliz]],1)*(DATOS_[Conc.Sal.24]))))))),
0)</f>
        <v>0</v>
      </c>
      <c r="AH10" s="111">
        <f t="array" ref="AH10">IFERROR(
(MEDIAN((IF(DATOS_[[Sexo]:[Sexo]]=$B10,IF(DATOS_[[Check Periodo Ref.]:[Check Periodo Ref.]]="Dentro",IF(DATOS_[[Check Equiparado]:[Check Equiparado]]="Sí",IF(DATOS!BC$5="Sí",(1/DATOS_[[% anualiz]:[% anualiz]]),1)*IF(DATOS!BC$4="Sí",1/DATOS_[[% normaliz]:[% normaliz]],1)*(DATOS_[Conc.Sal.25]))))))),
0)</f>
        <v>0</v>
      </c>
      <c r="AI10" s="111">
        <f t="array" ref="AI10">IFERROR(
(MEDIAN((IF(DATOS_[[Sexo]:[Sexo]]=$B10,IF(DATOS_[[Check Periodo Ref.]:[Check Periodo Ref.]]="Dentro",IF(DATOS_[[Check Equiparado]:[Check Equiparado]]="Sí",IF(DATOS!BD$5="Sí",(1/DATOS_[[% anualiz]:[% anualiz]]),1)*IF(DATOS!BD$4="Sí",1/DATOS_[[% normaliz]:[% normaliz]],1)*(DATOS_[Conc.Sal.26]))))))),
0)</f>
        <v>0</v>
      </c>
      <c r="AJ10" s="111">
        <f t="array" ref="AJ10">IFERROR(
(MEDIAN((IF(DATOS_[[Sexo]:[Sexo]]=$B10,IF(DATOS_[[Check Periodo Ref.]:[Check Periodo Ref.]]="Dentro",IF(DATOS_[[Check Equiparado]:[Check Equiparado]]="Sí",IF(DATOS!BE$5="Sí",(1/DATOS_[[% anualiz]:[% anualiz]]),1)*IF(DATOS!BE$4="Sí",1/DATOS_[[% normaliz]:[% normaliz]],1)*(DATOS_[Conc.Sal.27]))))))),
0)</f>
        <v>0</v>
      </c>
      <c r="AK10" s="111">
        <f t="array" ref="AK10">IFERROR(
(MEDIAN((IF(DATOS_[[Sexo]:[Sexo]]=$B10,IF(DATOS_[[Check Periodo Ref.]:[Check Periodo Ref.]]="Dentro",IF(DATOS_[[Check Equiparado]:[Check Equiparado]]="Sí",IF(DATOS!BF$5="Sí",(1/DATOS_[[% anualiz]:[% anualiz]]),1)*IF(DATOS!BF$4="Sí",1/DATOS_[[% normaliz]:[% normaliz]],1)*(DATOS_[Conc.Sal.28]))))))),
0)</f>
        <v>0</v>
      </c>
      <c r="AL10" s="111">
        <f t="array" ref="AL10">IFERROR(
(MEDIAN((IF(DATOS_[[Sexo]:[Sexo]]=$B10,IF(DATOS_[[Check Periodo Ref.]:[Check Periodo Ref.]]="Dentro",IF(DATOS_[[Check Equiparado]:[Check Equiparado]]="Sí",IF(DATOS!BG$5="Sí",(1/DATOS_[[% anualiz]:[% anualiz]]),1)*IF(DATOS!BG$4="Sí",1/DATOS_[[% normaliz]:[% normaliz]],1)*(DATOS_[Conc.Sal.29]))))))),
0)</f>
        <v>0</v>
      </c>
      <c r="AM10" s="111">
        <f t="array" ref="AM10">IFERROR(
(MEDIAN((IF(DATOS_[[Sexo]:[Sexo]]=$B10,IF(DATOS_[[Check Periodo Ref.]:[Check Periodo Ref.]]="Dentro",IF(DATOS_[[Check Equiparado]:[Check Equiparado]]="Sí",IF(DATOS!BH$5="Sí",(1/DATOS_[[% anualiz]:[% anualiz]]),1)*IF(DATOS!BH$4="Sí",1/DATOS_[[% normaliz]:[% normaliz]],1)*(DATOS_[Conc.Sal.30]))))))),
0)</f>
        <v>0</v>
      </c>
      <c r="AN10" s="112">
        <f t="array" ref="AN10">IFERROR(
MEDIAN(IF(DATOS_[Sexo]=$B10,IF(DATOS_[Check Equiparado]="Sí",IF(DATOS_[Check Periodo Ref.]="Dentro",DATOS_[Tot COMPL.SAL Eq],FALSE)))),
0)</f>
        <v>0</v>
      </c>
      <c r="AO10" s="113">
        <f t="array" ref="AO10">IFERROR(
MEDIAN(IF(DATOS_[Sexo]=$B10,IF(DATOS_[Check Equiparado]="Sí",IF(DATOS_[Check Periodo Ref.]="Dentro",DATOS_[TOTAL SALARIO Eq],FALSE)))),
0)</f>
        <v>0</v>
      </c>
      <c r="AP10" s="117">
        <f t="array" ref="AP10">IFERROR(
(MEDIAN((IF(DATOS_[[Sexo]:[Sexo]]=$B10,IF(DATOS_[[Check Periodo Ref.]:[Check Periodo Ref.]]="Dentro",IF(DATOS_[[Check Equiparado]:[Check Equiparado]]="Sí",IF(DATOS!BI$5="Sí",(1/DATOS_[[% anualiz]:[% anualiz]]),1)*IF(DATOS!BI$4="Sí",1/DATOS_[[% normaliz]:[% normaliz]],1)*(DATOS_[C.Extra.01]))))))),
0)</f>
        <v>0</v>
      </c>
      <c r="AQ10" s="117">
        <f t="array" ref="AQ10">IFERROR(
(MEDIAN((IF(DATOS_[[Sexo]:[Sexo]]=$B10,IF(DATOS_[[Check Periodo Ref.]:[Check Periodo Ref.]]="Dentro",IF(DATOS_[[Check Equiparado]:[Check Equiparado]]="Sí",IF(DATOS!BJ$5="Sí",(1/DATOS_[[% anualiz]:[% anualiz]]),1)*IF(DATOS!BJ$4="Sí",1/DATOS_[[% normaliz]:[% normaliz]],1)*(DATOS_[C.Extra.02]))))))),
0)</f>
        <v>0</v>
      </c>
      <c r="AR10" s="117">
        <f t="array" ref="AR10">IFERROR(
(MEDIAN((IF(DATOS_[[Sexo]:[Sexo]]=$B10,IF(DATOS_[[Check Periodo Ref.]:[Check Periodo Ref.]]="Dentro",IF(DATOS_[[Check Equiparado]:[Check Equiparado]]="Sí",IF(DATOS!BK$5="Sí",(1/DATOS_[[% anualiz]:[% anualiz]]),1)*IF(DATOS!BK$4="Sí",1/DATOS_[[% normaliz]:[% normaliz]],1)*(DATOS_[C.Extra.03]))))))),
0)</f>
        <v>0</v>
      </c>
      <c r="AS10" s="117">
        <f t="array" ref="AS10">IFERROR(
(MEDIAN((IF(DATOS_[[Sexo]:[Sexo]]=$B10,IF(DATOS_[[Check Periodo Ref.]:[Check Periodo Ref.]]="Dentro",IF(DATOS_[[Check Equiparado]:[Check Equiparado]]="Sí",IF(DATOS!BL$5="Sí",(1/DATOS_[[% anualiz]:[% anualiz]]),1)*IF(DATOS!BL$4="Sí",1/DATOS_[[% normaliz]:[% normaliz]],1)*(DATOS_[C.Extra.04]))))))),
0)</f>
        <v>0</v>
      </c>
      <c r="AT10" s="117">
        <f t="array" ref="AT10">IFERROR(
(MEDIAN((IF(DATOS_[[Sexo]:[Sexo]]=$B10,IF(DATOS_[[Check Periodo Ref.]:[Check Periodo Ref.]]="Dentro",IF(DATOS_[[Check Equiparado]:[Check Equiparado]]="Sí",IF(DATOS!BM$5="Sí",(1/DATOS_[[% anualiz]:[% anualiz]]),1)*IF(DATOS!BM$4="Sí",1/DATOS_[[% normaliz]:[% normaliz]],1)*(DATOS_[C.Extra.05]))))))),
0)</f>
        <v>0</v>
      </c>
      <c r="AU10" s="115">
        <f t="array" ref="AU10">IFERROR(
MEDIAN(IF(DATOS_[Sexo]=$B10,IF(DATOS_[Check Equiparado]="Sí",IF(DATOS_[Check Periodo Ref.]="Dentro",DATOS_[Tot Extrasalarial Eq],FALSE)))),
0)</f>
        <v>0</v>
      </c>
      <c r="AV10" s="116">
        <f t="array" ref="AV10">IFERROR(
MEDIAN(IF(DATOS_[Sexo]=$B10,IF(DATOS_[Check Equiparado]="Sí",IF(DATOS_[Check Periodo Ref.]="Dentro",DATOS_[TOTAL Retrib Eq],FALSE)))),
0)</f>
        <v>0</v>
      </c>
      <c r="AW10" s="337"/>
      <c r="AX10" s="313"/>
      <c r="AY10" s="313"/>
    </row>
    <row r="11" spans="1:51" x14ac:dyDescent="0.3">
      <c r="B11" s="86" t="s">
        <v>163</v>
      </c>
      <c r="C11" s="33">
        <f t="array" ref="C11">SUM(IF($B11=DATOS_[Sexo],
IF("Dentro"=DATOS_[Check Periodo Ref.],
1/(COUNTIFS(DATOS_[Sexo],$B11,DATOS_[Check Periodo Ref.],"Dentro",DATOS_[id],DATOS_[id])))))</f>
        <v>0</v>
      </c>
      <c r="D11" s="35">
        <f>COUNTIFS(DATOS_[AGRUP. CLAS. PROF.],"&lt;&gt;",DATOS_[Sexo],$B11,DATOS_[Check Periodo Ref.],"Dentro")</f>
        <v>0</v>
      </c>
      <c r="E11" s="35">
        <f>COUNTIFS(DATOS_[AGRUP. CLAS. PROF.],"&lt;&gt;",DATOS_[Sexo],$B11,DATOS_[Check Periodo Ref.],"Dentro",DATOS_[Check Nº SC Norm],"Sí")</f>
        <v>0</v>
      </c>
      <c r="F11" s="35">
        <f>COUNTIFS(DATOS_[AGRUP. CLAS. PROF.],"&lt;&gt;",DATOS_[Sexo],$B11,DATOS_[Check Periodo Ref.],"Dentro",DATOS_[Check Nº SC Anualiz],"Sí")</f>
        <v>0</v>
      </c>
      <c r="G11" s="35">
        <f>COUNTIFS(DATOS_[AGRUP. CLAS. PROF.],"&lt;&gt;",DATOS_[Sexo],$B11,DATOS_[Check Periodo Ref.],"Dentro",DATOS_[Check Nº SC Norm y Anualiz],"Sí")</f>
        <v>0</v>
      </c>
      <c r="H11" s="35">
        <f>COUNTIFS(DATOS_[AGRUP. CLAS. PROF.],"&lt;&gt;",DATOS_[Sexo],$B11,DATOS_[Check Periodo Ref.],"Dentro",DATOS_[Check Equiparación],"Sí")</f>
        <v>0</v>
      </c>
      <c r="I11" s="110">
        <f t="array" ref="I11">IFERROR(
MEDIAN(IF(DATOS_[Sexo]=$B11,IF(DATOS_[Check Equiparado]="Sí",IF(DATOS_[Check Periodo Ref.]="Dentro",DATOS_[SALARIO BASE Eq],FALSE)))),
0)</f>
        <v>0</v>
      </c>
      <c r="J11" s="111">
        <f t="array" ref="J11">IFERROR(
(MEDIAN((IF(DATOS_[[Sexo]:[Sexo]]=$B11,IF(DATOS_[[Check Periodo Ref.]:[Check Periodo Ref.]]="Dentro",IF(DATOS_[[Check Equiparado]:[Check Equiparado]]="Sí",IF(DATOS!AE$5="Sí",(1/DATOS_[[% anualiz]:[% anualiz]]),1)*IF(DATOS!AE$4="Sí",1/DATOS_[[% normaliz]:[% normaliz]],1)*(DATOS_[Conc.Sal.01]))))))),
0)</f>
        <v>0</v>
      </c>
      <c r="K11" s="111">
        <f t="array" ref="K11">IFERROR(
(MEDIAN((IF(DATOS_[[Sexo]:[Sexo]]=$B11,IF(DATOS_[[Check Periodo Ref.]:[Check Periodo Ref.]]="Dentro",IF(DATOS_[[Check Equiparado]:[Check Equiparado]]="Sí",IF(DATOS!AF$5="Sí",(1/DATOS_[[% anualiz]:[% anualiz]]),1)*IF(DATOS!AF$4="Sí",1/DATOS_[[% normaliz]:[% normaliz]],1)*(DATOS_[Conc.Sal.02]))))))),
0)</f>
        <v>0</v>
      </c>
      <c r="L11" s="111">
        <f t="array" ref="L11">IFERROR(
(MEDIAN((IF(DATOS_[[Sexo]:[Sexo]]=$B11,IF(DATOS_[[Check Periodo Ref.]:[Check Periodo Ref.]]="Dentro",IF(DATOS_[[Check Equiparado]:[Check Equiparado]]="Sí",IF(DATOS!AG$5="Sí",(1/DATOS_[[% anualiz]:[% anualiz]]),1)*IF(DATOS!AG$4="Sí",1/DATOS_[[% normaliz]:[% normaliz]],1)*(DATOS_[Conc.Sal.03]))))))),
0)</f>
        <v>0</v>
      </c>
      <c r="M11" s="111">
        <f t="array" ref="M11">IFERROR(
(MEDIAN((IF(DATOS_[[Sexo]:[Sexo]]=$B11,IF(DATOS_[[Check Periodo Ref.]:[Check Periodo Ref.]]="Dentro",IF(DATOS_[[Check Equiparado]:[Check Equiparado]]="Sí",IF(DATOS!AH$5="Sí",(1/DATOS_[[% anualiz]:[% anualiz]]),1)*IF(DATOS!AH$4="Sí",1/DATOS_[[% normaliz]:[% normaliz]],1)*(DATOS_[Conc.Sal.04]))))))),
0)</f>
        <v>0</v>
      </c>
      <c r="N11" s="111">
        <f t="array" ref="N11">IFERROR(
(MEDIAN((IF(DATOS_[[Sexo]:[Sexo]]=$B11,IF(DATOS_[[Check Periodo Ref.]:[Check Periodo Ref.]]="Dentro",IF(DATOS_[[Check Equiparado]:[Check Equiparado]]="Sí",IF(DATOS!AI$5="Sí",(1/DATOS_[[% anualiz]:[% anualiz]]),1)*IF(DATOS!AI$4="Sí",1/DATOS_[[% normaliz]:[% normaliz]],1)*(DATOS_[Conc.Sal.05]))))))),
0)</f>
        <v>0</v>
      </c>
      <c r="O11" s="111">
        <f t="array" ref="O11">IFERROR(
(MEDIAN((IF(DATOS_[[Sexo]:[Sexo]]=$B11,IF(DATOS_[[Check Periodo Ref.]:[Check Periodo Ref.]]="Dentro",IF(DATOS_[[Check Equiparado]:[Check Equiparado]]="Sí",IF(DATOS!AJ$5="Sí",(1/DATOS_[[% anualiz]:[% anualiz]]),1)*IF(DATOS!AJ$4="Sí",1/DATOS_[[% normaliz]:[% normaliz]],1)*(DATOS_[Conc.Sal.06]))))))),
0)</f>
        <v>0</v>
      </c>
      <c r="P11" s="111">
        <f t="array" ref="P11">IFERROR(
(MEDIAN((IF(DATOS_[[Sexo]:[Sexo]]=$B11,IF(DATOS_[[Check Periodo Ref.]:[Check Periodo Ref.]]="Dentro",IF(DATOS_[[Check Equiparado]:[Check Equiparado]]="Sí",IF(DATOS!AK$5="Sí",(1/DATOS_[[% anualiz]:[% anualiz]]),1)*IF(DATOS!AK$4="Sí",1/DATOS_[[% normaliz]:[% normaliz]],1)*(DATOS_[Conc.Sal.07]))))))),
0)</f>
        <v>0</v>
      </c>
      <c r="Q11" s="111">
        <f t="array" ref="Q11">IFERROR(
(MEDIAN((IF(DATOS_[[Sexo]:[Sexo]]=$B11,IF(DATOS_[[Check Periodo Ref.]:[Check Periodo Ref.]]="Dentro",IF(DATOS_[[Check Equiparado]:[Check Equiparado]]="Sí",IF(DATOS!AL$5="Sí",(1/DATOS_[[% anualiz]:[% anualiz]]),1)*IF(DATOS!AL$4="Sí",1/DATOS_[[% normaliz]:[% normaliz]],1)*(DATOS_[Conc.Sal.08]))))))),
0)</f>
        <v>0</v>
      </c>
      <c r="R11" s="111">
        <f t="array" ref="R11">IFERROR(
(MEDIAN((IF(DATOS_[[Sexo]:[Sexo]]=$B11,IF(DATOS_[[Check Periodo Ref.]:[Check Periodo Ref.]]="Dentro",IF(DATOS_[[Check Equiparado]:[Check Equiparado]]="Sí",IF(DATOS!AM$5="Sí",(1/DATOS_[[% anualiz]:[% anualiz]]),1)*IF(DATOS!AM$4="Sí",1/DATOS_[[% normaliz]:[% normaliz]],1)*(DATOS_[Conc.Sal.09]))))))),
0)</f>
        <v>0</v>
      </c>
      <c r="S11" s="111">
        <f t="array" ref="S11">IFERROR(
(MEDIAN((IF(DATOS_[[Sexo]:[Sexo]]=$B11,IF(DATOS_[[Check Periodo Ref.]:[Check Periodo Ref.]]="Dentro",IF(DATOS_[[Check Equiparado]:[Check Equiparado]]="Sí",IF(DATOS!AN$5="Sí",(1/DATOS_[[% anualiz]:[% anualiz]]),1)*IF(DATOS!AN$4="Sí",1/DATOS_[[% normaliz]:[% normaliz]],1)*(DATOS_[Conc.Sal.10]))))))),
0)</f>
        <v>0</v>
      </c>
      <c r="T11" s="111">
        <f t="array" ref="T11">IFERROR(
(MEDIAN((IF(DATOS_[[Sexo]:[Sexo]]=$B11,IF(DATOS_[[Check Periodo Ref.]:[Check Periodo Ref.]]="Dentro",IF(DATOS_[[Check Equiparado]:[Check Equiparado]]="Sí",IF(DATOS!AO$5="Sí",(1/DATOS_[[% anualiz]:[% anualiz]]),1)*IF(DATOS!AO$4="Sí",1/DATOS_[[% normaliz]:[% normaliz]],1)*(DATOS_[Conc.Sal.11]))))))),
0)</f>
        <v>0</v>
      </c>
      <c r="U11" s="111">
        <f t="array" ref="U11">IFERROR(
(MEDIAN((IF(DATOS_[[Sexo]:[Sexo]]=$B11,IF(DATOS_[[Check Periodo Ref.]:[Check Periodo Ref.]]="Dentro",IF(DATOS_[[Check Equiparado]:[Check Equiparado]]="Sí",IF(DATOS!AP$5="Sí",(1/DATOS_[[% anualiz]:[% anualiz]]),1)*IF(DATOS!AP$4="Sí",1/DATOS_[[% normaliz]:[% normaliz]],1)*(DATOS_[Conc.Sal.12]))))))),
0)</f>
        <v>0</v>
      </c>
      <c r="V11" s="111">
        <f t="array" ref="V11">IFERROR(
(MEDIAN((IF(DATOS_[[Sexo]:[Sexo]]=$B11,IF(DATOS_[[Check Periodo Ref.]:[Check Periodo Ref.]]="Dentro",IF(DATOS_[[Check Equiparado]:[Check Equiparado]]="Sí",IF(DATOS!AQ$5="Sí",(1/DATOS_[[% anualiz]:[% anualiz]]),1)*IF(DATOS!AQ$4="Sí",1/DATOS_[[% normaliz]:[% normaliz]],1)*(DATOS_[Conc.Sal.13]))))))),
0)</f>
        <v>0</v>
      </c>
      <c r="W11" s="111">
        <f t="array" ref="W11">IFERROR(
(MEDIAN((IF(DATOS_[[Sexo]:[Sexo]]=$B11,IF(DATOS_[[Check Periodo Ref.]:[Check Periodo Ref.]]="Dentro",IF(DATOS_[[Check Equiparado]:[Check Equiparado]]="Sí",IF(DATOS!AR$5="Sí",(1/DATOS_[[% anualiz]:[% anualiz]]),1)*IF(DATOS!AR$4="Sí",1/DATOS_[[% normaliz]:[% normaliz]],1)*(DATOS_[Conc.Sal.14]))))))),
0)</f>
        <v>0</v>
      </c>
      <c r="X11" s="111">
        <f t="array" ref="X11">IFERROR(
(MEDIAN((IF(DATOS_[[Sexo]:[Sexo]]=$B11,IF(DATOS_[[Check Periodo Ref.]:[Check Periodo Ref.]]="Dentro",IF(DATOS_[[Check Equiparado]:[Check Equiparado]]="Sí",IF(DATOS!AS$5="Sí",(1/DATOS_[[% anualiz]:[% anualiz]]),1)*IF(DATOS!AS$4="Sí",1/DATOS_[[% normaliz]:[% normaliz]],1)*(DATOS_[Conc.Sal.15]))))))),
0)</f>
        <v>0</v>
      </c>
      <c r="Y11" s="111">
        <f t="array" ref="Y11">IFERROR(
(MEDIAN((IF(DATOS_[[Sexo]:[Sexo]]=$B11,IF(DATOS_[[Check Periodo Ref.]:[Check Periodo Ref.]]="Dentro",IF(DATOS_[[Check Equiparado]:[Check Equiparado]]="Sí",IF(DATOS!AT$5="Sí",(1/DATOS_[[% anualiz]:[% anualiz]]),1)*IF(DATOS!AT$4="Sí",1/DATOS_[[% normaliz]:[% normaliz]],1)*(DATOS_[Conc.Sal.16]))))))),
0)</f>
        <v>0</v>
      </c>
      <c r="Z11" s="111">
        <f t="array" ref="Z11">IFERROR(
(MEDIAN((IF(DATOS_[[Sexo]:[Sexo]]=$B11,IF(DATOS_[[Check Periodo Ref.]:[Check Periodo Ref.]]="Dentro",IF(DATOS_[[Check Equiparado]:[Check Equiparado]]="Sí",IF(DATOS!AU$5="Sí",(1/DATOS_[[% anualiz]:[% anualiz]]),1)*IF(DATOS!AU$4="Sí",1/DATOS_[[% normaliz]:[% normaliz]],1)*(DATOS_[Conc.Sal.17]))))))),
0)</f>
        <v>0</v>
      </c>
      <c r="AA11" s="111">
        <f t="array" ref="AA11">IFERROR(
(MEDIAN((IF(DATOS_[[Sexo]:[Sexo]]=$B11,IF(DATOS_[[Check Periodo Ref.]:[Check Periodo Ref.]]="Dentro",IF(DATOS_[[Check Equiparado]:[Check Equiparado]]="Sí",IF(DATOS!AV$5="Sí",(1/DATOS_[[% anualiz]:[% anualiz]]),1)*IF(DATOS!AV$4="Sí",1/DATOS_[[% normaliz]:[% normaliz]],1)*(DATOS_[Conc.Sal.18]))))))),
0)</f>
        <v>0</v>
      </c>
      <c r="AB11" s="111">
        <f t="array" ref="AB11">IFERROR(
(MEDIAN((IF(DATOS_[[Sexo]:[Sexo]]=$B11,IF(DATOS_[[Check Periodo Ref.]:[Check Periodo Ref.]]="Dentro",IF(DATOS_[[Check Equiparado]:[Check Equiparado]]="Sí",IF(DATOS!AW$5="Sí",(1/DATOS_[[% anualiz]:[% anualiz]]),1)*IF(DATOS!AW$4="Sí",1/DATOS_[[% normaliz]:[% normaliz]],1)*(DATOS_[Conc.Sal.19]))))))),
0)</f>
        <v>0</v>
      </c>
      <c r="AC11" s="111">
        <f t="array" ref="AC11">IFERROR(
(MEDIAN((IF(DATOS_[[Sexo]:[Sexo]]=$B11,IF(DATOS_[[Check Periodo Ref.]:[Check Periodo Ref.]]="Dentro",IF(DATOS_[[Check Equiparado]:[Check Equiparado]]="Sí",IF(DATOS!AX$5="Sí",(1/DATOS_[[% anualiz]:[% anualiz]]),1)*IF(DATOS!AX$4="Sí",1/DATOS_[[% normaliz]:[% normaliz]],1)*(DATOS_[Conc.Sal.20]))))))),
0)</f>
        <v>0</v>
      </c>
      <c r="AD11" s="111">
        <f t="array" ref="AD11">IFERROR(
(MEDIAN((IF(DATOS_[[Sexo]:[Sexo]]=$B11,IF(DATOS_[[Check Periodo Ref.]:[Check Periodo Ref.]]="Dentro",IF(DATOS_[[Check Equiparado]:[Check Equiparado]]="Sí",IF(DATOS!AY$5="Sí",(1/DATOS_[[% anualiz]:[% anualiz]]),1)*IF(DATOS!AY$4="Sí",1/DATOS_[[% normaliz]:[% normaliz]],1)*(DATOS_[Conc.Sal.21]))))))),
0)</f>
        <v>0</v>
      </c>
      <c r="AE11" s="111">
        <f t="array" ref="AE11">IFERROR(
(MEDIAN((IF(DATOS_[[Sexo]:[Sexo]]=$B11,IF(DATOS_[[Check Periodo Ref.]:[Check Periodo Ref.]]="Dentro",IF(DATOS_[[Check Equiparado]:[Check Equiparado]]="Sí",IF(DATOS!AZ$5="Sí",(1/DATOS_[[% anualiz]:[% anualiz]]),1)*IF(DATOS!AZ$4="Sí",1/DATOS_[[% normaliz]:[% normaliz]],1)*(DATOS_[Conc.Sal.22]))))))),
0)</f>
        <v>0</v>
      </c>
      <c r="AF11" s="111">
        <f t="array" ref="AF11">IFERROR(
(MEDIAN((IF(DATOS_[[Sexo]:[Sexo]]=$B11,IF(DATOS_[[Check Periodo Ref.]:[Check Periodo Ref.]]="Dentro",IF(DATOS_[[Check Equiparado]:[Check Equiparado]]="Sí",IF(DATOS!BA$5="Sí",(1/DATOS_[[% anualiz]:[% anualiz]]),1)*IF(DATOS!BA$4="Sí",1/DATOS_[[% normaliz]:[% normaliz]],1)*(DATOS_[Conc.Sal.23]))))))),
0)</f>
        <v>0</v>
      </c>
      <c r="AG11" s="111">
        <f t="array" ref="AG11">IFERROR(
(MEDIAN((IF(DATOS_[[Sexo]:[Sexo]]=$B11,IF(DATOS_[[Check Periodo Ref.]:[Check Periodo Ref.]]="Dentro",IF(DATOS_[[Check Equiparado]:[Check Equiparado]]="Sí",IF(DATOS!BB$5="Sí",(1/DATOS_[[% anualiz]:[% anualiz]]),1)*IF(DATOS!BB$4="Sí",1/DATOS_[[% normaliz]:[% normaliz]],1)*(DATOS_[Conc.Sal.24]))))))),
0)</f>
        <v>0</v>
      </c>
      <c r="AH11" s="111">
        <f t="array" ref="AH11">IFERROR(
(MEDIAN((IF(DATOS_[[Sexo]:[Sexo]]=$B11,IF(DATOS_[[Check Periodo Ref.]:[Check Periodo Ref.]]="Dentro",IF(DATOS_[[Check Equiparado]:[Check Equiparado]]="Sí",IF(DATOS!BC$5="Sí",(1/DATOS_[[% anualiz]:[% anualiz]]),1)*IF(DATOS!BC$4="Sí",1/DATOS_[[% normaliz]:[% normaliz]],1)*(DATOS_[Conc.Sal.25]))))))),
0)</f>
        <v>0</v>
      </c>
      <c r="AI11" s="111">
        <f t="array" ref="AI11">IFERROR(
(MEDIAN((IF(DATOS_[[Sexo]:[Sexo]]=$B11,IF(DATOS_[[Check Periodo Ref.]:[Check Periodo Ref.]]="Dentro",IF(DATOS_[[Check Equiparado]:[Check Equiparado]]="Sí",IF(DATOS!BD$5="Sí",(1/DATOS_[[% anualiz]:[% anualiz]]),1)*IF(DATOS!BD$4="Sí",1/DATOS_[[% normaliz]:[% normaliz]],1)*(DATOS_[Conc.Sal.26]))))))),
0)</f>
        <v>0</v>
      </c>
      <c r="AJ11" s="111">
        <f t="array" ref="AJ11">IFERROR(
(MEDIAN((IF(DATOS_[[Sexo]:[Sexo]]=$B11,IF(DATOS_[[Check Periodo Ref.]:[Check Periodo Ref.]]="Dentro",IF(DATOS_[[Check Equiparado]:[Check Equiparado]]="Sí",IF(DATOS!BE$5="Sí",(1/DATOS_[[% anualiz]:[% anualiz]]),1)*IF(DATOS!BE$4="Sí",1/DATOS_[[% normaliz]:[% normaliz]],1)*(DATOS_[Conc.Sal.27]))))))),
0)</f>
        <v>0</v>
      </c>
      <c r="AK11" s="111">
        <f t="array" ref="AK11">IFERROR(
(MEDIAN((IF(DATOS_[[Sexo]:[Sexo]]=$B11,IF(DATOS_[[Check Periodo Ref.]:[Check Periodo Ref.]]="Dentro",IF(DATOS_[[Check Equiparado]:[Check Equiparado]]="Sí",IF(DATOS!BF$5="Sí",(1/DATOS_[[% anualiz]:[% anualiz]]),1)*IF(DATOS!BF$4="Sí",1/DATOS_[[% normaliz]:[% normaliz]],1)*(DATOS_[Conc.Sal.28]))))))),
0)</f>
        <v>0</v>
      </c>
      <c r="AL11" s="111">
        <f t="array" ref="AL11">IFERROR(
(MEDIAN((IF(DATOS_[[Sexo]:[Sexo]]=$B11,IF(DATOS_[[Check Periodo Ref.]:[Check Periodo Ref.]]="Dentro",IF(DATOS_[[Check Equiparado]:[Check Equiparado]]="Sí",IF(DATOS!BG$5="Sí",(1/DATOS_[[% anualiz]:[% anualiz]]),1)*IF(DATOS!BG$4="Sí",1/DATOS_[[% normaliz]:[% normaliz]],1)*(DATOS_[Conc.Sal.29]))))))),
0)</f>
        <v>0</v>
      </c>
      <c r="AM11" s="111">
        <f t="array" ref="AM11">IFERROR(
(MEDIAN((IF(DATOS_[[Sexo]:[Sexo]]=$B11,IF(DATOS_[[Check Periodo Ref.]:[Check Periodo Ref.]]="Dentro",IF(DATOS_[[Check Equiparado]:[Check Equiparado]]="Sí",IF(DATOS!BH$5="Sí",(1/DATOS_[[% anualiz]:[% anualiz]]),1)*IF(DATOS!BH$4="Sí",1/DATOS_[[% normaliz]:[% normaliz]],1)*(DATOS_[Conc.Sal.30]))))))),
0)</f>
        <v>0</v>
      </c>
      <c r="AN11" s="112">
        <f t="array" ref="AN11">IFERROR(
MEDIAN(IF(DATOS_[Sexo]=$B11,IF(DATOS_[Check Equiparado]="Sí",IF(DATOS_[Check Periodo Ref.]="Dentro",DATOS_[Tot COMPL.SAL Eq],FALSE)))),
0)</f>
        <v>0</v>
      </c>
      <c r="AO11" s="113">
        <f t="array" ref="AO11">IFERROR(
MEDIAN(IF(DATOS_[Sexo]=$B11,IF(DATOS_[Check Equiparado]="Sí",IF(DATOS_[Check Periodo Ref.]="Dentro",DATOS_[TOTAL SALARIO Eq],FALSE)))),
0)</f>
        <v>0</v>
      </c>
      <c r="AP11" s="117">
        <f t="array" ref="AP11">IFERROR(
(MEDIAN((IF(DATOS_[[Sexo]:[Sexo]]=$B11,IF(DATOS_[[Check Periodo Ref.]:[Check Periodo Ref.]]="Dentro",IF(DATOS_[[Check Equiparado]:[Check Equiparado]]="Sí",IF(DATOS!BI$5="Sí",(1/DATOS_[[% anualiz]:[% anualiz]]),1)*IF(DATOS!BI$4="Sí",1/DATOS_[[% normaliz]:[% normaliz]],1)*(DATOS_[C.Extra.01]))))))),
0)</f>
        <v>0</v>
      </c>
      <c r="AQ11" s="117">
        <f t="array" ref="AQ11">IFERROR(
(MEDIAN((IF(DATOS_[[Sexo]:[Sexo]]=$B11,IF(DATOS_[[Check Periodo Ref.]:[Check Periodo Ref.]]="Dentro",IF(DATOS_[[Check Equiparado]:[Check Equiparado]]="Sí",IF(DATOS!BJ$5="Sí",(1/DATOS_[[% anualiz]:[% anualiz]]),1)*IF(DATOS!BJ$4="Sí",1/DATOS_[[% normaliz]:[% normaliz]],1)*(DATOS_[C.Extra.02]))))))),
0)</f>
        <v>0</v>
      </c>
      <c r="AR11" s="117">
        <f t="array" ref="AR11">IFERROR(
(MEDIAN((IF(DATOS_[[Sexo]:[Sexo]]=$B11,IF(DATOS_[[Check Periodo Ref.]:[Check Periodo Ref.]]="Dentro",IF(DATOS_[[Check Equiparado]:[Check Equiparado]]="Sí",IF(DATOS!BK$5="Sí",(1/DATOS_[[% anualiz]:[% anualiz]]),1)*IF(DATOS!BK$4="Sí",1/DATOS_[[% normaliz]:[% normaliz]],1)*(DATOS_[C.Extra.03]))))))),
0)</f>
        <v>0</v>
      </c>
      <c r="AS11" s="117">
        <f t="array" ref="AS11">IFERROR(
(MEDIAN((IF(DATOS_[[Sexo]:[Sexo]]=$B11,IF(DATOS_[[Check Periodo Ref.]:[Check Periodo Ref.]]="Dentro",IF(DATOS_[[Check Equiparado]:[Check Equiparado]]="Sí",IF(DATOS!BL$5="Sí",(1/DATOS_[[% anualiz]:[% anualiz]]),1)*IF(DATOS!BL$4="Sí",1/DATOS_[[% normaliz]:[% normaliz]],1)*(DATOS_[C.Extra.04]))))))),
0)</f>
        <v>0</v>
      </c>
      <c r="AT11" s="117">
        <f t="array" ref="AT11">IFERROR(
(MEDIAN((IF(DATOS_[[Sexo]:[Sexo]]=$B11,IF(DATOS_[[Check Periodo Ref.]:[Check Periodo Ref.]]="Dentro",IF(DATOS_[[Check Equiparado]:[Check Equiparado]]="Sí",IF(DATOS!BM$5="Sí",(1/DATOS_[[% anualiz]:[% anualiz]]),1)*IF(DATOS!BM$4="Sí",1/DATOS_[[% normaliz]:[% normaliz]],1)*(DATOS_[C.Extra.05]))))))),
0)</f>
        <v>0</v>
      </c>
      <c r="AU11" s="115">
        <f t="array" ref="AU11">IFERROR(
MEDIAN(IF(DATOS_[Sexo]=$B11,IF(DATOS_[Check Equiparado]="Sí",IF(DATOS_[Check Periodo Ref.]="Dentro",DATOS_[Tot Extrasalarial Eq],FALSE)))),
0)</f>
        <v>0</v>
      </c>
      <c r="AV11" s="116">
        <f t="array" ref="AV11">IFERROR(
MEDIAN(IF(DATOS_[Sexo]=$B11,IF(DATOS_[Check Equiparado]="Sí",IF(DATOS_[Check Periodo Ref.]="Dentro",DATOS_[TOTAL Retrib Eq],FALSE)))),
0)</f>
        <v>0</v>
      </c>
      <c r="AW11" s="337"/>
      <c r="AX11" s="313"/>
      <c r="AY11" s="313"/>
    </row>
    <row r="12" spans="1:51" x14ac:dyDescent="0.3">
      <c r="D12" s="87"/>
      <c r="E12" s="87"/>
      <c r="F12" s="87"/>
      <c r="G12" s="87"/>
      <c r="H12" s="87"/>
      <c r="N12" s="88"/>
      <c r="O12" s="89"/>
      <c r="P12" s="89"/>
      <c r="Q12" s="89"/>
      <c r="R12" s="89"/>
      <c r="S12" s="89"/>
      <c r="T12" s="89"/>
      <c r="U12" s="89"/>
      <c r="V12" s="89"/>
      <c r="W12" s="89"/>
      <c r="X12" s="89"/>
      <c r="Y12" s="89"/>
      <c r="Z12" s="88"/>
      <c r="AA12" s="88"/>
      <c r="AB12" s="88"/>
      <c r="AC12" s="88"/>
      <c r="AD12" s="88"/>
      <c r="AE12" s="88"/>
      <c r="AF12" s="88"/>
      <c r="AG12" s="88"/>
      <c r="AH12" s="88"/>
      <c r="AI12" s="88"/>
      <c r="AJ12" s="88"/>
      <c r="AK12" s="88"/>
      <c r="AL12" s="88"/>
      <c r="AM12" s="88"/>
      <c r="AP12" s="89"/>
      <c r="AQ12" s="89"/>
      <c r="AR12" s="89"/>
      <c r="AS12" s="89"/>
      <c r="AT12" s="89"/>
    </row>
    <row r="13" spans="1:51" x14ac:dyDescent="0.3">
      <c r="D13" s="87"/>
      <c r="E13" s="87"/>
      <c r="F13" s="87"/>
      <c r="G13" s="87"/>
      <c r="H13" s="87"/>
      <c r="N13" s="88"/>
      <c r="O13" s="89"/>
      <c r="P13" s="89"/>
      <c r="Q13" s="89"/>
      <c r="R13" s="89"/>
      <c r="S13" s="89"/>
      <c r="T13" s="89"/>
      <c r="U13" s="89"/>
      <c r="V13" s="89"/>
      <c r="W13" s="89"/>
      <c r="X13" s="89"/>
      <c r="Y13" s="89"/>
      <c r="Z13" s="88"/>
      <c r="AA13" s="88"/>
      <c r="AB13" s="88"/>
      <c r="AC13" s="88"/>
      <c r="AD13" s="88"/>
      <c r="AE13" s="88"/>
      <c r="AF13" s="88"/>
      <c r="AG13" s="88"/>
      <c r="AH13" s="88"/>
      <c r="AI13" s="88"/>
      <c r="AJ13" s="88"/>
      <c r="AK13" s="88"/>
      <c r="AL13" s="88"/>
      <c r="AM13" s="88"/>
      <c r="AP13" s="89"/>
      <c r="AQ13" s="89"/>
      <c r="AR13" s="89"/>
      <c r="AS13" s="89"/>
      <c r="AT13" s="89"/>
    </row>
    <row r="14" spans="1:51" s="85" customFormat="1" ht="46.15" customHeight="1" x14ac:dyDescent="0.25">
      <c r="B14" s="78"/>
      <c r="C14" s="78" t="s">
        <v>225</v>
      </c>
      <c r="D14" s="78" t="s">
        <v>220</v>
      </c>
      <c r="E14" s="78" t="s">
        <v>293</v>
      </c>
      <c r="F14" s="78" t="s">
        <v>291</v>
      </c>
      <c r="G14" s="78" t="s">
        <v>292</v>
      </c>
      <c r="H14" s="78" t="s">
        <v>224</v>
      </c>
      <c r="I14" s="145" t="s">
        <v>217</v>
      </c>
      <c r="J14" s="79" t="str">
        <f>+J8</f>
        <v>[ocultar]</v>
      </c>
      <c r="K14" s="79" t="str">
        <f t="shared" ref="K14:AM14" si="3">+K8</f>
        <v>[ocultar]</v>
      </c>
      <c r="L14" s="79" t="str">
        <f t="shared" si="3"/>
        <v>[ocultar]</v>
      </c>
      <c r="M14" s="79" t="str">
        <f t="shared" si="3"/>
        <v>[ocultar]</v>
      </c>
      <c r="N14" s="79" t="str">
        <f t="shared" si="3"/>
        <v>[ocultar]</v>
      </c>
      <c r="O14" s="79" t="str">
        <f t="shared" si="3"/>
        <v>[ocultar]</v>
      </c>
      <c r="P14" s="79" t="str">
        <f t="shared" si="3"/>
        <v>[ocultar]</v>
      </c>
      <c r="Q14" s="79" t="str">
        <f t="shared" si="3"/>
        <v>[ocultar]</v>
      </c>
      <c r="R14" s="79" t="str">
        <f t="shared" si="3"/>
        <v>[ocultar]</v>
      </c>
      <c r="S14" s="79" t="str">
        <f t="shared" si="3"/>
        <v>[ocultar]</v>
      </c>
      <c r="T14" s="79" t="str">
        <f t="shared" si="3"/>
        <v>[ocultar]</v>
      </c>
      <c r="U14" s="79" t="str">
        <f t="shared" si="3"/>
        <v>[ocultar]</v>
      </c>
      <c r="V14" s="79" t="str">
        <f t="shared" si="3"/>
        <v>[ocultar]</v>
      </c>
      <c r="W14" s="79" t="str">
        <f t="shared" si="3"/>
        <v>[ocultar]</v>
      </c>
      <c r="X14" s="79" t="str">
        <f t="shared" si="3"/>
        <v>[ocultar]</v>
      </c>
      <c r="Y14" s="79" t="str">
        <f t="shared" si="3"/>
        <v>[ocultar]</v>
      </c>
      <c r="Z14" s="79" t="str">
        <f t="shared" si="3"/>
        <v>[ocultar]</v>
      </c>
      <c r="AA14" s="79" t="str">
        <f t="shared" si="3"/>
        <v>[ocultar]</v>
      </c>
      <c r="AB14" s="79" t="str">
        <f t="shared" si="3"/>
        <v>[ocultar]</v>
      </c>
      <c r="AC14" s="79" t="str">
        <f t="shared" si="3"/>
        <v>[ocultar]</v>
      </c>
      <c r="AD14" s="79" t="str">
        <f t="shared" si="3"/>
        <v>[ocultar]</v>
      </c>
      <c r="AE14" s="79" t="str">
        <f t="shared" si="3"/>
        <v>[ocultar]</v>
      </c>
      <c r="AF14" s="79" t="str">
        <f t="shared" si="3"/>
        <v>[ocultar]</v>
      </c>
      <c r="AG14" s="79" t="str">
        <f t="shared" si="3"/>
        <v>[ocultar]</v>
      </c>
      <c r="AH14" s="79" t="str">
        <f t="shared" si="3"/>
        <v>[ocultar]</v>
      </c>
      <c r="AI14" s="79" t="str">
        <f t="shared" si="3"/>
        <v>[ocultar]</v>
      </c>
      <c r="AJ14" s="79" t="str">
        <f t="shared" si="3"/>
        <v>[ocultar]</v>
      </c>
      <c r="AK14" s="79" t="str">
        <f t="shared" si="3"/>
        <v>[ocultar]</v>
      </c>
      <c r="AL14" s="79" t="str">
        <f t="shared" si="3"/>
        <v>[ocultar]</v>
      </c>
      <c r="AM14" s="79" t="str">
        <f t="shared" si="3"/>
        <v>[ocultar]</v>
      </c>
      <c r="AN14" s="80" t="s">
        <v>218</v>
      </c>
      <c r="AO14" s="81" t="s">
        <v>211</v>
      </c>
      <c r="AP14" s="82" t="str">
        <f>+AP8</f>
        <v>[ocultar]</v>
      </c>
      <c r="AQ14" s="82" t="str">
        <f t="shared" ref="AQ14:AT14" si="4">+AQ8</f>
        <v>[ocultar]</v>
      </c>
      <c r="AR14" s="82" t="str">
        <f t="shared" si="4"/>
        <v>[ocultar]</v>
      </c>
      <c r="AS14" s="82" t="str">
        <f t="shared" si="4"/>
        <v>[ocultar]</v>
      </c>
      <c r="AT14" s="82" t="str">
        <f t="shared" si="4"/>
        <v>[ocultar]</v>
      </c>
      <c r="AU14" s="83" t="s">
        <v>219</v>
      </c>
      <c r="AV14" s="84" t="s">
        <v>212</v>
      </c>
    </row>
    <row r="15" spans="1:51" ht="17.25" thickBot="1" x14ac:dyDescent="0.35">
      <c r="A15" s="42" t="str">
        <f>+A16</f>
        <v>[ocultar]</v>
      </c>
      <c r="B15" s="90" t="s">
        <v>298</v>
      </c>
      <c r="C15" s="109"/>
      <c r="D15" s="41"/>
      <c r="E15" s="41"/>
      <c r="F15" s="41"/>
      <c r="G15" s="41"/>
      <c r="H15" s="41"/>
      <c r="I15" s="119" t="str">
        <f t="shared" ref="I15" si="5">IFERROR((I16-I17)/I16,"")</f>
        <v/>
      </c>
      <c r="J15" s="123" t="str">
        <f>IFERROR((J16-J17)/J16,"")</f>
        <v/>
      </c>
      <c r="K15" s="123" t="str">
        <f t="shared" ref="K15:AV15" si="6">IFERROR((K16-K17)/K16,"")</f>
        <v/>
      </c>
      <c r="L15" s="123" t="str">
        <f t="shared" si="6"/>
        <v/>
      </c>
      <c r="M15" s="123" t="str">
        <f t="shared" si="6"/>
        <v/>
      </c>
      <c r="N15" s="123" t="str">
        <f t="shared" si="6"/>
        <v/>
      </c>
      <c r="O15" s="123" t="str">
        <f t="shared" si="6"/>
        <v/>
      </c>
      <c r="P15" s="123" t="str">
        <f t="shared" si="6"/>
        <v/>
      </c>
      <c r="Q15" s="123" t="str">
        <f t="shared" si="6"/>
        <v/>
      </c>
      <c r="R15" s="123" t="str">
        <f t="shared" si="6"/>
        <v/>
      </c>
      <c r="S15" s="123" t="str">
        <f t="shared" si="6"/>
        <v/>
      </c>
      <c r="T15" s="123" t="str">
        <f t="shared" si="6"/>
        <v/>
      </c>
      <c r="U15" s="123" t="str">
        <f t="shared" si="6"/>
        <v/>
      </c>
      <c r="V15" s="123" t="str">
        <f t="shared" si="6"/>
        <v/>
      </c>
      <c r="W15" s="123" t="str">
        <f t="shared" si="6"/>
        <v/>
      </c>
      <c r="X15" s="123" t="str">
        <f t="shared" si="6"/>
        <v/>
      </c>
      <c r="Y15" s="123"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2" t="str">
        <f t="shared" si="6"/>
        <v/>
      </c>
      <c r="AK15" s="122" t="str">
        <f t="shared" si="6"/>
        <v/>
      </c>
      <c r="AL15" s="122" t="str">
        <f t="shared" si="6"/>
        <v/>
      </c>
      <c r="AM15" s="122" t="str">
        <f t="shared" si="6"/>
        <v/>
      </c>
      <c r="AN15" s="124" t="str">
        <f t="shared" si="6"/>
        <v/>
      </c>
      <c r="AO15" s="128" t="str">
        <f t="shared" si="6"/>
        <v/>
      </c>
      <c r="AP15" s="125" t="str">
        <f t="shared" si="6"/>
        <v/>
      </c>
      <c r="AQ15" s="125" t="str">
        <f t="shared" si="6"/>
        <v/>
      </c>
      <c r="AR15" s="125" t="str">
        <f t="shared" si="6"/>
        <v/>
      </c>
      <c r="AS15" s="125" t="str">
        <f t="shared" si="6"/>
        <v/>
      </c>
      <c r="AT15" s="125" t="str">
        <f t="shared" si="6"/>
        <v/>
      </c>
      <c r="AU15" s="126" t="str">
        <f t="shared" si="6"/>
        <v/>
      </c>
      <c r="AV15" s="127" t="str">
        <f t="shared" si="6"/>
        <v/>
      </c>
    </row>
    <row r="16" spans="1:51" x14ac:dyDescent="0.3">
      <c r="A16" s="42" t="str">
        <f>+IF(C16+C17=0,"[ocultar]","")</f>
        <v>[ocultar]</v>
      </c>
      <c r="B16" s="86" t="s">
        <v>162</v>
      </c>
      <c r="C16" s="33">
        <f t="array" ref="C16">SUM(IF($B16=DATOS_[Sexo],
IF($B15=DATOS_[AGRUP. CLAS. PROF.],
IF("Dentro"=DATOS_[Check Periodo Ref.],
1/(COUNTIFS(DATOS_[Sexo],$B16,DATOS_[AGRUP. CLAS. PROF.],$B15,DATOS_[Check Periodo Ref.],"Dentro",DATOS_[id],DATOS_[id]))))))</f>
        <v>0</v>
      </c>
      <c r="D16" s="35">
        <f>COUNTIFS(DATOS_[AGRUP. CLAS. PROF.],$B15,DATOS_[Sexo],$B16,DATOS_[Check Periodo Ref.],"Dentro")</f>
        <v>0</v>
      </c>
      <c r="E16" s="35">
        <f>COUNTIFS(DATOS_[AGRUP. CLAS. PROF.],$B15,DATOS_[Sexo],$B16,DATOS_[Check Periodo Ref.],"Dentro",DATOS_[Check Nº SC Norm],"Sí")</f>
        <v>0</v>
      </c>
      <c r="F16" s="35">
        <f>COUNTIFS(DATOS_[AGRUP. CLAS. PROF.],$B15,DATOS_[Sexo],$B16,DATOS_[Check Periodo Ref.],"Dentro",DATOS_[Check Nº SC Anualiz],"Sí")</f>
        <v>0</v>
      </c>
      <c r="G16" s="35">
        <f>COUNTIFS(DATOS_[AGRUP. CLAS. PROF.],$B15,DATOS_[Sexo],$B16,DATOS_[Check Periodo Ref.],"Dentro",DATOS_[Check Nº SC Norm y Anualiz],"Sí")</f>
        <v>0</v>
      </c>
      <c r="H16" s="35">
        <f>COUNTIFS(DATOS_[AGRUP. CLAS. PROF.],$B15,DATOS_[Sexo],$B16,DATOS_[Check Periodo Ref.],"Dentro",DATOS_[Check Equiparación],"Sí")</f>
        <v>0</v>
      </c>
      <c r="I16" s="110">
        <f t="array" ref="I16">IFERROR(
MEDIAN(IF(DATOS_[Sexo]=$B16,IF(DATOS_[[AGRUP. CLAS. PROF.]:[AGRUP. CLAS. PROF.]]=$B15,IF(DATOS_[Check Equiparado]="Sí",IF(DATOS_[Check Periodo Ref.]="Dentro",DATOS_[SALARIO BASE Eq],FALSE))))),
0)</f>
        <v>0</v>
      </c>
      <c r="J16" s="111">
        <f t="array" ref="J16">IFERROR(
(MEDIAN((IF(DATOS_[[Sexo]:[Sexo]]=$B16,IF(DATOS_[[AGRUP. CLAS. PROF.]:[AGRUP. CLAS. PROF.]]=$B15,IF(DATOS_[[Check Periodo Ref.]:[Check Periodo Ref.]]="Dentro",IF(DATOS_[[Check Equiparado]:[Check Equiparado]]="Sí",IF(DATOS!AE$5="Sí",(1/DATOS_[[% anualiz]:[% anualiz]]),1)*IF(DATOS!AE$4="Sí",1/DATOS_[[% normaliz]:[% normaliz]],1)*(DATOS_[Conc.Sal.01])))))))),
0)</f>
        <v>0</v>
      </c>
      <c r="K16" s="111">
        <f t="array" ref="K16">IFERROR(
(MEDIAN((IF(DATOS_[[Sexo]:[Sexo]]=$B16,IF(DATOS_[[AGRUP. CLAS. PROF.]:[AGRUP. CLAS. PROF.]]=$B15,IF(DATOS_[[Check Periodo Ref.]:[Check Periodo Ref.]]="Dentro",IF(DATOS_[[Check Equiparado]:[Check Equiparado]]="Sí",IF(DATOS!AF$5="Sí",(1/DATOS_[[% anualiz]:[% anualiz]]),1)*IF(DATOS!AF$4="Sí",1/DATOS_[[% normaliz]:[% normaliz]],1)*(DATOS_[Conc.Sal.02])))))))),
0)</f>
        <v>0</v>
      </c>
      <c r="L16" s="111">
        <f t="array" ref="L16">IFERROR(
(MEDIAN((IF(DATOS_[[Sexo]:[Sexo]]=$B16,IF(DATOS_[[AGRUP. CLAS. PROF.]:[AGRUP. CLAS. PROF.]]=$B15,IF(DATOS_[[Check Periodo Ref.]:[Check Periodo Ref.]]="Dentro",IF(DATOS_[[Check Equiparado]:[Check Equiparado]]="Sí",IF(DATOS!AG$5="Sí",(1/DATOS_[[% anualiz]:[% anualiz]]),1)*IF(DATOS!AG$4="Sí",1/DATOS_[[% normaliz]:[% normaliz]],1)*(DATOS_[Conc.Sal.03])))))))),
0)</f>
        <v>0</v>
      </c>
      <c r="M16" s="111">
        <f t="array" ref="M16">IFERROR(
(MEDIAN((IF(DATOS_[[Sexo]:[Sexo]]=$B16,IF(DATOS_[[AGRUP. CLAS. PROF.]:[AGRUP. CLAS. PROF.]]=$B15,IF(DATOS_[[Check Periodo Ref.]:[Check Periodo Ref.]]="Dentro",IF(DATOS_[[Check Equiparado]:[Check Equiparado]]="Sí",IF(DATOS!AH$5="Sí",(1/DATOS_[[% anualiz]:[% anualiz]]),1)*IF(DATOS!AH$4="Sí",1/DATOS_[[% normaliz]:[% normaliz]],1)*(DATOS_[Conc.Sal.04])))))))),
0)</f>
        <v>0</v>
      </c>
      <c r="N16" s="111">
        <f t="array" ref="N16">IFERROR(
(MEDIAN((IF(DATOS_[[Sexo]:[Sexo]]=$B16,IF(DATOS_[[AGRUP. CLAS. PROF.]:[AGRUP. CLAS. PROF.]]=$B15,IF(DATOS_[[Check Periodo Ref.]:[Check Periodo Ref.]]="Dentro",IF(DATOS_[[Check Equiparado]:[Check Equiparado]]="Sí",IF(DATOS!AI$5="Sí",(1/DATOS_[[% anualiz]:[% anualiz]]),1)*IF(DATOS!AI$4="Sí",1/DATOS_[[% normaliz]:[% normaliz]],1)*(DATOS_[Conc.Sal.05])))))))),
0)</f>
        <v>0</v>
      </c>
      <c r="O16" s="111">
        <f t="array" ref="O16">IFERROR(
(MEDIAN((IF(DATOS_[[Sexo]:[Sexo]]=$B16,IF(DATOS_[[AGRUP. CLAS. PROF.]:[AGRUP. CLAS. PROF.]]=$B15,IF(DATOS_[[Check Periodo Ref.]:[Check Periodo Ref.]]="Dentro",IF(DATOS_[[Check Equiparado]:[Check Equiparado]]="Sí",IF(DATOS!AJ$5="Sí",(1/DATOS_[[% anualiz]:[% anualiz]]),1)*IF(DATOS!AJ$4="Sí",1/DATOS_[[% normaliz]:[% normaliz]],1)*(DATOS_[Conc.Sal.06])))))))),
0)</f>
        <v>0</v>
      </c>
      <c r="P16" s="111">
        <f t="array" ref="P16">IFERROR(
(MEDIAN((IF(DATOS_[[Sexo]:[Sexo]]=$B16,IF(DATOS_[[AGRUP. CLAS. PROF.]:[AGRUP. CLAS. PROF.]]=$B15,IF(DATOS_[[Check Periodo Ref.]:[Check Periodo Ref.]]="Dentro",IF(DATOS_[[Check Equiparado]:[Check Equiparado]]="Sí",IF(DATOS!AK$5="Sí",(1/DATOS_[[% anualiz]:[% anualiz]]),1)*IF(DATOS!AK$4="Sí",1/DATOS_[[% normaliz]:[% normaliz]],1)*(DATOS_[Conc.Sal.07])))))))),
0)</f>
        <v>0</v>
      </c>
      <c r="Q16" s="111">
        <f t="array" ref="Q16">IFERROR(
(MEDIAN((IF(DATOS_[[Sexo]:[Sexo]]=$B16,IF(DATOS_[[AGRUP. CLAS. PROF.]:[AGRUP. CLAS. PROF.]]=$B15,IF(DATOS_[[Check Periodo Ref.]:[Check Periodo Ref.]]="Dentro",IF(DATOS_[[Check Equiparado]:[Check Equiparado]]="Sí",IF(DATOS!AL$5="Sí",(1/DATOS_[[% anualiz]:[% anualiz]]),1)*IF(DATOS!AL$4="Sí",1/DATOS_[[% normaliz]:[% normaliz]],1)*(DATOS_[Conc.Sal.08])))))))),
0)</f>
        <v>0</v>
      </c>
      <c r="R16" s="111">
        <f t="array" ref="R16">IFERROR(
(MEDIAN((IF(DATOS_[[Sexo]:[Sexo]]=$B16,IF(DATOS_[[AGRUP. CLAS. PROF.]:[AGRUP. CLAS. PROF.]]=$B15,IF(DATOS_[[Check Periodo Ref.]:[Check Periodo Ref.]]="Dentro",IF(DATOS_[[Check Equiparado]:[Check Equiparado]]="Sí",IF(DATOS!AM$5="Sí",(1/DATOS_[[% anualiz]:[% anualiz]]),1)*IF(DATOS!AM$4="Sí",1/DATOS_[[% normaliz]:[% normaliz]],1)*(DATOS_[Conc.Sal.09])))))))),
0)</f>
        <v>0</v>
      </c>
      <c r="S16" s="111">
        <f t="array" ref="S16">IFERROR(
(MEDIAN((IF(DATOS_[[Sexo]:[Sexo]]=$B16,IF(DATOS_[[AGRUP. CLAS. PROF.]:[AGRUP. CLAS. PROF.]]=$B15,IF(DATOS_[[Check Periodo Ref.]:[Check Periodo Ref.]]="Dentro",IF(DATOS_[[Check Equiparado]:[Check Equiparado]]="Sí",IF(DATOS!AN$5="Sí",(1/DATOS_[[% anualiz]:[% anualiz]]),1)*IF(DATOS!AN$4="Sí",1/DATOS_[[% normaliz]:[% normaliz]],1)*(DATOS_[Conc.Sal.10])))))))),
0)</f>
        <v>0</v>
      </c>
      <c r="T16" s="111">
        <f t="array" ref="T16">IFERROR(
(MEDIAN((IF(DATOS_[[Sexo]:[Sexo]]=$B16,IF(DATOS_[[AGRUP. CLAS. PROF.]:[AGRUP. CLAS. PROF.]]=$B15,IF(DATOS_[[Check Periodo Ref.]:[Check Periodo Ref.]]="Dentro",IF(DATOS_[[Check Equiparado]:[Check Equiparado]]="Sí",IF(DATOS!AO$5="Sí",(1/DATOS_[[% anualiz]:[% anualiz]]),1)*IF(DATOS!AO$4="Sí",1/DATOS_[[% normaliz]:[% normaliz]],1)*(DATOS_[Conc.Sal.11])))))))),
0)</f>
        <v>0</v>
      </c>
      <c r="U16" s="111">
        <f t="array" ref="U16">IFERROR(
(MEDIAN((IF(DATOS_[[Sexo]:[Sexo]]=$B16,IF(DATOS_[[AGRUP. CLAS. PROF.]:[AGRUP. CLAS. PROF.]]=$B15,IF(DATOS_[[Check Periodo Ref.]:[Check Periodo Ref.]]="Dentro",IF(DATOS_[[Check Equiparado]:[Check Equiparado]]="Sí",IF(DATOS!AP$5="Sí",(1/DATOS_[[% anualiz]:[% anualiz]]),1)*IF(DATOS!AP$4="Sí",1/DATOS_[[% normaliz]:[% normaliz]],1)*(DATOS_[Conc.Sal.12])))))))),
0)</f>
        <v>0</v>
      </c>
      <c r="V16" s="111">
        <f t="array" ref="V16">IFERROR(
(MEDIAN((IF(DATOS_[[Sexo]:[Sexo]]=$B16,IF(DATOS_[[AGRUP. CLAS. PROF.]:[AGRUP. CLAS. PROF.]]=$B15,IF(DATOS_[[Check Periodo Ref.]:[Check Periodo Ref.]]="Dentro",IF(DATOS_[[Check Equiparado]:[Check Equiparado]]="Sí",IF(DATOS!AQ$5="Sí",(1/DATOS_[[% anualiz]:[% anualiz]]),1)*IF(DATOS!AQ$4="Sí",1/DATOS_[[% normaliz]:[% normaliz]],1)*(DATOS_[Conc.Sal.13])))))))),
0)</f>
        <v>0</v>
      </c>
      <c r="W16" s="111">
        <f t="array" ref="W16">IFERROR(
(MEDIAN((IF(DATOS_[[Sexo]:[Sexo]]=$B16,IF(DATOS_[[AGRUP. CLAS. PROF.]:[AGRUP. CLAS. PROF.]]=$B15,IF(DATOS_[[Check Periodo Ref.]:[Check Periodo Ref.]]="Dentro",IF(DATOS_[[Check Equiparado]:[Check Equiparado]]="Sí",IF(DATOS!AR$5="Sí",(1/DATOS_[[% anualiz]:[% anualiz]]),1)*IF(DATOS!AR$4="Sí",1/DATOS_[[% normaliz]:[% normaliz]],1)*(DATOS_[Conc.Sal.14])))))))),
0)</f>
        <v>0</v>
      </c>
      <c r="X16" s="111">
        <f t="array" ref="X16">IFERROR(
(MEDIAN((IF(DATOS_[[Sexo]:[Sexo]]=$B16,IF(DATOS_[[AGRUP. CLAS. PROF.]:[AGRUP. CLAS. PROF.]]=$B15,IF(DATOS_[[Check Periodo Ref.]:[Check Periodo Ref.]]="Dentro",IF(DATOS_[[Check Equiparado]:[Check Equiparado]]="Sí",IF(DATOS!AS$5="Sí",(1/DATOS_[[% anualiz]:[% anualiz]]),1)*IF(DATOS!AS$4="Sí",1/DATOS_[[% normaliz]:[% normaliz]],1)*(DATOS_[Conc.Sal.15])))))))),
0)</f>
        <v>0</v>
      </c>
      <c r="Y16" s="111">
        <f t="array" ref="Y16">IFERROR(
(MEDIAN((IF(DATOS_[[Sexo]:[Sexo]]=$B16,IF(DATOS_[[AGRUP. CLAS. PROF.]:[AGRUP. CLAS. PROF.]]=$B15,IF(DATOS_[[Check Periodo Ref.]:[Check Periodo Ref.]]="Dentro",IF(DATOS_[[Check Equiparado]:[Check Equiparado]]="Sí",IF(DATOS!AT$5="Sí",(1/DATOS_[[% anualiz]:[% anualiz]]),1)*IF(DATOS!AT$4="Sí",1/DATOS_[[% normaliz]:[% normaliz]],1)*(DATOS_[Conc.Sal.16])))))))),
0)</f>
        <v>0</v>
      </c>
      <c r="Z16" s="111">
        <f t="array" ref="Z16">IFERROR(
(MEDIAN((IF(DATOS_[[Sexo]:[Sexo]]=$B16,IF(DATOS_[[AGRUP. CLAS. PROF.]:[AGRUP. CLAS. PROF.]]=$B15,IF(DATOS_[[Check Periodo Ref.]:[Check Periodo Ref.]]="Dentro",IF(DATOS_[[Check Equiparado]:[Check Equiparado]]="Sí",IF(DATOS!AU$5="Sí",(1/DATOS_[[% anualiz]:[% anualiz]]),1)*IF(DATOS!AU$4="Sí",1/DATOS_[[% normaliz]:[% normaliz]],1)*(DATOS_[Conc.Sal.17])))))))),
0)</f>
        <v>0</v>
      </c>
      <c r="AA16" s="111">
        <f t="array" ref="AA16">IFERROR(
(MEDIAN((IF(DATOS_[[Sexo]:[Sexo]]=$B16,IF(DATOS_[[AGRUP. CLAS. PROF.]:[AGRUP. CLAS. PROF.]]=$B15,IF(DATOS_[[Check Periodo Ref.]:[Check Periodo Ref.]]="Dentro",IF(DATOS_[[Check Equiparado]:[Check Equiparado]]="Sí",IF(DATOS!AV$5="Sí",(1/DATOS_[[% anualiz]:[% anualiz]]),1)*IF(DATOS!AV$4="Sí",1/DATOS_[[% normaliz]:[% normaliz]],1)*(DATOS_[Conc.Sal.18])))))))),
0)</f>
        <v>0</v>
      </c>
      <c r="AB16" s="111">
        <f t="array" ref="AB16">IFERROR(
(MEDIAN((IF(DATOS_[[Sexo]:[Sexo]]=$B16,IF(DATOS_[[AGRUP. CLAS. PROF.]:[AGRUP. CLAS. PROF.]]=$B15,IF(DATOS_[[Check Periodo Ref.]:[Check Periodo Ref.]]="Dentro",IF(DATOS_[[Check Equiparado]:[Check Equiparado]]="Sí",IF(DATOS!AW$5="Sí",(1/DATOS_[[% anualiz]:[% anualiz]]),1)*IF(DATOS!AW$4="Sí",1/DATOS_[[% normaliz]:[% normaliz]],1)*(DATOS_[Conc.Sal.19])))))))),
0)</f>
        <v>0</v>
      </c>
      <c r="AC16" s="111">
        <f t="array" ref="AC16">IFERROR(
(MEDIAN((IF(DATOS_[[Sexo]:[Sexo]]=$B16,IF(DATOS_[[AGRUP. CLAS. PROF.]:[AGRUP. CLAS. PROF.]]=$B15,IF(DATOS_[[Check Periodo Ref.]:[Check Periodo Ref.]]="Dentro",IF(DATOS_[[Check Equiparado]:[Check Equiparado]]="Sí",IF(DATOS!AX$5="Sí",(1/DATOS_[[% anualiz]:[% anualiz]]),1)*IF(DATOS!AX$4="Sí",1/DATOS_[[% normaliz]:[% normaliz]],1)*(DATOS_[Conc.Sal.20])))))))),
0)</f>
        <v>0</v>
      </c>
      <c r="AD16" s="111">
        <f t="array" ref="AD16">IFERROR(
(MEDIAN((IF(DATOS_[[Sexo]:[Sexo]]=$B16,IF(DATOS_[[AGRUP. CLAS. PROF.]:[AGRUP. CLAS. PROF.]]=$B15,IF(DATOS_[[Check Periodo Ref.]:[Check Periodo Ref.]]="Dentro",IF(DATOS_[[Check Equiparado]:[Check Equiparado]]="Sí",IF(DATOS!AY$5="Sí",(1/DATOS_[[% anualiz]:[% anualiz]]),1)*IF(DATOS!AY$4="Sí",1/DATOS_[[% normaliz]:[% normaliz]],1)*(DATOS_[Conc.Sal.21])))))))),
0)</f>
        <v>0</v>
      </c>
      <c r="AE16" s="111">
        <f t="array" ref="AE16">IFERROR(
(MEDIAN((IF(DATOS_[[Sexo]:[Sexo]]=$B16,IF(DATOS_[[AGRUP. CLAS. PROF.]:[AGRUP. CLAS. PROF.]]=$B15,IF(DATOS_[[Check Periodo Ref.]:[Check Periodo Ref.]]="Dentro",IF(DATOS_[[Check Equiparado]:[Check Equiparado]]="Sí",IF(DATOS!AZ$5="Sí",(1/DATOS_[[% anualiz]:[% anualiz]]),1)*IF(DATOS!AZ$4="Sí",1/DATOS_[[% normaliz]:[% normaliz]],1)*(DATOS_[Conc.Sal.22])))))))),
0)</f>
        <v>0</v>
      </c>
      <c r="AF16" s="111">
        <f t="array" ref="AF16">IFERROR(
(MEDIAN((IF(DATOS_[[Sexo]:[Sexo]]=$B16,IF(DATOS_[[AGRUP. CLAS. PROF.]:[AGRUP. CLAS. PROF.]]=$B15,IF(DATOS_[[Check Periodo Ref.]:[Check Periodo Ref.]]="Dentro",IF(DATOS_[[Check Equiparado]:[Check Equiparado]]="Sí",IF(DATOS!BA$5="Sí",(1/DATOS_[[% anualiz]:[% anualiz]]),1)*IF(DATOS!BA$4="Sí",1/DATOS_[[% normaliz]:[% normaliz]],1)*(DATOS_[Conc.Sal.23])))))))),
0)</f>
        <v>0</v>
      </c>
      <c r="AG16" s="111">
        <f t="array" ref="AG16">IFERROR(
(MEDIAN((IF(DATOS_[[Sexo]:[Sexo]]=$B16,IF(DATOS_[[AGRUP. CLAS. PROF.]:[AGRUP. CLAS. PROF.]]=$B15,IF(DATOS_[[Check Periodo Ref.]:[Check Periodo Ref.]]="Dentro",IF(DATOS_[[Check Equiparado]:[Check Equiparado]]="Sí",IF(DATOS!BB$5="Sí",(1/DATOS_[[% anualiz]:[% anualiz]]),1)*IF(DATOS!BB$4="Sí",1/DATOS_[[% normaliz]:[% normaliz]],1)*(DATOS_[Conc.Sal.24])))))))),
0)</f>
        <v>0</v>
      </c>
      <c r="AH16" s="111">
        <f t="array" ref="AH16">IFERROR(
(MEDIAN((IF(DATOS_[[Sexo]:[Sexo]]=$B16,IF(DATOS_[[AGRUP. CLAS. PROF.]:[AGRUP. CLAS. PROF.]]=$B15,IF(DATOS_[[Check Periodo Ref.]:[Check Periodo Ref.]]="Dentro",IF(DATOS_[[Check Equiparado]:[Check Equiparado]]="Sí",IF(DATOS!BC$5="Sí",(1/DATOS_[[% anualiz]:[% anualiz]]),1)*IF(DATOS!BC$4="Sí",1/DATOS_[[% normaliz]:[% normaliz]],1)*(DATOS_[Conc.Sal.25])))))))),
0)</f>
        <v>0</v>
      </c>
      <c r="AI16" s="111">
        <f t="array" ref="AI16">IFERROR(
(MEDIAN((IF(DATOS_[[Sexo]:[Sexo]]=$B16,IF(DATOS_[[AGRUP. CLAS. PROF.]:[AGRUP. CLAS. PROF.]]=$B15,IF(DATOS_[[Check Periodo Ref.]:[Check Periodo Ref.]]="Dentro",IF(DATOS_[[Check Equiparado]:[Check Equiparado]]="Sí",IF(DATOS!BD$5="Sí",(1/DATOS_[[% anualiz]:[% anualiz]]),1)*IF(DATOS!BD$4="Sí",1/DATOS_[[% normaliz]:[% normaliz]],1)*(DATOS_[Conc.Sal.26])))))))),
0)</f>
        <v>0</v>
      </c>
      <c r="AJ16" s="111">
        <f t="array" ref="AJ16">IFERROR(
(MEDIAN((IF(DATOS_[[Sexo]:[Sexo]]=$B16,IF(DATOS_[[AGRUP. CLAS. PROF.]:[AGRUP. CLAS. PROF.]]=$B15,IF(DATOS_[[Check Periodo Ref.]:[Check Periodo Ref.]]="Dentro",IF(DATOS_[[Check Equiparado]:[Check Equiparado]]="Sí",IF(DATOS!BE$5="Sí",(1/DATOS_[[% anualiz]:[% anualiz]]),1)*IF(DATOS!BE$4="Sí",1/DATOS_[[% normaliz]:[% normaliz]],1)*(DATOS_[Conc.Sal.27])))))))),
0)</f>
        <v>0</v>
      </c>
      <c r="AK16" s="111">
        <f t="array" ref="AK16">IFERROR(
(MEDIAN((IF(DATOS_[[Sexo]:[Sexo]]=$B16,IF(DATOS_[[AGRUP. CLAS. PROF.]:[AGRUP. CLAS. PROF.]]=$B15,IF(DATOS_[[Check Periodo Ref.]:[Check Periodo Ref.]]="Dentro",IF(DATOS_[[Check Equiparado]:[Check Equiparado]]="Sí",IF(DATOS!BF$5="Sí",(1/DATOS_[[% anualiz]:[% anualiz]]),1)*IF(DATOS!BF$4="Sí",1/DATOS_[[% normaliz]:[% normaliz]],1)*(DATOS_[Conc.Sal.28])))))))),
0)</f>
        <v>0</v>
      </c>
      <c r="AL16" s="111">
        <f t="array" ref="AL16">IFERROR(
(MEDIAN((IF(DATOS_[[Sexo]:[Sexo]]=$B16,IF(DATOS_[[AGRUP. CLAS. PROF.]:[AGRUP. CLAS. PROF.]]=$B15,IF(DATOS_[[Check Periodo Ref.]:[Check Periodo Ref.]]="Dentro",IF(DATOS_[[Check Equiparado]:[Check Equiparado]]="Sí",IF(DATOS!BG$5="Sí",(1/DATOS_[[% anualiz]:[% anualiz]]),1)*IF(DATOS!BG$4="Sí",1/DATOS_[[% normaliz]:[% normaliz]],1)*(DATOS_[Conc.Sal.29])))))))),
0)</f>
        <v>0</v>
      </c>
      <c r="AM16" s="111">
        <f t="array" ref="AM16">IFERROR(
(MEDIAN((IF(DATOS_[[Sexo]:[Sexo]]=$B16,IF(DATOS_[[AGRUP. CLAS. PROF.]:[AGRUP. CLAS. PROF.]]=$B15,IF(DATOS_[[Check Periodo Ref.]:[Check Periodo Ref.]]="Dentro",IF(DATOS_[[Check Equiparado]:[Check Equiparado]]="Sí",IF(DATOS!BH$5="Sí",(1/DATOS_[[% anualiz]:[% anualiz]]),1)*IF(DATOS!BH$4="Sí",1/DATOS_[[% normaliz]:[% normaliz]],1)*(DATOS_[Conc.Sal.30])))))))),
0)</f>
        <v>0</v>
      </c>
      <c r="AN16" s="112">
        <f t="array" ref="AN16">IFERROR(
MEDIAN(IF(DATOS_[Sexo]=$B16,IF(DATOS_[[AGRUP. CLAS. PROF.]:[AGRUP. CLAS. PROF.]]=$B15,IF(DATOS_[Check Equiparado]="Sí",IF(DATOS_[Check Periodo Ref.]="Dentro",DATOS_[Tot COMPL.SAL Eq],FALSE))))),
0)</f>
        <v>0</v>
      </c>
      <c r="AO16" s="113">
        <f t="array" ref="AO16">IFERROR(
MEDIAN(IF(DATOS_[Sexo]=$B16,IF(DATOS_[[AGRUP. CLAS. PROF.]:[AGRUP. CLAS. PROF.]]=$B15,IF(DATOS_[Check Equiparado]="Sí",IF(DATOS_[Check Periodo Ref.]="Dentro",DATOS_[TOTAL SALARIO Eq],FALSE))))),
0)</f>
        <v>0</v>
      </c>
      <c r="AP16" s="114">
        <f t="array" ref="AP16">IFERROR(
(MEDIAN((IF(DATOS_[[Sexo]:[Sexo]]=$B16,IF(DATOS_[[AGRUP. CLAS. PROF.]:[AGRUP. CLAS. PROF.]]=$B15,IF(DATOS_[[Check Periodo Ref.]:[Check Periodo Ref.]]="Dentro",IF(DATOS_[[Check Equiparado]:[Check Equiparado]]="Sí",IF(DATOS!BI$5="Sí",(1/DATOS_[[% anualiz]:[% anualiz]]),1)*IF(DATOS!BI$4="Sí",1/DATOS_[[% normaliz]:[% normaliz]],1)*(DATOS_[C.Extra.01])))))))),
0)</f>
        <v>0</v>
      </c>
      <c r="AQ16" s="114">
        <f t="array" ref="AQ16">IFERROR(
(MEDIAN((IF(DATOS_[[Sexo]:[Sexo]]=$B16,IF(DATOS_[[AGRUP. CLAS. PROF.]:[AGRUP. CLAS. PROF.]]=$B15,IF(DATOS_[[Check Periodo Ref.]:[Check Periodo Ref.]]="Dentro",IF(DATOS_[[Check Equiparado]:[Check Equiparado]]="Sí",IF(DATOS!BJ$5="Sí",(1/DATOS_[[% anualiz]:[% anualiz]]),1)*IF(DATOS!BJ$4="Sí",1/DATOS_[[% normaliz]:[% normaliz]],1)*(DATOS_[C.Extra.02])))))))),
0)</f>
        <v>0</v>
      </c>
      <c r="AR16" s="114">
        <f t="array" ref="AR16">IFERROR(
(MEDIAN((IF(DATOS_[[Sexo]:[Sexo]]=$B16,IF(DATOS_[[AGRUP. CLAS. PROF.]:[AGRUP. CLAS. PROF.]]=$B15,IF(DATOS_[[Check Periodo Ref.]:[Check Periodo Ref.]]="Dentro",IF(DATOS_[[Check Equiparado]:[Check Equiparado]]="Sí",IF(DATOS!BK$5="Sí",(1/DATOS_[[% anualiz]:[% anualiz]]),1)*IF(DATOS!BK$4="Sí",1/DATOS_[[% normaliz]:[% normaliz]],1)*(DATOS_[C.Extra.03])))))))),
0)</f>
        <v>0</v>
      </c>
      <c r="AS16" s="114">
        <f t="array" ref="AS16">IFERROR(
(MEDIAN((IF(DATOS_[[Sexo]:[Sexo]]=$B16,IF(DATOS_[[AGRUP. CLAS. PROF.]:[AGRUP. CLAS. PROF.]]=$B15,IF(DATOS_[[Check Periodo Ref.]:[Check Periodo Ref.]]="Dentro",IF(DATOS_[[Check Equiparado]:[Check Equiparado]]="Sí",IF(DATOS!BL$5="Sí",(1/DATOS_[[% anualiz]:[% anualiz]]),1)*IF(DATOS!BL$4="Sí",1/DATOS_[[% normaliz]:[% normaliz]],1)*(DATOS_[C.Extra.04])))))))),
0)</f>
        <v>0</v>
      </c>
      <c r="AT16" s="114">
        <f t="array" ref="AT16">IFERROR(
(MEDIAN((IF(DATOS_[[Sexo]:[Sexo]]=$B16,IF(DATOS_[[AGRUP. CLAS. PROF.]:[AGRUP. CLAS. PROF.]]=$B15,IF(DATOS_[[Check Periodo Ref.]:[Check Periodo Ref.]]="Dentro",IF(DATOS_[[Check Equiparado]:[Check Equiparado]]="Sí",IF(DATOS!BM$5="Sí",(1/DATOS_[[% anualiz]:[% anualiz]]),1)*IF(DATOS!BM$4="Sí",1/DATOS_[[% normaliz]:[% normaliz]],1)*(DATOS_[C.Extra.05])))))))),
0)</f>
        <v>0</v>
      </c>
      <c r="AU16" s="115">
        <f t="array" ref="AU16">IFERROR(
MEDIAN(IF(DATOS_[Sexo]=$B16,IF(DATOS_[[AGRUP. CLAS. PROF.]:[AGRUP. CLAS. PROF.]]=$B15,IF(DATOS_[Check Equiparado]="Sí",IF(DATOS_[Check Periodo Ref.]="Dentro",DATOS_[Tot Extrasalarial Eq],FALSE))))),
0)</f>
        <v>0</v>
      </c>
      <c r="AV16" s="116">
        <f t="array" ref="AV16">IFERROR(
MEDIAN(IF(DATOS_[Sexo]=$B16,IF(DATOS_[[AGRUP. CLAS. PROF.]:[AGRUP. CLAS. PROF.]]=$B15,IF(DATOS_[Check Equiparado]="Sí",IF(DATOS_[Check Periodo Ref.]="Dentro",DATOS_[TOTAL Retrib Eq],FALSE))))),
0)</f>
        <v>0</v>
      </c>
    </row>
    <row r="17" spans="1:48" x14ac:dyDescent="0.3">
      <c r="A17" s="42" t="str">
        <f>+A16</f>
        <v>[ocultar]</v>
      </c>
      <c r="B17" s="86" t="s">
        <v>163</v>
      </c>
      <c r="C17" s="33">
        <f t="array" ref="C17">SUM(IF($B17=DATOS_[Sexo],
IF($B15=DATOS_[AGRUP. CLAS. PROF.],
IF("Dentro"=DATOS_[Check Periodo Ref.],
1/(COUNTIFS(DATOS_[Sexo],$B17,DATOS_[AGRUP. CLAS. PROF.],$B15,DATOS_[Check Periodo Ref.],"Dentro",DATOS_[id],DATOS_[id]))))))</f>
        <v>0</v>
      </c>
      <c r="D17" s="35">
        <f>COUNTIFS(DATOS_[AGRUP. CLAS. PROF.],$B15,DATOS_[Sexo],$B17,DATOS_[Check Periodo Ref.],"Dentro")</f>
        <v>0</v>
      </c>
      <c r="E17" s="35">
        <f>COUNTIFS(DATOS_[AGRUP. CLAS. PROF.],$B15,DATOS_[Sexo],$B17,DATOS_[Check Periodo Ref.],"Dentro",DATOS_[Check Nº SC Norm],"Sí")</f>
        <v>0</v>
      </c>
      <c r="F17" s="35">
        <f>COUNTIFS(DATOS_[AGRUP. CLAS. PROF.],$B15,DATOS_[Sexo],$B17,DATOS_[Check Periodo Ref.],"Dentro",DATOS_[Check Nº SC Anualiz],"Sí")</f>
        <v>0</v>
      </c>
      <c r="G17" s="35">
        <f>COUNTIFS(DATOS_[AGRUP. CLAS. PROF.],$B15,DATOS_[Sexo],$B17,DATOS_[Check Periodo Ref.],"Dentro",DATOS_[Check Nº SC Norm y Anualiz],"Sí")</f>
        <v>0</v>
      </c>
      <c r="H17" s="35">
        <f>COUNTIFS(DATOS_[AGRUP. CLAS. PROF.],$B15,DATOS_[Sexo],$B17,DATOS_[Check Periodo Ref.],"Dentro",DATOS_[Check Equiparación],"Sí")</f>
        <v>0</v>
      </c>
      <c r="I17" s="110" cm="1">
        <f t="array" ref="I17">IFERROR(
MEDIAN(IF(DATOS_[Sexo]=$B17,IF(DATOS_[[AGRUP. CLAS. PROF.]:[AGRUP. CLAS. PROF.]]=$B15,IF(DATOS_[Check Equiparado]="Sí",IF(DATOS_[Check Periodo Ref.]="Dentro",DATOS_[SALARIO BASE Eq],FALSE))))),
0)</f>
        <v>0</v>
      </c>
      <c r="J17" s="111">
        <f t="array" ref="J17">IFERROR(
(MEDIAN((IF(DATOS_[[Sexo]:[Sexo]]=$B17,IF(DATOS_[[AGRUP. CLAS. PROF.]:[AGRUP. CLAS. PROF.]]=$B15,IF(DATOS_[[Check Periodo Ref.]:[Check Periodo Ref.]]="Dentro",IF(DATOS_[[Check Equiparado]:[Check Equiparado]]="Sí",IF(DATOS!AE$5="Sí",(1/DATOS_[[% anualiz]:[% anualiz]]),1)*IF(DATOS!AE$4="Sí",1/DATOS_[[% normaliz]:[% normaliz]],1)*(DATOS_[Conc.Sal.01])))))))),
0)</f>
        <v>0</v>
      </c>
      <c r="K17" s="111">
        <f t="array" ref="K17">IFERROR(
(MEDIAN((IF(DATOS_[[Sexo]:[Sexo]]=$B17,IF(DATOS_[[AGRUP. CLAS. PROF.]:[AGRUP. CLAS. PROF.]]=$B15,IF(DATOS_[[Check Periodo Ref.]:[Check Periodo Ref.]]="Dentro",IF(DATOS_[[Check Equiparado]:[Check Equiparado]]="Sí",IF(DATOS!AF$5="Sí",(1/DATOS_[[% anualiz]:[% anualiz]]),1)*IF(DATOS!AF$4="Sí",1/DATOS_[[% normaliz]:[% normaliz]],1)*(DATOS_[Conc.Sal.02])))))))),
0)</f>
        <v>0</v>
      </c>
      <c r="L17" s="111">
        <f t="array" ref="L17">IFERROR(
(MEDIAN((IF(DATOS_[[Sexo]:[Sexo]]=$B17,IF(DATOS_[[AGRUP. CLAS. PROF.]:[AGRUP. CLAS. PROF.]]=$B15,IF(DATOS_[[Check Periodo Ref.]:[Check Periodo Ref.]]="Dentro",IF(DATOS_[[Check Equiparado]:[Check Equiparado]]="Sí",IF(DATOS!AG$5="Sí",(1/DATOS_[[% anualiz]:[% anualiz]]),1)*IF(DATOS!AG$4="Sí",1/DATOS_[[% normaliz]:[% normaliz]],1)*(DATOS_[Conc.Sal.03])))))))),
0)</f>
        <v>0</v>
      </c>
      <c r="M17" s="111">
        <f t="array" ref="M17">IFERROR(
(MEDIAN((IF(DATOS_[[Sexo]:[Sexo]]=$B17,IF(DATOS_[[AGRUP. CLAS. PROF.]:[AGRUP. CLAS. PROF.]]=$B15,IF(DATOS_[[Check Periodo Ref.]:[Check Periodo Ref.]]="Dentro",IF(DATOS_[[Check Equiparado]:[Check Equiparado]]="Sí",IF(DATOS!AH$5="Sí",(1/DATOS_[[% anualiz]:[% anualiz]]),1)*IF(DATOS!AH$4="Sí",1/DATOS_[[% normaliz]:[% normaliz]],1)*(DATOS_[Conc.Sal.04])))))))),
0)</f>
        <v>0</v>
      </c>
      <c r="N17" s="111">
        <f t="array" ref="N17">IFERROR(
(MEDIAN((IF(DATOS_[[Sexo]:[Sexo]]=$B17,IF(DATOS_[[AGRUP. CLAS. PROF.]:[AGRUP. CLAS. PROF.]]=$B15,IF(DATOS_[[Check Periodo Ref.]:[Check Periodo Ref.]]="Dentro",IF(DATOS_[[Check Equiparado]:[Check Equiparado]]="Sí",IF(DATOS!AI$5="Sí",(1/DATOS_[[% anualiz]:[% anualiz]]),1)*IF(DATOS!AI$4="Sí",1/DATOS_[[% normaliz]:[% normaliz]],1)*(DATOS_[Conc.Sal.05])))))))),
0)</f>
        <v>0</v>
      </c>
      <c r="O17" s="111">
        <f t="array" ref="O17">IFERROR(
(MEDIAN((IF(DATOS_[[Sexo]:[Sexo]]=$B17,IF(DATOS_[[AGRUP. CLAS. PROF.]:[AGRUP. CLAS. PROF.]]=$B15,IF(DATOS_[[Check Periodo Ref.]:[Check Periodo Ref.]]="Dentro",IF(DATOS_[[Check Equiparado]:[Check Equiparado]]="Sí",IF(DATOS!AJ$5="Sí",(1/DATOS_[[% anualiz]:[% anualiz]]),1)*IF(DATOS!AJ$4="Sí",1/DATOS_[[% normaliz]:[% normaliz]],1)*(DATOS_[Conc.Sal.06])))))))),
0)</f>
        <v>0</v>
      </c>
      <c r="P17" s="111">
        <f t="array" ref="P17">IFERROR(
(MEDIAN((IF(DATOS_[[Sexo]:[Sexo]]=$B17,IF(DATOS_[[AGRUP. CLAS. PROF.]:[AGRUP. CLAS. PROF.]]=$B15,IF(DATOS_[[Check Periodo Ref.]:[Check Periodo Ref.]]="Dentro",IF(DATOS_[[Check Equiparado]:[Check Equiparado]]="Sí",IF(DATOS!AK$5="Sí",(1/DATOS_[[% anualiz]:[% anualiz]]),1)*IF(DATOS!AK$4="Sí",1/DATOS_[[% normaliz]:[% normaliz]],1)*(DATOS_[Conc.Sal.07])))))))),
0)</f>
        <v>0</v>
      </c>
      <c r="Q17" s="111">
        <f t="array" ref="Q17">IFERROR(
(MEDIAN((IF(DATOS_[[Sexo]:[Sexo]]=$B17,IF(DATOS_[[AGRUP. CLAS. PROF.]:[AGRUP. CLAS. PROF.]]=$B15,IF(DATOS_[[Check Periodo Ref.]:[Check Periodo Ref.]]="Dentro",IF(DATOS_[[Check Equiparado]:[Check Equiparado]]="Sí",IF(DATOS!AL$5="Sí",(1/DATOS_[[% anualiz]:[% anualiz]]),1)*IF(DATOS!AL$4="Sí",1/DATOS_[[% normaliz]:[% normaliz]],1)*(DATOS_[Conc.Sal.08])))))))),
0)</f>
        <v>0</v>
      </c>
      <c r="R17" s="111">
        <f t="array" ref="R17">IFERROR(
(MEDIAN((IF(DATOS_[[Sexo]:[Sexo]]=$B17,IF(DATOS_[[AGRUP. CLAS. PROF.]:[AGRUP. CLAS. PROF.]]=$B15,IF(DATOS_[[Check Periodo Ref.]:[Check Periodo Ref.]]="Dentro",IF(DATOS_[[Check Equiparado]:[Check Equiparado]]="Sí",IF(DATOS!AM$5="Sí",(1/DATOS_[[% anualiz]:[% anualiz]]),1)*IF(DATOS!AM$4="Sí",1/DATOS_[[% normaliz]:[% normaliz]],1)*(DATOS_[Conc.Sal.09])))))))),
0)</f>
        <v>0</v>
      </c>
      <c r="S17" s="111">
        <f t="array" ref="S17">IFERROR(
(MEDIAN((IF(DATOS_[[Sexo]:[Sexo]]=$B17,IF(DATOS_[[AGRUP. CLAS. PROF.]:[AGRUP. CLAS. PROF.]]=$B15,IF(DATOS_[[Check Periodo Ref.]:[Check Periodo Ref.]]="Dentro",IF(DATOS_[[Check Equiparado]:[Check Equiparado]]="Sí",IF(DATOS!AN$5="Sí",(1/DATOS_[[% anualiz]:[% anualiz]]),1)*IF(DATOS!AN$4="Sí",1/DATOS_[[% normaliz]:[% normaliz]],1)*(DATOS_[Conc.Sal.10])))))))),
0)</f>
        <v>0</v>
      </c>
      <c r="T17" s="111">
        <f t="array" ref="T17">IFERROR(
(MEDIAN((IF(DATOS_[[Sexo]:[Sexo]]=$B17,IF(DATOS_[[AGRUP. CLAS. PROF.]:[AGRUP. CLAS. PROF.]]=$B15,IF(DATOS_[[Check Periodo Ref.]:[Check Periodo Ref.]]="Dentro",IF(DATOS_[[Check Equiparado]:[Check Equiparado]]="Sí",IF(DATOS!AO$5="Sí",(1/DATOS_[[% anualiz]:[% anualiz]]),1)*IF(DATOS!AO$4="Sí",1/DATOS_[[% normaliz]:[% normaliz]],1)*(DATOS_[Conc.Sal.11])))))))),
0)</f>
        <v>0</v>
      </c>
      <c r="U17" s="111">
        <f t="array" ref="U17">IFERROR(
(MEDIAN((IF(DATOS_[[Sexo]:[Sexo]]=$B17,IF(DATOS_[[AGRUP. CLAS. PROF.]:[AGRUP. CLAS. PROF.]]=$B15,IF(DATOS_[[Check Periodo Ref.]:[Check Periodo Ref.]]="Dentro",IF(DATOS_[[Check Equiparado]:[Check Equiparado]]="Sí",IF(DATOS!AP$5="Sí",(1/DATOS_[[% anualiz]:[% anualiz]]),1)*IF(DATOS!AP$4="Sí",1/DATOS_[[% normaliz]:[% normaliz]],1)*(DATOS_[Conc.Sal.12])))))))),
0)</f>
        <v>0</v>
      </c>
      <c r="V17" s="111">
        <f t="array" ref="V17">IFERROR(
(MEDIAN((IF(DATOS_[[Sexo]:[Sexo]]=$B17,IF(DATOS_[[AGRUP. CLAS. PROF.]:[AGRUP. CLAS. PROF.]]=$B15,IF(DATOS_[[Check Periodo Ref.]:[Check Periodo Ref.]]="Dentro",IF(DATOS_[[Check Equiparado]:[Check Equiparado]]="Sí",IF(DATOS!AQ$5="Sí",(1/DATOS_[[% anualiz]:[% anualiz]]),1)*IF(DATOS!AQ$4="Sí",1/DATOS_[[% normaliz]:[% normaliz]],1)*(DATOS_[Conc.Sal.13])))))))),
0)</f>
        <v>0</v>
      </c>
      <c r="W17" s="111">
        <f t="array" ref="W17">IFERROR(
(MEDIAN((IF(DATOS_[[Sexo]:[Sexo]]=$B17,IF(DATOS_[[AGRUP. CLAS. PROF.]:[AGRUP. CLAS. PROF.]]=$B15,IF(DATOS_[[Check Periodo Ref.]:[Check Periodo Ref.]]="Dentro",IF(DATOS_[[Check Equiparado]:[Check Equiparado]]="Sí",IF(DATOS!AR$5="Sí",(1/DATOS_[[% anualiz]:[% anualiz]]),1)*IF(DATOS!AR$4="Sí",1/DATOS_[[% normaliz]:[% normaliz]],1)*(DATOS_[Conc.Sal.14])))))))),
0)</f>
        <v>0</v>
      </c>
      <c r="X17" s="111">
        <f t="array" ref="X17">IFERROR(
(MEDIAN((IF(DATOS_[[Sexo]:[Sexo]]=$B17,IF(DATOS_[[AGRUP. CLAS. PROF.]:[AGRUP. CLAS. PROF.]]=$B15,IF(DATOS_[[Check Periodo Ref.]:[Check Periodo Ref.]]="Dentro",IF(DATOS_[[Check Equiparado]:[Check Equiparado]]="Sí",IF(DATOS!AS$5="Sí",(1/DATOS_[[% anualiz]:[% anualiz]]),1)*IF(DATOS!AS$4="Sí",1/DATOS_[[% normaliz]:[% normaliz]],1)*(DATOS_[Conc.Sal.15])))))))),
0)</f>
        <v>0</v>
      </c>
      <c r="Y17" s="111">
        <f t="array" ref="Y17">IFERROR(
(MEDIAN((IF(DATOS_[[Sexo]:[Sexo]]=$B17,IF(DATOS_[[AGRUP. CLAS. PROF.]:[AGRUP. CLAS. PROF.]]=$B15,IF(DATOS_[[Check Periodo Ref.]:[Check Periodo Ref.]]="Dentro",IF(DATOS_[[Check Equiparado]:[Check Equiparado]]="Sí",IF(DATOS!AT$5="Sí",(1/DATOS_[[% anualiz]:[% anualiz]]),1)*IF(DATOS!AT$4="Sí",1/DATOS_[[% normaliz]:[% normaliz]],1)*(DATOS_[Conc.Sal.16])))))))),
0)</f>
        <v>0</v>
      </c>
      <c r="Z17" s="111">
        <f t="array" ref="Z17">IFERROR(
(MEDIAN((IF(DATOS_[[Sexo]:[Sexo]]=$B17,IF(DATOS_[[AGRUP. CLAS. PROF.]:[AGRUP. CLAS. PROF.]]=$B15,IF(DATOS_[[Check Periodo Ref.]:[Check Periodo Ref.]]="Dentro",IF(DATOS_[[Check Equiparado]:[Check Equiparado]]="Sí",IF(DATOS!AU$5="Sí",(1/DATOS_[[% anualiz]:[% anualiz]]),1)*IF(DATOS!AU$4="Sí",1/DATOS_[[% normaliz]:[% normaliz]],1)*(DATOS_[Conc.Sal.17])))))))),
0)</f>
        <v>0</v>
      </c>
      <c r="AA17" s="111">
        <f t="array" ref="AA17">IFERROR(
(MEDIAN((IF(DATOS_[[Sexo]:[Sexo]]=$B17,IF(DATOS_[[AGRUP. CLAS. PROF.]:[AGRUP. CLAS. PROF.]]=$B15,IF(DATOS_[[Check Periodo Ref.]:[Check Periodo Ref.]]="Dentro",IF(DATOS_[[Check Equiparado]:[Check Equiparado]]="Sí",IF(DATOS!AV$5="Sí",(1/DATOS_[[% anualiz]:[% anualiz]]),1)*IF(DATOS!AV$4="Sí",1/DATOS_[[% normaliz]:[% normaliz]],1)*(DATOS_[Conc.Sal.18])))))))),
0)</f>
        <v>0</v>
      </c>
      <c r="AB17" s="111">
        <f t="array" ref="AB17">IFERROR(
(MEDIAN((IF(DATOS_[[Sexo]:[Sexo]]=$B17,IF(DATOS_[[AGRUP. CLAS. PROF.]:[AGRUP. CLAS. PROF.]]=$B15,IF(DATOS_[[Check Periodo Ref.]:[Check Periodo Ref.]]="Dentro",IF(DATOS_[[Check Equiparado]:[Check Equiparado]]="Sí",IF(DATOS!AW$5="Sí",(1/DATOS_[[% anualiz]:[% anualiz]]),1)*IF(DATOS!AW$4="Sí",1/DATOS_[[% normaliz]:[% normaliz]],1)*(DATOS_[Conc.Sal.19])))))))),
0)</f>
        <v>0</v>
      </c>
      <c r="AC17" s="111">
        <f t="array" ref="AC17">IFERROR(
(MEDIAN((IF(DATOS_[[Sexo]:[Sexo]]=$B17,IF(DATOS_[[AGRUP. CLAS. PROF.]:[AGRUP. CLAS. PROF.]]=$B15,IF(DATOS_[[Check Periodo Ref.]:[Check Periodo Ref.]]="Dentro",IF(DATOS_[[Check Equiparado]:[Check Equiparado]]="Sí",IF(DATOS!AX$5="Sí",(1/DATOS_[[% anualiz]:[% anualiz]]),1)*IF(DATOS!AX$4="Sí",1/DATOS_[[% normaliz]:[% normaliz]],1)*(DATOS_[Conc.Sal.20])))))))),
0)</f>
        <v>0</v>
      </c>
      <c r="AD17" s="111">
        <f t="array" ref="AD17">IFERROR(
(MEDIAN((IF(DATOS_[[Sexo]:[Sexo]]=$B17,IF(DATOS_[[AGRUP. CLAS. PROF.]:[AGRUP. CLAS. PROF.]]=$B15,IF(DATOS_[[Check Periodo Ref.]:[Check Periodo Ref.]]="Dentro",IF(DATOS_[[Check Equiparado]:[Check Equiparado]]="Sí",IF(DATOS!AY$5="Sí",(1/DATOS_[[% anualiz]:[% anualiz]]),1)*IF(DATOS!AY$4="Sí",1/DATOS_[[% normaliz]:[% normaliz]],1)*(DATOS_[Conc.Sal.21])))))))),
0)</f>
        <v>0</v>
      </c>
      <c r="AE17" s="111">
        <f t="array" ref="AE17">IFERROR(
(MEDIAN((IF(DATOS_[[Sexo]:[Sexo]]=$B17,IF(DATOS_[[AGRUP. CLAS. PROF.]:[AGRUP. CLAS. PROF.]]=$B15,IF(DATOS_[[Check Periodo Ref.]:[Check Periodo Ref.]]="Dentro",IF(DATOS_[[Check Equiparado]:[Check Equiparado]]="Sí",IF(DATOS!AZ$5="Sí",(1/DATOS_[[% anualiz]:[% anualiz]]),1)*IF(DATOS!AZ$4="Sí",1/DATOS_[[% normaliz]:[% normaliz]],1)*(DATOS_[Conc.Sal.22])))))))),
0)</f>
        <v>0</v>
      </c>
      <c r="AF17" s="111">
        <f t="array" ref="AF17">IFERROR(
(MEDIAN((IF(DATOS_[[Sexo]:[Sexo]]=$B17,IF(DATOS_[[AGRUP. CLAS. PROF.]:[AGRUP. CLAS. PROF.]]=$B15,IF(DATOS_[[Check Periodo Ref.]:[Check Periodo Ref.]]="Dentro",IF(DATOS_[[Check Equiparado]:[Check Equiparado]]="Sí",IF(DATOS!BA$5="Sí",(1/DATOS_[[% anualiz]:[% anualiz]]),1)*IF(DATOS!BA$4="Sí",1/DATOS_[[% normaliz]:[% normaliz]],1)*(DATOS_[Conc.Sal.23])))))))),
0)</f>
        <v>0</v>
      </c>
      <c r="AG17" s="111">
        <f t="array" ref="AG17">IFERROR(
(MEDIAN((IF(DATOS_[[Sexo]:[Sexo]]=$B17,IF(DATOS_[[AGRUP. CLAS. PROF.]:[AGRUP. CLAS. PROF.]]=$B15,IF(DATOS_[[Check Periodo Ref.]:[Check Periodo Ref.]]="Dentro",IF(DATOS_[[Check Equiparado]:[Check Equiparado]]="Sí",IF(DATOS!BB$5="Sí",(1/DATOS_[[% anualiz]:[% anualiz]]),1)*IF(DATOS!BB$4="Sí",1/DATOS_[[% normaliz]:[% normaliz]],1)*(DATOS_[Conc.Sal.24])))))))),
0)</f>
        <v>0</v>
      </c>
      <c r="AH17" s="111">
        <f t="array" ref="AH17">IFERROR(
(MEDIAN((IF(DATOS_[[Sexo]:[Sexo]]=$B17,IF(DATOS_[[AGRUP. CLAS. PROF.]:[AGRUP. CLAS. PROF.]]=$B15,IF(DATOS_[[Check Periodo Ref.]:[Check Periodo Ref.]]="Dentro",IF(DATOS_[[Check Equiparado]:[Check Equiparado]]="Sí",IF(DATOS!BC$5="Sí",(1/DATOS_[[% anualiz]:[% anualiz]]),1)*IF(DATOS!BC$4="Sí",1/DATOS_[[% normaliz]:[% normaliz]],1)*(DATOS_[Conc.Sal.25])))))))),
0)</f>
        <v>0</v>
      </c>
      <c r="AI17" s="111">
        <f t="array" ref="AI17">IFERROR(
(MEDIAN((IF(DATOS_[[Sexo]:[Sexo]]=$B17,IF(DATOS_[[AGRUP. CLAS. PROF.]:[AGRUP. CLAS. PROF.]]=$B15,IF(DATOS_[[Check Periodo Ref.]:[Check Periodo Ref.]]="Dentro",IF(DATOS_[[Check Equiparado]:[Check Equiparado]]="Sí",IF(DATOS!BD$5="Sí",(1/DATOS_[[% anualiz]:[% anualiz]]),1)*IF(DATOS!BD$4="Sí",1/DATOS_[[% normaliz]:[% normaliz]],1)*(DATOS_[Conc.Sal.26])))))))),
0)</f>
        <v>0</v>
      </c>
      <c r="AJ17" s="111">
        <f t="array" ref="AJ17">IFERROR(
(MEDIAN((IF(DATOS_[[Sexo]:[Sexo]]=$B17,IF(DATOS_[[AGRUP. CLAS. PROF.]:[AGRUP. CLAS. PROF.]]=$B15,IF(DATOS_[[Check Periodo Ref.]:[Check Periodo Ref.]]="Dentro",IF(DATOS_[[Check Equiparado]:[Check Equiparado]]="Sí",IF(DATOS!BE$5="Sí",(1/DATOS_[[% anualiz]:[% anualiz]]),1)*IF(DATOS!BE$4="Sí",1/DATOS_[[% normaliz]:[% normaliz]],1)*(DATOS_[Conc.Sal.27])))))))),
0)</f>
        <v>0</v>
      </c>
      <c r="AK17" s="111">
        <f t="array" ref="AK17">IFERROR(
(MEDIAN((IF(DATOS_[[Sexo]:[Sexo]]=$B17,IF(DATOS_[[AGRUP. CLAS. PROF.]:[AGRUP. CLAS. PROF.]]=$B15,IF(DATOS_[[Check Periodo Ref.]:[Check Periodo Ref.]]="Dentro",IF(DATOS_[[Check Equiparado]:[Check Equiparado]]="Sí",IF(DATOS!BF$5="Sí",(1/DATOS_[[% anualiz]:[% anualiz]]),1)*IF(DATOS!BF$4="Sí",1/DATOS_[[% normaliz]:[% normaliz]],1)*(DATOS_[Conc.Sal.28])))))))),
0)</f>
        <v>0</v>
      </c>
      <c r="AL17" s="111">
        <f t="array" ref="AL17">IFERROR(
(MEDIAN((IF(DATOS_[[Sexo]:[Sexo]]=$B17,IF(DATOS_[[AGRUP. CLAS. PROF.]:[AGRUP. CLAS. PROF.]]=$B15,IF(DATOS_[[Check Periodo Ref.]:[Check Periodo Ref.]]="Dentro",IF(DATOS_[[Check Equiparado]:[Check Equiparado]]="Sí",IF(DATOS!BG$5="Sí",(1/DATOS_[[% anualiz]:[% anualiz]]),1)*IF(DATOS!BG$4="Sí",1/DATOS_[[% normaliz]:[% normaliz]],1)*(DATOS_[Conc.Sal.29])))))))),
0)</f>
        <v>0</v>
      </c>
      <c r="AM17" s="111">
        <f t="array" ref="AM17">IFERROR(
(MEDIAN((IF(DATOS_[[Sexo]:[Sexo]]=$B17,IF(DATOS_[[AGRUP. CLAS. PROF.]:[AGRUP. CLAS. PROF.]]=$B15,IF(DATOS_[[Check Periodo Ref.]:[Check Periodo Ref.]]="Dentro",IF(DATOS_[[Check Equiparado]:[Check Equiparado]]="Sí",IF(DATOS!BH$5="Sí",(1/DATOS_[[% anualiz]:[% anualiz]]),1)*IF(DATOS!BH$4="Sí",1/DATOS_[[% normaliz]:[% normaliz]],1)*(DATOS_[Conc.Sal.30])))))))),
0)</f>
        <v>0</v>
      </c>
      <c r="AN17" s="112">
        <f t="array" ref="AN17">IFERROR(
MEDIAN(IF(DATOS_[Sexo]=$B17,IF(DATOS_[[AGRUP. CLAS. PROF.]:[AGRUP. CLAS. PROF.]]=$B15,IF(DATOS_[Check Equiparado]="Sí",IF(DATOS_[Check Periodo Ref.]="Dentro",DATOS_[Tot COMPL.SAL Eq],FALSE))))),
0)</f>
        <v>0</v>
      </c>
      <c r="AO17" s="113">
        <f t="array" ref="AO17">IFERROR(
MEDIAN(IF(DATOS_[Sexo]=$B17,IF(DATOS_[[AGRUP. CLAS. PROF.]:[AGRUP. CLAS. PROF.]]=$B15,IF(DATOS_[Check Equiparado]="Sí",IF(DATOS_[Check Periodo Ref.]="Dentro",DATOS_[TOTAL SALARIO Eq],FALSE))))),
0)</f>
        <v>0</v>
      </c>
      <c r="AP17" s="114">
        <f t="array" ref="AP17">IFERROR(
(MEDIAN((IF(DATOS_[[Sexo]:[Sexo]]=$B17,IF(DATOS_[[AGRUP. CLAS. PROF.]:[AGRUP. CLAS. PROF.]]=$B15,IF(DATOS_[[Check Periodo Ref.]:[Check Periodo Ref.]]="Dentro",IF(DATOS_[[Check Equiparado]:[Check Equiparado]]="Sí",IF(DATOS!BI$5="Sí",(1/DATOS_[[% anualiz]:[% anualiz]]),1)*IF(DATOS!BI$4="Sí",1/DATOS_[[% normaliz]:[% normaliz]],1)*(DATOS_[C.Extra.01])))))))),
0)</f>
        <v>0</v>
      </c>
      <c r="AQ17" s="114">
        <f t="array" ref="AQ17">IFERROR(
(MEDIAN((IF(DATOS_[[Sexo]:[Sexo]]=$B17,IF(DATOS_[[AGRUP. CLAS. PROF.]:[AGRUP. CLAS. PROF.]]=$B15,IF(DATOS_[[Check Periodo Ref.]:[Check Periodo Ref.]]="Dentro",IF(DATOS_[[Check Equiparado]:[Check Equiparado]]="Sí",IF(DATOS!BJ$5="Sí",(1/DATOS_[[% anualiz]:[% anualiz]]),1)*IF(DATOS!BJ$4="Sí",1/DATOS_[[% normaliz]:[% normaliz]],1)*(DATOS_[C.Extra.02])))))))),
0)</f>
        <v>0</v>
      </c>
      <c r="AR17" s="114">
        <f t="array" ref="AR17">IFERROR(
(MEDIAN((IF(DATOS_[[Sexo]:[Sexo]]=$B17,IF(DATOS_[[AGRUP. CLAS. PROF.]:[AGRUP. CLAS. PROF.]]=$B15,IF(DATOS_[[Check Periodo Ref.]:[Check Periodo Ref.]]="Dentro",IF(DATOS_[[Check Equiparado]:[Check Equiparado]]="Sí",IF(DATOS!BK$5="Sí",(1/DATOS_[[% anualiz]:[% anualiz]]),1)*IF(DATOS!BK$4="Sí",1/DATOS_[[% normaliz]:[% normaliz]],1)*(DATOS_[C.Extra.03])))))))),
0)</f>
        <v>0</v>
      </c>
      <c r="AS17" s="114">
        <f t="array" ref="AS17">IFERROR(
(MEDIAN((IF(DATOS_[[Sexo]:[Sexo]]=$B17,IF(DATOS_[[AGRUP. CLAS. PROF.]:[AGRUP. CLAS. PROF.]]=$B15,IF(DATOS_[[Check Periodo Ref.]:[Check Periodo Ref.]]="Dentro",IF(DATOS_[[Check Equiparado]:[Check Equiparado]]="Sí",IF(DATOS!BL$5="Sí",(1/DATOS_[[% anualiz]:[% anualiz]]),1)*IF(DATOS!BL$4="Sí",1/DATOS_[[% normaliz]:[% normaliz]],1)*(DATOS_[C.Extra.04])))))))),
0)</f>
        <v>0</v>
      </c>
      <c r="AT17" s="114">
        <f t="array" ref="AT17">IFERROR(
(MEDIAN((IF(DATOS_[[Sexo]:[Sexo]]=$B17,IF(DATOS_[[AGRUP. CLAS. PROF.]:[AGRUP. CLAS. PROF.]]=$B15,IF(DATOS_[[Check Periodo Ref.]:[Check Periodo Ref.]]="Dentro",IF(DATOS_[[Check Equiparado]:[Check Equiparado]]="Sí",IF(DATOS!BM$5="Sí",(1/DATOS_[[% anualiz]:[% anualiz]]),1)*IF(DATOS!BM$4="Sí",1/DATOS_[[% normaliz]:[% normaliz]],1)*(DATOS_[C.Extra.05])))))))),
0)</f>
        <v>0</v>
      </c>
      <c r="AU17" s="115">
        <f t="array" ref="AU17">IFERROR(
MEDIAN(IF(DATOS_[Sexo]=$B17,IF(DATOS_[[AGRUP. CLAS. PROF.]:[AGRUP. CLAS. PROF.]]=$B15,IF(DATOS_[Check Equiparado]="Sí",IF(DATOS_[Check Periodo Ref.]="Dentro",DATOS_[Tot Extrasalarial Eq],FALSE))))),
0)</f>
        <v>0</v>
      </c>
      <c r="AV17" s="116">
        <f t="array" ref="AV17">IFERROR(
MEDIAN(IF(DATOS_[Sexo]=$B17,IF(DATOS_[[AGRUP. CLAS. PROF.]:[AGRUP. CLAS. PROF.]]=$B15,IF(DATOS_[Check Equiparado]="Sí",IF(DATOS_[Check Periodo Ref.]="Dentro",DATOS_[TOTAL Retrib Eq],FALSE))))),
0)</f>
        <v>0</v>
      </c>
    </row>
    <row r="18" spans="1:48" ht="17.25" thickBot="1" x14ac:dyDescent="0.35">
      <c r="A18" s="42" t="str">
        <f t="shared" ref="A18" si="7">+A19</f>
        <v>[ocultar]</v>
      </c>
      <c r="B18" s="90" t="s">
        <v>299</v>
      </c>
      <c r="C18" s="109"/>
      <c r="D18" s="41"/>
      <c r="E18" s="41"/>
      <c r="F18" s="41"/>
      <c r="G18" s="41"/>
      <c r="H18" s="41"/>
      <c r="I18" s="119" t="str">
        <f t="shared" ref="I18:AV18" si="8">IFERROR((I19-I20)/I19,"")</f>
        <v/>
      </c>
      <c r="J18" s="123" t="str">
        <f t="shared" si="8"/>
        <v/>
      </c>
      <c r="K18" s="123" t="str">
        <f t="shared" si="8"/>
        <v/>
      </c>
      <c r="L18" s="123" t="str">
        <f t="shared" si="8"/>
        <v/>
      </c>
      <c r="M18" s="123" t="str">
        <f t="shared" si="8"/>
        <v/>
      </c>
      <c r="N18" s="123" t="str">
        <f t="shared" si="8"/>
        <v/>
      </c>
      <c r="O18" s="123" t="str">
        <f t="shared" si="8"/>
        <v/>
      </c>
      <c r="P18" s="123" t="str">
        <f t="shared" si="8"/>
        <v/>
      </c>
      <c r="Q18" s="123" t="str">
        <f t="shared" si="8"/>
        <v/>
      </c>
      <c r="R18" s="123" t="str">
        <f t="shared" si="8"/>
        <v/>
      </c>
      <c r="S18" s="123" t="str">
        <f t="shared" si="8"/>
        <v/>
      </c>
      <c r="T18" s="123" t="str">
        <f t="shared" si="8"/>
        <v/>
      </c>
      <c r="U18" s="123" t="str">
        <f t="shared" si="8"/>
        <v/>
      </c>
      <c r="V18" s="123" t="str">
        <f t="shared" si="8"/>
        <v/>
      </c>
      <c r="W18" s="123" t="str">
        <f t="shared" si="8"/>
        <v/>
      </c>
      <c r="X18" s="123" t="str">
        <f t="shared" si="8"/>
        <v/>
      </c>
      <c r="Y18" s="123"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2" t="str">
        <f t="shared" si="8"/>
        <v/>
      </c>
      <c r="AK18" s="122" t="str">
        <f t="shared" si="8"/>
        <v/>
      </c>
      <c r="AL18" s="122" t="str">
        <f t="shared" si="8"/>
        <v/>
      </c>
      <c r="AM18" s="122" t="str">
        <f t="shared" si="8"/>
        <v/>
      </c>
      <c r="AN18" s="124" t="str">
        <f t="shared" si="8"/>
        <v/>
      </c>
      <c r="AO18" s="128" t="str">
        <f t="shared" si="8"/>
        <v/>
      </c>
      <c r="AP18" s="125" t="str">
        <f t="shared" si="8"/>
        <v/>
      </c>
      <c r="AQ18" s="125" t="str">
        <f t="shared" si="8"/>
        <v/>
      </c>
      <c r="AR18" s="125" t="str">
        <f t="shared" si="8"/>
        <v/>
      </c>
      <c r="AS18" s="125" t="str">
        <f t="shared" si="8"/>
        <v/>
      </c>
      <c r="AT18" s="125" t="str">
        <f t="shared" si="8"/>
        <v/>
      </c>
      <c r="AU18" s="126" t="str">
        <f t="shared" si="8"/>
        <v/>
      </c>
      <c r="AV18" s="127" t="str">
        <f t="shared" si="8"/>
        <v/>
      </c>
    </row>
    <row r="19" spans="1:48" x14ac:dyDescent="0.3">
      <c r="A19" s="42" t="str">
        <f t="shared" ref="A19" si="9">+IF(C19+C20=0,"[ocultar]","")</f>
        <v>[ocultar]</v>
      </c>
      <c r="B19" s="86" t="s">
        <v>162</v>
      </c>
      <c r="C19" s="33">
        <f t="array" ref="C19">SUM(IF($B19=DATOS_[Sexo],
IF($B18=DATOS_[AGRUP. CLAS. PROF.],
IF("Dentro"=DATOS_[Check Periodo Ref.],
1/(COUNTIFS(DATOS_[Sexo],$B19,DATOS_[AGRUP. CLAS. PROF.],$B18,DATOS_[Check Periodo Ref.],"Dentro",DATOS_[id],DATOS_[id]))))))</f>
        <v>0</v>
      </c>
      <c r="D19" s="35">
        <f>COUNTIFS(DATOS_[AGRUP. CLAS. PROF.],$B18,DATOS_[Sexo],$B19,DATOS_[Check Periodo Ref.],"Dentro")</f>
        <v>0</v>
      </c>
      <c r="E19" s="35">
        <f>COUNTIFS(DATOS_[AGRUP. CLAS. PROF.],$B18,DATOS_[Sexo],$B19,DATOS_[Check Periodo Ref.],"Dentro",DATOS_[Check Nº SC Norm],"Sí")</f>
        <v>0</v>
      </c>
      <c r="F19" s="35">
        <f>COUNTIFS(DATOS_[AGRUP. CLAS. PROF.],$B18,DATOS_[Sexo],$B19,DATOS_[Check Periodo Ref.],"Dentro",DATOS_[Check Nº SC Anualiz],"Sí")</f>
        <v>0</v>
      </c>
      <c r="G19" s="35">
        <f>COUNTIFS(DATOS_[AGRUP. CLAS. PROF.],$B18,DATOS_[Sexo],$B19,DATOS_[Check Periodo Ref.],"Dentro",DATOS_[Check Nº SC Norm y Anualiz],"Sí")</f>
        <v>0</v>
      </c>
      <c r="H19" s="35">
        <f>COUNTIFS(DATOS_[AGRUP. CLAS. PROF.],$B18,DATOS_[Sexo],$B19,DATOS_[Check Periodo Ref.],"Dentro",DATOS_[Check Equiparación],"Sí")</f>
        <v>0</v>
      </c>
      <c r="I19" s="110">
        <f t="array" ref="I19">IFERROR(
MEDIAN(IF(DATOS_[Sexo]=$B19,IF(DATOS_[[AGRUP. CLAS. PROF.]:[AGRUP. CLAS. PROF.]]=$B18,IF(DATOS_[Check Equiparado]="Sí",IF(DATOS_[Check Periodo Ref.]="Dentro",DATOS_[SALARIO BASE Eq],FALSE))))),
0)</f>
        <v>0</v>
      </c>
      <c r="J19" s="111">
        <f t="array" ref="J19">IFERROR(
(MEDIAN((IF(DATOS_[[Sexo]:[Sexo]]=$B19,IF(DATOS_[[AGRUP. CLAS. PROF.]:[AGRUP. CLAS. PROF.]]=$B18,IF(DATOS_[[Check Periodo Ref.]:[Check Periodo Ref.]]="Dentro",IF(DATOS_[[Check Equiparado]:[Check Equiparado]]="Sí",IF(DATOS!AE$5="Sí",(1/DATOS_[[% anualiz]:[% anualiz]]),1)*IF(DATOS!AE$4="Sí",1/DATOS_[[% normaliz]:[% normaliz]],1)*(DATOS_[Conc.Sal.01])))))))),
0)</f>
        <v>0</v>
      </c>
      <c r="K19" s="111">
        <f t="array" ref="K19">IFERROR(
(MEDIAN((IF(DATOS_[[Sexo]:[Sexo]]=$B19,IF(DATOS_[[AGRUP. CLAS. PROF.]:[AGRUP. CLAS. PROF.]]=$B18,IF(DATOS_[[Check Periodo Ref.]:[Check Periodo Ref.]]="Dentro",IF(DATOS_[[Check Equiparado]:[Check Equiparado]]="Sí",IF(DATOS!AF$5="Sí",(1/DATOS_[[% anualiz]:[% anualiz]]),1)*IF(DATOS!AF$4="Sí",1/DATOS_[[% normaliz]:[% normaliz]],1)*(DATOS_[Conc.Sal.02])))))))),
0)</f>
        <v>0</v>
      </c>
      <c r="L19" s="111">
        <f t="array" ref="L19">IFERROR(
(MEDIAN((IF(DATOS_[[Sexo]:[Sexo]]=$B19,IF(DATOS_[[AGRUP. CLAS. PROF.]:[AGRUP. CLAS. PROF.]]=$B18,IF(DATOS_[[Check Periodo Ref.]:[Check Periodo Ref.]]="Dentro",IF(DATOS_[[Check Equiparado]:[Check Equiparado]]="Sí",IF(DATOS!AG$5="Sí",(1/DATOS_[[% anualiz]:[% anualiz]]),1)*IF(DATOS!AG$4="Sí",1/DATOS_[[% normaliz]:[% normaliz]],1)*(DATOS_[Conc.Sal.03])))))))),
0)</f>
        <v>0</v>
      </c>
      <c r="M19" s="111">
        <f t="array" ref="M19">IFERROR(
(MEDIAN((IF(DATOS_[[Sexo]:[Sexo]]=$B19,IF(DATOS_[[AGRUP. CLAS. PROF.]:[AGRUP. CLAS. PROF.]]=$B18,IF(DATOS_[[Check Periodo Ref.]:[Check Periodo Ref.]]="Dentro",IF(DATOS_[[Check Equiparado]:[Check Equiparado]]="Sí",IF(DATOS!AH$5="Sí",(1/DATOS_[[% anualiz]:[% anualiz]]),1)*IF(DATOS!AH$4="Sí",1/DATOS_[[% normaliz]:[% normaliz]],1)*(DATOS_[Conc.Sal.04])))))))),
0)</f>
        <v>0</v>
      </c>
      <c r="N19" s="111">
        <f t="array" ref="N19">IFERROR(
(MEDIAN((IF(DATOS_[[Sexo]:[Sexo]]=$B19,IF(DATOS_[[AGRUP. CLAS. PROF.]:[AGRUP. CLAS. PROF.]]=$B18,IF(DATOS_[[Check Periodo Ref.]:[Check Periodo Ref.]]="Dentro",IF(DATOS_[[Check Equiparado]:[Check Equiparado]]="Sí",IF(DATOS!AI$5="Sí",(1/DATOS_[[% anualiz]:[% anualiz]]),1)*IF(DATOS!AI$4="Sí",1/DATOS_[[% normaliz]:[% normaliz]],1)*(DATOS_[Conc.Sal.05])))))))),
0)</f>
        <v>0</v>
      </c>
      <c r="O19" s="111">
        <f t="array" ref="O19">IFERROR(
(MEDIAN((IF(DATOS_[[Sexo]:[Sexo]]=$B19,IF(DATOS_[[AGRUP. CLAS. PROF.]:[AGRUP. CLAS. PROF.]]=$B18,IF(DATOS_[[Check Periodo Ref.]:[Check Periodo Ref.]]="Dentro",IF(DATOS_[[Check Equiparado]:[Check Equiparado]]="Sí",IF(DATOS!AJ$5="Sí",(1/DATOS_[[% anualiz]:[% anualiz]]),1)*IF(DATOS!AJ$4="Sí",1/DATOS_[[% normaliz]:[% normaliz]],1)*(DATOS_[Conc.Sal.06])))))))),
0)</f>
        <v>0</v>
      </c>
      <c r="P19" s="111">
        <f t="array" ref="P19">IFERROR(
(MEDIAN((IF(DATOS_[[Sexo]:[Sexo]]=$B19,IF(DATOS_[[AGRUP. CLAS. PROF.]:[AGRUP. CLAS. PROF.]]=$B18,IF(DATOS_[[Check Periodo Ref.]:[Check Periodo Ref.]]="Dentro",IF(DATOS_[[Check Equiparado]:[Check Equiparado]]="Sí",IF(DATOS!AK$5="Sí",(1/DATOS_[[% anualiz]:[% anualiz]]),1)*IF(DATOS!AK$4="Sí",1/DATOS_[[% normaliz]:[% normaliz]],1)*(DATOS_[Conc.Sal.07])))))))),
0)</f>
        <v>0</v>
      </c>
      <c r="Q19" s="111">
        <f t="array" ref="Q19">IFERROR(
(MEDIAN((IF(DATOS_[[Sexo]:[Sexo]]=$B19,IF(DATOS_[[AGRUP. CLAS. PROF.]:[AGRUP. CLAS. PROF.]]=$B18,IF(DATOS_[[Check Periodo Ref.]:[Check Periodo Ref.]]="Dentro",IF(DATOS_[[Check Equiparado]:[Check Equiparado]]="Sí",IF(DATOS!AL$5="Sí",(1/DATOS_[[% anualiz]:[% anualiz]]),1)*IF(DATOS!AL$4="Sí",1/DATOS_[[% normaliz]:[% normaliz]],1)*(DATOS_[Conc.Sal.08])))))))),
0)</f>
        <v>0</v>
      </c>
      <c r="R19" s="111">
        <f t="array" ref="R19">IFERROR(
(MEDIAN((IF(DATOS_[[Sexo]:[Sexo]]=$B19,IF(DATOS_[[AGRUP. CLAS. PROF.]:[AGRUP. CLAS. PROF.]]=$B18,IF(DATOS_[[Check Periodo Ref.]:[Check Periodo Ref.]]="Dentro",IF(DATOS_[[Check Equiparado]:[Check Equiparado]]="Sí",IF(DATOS!AM$5="Sí",(1/DATOS_[[% anualiz]:[% anualiz]]),1)*IF(DATOS!AM$4="Sí",1/DATOS_[[% normaliz]:[% normaliz]],1)*(DATOS_[Conc.Sal.09])))))))),
0)</f>
        <v>0</v>
      </c>
      <c r="S19" s="111">
        <f t="array" ref="S19">IFERROR(
(MEDIAN((IF(DATOS_[[Sexo]:[Sexo]]=$B19,IF(DATOS_[[AGRUP. CLAS. PROF.]:[AGRUP. CLAS. PROF.]]=$B18,IF(DATOS_[[Check Periodo Ref.]:[Check Periodo Ref.]]="Dentro",IF(DATOS_[[Check Equiparado]:[Check Equiparado]]="Sí",IF(DATOS!AN$5="Sí",(1/DATOS_[[% anualiz]:[% anualiz]]),1)*IF(DATOS!AN$4="Sí",1/DATOS_[[% normaliz]:[% normaliz]],1)*(DATOS_[Conc.Sal.10])))))))),
0)</f>
        <v>0</v>
      </c>
      <c r="T19" s="111">
        <f t="array" ref="T19">IFERROR(
(MEDIAN((IF(DATOS_[[Sexo]:[Sexo]]=$B19,IF(DATOS_[[AGRUP. CLAS. PROF.]:[AGRUP. CLAS. PROF.]]=$B18,IF(DATOS_[[Check Periodo Ref.]:[Check Periodo Ref.]]="Dentro",IF(DATOS_[[Check Equiparado]:[Check Equiparado]]="Sí",IF(DATOS!AO$5="Sí",(1/DATOS_[[% anualiz]:[% anualiz]]),1)*IF(DATOS!AO$4="Sí",1/DATOS_[[% normaliz]:[% normaliz]],1)*(DATOS_[Conc.Sal.11])))))))),
0)</f>
        <v>0</v>
      </c>
      <c r="U19" s="111">
        <f t="array" ref="U19">IFERROR(
(MEDIAN((IF(DATOS_[[Sexo]:[Sexo]]=$B19,IF(DATOS_[[AGRUP. CLAS. PROF.]:[AGRUP. CLAS. PROF.]]=$B18,IF(DATOS_[[Check Periodo Ref.]:[Check Periodo Ref.]]="Dentro",IF(DATOS_[[Check Equiparado]:[Check Equiparado]]="Sí",IF(DATOS!AP$5="Sí",(1/DATOS_[[% anualiz]:[% anualiz]]),1)*IF(DATOS!AP$4="Sí",1/DATOS_[[% normaliz]:[% normaliz]],1)*(DATOS_[Conc.Sal.12])))))))),
0)</f>
        <v>0</v>
      </c>
      <c r="V19" s="111">
        <f t="array" ref="V19">IFERROR(
(MEDIAN((IF(DATOS_[[Sexo]:[Sexo]]=$B19,IF(DATOS_[[AGRUP. CLAS. PROF.]:[AGRUP. CLAS. PROF.]]=$B18,IF(DATOS_[[Check Periodo Ref.]:[Check Periodo Ref.]]="Dentro",IF(DATOS_[[Check Equiparado]:[Check Equiparado]]="Sí",IF(DATOS!AQ$5="Sí",(1/DATOS_[[% anualiz]:[% anualiz]]),1)*IF(DATOS!AQ$4="Sí",1/DATOS_[[% normaliz]:[% normaliz]],1)*(DATOS_[Conc.Sal.13])))))))),
0)</f>
        <v>0</v>
      </c>
      <c r="W19" s="111">
        <f t="array" ref="W19">IFERROR(
(MEDIAN((IF(DATOS_[[Sexo]:[Sexo]]=$B19,IF(DATOS_[[AGRUP. CLAS. PROF.]:[AGRUP. CLAS. PROF.]]=$B18,IF(DATOS_[[Check Periodo Ref.]:[Check Periodo Ref.]]="Dentro",IF(DATOS_[[Check Equiparado]:[Check Equiparado]]="Sí",IF(DATOS!AR$5="Sí",(1/DATOS_[[% anualiz]:[% anualiz]]),1)*IF(DATOS!AR$4="Sí",1/DATOS_[[% normaliz]:[% normaliz]],1)*(DATOS_[Conc.Sal.14])))))))),
0)</f>
        <v>0</v>
      </c>
      <c r="X19" s="111">
        <f t="array" ref="X19">IFERROR(
(MEDIAN((IF(DATOS_[[Sexo]:[Sexo]]=$B19,IF(DATOS_[[AGRUP. CLAS. PROF.]:[AGRUP. CLAS. PROF.]]=$B18,IF(DATOS_[[Check Periodo Ref.]:[Check Periodo Ref.]]="Dentro",IF(DATOS_[[Check Equiparado]:[Check Equiparado]]="Sí",IF(DATOS!AS$5="Sí",(1/DATOS_[[% anualiz]:[% anualiz]]),1)*IF(DATOS!AS$4="Sí",1/DATOS_[[% normaliz]:[% normaliz]],1)*(DATOS_[Conc.Sal.15])))))))),
0)</f>
        <v>0</v>
      </c>
      <c r="Y19" s="111">
        <f t="array" ref="Y19">IFERROR(
(MEDIAN((IF(DATOS_[[Sexo]:[Sexo]]=$B19,IF(DATOS_[[AGRUP. CLAS. PROF.]:[AGRUP. CLAS. PROF.]]=$B18,IF(DATOS_[[Check Periodo Ref.]:[Check Periodo Ref.]]="Dentro",IF(DATOS_[[Check Equiparado]:[Check Equiparado]]="Sí",IF(DATOS!AT$5="Sí",(1/DATOS_[[% anualiz]:[% anualiz]]),1)*IF(DATOS!AT$4="Sí",1/DATOS_[[% normaliz]:[% normaliz]],1)*(DATOS_[Conc.Sal.16])))))))),
0)</f>
        <v>0</v>
      </c>
      <c r="Z19" s="111">
        <f t="array" ref="Z19">IFERROR(
(MEDIAN((IF(DATOS_[[Sexo]:[Sexo]]=$B19,IF(DATOS_[[AGRUP. CLAS. PROF.]:[AGRUP. CLAS. PROF.]]=$B18,IF(DATOS_[[Check Periodo Ref.]:[Check Periodo Ref.]]="Dentro",IF(DATOS_[[Check Equiparado]:[Check Equiparado]]="Sí",IF(DATOS!AU$5="Sí",(1/DATOS_[[% anualiz]:[% anualiz]]),1)*IF(DATOS!AU$4="Sí",1/DATOS_[[% normaliz]:[% normaliz]],1)*(DATOS_[Conc.Sal.17])))))))),
0)</f>
        <v>0</v>
      </c>
      <c r="AA19" s="111">
        <f t="array" ref="AA19">IFERROR(
(MEDIAN((IF(DATOS_[[Sexo]:[Sexo]]=$B19,IF(DATOS_[[AGRUP. CLAS. PROF.]:[AGRUP. CLAS. PROF.]]=$B18,IF(DATOS_[[Check Periodo Ref.]:[Check Periodo Ref.]]="Dentro",IF(DATOS_[[Check Equiparado]:[Check Equiparado]]="Sí",IF(DATOS!AV$5="Sí",(1/DATOS_[[% anualiz]:[% anualiz]]),1)*IF(DATOS!AV$4="Sí",1/DATOS_[[% normaliz]:[% normaliz]],1)*(DATOS_[Conc.Sal.18])))))))),
0)</f>
        <v>0</v>
      </c>
      <c r="AB19" s="111">
        <f t="array" ref="AB19">IFERROR(
(MEDIAN((IF(DATOS_[[Sexo]:[Sexo]]=$B19,IF(DATOS_[[AGRUP. CLAS. PROF.]:[AGRUP. CLAS. PROF.]]=$B18,IF(DATOS_[[Check Periodo Ref.]:[Check Periodo Ref.]]="Dentro",IF(DATOS_[[Check Equiparado]:[Check Equiparado]]="Sí",IF(DATOS!AW$5="Sí",(1/DATOS_[[% anualiz]:[% anualiz]]),1)*IF(DATOS!AW$4="Sí",1/DATOS_[[% normaliz]:[% normaliz]],1)*(DATOS_[Conc.Sal.19])))))))),
0)</f>
        <v>0</v>
      </c>
      <c r="AC19" s="111">
        <f t="array" ref="AC19">IFERROR(
(MEDIAN((IF(DATOS_[[Sexo]:[Sexo]]=$B19,IF(DATOS_[[AGRUP. CLAS. PROF.]:[AGRUP. CLAS. PROF.]]=$B18,IF(DATOS_[[Check Periodo Ref.]:[Check Periodo Ref.]]="Dentro",IF(DATOS_[[Check Equiparado]:[Check Equiparado]]="Sí",IF(DATOS!AX$5="Sí",(1/DATOS_[[% anualiz]:[% anualiz]]),1)*IF(DATOS!AX$4="Sí",1/DATOS_[[% normaliz]:[% normaliz]],1)*(DATOS_[Conc.Sal.20])))))))),
0)</f>
        <v>0</v>
      </c>
      <c r="AD19" s="111">
        <f t="array" ref="AD19">IFERROR(
(MEDIAN((IF(DATOS_[[Sexo]:[Sexo]]=$B19,IF(DATOS_[[AGRUP. CLAS. PROF.]:[AGRUP. CLAS. PROF.]]=$B18,IF(DATOS_[[Check Periodo Ref.]:[Check Periodo Ref.]]="Dentro",IF(DATOS_[[Check Equiparado]:[Check Equiparado]]="Sí",IF(DATOS!AY$5="Sí",(1/DATOS_[[% anualiz]:[% anualiz]]),1)*IF(DATOS!AY$4="Sí",1/DATOS_[[% normaliz]:[% normaliz]],1)*(DATOS_[Conc.Sal.21])))))))),
0)</f>
        <v>0</v>
      </c>
      <c r="AE19" s="111">
        <f t="array" ref="AE19">IFERROR(
(MEDIAN((IF(DATOS_[[Sexo]:[Sexo]]=$B19,IF(DATOS_[[AGRUP. CLAS. PROF.]:[AGRUP. CLAS. PROF.]]=$B18,IF(DATOS_[[Check Periodo Ref.]:[Check Periodo Ref.]]="Dentro",IF(DATOS_[[Check Equiparado]:[Check Equiparado]]="Sí",IF(DATOS!AZ$5="Sí",(1/DATOS_[[% anualiz]:[% anualiz]]),1)*IF(DATOS!AZ$4="Sí",1/DATOS_[[% normaliz]:[% normaliz]],1)*(DATOS_[Conc.Sal.22])))))))),
0)</f>
        <v>0</v>
      </c>
      <c r="AF19" s="111">
        <f t="array" ref="AF19">IFERROR(
(MEDIAN((IF(DATOS_[[Sexo]:[Sexo]]=$B19,IF(DATOS_[[AGRUP. CLAS. PROF.]:[AGRUP. CLAS. PROF.]]=$B18,IF(DATOS_[[Check Periodo Ref.]:[Check Periodo Ref.]]="Dentro",IF(DATOS_[[Check Equiparado]:[Check Equiparado]]="Sí",IF(DATOS!BA$5="Sí",(1/DATOS_[[% anualiz]:[% anualiz]]),1)*IF(DATOS!BA$4="Sí",1/DATOS_[[% normaliz]:[% normaliz]],1)*(DATOS_[Conc.Sal.23])))))))),
0)</f>
        <v>0</v>
      </c>
      <c r="AG19" s="111">
        <f t="array" ref="AG19">IFERROR(
(MEDIAN((IF(DATOS_[[Sexo]:[Sexo]]=$B19,IF(DATOS_[[AGRUP. CLAS. PROF.]:[AGRUP. CLAS. PROF.]]=$B18,IF(DATOS_[[Check Periodo Ref.]:[Check Periodo Ref.]]="Dentro",IF(DATOS_[[Check Equiparado]:[Check Equiparado]]="Sí",IF(DATOS!BB$5="Sí",(1/DATOS_[[% anualiz]:[% anualiz]]),1)*IF(DATOS!BB$4="Sí",1/DATOS_[[% normaliz]:[% normaliz]],1)*(DATOS_[Conc.Sal.24])))))))),
0)</f>
        <v>0</v>
      </c>
      <c r="AH19" s="111">
        <f t="array" ref="AH19">IFERROR(
(MEDIAN((IF(DATOS_[[Sexo]:[Sexo]]=$B19,IF(DATOS_[[AGRUP. CLAS. PROF.]:[AGRUP. CLAS. PROF.]]=$B18,IF(DATOS_[[Check Periodo Ref.]:[Check Periodo Ref.]]="Dentro",IF(DATOS_[[Check Equiparado]:[Check Equiparado]]="Sí",IF(DATOS!BC$5="Sí",(1/DATOS_[[% anualiz]:[% anualiz]]),1)*IF(DATOS!BC$4="Sí",1/DATOS_[[% normaliz]:[% normaliz]],1)*(DATOS_[Conc.Sal.25])))))))),
0)</f>
        <v>0</v>
      </c>
      <c r="AI19" s="111">
        <f t="array" ref="AI19">IFERROR(
(MEDIAN((IF(DATOS_[[Sexo]:[Sexo]]=$B19,IF(DATOS_[[AGRUP. CLAS. PROF.]:[AGRUP. CLAS. PROF.]]=$B18,IF(DATOS_[[Check Periodo Ref.]:[Check Periodo Ref.]]="Dentro",IF(DATOS_[[Check Equiparado]:[Check Equiparado]]="Sí",IF(DATOS!BD$5="Sí",(1/DATOS_[[% anualiz]:[% anualiz]]),1)*IF(DATOS!BD$4="Sí",1/DATOS_[[% normaliz]:[% normaliz]],1)*(DATOS_[Conc.Sal.26])))))))),
0)</f>
        <v>0</v>
      </c>
      <c r="AJ19" s="111">
        <f t="array" ref="AJ19">IFERROR(
(MEDIAN((IF(DATOS_[[Sexo]:[Sexo]]=$B19,IF(DATOS_[[AGRUP. CLAS. PROF.]:[AGRUP. CLAS. PROF.]]=$B18,IF(DATOS_[[Check Periodo Ref.]:[Check Periodo Ref.]]="Dentro",IF(DATOS_[[Check Equiparado]:[Check Equiparado]]="Sí",IF(DATOS!BE$5="Sí",(1/DATOS_[[% anualiz]:[% anualiz]]),1)*IF(DATOS!BE$4="Sí",1/DATOS_[[% normaliz]:[% normaliz]],1)*(DATOS_[Conc.Sal.27])))))))),
0)</f>
        <v>0</v>
      </c>
      <c r="AK19" s="111">
        <f t="array" ref="AK19">IFERROR(
(MEDIAN((IF(DATOS_[[Sexo]:[Sexo]]=$B19,IF(DATOS_[[AGRUP. CLAS. PROF.]:[AGRUP. CLAS. PROF.]]=$B18,IF(DATOS_[[Check Periodo Ref.]:[Check Periodo Ref.]]="Dentro",IF(DATOS_[[Check Equiparado]:[Check Equiparado]]="Sí",IF(DATOS!BF$5="Sí",(1/DATOS_[[% anualiz]:[% anualiz]]),1)*IF(DATOS!BF$4="Sí",1/DATOS_[[% normaliz]:[% normaliz]],1)*(DATOS_[Conc.Sal.28])))))))),
0)</f>
        <v>0</v>
      </c>
      <c r="AL19" s="111">
        <f t="array" ref="AL19">IFERROR(
(MEDIAN((IF(DATOS_[[Sexo]:[Sexo]]=$B19,IF(DATOS_[[AGRUP. CLAS. PROF.]:[AGRUP. CLAS. PROF.]]=$B18,IF(DATOS_[[Check Periodo Ref.]:[Check Periodo Ref.]]="Dentro",IF(DATOS_[[Check Equiparado]:[Check Equiparado]]="Sí",IF(DATOS!BG$5="Sí",(1/DATOS_[[% anualiz]:[% anualiz]]),1)*IF(DATOS!BG$4="Sí",1/DATOS_[[% normaliz]:[% normaliz]],1)*(DATOS_[Conc.Sal.29])))))))),
0)</f>
        <v>0</v>
      </c>
      <c r="AM19" s="111">
        <f t="array" ref="AM19">IFERROR(
(MEDIAN((IF(DATOS_[[Sexo]:[Sexo]]=$B19,IF(DATOS_[[AGRUP. CLAS. PROF.]:[AGRUP. CLAS. PROF.]]=$B18,IF(DATOS_[[Check Periodo Ref.]:[Check Periodo Ref.]]="Dentro",IF(DATOS_[[Check Equiparado]:[Check Equiparado]]="Sí",IF(DATOS!BH$5="Sí",(1/DATOS_[[% anualiz]:[% anualiz]]),1)*IF(DATOS!BH$4="Sí",1/DATOS_[[% normaliz]:[% normaliz]],1)*(DATOS_[Conc.Sal.30])))))))),
0)</f>
        <v>0</v>
      </c>
      <c r="AN19" s="112">
        <f t="array" ref="AN19">IFERROR(
MEDIAN(IF(DATOS_[Sexo]=$B19,IF(DATOS_[[AGRUP. CLAS. PROF.]:[AGRUP. CLAS. PROF.]]=$B18,IF(DATOS_[Check Equiparado]="Sí",IF(DATOS_[Check Periodo Ref.]="Dentro",DATOS_[Tot COMPL.SAL Eq],FALSE))))),
0)</f>
        <v>0</v>
      </c>
      <c r="AO19" s="113">
        <f t="array" ref="AO19">IFERROR(
MEDIAN(IF(DATOS_[Sexo]=$B19,IF(DATOS_[[AGRUP. CLAS. PROF.]:[AGRUP. CLAS. PROF.]]=$B18,IF(DATOS_[Check Equiparado]="Sí",IF(DATOS_[Check Periodo Ref.]="Dentro",DATOS_[TOTAL SALARIO Eq],FALSE))))),
0)</f>
        <v>0</v>
      </c>
      <c r="AP19" s="114">
        <f t="array" ref="AP19">IFERROR(
(MEDIAN((IF(DATOS_[[Sexo]:[Sexo]]=$B19,IF(DATOS_[[AGRUP. CLAS. PROF.]:[AGRUP. CLAS. PROF.]]=$B18,IF(DATOS_[[Check Periodo Ref.]:[Check Periodo Ref.]]="Dentro",IF(DATOS_[[Check Equiparado]:[Check Equiparado]]="Sí",IF(DATOS!BI$5="Sí",(1/DATOS_[[% anualiz]:[% anualiz]]),1)*IF(DATOS!BI$4="Sí",1/DATOS_[[% normaliz]:[% normaliz]],1)*(DATOS_[C.Extra.01])))))))),
0)</f>
        <v>0</v>
      </c>
      <c r="AQ19" s="114">
        <f t="array" ref="AQ19">IFERROR(
(MEDIAN((IF(DATOS_[[Sexo]:[Sexo]]=$B19,IF(DATOS_[[AGRUP. CLAS. PROF.]:[AGRUP. CLAS. PROF.]]=$B18,IF(DATOS_[[Check Periodo Ref.]:[Check Periodo Ref.]]="Dentro",IF(DATOS_[[Check Equiparado]:[Check Equiparado]]="Sí",IF(DATOS!BJ$5="Sí",(1/DATOS_[[% anualiz]:[% anualiz]]),1)*IF(DATOS!BJ$4="Sí",1/DATOS_[[% normaliz]:[% normaliz]],1)*(DATOS_[C.Extra.02])))))))),
0)</f>
        <v>0</v>
      </c>
      <c r="AR19" s="114">
        <f t="array" ref="AR19">IFERROR(
(MEDIAN((IF(DATOS_[[Sexo]:[Sexo]]=$B19,IF(DATOS_[[AGRUP. CLAS. PROF.]:[AGRUP. CLAS. PROF.]]=$B18,IF(DATOS_[[Check Periodo Ref.]:[Check Periodo Ref.]]="Dentro",IF(DATOS_[[Check Equiparado]:[Check Equiparado]]="Sí",IF(DATOS!BK$5="Sí",(1/DATOS_[[% anualiz]:[% anualiz]]),1)*IF(DATOS!BK$4="Sí",1/DATOS_[[% normaliz]:[% normaliz]],1)*(DATOS_[C.Extra.03])))))))),
0)</f>
        <v>0</v>
      </c>
      <c r="AS19" s="114">
        <f t="array" ref="AS19">IFERROR(
(MEDIAN((IF(DATOS_[[Sexo]:[Sexo]]=$B19,IF(DATOS_[[AGRUP. CLAS. PROF.]:[AGRUP. CLAS. PROF.]]=$B18,IF(DATOS_[[Check Periodo Ref.]:[Check Periodo Ref.]]="Dentro",IF(DATOS_[[Check Equiparado]:[Check Equiparado]]="Sí",IF(DATOS!BL$5="Sí",(1/DATOS_[[% anualiz]:[% anualiz]]),1)*IF(DATOS!BL$4="Sí",1/DATOS_[[% normaliz]:[% normaliz]],1)*(DATOS_[C.Extra.04])))))))),
0)</f>
        <v>0</v>
      </c>
      <c r="AT19" s="114">
        <f t="array" ref="AT19">IFERROR(
(MEDIAN((IF(DATOS_[[Sexo]:[Sexo]]=$B19,IF(DATOS_[[AGRUP. CLAS. PROF.]:[AGRUP. CLAS. PROF.]]=$B18,IF(DATOS_[[Check Periodo Ref.]:[Check Periodo Ref.]]="Dentro",IF(DATOS_[[Check Equiparado]:[Check Equiparado]]="Sí",IF(DATOS!BM$5="Sí",(1/DATOS_[[% anualiz]:[% anualiz]]),1)*IF(DATOS!BM$4="Sí",1/DATOS_[[% normaliz]:[% normaliz]],1)*(DATOS_[C.Extra.05])))))))),
0)</f>
        <v>0</v>
      </c>
      <c r="AU19" s="115">
        <f t="array" ref="AU19">IFERROR(
MEDIAN(IF(DATOS_[Sexo]=$B19,IF(DATOS_[[AGRUP. CLAS. PROF.]:[AGRUP. CLAS. PROF.]]=$B18,IF(DATOS_[Check Equiparado]="Sí",IF(DATOS_[Check Periodo Ref.]="Dentro",DATOS_[Tot Extrasalarial Eq],FALSE))))),
0)</f>
        <v>0</v>
      </c>
      <c r="AV19" s="116">
        <f t="array" ref="AV19">IFERROR(
MEDIAN(IF(DATOS_[Sexo]=$B19,IF(DATOS_[[AGRUP. CLAS. PROF.]:[AGRUP. CLAS. PROF.]]=$B18,IF(DATOS_[Check Equiparado]="Sí",IF(DATOS_[Check Periodo Ref.]="Dentro",DATOS_[TOTAL Retrib Eq],FALSE))))),
0)</f>
        <v>0</v>
      </c>
    </row>
    <row r="20" spans="1:48" x14ac:dyDescent="0.3">
      <c r="A20" s="42" t="str">
        <f t="shared" ref="A20" si="10">+A19</f>
        <v>[ocultar]</v>
      </c>
      <c r="B20" s="86" t="s">
        <v>163</v>
      </c>
      <c r="C20" s="33">
        <f t="array" ref="C20">SUM(IF($B20=DATOS_[Sexo],
IF($B18=DATOS_[AGRUP. CLAS. PROF.],
IF("Dentro"=DATOS_[Check Periodo Ref.],
1/(COUNTIFS(DATOS_[Sexo],$B20,DATOS_[AGRUP. CLAS. PROF.],$B18,DATOS_[Check Periodo Ref.],"Dentro",DATOS_[id],DATOS_[id]))))))</f>
        <v>0</v>
      </c>
      <c r="D20" s="35">
        <f>COUNTIFS(DATOS_[AGRUP. CLAS. PROF.],$B18,DATOS_[Sexo],$B20,DATOS_[Check Periodo Ref.],"Dentro")</f>
        <v>0</v>
      </c>
      <c r="E20" s="35">
        <f>COUNTIFS(DATOS_[AGRUP. CLAS. PROF.],$B18,DATOS_[Sexo],$B20,DATOS_[Check Periodo Ref.],"Dentro",DATOS_[Check Nº SC Norm],"Sí")</f>
        <v>0</v>
      </c>
      <c r="F20" s="35">
        <f>COUNTIFS(DATOS_[AGRUP. CLAS. PROF.],$B18,DATOS_[Sexo],$B20,DATOS_[Check Periodo Ref.],"Dentro",DATOS_[Check Nº SC Anualiz],"Sí")</f>
        <v>0</v>
      </c>
      <c r="G20" s="35">
        <f>COUNTIFS(DATOS_[AGRUP. CLAS. PROF.],$B18,DATOS_[Sexo],$B20,DATOS_[Check Periodo Ref.],"Dentro",DATOS_[Check Nº SC Norm y Anualiz],"Sí")</f>
        <v>0</v>
      </c>
      <c r="H20" s="35">
        <f>COUNTIFS(DATOS_[AGRUP. CLAS. PROF.],$B18,DATOS_[Sexo],$B20,DATOS_[Check Periodo Ref.],"Dentro",DATOS_[Check Equiparación],"Sí")</f>
        <v>0</v>
      </c>
      <c r="I20" s="110" cm="1">
        <f t="array" ref="I20">IFERROR(
MEDIAN(IF(DATOS_[Sexo]=$B20,IF(DATOS_[[AGRUP. CLAS. PROF.]:[AGRUP. CLAS. PROF.]]=$B18,IF(DATOS_[Check Equiparado]="Sí",IF(DATOS_[Check Periodo Ref.]="Dentro",DATOS_[SALARIO BASE Eq],FALSE))))),
0)</f>
        <v>0</v>
      </c>
      <c r="J20" s="111">
        <f t="array" ref="J20">IFERROR(
(MEDIAN((IF(DATOS_[[Sexo]:[Sexo]]=$B20,IF(DATOS_[[AGRUP. CLAS. PROF.]:[AGRUP. CLAS. PROF.]]=$B18,IF(DATOS_[[Check Periodo Ref.]:[Check Periodo Ref.]]="Dentro",IF(DATOS_[[Check Equiparado]:[Check Equiparado]]="Sí",IF(DATOS!AE$5="Sí",(1/DATOS_[[% anualiz]:[% anualiz]]),1)*IF(DATOS!AE$4="Sí",1/DATOS_[[% normaliz]:[% normaliz]],1)*(DATOS_[Conc.Sal.01])))))))),
0)</f>
        <v>0</v>
      </c>
      <c r="K20" s="111">
        <f t="array" ref="K20">IFERROR(
(MEDIAN((IF(DATOS_[[Sexo]:[Sexo]]=$B20,IF(DATOS_[[AGRUP. CLAS. PROF.]:[AGRUP. CLAS. PROF.]]=$B18,IF(DATOS_[[Check Periodo Ref.]:[Check Periodo Ref.]]="Dentro",IF(DATOS_[[Check Equiparado]:[Check Equiparado]]="Sí",IF(DATOS!AF$5="Sí",(1/DATOS_[[% anualiz]:[% anualiz]]),1)*IF(DATOS!AF$4="Sí",1/DATOS_[[% normaliz]:[% normaliz]],1)*(DATOS_[Conc.Sal.02])))))))),
0)</f>
        <v>0</v>
      </c>
      <c r="L20" s="111">
        <f t="array" ref="L20">IFERROR(
(MEDIAN((IF(DATOS_[[Sexo]:[Sexo]]=$B20,IF(DATOS_[[AGRUP. CLAS. PROF.]:[AGRUP. CLAS. PROF.]]=$B18,IF(DATOS_[[Check Periodo Ref.]:[Check Periodo Ref.]]="Dentro",IF(DATOS_[[Check Equiparado]:[Check Equiparado]]="Sí",IF(DATOS!AG$5="Sí",(1/DATOS_[[% anualiz]:[% anualiz]]),1)*IF(DATOS!AG$4="Sí",1/DATOS_[[% normaliz]:[% normaliz]],1)*(DATOS_[Conc.Sal.03])))))))),
0)</f>
        <v>0</v>
      </c>
      <c r="M20" s="111">
        <f t="array" ref="M20">IFERROR(
(MEDIAN((IF(DATOS_[[Sexo]:[Sexo]]=$B20,IF(DATOS_[[AGRUP. CLAS. PROF.]:[AGRUP. CLAS. PROF.]]=$B18,IF(DATOS_[[Check Periodo Ref.]:[Check Periodo Ref.]]="Dentro",IF(DATOS_[[Check Equiparado]:[Check Equiparado]]="Sí",IF(DATOS!AH$5="Sí",(1/DATOS_[[% anualiz]:[% anualiz]]),1)*IF(DATOS!AH$4="Sí",1/DATOS_[[% normaliz]:[% normaliz]],1)*(DATOS_[Conc.Sal.04])))))))),
0)</f>
        <v>0</v>
      </c>
      <c r="N20" s="111">
        <f t="array" ref="N20">IFERROR(
(MEDIAN((IF(DATOS_[[Sexo]:[Sexo]]=$B20,IF(DATOS_[[AGRUP. CLAS. PROF.]:[AGRUP. CLAS. PROF.]]=$B18,IF(DATOS_[[Check Periodo Ref.]:[Check Periodo Ref.]]="Dentro",IF(DATOS_[[Check Equiparado]:[Check Equiparado]]="Sí",IF(DATOS!AI$5="Sí",(1/DATOS_[[% anualiz]:[% anualiz]]),1)*IF(DATOS!AI$4="Sí",1/DATOS_[[% normaliz]:[% normaliz]],1)*(DATOS_[Conc.Sal.05])))))))),
0)</f>
        <v>0</v>
      </c>
      <c r="O20" s="111">
        <f t="array" ref="O20">IFERROR(
(MEDIAN((IF(DATOS_[[Sexo]:[Sexo]]=$B20,IF(DATOS_[[AGRUP. CLAS. PROF.]:[AGRUP. CLAS. PROF.]]=$B18,IF(DATOS_[[Check Periodo Ref.]:[Check Periodo Ref.]]="Dentro",IF(DATOS_[[Check Equiparado]:[Check Equiparado]]="Sí",IF(DATOS!AJ$5="Sí",(1/DATOS_[[% anualiz]:[% anualiz]]),1)*IF(DATOS!AJ$4="Sí",1/DATOS_[[% normaliz]:[% normaliz]],1)*(DATOS_[Conc.Sal.06])))))))),
0)</f>
        <v>0</v>
      </c>
      <c r="P20" s="111">
        <f t="array" ref="P20">IFERROR(
(MEDIAN((IF(DATOS_[[Sexo]:[Sexo]]=$B20,IF(DATOS_[[AGRUP. CLAS. PROF.]:[AGRUP. CLAS. PROF.]]=$B18,IF(DATOS_[[Check Periodo Ref.]:[Check Periodo Ref.]]="Dentro",IF(DATOS_[[Check Equiparado]:[Check Equiparado]]="Sí",IF(DATOS!AK$5="Sí",(1/DATOS_[[% anualiz]:[% anualiz]]),1)*IF(DATOS!AK$4="Sí",1/DATOS_[[% normaliz]:[% normaliz]],1)*(DATOS_[Conc.Sal.07])))))))),
0)</f>
        <v>0</v>
      </c>
      <c r="Q20" s="111">
        <f t="array" ref="Q20">IFERROR(
(MEDIAN((IF(DATOS_[[Sexo]:[Sexo]]=$B20,IF(DATOS_[[AGRUP. CLAS. PROF.]:[AGRUP. CLAS. PROF.]]=$B18,IF(DATOS_[[Check Periodo Ref.]:[Check Periodo Ref.]]="Dentro",IF(DATOS_[[Check Equiparado]:[Check Equiparado]]="Sí",IF(DATOS!AL$5="Sí",(1/DATOS_[[% anualiz]:[% anualiz]]),1)*IF(DATOS!AL$4="Sí",1/DATOS_[[% normaliz]:[% normaliz]],1)*(DATOS_[Conc.Sal.08])))))))),
0)</f>
        <v>0</v>
      </c>
      <c r="R20" s="111">
        <f t="array" ref="R20">IFERROR(
(MEDIAN((IF(DATOS_[[Sexo]:[Sexo]]=$B20,IF(DATOS_[[AGRUP. CLAS. PROF.]:[AGRUP. CLAS. PROF.]]=$B18,IF(DATOS_[[Check Periodo Ref.]:[Check Periodo Ref.]]="Dentro",IF(DATOS_[[Check Equiparado]:[Check Equiparado]]="Sí",IF(DATOS!AM$5="Sí",(1/DATOS_[[% anualiz]:[% anualiz]]),1)*IF(DATOS!AM$4="Sí",1/DATOS_[[% normaliz]:[% normaliz]],1)*(DATOS_[Conc.Sal.09])))))))),
0)</f>
        <v>0</v>
      </c>
      <c r="S20" s="111">
        <f t="array" ref="S20">IFERROR(
(MEDIAN((IF(DATOS_[[Sexo]:[Sexo]]=$B20,IF(DATOS_[[AGRUP. CLAS. PROF.]:[AGRUP. CLAS. PROF.]]=$B18,IF(DATOS_[[Check Periodo Ref.]:[Check Periodo Ref.]]="Dentro",IF(DATOS_[[Check Equiparado]:[Check Equiparado]]="Sí",IF(DATOS!AN$5="Sí",(1/DATOS_[[% anualiz]:[% anualiz]]),1)*IF(DATOS!AN$4="Sí",1/DATOS_[[% normaliz]:[% normaliz]],1)*(DATOS_[Conc.Sal.10])))))))),
0)</f>
        <v>0</v>
      </c>
      <c r="T20" s="111">
        <f t="array" ref="T20">IFERROR(
(MEDIAN((IF(DATOS_[[Sexo]:[Sexo]]=$B20,IF(DATOS_[[AGRUP. CLAS. PROF.]:[AGRUP. CLAS. PROF.]]=$B18,IF(DATOS_[[Check Periodo Ref.]:[Check Periodo Ref.]]="Dentro",IF(DATOS_[[Check Equiparado]:[Check Equiparado]]="Sí",IF(DATOS!AO$5="Sí",(1/DATOS_[[% anualiz]:[% anualiz]]),1)*IF(DATOS!AO$4="Sí",1/DATOS_[[% normaliz]:[% normaliz]],1)*(DATOS_[Conc.Sal.11])))))))),
0)</f>
        <v>0</v>
      </c>
      <c r="U20" s="111">
        <f t="array" ref="U20">IFERROR(
(MEDIAN((IF(DATOS_[[Sexo]:[Sexo]]=$B20,IF(DATOS_[[AGRUP. CLAS. PROF.]:[AGRUP. CLAS. PROF.]]=$B18,IF(DATOS_[[Check Periodo Ref.]:[Check Periodo Ref.]]="Dentro",IF(DATOS_[[Check Equiparado]:[Check Equiparado]]="Sí",IF(DATOS!AP$5="Sí",(1/DATOS_[[% anualiz]:[% anualiz]]),1)*IF(DATOS!AP$4="Sí",1/DATOS_[[% normaliz]:[% normaliz]],1)*(DATOS_[Conc.Sal.12])))))))),
0)</f>
        <v>0</v>
      </c>
      <c r="V20" s="111">
        <f t="array" ref="V20">IFERROR(
(MEDIAN((IF(DATOS_[[Sexo]:[Sexo]]=$B20,IF(DATOS_[[AGRUP. CLAS. PROF.]:[AGRUP. CLAS. PROF.]]=$B18,IF(DATOS_[[Check Periodo Ref.]:[Check Periodo Ref.]]="Dentro",IF(DATOS_[[Check Equiparado]:[Check Equiparado]]="Sí",IF(DATOS!AQ$5="Sí",(1/DATOS_[[% anualiz]:[% anualiz]]),1)*IF(DATOS!AQ$4="Sí",1/DATOS_[[% normaliz]:[% normaliz]],1)*(DATOS_[Conc.Sal.13])))))))),
0)</f>
        <v>0</v>
      </c>
      <c r="W20" s="111">
        <f t="array" ref="W20">IFERROR(
(MEDIAN((IF(DATOS_[[Sexo]:[Sexo]]=$B20,IF(DATOS_[[AGRUP. CLAS. PROF.]:[AGRUP. CLAS. PROF.]]=$B18,IF(DATOS_[[Check Periodo Ref.]:[Check Periodo Ref.]]="Dentro",IF(DATOS_[[Check Equiparado]:[Check Equiparado]]="Sí",IF(DATOS!AR$5="Sí",(1/DATOS_[[% anualiz]:[% anualiz]]),1)*IF(DATOS!AR$4="Sí",1/DATOS_[[% normaliz]:[% normaliz]],1)*(DATOS_[Conc.Sal.14])))))))),
0)</f>
        <v>0</v>
      </c>
      <c r="X20" s="111">
        <f t="array" ref="X20">IFERROR(
(MEDIAN((IF(DATOS_[[Sexo]:[Sexo]]=$B20,IF(DATOS_[[AGRUP. CLAS. PROF.]:[AGRUP. CLAS. PROF.]]=$B18,IF(DATOS_[[Check Periodo Ref.]:[Check Periodo Ref.]]="Dentro",IF(DATOS_[[Check Equiparado]:[Check Equiparado]]="Sí",IF(DATOS!AS$5="Sí",(1/DATOS_[[% anualiz]:[% anualiz]]),1)*IF(DATOS!AS$4="Sí",1/DATOS_[[% normaliz]:[% normaliz]],1)*(DATOS_[Conc.Sal.15])))))))),
0)</f>
        <v>0</v>
      </c>
      <c r="Y20" s="111">
        <f t="array" ref="Y20">IFERROR(
(MEDIAN((IF(DATOS_[[Sexo]:[Sexo]]=$B20,IF(DATOS_[[AGRUP. CLAS. PROF.]:[AGRUP. CLAS. PROF.]]=$B18,IF(DATOS_[[Check Periodo Ref.]:[Check Periodo Ref.]]="Dentro",IF(DATOS_[[Check Equiparado]:[Check Equiparado]]="Sí",IF(DATOS!AT$5="Sí",(1/DATOS_[[% anualiz]:[% anualiz]]),1)*IF(DATOS!AT$4="Sí",1/DATOS_[[% normaliz]:[% normaliz]],1)*(DATOS_[Conc.Sal.16])))))))),
0)</f>
        <v>0</v>
      </c>
      <c r="Z20" s="111">
        <f t="array" ref="Z20">IFERROR(
(MEDIAN((IF(DATOS_[[Sexo]:[Sexo]]=$B20,IF(DATOS_[[AGRUP. CLAS. PROF.]:[AGRUP. CLAS. PROF.]]=$B18,IF(DATOS_[[Check Periodo Ref.]:[Check Periodo Ref.]]="Dentro",IF(DATOS_[[Check Equiparado]:[Check Equiparado]]="Sí",IF(DATOS!AU$5="Sí",(1/DATOS_[[% anualiz]:[% anualiz]]),1)*IF(DATOS!AU$4="Sí",1/DATOS_[[% normaliz]:[% normaliz]],1)*(DATOS_[Conc.Sal.17])))))))),
0)</f>
        <v>0</v>
      </c>
      <c r="AA20" s="111">
        <f t="array" ref="AA20">IFERROR(
(MEDIAN((IF(DATOS_[[Sexo]:[Sexo]]=$B20,IF(DATOS_[[AGRUP. CLAS. PROF.]:[AGRUP. CLAS. PROF.]]=$B18,IF(DATOS_[[Check Periodo Ref.]:[Check Periodo Ref.]]="Dentro",IF(DATOS_[[Check Equiparado]:[Check Equiparado]]="Sí",IF(DATOS!AV$5="Sí",(1/DATOS_[[% anualiz]:[% anualiz]]),1)*IF(DATOS!AV$4="Sí",1/DATOS_[[% normaliz]:[% normaliz]],1)*(DATOS_[Conc.Sal.18])))))))),
0)</f>
        <v>0</v>
      </c>
      <c r="AB20" s="111">
        <f t="array" ref="AB20">IFERROR(
(MEDIAN((IF(DATOS_[[Sexo]:[Sexo]]=$B20,IF(DATOS_[[AGRUP. CLAS. PROF.]:[AGRUP. CLAS. PROF.]]=$B18,IF(DATOS_[[Check Periodo Ref.]:[Check Periodo Ref.]]="Dentro",IF(DATOS_[[Check Equiparado]:[Check Equiparado]]="Sí",IF(DATOS!AW$5="Sí",(1/DATOS_[[% anualiz]:[% anualiz]]),1)*IF(DATOS!AW$4="Sí",1/DATOS_[[% normaliz]:[% normaliz]],1)*(DATOS_[Conc.Sal.19])))))))),
0)</f>
        <v>0</v>
      </c>
      <c r="AC20" s="111">
        <f t="array" ref="AC20">IFERROR(
(MEDIAN((IF(DATOS_[[Sexo]:[Sexo]]=$B20,IF(DATOS_[[AGRUP. CLAS. PROF.]:[AGRUP. CLAS. PROF.]]=$B18,IF(DATOS_[[Check Periodo Ref.]:[Check Periodo Ref.]]="Dentro",IF(DATOS_[[Check Equiparado]:[Check Equiparado]]="Sí",IF(DATOS!AX$5="Sí",(1/DATOS_[[% anualiz]:[% anualiz]]),1)*IF(DATOS!AX$4="Sí",1/DATOS_[[% normaliz]:[% normaliz]],1)*(DATOS_[Conc.Sal.20])))))))),
0)</f>
        <v>0</v>
      </c>
      <c r="AD20" s="111">
        <f t="array" ref="AD20">IFERROR(
(MEDIAN((IF(DATOS_[[Sexo]:[Sexo]]=$B20,IF(DATOS_[[AGRUP. CLAS. PROF.]:[AGRUP. CLAS. PROF.]]=$B18,IF(DATOS_[[Check Periodo Ref.]:[Check Periodo Ref.]]="Dentro",IF(DATOS_[[Check Equiparado]:[Check Equiparado]]="Sí",IF(DATOS!AY$5="Sí",(1/DATOS_[[% anualiz]:[% anualiz]]),1)*IF(DATOS!AY$4="Sí",1/DATOS_[[% normaliz]:[% normaliz]],1)*(DATOS_[Conc.Sal.21])))))))),
0)</f>
        <v>0</v>
      </c>
      <c r="AE20" s="111">
        <f t="array" ref="AE20">IFERROR(
(MEDIAN((IF(DATOS_[[Sexo]:[Sexo]]=$B20,IF(DATOS_[[AGRUP. CLAS. PROF.]:[AGRUP. CLAS. PROF.]]=$B18,IF(DATOS_[[Check Periodo Ref.]:[Check Periodo Ref.]]="Dentro",IF(DATOS_[[Check Equiparado]:[Check Equiparado]]="Sí",IF(DATOS!AZ$5="Sí",(1/DATOS_[[% anualiz]:[% anualiz]]),1)*IF(DATOS!AZ$4="Sí",1/DATOS_[[% normaliz]:[% normaliz]],1)*(DATOS_[Conc.Sal.22])))))))),
0)</f>
        <v>0</v>
      </c>
      <c r="AF20" s="111">
        <f t="array" ref="AF20">IFERROR(
(MEDIAN((IF(DATOS_[[Sexo]:[Sexo]]=$B20,IF(DATOS_[[AGRUP. CLAS. PROF.]:[AGRUP. CLAS. PROF.]]=$B18,IF(DATOS_[[Check Periodo Ref.]:[Check Periodo Ref.]]="Dentro",IF(DATOS_[[Check Equiparado]:[Check Equiparado]]="Sí",IF(DATOS!BA$5="Sí",(1/DATOS_[[% anualiz]:[% anualiz]]),1)*IF(DATOS!BA$4="Sí",1/DATOS_[[% normaliz]:[% normaliz]],1)*(DATOS_[Conc.Sal.23])))))))),
0)</f>
        <v>0</v>
      </c>
      <c r="AG20" s="111">
        <f t="array" ref="AG20">IFERROR(
(MEDIAN((IF(DATOS_[[Sexo]:[Sexo]]=$B20,IF(DATOS_[[AGRUP. CLAS. PROF.]:[AGRUP. CLAS. PROF.]]=$B18,IF(DATOS_[[Check Periodo Ref.]:[Check Periodo Ref.]]="Dentro",IF(DATOS_[[Check Equiparado]:[Check Equiparado]]="Sí",IF(DATOS!BB$5="Sí",(1/DATOS_[[% anualiz]:[% anualiz]]),1)*IF(DATOS!BB$4="Sí",1/DATOS_[[% normaliz]:[% normaliz]],1)*(DATOS_[Conc.Sal.24])))))))),
0)</f>
        <v>0</v>
      </c>
      <c r="AH20" s="111">
        <f t="array" ref="AH20">IFERROR(
(MEDIAN((IF(DATOS_[[Sexo]:[Sexo]]=$B20,IF(DATOS_[[AGRUP. CLAS. PROF.]:[AGRUP. CLAS. PROF.]]=$B18,IF(DATOS_[[Check Periodo Ref.]:[Check Periodo Ref.]]="Dentro",IF(DATOS_[[Check Equiparado]:[Check Equiparado]]="Sí",IF(DATOS!BC$5="Sí",(1/DATOS_[[% anualiz]:[% anualiz]]),1)*IF(DATOS!BC$4="Sí",1/DATOS_[[% normaliz]:[% normaliz]],1)*(DATOS_[Conc.Sal.25])))))))),
0)</f>
        <v>0</v>
      </c>
      <c r="AI20" s="111">
        <f t="array" ref="AI20">IFERROR(
(MEDIAN((IF(DATOS_[[Sexo]:[Sexo]]=$B20,IF(DATOS_[[AGRUP. CLAS. PROF.]:[AGRUP. CLAS. PROF.]]=$B18,IF(DATOS_[[Check Periodo Ref.]:[Check Periodo Ref.]]="Dentro",IF(DATOS_[[Check Equiparado]:[Check Equiparado]]="Sí",IF(DATOS!BD$5="Sí",(1/DATOS_[[% anualiz]:[% anualiz]]),1)*IF(DATOS!BD$4="Sí",1/DATOS_[[% normaliz]:[% normaliz]],1)*(DATOS_[Conc.Sal.26])))))))),
0)</f>
        <v>0</v>
      </c>
      <c r="AJ20" s="111">
        <f t="array" ref="AJ20">IFERROR(
(MEDIAN((IF(DATOS_[[Sexo]:[Sexo]]=$B20,IF(DATOS_[[AGRUP. CLAS. PROF.]:[AGRUP. CLAS. PROF.]]=$B18,IF(DATOS_[[Check Periodo Ref.]:[Check Periodo Ref.]]="Dentro",IF(DATOS_[[Check Equiparado]:[Check Equiparado]]="Sí",IF(DATOS!BE$5="Sí",(1/DATOS_[[% anualiz]:[% anualiz]]),1)*IF(DATOS!BE$4="Sí",1/DATOS_[[% normaliz]:[% normaliz]],1)*(DATOS_[Conc.Sal.27])))))))),
0)</f>
        <v>0</v>
      </c>
      <c r="AK20" s="111">
        <f t="array" ref="AK20">IFERROR(
(MEDIAN((IF(DATOS_[[Sexo]:[Sexo]]=$B20,IF(DATOS_[[AGRUP. CLAS. PROF.]:[AGRUP. CLAS. PROF.]]=$B18,IF(DATOS_[[Check Periodo Ref.]:[Check Periodo Ref.]]="Dentro",IF(DATOS_[[Check Equiparado]:[Check Equiparado]]="Sí",IF(DATOS!BF$5="Sí",(1/DATOS_[[% anualiz]:[% anualiz]]),1)*IF(DATOS!BF$4="Sí",1/DATOS_[[% normaliz]:[% normaliz]],1)*(DATOS_[Conc.Sal.28])))))))),
0)</f>
        <v>0</v>
      </c>
      <c r="AL20" s="111">
        <f t="array" ref="AL20">IFERROR(
(MEDIAN((IF(DATOS_[[Sexo]:[Sexo]]=$B20,IF(DATOS_[[AGRUP. CLAS. PROF.]:[AGRUP. CLAS. PROF.]]=$B18,IF(DATOS_[[Check Periodo Ref.]:[Check Periodo Ref.]]="Dentro",IF(DATOS_[[Check Equiparado]:[Check Equiparado]]="Sí",IF(DATOS!BG$5="Sí",(1/DATOS_[[% anualiz]:[% anualiz]]),1)*IF(DATOS!BG$4="Sí",1/DATOS_[[% normaliz]:[% normaliz]],1)*(DATOS_[Conc.Sal.29])))))))),
0)</f>
        <v>0</v>
      </c>
      <c r="AM20" s="111">
        <f t="array" ref="AM20">IFERROR(
(MEDIAN((IF(DATOS_[[Sexo]:[Sexo]]=$B20,IF(DATOS_[[AGRUP. CLAS. PROF.]:[AGRUP. CLAS. PROF.]]=$B18,IF(DATOS_[[Check Periodo Ref.]:[Check Periodo Ref.]]="Dentro",IF(DATOS_[[Check Equiparado]:[Check Equiparado]]="Sí",IF(DATOS!BH$5="Sí",(1/DATOS_[[% anualiz]:[% anualiz]]),1)*IF(DATOS!BH$4="Sí",1/DATOS_[[% normaliz]:[% normaliz]],1)*(DATOS_[Conc.Sal.30])))))))),
0)</f>
        <v>0</v>
      </c>
      <c r="AN20" s="112">
        <f t="array" ref="AN20">IFERROR(
MEDIAN(IF(DATOS_[Sexo]=$B20,IF(DATOS_[[AGRUP. CLAS. PROF.]:[AGRUP. CLAS. PROF.]]=$B18,IF(DATOS_[Check Equiparado]="Sí",IF(DATOS_[Check Periodo Ref.]="Dentro",DATOS_[Tot COMPL.SAL Eq],FALSE))))),
0)</f>
        <v>0</v>
      </c>
      <c r="AO20" s="113">
        <f t="array" ref="AO20">IFERROR(
MEDIAN(IF(DATOS_[Sexo]=$B20,IF(DATOS_[[AGRUP. CLAS. PROF.]:[AGRUP. CLAS. PROF.]]=$B18,IF(DATOS_[Check Equiparado]="Sí",IF(DATOS_[Check Periodo Ref.]="Dentro",DATOS_[TOTAL SALARIO Eq],FALSE))))),
0)</f>
        <v>0</v>
      </c>
      <c r="AP20" s="114">
        <f t="array" ref="AP20">IFERROR(
(MEDIAN((IF(DATOS_[[Sexo]:[Sexo]]=$B20,IF(DATOS_[[AGRUP. CLAS. PROF.]:[AGRUP. CLAS. PROF.]]=$B18,IF(DATOS_[[Check Periodo Ref.]:[Check Periodo Ref.]]="Dentro",IF(DATOS_[[Check Equiparado]:[Check Equiparado]]="Sí",IF(DATOS!BI$5="Sí",(1/DATOS_[[% anualiz]:[% anualiz]]),1)*IF(DATOS!BI$4="Sí",1/DATOS_[[% normaliz]:[% normaliz]],1)*(DATOS_[C.Extra.01])))))))),
0)</f>
        <v>0</v>
      </c>
      <c r="AQ20" s="114">
        <f t="array" ref="AQ20">IFERROR(
(MEDIAN((IF(DATOS_[[Sexo]:[Sexo]]=$B20,IF(DATOS_[[AGRUP. CLAS. PROF.]:[AGRUP. CLAS. PROF.]]=$B18,IF(DATOS_[[Check Periodo Ref.]:[Check Periodo Ref.]]="Dentro",IF(DATOS_[[Check Equiparado]:[Check Equiparado]]="Sí",IF(DATOS!BJ$5="Sí",(1/DATOS_[[% anualiz]:[% anualiz]]),1)*IF(DATOS!BJ$4="Sí",1/DATOS_[[% normaliz]:[% normaliz]],1)*(DATOS_[C.Extra.02])))))))),
0)</f>
        <v>0</v>
      </c>
      <c r="AR20" s="114">
        <f t="array" ref="AR20">IFERROR(
(MEDIAN((IF(DATOS_[[Sexo]:[Sexo]]=$B20,IF(DATOS_[[AGRUP. CLAS. PROF.]:[AGRUP. CLAS. PROF.]]=$B18,IF(DATOS_[[Check Periodo Ref.]:[Check Periodo Ref.]]="Dentro",IF(DATOS_[[Check Equiparado]:[Check Equiparado]]="Sí",IF(DATOS!BK$5="Sí",(1/DATOS_[[% anualiz]:[% anualiz]]),1)*IF(DATOS!BK$4="Sí",1/DATOS_[[% normaliz]:[% normaliz]],1)*(DATOS_[C.Extra.03])))))))),
0)</f>
        <v>0</v>
      </c>
      <c r="AS20" s="114">
        <f t="array" ref="AS20">IFERROR(
(MEDIAN((IF(DATOS_[[Sexo]:[Sexo]]=$B20,IF(DATOS_[[AGRUP. CLAS. PROF.]:[AGRUP. CLAS. PROF.]]=$B18,IF(DATOS_[[Check Periodo Ref.]:[Check Periodo Ref.]]="Dentro",IF(DATOS_[[Check Equiparado]:[Check Equiparado]]="Sí",IF(DATOS!BL$5="Sí",(1/DATOS_[[% anualiz]:[% anualiz]]),1)*IF(DATOS!BL$4="Sí",1/DATOS_[[% normaliz]:[% normaliz]],1)*(DATOS_[C.Extra.04])))))))),
0)</f>
        <v>0</v>
      </c>
      <c r="AT20" s="114">
        <f t="array" ref="AT20">IFERROR(
(MEDIAN((IF(DATOS_[[Sexo]:[Sexo]]=$B20,IF(DATOS_[[AGRUP. CLAS. PROF.]:[AGRUP. CLAS. PROF.]]=$B18,IF(DATOS_[[Check Periodo Ref.]:[Check Periodo Ref.]]="Dentro",IF(DATOS_[[Check Equiparado]:[Check Equiparado]]="Sí",IF(DATOS!BM$5="Sí",(1/DATOS_[[% anualiz]:[% anualiz]]),1)*IF(DATOS!BM$4="Sí",1/DATOS_[[% normaliz]:[% normaliz]],1)*(DATOS_[C.Extra.05])))))))),
0)</f>
        <v>0</v>
      </c>
      <c r="AU20" s="115">
        <f t="array" ref="AU20">IFERROR(
MEDIAN(IF(DATOS_[Sexo]=$B20,IF(DATOS_[[AGRUP. CLAS. PROF.]:[AGRUP. CLAS. PROF.]]=$B18,IF(DATOS_[Check Equiparado]="Sí",IF(DATOS_[Check Periodo Ref.]="Dentro",DATOS_[Tot Extrasalarial Eq],FALSE))))),
0)</f>
        <v>0</v>
      </c>
      <c r="AV20" s="116">
        <f t="array" ref="AV20">IFERROR(
MEDIAN(IF(DATOS_[Sexo]=$B20,IF(DATOS_[[AGRUP. CLAS. PROF.]:[AGRUP. CLAS. PROF.]]=$B18,IF(DATOS_[Check Equiparado]="Sí",IF(DATOS_[Check Periodo Ref.]="Dentro",DATOS_[TOTAL Retrib Eq],FALSE))))),
0)</f>
        <v>0</v>
      </c>
    </row>
    <row r="21" spans="1:48" ht="17.25" thickBot="1" x14ac:dyDescent="0.35">
      <c r="A21" s="42" t="str">
        <f t="shared" ref="A21" si="11">+A22</f>
        <v>[ocultar]</v>
      </c>
      <c r="B21" s="90" t="s">
        <v>300</v>
      </c>
      <c r="C21" s="109"/>
      <c r="D21" s="41"/>
      <c r="E21" s="41"/>
      <c r="F21" s="41"/>
      <c r="G21" s="41"/>
      <c r="H21" s="41"/>
      <c r="I21" s="119" t="str">
        <f t="shared" ref="I21:AV21" si="12">IFERROR((I22-I23)/I22,"")</f>
        <v/>
      </c>
      <c r="J21" s="123" t="str">
        <f t="shared" si="12"/>
        <v/>
      </c>
      <c r="K21" s="123" t="str">
        <f t="shared" si="12"/>
        <v/>
      </c>
      <c r="L21" s="123" t="str">
        <f t="shared" si="12"/>
        <v/>
      </c>
      <c r="M21" s="123" t="str">
        <f t="shared" si="12"/>
        <v/>
      </c>
      <c r="N21" s="123" t="str">
        <f t="shared" si="12"/>
        <v/>
      </c>
      <c r="O21" s="123" t="str">
        <f t="shared" si="12"/>
        <v/>
      </c>
      <c r="P21" s="123" t="str">
        <f t="shared" si="12"/>
        <v/>
      </c>
      <c r="Q21" s="123" t="str">
        <f t="shared" si="12"/>
        <v/>
      </c>
      <c r="R21" s="123" t="str">
        <f t="shared" si="12"/>
        <v/>
      </c>
      <c r="S21" s="123" t="str">
        <f t="shared" si="12"/>
        <v/>
      </c>
      <c r="T21" s="123" t="str">
        <f t="shared" si="12"/>
        <v/>
      </c>
      <c r="U21" s="123" t="str">
        <f t="shared" si="12"/>
        <v/>
      </c>
      <c r="V21" s="123" t="str">
        <f t="shared" si="12"/>
        <v/>
      </c>
      <c r="W21" s="123" t="str">
        <f t="shared" si="12"/>
        <v/>
      </c>
      <c r="X21" s="123" t="str">
        <f t="shared" si="12"/>
        <v/>
      </c>
      <c r="Y21" s="123"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2" t="str">
        <f t="shared" si="12"/>
        <v/>
      </c>
      <c r="AK21" s="122" t="str">
        <f t="shared" si="12"/>
        <v/>
      </c>
      <c r="AL21" s="122" t="str">
        <f t="shared" si="12"/>
        <v/>
      </c>
      <c r="AM21" s="122" t="str">
        <f t="shared" si="12"/>
        <v/>
      </c>
      <c r="AN21" s="124" t="str">
        <f t="shared" si="12"/>
        <v/>
      </c>
      <c r="AO21" s="128" t="str">
        <f t="shared" si="12"/>
        <v/>
      </c>
      <c r="AP21" s="125" t="str">
        <f t="shared" si="12"/>
        <v/>
      </c>
      <c r="AQ21" s="125" t="str">
        <f t="shared" si="12"/>
        <v/>
      </c>
      <c r="AR21" s="125" t="str">
        <f t="shared" si="12"/>
        <v/>
      </c>
      <c r="AS21" s="125" t="str">
        <f t="shared" si="12"/>
        <v/>
      </c>
      <c r="AT21" s="125" t="str">
        <f t="shared" si="12"/>
        <v/>
      </c>
      <c r="AU21" s="126" t="str">
        <f t="shared" si="12"/>
        <v/>
      </c>
      <c r="AV21" s="127" t="str">
        <f t="shared" si="12"/>
        <v/>
      </c>
    </row>
    <row r="22" spans="1:48" x14ac:dyDescent="0.3">
      <c r="A22" s="42" t="str">
        <f t="shared" ref="A22" si="13">+IF(C22+C23=0,"[ocultar]","")</f>
        <v>[ocultar]</v>
      </c>
      <c r="B22" s="86" t="s">
        <v>162</v>
      </c>
      <c r="C22" s="33">
        <f t="array" ref="C22">SUM(IF($B22=DATOS_[Sexo],
IF($B21=DATOS_[AGRUP. CLAS. PROF.],
IF("Dentro"=DATOS_[Check Periodo Ref.],
1/(COUNTIFS(DATOS_[Sexo],$B22,DATOS_[AGRUP. CLAS. PROF.],$B21,DATOS_[Check Periodo Ref.],"Dentro",DATOS_[id],DATOS_[id]))))))</f>
        <v>0</v>
      </c>
      <c r="D22" s="35">
        <f>COUNTIFS(DATOS_[AGRUP. CLAS. PROF.],$B21,DATOS_[Sexo],$B22,DATOS_[Check Periodo Ref.],"Dentro")</f>
        <v>0</v>
      </c>
      <c r="E22" s="35">
        <f>COUNTIFS(DATOS_[AGRUP. CLAS. PROF.],$B21,DATOS_[Sexo],$B22,DATOS_[Check Periodo Ref.],"Dentro",DATOS_[Check Nº SC Norm],"Sí")</f>
        <v>0</v>
      </c>
      <c r="F22" s="35">
        <f>COUNTIFS(DATOS_[AGRUP. CLAS. PROF.],$B21,DATOS_[Sexo],$B22,DATOS_[Check Periodo Ref.],"Dentro",DATOS_[Check Nº SC Anualiz],"Sí")</f>
        <v>0</v>
      </c>
      <c r="G22" s="35">
        <f>COUNTIFS(DATOS_[AGRUP. CLAS. PROF.],$B21,DATOS_[Sexo],$B22,DATOS_[Check Periodo Ref.],"Dentro",DATOS_[Check Nº SC Norm y Anualiz],"Sí")</f>
        <v>0</v>
      </c>
      <c r="H22" s="35">
        <f>COUNTIFS(DATOS_[AGRUP. CLAS. PROF.],$B21,DATOS_[Sexo],$B22,DATOS_[Check Periodo Ref.],"Dentro",DATOS_[Check Equiparación],"Sí")</f>
        <v>0</v>
      </c>
      <c r="I22" s="110">
        <f t="array" ref="I22">IFERROR(
MEDIAN(IF(DATOS_[Sexo]=$B22,IF(DATOS_[[AGRUP. CLAS. PROF.]:[AGRUP. CLAS. PROF.]]=$B21,IF(DATOS_[Check Equiparado]="Sí",IF(DATOS_[Check Periodo Ref.]="Dentro",DATOS_[SALARIO BASE Eq],FALSE))))),
0)</f>
        <v>0</v>
      </c>
      <c r="J22" s="111">
        <f t="array" ref="J22">IFERROR(
(MEDIAN((IF(DATOS_[[Sexo]:[Sexo]]=$B22,IF(DATOS_[[AGRUP. CLAS. PROF.]:[AGRUP. CLAS. PROF.]]=$B21,IF(DATOS_[[Check Periodo Ref.]:[Check Periodo Ref.]]="Dentro",IF(DATOS_[[Check Equiparado]:[Check Equiparado]]="Sí",IF(DATOS!AE$5="Sí",(1/DATOS_[[% anualiz]:[% anualiz]]),1)*IF(DATOS!AE$4="Sí",1/DATOS_[[% normaliz]:[% normaliz]],1)*(DATOS_[Conc.Sal.01])))))))),
0)</f>
        <v>0</v>
      </c>
      <c r="K22" s="111">
        <f t="array" ref="K22">IFERROR(
(MEDIAN((IF(DATOS_[[Sexo]:[Sexo]]=$B22,IF(DATOS_[[AGRUP. CLAS. PROF.]:[AGRUP. CLAS. PROF.]]=$B21,IF(DATOS_[[Check Periodo Ref.]:[Check Periodo Ref.]]="Dentro",IF(DATOS_[[Check Equiparado]:[Check Equiparado]]="Sí",IF(DATOS!AF$5="Sí",(1/DATOS_[[% anualiz]:[% anualiz]]),1)*IF(DATOS!AF$4="Sí",1/DATOS_[[% normaliz]:[% normaliz]],1)*(DATOS_[Conc.Sal.02])))))))),
0)</f>
        <v>0</v>
      </c>
      <c r="L22" s="111">
        <f t="array" ref="L22">IFERROR(
(MEDIAN((IF(DATOS_[[Sexo]:[Sexo]]=$B22,IF(DATOS_[[AGRUP. CLAS. PROF.]:[AGRUP. CLAS. PROF.]]=$B21,IF(DATOS_[[Check Periodo Ref.]:[Check Periodo Ref.]]="Dentro",IF(DATOS_[[Check Equiparado]:[Check Equiparado]]="Sí",IF(DATOS!AG$5="Sí",(1/DATOS_[[% anualiz]:[% anualiz]]),1)*IF(DATOS!AG$4="Sí",1/DATOS_[[% normaliz]:[% normaliz]],1)*(DATOS_[Conc.Sal.03])))))))),
0)</f>
        <v>0</v>
      </c>
      <c r="M22" s="111">
        <f t="array" ref="M22">IFERROR(
(MEDIAN((IF(DATOS_[[Sexo]:[Sexo]]=$B22,IF(DATOS_[[AGRUP. CLAS. PROF.]:[AGRUP. CLAS. PROF.]]=$B21,IF(DATOS_[[Check Periodo Ref.]:[Check Periodo Ref.]]="Dentro",IF(DATOS_[[Check Equiparado]:[Check Equiparado]]="Sí",IF(DATOS!AH$5="Sí",(1/DATOS_[[% anualiz]:[% anualiz]]),1)*IF(DATOS!AH$4="Sí",1/DATOS_[[% normaliz]:[% normaliz]],1)*(DATOS_[Conc.Sal.04])))))))),
0)</f>
        <v>0</v>
      </c>
      <c r="N22" s="111">
        <f t="array" ref="N22">IFERROR(
(MEDIAN((IF(DATOS_[[Sexo]:[Sexo]]=$B22,IF(DATOS_[[AGRUP. CLAS. PROF.]:[AGRUP. CLAS. PROF.]]=$B21,IF(DATOS_[[Check Periodo Ref.]:[Check Periodo Ref.]]="Dentro",IF(DATOS_[[Check Equiparado]:[Check Equiparado]]="Sí",IF(DATOS!AI$5="Sí",(1/DATOS_[[% anualiz]:[% anualiz]]),1)*IF(DATOS!AI$4="Sí",1/DATOS_[[% normaliz]:[% normaliz]],1)*(DATOS_[Conc.Sal.05])))))))),
0)</f>
        <v>0</v>
      </c>
      <c r="O22" s="111">
        <f t="array" ref="O22">IFERROR(
(MEDIAN((IF(DATOS_[[Sexo]:[Sexo]]=$B22,IF(DATOS_[[AGRUP. CLAS. PROF.]:[AGRUP. CLAS. PROF.]]=$B21,IF(DATOS_[[Check Periodo Ref.]:[Check Periodo Ref.]]="Dentro",IF(DATOS_[[Check Equiparado]:[Check Equiparado]]="Sí",IF(DATOS!AJ$5="Sí",(1/DATOS_[[% anualiz]:[% anualiz]]),1)*IF(DATOS!AJ$4="Sí",1/DATOS_[[% normaliz]:[% normaliz]],1)*(DATOS_[Conc.Sal.06])))))))),
0)</f>
        <v>0</v>
      </c>
      <c r="P22" s="111">
        <f t="array" ref="P22">IFERROR(
(MEDIAN((IF(DATOS_[[Sexo]:[Sexo]]=$B22,IF(DATOS_[[AGRUP. CLAS. PROF.]:[AGRUP. CLAS. PROF.]]=$B21,IF(DATOS_[[Check Periodo Ref.]:[Check Periodo Ref.]]="Dentro",IF(DATOS_[[Check Equiparado]:[Check Equiparado]]="Sí",IF(DATOS!AK$5="Sí",(1/DATOS_[[% anualiz]:[% anualiz]]),1)*IF(DATOS!AK$4="Sí",1/DATOS_[[% normaliz]:[% normaliz]],1)*(DATOS_[Conc.Sal.07])))))))),
0)</f>
        <v>0</v>
      </c>
      <c r="Q22" s="111">
        <f t="array" ref="Q22">IFERROR(
(MEDIAN((IF(DATOS_[[Sexo]:[Sexo]]=$B22,IF(DATOS_[[AGRUP. CLAS. PROF.]:[AGRUP. CLAS. PROF.]]=$B21,IF(DATOS_[[Check Periodo Ref.]:[Check Periodo Ref.]]="Dentro",IF(DATOS_[[Check Equiparado]:[Check Equiparado]]="Sí",IF(DATOS!AL$5="Sí",(1/DATOS_[[% anualiz]:[% anualiz]]),1)*IF(DATOS!AL$4="Sí",1/DATOS_[[% normaliz]:[% normaliz]],1)*(DATOS_[Conc.Sal.08])))))))),
0)</f>
        <v>0</v>
      </c>
      <c r="R22" s="111">
        <f t="array" ref="R22">IFERROR(
(MEDIAN((IF(DATOS_[[Sexo]:[Sexo]]=$B22,IF(DATOS_[[AGRUP. CLAS. PROF.]:[AGRUP. CLAS. PROF.]]=$B21,IF(DATOS_[[Check Periodo Ref.]:[Check Periodo Ref.]]="Dentro",IF(DATOS_[[Check Equiparado]:[Check Equiparado]]="Sí",IF(DATOS!AM$5="Sí",(1/DATOS_[[% anualiz]:[% anualiz]]),1)*IF(DATOS!AM$4="Sí",1/DATOS_[[% normaliz]:[% normaliz]],1)*(DATOS_[Conc.Sal.09])))))))),
0)</f>
        <v>0</v>
      </c>
      <c r="S22" s="111">
        <f t="array" ref="S22">IFERROR(
(MEDIAN((IF(DATOS_[[Sexo]:[Sexo]]=$B22,IF(DATOS_[[AGRUP. CLAS. PROF.]:[AGRUP. CLAS. PROF.]]=$B21,IF(DATOS_[[Check Periodo Ref.]:[Check Periodo Ref.]]="Dentro",IF(DATOS_[[Check Equiparado]:[Check Equiparado]]="Sí",IF(DATOS!AN$5="Sí",(1/DATOS_[[% anualiz]:[% anualiz]]),1)*IF(DATOS!AN$4="Sí",1/DATOS_[[% normaliz]:[% normaliz]],1)*(DATOS_[Conc.Sal.10])))))))),
0)</f>
        <v>0</v>
      </c>
      <c r="T22" s="111">
        <f t="array" ref="T22">IFERROR(
(MEDIAN((IF(DATOS_[[Sexo]:[Sexo]]=$B22,IF(DATOS_[[AGRUP. CLAS. PROF.]:[AGRUP. CLAS. PROF.]]=$B21,IF(DATOS_[[Check Periodo Ref.]:[Check Periodo Ref.]]="Dentro",IF(DATOS_[[Check Equiparado]:[Check Equiparado]]="Sí",IF(DATOS!AO$5="Sí",(1/DATOS_[[% anualiz]:[% anualiz]]),1)*IF(DATOS!AO$4="Sí",1/DATOS_[[% normaliz]:[% normaliz]],1)*(DATOS_[Conc.Sal.11])))))))),
0)</f>
        <v>0</v>
      </c>
      <c r="U22" s="111">
        <f t="array" ref="U22">IFERROR(
(MEDIAN((IF(DATOS_[[Sexo]:[Sexo]]=$B22,IF(DATOS_[[AGRUP. CLAS. PROF.]:[AGRUP. CLAS. PROF.]]=$B21,IF(DATOS_[[Check Periodo Ref.]:[Check Periodo Ref.]]="Dentro",IF(DATOS_[[Check Equiparado]:[Check Equiparado]]="Sí",IF(DATOS!AP$5="Sí",(1/DATOS_[[% anualiz]:[% anualiz]]),1)*IF(DATOS!AP$4="Sí",1/DATOS_[[% normaliz]:[% normaliz]],1)*(DATOS_[Conc.Sal.12])))))))),
0)</f>
        <v>0</v>
      </c>
      <c r="V22" s="111">
        <f t="array" ref="V22">IFERROR(
(MEDIAN((IF(DATOS_[[Sexo]:[Sexo]]=$B22,IF(DATOS_[[AGRUP. CLAS. PROF.]:[AGRUP. CLAS. PROF.]]=$B21,IF(DATOS_[[Check Periodo Ref.]:[Check Periodo Ref.]]="Dentro",IF(DATOS_[[Check Equiparado]:[Check Equiparado]]="Sí",IF(DATOS!AQ$5="Sí",(1/DATOS_[[% anualiz]:[% anualiz]]),1)*IF(DATOS!AQ$4="Sí",1/DATOS_[[% normaliz]:[% normaliz]],1)*(DATOS_[Conc.Sal.13])))))))),
0)</f>
        <v>0</v>
      </c>
      <c r="W22" s="111">
        <f t="array" ref="W22">IFERROR(
(MEDIAN((IF(DATOS_[[Sexo]:[Sexo]]=$B22,IF(DATOS_[[AGRUP. CLAS. PROF.]:[AGRUP. CLAS. PROF.]]=$B21,IF(DATOS_[[Check Periodo Ref.]:[Check Periodo Ref.]]="Dentro",IF(DATOS_[[Check Equiparado]:[Check Equiparado]]="Sí",IF(DATOS!AR$5="Sí",(1/DATOS_[[% anualiz]:[% anualiz]]),1)*IF(DATOS!AR$4="Sí",1/DATOS_[[% normaliz]:[% normaliz]],1)*(DATOS_[Conc.Sal.14])))))))),
0)</f>
        <v>0</v>
      </c>
      <c r="X22" s="111">
        <f t="array" ref="X22">IFERROR(
(MEDIAN((IF(DATOS_[[Sexo]:[Sexo]]=$B22,IF(DATOS_[[AGRUP. CLAS. PROF.]:[AGRUP. CLAS. PROF.]]=$B21,IF(DATOS_[[Check Periodo Ref.]:[Check Periodo Ref.]]="Dentro",IF(DATOS_[[Check Equiparado]:[Check Equiparado]]="Sí",IF(DATOS!AS$5="Sí",(1/DATOS_[[% anualiz]:[% anualiz]]),1)*IF(DATOS!AS$4="Sí",1/DATOS_[[% normaliz]:[% normaliz]],1)*(DATOS_[Conc.Sal.15])))))))),
0)</f>
        <v>0</v>
      </c>
      <c r="Y22" s="111">
        <f t="array" ref="Y22">IFERROR(
(MEDIAN((IF(DATOS_[[Sexo]:[Sexo]]=$B22,IF(DATOS_[[AGRUP. CLAS. PROF.]:[AGRUP. CLAS. PROF.]]=$B21,IF(DATOS_[[Check Periodo Ref.]:[Check Periodo Ref.]]="Dentro",IF(DATOS_[[Check Equiparado]:[Check Equiparado]]="Sí",IF(DATOS!AT$5="Sí",(1/DATOS_[[% anualiz]:[% anualiz]]),1)*IF(DATOS!AT$4="Sí",1/DATOS_[[% normaliz]:[% normaliz]],1)*(DATOS_[Conc.Sal.16])))))))),
0)</f>
        <v>0</v>
      </c>
      <c r="Z22" s="111">
        <f t="array" ref="Z22">IFERROR(
(MEDIAN((IF(DATOS_[[Sexo]:[Sexo]]=$B22,IF(DATOS_[[AGRUP. CLAS. PROF.]:[AGRUP. CLAS. PROF.]]=$B21,IF(DATOS_[[Check Periodo Ref.]:[Check Periodo Ref.]]="Dentro",IF(DATOS_[[Check Equiparado]:[Check Equiparado]]="Sí",IF(DATOS!AU$5="Sí",(1/DATOS_[[% anualiz]:[% anualiz]]),1)*IF(DATOS!AU$4="Sí",1/DATOS_[[% normaliz]:[% normaliz]],1)*(DATOS_[Conc.Sal.17])))))))),
0)</f>
        <v>0</v>
      </c>
      <c r="AA22" s="111">
        <f t="array" ref="AA22">IFERROR(
(MEDIAN((IF(DATOS_[[Sexo]:[Sexo]]=$B22,IF(DATOS_[[AGRUP. CLAS. PROF.]:[AGRUP. CLAS. PROF.]]=$B21,IF(DATOS_[[Check Periodo Ref.]:[Check Periodo Ref.]]="Dentro",IF(DATOS_[[Check Equiparado]:[Check Equiparado]]="Sí",IF(DATOS!AV$5="Sí",(1/DATOS_[[% anualiz]:[% anualiz]]),1)*IF(DATOS!AV$4="Sí",1/DATOS_[[% normaliz]:[% normaliz]],1)*(DATOS_[Conc.Sal.18])))))))),
0)</f>
        <v>0</v>
      </c>
      <c r="AB22" s="111">
        <f t="array" ref="AB22">IFERROR(
(MEDIAN((IF(DATOS_[[Sexo]:[Sexo]]=$B22,IF(DATOS_[[AGRUP. CLAS. PROF.]:[AGRUP. CLAS. PROF.]]=$B21,IF(DATOS_[[Check Periodo Ref.]:[Check Periodo Ref.]]="Dentro",IF(DATOS_[[Check Equiparado]:[Check Equiparado]]="Sí",IF(DATOS!AW$5="Sí",(1/DATOS_[[% anualiz]:[% anualiz]]),1)*IF(DATOS!AW$4="Sí",1/DATOS_[[% normaliz]:[% normaliz]],1)*(DATOS_[Conc.Sal.19])))))))),
0)</f>
        <v>0</v>
      </c>
      <c r="AC22" s="111">
        <f t="array" ref="AC22">IFERROR(
(MEDIAN((IF(DATOS_[[Sexo]:[Sexo]]=$B22,IF(DATOS_[[AGRUP. CLAS. PROF.]:[AGRUP. CLAS. PROF.]]=$B21,IF(DATOS_[[Check Periodo Ref.]:[Check Periodo Ref.]]="Dentro",IF(DATOS_[[Check Equiparado]:[Check Equiparado]]="Sí",IF(DATOS!AX$5="Sí",(1/DATOS_[[% anualiz]:[% anualiz]]),1)*IF(DATOS!AX$4="Sí",1/DATOS_[[% normaliz]:[% normaliz]],1)*(DATOS_[Conc.Sal.20])))))))),
0)</f>
        <v>0</v>
      </c>
      <c r="AD22" s="111">
        <f t="array" ref="AD22">IFERROR(
(MEDIAN((IF(DATOS_[[Sexo]:[Sexo]]=$B22,IF(DATOS_[[AGRUP. CLAS. PROF.]:[AGRUP. CLAS. PROF.]]=$B21,IF(DATOS_[[Check Periodo Ref.]:[Check Periodo Ref.]]="Dentro",IF(DATOS_[[Check Equiparado]:[Check Equiparado]]="Sí",IF(DATOS!AY$5="Sí",(1/DATOS_[[% anualiz]:[% anualiz]]),1)*IF(DATOS!AY$4="Sí",1/DATOS_[[% normaliz]:[% normaliz]],1)*(DATOS_[Conc.Sal.21])))))))),
0)</f>
        <v>0</v>
      </c>
      <c r="AE22" s="111">
        <f t="array" ref="AE22">IFERROR(
(MEDIAN((IF(DATOS_[[Sexo]:[Sexo]]=$B22,IF(DATOS_[[AGRUP. CLAS. PROF.]:[AGRUP. CLAS. PROF.]]=$B21,IF(DATOS_[[Check Periodo Ref.]:[Check Periodo Ref.]]="Dentro",IF(DATOS_[[Check Equiparado]:[Check Equiparado]]="Sí",IF(DATOS!AZ$5="Sí",(1/DATOS_[[% anualiz]:[% anualiz]]),1)*IF(DATOS!AZ$4="Sí",1/DATOS_[[% normaliz]:[% normaliz]],1)*(DATOS_[Conc.Sal.22])))))))),
0)</f>
        <v>0</v>
      </c>
      <c r="AF22" s="111">
        <f t="array" ref="AF22">IFERROR(
(MEDIAN((IF(DATOS_[[Sexo]:[Sexo]]=$B22,IF(DATOS_[[AGRUP. CLAS. PROF.]:[AGRUP. CLAS. PROF.]]=$B21,IF(DATOS_[[Check Periodo Ref.]:[Check Periodo Ref.]]="Dentro",IF(DATOS_[[Check Equiparado]:[Check Equiparado]]="Sí",IF(DATOS!BA$5="Sí",(1/DATOS_[[% anualiz]:[% anualiz]]),1)*IF(DATOS!BA$4="Sí",1/DATOS_[[% normaliz]:[% normaliz]],1)*(DATOS_[Conc.Sal.23])))))))),
0)</f>
        <v>0</v>
      </c>
      <c r="AG22" s="111">
        <f t="array" ref="AG22">IFERROR(
(MEDIAN((IF(DATOS_[[Sexo]:[Sexo]]=$B22,IF(DATOS_[[AGRUP. CLAS. PROF.]:[AGRUP. CLAS. PROF.]]=$B21,IF(DATOS_[[Check Periodo Ref.]:[Check Periodo Ref.]]="Dentro",IF(DATOS_[[Check Equiparado]:[Check Equiparado]]="Sí",IF(DATOS!BB$5="Sí",(1/DATOS_[[% anualiz]:[% anualiz]]),1)*IF(DATOS!BB$4="Sí",1/DATOS_[[% normaliz]:[% normaliz]],1)*(DATOS_[Conc.Sal.24])))))))),
0)</f>
        <v>0</v>
      </c>
      <c r="AH22" s="111">
        <f t="array" ref="AH22">IFERROR(
(MEDIAN((IF(DATOS_[[Sexo]:[Sexo]]=$B22,IF(DATOS_[[AGRUP. CLAS. PROF.]:[AGRUP. CLAS. PROF.]]=$B21,IF(DATOS_[[Check Periodo Ref.]:[Check Periodo Ref.]]="Dentro",IF(DATOS_[[Check Equiparado]:[Check Equiparado]]="Sí",IF(DATOS!BC$5="Sí",(1/DATOS_[[% anualiz]:[% anualiz]]),1)*IF(DATOS!BC$4="Sí",1/DATOS_[[% normaliz]:[% normaliz]],1)*(DATOS_[Conc.Sal.25])))))))),
0)</f>
        <v>0</v>
      </c>
      <c r="AI22" s="111">
        <f t="array" ref="AI22">IFERROR(
(MEDIAN((IF(DATOS_[[Sexo]:[Sexo]]=$B22,IF(DATOS_[[AGRUP. CLAS. PROF.]:[AGRUP. CLAS. PROF.]]=$B21,IF(DATOS_[[Check Periodo Ref.]:[Check Periodo Ref.]]="Dentro",IF(DATOS_[[Check Equiparado]:[Check Equiparado]]="Sí",IF(DATOS!BD$5="Sí",(1/DATOS_[[% anualiz]:[% anualiz]]),1)*IF(DATOS!BD$4="Sí",1/DATOS_[[% normaliz]:[% normaliz]],1)*(DATOS_[Conc.Sal.26])))))))),
0)</f>
        <v>0</v>
      </c>
      <c r="AJ22" s="111">
        <f t="array" ref="AJ22">IFERROR(
(MEDIAN((IF(DATOS_[[Sexo]:[Sexo]]=$B22,IF(DATOS_[[AGRUP. CLAS. PROF.]:[AGRUP. CLAS. PROF.]]=$B21,IF(DATOS_[[Check Periodo Ref.]:[Check Periodo Ref.]]="Dentro",IF(DATOS_[[Check Equiparado]:[Check Equiparado]]="Sí",IF(DATOS!BE$5="Sí",(1/DATOS_[[% anualiz]:[% anualiz]]),1)*IF(DATOS!BE$4="Sí",1/DATOS_[[% normaliz]:[% normaliz]],1)*(DATOS_[Conc.Sal.27])))))))),
0)</f>
        <v>0</v>
      </c>
      <c r="AK22" s="111">
        <f t="array" ref="AK22">IFERROR(
(MEDIAN((IF(DATOS_[[Sexo]:[Sexo]]=$B22,IF(DATOS_[[AGRUP. CLAS. PROF.]:[AGRUP. CLAS. PROF.]]=$B21,IF(DATOS_[[Check Periodo Ref.]:[Check Periodo Ref.]]="Dentro",IF(DATOS_[[Check Equiparado]:[Check Equiparado]]="Sí",IF(DATOS!BF$5="Sí",(1/DATOS_[[% anualiz]:[% anualiz]]),1)*IF(DATOS!BF$4="Sí",1/DATOS_[[% normaliz]:[% normaliz]],1)*(DATOS_[Conc.Sal.28])))))))),
0)</f>
        <v>0</v>
      </c>
      <c r="AL22" s="111">
        <f t="array" ref="AL22">IFERROR(
(MEDIAN((IF(DATOS_[[Sexo]:[Sexo]]=$B22,IF(DATOS_[[AGRUP. CLAS. PROF.]:[AGRUP. CLAS. PROF.]]=$B21,IF(DATOS_[[Check Periodo Ref.]:[Check Periodo Ref.]]="Dentro",IF(DATOS_[[Check Equiparado]:[Check Equiparado]]="Sí",IF(DATOS!BG$5="Sí",(1/DATOS_[[% anualiz]:[% anualiz]]),1)*IF(DATOS!BG$4="Sí",1/DATOS_[[% normaliz]:[% normaliz]],1)*(DATOS_[Conc.Sal.29])))))))),
0)</f>
        <v>0</v>
      </c>
      <c r="AM22" s="111">
        <f t="array" ref="AM22">IFERROR(
(MEDIAN((IF(DATOS_[[Sexo]:[Sexo]]=$B22,IF(DATOS_[[AGRUP. CLAS. PROF.]:[AGRUP. CLAS. PROF.]]=$B21,IF(DATOS_[[Check Periodo Ref.]:[Check Periodo Ref.]]="Dentro",IF(DATOS_[[Check Equiparado]:[Check Equiparado]]="Sí",IF(DATOS!BH$5="Sí",(1/DATOS_[[% anualiz]:[% anualiz]]),1)*IF(DATOS!BH$4="Sí",1/DATOS_[[% normaliz]:[% normaliz]],1)*(DATOS_[Conc.Sal.30])))))))),
0)</f>
        <v>0</v>
      </c>
      <c r="AN22" s="112">
        <f t="array" ref="AN22">IFERROR(
MEDIAN(IF(DATOS_[Sexo]=$B22,IF(DATOS_[[AGRUP. CLAS. PROF.]:[AGRUP. CLAS. PROF.]]=$B21,IF(DATOS_[Check Equiparado]="Sí",IF(DATOS_[Check Periodo Ref.]="Dentro",DATOS_[Tot COMPL.SAL Eq],FALSE))))),
0)</f>
        <v>0</v>
      </c>
      <c r="AO22" s="113">
        <f t="array" ref="AO22">IFERROR(
MEDIAN(IF(DATOS_[Sexo]=$B22,IF(DATOS_[[AGRUP. CLAS. PROF.]:[AGRUP. CLAS. PROF.]]=$B21,IF(DATOS_[Check Equiparado]="Sí",IF(DATOS_[Check Periodo Ref.]="Dentro",DATOS_[TOTAL SALARIO Eq],FALSE))))),
0)</f>
        <v>0</v>
      </c>
      <c r="AP22" s="114">
        <f t="array" ref="AP22">IFERROR(
(MEDIAN((IF(DATOS_[[Sexo]:[Sexo]]=$B22,IF(DATOS_[[AGRUP. CLAS. PROF.]:[AGRUP. CLAS. PROF.]]=$B21,IF(DATOS_[[Check Periodo Ref.]:[Check Periodo Ref.]]="Dentro",IF(DATOS_[[Check Equiparado]:[Check Equiparado]]="Sí",IF(DATOS!BI$5="Sí",(1/DATOS_[[% anualiz]:[% anualiz]]),1)*IF(DATOS!BI$4="Sí",1/DATOS_[[% normaliz]:[% normaliz]],1)*(DATOS_[C.Extra.01])))))))),
0)</f>
        <v>0</v>
      </c>
      <c r="AQ22" s="114">
        <f t="array" ref="AQ22">IFERROR(
(MEDIAN((IF(DATOS_[[Sexo]:[Sexo]]=$B22,IF(DATOS_[[AGRUP. CLAS. PROF.]:[AGRUP. CLAS. PROF.]]=$B21,IF(DATOS_[[Check Periodo Ref.]:[Check Periodo Ref.]]="Dentro",IF(DATOS_[[Check Equiparado]:[Check Equiparado]]="Sí",IF(DATOS!BJ$5="Sí",(1/DATOS_[[% anualiz]:[% anualiz]]),1)*IF(DATOS!BJ$4="Sí",1/DATOS_[[% normaliz]:[% normaliz]],1)*(DATOS_[C.Extra.02])))))))),
0)</f>
        <v>0</v>
      </c>
      <c r="AR22" s="114">
        <f t="array" ref="AR22">IFERROR(
(MEDIAN((IF(DATOS_[[Sexo]:[Sexo]]=$B22,IF(DATOS_[[AGRUP. CLAS. PROF.]:[AGRUP. CLAS. PROF.]]=$B21,IF(DATOS_[[Check Periodo Ref.]:[Check Periodo Ref.]]="Dentro",IF(DATOS_[[Check Equiparado]:[Check Equiparado]]="Sí",IF(DATOS!BK$5="Sí",(1/DATOS_[[% anualiz]:[% anualiz]]),1)*IF(DATOS!BK$4="Sí",1/DATOS_[[% normaliz]:[% normaliz]],1)*(DATOS_[C.Extra.03])))))))),
0)</f>
        <v>0</v>
      </c>
      <c r="AS22" s="114">
        <f t="array" ref="AS22">IFERROR(
(MEDIAN((IF(DATOS_[[Sexo]:[Sexo]]=$B22,IF(DATOS_[[AGRUP. CLAS. PROF.]:[AGRUP. CLAS. PROF.]]=$B21,IF(DATOS_[[Check Periodo Ref.]:[Check Periodo Ref.]]="Dentro",IF(DATOS_[[Check Equiparado]:[Check Equiparado]]="Sí",IF(DATOS!BL$5="Sí",(1/DATOS_[[% anualiz]:[% anualiz]]),1)*IF(DATOS!BL$4="Sí",1/DATOS_[[% normaliz]:[% normaliz]],1)*(DATOS_[C.Extra.04])))))))),
0)</f>
        <v>0</v>
      </c>
      <c r="AT22" s="114">
        <f t="array" ref="AT22">IFERROR(
(MEDIAN((IF(DATOS_[[Sexo]:[Sexo]]=$B22,IF(DATOS_[[AGRUP. CLAS. PROF.]:[AGRUP. CLAS. PROF.]]=$B21,IF(DATOS_[[Check Periodo Ref.]:[Check Periodo Ref.]]="Dentro",IF(DATOS_[[Check Equiparado]:[Check Equiparado]]="Sí",IF(DATOS!BM$5="Sí",(1/DATOS_[[% anualiz]:[% anualiz]]),1)*IF(DATOS!BM$4="Sí",1/DATOS_[[% normaliz]:[% normaliz]],1)*(DATOS_[C.Extra.05])))))))),
0)</f>
        <v>0</v>
      </c>
      <c r="AU22" s="115">
        <f t="array" ref="AU22">IFERROR(
MEDIAN(IF(DATOS_[Sexo]=$B22,IF(DATOS_[[AGRUP. CLAS. PROF.]:[AGRUP. CLAS. PROF.]]=$B21,IF(DATOS_[Check Equiparado]="Sí",IF(DATOS_[Check Periodo Ref.]="Dentro",DATOS_[Tot Extrasalarial Eq],FALSE))))),
0)</f>
        <v>0</v>
      </c>
      <c r="AV22" s="116">
        <f t="array" ref="AV22">IFERROR(
MEDIAN(IF(DATOS_[Sexo]=$B22,IF(DATOS_[[AGRUP. CLAS. PROF.]:[AGRUP. CLAS. PROF.]]=$B21,IF(DATOS_[Check Equiparado]="Sí",IF(DATOS_[Check Periodo Ref.]="Dentro",DATOS_[TOTAL Retrib Eq],FALSE))))),
0)</f>
        <v>0</v>
      </c>
    </row>
    <row r="23" spans="1:48" x14ac:dyDescent="0.3">
      <c r="A23" s="42" t="str">
        <f t="shared" ref="A23" si="14">+A22</f>
        <v>[ocultar]</v>
      </c>
      <c r="B23" s="86" t="s">
        <v>163</v>
      </c>
      <c r="C23" s="33">
        <f t="array" ref="C23">SUM(IF($B23=DATOS_[Sexo],
IF($B21=DATOS_[AGRUP. CLAS. PROF.],
IF("Dentro"=DATOS_[Check Periodo Ref.],
1/(COUNTIFS(DATOS_[Sexo],$B23,DATOS_[AGRUP. CLAS. PROF.],$B21,DATOS_[Check Periodo Ref.],"Dentro",DATOS_[id],DATOS_[id]))))))</f>
        <v>0</v>
      </c>
      <c r="D23" s="35">
        <f>COUNTIFS(DATOS_[AGRUP. CLAS. PROF.],$B21,DATOS_[Sexo],$B23,DATOS_[Check Periodo Ref.],"Dentro")</f>
        <v>0</v>
      </c>
      <c r="E23" s="35">
        <f>COUNTIFS(DATOS_[AGRUP. CLAS. PROF.],$B21,DATOS_[Sexo],$B23,DATOS_[Check Periodo Ref.],"Dentro",DATOS_[Check Nº SC Norm],"Sí")</f>
        <v>0</v>
      </c>
      <c r="F23" s="35">
        <f>COUNTIFS(DATOS_[AGRUP. CLAS. PROF.],$B21,DATOS_[Sexo],$B23,DATOS_[Check Periodo Ref.],"Dentro",DATOS_[Check Nº SC Anualiz],"Sí")</f>
        <v>0</v>
      </c>
      <c r="G23" s="35">
        <f>COUNTIFS(DATOS_[AGRUP. CLAS. PROF.],$B21,DATOS_[Sexo],$B23,DATOS_[Check Periodo Ref.],"Dentro",DATOS_[Check Nº SC Norm y Anualiz],"Sí")</f>
        <v>0</v>
      </c>
      <c r="H23" s="35">
        <f>COUNTIFS(DATOS_[AGRUP. CLAS. PROF.],$B21,DATOS_[Sexo],$B23,DATOS_[Check Periodo Ref.],"Dentro",DATOS_[Check Equiparación],"Sí")</f>
        <v>0</v>
      </c>
      <c r="I23" s="110" cm="1">
        <f t="array" ref="I23">IFERROR(
MEDIAN(IF(DATOS_[Sexo]=$B23,IF(DATOS_[[AGRUP. CLAS. PROF.]:[AGRUP. CLAS. PROF.]]=$B21,IF(DATOS_[Check Equiparado]="Sí",IF(DATOS_[Check Periodo Ref.]="Dentro",DATOS_[SALARIO BASE Eq],FALSE))))),
0)</f>
        <v>0</v>
      </c>
      <c r="J23" s="111">
        <f t="array" ref="J23">IFERROR(
(MEDIAN((IF(DATOS_[[Sexo]:[Sexo]]=$B23,IF(DATOS_[[AGRUP. CLAS. PROF.]:[AGRUP. CLAS. PROF.]]=$B21,IF(DATOS_[[Check Periodo Ref.]:[Check Periodo Ref.]]="Dentro",IF(DATOS_[[Check Equiparado]:[Check Equiparado]]="Sí",IF(DATOS!AE$5="Sí",(1/DATOS_[[% anualiz]:[% anualiz]]),1)*IF(DATOS!AE$4="Sí",1/DATOS_[[% normaliz]:[% normaliz]],1)*(DATOS_[Conc.Sal.01])))))))),
0)</f>
        <v>0</v>
      </c>
      <c r="K23" s="111">
        <f t="array" ref="K23">IFERROR(
(MEDIAN((IF(DATOS_[[Sexo]:[Sexo]]=$B23,IF(DATOS_[[AGRUP. CLAS. PROF.]:[AGRUP. CLAS. PROF.]]=$B21,IF(DATOS_[[Check Periodo Ref.]:[Check Periodo Ref.]]="Dentro",IF(DATOS_[[Check Equiparado]:[Check Equiparado]]="Sí",IF(DATOS!AF$5="Sí",(1/DATOS_[[% anualiz]:[% anualiz]]),1)*IF(DATOS!AF$4="Sí",1/DATOS_[[% normaliz]:[% normaliz]],1)*(DATOS_[Conc.Sal.02])))))))),
0)</f>
        <v>0</v>
      </c>
      <c r="L23" s="111">
        <f t="array" ref="L23">IFERROR(
(MEDIAN((IF(DATOS_[[Sexo]:[Sexo]]=$B23,IF(DATOS_[[AGRUP. CLAS. PROF.]:[AGRUP. CLAS. PROF.]]=$B21,IF(DATOS_[[Check Periodo Ref.]:[Check Periodo Ref.]]="Dentro",IF(DATOS_[[Check Equiparado]:[Check Equiparado]]="Sí",IF(DATOS!AG$5="Sí",(1/DATOS_[[% anualiz]:[% anualiz]]),1)*IF(DATOS!AG$4="Sí",1/DATOS_[[% normaliz]:[% normaliz]],1)*(DATOS_[Conc.Sal.03])))))))),
0)</f>
        <v>0</v>
      </c>
      <c r="M23" s="111">
        <f t="array" ref="M23">IFERROR(
(MEDIAN((IF(DATOS_[[Sexo]:[Sexo]]=$B23,IF(DATOS_[[AGRUP. CLAS. PROF.]:[AGRUP. CLAS. PROF.]]=$B21,IF(DATOS_[[Check Periodo Ref.]:[Check Periodo Ref.]]="Dentro",IF(DATOS_[[Check Equiparado]:[Check Equiparado]]="Sí",IF(DATOS!AH$5="Sí",(1/DATOS_[[% anualiz]:[% anualiz]]),1)*IF(DATOS!AH$4="Sí",1/DATOS_[[% normaliz]:[% normaliz]],1)*(DATOS_[Conc.Sal.04])))))))),
0)</f>
        <v>0</v>
      </c>
      <c r="N23" s="111">
        <f t="array" ref="N23">IFERROR(
(MEDIAN((IF(DATOS_[[Sexo]:[Sexo]]=$B23,IF(DATOS_[[AGRUP. CLAS. PROF.]:[AGRUP. CLAS. PROF.]]=$B21,IF(DATOS_[[Check Periodo Ref.]:[Check Periodo Ref.]]="Dentro",IF(DATOS_[[Check Equiparado]:[Check Equiparado]]="Sí",IF(DATOS!AI$5="Sí",(1/DATOS_[[% anualiz]:[% anualiz]]),1)*IF(DATOS!AI$4="Sí",1/DATOS_[[% normaliz]:[% normaliz]],1)*(DATOS_[Conc.Sal.05])))))))),
0)</f>
        <v>0</v>
      </c>
      <c r="O23" s="111">
        <f t="array" ref="O23">IFERROR(
(MEDIAN((IF(DATOS_[[Sexo]:[Sexo]]=$B23,IF(DATOS_[[AGRUP. CLAS. PROF.]:[AGRUP. CLAS. PROF.]]=$B21,IF(DATOS_[[Check Periodo Ref.]:[Check Periodo Ref.]]="Dentro",IF(DATOS_[[Check Equiparado]:[Check Equiparado]]="Sí",IF(DATOS!AJ$5="Sí",(1/DATOS_[[% anualiz]:[% anualiz]]),1)*IF(DATOS!AJ$4="Sí",1/DATOS_[[% normaliz]:[% normaliz]],1)*(DATOS_[Conc.Sal.06])))))))),
0)</f>
        <v>0</v>
      </c>
      <c r="P23" s="111">
        <f t="array" ref="P23">IFERROR(
(MEDIAN((IF(DATOS_[[Sexo]:[Sexo]]=$B23,IF(DATOS_[[AGRUP. CLAS. PROF.]:[AGRUP. CLAS. PROF.]]=$B21,IF(DATOS_[[Check Periodo Ref.]:[Check Periodo Ref.]]="Dentro",IF(DATOS_[[Check Equiparado]:[Check Equiparado]]="Sí",IF(DATOS!AK$5="Sí",(1/DATOS_[[% anualiz]:[% anualiz]]),1)*IF(DATOS!AK$4="Sí",1/DATOS_[[% normaliz]:[% normaliz]],1)*(DATOS_[Conc.Sal.07])))))))),
0)</f>
        <v>0</v>
      </c>
      <c r="Q23" s="111">
        <f t="array" ref="Q23">IFERROR(
(MEDIAN((IF(DATOS_[[Sexo]:[Sexo]]=$B23,IF(DATOS_[[AGRUP. CLAS. PROF.]:[AGRUP. CLAS. PROF.]]=$B21,IF(DATOS_[[Check Periodo Ref.]:[Check Periodo Ref.]]="Dentro",IF(DATOS_[[Check Equiparado]:[Check Equiparado]]="Sí",IF(DATOS!AL$5="Sí",(1/DATOS_[[% anualiz]:[% anualiz]]),1)*IF(DATOS!AL$4="Sí",1/DATOS_[[% normaliz]:[% normaliz]],1)*(DATOS_[Conc.Sal.08])))))))),
0)</f>
        <v>0</v>
      </c>
      <c r="R23" s="111">
        <f t="array" ref="R23">IFERROR(
(MEDIAN((IF(DATOS_[[Sexo]:[Sexo]]=$B23,IF(DATOS_[[AGRUP. CLAS. PROF.]:[AGRUP. CLAS. PROF.]]=$B21,IF(DATOS_[[Check Periodo Ref.]:[Check Periodo Ref.]]="Dentro",IF(DATOS_[[Check Equiparado]:[Check Equiparado]]="Sí",IF(DATOS!AM$5="Sí",(1/DATOS_[[% anualiz]:[% anualiz]]),1)*IF(DATOS!AM$4="Sí",1/DATOS_[[% normaliz]:[% normaliz]],1)*(DATOS_[Conc.Sal.09])))))))),
0)</f>
        <v>0</v>
      </c>
      <c r="S23" s="111">
        <f t="array" ref="S23">IFERROR(
(MEDIAN((IF(DATOS_[[Sexo]:[Sexo]]=$B23,IF(DATOS_[[AGRUP. CLAS. PROF.]:[AGRUP. CLAS. PROF.]]=$B21,IF(DATOS_[[Check Periodo Ref.]:[Check Periodo Ref.]]="Dentro",IF(DATOS_[[Check Equiparado]:[Check Equiparado]]="Sí",IF(DATOS!AN$5="Sí",(1/DATOS_[[% anualiz]:[% anualiz]]),1)*IF(DATOS!AN$4="Sí",1/DATOS_[[% normaliz]:[% normaliz]],1)*(DATOS_[Conc.Sal.10])))))))),
0)</f>
        <v>0</v>
      </c>
      <c r="T23" s="111">
        <f t="array" ref="T23">IFERROR(
(MEDIAN((IF(DATOS_[[Sexo]:[Sexo]]=$B23,IF(DATOS_[[AGRUP. CLAS. PROF.]:[AGRUP. CLAS. PROF.]]=$B21,IF(DATOS_[[Check Periodo Ref.]:[Check Periodo Ref.]]="Dentro",IF(DATOS_[[Check Equiparado]:[Check Equiparado]]="Sí",IF(DATOS!AO$5="Sí",(1/DATOS_[[% anualiz]:[% anualiz]]),1)*IF(DATOS!AO$4="Sí",1/DATOS_[[% normaliz]:[% normaliz]],1)*(DATOS_[Conc.Sal.11])))))))),
0)</f>
        <v>0</v>
      </c>
      <c r="U23" s="111">
        <f t="array" ref="U23">IFERROR(
(MEDIAN((IF(DATOS_[[Sexo]:[Sexo]]=$B23,IF(DATOS_[[AGRUP. CLAS. PROF.]:[AGRUP. CLAS. PROF.]]=$B21,IF(DATOS_[[Check Periodo Ref.]:[Check Periodo Ref.]]="Dentro",IF(DATOS_[[Check Equiparado]:[Check Equiparado]]="Sí",IF(DATOS!AP$5="Sí",(1/DATOS_[[% anualiz]:[% anualiz]]),1)*IF(DATOS!AP$4="Sí",1/DATOS_[[% normaliz]:[% normaliz]],1)*(DATOS_[Conc.Sal.12])))))))),
0)</f>
        <v>0</v>
      </c>
      <c r="V23" s="111">
        <f t="array" ref="V23">IFERROR(
(MEDIAN((IF(DATOS_[[Sexo]:[Sexo]]=$B23,IF(DATOS_[[AGRUP. CLAS. PROF.]:[AGRUP. CLAS. PROF.]]=$B21,IF(DATOS_[[Check Periodo Ref.]:[Check Periodo Ref.]]="Dentro",IF(DATOS_[[Check Equiparado]:[Check Equiparado]]="Sí",IF(DATOS!AQ$5="Sí",(1/DATOS_[[% anualiz]:[% anualiz]]),1)*IF(DATOS!AQ$4="Sí",1/DATOS_[[% normaliz]:[% normaliz]],1)*(DATOS_[Conc.Sal.13])))))))),
0)</f>
        <v>0</v>
      </c>
      <c r="W23" s="111">
        <f t="array" ref="W23">IFERROR(
(MEDIAN((IF(DATOS_[[Sexo]:[Sexo]]=$B23,IF(DATOS_[[AGRUP. CLAS. PROF.]:[AGRUP. CLAS. PROF.]]=$B21,IF(DATOS_[[Check Periodo Ref.]:[Check Periodo Ref.]]="Dentro",IF(DATOS_[[Check Equiparado]:[Check Equiparado]]="Sí",IF(DATOS!AR$5="Sí",(1/DATOS_[[% anualiz]:[% anualiz]]),1)*IF(DATOS!AR$4="Sí",1/DATOS_[[% normaliz]:[% normaliz]],1)*(DATOS_[Conc.Sal.14])))))))),
0)</f>
        <v>0</v>
      </c>
      <c r="X23" s="111">
        <f t="array" ref="X23">IFERROR(
(MEDIAN((IF(DATOS_[[Sexo]:[Sexo]]=$B23,IF(DATOS_[[AGRUP. CLAS. PROF.]:[AGRUP. CLAS. PROF.]]=$B21,IF(DATOS_[[Check Periodo Ref.]:[Check Periodo Ref.]]="Dentro",IF(DATOS_[[Check Equiparado]:[Check Equiparado]]="Sí",IF(DATOS!AS$5="Sí",(1/DATOS_[[% anualiz]:[% anualiz]]),1)*IF(DATOS!AS$4="Sí",1/DATOS_[[% normaliz]:[% normaliz]],1)*(DATOS_[Conc.Sal.15])))))))),
0)</f>
        <v>0</v>
      </c>
      <c r="Y23" s="111">
        <f t="array" ref="Y23">IFERROR(
(MEDIAN((IF(DATOS_[[Sexo]:[Sexo]]=$B23,IF(DATOS_[[AGRUP. CLAS. PROF.]:[AGRUP. CLAS. PROF.]]=$B21,IF(DATOS_[[Check Periodo Ref.]:[Check Periodo Ref.]]="Dentro",IF(DATOS_[[Check Equiparado]:[Check Equiparado]]="Sí",IF(DATOS!AT$5="Sí",(1/DATOS_[[% anualiz]:[% anualiz]]),1)*IF(DATOS!AT$4="Sí",1/DATOS_[[% normaliz]:[% normaliz]],1)*(DATOS_[Conc.Sal.16])))))))),
0)</f>
        <v>0</v>
      </c>
      <c r="Z23" s="111">
        <f t="array" ref="Z23">IFERROR(
(MEDIAN((IF(DATOS_[[Sexo]:[Sexo]]=$B23,IF(DATOS_[[AGRUP. CLAS. PROF.]:[AGRUP. CLAS. PROF.]]=$B21,IF(DATOS_[[Check Periodo Ref.]:[Check Periodo Ref.]]="Dentro",IF(DATOS_[[Check Equiparado]:[Check Equiparado]]="Sí",IF(DATOS!AU$5="Sí",(1/DATOS_[[% anualiz]:[% anualiz]]),1)*IF(DATOS!AU$4="Sí",1/DATOS_[[% normaliz]:[% normaliz]],1)*(DATOS_[Conc.Sal.17])))))))),
0)</f>
        <v>0</v>
      </c>
      <c r="AA23" s="111">
        <f t="array" ref="AA23">IFERROR(
(MEDIAN((IF(DATOS_[[Sexo]:[Sexo]]=$B23,IF(DATOS_[[AGRUP. CLAS. PROF.]:[AGRUP. CLAS. PROF.]]=$B21,IF(DATOS_[[Check Periodo Ref.]:[Check Periodo Ref.]]="Dentro",IF(DATOS_[[Check Equiparado]:[Check Equiparado]]="Sí",IF(DATOS!AV$5="Sí",(1/DATOS_[[% anualiz]:[% anualiz]]),1)*IF(DATOS!AV$4="Sí",1/DATOS_[[% normaliz]:[% normaliz]],1)*(DATOS_[Conc.Sal.18])))))))),
0)</f>
        <v>0</v>
      </c>
      <c r="AB23" s="111">
        <f t="array" ref="AB23">IFERROR(
(MEDIAN((IF(DATOS_[[Sexo]:[Sexo]]=$B23,IF(DATOS_[[AGRUP. CLAS. PROF.]:[AGRUP. CLAS. PROF.]]=$B21,IF(DATOS_[[Check Periodo Ref.]:[Check Periodo Ref.]]="Dentro",IF(DATOS_[[Check Equiparado]:[Check Equiparado]]="Sí",IF(DATOS!AW$5="Sí",(1/DATOS_[[% anualiz]:[% anualiz]]),1)*IF(DATOS!AW$4="Sí",1/DATOS_[[% normaliz]:[% normaliz]],1)*(DATOS_[Conc.Sal.19])))))))),
0)</f>
        <v>0</v>
      </c>
      <c r="AC23" s="111">
        <f t="array" ref="AC23">IFERROR(
(MEDIAN((IF(DATOS_[[Sexo]:[Sexo]]=$B23,IF(DATOS_[[AGRUP. CLAS. PROF.]:[AGRUP. CLAS. PROF.]]=$B21,IF(DATOS_[[Check Periodo Ref.]:[Check Periodo Ref.]]="Dentro",IF(DATOS_[[Check Equiparado]:[Check Equiparado]]="Sí",IF(DATOS!AX$5="Sí",(1/DATOS_[[% anualiz]:[% anualiz]]),1)*IF(DATOS!AX$4="Sí",1/DATOS_[[% normaliz]:[% normaliz]],1)*(DATOS_[Conc.Sal.20])))))))),
0)</f>
        <v>0</v>
      </c>
      <c r="AD23" s="111">
        <f t="array" ref="AD23">IFERROR(
(MEDIAN((IF(DATOS_[[Sexo]:[Sexo]]=$B23,IF(DATOS_[[AGRUP. CLAS. PROF.]:[AGRUP. CLAS. PROF.]]=$B21,IF(DATOS_[[Check Periodo Ref.]:[Check Periodo Ref.]]="Dentro",IF(DATOS_[[Check Equiparado]:[Check Equiparado]]="Sí",IF(DATOS!AY$5="Sí",(1/DATOS_[[% anualiz]:[% anualiz]]),1)*IF(DATOS!AY$4="Sí",1/DATOS_[[% normaliz]:[% normaliz]],1)*(DATOS_[Conc.Sal.21])))))))),
0)</f>
        <v>0</v>
      </c>
      <c r="AE23" s="111">
        <f t="array" ref="AE23">IFERROR(
(MEDIAN((IF(DATOS_[[Sexo]:[Sexo]]=$B23,IF(DATOS_[[AGRUP. CLAS. PROF.]:[AGRUP. CLAS. PROF.]]=$B21,IF(DATOS_[[Check Periodo Ref.]:[Check Periodo Ref.]]="Dentro",IF(DATOS_[[Check Equiparado]:[Check Equiparado]]="Sí",IF(DATOS!AZ$5="Sí",(1/DATOS_[[% anualiz]:[% anualiz]]),1)*IF(DATOS!AZ$4="Sí",1/DATOS_[[% normaliz]:[% normaliz]],1)*(DATOS_[Conc.Sal.22])))))))),
0)</f>
        <v>0</v>
      </c>
      <c r="AF23" s="111">
        <f t="array" ref="AF23">IFERROR(
(MEDIAN((IF(DATOS_[[Sexo]:[Sexo]]=$B23,IF(DATOS_[[AGRUP. CLAS. PROF.]:[AGRUP. CLAS. PROF.]]=$B21,IF(DATOS_[[Check Periodo Ref.]:[Check Periodo Ref.]]="Dentro",IF(DATOS_[[Check Equiparado]:[Check Equiparado]]="Sí",IF(DATOS!BA$5="Sí",(1/DATOS_[[% anualiz]:[% anualiz]]),1)*IF(DATOS!BA$4="Sí",1/DATOS_[[% normaliz]:[% normaliz]],1)*(DATOS_[Conc.Sal.23])))))))),
0)</f>
        <v>0</v>
      </c>
      <c r="AG23" s="111">
        <f t="array" ref="AG23">IFERROR(
(MEDIAN((IF(DATOS_[[Sexo]:[Sexo]]=$B23,IF(DATOS_[[AGRUP. CLAS. PROF.]:[AGRUP. CLAS. PROF.]]=$B21,IF(DATOS_[[Check Periodo Ref.]:[Check Periodo Ref.]]="Dentro",IF(DATOS_[[Check Equiparado]:[Check Equiparado]]="Sí",IF(DATOS!BB$5="Sí",(1/DATOS_[[% anualiz]:[% anualiz]]),1)*IF(DATOS!BB$4="Sí",1/DATOS_[[% normaliz]:[% normaliz]],1)*(DATOS_[Conc.Sal.24])))))))),
0)</f>
        <v>0</v>
      </c>
      <c r="AH23" s="111">
        <f t="array" ref="AH23">IFERROR(
(MEDIAN((IF(DATOS_[[Sexo]:[Sexo]]=$B23,IF(DATOS_[[AGRUP. CLAS. PROF.]:[AGRUP. CLAS. PROF.]]=$B21,IF(DATOS_[[Check Periodo Ref.]:[Check Periodo Ref.]]="Dentro",IF(DATOS_[[Check Equiparado]:[Check Equiparado]]="Sí",IF(DATOS!BC$5="Sí",(1/DATOS_[[% anualiz]:[% anualiz]]),1)*IF(DATOS!BC$4="Sí",1/DATOS_[[% normaliz]:[% normaliz]],1)*(DATOS_[Conc.Sal.25])))))))),
0)</f>
        <v>0</v>
      </c>
      <c r="AI23" s="111">
        <f t="array" ref="AI23">IFERROR(
(MEDIAN((IF(DATOS_[[Sexo]:[Sexo]]=$B23,IF(DATOS_[[AGRUP. CLAS. PROF.]:[AGRUP. CLAS. PROF.]]=$B21,IF(DATOS_[[Check Periodo Ref.]:[Check Periodo Ref.]]="Dentro",IF(DATOS_[[Check Equiparado]:[Check Equiparado]]="Sí",IF(DATOS!BD$5="Sí",(1/DATOS_[[% anualiz]:[% anualiz]]),1)*IF(DATOS!BD$4="Sí",1/DATOS_[[% normaliz]:[% normaliz]],1)*(DATOS_[Conc.Sal.26])))))))),
0)</f>
        <v>0</v>
      </c>
      <c r="AJ23" s="111">
        <f t="array" ref="AJ23">IFERROR(
(MEDIAN((IF(DATOS_[[Sexo]:[Sexo]]=$B23,IF(DATOS_[[AGRUP. CLAS. PROF.]:[AGRUP. CLAS. PROF.]]=$B21,IF(DATOS_[[Check Periodo Ref.]:[Check Periodo Ref.]]="Dentro",IF(DATOS_[[Check Equiparado]:[Check Equiparado]]="Sí",IF(DATOS!BE$5="Sí",(1/DATOS_[[% anualiz]:[% anualiz]]),1)*IF(DATOS!BE$4="Sí",1/DATOS_[[% normaliz]:[% normaliz]],1)*(DATOS_[Conc.Sal.27])))))))),
0)</f>
        <v>0</v>
      </c>
      <c r="AK23" s="111">
        <f t="array" ref="AK23">IFERROR(
(MEDIAN((IF(DATOS_[[Sexo]:[Sexo]]=$B23,IF(DATOS_[[AGRUP. CLAS. PROF.]:[AGRUP. CLAS. PROF.]]=$B21,IF(DATOS_[[Check Periodo Ref.]:[Check Periodo Ref.]]="Dentro",IF(DATOS_[[Check Equiparado]:[Check Equiparado]]="Sí",IF(DATOS!BF$5="Sí",(1/DATOS_[[% anualiz]:[% anualiz]]),1)*IF(DATOS!BF$4="Sí",1/DATOS_[[% normaliz]:[% normaliz]],1)*(DATOS_[Conc.Sal.28])))))))),
0)</f>
        <v>0</v>
      </c>
      <c r="AL23" s="111">
        <f t="array" ref="AL23">IFERROR(
(MEDIAN((IF(DATOS_[[Sexo]:[Sexo]]=$B23,IF(DATOS_[[AGRUP. CLAS. PROF.]:[AGRUP. CLAS. PROF.]]=$B21,IF(DATOS_[[Check Periodo Ref.]:[Check Periodo Ref.]]="Dentro",IF(DATOS_[[Check Equiparado]:[Check Equiparado]]="Sí",IF(DATOS!BG$5="Sí",(1/DATOS_[[% anualiz]:[% anualiz]]),1)*IF(DATOS!BG$4="Sí",1/DATOS_[[% normaliz]:[% normaliz]],1)*(DATOS_[Conc.Sal.29])))))))),
0)</f>
        <v>0</v>
      </c>
      <c r="AM23" s="111">
        <f t="array" ref="AM23">IFERROR(
(MEDIAN((IF(DATOS_[[Sexo]:[Sexo]]=$B23,IF(DATOS_[[AGRUP. CLAS. PROF.]:[AGRUP. CLAS. PROF.]]=$B21,IF(DATOS_[[Check Periodo Ref.]:[Check Periodo Ref.]]="Dentro",IF(DATOS_[[Check Equiparado]:[Check Equiparado]]="Sí",IF(DATOS!BH$5="Sí",(1/DATOS_[[% anualiz]:[% anualiz]]),1)*IF(DATOS!BH$4="Sí",1/DATOS_[[% normaliz]:[% normaliz]],1)*(DATOS_[Conc.Sal.30])))))))),
0)</f>
        <v>0</v>
      </c>
      <c r="AN23" s="112">
        <f t="array" ref="AN23">IFERROR(
MEDIAN(IF(DATOS_[Sexo]=$B23,IF(DATOS_[[AGRUP. CLAS. PROF.]:[AGRUP. CLAS. PROF.]]=$B21,IF(DATOS_[Check Equiparado]="Sí",IF(DATOS_[Check Periodo Ref.]="Dentro",DATOS_[Tot COMPL.SAL Eq],FALSE))))),
0)</f>
        <v>0</v>
      </c>
      <c r="AO23" s="113">
        <f t="array" ref="AO23">IFERROR(
MEDIAN(IF(DATOS_[Sexo]=$B23,IF(DATOS_[[AGRUP. CLAS. PROF.]:[AGRUP. CLAS. PROF.]]=$B21,IF(DATOS_[Check Equiparado]="Sí",IF(DATOS_[Check Periodo Ref.]="Dentro",DATOS_[TOTAL SALARIO Eq],FALSE))))),
0)</f>
        <v>0</v>
      </c>
      <c r="AP23" s="114">
        <f t="array" ref="AP23">IFERROR(
(MEDIAN((IF(DATOS_[[Sexo]:[Sexo]]=$B23,IF(DATOS_[[AGRUP. CLAS. PROF.]:[AGRUP. CLAS. PROF.]]=$B21,IF(DATOS_[[Check Periodo Ref.]:[Check Periodo Ref.]]="Dentro",IF(DATOS_[[Check Equiparado]:[Check Equiparado]]="Sí",IF(DATOS!BI$5="Sí",(1/DATOS_[[% anualiz]:[% anualiz]]),1)*IF(DATOS!BI$4="Sí",1/DATOS_[[% normaliz]:[% normaliz]],1)*(DATOS_[C.Extra.01])))))))),
0)</f>
        <v>0</v>
      </c>
      <c r="AQ23" s="114">
        <f t="array" ref="AQ23">IFERROR(
(MEDIAN((IF(DATOS_[[Sexo]:[Sexo]]=$B23,IF(DATOS_[[AGRUP. CLAS. PROF.]:[AGRUP. CLAS. PROF.]]=$B21,IF(DATOS_[[Check Periodo Ref.]:[Check Periodo Ref.]]="Dentro",IF(DATOS_[[Check Equiparado]:[Check Equiparado]]="Sí",IF(DATOS!BJ$5="Sí",(1/DATOS_[[% anualiz]:[% anualiz]]),1)*IF(DATOS!BJ$4="Sí",1/DATOS_[[% normaliz]:[% normaliz]],1)*(DATOS_[C.Extra.02])))))))),
0)</f>
        <v>0</v>
      </c>
      <c r="AR23" s="114">
        <f t="array" ref="AR23">IFERROR(
(MEDIAN((IF(DATOS_[[Sexo]:[Sexo]]=$B23,IF(DATOS_[[AGRUP. CLAS. PROF.]:[AGRUP. CLAS. PROF.]]=$B21,IF(DATOS_[[Check Periodo Ref.]:[Check Periodo Ref.]]="Dentro",IF(DATOS_[[Check Equiparado]:[Check Equiparado]]="Sí",IF(DATOS!BK$5="Sí",(1/DATOS_[[% anualiz]:[% anualiz]]),1)*IF(DATOS!BK$4="Sí",1/DATOS_[[% normaliz]:[% normaliz]],1)*(DATOS_[C.Extra.03])))))))),
0)</f>
        <v>0</v>
      </c>
      <c r="AS23" s="114">
        <f t="array" ref="AS23">IFERROR(
(MEDIAN((IF(DATOS_[[Sexo]:[Sexo]]=$B23,IF(DATOS_[[AGRUP. CLAS. PROF.]:[AGRUP. CLAS. PROF.]]=$B21,IF(DATOS_[[Check Periodo Ref.]:[Check Periodo Ref.]]="Dentro",IF(DATOS_[[Check Equiparado]:[Check Equiparado]]="Sí",IF(DATOS!BL$5="Sí",(1/DATOS_[[% anualiz]:[% anualiz]]),1)*IF(DATOS!BL$4="Sí",1/DATOS_[[% normaliz]:[% normaliz]],1)*(DATOS_[C.Extra.04])))))))),
0)</f>
        <v>0</v>
      </c>
      <c r="AT23" s="114">
        <f t="array" ref="AT23">IFERROR(
(MEDIAN((IF(DATOS_[[Sexo]:[Sexo]]=$B23,IF(DATOS_[[AGRUP. CLAS. PROF.]:[AGRUP. CLAS. PROF.]]=$B21,IF(DATOS_[[Check Periodo Ref.]:[Check Periodo Ref.]]="Dentro",IF(DATOS_[[Check Equiparado]:[Check Equiparado]]="Sí",IF(DATOS!BM$5="Sí",(1/DATOS_[[% anualiz]:[% anualiz]]),1)*IF(DATOS!BM$4="Sí",1/DATOS_[[% normaliz]:[% normaliz]],1)*(DATOS_[C.Extra.05])))))))),
0)</f>
        <v>0</v>
      </c>
      <c r="AU23" s="115">
        <f t="array" ref="AU23">IFERROR(
MEDIAN(IF(DATOS_[Sexo]=$B23,IF(DATOS_[[AGRUP. CLAS. PROF.]:[AGRUP. CLAS. PROF.]]=$B21,IF(DATOS_[Check Equiparado]="Sí",IF(DATOS_[Check Periodo Ref.]="Dentro",DATOS_[Tot Extrasalarial Eq],FALSE))))),
0)</f>
        <v>0</v>
      </c>
      <c r="AV23" s="116">
        <f t="array" ref="AV23">IFERROR(
MEDIAN(IF(DATOS_[Sexo]=$B23,IF(DATOS_[[AGRUP. CLAS. PROF.]:[AGRUP. CLAS. PROF.]]=$B21,IF(DATOS_[Check Equiparado]="Sí",IF(DATOS_[Check Periodo Ref.]="Dentro",DATOS_[TOTAL Retrib Eq],FALSE))))),
0)</f>
        <v>0</v>
      </c>
    </row>
    <row r="24" spans="1:48" ht="17.25" thickBot="1" x14ac:dyDescent="0.35">
      <c r="A24" s="42" t="str">
        <f t="shared" ref="A24" si="15">+A25</f>
        <v>[ocultar]</v>
      </c>
      <c r="B24" s="90" t="s">
        <v>301</v>
      </c>
      <c r="C24" s="109"/>
      <c r="D24" s="41"/>
      <c r="E24" s="41"/>
      <c r="F24" s="41"/>
      <c r="G24" s="41"/>
      <c r="H24" s="41"/>
      <c r="I24" s="119" t="str">
        <f t="shared" ref="I24:AV24" si="16">IFERROR((I25-I26)/I25,"")</f>
        <v/>
      </c>
      <c r="J24" s="123" t="str">
        <f t="shared" si="16"/>
        <v/>
      </c>
      <c r="K24" s="123" t="str">
        <f t="shared" si="16"/>
        <v/>
      </c>
      <c r="L24" s="123" t="str">
        <f t="shared" si="16"/>
        <v/>
      </c>
      <c r="M24" s="123" t="str">
        <f t="shared" si="16"/>
        <v/>
      </c>
      <c r="N24" s="123" t="str">
        <f t="shared" si="16"/>
        <v/>
      </c>
      <c r="O24" s="123" t="str">
        <f t="shared" si="16"/>
        <v/>
      </c>
      <c r="P24" s="123" t="str">
        <f t="shared" si="16"/>
        <v/>
      </c>
      <c r="Q24" s="123" t="str">
        <f t="shared" si="16"/>
        <v/>
      </c>
      <c r="R24" s="123" t="str">
        <f t="shared" si="16"/>
        <v/>
      </c>
      <c r="S24" s="123" t="str">
        <f t="shared" si="16"/>
        <v/>
      </c>
      <c r="T24" s="123" t="str">
        <f t="shared" si="16"/>
        <v/>
      </c>
      <c r="U24" s="123" t="str">
        <f t="shared" si="16"/>
        <v/>
      </c>
      <c r="V24" s="123" t="str">
        <f t="shared" si="16"/>
        <v/>
      </c>
      <c r="W24" s="123" t="str">
        <f t="shared" si="16"/>
        <v/>
      </c>
      <c r="X24" s="123" t="str">
        <f t="shared" si="16"/>
        <v/>
      </c>
      <c r="Y24" s="123"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2" t="str">
        <f t="shared" si="16"/>
        <v/>
      </c>
      <c r="AK24" s="122" t="str">
        <f t="shared" si="16"/>
        <v/>
      </c>
      <c r="AL24" s="122" t="str">
        <f t="shared" si="16"/>
        <v/>
      </c>
      <c r="AM24" s="122" t="str">
        <f t="shared" si="16"/>
        <v/>
      </c>
      <c r="AN24" s="124" t="str">
        <f t="shared" si="16"/>
        <v/>
      </c>
      <c r="AO24" s="128" t="str">
        <f t="shared" si="16"/>
        <v/>
      </c>
      <c r="AP24" s="125" t="str">
        <f t="shared" si="16"/>
        <v/>
      </c>
      <c r="AQ24" s="125" t="str">
        <f t="shared" si="16"/>
        <v/>
      </c>
      <c r="AR24" s="125" t="str">
        <f t="shared" si="16"/>
        <v/>
      </c>
      <c r="AS24" s="125" t="str">
        <f t="shared" si="16"/>
        <v/>
      </c>
      <c r="AT24" s="125" t="str">
        <f t="shared" si="16"/>
        <v/>
      </c>
      <c r="AU24" s="126" t="str">
        <f t="shared" si="16"/>
        <v/>
      </c>
      <c r="AV24" s="127" t="str">
        <f t="shared" si="16"/>
        <v/>
      </c>
    </row>
    <row r="25" spans="1:48" x14ac:dyDescent="0.3">
      <c r="A25" s="42" t="str">
        <f t="shared" ref="A25" si="17">+IF(C25+C26=0,"[ocultar]","")</f>
        <v>[ocultar]</v>
      </c>
      <c r="B25" s="86" t="s">
        <v>162</v>
      </c>
      <c r="C25" s="33">
        <f t="array" ref="C25">SUM(IF($B25=DATOS_[Sexo],
IF($B24=DATOS_[AGRUP. CLAS. PROF.],
IF("Dentro"=DATOS_[Check Periodo Ref.],
1/(COUNTIFS(DATOS_[Sexo],$B25,DATOS_[AGRUP. CLAS. PROF.],$B24,DATOS_[Check Periodo Ref.],"Dentro",DATOS_[id],DATOS_[id]))))))</f>
        <v>0</v>
      </c>
      <c r="D25" s="35">
        <f>COUNTIFS(DATOS_[AGRUP. CLAS. PROF.],$B24,DATOS_[Sexo],$B25,DATOS_[Check Periodo Ref.],"Dentro")</f>
        <v>0</v>
      </c>
      <c r="E25" s="35">
        <f>COUNTIFS(DATOS_[AGRUP. CLAS. PROF.],$B24,DATOS_[Sexo],$B25,DATOS_[Check Periodo Ref.],"Dentro",DATOS_[Check Nº SC Norm],"Sí")</f>
        <v>0</v>
      </c>
      <c r="F25" s="35">
        <f>COUNTIFS(DATOS_[AGRUP. CLAS. PROF.],$B24,DATOS_[Sexo],$B25,DATOS_[Check Periodo Ref.],"Dentro",DATOS_[Check Nº SC Anualiz],"Sí")</f>
        <v>0</v>
      </c>
      <c r="G25" s="35">
        <f>COUNTIFS(DATOS_[AGRUP. CLAS. PROF.],$B24,DATOS_[Sexo],$B25,DATOS_[Check Periodo Ref.],"Dentro",DATOS_[Check Nº SC Norm y Anualiz],"Sí")</f>
        <v>0</v>
      </c>
      <c r="H25" s="35">
        <f>COUNTIFS(DATOS_[AGRUP. CLAS. PROF.],$B24,DATOS_[Sexo],$B25,DATOS_[Check Periodo Ref.],"Dentro",DATOS_[Check Equiparación],"Sí")</f>
        <v>0</v>
      </c>
      <c r="I25" s="110">
        <f t="array" ref="I25">IFERROR(
MEDIAN(IF(DATOS_[Sexo]=$B25,IF(DATOS_[[AGRUP. CLAS. PROF.]:[AGRUP. CLAS. PROF.]]=$B24,IF(DATOS_[Check Equiparado]="Sí",IF(DATOS_[Check Periodo Ref.]="Dentro",DATOS_[SALARIO BASE Eq],FALSE))))),
0)</f>
        <v>0</v>
      </c>
      <c r="J25" s="111">
        <f t="array" ref="J25">IFERROR(
(MEDIAN((IF(DATOS_[[Sexo]:[Sexo]]=$B25,IF(DATOS_[[AGRUP. CLAS. PROF.]:[AGRUP. CLAS. PROF.]]=$B24,IF(DATOS_[[Check Periodo Ref.]:[Check Periodo Ref.]]="Dentro",IF(DATOS_[[Check Equiparado]:[Check Equiparado]]="Sí",IF(DATOS!AE$5="Sí",(1/DATOS_[[% anualiz]:[% anualiz]]),1)*IF(DATOS!AE$4="Sí",1/DATOS_[[% normaliz]:[% normaliz]],1)*(DATOS_[Conc.Sal.01])))))))),
0)</f>
        <v>0</v>
      </c>
      <c r="K25" s="111">
        <f t="array" ref="K25">IFERROR(
(MEDIAN((IF(DATOS_[[Sexo]:[Sexo]]=$B25,IF(DATOS_[[AGRUP. CLAS. PROF.]:[AGRUP. CLAS. PROF.]]=$B24,IF(DATOS_[[Check Periodo Ref.]:[Check Periodo Ref.]]="Dentro",IF(DATOS_[[Check Equiparado]:[Check Equiparado]]="Sí",IF(DATOS!AF$5="Sí",(1/DATOS_[[% anualiz]:[% anualiz]]),1)*IF(DATOS!AF$4="Sí",1/DATOS_[[% normaliz]:[% normaliz]],1)*(DATOS_[Conc.Sal.02])))))))),
0)</f>
        <v>0</v>
      </c>
      <c r="L25" s="111">
        <f t="array" ref="L25">IFERROR(
(MEDIAN((IF(DATOS_[[Sexo]:[Sexo]]=$B25,IF(DATOS_[[AGRUP. CLAS. PROF.]:[AGRUP. CLAS. PROF.]]=$B24,IF(DATOS_[[Check Periodo Ref.]:[Check Periodo Ref.]]="Dentro",IF(DATOS_[[Check Equiparado]:[Check Equiparado]]="Sí",IF(DATOS!AG$5="Sí",(1/DATOS_[[% anualiz]:[% anualiz]]),1)*IF(DATOS!AG$4="Sí",1/DATOS_[[% normaliz]:[% normaliz]],1)*(DATOS_[Conc.Sal.03])))))))),
0)</f>
        <v>0</v>
      </c>
      <c r="M25" s="111">
        <f t="array" ref="M25">IFERROR(
(MEDIAN((IF(DATOS_[[Sexo]:[Sexo]]=$B25,IF(DATOS_[[AGRUP. CLAS. PROF.]:[AGRUP. CLAS. PROF.]]=$B24,IF(DATOS_[[Check Periodo Ref.]:[Check Periodo Ref.]]="Dentro",IF(DATOS_[[Check Equiparado]:[Check Equiparado]]="Sí",IF(DATOS!AH$5="Sí",(1/DATOS_[[% anualiz]:[% anualiz]]),1)*IF(DATOS!AH$4="Sí",1/DATOS_[[% normaliz]:[% normaliz]],1)*(DATOS_[Conc.Sal.04])))))))),
0)</f>
        <v>0</v>
      </c>
      <c r="N25" s="111">
        <f t="array" ref="N25">IFERROR(
(MEDIAN((IF(DATOS_[[Sexo]:[Sexo]]=$B25,IF(DATOS_[[AGRUP. CLAS. PROF.]:[AGRUP. CLAS. PROF.]]=$B24,IF(DATOS_[[Check Periodo Ref.]:[Check Periodo Ref.]]="Dentro",IF(DATOS_[[Check Equiparado]:[Check Equiparado]]="Sí",IF(DATOS!AI$5="Sí",(1/DATOS_[[% anualiz]:[% anualiz]]),1)*IF(DATOS!AI$4="Sí",1/DATOS_[[% normaliz]:[% normaliz]],1)*(DATOS_[Conc.Sal.05])))))))),
0)</f>
        <v>0</v>
      </c>
      <c r="O25" s="111">
        <f t="array" ref="O25">IFERROR(
(MEDIAN((IF(DATOS_[[Sexo]:[Sexo]]=$B25,IF(DATOS_[[AGRUP. CLAS. PROF.]:[AGRUP. CLAS. PROF.]]=$B24,IF(DATOS_[[Check Periodo Ref.]:[Check Periodo Ref.]]="Dentro",IF(DATOS_[[Check Equiparado]:[Check Equiparado]]="Sí",IF(DATOS!AJ$5="Sí",(1/DATOS_[[% anualiz]:[% anualiz]]),1)*IF(DATOS!AJ$4="Sí",1/DATOS_[[% normaliz]:[% normaliz]],1)*(DATOS_[Conc.Sal.06])))))))),
0)</f>
        <v>0</v>
      </c>
      <c r="P25" s="111">
        <f t="array" ref="P25">IFERROR(
(MEDIAN((IF(DATOS_[[Sexo]:[Sexo]]=$B25,IF(DATOS_[[AGRUP. CLAS. PROF.]:[AGRUP. CLAS. PROF.]]=$B24,IF(DATOS_[[Check Periodo Ref.]:[Check Periodo Ref.]]="Dentro",IF(DATOS_[[Check Equiparado]:[Check Equiparado]]="Sí",IF(DATOS!AK$5="Sí",(1/DATOS_[[% anualiz]:[% anualiz]]),1)*IF(DATOS!AK$4="Sí",1/DATOS_[[% normaliz]:[% normaliz]],1)*(DATOS_[Conc.Sal.07])))))))),
0)</f>
        <v>0</v>
      </c>
      <c r="Q25" s="111">
        <f t="array" ref="Q25">IFERROR(
(MEDIAN((IF(DATOS_[[Sexo]:[Sexo]]=$B25,IF(DATOS_[[AGRUP. CLAS. PROF.]:[AGRUP. CLAS. PROF.]]=$B24,IF(DATOS_[[Check Periodo Ref.]:[Check Periodo Ref.]]="Dentro",IF(DATOS_[[Check Equiparado]:[Check Equiparado]]="Sí",IF(DATOS!AL$5="Sí",(1/DATOS_[[% anualiz]:[% anualiz]]),1)*IF(DATOS!AL$4="Sí",1/DATOS_[[% normaliz]:[% normaliz]],1)*(DATOS_[Conc.Sal.08])))))))),
0)</f>
        <v>0</v>
      </c>
      <c r="R25" s="111">
        <f t="array" ref="R25">IFERROR(
(MEDIAN((IF(DATOS_[[Sexo]:[Sexo]]=$B25,IF(DATOS_[[AGRUP. CLAS. PROF.]:[AGRUP. CLAS. PROF.]]=$B24,IF(DATOS_[[Check Periodo Ref.]:[Check Periodo Ref.]]="Dentro",IF(DATOS_[[Check Equiparado]:[Check Equiparado]]="Sí",IF(DATOS!AM$5="Sí",(1/DATOS_[[% anualiz]:[% anualiz]]),1)*IF(DATOS!AM$4="Sí",1/DATOS_[[% normaliz]:[% normaliz]],1)*(DATOS_[Conc.Sal.09])))))))),
0)</f>
        <v>0</v>
      </c>
      <c r="S25" s="111">
        <f t="array" ref="S25">IFERROR(
(MEDIAN((IF(DATOS_[[Sexo]:[Sexo]]=$B25,IF(DATOS_[[AGRUP. CLAS. PROF.]:[AGRUP. CLAS. PROF.]]=$B24,IF(DATOS_[[Check Periodo Ref.]:[Check Periodo Ref.]]="Dentro",IF(DATOS_[[Check Equiparado]:[Check Equiparado]]="Sí",IF(DATOS!AN$5="Sí",(1/DATOS_[[% anualiz]:[% anualiz]]),1)*IF(DATOS!AN$4="Sí",1/DATOS_[[% normaliz]:[% normaliz]],1)*(DATOS_[Conc.Sal.10])))))))),
0)</f>
        <v>0</v>
      </c>
      <c r="T25" s="111">
        <f t="array" ref="T25">IFERROR(
(MEDIAN((IF(DATOS_[[Sexo]:[Sexo]]=$B25,IF(DATOS_[[AGRUP. CLAS. PROF.]:[AGRUP. CLAS. PROF.]]=$B24,IF(DATOS_[[Check Periodo Ref.]:[Check Periodo Ref.]]="Dentro",IF(DATOS_[[Check Equiparado]:[Check Equiparado]]="Sí",IF(DATOS!AO$5="Sí",(1/DATOS_[[% anualiz]:[% anualiz]]),1)*IF(DATOS!AO$4="Sí",1/DATOS_[[% normaliz]:[% normaliz]],1)*(DATOS_[Conc.Sal.11])))))))),
0)</f>
        <v>0</v>
      </c>
      <c r="U25" s="111">
        <f t="array" ref="U25">IFERROR(
(MEDIAN((IF(DATOS_[[Sexo]:[Sexo]]=$B25,IF(DATOS_[[AGRUP. CLAS. PROF.]:[AGRUP. CLAS. PROF.]]=$B24,IF(DATOS_[[Check Periodo Ref.]:[Check Periodo Ref.]]="Dentro",IF(DATOS_[[Check Equiparado]:[Check Equiparado]]="Sí",IF(DATOS!AP$5="Sí",(1/DATOS_[[% anualiz]:[% anualiz]]),1)*IF(DATOS!AP$4="Sí",1/DATOS_[[% normaliz]:[% normaliz]],1)*(DATOS_[Conc.Sal.12])))))))),
0)</f>
        <v>0</v>
      </c>
      <c r="V25" s="111">
        <f t="array" ref="V25">IFERROR(
(MEDIAN((IF(DATOS_[[Sexo]:[Sexo]]=$B25,IF(DATOS_[[AGRUP. CLAS. PROF.]:[AGRUP. CLAS. PROF.]]=$B24,IF(DATOS_[[Check Periodo Ref.]:[Check Periodo Ref.]]="Dentro",IF(DATOS_[[Check Equiparado]:[Check Equiparado]]="Sí",IF(DATOS!AQ$5="Sí",(1/DATOS_[[% anualiz]:[% anualiz]]),1)*IF(DATOS!AQ$4="Sí",1/DATOS_[[% normaliz]:[% normaliz]],1)*(DATOS_[Conc.Sal.13])))))))),
0)</f>
        <v>0</v>
      </c>
      <c r="W25" s="111">
        <f t="array" ref="W25">IFERROR(
(MEDIAN((IF(DATOS_[[Sexo]:[Sexo]]=$B25,IF(DATOS_[[AGRUP. CLAS. PROF.]:[AGRUP. CLAS. PROF.]]=$B24,IF(DATOS_[[Check Periodo Ref.]:[Check Periodo Ref.]]="Dentro",IF(DATOS_[[Check Equiparado]:[Check Equiparado]]="Sí",IF(DATOS!AR$5="Sí",(1/DATOS_[[% anualiz]:[% anualiz]]),1)*IF(DATOS!AR$4="Sí",1/DATOS_[[% normaliz]:[% normaliz]],1)*(DATOS_[Conc.Sal.14])))))))),
0)</f>
        <v>0</v>
      </c>
      <c r="X25" s="111">
        <f t="array" ref="X25">IFERROR(
(MEDIAN((IF(DATOS_[[Sexo]:[Sexo]]=$B25,IF(DATOS_[[AGRUP. CLAS. PROF.]:[AGRUP. CLAS. PROF.]]=$B24,IF(DATOS_[[Check Periodo Ref.]:[Check Periodo Ref.]]="Dentro",IF(DATOS_[[Check Equiparado]:[Check Equiparado]]="Sí",IF(DATOS!AS$5="Sí",(1/DATOS_[[% anualiz]:[% anualiz]]),1)*IF(DATOS!AS$4="Sí",1/DATOS_[[% normaliz]:[% normaliz]],1)*(DATOS_[Conc.Sal.15])))))))),
0)</f>
        <v>0</v>
      </c>
      <c r="Y25" s="111">
        <f t="array" ref="Y25">IFERROR(
(MEDIAN((IF(DATOS_[[Sexo]:[Sexo]]=$B25,IF(DATOS_[[AGRUP. CLAS. PROF.]:[AGRUP. CLAS. PROF.]]=$B24,IF(DATOS_[[Check Periodo Ref.]:[Check Periodo Ref.]]="Dentro",IF(DATOS_[[Check Equiparado]:[Check Equiparado]]="Sí",IF(DATOS!AT$5="Sí",(1/DATOS_[[% anualiz]:[% anualiz]]),1)*IF(DATOS!AT$4="Sí",1/DATOS_[[% normaliz]:[% normaliz]],1)*(DATOS_[Conc.Sal.16])))))))),
0)</f>
        <v>0</v>
      </c>
      <c r="Z25" s="111">
        <f t="array" ref="Z25">IFERROR(
(MEDIAN((IF(DATOS_[[Sexo]:[Sexo]]=$B25,IF(DATOS_[[AGRUP. CLAS. PROF.]:[AGRUP. CLAS. PROF.]]=$B24,IF(DATOS_[[Check Periodo Ref.]:[Check Periodo Ref.]]="Dentro",IF(DATOS_[[Check Equiparado]:[Check Equiparado]]="Sí",IF(DATOS!AU$5="Sí",(1/DATOS_[[% anualiz]:[% anualiz]]),1)*IF(DATOS!AU$4="Sí",1/DATOS_[[% normaliz]:[% normaliz]],1)*(DATOS_[Conc.Sal.17])))))))),
0)</f>
        <v>0</v>
      </c>
      <c r="AA25" s="111">
        <f t="array" ref="AA25">IFERROR(
(MEDIAN((IF(DATOS_[[Sexo]:[Sexo]]=$B25,IF(DATOS_[[AGRUP. CLAS. PROF.]:[AGRUP. CLAS. PROF.]]=$B24,IF(DATOS_[[Check Periodo Ref.]:[Check Periodo Ref.]]="Dentro",IF(DATOS_[[Check Equiparado]:[Check Equiparado]]="Sí",IF(DATOS!AV$5="Sí",(1/DATOS_[[% anualiz]:[% anualiz]]),1)*IF(DATOS!AV$4="Sí",1/DATOS_[[% normaliz]:[% normaliz]],1)*(DATOS_[Conc.Sal.18])))))))),
0)</f>
        <v>0</v>
      </c>
      <c r="AB25" s="111">
        <f t="array" ref="AB25">IFERROR(
(MEDIAN((IF(DATOS_[[Sexo]:[Sexo]]=$B25,IF(DATOS_[[AGRUP. CLAS. PROF.]:[AGRUP. CLAS. PROF.]]=$B24,IF(DATOS_[[Check Periodo Ref.]:[Check Periodo Ref.]]="Dentro",IF(DATOS_[[Check Equiparado]:[Check Equiparado]]="Sí",IF(DATOS!AW$5="Sí",(1/DATOS_[[% anualiz]:[% anualiz]]),1)*IF(DATOS!AW$4="Sí",1/DATOS_[[% normaliz]:[% normaliz]],1)*(DATOS_[Conc.Sal.19])))))))),
0)</f>
        <v>0</v>
      </c>
      <c r="AC25" s="111">
        <f t="array" ref="AC25">IFERROR(
(MEDIAN((IF(DATOS_[[Sexo]:[Sexo]]=$B25,IF(DATOS_[[AGRUP. CLAS. PROF.]:[AGRUP. CLAS. PROF.]]=$B24,IF(DATOS_[[Check Periodo Ref.]:[Check Periodo Ref.]]="Dentro",IF(DATOS_[[Check Equiparado]:[Check Equiparado]]="Sí",IF(DATOS!AX$5="Sí",(1/DATOS_[[% anualiz]:[% anualiz]]),1)*IF(DATOS!AX$4="Sí",1/DATOS_[[% normaliz]:[% normaliz]],1)*(DATOS_[Conc.Sal.20])))))))),
0)</f>
        <v>0</v>
      </c>
      <c r="AD25" s="111">
        <f t="array" ref="AD25">IFERROR(
(MEDIAN((IF(DATOS_[[Sexo]:[Sexo]]=$B25,IF(DATOS_[[AGRUP. CLAS. PROF.]:[AGRUP. CLAS. PROF.]]=$B24,IF(DATOS_[[Check Periodo Ref.]:[Check Periodo Ref.]]="Dentro",IF(DATOS_[[Check Equiparado]:[Check Equiparado]]="Sí",IF(DATOS!AY$5="Sí",(1/DATOS_[[% anualiz]:[% anualiz]]),1)*IF(DATOS!AY$4="Sí",1/DATOS_[[% normaliz]:[% normaliz]],1)*(DATOS_[Conc.Sal.21])))))))),
0)</f>
        <v>0</v>
      </c>
      <c r="AE25" s="111">
        <f t="array" ref="AE25">IFERROR(
(MEDIAN((IF(DATOS_[[Sexo]:[Sexo]]=$B25,IF(DATOS_[[AGRUP. CLAS. PROF.]:[AGRUP. CLAS. PROF.]]=$B24,IF(DATOS_[[Check Periodo Ref.]:[Check Periodo Ref.]]="Dentro",IF(DATOS_[[Check Equiparado]:[Check Equiparado]]="Sí",IF(DATOS!AZ$5="Sí",(1/DATOS_[[% anualiz]:[% anualiz]]),1)*IF(DATOS!AZ$4="Sí",1/DATOS_[[% normaliz]:[% normaliz]],1)*(DATOS_[Conc.Sal.22])))))))),
0)</f>
        <v>0</v>
      </c>
      <c r="AF25" s="111">
        <f t="array" ref="AF25">IFERROR(
(MEDIAN((IF(DATOS_[[Sexo]:[Sexo]]=$B25,IF(DATOS_[[AGRUP. CLAS. PROF.]:[AGRUP. CLAS. PROF.]]=$B24,IF(DATOS_[[Check Periodo Ref.]:[Check Periodo Ref.]]="Dentro",IF(DATOS_[[Check Equiparado]:[Check Equiparado]]="Sí",IF(DATOS!BA$5="Sí",(1/DATOS_[[% anualiz]:[% anualiz]]),1)*IF(DATOS!BA$4="Sí",1/DATOS_[[% normaliz]:[% normaliz]],1)*(DATOS_[Conc.Sal.23])))))))),
0)</f>
        <v>0</v>
      </c>
      <c r="AG25" s="111">
        <f t="array" ref="AG25">IFERROR(
(MEDIAN((IF(DATOS_[[Sexo]:[Sexo]]=$B25,IF(DATOS_[[AGRUP. CLAS. PROF.]:[AGRUP. CLAS. PROF.]]=$B24,IF(DATOS_[[Check Periodo Ref.]:[Check Periodo Ref.]]="Dentro",IF(DATOS_[[Check Equiparado]:[Check Equiparado]]="Sí",IF(DATOS!BB$5="Sí",(1/DATOS_[[% anualiz]:[% anualiz]]),1)*IF(DATOS!BB$4="Sí",1/DATOS_[[% normaliz]:[% normaliz]],1)*(DATOS_[Conc.Sal.24])))))))),
0)</f>
        <v>0</v>
      </c>
      <c r="AH25" s="111">
        <f t="array" ref="AH25">IFERROR(
(MEDIAN((IF(DATOS_[[Sexo]:[Sexo]]=$B25,IF(DATOS_[[AGRUP. CLAS. PROF.]:[AGRUP. CLAS. PROF.]]=$B24,IF(DATOS_[[Check Periodo Ref.]:[Check Periodo Ref.]]="Dentro",IF(DATOS_[[Check Equiparado]:[Check Equiparado]]="Sí",IF(DATOS!BC$5="Sí",(1/DATOS_[[% anualiz]:[% anualiz]]),1)*IF(DATOS!BC$4="Sí",1/DATOS_[[% normaliz]:[% normaliz]],1)*(DATOS_[Conc.Sal.25])))))))),
0)</f>
        <v>0</v>
      </c>
      <c r="AI25" s="111">
        <f t="array" ref="AI25">IFERROR(
(MEDIAN((IF(DATOS_[[Sexo]:[Sexo]]=$B25,IF(DATOS_[[AGRUP. CLAS. PROF.]:[AGRUP. CLAS. PROF.]]=$B24,IF(DATOS_[[Check Periodo Ref.]:[Check Periodo Ref.]]="Dentro",IF(DATOS_[[Check Equiparado]:[Check Equiparado]]="Sí",IF(DATOS!BD$5="Sí",(1/DATOS_[[% anualiz]:[% anualiz]]),1)*IF(DATOS!BD$4="Sí",1/DATOS_[[% normaliz]:[% normaliz]],1)*(DATOS_[Conc.Sal.26])))))))),
0)</f>
        <v>0</v>
      </c>
      <c r="AJ25" s="111">
        <f t="array" ref="AJ25">IFERROR(
(MEDIAN((IF(DATOS_[[Sexo]:[Sexo]]=$B25,IF(DATOS_[[AGRUP. CLAS. PROF.]:[AGRUP. CLAS. PROF.]]=$B24,IF(DATOS_[[Check Periodo Ref.]:[Check Periodo Ref.]]="Dentro",IF(DATOS_[[Check Equiparado]:[Check Equiparado]]="Sí",IF(DATOS!BE$5="Sí",(1/DATOS_[[% anualiz]:[% anualiz]]),1)*IF(DATOS!BE$4="Sí",1/DATOS_[[% normaliz]:[% normaliz]],1)*(DATOS_[Conc.Sal.27])))))))),
0)</f>
        <v>0</v>
      </c>
      <c r="AK25" s="111">
        <f t="array" ref="AK25">IFERROR(
(MEDIAN((IF(DATOS_[[Sexo]:[Sexo]]=$B25,IF(DATOS_[[AGRUP. CLAS. PROF.]:[AGRUP. CLAS. PROF.]]=$B24,IF(DATOS_[[Check Periodo Ref.]:[Check Periodo Ref.]]="Dentro",IF(DATOS_[[Check Equiparado]:[Check Equiparado]]="Sí",IF(DATOS!BF$5="Sí",(1/DATOS_[[% anualiz]:[% anualiz]]),1)*IF(DATOS!BF$4="Sí",1/DATOS_[[% normaliz]:[% normaliz]],1)*(DATOS_[Conc.Sal.28])))))))),
0)</f>
        <v>0</v>
      </c>
      <c r="AL25" s="111">
        <f t="array" ref="AL25">IFERROR(
(MEDIAN((IF(DATOS_[[Sexo]:[Sexo]]=$B25,IF(DATOS_[[AGRUP. CLAS. PROF.]:[AGRUP. CLAS. PROF.]]=$B24,IF(DATOS_[[Check Periodo Ref.]:[Check Periodo Ref.]]="Dentro",IF(DATOS_[[Check Equiparado]:[Check Equiparado]]="Sí",IF(DATOS!BG$5="Sí",(1/DATOS_[[% anualiz]:[% anualiz]]),1)*IF(DATOS!BG$4="Sí",1/DATOS_[[% normaliz]:[% normaliz]],1)*(DATOS_[Conc.Sal.29])))))))),
0)</f>
        <v>0</v>
      </c>
      <c r="AM25" s="111">
        <f t="array" ref="AM25">IFERROR(
(MEDIAN((IF(DATOS_[[Sexo]:[Sexo]]=$B25,IF(DATOS_[[AGRUP. CLAS. PROF.]:[AGRUP. CLAS. PROF.]]=$B24,IF(DATOS_[[Check Periodo Ref.]:[Check Periodo Ref.]]="Dentro",IF(DATOS_[[Check Equiparado]:[Check Equiparado]]="Sí",IF(DATOS!BH$5="Sí",(1/DATOS_[[% anualiz]:[% anualiz]]),1)*IF(DATOS!BH$4="Sí",1/DATOS_[[% normaliz]:[% normaliz]],1)*(DATOS_[Conc.Sal.30])))))))),
0)</f>
        <v>0</v>
      </c>
      <c r="AN25" s="112">
        <f t="array" ref="AN25">IFERROR(
MEDIAN(IF(DATOS_[Sexo]=$B25,IF(DATOS_[[AGRUP. CLAS. PROF.]:[AGRUP. CLAS. PROF.]]=$B24,IF(DATOS_[Check Equiparado]="Sí",IF(DATOS_[Check Periodo Ref.]="Dentro",DATOS_[Tot COMPL.SAL Eq],FALSE))))),
0)</f>
        <v>0</v>
      </c>
      <c r="AO25" s="113">
        <f t="array" ref="AO25">IFERROR(
MEDIAN(IF(DATOS_[Sexo]=$B25,IF(DATOS_[[AGRUP. CLAS. PROF.]:[AGRUP. CLAS. PROF.]]=$B24,IF(DATOS_[Check Equiparado]="Sí",IF(DATOS_[Check Periodo Ref.]="Dentro",DATOS_[TOTAL SALARIO Eq],FALSE))))),
0)</f>
        <v>0</v>
      </c>
      <c r="AP25" s="114">
        <f t="array" ref="AP25">IFERROR(
(MEDIAN((IF(DATOS_[[Sexo]:[Sexo]]=$B25,IF(DATOS_[[AGRUP. CLAS. PROF.]:[AGRUP. CLAS. PROF.]]=$B24,IF(DATOS_[[Check Periodo Ref.]:[Check Periodo Ref.]]="Dentro",IF(DATOS_[[Check Equiparado]:[Check Equiparado]]="Sí",IF(DATOS!BI$5="Sí",(1/DATOS_[[% anualiz]:[% anualiz]]),1)*IF(DATOS!BI$4="Sí",1/DATOS_[[% normaliz]:[% normaliz]],1)*(DATOS_[C.Extra.01])))))))),
0)</f>
        <v>0</v>
      </c>
      <c r="AQ25" s="114">
        <f t="array" ref="AQ25">IFERROR(
(MEDIAN((IF(DATOS_[[Sexo]:[Sexo]]=$B25,IF(DATOS_[[AGRUP. CLAS. PROF.]:[AGRUP. CLAS. PROF.]]=$B24,IF(DATOS_[[Check Periodo Ref.]:[Check Periodo Ref.]]="Dentro",IF(DATOS_[[Check Equiparado]:[Check Equiparado]]="Sí",IF(DATOS!BJ$5="Sí",(1/DATOS_[[% anualiz]:[% anualiz]]),1)*IF(DATOS!BJ$4="Sí",1/DATOS_[[% normaliz]:[% normaliz]],1)*(DATOS_[C.Extra.02])))))))),
0)</f>
        <v>0</v>
      </c>
      <c r="AR25" s="114">
        <f t="array" ref="AR25">IFERROR(
(MEDIAN((IF(DATOS_[[Sexo]:[Sexo]]=$B25,IF(DATOS_[[AGRUP. CLAS. PROF.]:[AGRUP. CLAS. PROF.]]=$B24,IF(DATOS_[[Check Periodo Ref.]:[Check Periodo Ref.]]="Dentro",IF(DATOS_[[Check Equiparado]:[Check Equiparado]]="Sí",IF(DATOS!BK$5="Sí",(1/DATOS_[[% anualiz]:[% anualiz]]),1)*IF(DATOS!BK$4="Sí",1/DATOS_[[% normaliz]:[% normaliz]],1)*(DATOS_[C.Extra.03])))))))),
0)</f>
        <v>0</v>
      </c>
      <c r="AS25" s="114">
        <f t="array" ref="AS25">IFERROR(
(MEDIAN((IF(DATOS_[[Sexo]:[Sexo]]=$B25,IF(DATOS_[[AGRUP. CLAS. PROF.]:[AGRUP. CLAS. PROF.]]=$B24,IF(DATOS_[[Check Periodo Ref.]:[Check Periodo Ref.]]="Dentro",IF(DATOS_[[Check Equiparado]:[Check Equiparado]]="Sí",IF(DATOS!BL$5="Sí",(1/DATOS_[[% anualiz]:[% anualiz]]),1)*IF(DATOS!BL$4="Sí",1/DATOS_[[% normaliz]:[% normaliz]],1)*(DATOS_[C.Extra.04])))))))),
0)</f>
        <v>0</v>
      </c>
      <c r="AT25" s="114">
        <f t="array" ref="AT25">IFERROR(
(MEDIAN((IF(DATOS_[[Sexo]:[Sexo]]=$B25,IF(DATOS_[[AGRUP. CLAS. PROF.]:[AGRUP. CLAS. PROF.]]=$B24,IF(DATOS_[[Check Periodo Ref.]:[Check Periodo Ref.]]="Dentro",IF(DATOS_[[Check Equiparado]:[Check Equiparado]]="Sí",IF(DATOS!BM$5="Sí",(1/DATOS_[[% anualiz]:[% anualiz]]),1)*IF(DATOS!BM$4="Sí",1/DATOS_[[% normaliz]:[% normaliz]],1)*(DATOS_[C.Extra.05])))))))),
0)</f>
        <v>0</v>
      </c>
      <c r="AU25" s="115">
        <f t="array" ref="AU25">IFERROR(
MEDIAN(IF(DATOS_[Sexo]=$B25,IF(DATOS_[[AGRUP. CLAS. PROF.]:[AGRUP. CLAS. PROF.]]=$B24,IF(DATOS_[Check Equiparado]="Sí",IF(DATOS_[Check Periodo Ref.]="Dentro",DATOS_[Tot Extrasalarial Eq],FALSE))))),
0)</f>
        <v>0</v>
      </c>
      <c r="AV25" s="116">
        <f t="array" ref="AV25">IFERROR(
MEDIAN(IF(DATOS_[Sexo]=$B25,IF(DATOS_[[AGRUP. CLAS. PROF.]:[AGRUP. CLAS. PROF.]]=$B24,IF(DATOS_[Check Equiparado]="Sí",IF(DATOS_[Check Periodo Ref.]="Dentro",DATOS_[TOTAL Retrib Eq],FALSE))))),
0)</f>
        <v>0</v>
      </c>
    </row>
    <row r="26" spans="1:48" x14ac:dyDescent="0.3">
      <c r="A26" s="42" t="str">
        <f t="shared" ref="A26" si="18">+A25</f>
        <v>[ocultar]</v>
      </c>
      <c r="B26" s="86" t="s">
        <v>163</v>
      </c>
      <c r="C26" s="33">
        <f t="array" ref="C26">SUM(IF($B26=DATOS_[Sexo],
IF($B24=DATOS_[AGRUP. CLAS. PROF.],
IF("Dentro"=DATOS_[Check Periodo Ref.],
1/(COUNTIFS(DATOS_[Sexo],$B26,DATOS_[AGRUP. CLAS. PROF.],$B24,DATOS_[Check Periodo Ref.],"Dentro",DATOS_[id],DATOS_[id]))))))</f>
        <v>0</v>
      </c>
      <c r="D26" s="35">
        <f>COUNTIFS(DATOS_[AGRUP. CLAS. PROF.],$B24,DATOS_[Sexo],$B26,DATOS_[Check Periodo Ref.],"Dentro")</f>
        <v>0</v>
      </c>
      <c r="E26" s="35">
        <f>COUNTIFS(DATOS_[AGRUP. CLAS. PROF.],$B24,DATOS_[Sexo],$B26,DATOS_[Check Periodo Ref.],"Dentro",DATOS_[Check Nº SC Norm],"Sí")</f>
        <v>0</v>
      </c>
      <c r="F26" s="35">
        <f>COUNTIFS(DATOS_[AGRUP. CLAS. PROF.],$B24,DATOS_[Sexo],$B26,DATOS_[Check Periodo Ref.],"Dentro",DATOS_[Check Nº SC Anualiz],"Sí")</f>
        <v>0</v>
      </c>
      <c r="G26" s="35">
        <f>COUNTIFS(DATOS_[AGRUP. CLAS. PROF.],$B24,DATOS_[Sexo],$B26,DATOS_[Check Periodo Ref.],"Dentro",DATOS_[Check Nº SC Norm y Anualiz],"Sí")</f>
        <v>0</v>
      </c>
      <c r="H26" s="35">
        <f>COUNTIFS(DATOS_[AGRUP. CLAS. PROF.],$B24,DATOS_[Sexo],$B26,DATOS_[Check Periodo Ref.],"Dentro",DATOS_[Check Equiparación],"Sí")</f>
        <v>0</v>
      </c>
      <c r="I26" s="110" cm="1">
        <f t="array" ref="I26">IFERROR(
MEDIAN(IF(DATOS_[Sexo]=$B26,IF(DATOS_[[AGRUP. CLAS. PROF.]:[AGRUP. CLAS. PROF.]]=$B24,IF(DATOS_[Check Equiparado]="Sí",IF(DATOS_[Check Periodo Ref.]="Dentro",DATOS_[SALARIO BASE Eq],FALSE))))),
0)</f>
        <v>0</v>
      </c>
      <c r="J26" s="111">
        <f t="array" ref="J26">IFERROR(
(MEDIAN((IF(DATOS_[[Sexo]:[Sexo]]=$B26,IF(DATOS_[[AGRUP. CLAS. PROF.]:[AGRUP. CLAS. PROF.]]=$B24,IF(DATOS_[[Check Periodo Ref.]:[Check Periodo Ref.]]="Dentro",IF(DATOS_[[Check Equiparado]:[Check Equiparado]]="Sí",IF(DATOS!AE$5="Sí",(1/DATOS_[[% anualiz]:[% anualiz]]),1)*IF(DATOS!AE$4="Sí",1/DATOS_[[% normaliz]:[% normaliz]],1)*(DATOS_[Conc.Sal.01])))))))),
0)</f>
        <v>0</v>
      </c>
      <c r="K26" s="111">
        <f t="array" ref="K26">IFERROR(
(MEDIAN((IF(DATOS_[[Sexo]:[Sexo]]=$B26,IF(DATOS_[[AGRUP. CLAS. PROF.]:[AGRUP. CLAS. PROF.]]=$B24,IF(DATOS_[[Check Periodo Ref.]:[Check Periodo Ref.]]="Dentro",IF(DATOS_[[Check Equiparado]:[Check Equiparado]]="Sí",IF(DATOS!AF$5="Sí",(1/DATOS_[[% anualiz]:[% anualiz]]),1)*IF(DATOS!AF$4="Sí",1/DATOS_[[% normaliz]:[% normaliz]],1)*(DATOS_[Conc.Sal.02])))))))),
0)</f>
        <v>0</v>
      </c>
      <c r="L26" s="111">
        <f t="array" ref="L26">IFERROR(
(MEDIAN((IF(DATOS_[[Sexo]:[Sexo]]=$B26,IF(DATOS_[[AGRUP. CLAS. PROF.]:[AGRUP. CLAS. PROF.]]=$B24,IF(DATOS_[[Check Periodo Ref.]:[Check Periodo Ref.]]="Dentro",IF(DATOS_[[Check Equiparado]:[Check Equiparado]]="Sí",IF(DATOS!AG$5="Sí",(1/DATOS_[[% anualiz]:[% anualiz]]),1)*IF(DATOS!AG$4="Sí",1/DATOS_[[% normaliz]:[% normaliz]],1)*(DATOS_[Conc.Sal.03])))))))),
0)</f>
        <v>0</v>
      </c>
      <c r="M26" s="111">
        <f t="array" ref="M26">IFERROR(
(MEDIAN((IF(DATOS_[[Sexo]:[Sexo]]=$B26,IF(DATOS_[[AGRUP. CLAS. PROF.]:[AGRUP. CLAS. PROF.]]=$B24,IF(DATOS_[[Check Periodo Ref.]:[Check Periodo Ref.]]="Dentro",IF(DATOS_[[Check Equiparado]:[Check Equiparado]]="Sí",IF(DATOS!AH$5="Sí",(1/DATOS_[[% anualiz]:[% anualiz]]),1)*IF(DATOS!AH$4="Sí",1/DATOS_[[% normaliz]:[% normaliz]],1)*(DATOS_[Conc.Sal.04])))))))),
0)</f>
        <v>0</v>
      </c>
      <c r="N26" s="111">
        <f t="array" ref="N26">IFERROR(
(MEDIAN((IF(DATOS_[[Sexo]:[Sexo]]=$B26,IF(DATOS_[[AGRUP. CLAS. PROF.]:[AGRUP. CLAS. PROF.]]=$B24,IF(DATOS_[[Check Periodo Ref.]:[Check Periodo Ref.]]="Dentro",IF(DATOS_[[Check Equiparado]:[Check Equiparado]]="Sí",IF(DATOS!AI$5="Sí",(1/DATOS_[[% anualiz]:[% anualiz]]),1)*IF(DATOS!AI$4="Sí",1/DATOS_[[% normaliz]:[% normaliz]],1)*(DATOS_[Conc.Sal.05])))))))),
0)</f>
        <v>0</v>
      </c>
      <c r="O26" s="111">
        <f t="array" ref="O26">IFERROR(
(MEDIAN((IF(DATOS_[[Sexo]:[Sexo]]=$B26,IF(DATOS_[[AGRUP. CLAS. PROF.]:[AGRUP. CLAS. PROF.]]=$B24,IF(DATOS_[[Check Periodo Ref.]:[Check Periodo Ref.]]="Dentro",IF(DATOS_[[Check Equiparado]:[Check Equiparado]]="Sí",IF(DATOS!AJ$5="Sí",(1/DATOS_[[% anualiz]:[% anualiz]]),1)*IF(DATOS!AJ$4="Sí",1/DATOS_[[% normaliz]:[% normaliz]],1)*(DATOS_[Conc.Sal.06])))))))),
0)</f>
        <v>0</v>
      </c>
      <c r="P26" s="111">
        <f t="array" ref="P26">IFERROR(
(MEDIAN((IF(DATOS_[[Sexo]:[Sexo]]=$B26,IF(DATOS_[[AGRUP. CLAS. PROF.]:[AGRUP. CLAS. PROF.]]=$B24,IF(DATOS_[[Check Periodo Ref.]:[Check Periodo Ref.]]="Dentro",IF(DATOS_[[Check Equiparado]:[Check Equiparado]]="Sí",IF(DATOS!AK$5="Sí",(1/DATOS_[[% anualiz]:[% anualiz]]),1)*IF(DATOS!AK$4="Sí",1/DATOS_[[% normaliz]:[% normaliz]],1)*(DATOS_[Conc.Sal.07])))))))),
0)</f>
        <v>0</v>
      </c>
      <c r="Q26" s="111">
        <f t="array" ref="Q26">IFERROR(
(MEDIAN((IF(DATOS_[[Sexo]:[Sexo]]=$B26,IF(DATOS_[[AGRUP. CLAS. PROF.]:[AGRUP. CLAS. PROF.]]=$B24,IF(DATOS_[[Check Periodo Ref.]:[Check Periodo Ref.]]="Dentro",IF(DATOS_[[Check Equiparado]:[Check Equiparado]]="Sí",IF(DATOS!AL$5="Sí",(1/DATOS_[[% anualiz]:[% anualiz]]),1)*IF(DATOS!AL$4="Sí",1/DATOS_[[% normaliz]:[% normaliz]],1)*(DATOS_[Conc.Sal.08])))))))),
0)</f>
        <v>0</v>
      </c>
      <c r="R26" s="111">
        <f t="array" ref="R26">IFERROR(
(MEDIAN((IF(DATOS_[[Sexo]:[Sexo]]=$B26,IF(DATOS_[[AGRUP. CLAS. PROF.]:[AGRUP. CLAS. PROF.]]=$B24,IF(DATOS_[[Check Periodo Ref.]:[Check Periodo Ref.]]="Dentro",IF(DATOS_[[Check Equiparado]:[Check Equiparado]]="Sí",IF(DATOS!AM$5="Sí",(1/DATOS_[[% anualiz]:[% anualiz]]),1)*IF(DATOS!AM$4="Sí",1/DATOS_[[% normaliz]:[% normaliz]],1)*(DATOS_[Conc.Sal.09])))))))),
0)</f>
        <v>0</v>
      </c>
      <c r="S26" s="111">
        <f t="array" ref="S26">IFERROR(
(MEDIAN((IF(DATOS_[[Sexo]:[Sexo]]=$B26,IF(DATOS_[[AGRUP. CLAS. PROF.]:[AGRUP. CLAS. PROF.]]=$B24,IF(DATOS_[[Check Periodo Ref.]:[Check Periodo Ref.]]="Dentro",IF(DATOS_[[Check Equiparado]:[Check Equiparado]]="Sí",IF(DATOS!AN$5="Sí",(1/DATOS_[[% anualiz]:[% anualiz]]),1)*IF(DATOS!AN$4="Sí",1/DATOS_[[% normaliz]:[% normaliz]],1)*(DATOS_[Conc.Sal.10])))))))),
0)</f>
        <v>0</v>
      </c>
      <c r="T26" s="111">
        <f t="array" ref="T26">IFERROR(
(MEDIAN((IF(DATOS_[[Sexo]:[Sexo]]=$B26,IF(DATOS_[[AGRUP. CLAS. PROF.]:[AGRUP. CLAS. PROF.]]=$B24,IF(DATOS_[[Check Periodo Ref.]:[Check Periodo Ref.]]="Dentro",IF(DATOS_[[Check Equiparado]:[Check Equiparado]]="Sí",IF(DATOS!AO$5="Sí",(1/DATOS_[[% anualiz]:[% anualiz]]),1)*IF(DATOS!AO$4="Sí",1/DATOS_[[% normaliz]:[% normaliz]],1)*(DATOS_[Conc.Sal.11])))))))),
0)</f>
        <v>0</v>
      </c>
      <c r="U26" s="111">
        <f t="array" ref="U26">IFERROR(
(MEDIAN((IF(DATOS_[[Sexo]:[Sexo]]=$B26,IF(DATOS_[[AGRUP. CLAS. PROF.]:[AGRUP. CLAS. PROF.]]=$B24,IF(DATOS_[[Check Periodo Ref.]:[Check Periodo Ref.]]="Dentro",IF(DATOS_[[Check Equiparado]:[Check Equiparado]]="Sí",IF(DATOS!AP$5="Sí",(1/DATOS_[[% anualiz]:[% anualiz]]),1)*IF(DATOS!AP$4="Sí",1/DATOS_[[% normaliz]:[% normaliz]],1)*(DATOS_[Conc.Sal.12])))))))),
0)</f>
        <v>0</v>
      </c>
      <c r="V26" s="111">
        <f t="array" ref="V26">IFERROR(
(MEDIAN((IF(DATOS_[[Sexo]:[Sexo]]=$B26,IF(DATOS_[[AGRUP. CLAS. PROF.]:[AGRUP. CLAS. PROF.]]=$B24,IF(DATOS_[[Check Periodo Ref.]:[Check Periodo Ref.]]="Dentro",IF(DATOS_[[Check Equiparado]:[Check Equiparado]]="Sí",IF(DATOS!AQ$5="Sí",(1/DATOS_[[% anualiz]:[% anualiz]]),1)*IF(DATOS!AQ$4="Sí",1/DATOS_[[% normaliz]:[% normaliz]],1)*(DATOS_[Conc.Sal.13])))))))),
0)</f>
        <v>0</v>
      </c>
      <c r="W26" s="111">
        <f t="array" ref="W26">IFERROR(
(MEDIAN((IF(DATOS_[[Sexo]:[Sexo]]=$B26,IF(DATOS_[[AGRUP. CLAS. PROF.]:[AGRUP. CLAS. PROF.]]=$B24,IF(DATOS_[[Check Periodo Ref.]:[Check Periodo Ref.]]="Dentro",IF(DATOS_[[Check Equiparado]:[Check Equiparado]]="Sí",IF(DATOS!AR$5="Sí",(1/DATOS_[[% anualiz]:[% anualiz]]),1)*IF(DATOS!AR$4="Sí",1/DATOS_[[% normaliz]:[% normaliz]],1)*(DATOS_[Conc.Sal.14])))))))),
0)</f>
        <v>0</v>
      </c>
      <c r="X26" s="111">
        <f t="array" ref="X26">IFERROR(
(MEDIAN((IF(DATOS_[[Sexo]:[Sexo]]=$B26,IF(DATOS_[[AGRUP. CLAS. PROF.]:[AGRUP. CLAS. PROF.]]=$B24,IF(DATOS_[[Check Periodo Ref.]:[Check Periodo Ref.]]="Dentro",IF(DATOS_[[Check Equiparado]:[Check Equiparado]]="Sí",IF(DATOS!AS$5="Sí",(1/DATOS_[[% anualiz]:[% anualiz]]),1)*IF(DATOS!AS$4="Sí",1/DATOS_[[% normaliz]:[% normaliz]],1)*(DATOS_[Conc.Sal.15])))))))),
0)</f>
        <v>0</v>
      </c>
      <c r="Y26" s="111">
        <f t="array" ref="Y26">IFERROR(
(MEDIAN((IF(DATOS_[[Sexo]:[Sexo]]=$B26,IF(DATOS_[[AGRUP. CLAS. PROF.]:[AGRUP. CLAS. PROF.]]=$B24,IF(DATOS_[[Check Periodo Ref.]:[Check Periodo Ref.]]="Dentro",IF(DATOS_[[Check Equiparado]:[Check Equiparado]]="Sí",IF(DATOS!AT$5="Sí",(1/DATOS_[[% anualiz]:[% anualiz]]),1)*IF(DATOS!AT$4="Sí",1/DATOS_[[% normaliz]:[% normaliz]],1)*(DATOS_[Conc.Sal.16])))))))),
0)</f>
        <v>0</v>
      </c>
      <c r="Z26" s="111">
        <f t="array" ref="Z26">IFERROR(
(MEDIAN((IF(DATOS_[[Sexo]:[Sexo]]=$B26,IF(DATOS_[[AGRUP. CLAS. PROF.]:[AGRUP. CLAS. PROF.]]=$B24,IF(DATOS_[[Check Periodo Ref.]:[Check Periodo Ref.]]="Dentro",IF(DATOS_[[Check Equiparado]:[Check Equiparado]]="Sí",IF(DATOS!AU$5="Sí",(1/DATOS_[[% anualiz]:[% anualiz]]),1)*IF(DATOS!AU$4="Sí",1/DATOS_[[% normaliz]:[% normaliz]],1)*(DATOS_[Conc.Sal.17])))))))),
0)</f>
        <v>0</v>
      </c>
      <c r="AA26" s="111">
        <f t="array" ref="AA26">IFERROR(
(MEDIAN((IF(DATOS_[[Sexo]:[Sexo]]=$B26,IF(DATOS_[[AGRUP. CLAS. PROF.]:[AGRUP. CLAS. PROF.]]=$B24,IF(DATOS_[[Check Periodo Ref.]:[Check Periodo Ref.]]="Dentro",IF(DATOS_[[Check Equiparado]:[Check Equiparado]]="Sí",IF(DATOS!AV$5="Sí",(1/DATOS_[[% anualiz]:[% anualiz]]),1)*IF(DATOS!AV$4="Sí",1/DATOS_[[% normaliz]:[% normaliz]],1)*(DATOS_[Conc.Sal.18])))))))),
0)</f>
        <v>0</v>
      </c>
      <c r="AB26" s="111">
        <f t="array" ref="AB26">IFERROR(
(MEDIAN((IF(DATOS_[[Sexo]:[Sexo]]=$B26,IF(DATOS_[[AGRUP. CLAS. PROF.]:[AGRUP. CLAS. PROF.]]=$B24,IF(DATOS_[[Check Periodo Ref.]:[Check Periodo Ref.]]="Dentro",IF(DATOS_[[Check Equiparado]:[Check Equiparado]]="Sí",IF(DATOS!AW$5="Sí",(1/DATOS_[[% anualiz]:[% anualiz]]),1)*IF(DATOS!AW$4="Sí",1/DATOS_[[% normaliz]:[% normaliz]],1)*(DATOS_[Conc.Sal.19])))))))),
0)</f>
        <v>0</v>
      </c>
      <c r="AC26" s="111">
        <f t="array" ref="AC26">IFERROR(
(MEDIAN((IF(DATOS_[[Sexo]:[Sexo]]=$B26,IF(DATOS_[[AGRUP. CLAS. PROF.]:[AGRUP. CLAS. PROF.]]=$B24,IF(DATOS_[[Check Periodo Ref.]:[Check Periodo Ref.]]="Dentro",IF(DATOS_[[Check Equiparado]:[Check Equiparado]]="Sí",IF(DATOS!AX$5="Sí",(1/DATOS_[[% anualiz]:[% anualiz]]),1)*IF(DATOS!AX$4="Sí",1/DATOS_[[% normaliz]:[% normaliz]],1)*(DATOS_[Conc.Sal.20])))))))),
0)</f>
        <v>0</v>
      </c>
      <c r="AD26" s="111">
        <f t="array" ref="AD26">IFERROR(
(MEDIAN((IF(DATOS_[[Sexo]:[Sexo]]=$B26,IF(DATOS_[[AGRUP. CLAS. PROF.]:[AGRUP. CLAS. PROF.]]=$B24,IF(DATOS_[[Check Periodo Ref.]:[Check Periodo Ref.]]="Dentro",IF(DATOS_[[Check Equiparado]:[Check Equiparado]]="Sí",IF(DATOS!AY$5="Sí",(1/DATOS_[[% anualiz]:[% anualiz]]),1)*IF(DATOS!AY$4="Sí",1/DATOS_[[% normaliz]:[% normaliz]],1)*(DATOS_[Conc.Sal.21])))))))),
0)</f>
        <v>0</v>
      </c>
      <c r="AE26" s="111">
        <f t="array" ref="AE26">IFERROR(
(MEDIAN((IF(DATOS_[[Sexo]:[Sexo]]=$B26,IF(DATOS_[[AGRUP. CLAS. PROF.]:[AGRUP. CLAS. PROF.]]=$B24,IF(DATOS_[[Check Periodo Ref.]:[Check Periodo Ref.]]="Dentro",IF(DATOS_[[Check Equiparado]:[Check Equiparado]]="Sí",IF(DATOS!AZ$5="Sí",(1/DATOS_[[% anualiz]:[% anualiz]]),1)*IF(DATOS!AZ$4="Sí",1/DATOS_[[% normaliz]:[% normaliz]],1)*(DATOS_[Conc.Sal.22])))))))),
0)</f>
        <v>0</v>
      </c>
      <c r="AF26" s="111">
        <f t="array" ref="AF26">IFERROR(
(MEDIAN((IF(DATOS_[[Sexo]:[Sexo]]=$B26,IF(DATOS_[[AGRUP. CLAS. PROF.]:[AGRUP. CLAS. PROF.]]=$B24,IF(DATOS_[[Check Periodo Ref.]:[Check Periodo Ref.]]="Dentro",IF(DATOS_[[Check Equiparado]:[Check Equiparado]]="Sí",IF(DATOS!BA$5="Sí",(1/DATOS_[[% anualiz]:[% anualiz]]),1)*IF(DATOS!BA$4="Sí",1/DATOS_[[% normaliz]:[% normaliz]],1)*(DATOS_[Conc.Sal.23])))))))),
0)</f>
        <v>0</v>
      </c>
      <c r="AG26" s="111">
        <f t="array" ref="AG26">IFERROR(
(MEDIAN((IF(DATOS_[[Sexo]:[Sexo]]=$B26,IF(DATOS_[[AGRUP. CLAS. PROF.]:[AGRUP. CLAS. PROF.]]=$B24,IF(DATOS_[[Check Periodo Ref.]:[Check Periodo Ref.]]="Dentro",IF(DATOS_[[Check Equiparado]:[Check Equiparado]]="Sí",IF(DATOS!BB$5="Sí",(1/DATOS_[[% anualiz]:[% anualiz]]),1)*IF(DATOS!BB$4="Sí",1/DATOS_[[% normaliz]:[% normaliz]],1)*(DATOS_[Conc.Sal.24])))))))),
0)</f>
        <v>0</v>
      </c>
      <c r="AH26" s="111">
        <f t="array" ref="AH26">IFERROR(
(MEDIAN((IF(DATOS_[[Sexo]:[Sexo]]=$B26,IF(DATOS_[[AGRUP. CLAS. PROF.]:[AGRUP. CLAS. PROF.]]=$B24,IF(DATOS_[[Check Periodo Ref.]:[Check Periodo Ref.]]="Dentro",IF(DATOS_[[Check Equiparado]:[Check Equiparado]]="Sí",IF(DATOS!BC$5="Sí",(1/DATOS_[[% anualiz]:[% anualiz]]),1)*IF(DATOS!BC$4="Sí",1/DATOS_[[% normaliz]:[% normaliz]],1)*(DATOS_[Conc.Sal.25])))))))),
0)</f>
        <v>0</v>
      </c>
      <c r="AI26" s="111">
        <f t="array" ref="AI26">IFERROR(
(MEDIAN((IF(DATOS_[[Sexo]:[Sexo]]=$B26,IF(DATOS_[[AGRUP. CLAS. PROF.]:[AGRUP. CLAS. PROF.]]=$B24,IF(DATOS_[[Check Periodo Ref.]:[Check Periodo Ref.]]="Dentro",IF(DATOS_[[Check Equiparado]:[Check Equiparado]]="Sí",IF(DATOS!BD$5="Sí",(1/DATOS_[[% anualiz]:[% anualiz]]),1)*IF(DATOS!BD$4="Sí",1/DATOS_[[% normaliz]:[% normaliz]],1)*(DATOS_[Conc.Sal.26])))))))),
0)</f>
        <v>0</v>
      </c>
      <c r="AJ26" s="111">
        <f t="array" ref="AJ26">IFERROR(
(MEDIAN((IF(DATOS_[[Sexo]:[Sexo]]=$B26,IF(DATOS_[[AGRUP. CLAS. PROF.]:[AGRUP. CLAS. PROF.]]=$B24,IF(DATOS_[[Check Periodo Ref.]:[Check Periodo Ref.]]="Dentro",IF(DATOS_[[Check Equiparado]:[Check Equiparado]]="Sí",IF(DATOS!BE$5="Sí",(1/DATOS_[[% anualiz]:[% anualiz]]),1)*IF(DATOS!BE$4="Sí",1/DATOS_[[% normaliz]:[% normaliz]],1)*(DATOS_[Conc.Sal.27])))))))),
0)</f>
        <v>0</v>
      </c>
      <c r="AK26" s="111">
        <f t="array" ref="AK26">IFERROR(
(MEDIAN((IF(DATOS_[[Sexo]:[Sexo]]=$B26,IF(DATOS_[[AGRUP. CLAS. PROF.]:[AGRUP. CLAS. PROF.]]=$B24,IF(DATOS_[[Check Periodo Ref.]:[Check Periodo Ref.]]="Dentro",IF(DATOS_[[Check Equiparado]:[Check Equiparado]]="Sí",IF(DATOS!BF$5="Sí",(1/DATOS_[[% anualiz]:[% anualiz]]),1)*IF(DATOS!BF$4="Sí",1/DATOS_[[% normaliz]:[% normaliz]],1)*(DATOS_[Conc.Sal.28])))))))),
0)</f>
        <v>0</v>
      </c>
      <c r="AL26" s="111">
        <f t="array" ref="AL26">IFERROR(
(MEDIAN((IF(DATOS_[[Sexo]:[Sexo]]=$B26,IF(DATOS_[[AGRUP. CLAS. PROF.]:[AGRUP. CLAS. PROF.]]=$B24,IF(DATOS_[[Check Periodo Ref.]:[Check Periodo Ref.]]="Dentro",IF(DATOS_[[Check Equiparado]:[Check Equiparado]]="Sí",IF(DATOS!BG$5="Sí",(1/DATOS_[[% anualiz]:[% anualiz]]),1)*IF(DATOS!BG$4="Sí",1/DATOS_[[% normaliz]:[% normaliz]],1)*(DATOS_[Conc.Sal.29])))))))),
0)</f>
        <v>0</v>
      </c>
      <c r="AM26" s="111">
        <f t="array" ref="AM26">IFERROR(
(MEDIAN((IF(DATOS_[[Sexo]:[Sexo]]=$B26,IF(DATOS_[[AGRUP. CLAS. PROF.]:[AGRUP. CLAS. PROF.]]=$B24,IF(DATOS_[[Check Periodo Ref.]:[Check Periodo Ref.]]="Dentro",IF(DATOS_[[Check Equiparado]:[Check Equiparado]]="Sí",IF(DATOS!BH$5="Sí",(1/DATOS_[[% anualiz]:[% anualiz]]),1)*IF(DATOS!BH$4="Sí",1/DATOS_[[% normaliz]:[% normaliz]],1)*(DATOS_[Conc.Sal.30])))))))),
0)</f>
        <v>0</v>
      </c>
      <c r="AN26" s="112">
        <f t="array" ref="AN26">IFERROR(
MEDIAN(IF(DATOS_[Sexo]=$B26,IF(DATOS_[[AGRUP. CLAS. PROF.]:[AGRUP. CLAS. PROF.]]=$B24,IF(DATOS_[Check Equiparado]="Sí",IF(DATOS_[Check Periodo Ref.]="Dentro",DATOS_[Tot COMPL.SAL Eq],FALSE))))),
0)</f>
        <v>0</v>
      </c>
      <c r="AO26" s="113">
        <f t="array" ref="AO26">IFERROR(
MEDIAN(IF(DATOS_[Sexo]=$B26,IF(DATOS_[[AGRUP. CLAS. PROF.]:[AGRUP. CLAS. PROF.]]=$B24,IF(DATOS_[Check Equiparado]="Sí",IF(DATOS_[Check Periodo Ref.]="Dentro",DATOS_[TOTAL SALARIO Eq],FALSE))))),
0)</f>
        <v>0</v>
      </c>
      <c r="AP26" s="114">
        <f t="array" ref="AP26">IFERROR(
(MEDIAN((IF(DATOS_[[Sexo]:[Sexo]]=$B26,IF(DATOS_[[AGRUP. CLAS. PROF.]:[AGRUP. CLAS. PROF.]]=$B24,IF(DATOS_[[Check Periodo Ref.]:[Check Periodo Ref.]]="Dentro",IF(DATOS_[[Check Equiparado]:[Check Equiparado]]="Sí",IF(DATOS!BI$5="Sí",(1/DATOS_[[% anualiz]:[% anualiz]]),1)*IF(DATOS!BI$4="Sí",1/DATOS_[[% normaliz]:[% normaliz]],1)*(DATOS_[C.Extra.01])))))))),
0)</f>
        <v>0</v>
      </c>
      <c r="AQ26" s="114">
        <f t="array" ref="AQ26">IFERROR(
(MEDIAN((IF(DATOS_[[Sexo]:[Sexo]]=$B26,IF(DATOS_[[AGRUP. CLAS. PROF.]:[AGRUP. CLAS. PROF.]]=$B24,IF(DATOS_[[Check Periodo Ref.]:[Check Periodo Ref.]]="Dentro",IF(DATOS_[[Check Equiparado]:[Check Equiparado]]="Sí",IF(DATOS!BJ$5="Sí",(1/DATOS_[[% anualiz]:[% anualiz]]),1)*IF(DATOS!BJ$4="Sí",1/DATOS_[[% normaliz]:[% normaliz]],1)*(DATOS_[C.Extra.02])))))))),
0)</f>
        <v>0</v>
      </c>
      <c r="AR26" s="114">
        <f t="array" ref="AR26">IFERROR(
(MEDIAN((IF(DATOS_[[Sexo]:[Sexo]]=$B26,IF(DATOS_[[AGRUP. CLAS. PROF.]:[AGRUP. CLAS. PROF.]]=$B24,IF(DATOS_[[Check Periodo Ref.]:[Check Periodo Ref.]]="Dentro",IF(DATOS_[[Check Equiparado]:[Check Equiparado]]="Sí",IF(DATOS!BK$5="Sí",(1/DATOS_[[% anualiz]:[% anualiz]]),1)*IF(DATOS!BK$4="Sí",1/DATOS_[[% normaliz]:[% normaliz]],1)*(DATOS_[C.Extra.03])))))))),
0)</f>
        <v>0</v>
      </c>
      <c r="AS26" s="114">
        <f t="array" ref="AS26">IFERROR(
(MEDIAN((IF(DATOS_[[Sexo]:[Sexo]]=$B26,IF(DATOS_[[AGRUP. CLAS. PROF.]:[AGRUP. CLAS. PROF.]]=$B24,IF(DATOS_[[Check Periodo Ref.]:[Check Periodo Ref.]]="Dentro",IF(DATOS_[[Check Equiparado]:[Check Equiparado]]="Sí",IF(DATOS!BL$5="Sí",(1/DATOS_[[% anualiz]:[% anualiz]]),1)*IF(DATOS!BL$4="Sí",1/DATOS_[[% normaliz]:[% normaliz]],1)*(DATOS_[C.Extra.04])))))))),
0)</f>
        <v>0</v>
      </c>
      <c r="AT26" s="114">
        <f t="array" ref="AT26">IFERROR(
(MEDIAN((IF(DATOS_[[Sexo]:[Sexo]]=$B26,IF(DATOS_[[AGRUP. CLAS. PROF.]:[AGRUP. CLAS. PROF.]]=$B24,IF(DATOS_[[Check Periodo Ref.]:[Check Periodo Ref.]]="Dentro",IF(DATOS_[[Check Equiparado]:[Check Equiparado]]="Sí",IF(DATOS!BM$5="Sí",(1/DATOS_[[% anualiz]:[% anualiz]]),1)*IF(DATOS!BM$4="Sí",1/DATOS_[[% normaliz]:[% normaliz]],1)*(DATOS_[C.Extra.05])))))))),
0)</f>
        <v>0</v>
      </c>
      <c r="AU26" s="115">
        <f t="array" ref="AU26">IFERROR(
MEDIAN(IF(DATOS_[Sexo]=$B26,IF(DATOS_[[AGRUP. CLAS. PROF.]:[AGRUP. CLAS. PROF.]]=$B24,IF(DATOS_[Check Equiparado]="Sí",IF(DATOS_[Check Periodo Ref.]="Dentro",DATOS_[Tot Extrasalarial Eq],FALSE))))),
0)</f>
        <v>0</v>
      </c>
      <c r="AV26" s="116">
        <f t="array" ref="AV26">IFERROR(
MEDIAN(IF(DATOS_[Sexo]=$B26,IF(DATOS_[[AGRUP. CLAS. PROF.]:[AGRUP. CLAS. PROF.]]=$B24,IF(DATOS_[Check Equiparado]="Sí",IF(DATOS_[Check Periodo Ref.]="Dentro",DATOS_[TOTAL Retrib Eq],FALSE))))),
0)</f>
        <v>0</v>
      </c>
    </row>
    <row r="27" spans="1:48" ht="17.25" thickBot="1" x14ac:dyDescent="0.35">
      <c r="A27" s="42" t="str">
        <f t="shared" ref="A27" si="19">+A28</f>
        <v>[ocultar]</v>
      </c>
      <c r="B27" s="90" t="s">
        <v>311</v>
      </c>
      <c r="C27" s="109"/>
      <c r="D27" s="41"/>
      <c r="E27" s="41"/>
      <c r="F27" s="41"/>
      <c r="G27" s="41"/>
      <c r="H27" s="41"/>
      <c r="I27" s="119" t="str">
        <f t="shared" ref="I27:AV27" si="20">IFERROR((I28-I29)/I28,"")</f>
        <v/>
      </c>
      <c r="J27" s="123" t="str">
        <f t="shared" si="20"/>
        <v/>
      </c>
      <c r="K27" s="123" t="str">
        <f t="shared" si="20"/>
        <v/>
      </c>
      <c r="L27" s="123" t="str">
        <f t="shared" si="20"/>
        <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3" t="str">
        <f t="shared" si="20"/>
        <v/>
      </c>
      <c r="W27" s="123" t="str">
        <f t="shared" si="20"/>
        <v/>
      </c>
      <c r="X27" s="123" t="str">
        <f t="shared" si="20"/>
        <v/>
      </c>
      <c r="Y27" s="123"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2" t="str">
        <f t="shared" si="20"/>
        <v/>
      </c>
      <c r="AK27" s="122" t="str">
        <f t="shared" si="20"/>
        <v/>
      </c>
      <c r="AL27" s="122" t="str">
        <f t="shared" si="20"/>
        <v/>
      </c>
      <c r="AM27" s="122" t="str">
        <f t="shared" si="20"/>
        <v/>
      </c>
      <c r="AN27" s="124" t="str">
        <f t="shared" si="20"/>
        <v/>
      </c>
      <c r="AO27" s="128" t="str">
        <f t="shared" si="20"/>
        <v/>
      </c>
      <c r="AP27" s="125" t="str">
        <f t="shared" si="20"/>
        <v/>
      </c>
      <c r="AQ27" s="125" t="str">
        <f t="shared" si="20"/>
        <v/>
      </c>
      <c r="AR27" s="125" t="str">
        <f t="shared" si="20"/>
        <v/>
      </c>
      <c r="AS27" s="125" t="str">
        <f t="shared" si="20"/>
        <v/>
      </c>
      <c r="AT27" s="125" t="str">
        <f t="shared" si="20"/>
        <v/>
      </c>
      <c r="AU27" s="126" t="str">
        <f t="shared" si="20"/>
        <v/>
      </c>
      <c r="AV27" s="127" t="str">
        <f t="shared" si="20"/>
        <v/>
      </c>
    </row>
    <row r="28" spans="1:48" x14ac:dyDescent="0.3">
      <c r="A28" s="42" t="str">
        <f t="shared" ref="A28" si="21">+IF(C28+C29=0,"[ocultar]","")</f>
        <v>[ocultar]</v>
      </c>
      <c r="B28" s="86" t="s">
        <v>162</v>
      </c>
      <c r="C28" s="33">
        <f t="array" ref="C28">SUM(IF($B28=DATOS_[Sexo],
IF($B27=DATOS_[AGRUP. CLAS. PROF.],
IF("Dentro"=DATOS_[Check Periodo Ref.],
1/(COUNTIFS(DATOS_[Sexo],$B28,DATOS_[AGRUP. CLAS. PROF.],$B27,DATOS_[Check Periodo Ref.],"Dentro",DATOS_[id],DATOS_[id]))))))</f>
        <v>0</v>
      </c>
      <c r="D28" s="35">
        <f>COUNTIFS(DATOS_[AGRUP. CLAS. PROF.],$B27,DATOS_[Sexo],$B28,DATOS_[Check Periodo Ref.],"Dentro")</f>
        <v>0</v>
      </c>
      <c r="E28" s="35">
        <f>COUNTIFS(DATOS_[AGRUP. CLAS. PROF.],$B27,DATOS_[Sexo],$B28,DATOS_[Check Periodo Ref.],"Dentro",DATOS_[Check Nº SC Norm],"Sí")</f>
        <v>0</v>
      </c>
      <c r="F28" s="35">
        <f>COUNTIFS(DATOS_[AGRUP. CLAS. PROF.],$B27,DATOS_[Sexo],$B28,DATOS_[Check Periodo Ref.],"Dentro",DATOS_[Check Nº SC Anualiz],"Sí")</f>
        <v>0</v>
      </c>
      <c r="G28" s="35">
        <f>COUNTIFS(DATOS_[AGRUP. CLAS. PROF.],$B27,DATOS_[Sexo],$B28,DATOS_[Check Periodo Ref.],"Dentro",DATOS_[Check Nº SC Norm y Anualiz],"Sí")</f>
        <v>0</v>
      </c>
      <c r="H28" s="35">
        <f>COUNTIFS(DATOS_[AGRUP. CLAS. PROF.],$B27,DATOS_[Sexo],$B28,DATOS_[Check Periodo Ref.],"Dentro",DATOS_[Check Equiparación],"Sí")</f>
        <v>0</v>
      </c>
      <c r="I28" s="110">
        <f t="array" ref="I28">IFERROR(
MEDIAN(IF(DATOS_[Sexo]=$B28,IF(DATOS_[[AGRUP. CLAS. PROF.]:[AGRUP. CLAS. PROF.]]=$B27,IF(DATOS_[Check Equiparado]="Sí",IF(DATOS_[Check Periodo Ref.]="Dentro",DATOS_[SALARIO BASE Eq],FALSE))))),
0)</f>
        <v>0</v>
      </c>
      <c r="J28" s="111">
        <f t="array" ref="J28">IFERROR(
(MEDIAN((IF(DATOS_[[Sexo]:[Sexo]]=$B28,IF(DATOS_[[AGRUP. CLAS. PROF.]:[AGRUP. CLAS. PROF.]]=$B27,IF(DATOS_[[Check Periodo Ref.]:[Check Periodo Ref.]]="Dentro",IF(DATOS_[[Check Equiparado]:[Check Equiparado]]="Sí",IF(DATOS!AE$5="Sí",(1/DATOS_[[% anualiz]:[% anualiz]]),1)*IF(DATOS!AE$4="Sí",1/DATOS_[[% normaliz]:[% normaliz]],1)*(DATOS_[Conc.Sal.01])))))))),
0)</f>
        <v>0</v>
      </c>
      <c r="K28" s="111">
        <f t="array" ref="K28">IFERROR(
(MEDIAN((IF(DATOS_[[Sexo]:[Sexo]]=$B28,IF(DATOS_[[AGRUP. CLAS. PROF.]:[AGRUP. CLAS. PROF.]]=$B27,IF(DATOS_[[Check Periodo Ref.]:[Check Periodo Ref.]]="Dentro",IF(DATOS_[[Check Equiparado]:[Check Equiparado]]="Sí",IF(DATOS!AF$5="Sí",(1/DATOS_[[% anualiz]:[% anualiz]]),1)*IF(DATOS!AF$4="Sí",1/DATOS_[[% normaliz]:[% normaliz]],1)*(DATOS_[Conc.Sal.02])))))))),
0)</f>
        <v>0</v>
      </c>
      <c r="L28" s="111">
        <f t="array" ref="L28">IFERROR(
(MEDIAN((IF(DATOS_[[Sexo]:[Sexo]]=$B28,IF(DATOS_[[AGRUP. CLAS. PROF.]:[AGRUP. CLAS. PROF.]]=$B27,IF(DATOS_[[Check Periodo Ref.]:[Check Periodo Ref.]]="Dentro",IF(DATOS_[[Check Equiparado]:[Check Equiparado]]="Sí",IF(DATOS!AG$5="Sí",(1/DATOS_[[% anualiz]:[% anualiz]]),1)*IF(DATOS!AG$4="Sí",1/DATOS_[[% normaliz]:[% normaliz]],1)*(DATOS_[Conc.Sal.03])))))))),
0)</f>
        <v>0</v>
      </c>
      <c r="M28" s="111">
        <f t="array" ref="M28">IFERROR(
(MEDIAN((IF(DATOS_[[Sexo]:[Sexo]]=$B28,IF(DATOS_[[AGRUP. CLAS. PROF.]:[AGRUP. CLAS. PROF.]]=$B27,IF(DATOS_[[Check Periodo Ref.]:[Check Periodo Ref.]]="Dentro",IF(DATOS_[[Check Equiparado]:[Check Equiparado]]="Sí",IF(DATOS!AH$5="Sí",(1/DATOS_[[% anualiz]:[% anualiz]]),1)*IF(DATOS!AH$4="Sí",1/DATOS_[[% normaliz]:[% normaliz]],1)*(DATOS_[Conc.Sal.04])))))))),
0)</f>
        <v>0</v>
      </c>
      <c r="N28" s="111">
        <f t="array" ref="N28">IFERROR(
(MEDIAN((IF(DATOS_[[Sexo]:[Sexo]]=$B28,IF(DATOS_[[AGRUP. CLAS. PROF.]:[AGRUP. CLAS. PROF.]]=$B27,IF(DATOS_[[Check Periodo Ref.]:[Check Periodo Ref.]]="Dentro",IF(DATOS_[[Check Equiparado]:[Check Equiparado]]="Sí",IF(DATOS!AI$5="Sí",(1/DATOS_[[% anualiz]:[% anualiz]]),1)*IF(DATOS!AI$4="Sí",1/DATOS_[[% normaliz]:[% normaliz]],1)*(DATOS_[Conc.Sal.05])))))))),
0)</f>
        <v>0</v>
      </c>
      <c r="O28" s="111">
        <f t="array" ref="O28">IFERROR(
(MEDIAN((IF(DATOS_[[Sexo]:[Sexo]]=$B28,IF(DATOS_[[AGRUP. CLAS. PROF.]:[AGRUP. CLAS. PROF.]]=$B27,IF(DATOS_[[Check Periodo Ref.]:[Check Periodo Ref.]]="Dentro",IF(DATOS_[[Check Equiparado]:[Check Equiparado]]="Sí",IF(DATOS!AJ$5="Sí",(1/DATOS_[[% anualiz]:[% anualiz]]),1)*IF(DATOS!AJ$4="Sí",1/DATOS_[[% normaliz]:[% normaliz]],1)*(DATOS_[Conc.Sal.06])))))))),
0)</f>
        <v>0</v>
      </c>
      <c r="P28" s="111">
        <f t="array" ref="P28">IFERROR(
(MEDIAN((IF(DATOS_[[Sexo]:[Sexo]]=$B28,IF(DATOS_[[AGRUP. CLAS. PROF.]:[AGRUP. CLAS. PROF.]]=$B27,IF(DATOS_[[Check Periodo Ref.]:[Check Periodo Ref.]]="Dentro",IF(DATOS_[[Check Equiparado]:[Check Equiparado]]="Sí",IF(DATOS!AK$5="Sí",(1/DATOS_[[% anualiz]:[% anualiz]]),1)*IF(DATOS!AK$4="Sí",1/DATOS_[[% normaliz]:[% normaliz]],1)*(DATOS_[Conc.Sal.07])))))))),
0)</f>
        <v>0</v>
      </c>
      <c r="Q28" s="111">
        <f t="array" ref="Q28">IFERROR(
(MEDIAN((IF(DATOS_[[Sexo]:[Sexo]]=$B28,IF(DATOS_[[AGRUP. CLAS. PROF.]:[AGRUP. CLAS. PROF.]]=$B27,IF(DATOS_[[Check Periodo Ref.]:[Check Periodo Ref.]]="Dentro",IF(DATOS_[[Check Equiparado]:[Check Equiparado]]="Sí",IF(DATOS!AL$5="Sí",(1/DATOS_[[% anualiz]:[% anualiz]]),1)*IF(DATOS!AL$4="Sí",1/DATOS_[[% normaliz]:[% normaliz]],1)*(DATOS_[Conc.Sal.08])))))))),
0)</f>
        <v>0</v>
      </c>
      <c r="R28" s="111">
        <f t="array" ref="R28">IFERROR(
(MEDIAN((IF(DATOS_[[Sexo]:[Sexo]]=$B28,IF(DATOS_[[AGRUP. CLAS. PROF.]:[AGRUP. CLAS. PROF.]]=$B27,IF(DATOS_[[Check Periodo Ref.]:[Check Periodo Ref.]]="Dentro",IF(DATOS_[[Check Equiparado]:[Check Equiparado]]="Sí",IF(DATOS!AM$5="Sí",(1/DATOS_[[% anualiz]:[% anualiz]]),1)*IF(DATOS!AM$4="Sí",1/DATOS_[[% normaliz]:[% normaliz]],1)*(DATOS_[Conc.Sal.09])))))))),
0)</f>
        <v>0</v>
      </c>
      <c r="S28" s="111">
        <f t="array" ref="S28">IFERROR(
(MEDIAN((IF(DATOS_[[Sexo]:[Sexo]]=$B28,IF(DATOS_[[AGRUP. CLAS. PROF.]:[AGRUP. CLAS. PROF.]]=$B27,IF(DATOS_[[Check Periodo Ref.]:[Check Periodo Ref.]]="Dentro",IF(DATOS_[[Check Equiparado]:[Check Equiparado]]="Sí",IF(DATOS!AN$5="Sí",(1/DATOS_[[% anualiz]:[% anualiz]]),1)*IF(DATOS!AN$4="Sí",1/DATOS_[[% normaliz]:[% normaliz]],1)*(DATOS_[Conc.Sal.10])))))))),
0)</f>
        <v>0</v>
      </c>
      <c r="T28" s="111">
        <f t="array" ref="T28">IFERROR(
(MEDIAN((IF(DATOS_[[Sexo]:[Sexo]]=$B28,IF(DATOS_[[AGRUP. CLAS. PROF.]:[AGRUP. CLAS. PROF.]]=$B27,IF(DATOS_[[Check Periodo Ref.]:[Check Periodo Ref.]]="Dentro",IF(DATOS_[[Check Equiparado]:[Check Equiparado]]="Sí",IF(DATOS!AO$5="Sí",(1/DATOS_[[% anualiz]:[% anualiz]]),1)*IF(DATOS!AO$4="Sí",1/DATOS_[[% normaliz]:[% normaliz]],1)*(DATOS_[Conc.Sal.11])))))))),
0)</f>
        <v>0</v>
      </c>
      <c r="U28" s="111">
        <f t="array" ref="U28">IFERROR(
(MEDIAN((IF(DATOS_[[Sexo]:[Sexo]]=$B28,IF(DATOS_[[AGRUP. CLAS. PROF.]:[AGRUP. CLAS. PROF.]]=$B27,IF(DATOS_[[Check Periodo Ref.]:[Check Periodo Ref.]]="Dentro",IF(DATOS_[[Check Equiparado]:[Check Equiparado]]="Sí",IF(DATOS!AP$5="Sí",(1/DATOS_[[% anualiz]:[% anualiz]]),1)*IF(DATOS!AP$4="Sí",1/DATOS_[[% normaliz]:[% normaliz]],1)*(DATOS_[Conc.Sal.12])))))))),
0)</f>
        <v>0</v>
      </c>
      <c r="V28" s="111">
        <f t="array" ref="V28">IFERROR(
(MEDIAN((IF(DATOS_[[Sexo]:[Sexo]]=$B28,IF(DATOS_[[AGRUP. CLAS. PROF.]:[AGRUP. CLAS. PROF.]]=$B27,IF(DATOS_[[Check Periodo Ref.]:[Check Periodo Ref.]]="Dentro",IF(DATOS_[[Check Equiparado]:[Check Equiparado]]="Sí",IF(DATOS!AQ$5="Sí",(1/DATOS_[[% anualiz]:[% anualiz]]),1)*IF(DATOS!AQ$4="Sí",1/DATOS_[[% normaliz]:[% normaliz]],1)*(DATOS_[Conc.Sal.13])))))))),
0)</f>
        <v>0</v>
      </c>
      <c r="W28" s="111">
        <f t="array" ref="W28">IFERROR(
(MEDIAN((IF(DATOS_[[Sexo]:[Sexo]]=$B28,IF(DATOS_[[AGRUP. CLAS. PROF.]:[AGRUP. CLAS. PROF.]]=$B27,IF(DATOS_[[Check Periodo Ref.]:[Check Periodo Ref.]]="Dentro",IF(DATOS_[[Check Equiparado]:[Check Equiparado]]="Sí",IF(DATOS!AR$5="Sí",(1/DATOS_[[% anualiz]:[% anualiz]]),1)*IF(DATOS!AR$4="Sí",1/DATOS_[[% normaliz]:[% normaliz]],1)*(DATOS_[Conc.Sal.14])))))))),
0)</f>
        <v>0</v>
      </c>
      <c r="X28" s="111">
        <f t="array" ref="X28">IFERROR(
(MEDIAN((IF(DATOS_[[Sexo]:[Sexo]]=$B28,IF(DATOS_[[AGRUP. CLAS. PROF.]:[AGRUP. CLAS. PROF.]]=$B27,IF(DATOS_[[Check Periodo Ref.]:[Check Periodo Ref.]]="Dentro",IF(DATOS_[[Check Equiparado]:[Check Equiparado]]="Sí",IF(DATOS!AS$5="Sí",(1/DATOS_[[% anualiz]:[% anualiz]]),1)*IF(DATOS!AS$4="Sí",1/DATOS_[[% normaliz]:[% normaliz]],1)*(DATOS_[Conc.Sal.15])))))))),
0)</f>
        <v>0</v>
      </c>
      <c r="Y28" s="111">
        <f t="array" ref="Y28">IFERROR(
(MEDIAN((IF(DATOS_[[Sexo]:[Sexo]]=$B28,IF(DATOS_[[AGRUP. CLAS. PROF.]:[AGRUP. CLAS. PROF.]]=$B27,IF(DATOS_[[Check Periodo Ref.]:[Check Periodo Ref.]]="Dentro",IF(DATOS_[[Check Equiparado]:[Check Equiparado]]="Sí",IF(DATOS!AT$5="Sí",(1/DATOS_[[% anualiz]:[% anualiz]]),1)*IF(DATOS!AT$4="Sí",1/DATOS_[[% normaliz]:[% normaliz]],1)*(DATOS_[Conc.Sal.16])))))))),
0)</f>
        <v>0</v>
      </c>
      <c r="Z28" s="111">
        <f t="array" ref="Z28">IFERROR(
(MEDIAN((IF(DATOS_[[Sexo]:[Sexo]]=$B28,IF(DATOS_[[AGRUP. CLAS. PROF.]:[AGRUP. CLAS. PROF.]]=$B27,IF(DATOS_[[Check Periodo Ref.]:[Check Periodo Ref.]]="Dentro",IF(DATOS_[[Check Equiparado]:[Check Equiparado]]="Sí",IF(DATOS!AU$5="Sí",(1/DATOS_[[% anualiz]:[% anualiz]]),1)*IF(DATOS!AU$4="Sí",1/DATOS_[[% normaliz]:[% normaliz]],1)*(DATOS_[Conc.Sal.17])))))))),
0)</f>
        <v>0</v>
      </c>
      <c r="AA28" s="111">
        <f t="array" ref="AA28">IFERROR(
(MEDIAN((IF(DATOS_[[Sexo]:[Sexo]]=$B28,IF(DATOS_[[AGRUP. CLAS. PROF.]:[AGRUP. CLAS. PROF.]]=$B27,IF(DATOS_[[Check Periodo Ref.]:[Check Periodo Ref.]]="Dentro",IF(DATOS_[[Check Equiparado]:[Check Equiparado]]="Sí",IF(DATOS!AV$5="Sí",(1/DATOS_[[% anualiz]:[% anualiz]]),1)*IF(DATOS!AV$4="Sí",1/DATOS_[[% normaliz]:[% normaliz]],1)*(DATOS_[Conc.Sal.18])))))))),
0)</f>
        <v>0</v>
      </c>
      <c r="AB28" s="111">
        <f t="array" ref="AB28">IFERROR(
(MEDIAN((IF(DATOS_[[Sexo]:[Sexo]]=$B28,IF(DATOS_[[AGRUP. CLAS. PROF.]:[AGRUP. CLAS. PROF.]]=$B27,IF(DATOS_[[Check Periodo Ref.]:[Check Periodo Ref.]]="Dentro",IF(DATOS_[[Check Equiparado]:[Check Equiparado]]="Sí",IF(DATOS!AW$5="Sí",(1/DATOS_[[% anualiz]:[% anualiz]]),1)*IF(DATOS!AW$4="Sí",1/DATOS_[[% normaliz]:[% normaliz]],1)*(DATOS_[Conc.Sal.19])))))))),
0)</f>
        <v>0</v>
      </c>
      <c r="AC28" s="111">
        <f t="array" ref="AC28">IFERROR(
(MEDIAN((IF(DATOS_[[Sexo]:[Sexo]]=$B28,IF(DATOS_[[AGRUP. CLAS. PROF.]:[AGRUP. CLAS. PROF.]]=$B27,IF(DATOS_[[Check Periodo Ref.]:[Check Periodo Ref.]]="Dentro",IF(DATOS_[[Check Equiparado]:[Check Equiparado]]="Sí",IF(DATOS!AX$5="Sí",(1/DATOS_[[% anualiz]:[% anualiz]]),1)*IF(DATOS!AX$4="Sí",1/DATOS_[[% normaliz]:[% normaliz]],1)*(DATOS_[Conc.Sal.20])))))))),
0)</f>
        <v>0</v>
      </c>
      <c r="AD28" s="111">
        <f t="array" ref="AD28">IFERROR(
(MEDIAN((IF(DATOS_[[Sexo]:[Sexo]]=$B28,IF(DATOS_[[AGRUP. CLAS. PROF.]:[AGRUP. CLAS. PROF.]]=$B27,IF(DATOS_[[Check Periodo Ref.]:[Check Periodo Ref.]]="Dentro",IF(DATOS_[[Check Equiparado]:[Check Equiparado]]="Sí",IF(DATOS!AY$5="Sí",(1/DATOS_[[% anualiz]:[% anualiz]]),1)*IF(DATOS!AY$4="Sí",1/DATOS_[[% normaliz]:[% normaliz]],1)*(DATOS_[Conc.Sal.21])))))))),
0)</f>
        <v>0</v>
      </c>
      <c r="AE28" s="111">
        <f t="array" ref="AE28">IFERROR(
(MEDIAN((IF(DATOS_[[Sexo]:[Sexo]]=$B28,IF(DATOS_[[AGRUP. CLAS. PROF.]:[AGRUP. CLAS. PROF.]]=$B27,IF(DATOS_[[Check Periodo Ref.]:[Check Periodo Ref.]]="Dentro",IF(DATOS_[[Check Equiparado]:[Check Equiparado]]="Sí",IF(DATOS!AZ$5="Sí",(1/DATOS_[[% anualiz]:[% anualiz]]),1)*IF(DATOS!AZ$4="Sí",1/DATOS_[[% normaliz]:[% normaliz]],1)*(DATOS_[Conc.Sal.22])))))))),
0)</f>
        <v>0</v>
      </c>
      <c r="AF28" s="111">
        <f t="array" ref="AF28">IFERROR(
(MEDIAN((IF(DATOS_[[Sexo]:[Sexo]]=$B28,IF(DATOS_[[AGRUP. CLAS. PROF.]:[AGRUP. CLAS. PROF.]]=$B27,IF(DATOS_[[Check Periodo Ref.]:[Check Periodo Ref.]]="Dentro",IF(DATOS_[[Check Equiparado]:[Check Equiparado]]="Sí",IF(DATOS!BA$5="Sí",(1/DATOS_[[% anualiz]:[% anualiz]]),1)*IF(DATOS!BA$4="Sí",1/DATOS_[[% normaliz]:[% normaliz]],1)*(DATOS_[Conc.Sal.23])))))))),
0)</f>
        <v>0</v>
      </c>
      <c r="AG28" s="111">
        <f t="array" ref="AG28">IFERROR(
(MEDIAN((IF(DATOS_[[Sexo]:[Sexo]]=$B28,IF(DATOS_[[AGRUP. CLAS. PROF.]:[AGRUP. CLAS. PROF.]]=$B27,IF(DATOS_[[Check Periodo Ref.]:[Check Periodo Ref.]]="Dentro",IF(DATOS_[[Check Equiparado]:[Check Equiparado]]="Sí",IF(DATOS!BB$5="Sí",(1/DATOS_[[% anualiz]:[% anualiz]]),1)*IF(DATOS!BB$4="Sí",1/DATOS_[[% normaliz]:[% normaliz]],1)*(DATOS_[Conc.Sal.24])))))))),
0)</f>
        <v>0</v>
      </c>
      <c r="AH28" s="111">
        <f t="array" ref="AH28">IFERROR(
(MEDIAN((IF(DATOS_[[Sexo]:[Sexo]]=$B28,IF(DATOS_[[AGRUP. CLAS. PROF.]:[AGRUP. CLAS. PROF.]]=$B27,IF(DATOS_[[Check Periodo Ref.]:[Check Periodo Ref.]]="Dentro",IF(DATOS_[[Check Equiparado]:[Check Equiparado]]="Sí",IF(DATOS!BC$5="Sí",(1/DATOS_[[% anualiz]:[% anualiz]]),1)*IF(DATOS!BC$4="Sí",1/DATOS_[[% normaliz]:[% normaliz]],1)*(DATOS_[Conc.Sal.25])))))))),
0)</f>
        <v>0</v>
      </c>
      <c r="AI28" s="111">
        <f t="array" ref="AI28">IFERROR(
(MEDIAN((IF(DATOS_[[Sexo]:[Sexo]]=$B28,IF(DATOS_[[AGRUP. CLAS. PROF.]:[AGRUP. CLAS. PROF.]]=$B27,IF(DATOS_[[Check Periodo Ref.]:[Check Periodo Ref.]]="Dentro",IF(DATOS_[[Check Equiparado]:[Check Equiparado]]="Sí",IF(DATOS!BD$5="Sí",(1/DATOS_[[% anualiz]:[% anualiz]]),1)*IF(DATOS!BD$4="Sí",1/DATOS_[[% normaliz]:[% normaliz]],1)*(DATOS_[Conc.Sal.26])))))))),
0)</f>
        <v>0</v>
      </c>
      <c r="AJ28" s="111">
        <f t="array" ref="AJ28">IFERROR(
(MEDIAN((IF(DATOS_[[Sexo]:[Sexo]]=$B28,IF(DATOS_[[AGRUP. CLAS. PROF.]:[AGRUP. CLAS. PROF.]]=$B27,IF(DATOS_[[Check Periodo Ref.]:[Check Periodo Ref.]]="Dentro",IF(DATOS_[[Check Equiparado]:[Check Equiparado]]="Sí",IF(DATOS!BE$5="Sí",(1/DATOS_[[% anualiz]:[% anualiz]]),1)*IF(DATOS!BE$4="Sí",1/DATOS_[[% normaliz]:[% normaliz]],1)*(DATOS_[Conc.Sal.27])))))))),
0)</f>
        <v>0</v>
      </c>
      <c r="AK28" s="111">
        <f t="array" ref="AK28">IFERROR(
(MEDIAN((IF(DATOS_[[Sexo]:[Sexo]]=$B28,IF(DATOS_[[AGRUP. CLAS. PROF.]:[AGRUP. CLAS. PROF.]]=$B27,IF(DATOS_[[Check Periodo Ref.]:[Check Periodo Ref.]]="Dentro",IF(DATOS_[[Check Equiparado]:[Check Equiparado]]="Sí",IF(DATOS!BF$5="Sí",(1/DATOS_[[% anualiz]:[% anualiz]]),1)*IF(DATOS!BF$4="Sí",1/DATOS_[[% normaliz]:[% normaliz]],1)*(DATOS_[Conc.Sal.28])))))))),
0)</f>
        <v>0</v>
      </c>
      <c r="AL28" s="111">
        <f t="array" ref="AL28">IFERROR(
(MEDIAN((IF(DATOS_[[Sexo]:[Sexo]]=$B28,IF(DATOS_[[AGRUP. CLAS. PROF.]:[AGRUP. CLAS. PROF.]]=$B27,IF(DATOS_[[Check Periodo Ref.]:[Check Periodo Ref.]]="Dentro",IF(DATOS_[[Check Equiparado]:[Check Equiparado]]="Sí",IF(DATOS!BG$5="Sí",(1/DATOS_[[% anualiz]:[% anualiz]]),1)*IF(DATOS!BG$4="Sí",1/DATOS_[[% normaliz]:[% normaliz]],1)*(DATOS_[Conc.Sal.29])))))))),
0)</f>
        <v>0</v>
      </c>
      <c r="AM28" s="111">
        <f t="array" ref="AM28">IFERROR(
(MEDIAN((IF(DATOS_[[Sexo]:[Sexo]]=$B28,IF(DATOS_[[AGRUP. CLAS. PROF.]:[AGRUP. CLAS. PROF.]]=$B27,IF(DATOS_[[Check Periodo Ref.]:[Check Periodo Ref.]]="Dentro",IF(DATOS_[[Check Equiparado]:[Check Equiparado]]="Sí",IF(DATOS!BH$5="Sí",(1/DATOS_[[% anualiz]:[% anualiz]]),1)*IF(DATOS!BH$4="Sí",1/DATOS_[[% normaliz]:[% normaliz]],1)*(DATOS_[Conc.Sal.30])))))))),
0)</f>
        <v>0</v>
      </c>
      <c r="AN28" s="112">
        <f t="array" ref="AN28">IFERROR(
MEDIAN(IF(DATOS_[Sexo]=$B28,IF(DATOS_[[AGRUP. CLAS. PROF.]:[AGRUP. CLAS. PROF.]]=$B27,IF(DATOS_[Check Equiparado]="Sí",IF(DATOS_[Check Periodo Ref.]="Dentro",DATOS_[Tot COMPL.SAL Eq],FALSE))))),
0)</f>
        <v>0</v>
      </c>
      <c r="AO28" s="113">
        <f t="array" ref="AO28">IFERROR(
MEDIAN(IF(DATOS_[Sexo]=$B28,IF(DATOS_[[AGRUP. CLAS. PROF.]:[AGRUP. CLAS. PROF.]]=$B27,IF(DATOS_[Check Equiparado]="Sí",IF(DATOS_[Check Periodo Ref.]="Dentro",DATOS_[TOTAL SALARIO Eq],FALSE))))),
0)</f>
        <v>0</v>
      </c>
      <c r="AP28" s="114">
        <f t="array" ref="AP28">IFERROR(
(MEDIAN((IF(DATOS_[[Sexo]:[Sexo]]=$B28,IF(DATOS_[[AGRUP. CLAS. PROF.]:[AGRUP. CLAS. PROF.]]=$B27,IF(DATOS_[[Check Periodo Ref.]:[Check Periodo Ref.]]="Dentro",IF(DATOS_[[Check Equiparado]:[Check Equiparado]]="Sí",IF(DATOS!BI$5="Sí",(1/DATOS_[[% anualiz]:[% anualiz]]),1)*IF(DATOS!BI$4="Sí",1/DATOS_[[% normaliz]:[% normaliz]],1)*(DATOS_[C.Extra.01])))))))),
0)</f>
        <v>0</v>
      </c>
      <c r="AQ28" s="114">
        <f t="array" ref="AQ28">IFERROR(
(MEDIAN((IF(DATOS_[[Sexo]:[Sexo]]=$B28,IF(DATOS_[[AGRUP. CLAS. PROF.]:[AGRUP. CLAS. PROF.]]=$B27,IF(DATOS_[[Check Periodo Ref.]:[Check Periodo Ref.]]="Dentro",IF(DATOS_[[Check Equiparado]:[Check Equiparado]]="Sí",IF(DATOS!BJ$5="Sí",(1/DATOS_[[% anualiz]:[% anualiz]]),1)*IF(DATOS!BJ$4="Sí",1/DATOS_[[% normaliz]:[% normaliz]],1)*(DATOS_[C.Extra.02])))))))),
0)</f>
        <v>0</v>
      </c>
      <c r="AR28" s="114">
        <f t="array" ref="AR28">IFERROR(
(MEDIAN((IF(DATOS_[[Sexo]:[Sexo]]=$B28,IF(DATOS_[[AGRUP. CLAS. PROF.]:[AGRUP. CLAS. PROF.]]=$B27,IF(DATOS_[[Check Periodo Ref.]:[Check Periodo Ref.]]="Dentro",IF(DATOS_[[Check Equiparado]:[Check Equiparado]]="Sí",IF(DATOS!BK$5="Sí",(1/DATOS_[[% anualiz]:[% anualiz]]),1)*IF(DATOS!BK$4="Sí",1/DATOS_[[% normaliz]:[% normaliz]],1)*(DATOS_[C.Extra.03])))))))),
0)</f>
        <v>0</v>
      </c>
      <c r="AS28" s="114">
        <f t="array" ref="AS28">IFERROR(
(MEDIAN((IF(DATOS_[[Sexo]:[Sexo]]=$B28,IF(DATOS_[[AGRUP. CLAS. PROF.]:[AGRUP. CLAS. PROF.]]=$B27,IF(DATOS_[[Check Periodo Ref.]:[Check Periodo Ref.]]="Dentro",IF(DATOS_[[Check Equiparado]:[Check Equiparado]]="Sí",IF(DATOS!BL$5="Sí",(1/DATOS_[[% anualiz]:[% anualiz]]),1)*IF(DATOS!BL$4="Sí",1/DATOS_[[% normaliz]:[% normaliz]],1)*(DATOS_[C.Extra.04])))))))),
0)</f>
        <v>0</v>
      </c>
      <c r="AT28" s="114">
        <f t="array" ref="AT28">IFERROR(
(MEDIAN((IF(DATOS_[[Sexo]:[Sexo]]=$B28,IF(DATOS_[[AGRUP. CLAS. PROF.]:[AGRUP. CLAS. PROF.]]=$B27,IF(DATOS_[[Check Periodo Ref.]:[Check Periodo Ref.]]="Dentro",IF(DATOS_[[Check Equiparado]:[Check Equiparado]]="Sí",IF(DATOS!BM$5="Sí",(1/DATOS_[[% anualiz]:[% anualiz]]),1)*IF(DATOS!BM$4="Sí",1/DATOS_[[% normaliz]:[% normaliz]],1)*(DATOS_[C.Extra.05])))))))),
0)</f>
        <v>0</v>
      </c>
      <c r="AU28" s="115">
        <f t="array" ref="AU28">IFERROR(
MEDIAN(IF(DATOS_[Sexo]=$B28,IF(DATOS_[[AGRUP. CLAS. PROF.]:[AGRUP. CLAS. PROF.]]=$B27,IF(DATOS_[Check Equiparado]="Sí",IF(DATOS_[Check Periodo Ref.]="Dentro",DATOS_[Tot Extrasalarial Eq],FALSE))))),
0)</f>
        <v>0</v>
      </c>
      <c r="AV28" s="116">
        <f t="array" ref="AV28">IFERROR(
MEDIAN(IF(DATOS_[Sexo]=$B28,IF(DATOS_[[AGRUP. CLAS. PROF.]:[AGRUP. CLAS. PROF.]]=$B27,IF(DATOS_[Check Equiparado]="Sí",IF(DATOS_[Check Periodo Ref.]="Dentro",DATOS_[TOTAL Retrib Eq],FALSE))))),
0)</f>
        <v>0</v>
      </c>
    </row>
    <row r="29" spans="1:48" x14ac:dyDescent="0.3">
      <c r="A29" s="42" t="str">
        <f t="shared" ref="A29" si="22">+A28</f>
        <v>[ocultar]</v>
      </c>
      <c r="B29" s="86" t="s">
        <v>163</v>
      </c>
      <c r="C29" s="33">
        <f t="array" ref="C29">SUM(IF($B29=DATOS_[Sexo],
IF($B27=DATOS_[AGRUP. CLAS. PROF.],
IF("Dentro"=DATOS_[Check Periodo Ref.],
1/(COUNTIFS(DATOS_[Sexo],$B29,DATOS_[AGRUP. CLAS. PROF.],$B27,DATOS_[Check Periodo Ref.],"Dentro",DATOS_[id],DATOS_[id]))))))</f>
        <v>0</v>
      </c>
      <c r="D29" s="35">
        <f>COUNTIFS(DATOS_[AGRUP. CLAS. PROF.],$B27,DATOS_[Sexo],$B29,DATOS_[Check Periodo Ref.],"Dentro")</f>
        <v>0</v>
      </c>
      <c r="E29" s="35">
        <f>COUNTIFS(DATOS_[AGRUP. CLAS. PROF.],$B27,DATOS_[Sexo],$B29,DATOS_[Check Periodo Ref.],"Dentro",DATOS_[Check Nº SC Norm],"Sí")</f>
        <v>0</v>
      </c>
      <c r="F29" s="35">
        <f>COUNTIFS(DATOS_[AGRUP. CLAS. PROF.],$B27,DATOS_[Sexo],$B29,DATOS_[Check Periodo Ref.],"Dentro",DATOS_[Check Nº SC Anualiz],"Sí")</f>
        <v>0</v>
      </c>
      <c r="G29" s="35">
        <f>COUNTIFS(DATOS_[AGRUP. CLAS. PROF.],$B27,DATOS_[Sexo],$B29,DATOS_[Check Periodo Ref.],"Dentro",DATOS_[Check Nº SC Norm y Anualiz],"Sí")</f>
        <v>0</v>
      </c>
      <c r="H29" s="35">
        <f>COUNTIFS(DATOS_[AGRUP. CLAS. PROF.],$B27,DATOS_[Sexo],$B29,DATOS_[Check Periodo Ref.],"Dentro",DATOS_[Check Equiparación],"Sí")</f>
        <v>0</v>
      </c>
      <c r="I29" s="110" cm="1">
        <f t="array" ref="I29">IFERROR(
MEDIAN(IF(DATOS_[Sexo]=$B29,IF(DATOS_[[AGRUP. CLAS. PROF.]:[AGRUP. CLAS. PROF.]]=$B27,IF(DATOS_[Check Equiparado]="Sí",IF(DATOS_[Check Periodo Ref.]="Dentro",DATOS_[SALARIO BASE Eq],FALSE))))),
0)</f>
        <v>0</v>
      </c>
      <c r="J29" s="111">
        <f t="array" ref="J29">IFERROR(
(MEDIAN((IF(DATOS_[[Sexo]:[Sexo]]=$B29,IF(DATOS_[[AGRUP. CLAS. PROF.]:[AGRUP. CLAS. PROF.]]=$B27,IF(DATOS_[[Check Periodo Ref.]:[Check Periodo Ref.]]="Dentro",IF(DATOS_[[Check Equiparado]:[Check Equiparado]]="Sí",IF(DATOS!AE$5="Sí",(1/DATOS_[[% anualiz]:[% anualiz]]),1)*IF(DATOS!AE$4="Sí",1/DATOS_[[% normaliz]:[% normaliz]],1)*(DATOS_[Conc.Sal.01])))))))),
0)</f>
        <v>0</v>
      </c>
      <c r="K29" s="111">
        <f t="array" ref="K29">IFERROR(
(MEDIAN((IF(DATOS_[[Sexo]:[Sexo]]=$B29,IF(DATOS_[[AGRUP. CLAS. PROF.]:[AGRUP. CLAS. PROF.]]=$B27,IF(DATOS_[[Check Periodo Ref.]:[Check Periodo Ref.]]="Dentro",IF(DATOS_[[Check Equiparado]:[Check Equiparado]]="Sí",IF(DATOS!AF$5="Sí",(1/DATOS_[[% anualiz]:[% anualiz]]),1)*IF(DATOS!AF$4="Sí",1/DATOS_[[% normaliz]:[% normaliz]],1)*(DATOS_[Conc.Sal.02])))))))),
0)</f>
        <v>0</v>
      </c>
      <c r="L29" s="111">
        <f t="array" ref="L29">IFERROR(
(MEDIAN((IF(DATOS_[[Sexo]:[Sexo]]=$B29,IF(DATOS_[[AGRUP. CLAS. PROF.]:[AGRUP. CLAS. PROF.]]=$B27,IF(DATOS_[[Check Periodo Ref.]:[Check Periodo Ref.]]="Dentro",IF(DATOS_[[Check Equiparado]:[Check Equiparado]]="Sí",IF(DATOS!AG$5="Sí",(1/DATOS_[[% anualiz]:[% anualiz]]),1)*IF(DATOS!AG$4="Sí",1/DATOS_[[% normaliz]:[% normaliz]],1)*(DATOS_[Conc.Sal.03])))))))),
0)</f>
        <v>0</v>
      </c>
      <c r="M29" s="111">
        <f t="array" ref="M29">IFERROR(
(MEDIAN((IF(DATOS_[[Sexo]:[Sexo]]=$B29,IF(DATOS_[[AGRUP. CLAS. PROF.]:[AGRUP. CLAS. PROF.]]=$B27,IF(DATOS_[[Check Periodo Ref.]:[Check Periodo Ref.]]="Dentro",IF(DATOS_[[Check Equiparado]:[Check Equiparado]]="Sí",IF(DATOS!AH$5="Sí",(1/DATOS_[[% anualiz]:[% anualiz]]),1)*IF(DATOS!AH$4="Sí",1/DATOS_[[% normaliz]:[% normaliz]],1)*(DATOS_[Conc.Sal.04])))))))),
0)</f>
        <v>0</v>
      </c>
      <c r="N29" s="111">
        <f t="array" ref="N29">IFERROR(
(MEDIAN((IF(DATOS_[[Sexo]:[Sexo]]=$B29,IF(DATOS_[[AGRUP. CLAS. PROF.]:[AGRUP. CLAS. PROF.]]=$B27,IF(DATOS_[[Check Periodo Ref.]:[Check Periodo Ref.]]="Dentro",IF(DATOS_[[Check Equiparado]:[Check Equiparado]]="Sí",IF(DATOS!AI$5="Sí",(1/DATOS_[[% anualiz]:[% anualiz]]),1)*IF(DATOS!AI$4="Sí",1/DATOS_[[% normaliz]:[% normaliz]],1)*(DATOS_[Conc.Sal.05])))))))),
0)</f>
        <v>0</v>
      </c>
      <c r="O29" s="111">
        <f t="array" ref="O29">IFERROR(
(MEDIAN((IF(DATOS_[[Sexo]:[Sexo]]=$B29,IF(DATOS_[[AGRUP. CLAS. PROF.]:[AGRUP. CLAS. PROF.]]=$B27,IF(DATOS_[[Check Periodo Ref.]:[Check Periodo Ref.]]="Dentro",IF(DATOS_[[Check Equiparado]:[Check Equiparado]]="Sí",IF(DATOS!AJ$5="Sí",(1/DATOS_[[% anualiz]:[% anualiz]]),1)*IF(DATOS!AJ$4="Sí",1/DATOS_[[% normaliz]:[% normaliz]],1)*(DATOS_[Conc.Sal.06])))))))),
0)</f>
        <v>0</v>
      </c>
      <c r="P29" s="111">
        <f t="array" ref="P29">IFERROR(
(MEDIAN((IF(DATOS_[[Sexo]:[Sexo]]=$B29,IF(DATOS_[[AGRUP. CLAS. PROF.]:[AGRUP. CLAS. PROF.]]=$B27,IF(DATOS_[[Check Periodo Ref.]:[Check Periodo Ref.]]="Dentro",IF(DATOS_[[Check Equiparado]:[Check Equiparado]]="Sí",IF(DATOS!AK$5="Sí",(1/DATOS_[[% anualiz]:[% anualiz]]),1)*IF(DATOS!AK$4="Sí",1/DATOS_[[% normaliz]:[% normaliz]],1)*(DATOS_[Conc.Sal.07])))))))),
0)</f>
        <v>0</v>
      </c>
      <c r="Q29" s="111">
        <f t="array" ref="Q29">IFERROR(
(MEDIAN((IF(DATOS_[[Sexo]:[Sexo]]=$B29,IF(DATOS_[[AGRUP. CLAS. PROF.]:[AGRUP. CLAS. PROF.]]=$B27,IF(DATOS_[[Check Periodo Ref.]:[Check Periodo Ref.]]="Dentro",IF(DATOS_[[Check Equiparado]:[Check Equiparado]]="Sí",IF(DATOS!AL$5="Sí",(1/DATOS_[[% anualiz]:[% anualiz]]),1)*IF(DATOS!AL$4="Sí",1/DATOS_[[% normaliz]:[% normaliz]],1)*(DATOS_[Conc.Sal.08])))))))),
0)</f>
        <v>0</v>
      </c>
      <c r="R29" s="111">
        <f t="array" ref="R29">IFERROR(
(MEDIAN((IF(DATOS_[[Sexo]:[Sexo]]=$B29,IF(DATOS_[[AGRUP. CLAS. PROF.]:[AGRUP. CLAS. PROF.]]=$B27,IF(DATOS_[[Check Periodo Ref.]:[Check Periodo Ref.]]="Dentro",IF(DATOS_[[Check Equiparado]:[Check Equiparado]]="Sí",IF(DATOS!AM$5="Sí",(1/DATOS_[[% anualiz]:[% anualiz]]),1)*IF(DATOS!AM$4="Sí",1/DATOS_[[% normaliz]:[% normaliz]],1)*(DATOS_[Conc.Sal.09])))))))),
0)</f>
        <v>0</v>
      </c>
      <c r="S29" s="111">
        <f t="array" ref="S29">IFERROR(
(MEDIAN((IF(DATOS_[[Sexo]:[Sexo]]=$B29,IF(DATOS_[[AGRUP. CLAS. PROF.]:[AGRUP. CLAS. PROF.]]=$B27,IF(DATOS_[[Check Periodo Ref.]:[Check Periodo Ref.]]="Dentro",IF(DATOS_[[Check Equiparado]:[Check Equiparado]]="Sí",IF(DATOS!AN$5="Sí",(1/DATOS_[[% anualiz]:[% anualiz]]),1)*IF(DATOS!AN$4="Sí",1/DATOS_[[% normaliz]:[% normaliz]],1)*(DATOS_[Conc.Sal.10])))))))),
0)</f>
        <v>0</v>
      </c>
      <c r="T29" s="111">
        <f t="array" ref="T29">IFERROR(
(MEDIAN((IF(DATOS_[[Sexo]:[Sexo]]=$B29,IF(DATOS_[[AGRUP. CLAS. PROF.]:[AGRUP. CLAS. PROF.]]=$B27,IF(DATOS_[[Check Periodo Ref.]:[Check Periodo Ref.]]="Dentro",IF(DATOS_[[Check Equiparado]:[Check Equiparado]]="Sí",IF(DATOS!AO$5="Sí",(1/DATOS_[[% anualiz]:[% anualiz]]),1)*IF(DATOS!AO$4="Sí",1/DATOS_[[% normaliz]:[% normaliz]],1)*(DATOS_[Conc.Sal.11])))))))),
0)</f>
        <v>0</v>
      </c>
      <c r="U29" s="111">
        <f t="array" ref="U29">IFERROR(
(MEDIAN((IF(DATOS_[[Sexo]:[Sexo]]=$B29,IF(DATOS_[[AGRUP. CLAS. PROF.]:[AGRUP. CLAS. PROF.]]=$B27,IF(DATOS_[[Check Periodo Ref.]:[Check Periodo Ref.]]="Dentro",IF(DATOS_[[Check Equiparado]:[Check Equiparado]]="Sí",IF(DATOS!AP$5="Sí",(1/DATOS_[[% anualiz]:[% anualiz]]),1)*IF(DATOS!AP$4="Sí",1/DATOS_[[% normaliz]:[% normaliz]],1)*(DATOS_[Conc.Sal.12])))))))),
0)</f>
        <v>0</v>
      </c>
      <c r="V29" s="111">
        <f t="array" ref="V29">IFERROR(
(MEDIAN((IF(DATOS_[[Sexo]:[Sexo]]=$B29,IF(DATOS_[[AGRUP. CLAS. PROF.]:[AGRUP. CLAS. PROF.]]=$B27,IF(DATOS_[[Check Periodo Ref.]:[Check Periodo Ref.]]="Dentro",IF(DATOS_[[Check Equiparado]:[Check Equiparado]]="Sí",IF(DATOS!AQ$5="Sí",(1/DATOS_[[% anualiz]:[% anualiz]]),1)*IF(DATOS!AQ$4="Sí",1/DATOS_[[% normaliz]:[% normaliz]],1)*(DATOS_[Conc.Sal.13])))))))),
0)</f>
        <v>0</v>
      </c>
      <c r="W29" s="111">
        <f t="array" ref="W29">IFERROR(
(MEDIAN((IF(DATOS_[[Sexo]:[Sexo]]=$B29,IF(DATOS_[[AGRUP. CLAS. PROF.]:[AGRUP. CLAS. PROF.]]=$B27,IF(DATOS_[[Check Periodo Ref.]:[Check Periodo Ref.]]="Dentro",IF(DATOS_[[Check Equiparado]:[Check Equiparado]]="Sí",IF(DATOS!AR$5="Sí",(1/DATOS_[[% anualiz]:[% anualiz]]),1)*IF(DATOS!AR$4="Sí",1/DATOS_[[% normaliz]:[% normaliz]],1)*(DATOS_[Conc.Sal.14])))))))),
0)</f>
        <v>0</v>
      </c>
      <c r="X29" s="111">
        <f t="array" ref="X29">IFERROR(
(MEDIAN((IF(DATOS_[[Sexo]:[Sexo]]=$B29,IF(DATOS_[[AGRUP. CLAS. PROF.]:[AGRUP. CLAS. PROF.]]=$B27,IF(DATOS_[[Check Periodo Ref.]:[Check Periodo Ref.]]="Dentro",IF(DATOS_[[Check Equiparado]:[Check Equiparado]]="Sí",IF(DATOS!AS$5="Sí",(1/DATOS_[[% anualiz]:[% anualiz]]),1)*IF(DATOS!AS$4="Sí",1/DATOS_[[% normaliz]:[% normaliz]],1)*(DATOS_[Conc.Sal.15])))))))),
0)</f>
        <v>0</v>
      </c>
      <c r="Y29" s="111">
        <f t="array" ref="Y29">IFERROR(
(MEDIAN((IF(DATOS_[[Sexo]:[Sexo]]=$B29,IF(DATOS_[[AGRUP. CLAS. PROF.]:[AGRUP. CLAS. PROF.]]=$B27,IF(DATOS_[[Check Periodo Ref.]:[Check Periodo Ref.]]="Dentro",IF(DATOS_[[Check Equiparado]:[Check Equiparado]]="Sí",IF(DATOS!AT$5="Sí",(1/DATOS_[[% anualiz]:[% anualiz]]),1)*IF(DATOS!AT$4="Sí",1/DATOS_[[% normaliz]:[% normaliz]],1)*(DATOS_[Conc.Sal.16])))))))),
0)</f>
        <v>0</v>
      </c>
      <c r="Z29" s="111">
        <f t="array" ref="Z29">IFERROR(
(MEDIAN((IF(DATOS_[[Sexo]:[Sexo]]=$B29,IF(DATOS_[[AGRUP. CLAS. PROF.]:[AGRUP. CLAS. PROF.]]=$B27,IF(DATOS_[[Check Periodo Ref.]:[Check Periodo Ref.]]="Dentro",IF(DATOS_[[Check Equiparado]:[Check Equiparado]]="Sí",IF(DATOS!AU$5="Sí",(1/DATOS_[[% anualiz]:[% anualiz]]),1)*IF(DATOS!AU$4="Sí",1/DATOS_[[% normaliz]:[% normaliz]],1)*(DATOS_[Conc.Sal.17])))))))),
0)</f>
        <v>0</v>
      </c>
      <c r="AA29" s="111">
        <f t="array" ref="AA29">IFERROR(
(MEDIAN((IF(DATOS_[[Sexo]:[Sexo]]=$B29,IF(DATOS_[[AGRUP. CLAS. PROF.]:[AGRUP. CLAS. PROF.]]=$B27,IF(DATOS_[[Check Periodo Ref.]:[Check Periodo Ref.]]="Dentro",IF(DATOS_[[Check Equiparado]:[Check Equiparado]]="Sí",IF(DATOS!AV$5="Sí",(1/DATOS_[[% anualiz]:[% anualiz]]),1)*IF(DATOS!AV$4="Sí",1/DATOS_[[% normaliz]:[% normaliz]],1)*(DATOS_[Conc.Sal.18])))))))),
0)</f>
        <v>0</v>
      </c>
      <c r="AB29" s="111">
        <f t="array" ref="AB29">IFERROR(
(MEDIAN((IF(DATOS_[[Sexo]:[Sexo]]=$B29,IF(DATOS_[[AGRUP. CLAS. PROF.]:[AGRUP. CLAS. PROF.]]=$B27,IF(DATOS_[[Check Periodo Ref.]:[Check Periodo Ref.]]="Dentro",IF(DATOS_[[Check Equiparado]:[Check Equiparado]]="Sí",IF(DATOS!AW$5="Sí",(1/DATOS_[[% anualiz]:[% anualiz]]),1)*IF(DATOS!AW$4="Sí",1/DATOS_[[% normaliz]:[% normaliz]],1)*(DATOS_[Conc.Sal.19])))))))),
0)</f>
        <v>0</v>
      </c>
      <c r="AC29" s="111">
        <f t="array" ref="AC29">IFERROR(
(MEDIAN((IF(DATOS_[[Sexo]:[Sexo]]=$B29,IF(DATOS_[[AGRUP. CLAS. PROF.]:[AGRUP. CLAS. PROF.]]=$B27,IF(DATOS_[[Check Periodo Ref.]:[Check Periodo Ref.]]="Dentro",IF(DATOS_[[Check Equiparado]:[Check Equiparado]]="Sí",IF(DATOS!AX$5="Sí",(1/DATOS_[[% anualiz]:[% anualiz]]),1)*IF(DATOS!AX$4="Sí",1/DATOS_[[% normaliz]:[% normaliz]],1)*(DATOS_[Conc.Sal.20])))))))),
0)</f>
        <v>0</v>
      </c>
      <c r="AD29" s="111">
        <f t="array" ref="AD29">IFERROR(
(MEDIAN((IF(DATOS_[[Sexo]:[Sexo]]=$B29,IF(DATOS_[[AGRUP. CLAS. PROF.]:[AGRUP. CLAS. PROF.]]=$B27,IF(DATOS_[[Check Periodo Ref.]:[Check Periodo Ref.]]="Dentro",IF(DATOS_[[Check Equiparado]:[Check Equiparado]]="Sí",IF(DATOS!AY$5="Sí",(1/DATOS_[[% anualiz]:[% anualiz]]),1)*IF(DATOS!AY$4="Sí",1/DATOS_[[% normaliz]:[% normaliz]],1)*(DATOS_[Conc.Sal.21])))))))),
0)</f>
        <v>0</v>
      </c>
      <c r="AE29" s="111">
        <f t="array" ref="AE29">IFERROR(
(MEDIAN((IF(DATOS_[[Sexo]:[Sexo]]=$B29,IF(DATOS_[[AGRUP. CLAS. PROF.]:[AGRUP. CLAS. PROF.]]=$B27,IF(DATOS_[[Check Periodo Ref.]:[Check Periodo Ref.]]="Dentro",IF(DATOS_[[Check Equiparado]:[Check Equiparado]]="Sí",IF(DATOS!AZ$5="Sí",(1/DATOS_[[% anualiz]:[% anualiz]]),1)*IF(DATOS!AZ$4="Sí",1/DATOS_[[% normaliz]:[% normaliz]],1)*(DATOS_[Conc.Sal.22])))))))),
0)</f>
        <v>0</v>
      </c>
      <c r="AF29" s="111">
        <f t="array" ref="AF29">IFERROR(
(MEDIAN((IF(DATOS_[[Sexo]:[Sexo]]=$B29,IF(DATOS_[[AGRUP. CLAS. PROF.]:[AGRUP. CLAS. PROF.]]=$B27,IF(DATOS_[[Check Periodo Ref.]:[Check Periodo Ref.]]="Dentro",IF(DATOS_[[Check Equiparado]:[Check Equiparado]]="Sí",IF(DATOS!BA$5="Sí",(1/DATOS_[[% anualiz]:[% anualiz]]),1)*IF(DATOS!BA$4="Sí",1/DATOS_[[% normaliz]:[% normaliz]],1)*(DATOS_[Conc.Sal.23])))))))),
0)</f>
        <v>0</v>
      </c>
      <c r="AG29" s="111">
        <f t="array" ref="AG29">IFERROR(
(MEDIAN((IF(DATOS_[[Sexo]:[Sexo]]=$B29,IF(DATOS_[[AGRUP. CLAS. PROF.]:[AGRUP. CLAS. PROF.]]=$B27,IF(DATOS_[[Check Periodo Ref.]:[Check Periodo Ref.]]="Dentro",IF(DATOS_[[Check Equiparado]:[Check Equiparado]]="Sí",IF(DATOS!BB$5="Sí",(1/DATOS_[[% anualiz]:[% anualiz]]),1)*IF(DATOS!BB$4="Sí",1/DATOS_[[% normaliz]:[% normaliz]],1)*(DATOS_[Conc.Sal.24])))))))),
0)</f>
        <v>0</v>
      </c>
      <c r="AH29" s="111">
        <f t="array" ref="AH29">IFERROR(
(MEDIAN((IF(DATOS_[[Sexo]:[Sexo]]=$B29,IF(DATOS_[[AGRUP. CLAS. PROF.]:[AGRUP. CLAS. PROF.]]=$B27,IF(DATOS_[[Check Periodo Ref.]:[Check Periodo Ref.]]="Dentro",IF(DATOS_[[Check Equiparado]:[Check Equiparado]]="Sí",IF(DATOS!BC$5="Sí",(1/DATOS_[[% anualiz]:[% anualiz]]),1)*IF(DATOS!BC$4="Sí",1/DATOS_[[% normaliz]:[% normaliz]],1)*(DATOS_[Conc.Sal.25])))))))),
0)</f>
        <v>0</v>
      </c>
      <c r="AI29" s="111">
        <f t="array" ref="AI29">IFERROR(
(MEDIAN((IF(DATOS_[[Sexo]:[Sexo]]=$B29,IF(DATOS_[[AGRUP. CLAS. PROF.]:[AGRUP. CLAS. PROF.]]=$B27,IF(DATOS_[[Check Periodo Ref.]:[Check Periodo Ref.]]="Dentro",IF(DATOS_[[Check Equiparado]:[Check Equiparado]]="Sí",IF(DATOS!BD$5="Sí",(1/DATOS_[[% anualiz]:[% anualiz]]),1)*IF(DATOS!BD$4="Sí",1/DATOS_[[% normaliz]:[% normaliz]],1)*(DATOS_[Conc.Sal.26])))))))),
0)</f>
        <v>0</v>
      </c>
      <c r="AJ29" s="111">
        <f t="array" ref="AJ29">IFERROR(
(MEDIAN((IF(DATOS_[[Sexo]:[Sexo]]=$B29,IF(DATOS_[[AGRUP. CLAS. PROF.]:[AGRUP. CLAS. PROF.]]=$B27,IF(DATOS_[[Check Periodo Ref.]:[Check Periodo Ref.]]="Dentro",IF(DATOS_[[Check Equiparado]:[Check Equiparado]]="Sí",IF(DATOS!BE$5="Sí",(1/DATOS_[[% anualiz]:[% anualiz]]),1)*IF(DATOS!BE$4="Sí",1/DATOS_[[% normaliz]:[% normaliz]],1)*(DATOS_[Conc.Sal.27])))))))),
0)</f>
        <v>0</v>
      </c>
      <c r="AK29" s="111">
        <f t="array" ref="AK29">IFERROR(
(MEDIAN((IF(DATOS_[[Sexo]:[Sexo]]=$B29,IF(DATOS_[[AGRUP. CLAS. PROF.]:[AGRUP. CLAS. PROF.]]=$B27,IF(DATOS_[[Check Periodo Ref.]:[Check Periodo Ref.]]="Dentro",IF(DATOS_[[Check Equiparado]:[Check Equiparado]]="Sí",IF(DATOS!BF$5="Sí",(1/DATOS_[[% anualiz]:[% anualiz]]),1)*IF(DATOS!BF$4="Sí",1/DATOS_[[% normaliz]:[% normaliz]],1)*(DATOS_[Conc.Sal.28])))))))),
0)</f>
        <v>0</v>
      </c>
      <c r="AL29" s="111">
        <f t="array" ref="AL29">IFERROR(
(MEDIAN((IF(DATOS_[[Sexo]:[Sexo]]=$B29,IF(DATOS_[[AGRUP. CLAS. PROF.]:[AGRUP. CLAS. PROF.]]=$B27,IF(DATOS_[[Check Periodo Ref.]:[Check Periodo Ref.]]="Dentro",IF(DATOS_[[Check Equiparado]:[Check Equiparado]]="Sí",IF(DATOS!BG$5="Sí",(1/DATOS_[[% anualiz]:[% anualiz]]),1)*IF(DATOS!BG$4="Sí",1/DATOS_[[% normaliz]:[% normaliz]],1)*(DATOS_[Conc.Sal.29])))))))),
0)</f>
        <v>0</v>
      </c>
      <c r="AM29" s="111">
        <f t="array" ref="AM29">IFERROR(
(MEDIAN((IF(DATOS_[[Sexo]:[Sexo]]=$B29,IF(DATOS_[[AGRUP. CLAS. PROF.]:[AGRUP. CLAS. PROF.]]=$B27,IF(DATOS_[[Check Periodo Ref.]:[Check Periodo Ref.]]="Dentro",IF(DATOS_[[Check Equiparado]:[Check Equiparado]]="Sí",IF(DATOS!BH$5="Sí",(1/DATOS_[[% anualiz]:[% anualiz]]),1)*IF(DATOS!BH$4="Sí",1/DATOS_[[% normaliz]:[% normaliz]],1)*(DATOS_[Conc.Sal.30])))))))),
0)</f>
        <v>0</v>
      </c>
      <c r="AN29" s="112">
        <f t="array" ref="AN29">IFERROR(
MEDIAN(IF(DATOS_[Sexo]=$B29,IF(DATOS_[[AGRUP. CLAS. PROF.]:[AGRUP. CLAS. PROF.]]=$B27,IF(DATOS_[Check Equiparado]="Sí",IF(DATOS_[Check Periodo Ref.]="Dentro",DATOS_[Tot COMPL.SAL Eq],FALSE))))),
0)</f>
        <v>0</v>
      </c>
      <c r="AO29" s="113">
        <f t="array" ref="AO29">IFERROR(
MEDIAN(IF(DATOS_[Sexo]=$B29,IF(DATOS_[[AGRUP. CLAS. PROF.]:[AGRUP. CLAS. PROF.]]=$B27,IF(DATOS_[Check Equiparado]="Sí",IF(DATOS_[Check Periodo Ref.]="Dentro",DATOS_[TOTAL SALARIO Eq],FALSE))))),
0)</f>
        <v>0</v>
      </c>
      <c r="AP29" s="114">
        <f t="array" ref="AP29">IFERROR(
(MEDIAN((IF(DATOS_[[Sexo]:[Sexo]]=$B29,IF(DATOS_[[AGRUP. CLAS. PROF.]:[AGRUP. CLAS. PROF.]]=$B27,IF(DATOS_[[Check Periodo Ref.]:[Check Periodo Ref.]]="Dentro",IF(DATOS_[[Check Equiparado]:[Check Equiparado]]="Sí",IF(DATOS!BI$5="Sí",(1/DATOS_[[% anualiz]:[% anualiz]]),1)*IF(DATOS!BI$4="Sí",1/DATOS_[[% normaliz]:[% normaliz]],1)*(DATOS_[C.Extra.01])))))))),
0)</f>
        <v>0</v>
      </c>
      <c r="AQ29" s="114">
        <f t="array" ref="AQ29">IFERROR(
(MEDIAN((IF(DATOS_[[Sexo]:[Sexo]]=$B29,IF(DATOS_[[AGRUP. CLAS. PROF.]:[AGRUP. CLAS. PROF.]]=$B27,IF(DATOS_[[Check Periodo Ref.]:[Check Periodo Ref.]]="Dentro",IF(DATOS_[[Check Equiparado]:[Check Equiparado]]="Sí",IF(DATOS!BJ$5="Sí",(1/DATOS_[[% anualiz]:[% anualiz]]),1)*IF(DATOS!BJ$4="Sí",1/DATOS_[[% normaliz]:[% normaliz]],1)*(DATOS_[C.Extra.02])))))))),
0)</f>
        <v>0</v>
      </c>
      <c r="AR29" s="114">
        <f t="array" ref="AR29">IFERROR(
(MEDIAN((IF(DATOS_[[Sexo]:[Sexo]]=$B29,IF(DATOS_[[AGRUP. CLAS. PROF.]:[AGRUP. CLAS. PROF.]]=$B27,IF(DATOS_[[Check Periodo Ref.]:[Check Periodo Ref.]]="Dentro",IF(DATOS_[[Check Equiparado]:[Check Equiparado]]="Sí",IF(DATOS!BK$5="Sí",(1/DATOS_[[% anualiz]:[% anualiz]]),1)*IF(DATOS!BK$4="Sí",1/DATOS_[[% normaliz]:[% normaliz]],1)*(DATOS_[C.Extra.03])))))))),
0)</f>
        <v>0</v>
      </c>
      <c r="AS29" s="114">
        <f t="array" ref="AS29">IFERROR(
(MEDIAN((IF(DATOS_[[Sexo]:[Sexo]]=$B29,IF(DATOS_[[AGRUP. CLAS. PROF.]:[AGRUP. CLAS. PROF.]]=$B27,IF(DATOS_[[Check Periodo Ref.]:[Check Periodo Ref.]]="Dentro",IF(DATOS_[[Check Equiparado]:[Check Equiparado]]="Sí",IF(DATOS!BL$5="Sí",(1/DATOS_[[% anualiz]:[% anualiz]]),1)*IF(DATOS!BL$4="Sí",1/DATOS_[[% normaliz]:[% normaliz]],1)*(DATOS_[C.Extra.04])))))))),
0)</f>
        <v>0</v>
      </c>
      <c r="AT29" s="114">
        <f t="array" ref="AT29">IFERROR(
(MEDIAN((IF(DATOS_[[Sexo]:[Sexo]]=$B29,IF(DATOS_[[AGRUP. CLAS. PROF.]:[AGRUP. CLAS. PROF.]]=$B27,IF(DATOS_[[Check Periodo Ref.]:[Check Periodo Ref.]]="Dentro",IF(DATOS_[[Check Equiparado]:[Check Equiparado]]="Sí",IF(DATOS!BM$5="Sí",(1/DATOS_[[% anualiz]:[% anualiz]]),1)*IF(DATOS!BM$4="Sí",1/DATOS_[[% normaliz]:[% normaliz]],1)*(DATOS_[C.Extra.05])))))))),
0)</f>
        <v>0</v>
      </c>
      <c r="AU29" s="115">
        <f t="array" ref="AU29">IFERROR(
MEDIAN(IF(DATOS_[Sexo]=$B29,IF(DATOS_[[AGRUP. CLAS. PROF.]:[AGRUP. CLAS. PROF.]]=$B27,IF(DATOS_[Check Equiparado]="Sí",IF(DATOS_[Check Periodo Ref.]="Dentro",DATOS_[Tot Extrasalarial Eq],FALSE))))),
0)</f>
        <v>0</v>
      </c>
      <c r="AV29" s="116">
        <f t="array" ref="AV29">IFERROR(
MEDIAN(IF(DATOS_[Sexo]=$B29,IF(DATOS_[[AGRUP. CLAS. PROF.]:[AGRUP. CLAS. PROF.]]=$B27,IF(DATOS_[Check Equiparado]="Sí",IF(DATOS_[Check Periodo Ref.]="Dentro",DATOS_[TOTAL Retrib Eq],FALSE))))),
0)</f>
        <v>0</v>
      </c>
    </row>
    <row r="30" spans="1:48" ht="17.25" thickBot="1" x14ac:dyDescent="0.35">
      <c r="A30" s="42" t="str">
        <f t="shared" ref="A30" si="23">+A31</f>
        <v>[ocultar]</v>
      </c>
      <c r="B30" s="90" t="s">
        <v>312</v>
      </c>
      <c r="C30" s="109"/>
      <c r="D30" s="41"/>
      <c r="E30" s="41"/>
      <c r="F30" s="41"/>
      <c r="G30" s="41"/>
      <c r="H30" s="41"/>
      <c r="I30" s="119" t="str">
        <f t="shared" ref="I30:AV30" si="24">IFERROR((I31-I32)/I31,"")</f>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3" t="str">
        <f t="shared" si="24"/>
        <v/>
      </c>
      <c r="W30" s="123" t="str">
        <f t="shared" si="24"/>
        <v/>
      </c>
      <c r="X30" s="123" t="str">
        <f t="shared" si="24"/>
        <v/>
      </c>
      <c r="Y30" s="123"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2" t="str">
        <f t="shared" si="24"/>
        <v/>
      </c>
      <c r="AK30" s="122" t="str">
        <f t="shared" si="24"/>
        <v/>
      </c>
      <c r="AL30" s="122" t="str">
        <f t="shared" si="24"/>
        <v/>
      </c>
      <c r="AM30" s="122" t="str">
        <f t="shared" si="24"/>
        <v/>
      </c>
      <c r="AN30" s="124" t="str">
        <f t="shared" si="24"/>
        <v/>
      </c>
      <c r="AO30" s="128" t="str">
        <f t="shared" si="24"/>
        <v/>
      </c>
      <c r="AP30" s="125" t="str">
        <f t="shared" si="24"/>
        <v/>
      </c>
      <c r="AQ30" s="125" t="str">
        <f t="shared" si="24"/>
        <v/>
      </c>
      <c r="AR30" s="125" t="str">
        <f t="shared" si="24"/>
        <v/>
      </c>
      <c r="AS30" s="125" t="str">
        <f t="shared" si="24"/>
        <v/>
      </c>
      <c r="AT30" s="125" t="str">
        <f t="shared" si="24"/>
        <v/>
      </c>
      <c r="AU30" s="126" t="str">
        <f t="shared" si="24"/>
        <v/>
      </c>
      <c r="AV30" s="127" t="str">
        <f t="shared" si="24"/>
        <v/>
      </c>
    </row>
    <row r="31" spans="1:48" x14ac:dyDescent="0.3">
      <c r="A31" s="42" t="str">
        <f t="shared" ref="A31" si="25">+IF(C31+C32=0,"[ocultar]","")</f>
        <v>[ocultar]</v>
      </c>
      <c r="B31" s="86" t="s">
        <v>162</v>
      </c>
      <c r="C31" s="33">
        <f t="array" ref="C31">SUM(IF($B31=DATOS_[Sexo],
IF($B30=DATOS_[AGRUP. CLAS. PROF.],
IF("Dentro"=DATOS_[Check Periodo Ref.],
1/(COUNTIFS(DATOS_[Sexo],$B31,DATOS_[AGRUP. CLAS. PROF.],$B30,DATOS_[Check Periodo Ref.],"Dentro",DATOS_[id],DATOS_[id]))))))</f>
        <v>0</v>
      </c>
      <c r="D31" s="35">
        <f>COUNTIFS(DATOS_[AGRUP. CLAS. PROF.],$B30,DATOS_[Sexo],$B31,DATOS_[Check Periodo Ref.],"Dentro")</f>
        <v>0</v>
      </c>
      <c r="E31" s="35">
        <f>COUNTIFS(DATOS_[AGRUP. CLAS. PROF.],$B30,DATOS_[Sexo],$B31,DATOS_[Check Periodo Ref.],"Dentro",DATOS_[Check Nº SC Norm],"Sí")</f>
        <v>0</v>
      </c>
      <c r="F31" s="35">
        <f>COUNTIFS(DATOS_[AGRUP. CLAS. PROF.],$B30,DATOS_[Sexo],$B31,DATOS_[Check Periodo Ref.],"Dentro",DATOS_[Check Nº SC Anualiz],"Sí")</f>
        <v>0</v>
      </c>
      <c r="G31" s="35">
        <f>COUNTIFS(DATOS_[AGRUP. CLAS. PROF.],$B30,DATOS_[Sexo],$B31,DATOS_[Check Periodo Ref.],"Dentro",DATOS_[Check Nº SC Norm y Anualiz],"Sí")</f>
        <v>0</v>
      </c>
      <c r="H31" s="35">
        <f>COUNTIFS(DATOS_[AGRUP. CLAS. PROF.],$B30,DATOS_[Sexo],$B31,DATOS_[Check Periodo Ref.],"Dentro",DATOS_[Check Equiparación],"Sí")</f>
        <v>0</v>
      </c>
      <c r="I31" s="110">
        <f t="array" ref="I31">IFERROR(
MEDIAN(IF(DATOS_[Sexo]=$B31,IF(DATOS_[[AGRUP. CLAS. PROF.]:[AGRUP. CLAS. PROF.]]=$B30,IF(DATOS_[Check Equiparado]="Sí",IF(DATOS_[Check Periodo Ref.]="Dentro",DATOS_[SALARIO BASE Eq],FALSE))))),
0)</f>
        <v>0</v>
      </c>
      <c r="J31" s="111">
        <f t="array" ref="J31">IFERROR(
(MEDIAN((IF(DATOS_[[Sexo]:[Sexo]]=$B31,IF(DATOS_[[AGRUP. CLAS. PROF.]:[AGRUP. CLAS. PROF.]]=$B30,IF(DATOS_[[Check Periodo Ref.]:[Check Periodo Ref.]]="Dentro",IF(DATOS_[[Check Equiparado]:[Check Equiparado]]="Sí",IF(DATOS!AE$5="Sí",(1/DATOS_[[% anualiz]:[% anualiz]]),1)*IF(DATOS!AE$4="Sí",1/DATOS_[[% normaliz]:[% normaliz]],1)*(DATOS_[Conc.Sal.01])))))))),
0)</f>
        <v>0</v>
      </c>
      <c r="K31" s="111">
        <f t="array" ref="K31">IFERROR(
(MEDIAN((IF(DATOS_[[Sexo]:[Sexo]]=$B31,IF(DATOS_[[AGRUP. CLAS. PROF.]:[AGRUP. CLAS. PROF.]]=$B30,IF(DATOS_[[Check Periodo Ref.]:[Check Periodo Ref.]]="Dentro",IF(DATOS_[[Check Equiparado]:[Check Equiparado]]="Sí",IF(DATOS!AF$5="Sí",(1/DATOS_[[% anualiz]:[% anualiz]]),1)*IF(DATOS!AF$4="Sí",1/DATOS_[[% normaliz]:[% normaliz]],1)*(DATOS_[Conc.Sal.02])))))))),
0)</f>
        <v>0</v>
      </c>
      <c r="L31" s="111">
        <f t="array" ref="L31">IFERROR(
(MEDIAN((IF(DATOS_[[Sexo]:[Sexo]]=$B31,IF(DATOS_[[AGRUP. CLAS. PROF.]:[AGRUP. CLAS. PROF.]]=$B30,IF(DATOS_[[Check Periodo Ref.]:[Check Periodo Ref.]]="Dentro",IF(DATOS_[[Check Equiparado]:[Check Equiparado]]="Sí",IF(DATOS!AG$5="Sí",(1/DATOS_[[% anualiz]:[% anualiz]]),1)*IF(DATOS!AG$4="Sí",1/DATOS_[[% normaliz]:[% normaliz]],1)*(DATOS_[Conc.Sal.03])))))))),
0)</f>
        <v>0</v>
      </c>
      <c r="M31" s="111">
        <f t="array" ref="M31">IFERROR(
(MEDIAN((IF(DATOS_[[Sexo]:[Sexo]]=$B31,IF(DATOS_[[AGRUP. CLAS. PROF.]:[AGRUP. CLAS. PROF.]]=$B30,IF(DATOS_[[Check Periodo Ref.]:[Check Periodo Ref.]]="Dentro",IF(DATOS_[[Check Equiparado]:[Check Equiparado]]="Sí",IF(DATOS!AH$5="Sí",(1/DATOS_[[% anualiz]:[% anualiz]]),1)*IF(DATOS!AH$4="Sí",1/DATOS_[[% normaliz]:[% normaliz]],1)*(DATOS_[Conc.Sal.04])))))))),
0)</f>
        <v>0</v>
      </c>
      <c r="N31" s="111">
        <f t="array" ref="N31">IFERROR(
(MEDIAN((IF(DATOS_[[Sexo]:[Sexo]]=$B31,IF(DATOS_[[AGRUP. CLAS. PROF.]:[AGRUP. CLAS. PROF.]]=$B30,IF(DATOS_[[Check Periodo Ref.]:[Check Periodo Ref.]]="Dentro",IF(DATOS_[[Check Equiparado]:[Check Equiparado]]="Sí",IF(DATOS!AI$5="Sí",(1/DATOS_[[% anualiz]:[% anualiz]]),1)*IF(DATOS!AI$4="Sí",1/DATOS_[[% normaliz]:[% normaliz]],1)*(DATOS_[Conc.Sal.05])))))))),
0)</f>
        <v>0</v>
      </c>
      <c r="O31" s="111">
        <f t="array" ref="O31">IFERROR(
(MEDIAN((IF(DATOS_[[Sexo]:[Sexo]]=$B31,IF(DATOS_[[AGRUP. CLAS. PROF.]:[AGRUP. CLAS. PROF.]]=$B30,IF(DATOS_[[Check Periodo Ref.]:[Check Periodo Ref.]]="Dentro",IF(DATOS_[[Check Equiparado]:[Check Equiparado]]="Sí",IF(DATOS!AJ$5="Sí",(1/DATOS_[[% anualiz]:[% anualiz]]),1)*IF(DATOS!AJ$4="Sí",1/DATOS_[[% normaliz]:[% normaliz]],1)*(DATOS_[Conc.Sal.06])))))))),
0)</f>
        <v>0</v>
      </c>
      <c r="P31" s="111">
        <f t="array" ref="P31">IFERROR(
(MEDIAN((IF(DATOS_[[Sexo]:[Sexo]]=$B31,IF(DATOS_[[AGRUP. CLAS. PROF.]:[AGRUP. CLAS. PROF.]]=$B30,IF(DATOS_[[Check Periodo Ref.]:[Check Periodo Ref.]]="Dentro",IF(DATOS_[[Check Equiparado]:[Check Equiparado]]="Sí",IF(DATOS!AK$5="Sí",(1/DATOS_[[% anualiz]:[% anualiz]]),1)*IF(DATOS!AK$4="Sí",1/DATOS_[[% normaliz]:[% normaliz]],1)*(DATOS_[Conc.Sal.07])))))))),
0)</f>
        <v>0</v>
      </c>
      <c r="Q31" s="111">
        <f t="array" ref="Q31">IFERROR(
(MEDIAN((IF(DATOS_[[Sexo]:[Sexo]]=$B31,IF(DATOS_[[AGRUP. CLAS. PROF.]:[AGRUP. CLAS. PROF.]]=$B30,IF(DATOS_[[Check Periodo Ref.]:[Check Periodo Ref.]]="Dentro",IF(DATOS_[[Check Equiparado]:[Check Equiparado]]="Sí",IF(DATOS!AL$5="Sí",(1/DATOS_[[% anualiz]:[% anualiz]]),1)*IF(DATOS!AL$4="Sí",1/DATOS_[[% normaliz]:[% normaliz]],1)*(DATOS_[Conc.Sal.08])))))))),
0)</f>
        <v>0</v>
      </c>
      <c r="R31" s="111">
        <f t="array" ref="R31">IFERROR(
(MEDIAN((IF(DATOS_[[Sexo]:[Sexo]]=$B31,IF(DATOS_[[AGRUP. CLAS. PROF.]:[AGRUP. CLAS. PROF.]]=$B30,IF(DATOS_[[Check Periodo Ref.]:[Check Periodo Ref.]]="Dentro",IF(DATOS_[[Check Equiparado]:[Check Equiparado]]="Sí",IF(DATOS!AM$5="Sí",(1/DATOS_[[% anualiz]:[% anualiz]]),1)*IF(DATOS!AM$4="Sí",1/DATOS_[[% normaliz]:[% normaliz]],1)*(DATOS_[Conc.Sal.09])))))))),
0)</f>
        <v>0</v>
      </c>
      <c r="S31" s="111">
        <f t="array" ref="S31">IFERROR(
(MEDIAN((IF(DATOS_[[Sexo]:[Sexo]]=$B31,IF(DATOS_[[AGRUP. CLAS. PROF.]:[AGRUP. CLAS. PROF.]]=$B30,IF(DATOS_[[Check Periodo Ref.]:[Check Periodo Ref.]]="Dentro",IF(DATOS_[[Check Equiparado]:[Check Equiparado]]="Sí",IF(DATOS!AN$5="Sí",(1/DATOS_[[% anualiz]:[% anualiz]]),1)*IF(DATOS!AN$4="Sí",1/DATOS_[[% normaliz]:[% normaliz]],1)*(DATOS_[Conc.Sal.10])))))))),
0)</f>
        <v>0</v>
      </c>
      <c r="T31" s="111">
        <f t="array" ref="T31">IFERROR(
(MEDIAN((IF(DATOS_[[Sexo]:[Sexo]]=$B31,IF(DATOS_[[AGRUP. CLAS. PROF.]:[AGRUP. CLAS. PROF.]]=$B30,IF(DATOS_[[Check Periodo Ref.]:[Check Periodo Ref.]]="Dentro",IF(DATOS_[[Check Equiparado]:[Check Equiparado]]="Sí",IF(DATOS!AO$5="Sí",(1/DATOS_[[% anualiz]:[% anualiz]]),1)*IF(DATOS!AO$4="Sí",1/DATOS_[[% normaliz]:[% normaliz]],1)*(DATOS_[Conc.Sal.11])))))))),
0)</f>
        <v>0</v>
      </c>
      <c r="U31" s="111">
        <f t="array" ref="U31">IFERROR(
(MEDIAN((IF(DATOS_[[Sexo]:[Sexo]]=$B31,IF(DATOS_[[AGRUP. CLAS. PROF.]:[AGRUP. CLAS. PROF.]]=$B30,IF(DATOS_[[Check Periodo Ref.]:[Check Periodo Ref.]]="Dentro",IF(DATOS_[[Check Equiparado]:[Check Equiparado]]="Sí",IF(DATOS!AP$5="Sí",(1/DATOS_[[% anualiz]:[% anualiz]]),1)*IF(DATOS!AP$4="Sí",1/DATOS_[[% normaliz]:[% normaliz]],1)*(DATOS_[Conc.Sal.12])))))))),
0)</f>
        <v>0</v>
      </c>
      <c r="V31" s="111">
        <f t="array" ref="V31">IFERROR(
(MEDIAN((IF(DATOS_[[Sexo]:[Sexo]]=$B31,IF(DATOS_[[AGRUP. CLAS. PROF.]:[AGRUP. CLAS. PROF.]]=$B30,IF(DATOS_[[Check Periodo Ref.]:[Check Periodo Ref.]]="Dentro",IF(DATOS_[[Check Equiparado]:[Check Equiparado]]="Sí",IF(DATOS!AQ$5="Sí",(1/DATOS_[[% anualiz]:[% anualiz]]),1)*IF(DATOS!AQ$4="Sí",1/DATOS_[[% normaliz]:[% normaliz]],1)*(DATOS_[Conc.Sal.13])))))))),
0)</f>
        <v>0</v>
      </c>
      <c r="W31" s="111">
        <f t="array" ref="W31">IFERROR(
(MEDIAN((IF(DATOS_[[Sexo]:[Sexo]]=$B31,IF(DATOS_[[AGRUP. CLAS. PROF.]:[AGRUP. CLAS. PROF.]]=$B30,IF(DATOS_[[Check Periodo Ref.]:[Check Periodo Ref.]]="Dentro",IF(DATOS_[[Check Equiparado]:[Check Equiparado]]="Sí",IF(DATOS!AR$5="Sí",(1/DATOS_[[% anualiz]:[% anualiz]]),1)*IF(DATOS!AR$4="Sí",1/DATOS_[[% normaliz]:[% normaliz]],1)*(DATOS_[Conc.Sal.14])))))))),
0)</f>
        <v>0</v>
      </c>
      <c r="X31" s="111">
        <f t="array" ref="X31">IFERROR(
(MEDIAN((IF(DATOS_[[Sexo]:[Sexo]]=$B31,IF(DATOS_[[AGRUP. CLAS. PROF.]:[AGRUP. CLAS. PROF.]]=$B30,IF(DATOS_[[Check Periodo Ref.]:[Check Periodo Ref.]]="Dentro",IF(DATOS_[[Check Equiparado]:[Check Equiparado]]="Sí",IF(DATOS!AS$5="Sí",(1/DATOS_[[% anualiz]:[% anualiz]]),1)*IF(DATOS!AS$4="Sí",1/DATOS_[[% normaliz]:[% normaliz]],1)*(DATOS_[Conc.Sal.15])))))))),
0)</f>
        <v>0</v>
      </c>
      <c r="Y31" s="111">
        <f t="array" ref="Y31">IFERROR(
(MEDIAN((IF(DATOS_[[Sexo]:[Sexo]]=$B31,IF(DATOS_[[AGRUP. CLAS. PROF.]:[AGRUP. CLAS. PROF.]]=$B30,IF(DATOS_[[Check Periodo Ref.]:[Check Periodo Ref.]]="Dentro",IF(DATOS_[[Check Equiparado]:[Check Equiparado]]="Sí",IF(DATOS!AT$5="Sí",(1/DATOS_[[% anualiz]:[% anualiz]]),1)*IF(DATOS!AT$4="Sí",1/DATOS_[[% normaliz]:[% normaliz]],1)*(DATOS_[Conc.Sal.16])))))))),
0)</f>
        <v>0</v>
      </c>
      <c r="Z31" s="111">
        <f t="array" ref="Z31">IFERROR(
(MEDIAN((IF(DATOS_[[Sexo]:[Sexo]]=$B31,IF(DATOS_[[AGRUP. CLAS. PROF.]:[AGRUP. CLAS. PROF.]]=$B30,IF(DATOS_[[Check Periodo Ref.]:[Check Periodo Ref.]]="Dentro",IF(DATOS_[[Check Equiparado]:[Check Equiparado]]="Sí",IF(DATOS!AU$5="Sí",(1/DATOS_[[% anualiz]:[% anualiz]]),1)*IF(DATOS!AU$4="Sí",1/DATOS_[[% normaliz]:[% normaliz]],1)*(DATOS_[Conc.Sal.17])))))))),
0)</f>
        <v>0</v>
      </c>
      <c r="AA31" s="111">
        <f t="array" ref="AA31">IFERROR(
(MEDIAN((IF(DATOS_[[Sexo]:[Sexo]]=$B31,IF(DATOS_[[AGRUP. CLAS. PROF.]:[AGRUP. CLAS. PROF.]]=$B30,IF(DATOS_[[Check Periodo Ref.]:[Check Periodo Ref.]]="Dentro",IF(DATOS_[[Check Equiparado]:[Check Equiparado]]="Sí",IF(DATOS!AV$5="Sí",(1/DATOS_[[% anualiz]:[% anualiz]]),1)*IF(DATOS!AV$4="Sí",1/DATOS_[[% normaliz]:[% normaliz]],1)*(DATOS_[Conc.Sal.18])))))))),
0)</f>
        <v>0</v>
      </c>
      <c r="AB31" s="111">
        <f t="array" ref="AB31">IFERROR(
(MEDIAN((IF(DATOS_[[Sexo]:[Sexo]]=$B31,IF(DATOS_[[AGRUP. CLAS. PROF.]:[AGRUP. CLAS. PROF.]]=$B30,IF(DATOS_[[Check Periodo Ref.]:[Check Periodo Ref.]]="Dentro",IF(DATOS_[[Check Equiparado]:[Check Equiparado]]="Sí",IF(DATOS!AW$5="Sí",(1/DATOS_[[% anualiz]:[% anualiz]]),1)*IF(DATOS!AW$4="Sí",1/DATOS_[[% normaliz]:[% normaliz]],1)*(DATOS_[Conc.Sal.19])))))))),
0)</f>
        <v>0</v>
      </c>
      <c r="AC31" s="111">
        <f t="array" ref="AC31">IFERROR(
(MEDIAN((IF(DATOS_[[Sexo]:[Sexo]]=$B31,IF(DATOS_[[AGRUP. CLAS. PROF.]:[AGRUP. CLAS. PROF.]]=$B30,IF(DATOS_[[Check Periodo Ref.]:[Check Periodo Ref.]]="Dentro",IF(DATOS_[[Check Equiparado]:[Check Equiparado]]="Sí",IF(DATOS!AX$5="Sí",(1/DATOS_[[% anualiz]:[% anualiz]]),1)*IF(DATOS!AX$4="Sí",1/DATOS_[[% normaliz]:[% normaliz]],1)*(DATOS_[Conc.Sal.20])))))))),
0)</f>
        <v>0</v>
      </c>
      <c r="AD31" s="111">
        <f t="array" ref="AD31">IFERROR(
(MEDIAN((IF(DATOS_[[Sexo]:[Sexo]]=$B31,IF(DATOS_[[AGRUP. CLAS. PROF.]:[AGRUP. CLAS. PROF.]]=$B30,IF(DATOS_[[Check Periodo Ref.]:[Check Periodo Ref.]]="Dentro",IF(DATOS_[[Check Equiparado]:[Check Equiparado]]="Sí",IF(DATOS!AY$5="Sí",(1/DATOS_[[% anualiz]:[% anualiz]]),1)*IF(DATOS!AY$4="Sí",1/DATOS_[[% normaliz]:[% normaliz]],1)*(DATOS_[Conc.Sal.21])))))))),
0)</f>
        <v>0</v>
      </c>
      <c r="AE31" s="111">
        <f t="array" ref="AE31">IFERROR(
(MEDIAN((IF(DATOS_[[Sexo]:[Sexo]]=$B31,IF(DATOS_[[AGRUP. CLAS. PROF.]:[AGRUP. CLAS. PROF.]]=$B30,IF(DATOS_[[Check Periodo Ref.]:[Check Periodo Ref.]]="Dentro",IF(DATOS_[[Check Equiparado]:[Check Equiparado]]="Sí",IF(DATOS!AZ$5="Sí",(1/DATOS_[[% anualiz]:[% anualiz]]),1)*IF(DATOS!AZ$4="Sí",1/DATOS_[[% normaliz]:[% normaliz]],1)*(DATOS_[Conc.Sal.22])))))))),
0)</f>
        <v>0</v>
      </c>
      <c r="AF31" s="111">
        <f t="array" ref="AF31">IFERROR(
(MEDIAN((IF(DATOS_[[Sexo]:[Sexo]]=$B31,IF(DATOS_[[AGRUP. CLAS. PROF.]:[AGRUP. CLAS. PROF.]]=$B30,IF(DATOS_[[Check Periodo Ref.]:[Check Periodo Ref.]]="Dentro",IF(DATOS_[[Check Equiparado]:[Check Equiparado]]="Sí",IF(DATOS!BA$5="Sí",(1/DATOS_[[% anualiz]:[% anualiz]]),1)*IF(DATOS!BA$4="Sí",1/DATOS_[[% normaliz]:[% normaliz]],1)*(DATOS_[Conc.Sal.23])))))))),
0)</f>
        <v>0</v>
      </c>
      <c r="AG31" s="111">
        <f t="array" ref="AG31">IFERROR(
(MEDIAN((IF(DATOS_[[Sexo]:[Sexo]]=$B31,IF(DATOS_[[AGRUP. CLAS. PROF.]:[AGRUP. CLAS. PROF.]]=$B30,IF(DATOS_[[Check Periodo Ref.]:[Check Periodo Ref.]]="Dentro",IF(DATOS_[[Check Equiparado]:[Check Equiparado]]="Sí",IF(DATOS!BB$5="Sí",(1/DATOS_[[% anualiz]:[% anualiz]]),1)*IF(DATOS!BB$4="Sí",1/DATOS_[[% normaliz]:[% normaliz]],1)*(DATOS_[Conc.Sal.24])))))))),
0)</f>
        <v>0</v>
      </c>
      <c r="AH31" s="111">
        <f t="array" ref="AH31">IFERROR(
(MEDIAN((IF(DATOS_[[Sexo]:[Sexo]]=$B31,IF(DATOS_[[AGRUP. CLAS. PROF.]:[AGRUP. CLAS. PROF.]]=$B30,IF(DATOS_[[Check Periodo Ref.]:[Check Periodo Ref.]]="Dentro",IF(DATOS_[[Check Equiparado]:[Check Equiparado]]="Sí",IF(DATOS!BC$5="Sí",(1/DATOS_[[% anualiz]:[% anualiz]]),1)*IF(DATOS!BC$4="Sí",1/DATOS_[[% normaliz]:[% normaliz]],1)*(DATOS_[Conc.Sal.25])))))))),
0)</f>
        <v>0</v>
      </c>
      <c r="AI31" s="111">
        <f t="array" ref="AI31">IFERROR(
(MEDIAN((IF(DATOS_[[Sexo]:[Sexo]]=$B31,IF(DATOS_[[AGRUP. CLAS. PROF.]:[AGRUP. CLAS. PROF.]]=$B30,IF(DATOS_[[Check Periodo Ref.]:[Check Periodo Ref.]]="Dentro",IF(DATOS_[[Check Equiparado]:[Check Equiparado]]="Sí",IF(DATOS!BD$5="Sí",(1/DATOS_[[% anualiz]:[% anualiz]]),1)*IF(DATOS!BD$4="Sí",1/DATOS_[[% normaliz]:[% normaliz]],1)*(DATOS_[Conc.Sal.26])))))))),
0)</f>
        <v>0</v>
      </c>
      <c r="AJ31" s="111">
        <f t="array" ref="AJ31">IFERROR(
(MEDIAN((IF(DATOS_[[Sexo]:[Sexo]]=$B31,IF(DATOS_[[AGRUP. CLAS. PROF.]:[AGRUP. CLAS. PROF.]]=$B30,IF(DATOS_[[Check Periodo Ref.]:[Check Periodo Ref.]]="Dentro",IF(DATOS_[[Check Equiparado]:[Check Equiparado]]="Sí",IF(DATOS!BE$5="Sí",(1/DATOS_[[% anualiz]:[% anualiz]]),1)*IF(DATOS!BE$4="Sí",1/DATOS_[[% normaliz]:[% normaliz]],1)*(DATOS_[Conc.Sal.27])))))))),
0)</f>
        <v>0</v>
      </c>
      <c r="AK31" s="111">
        <f t="array" ref="AK31">IFERROR(
(MEDIAN((IF(DATOS_[[Sexo]:[Sexo]]=$B31,IF(DATOS_[[AGRUP. CLAS. PROF.]:[AGRUP. CLAS. PROF.]]=$B30,IF(DATOS_[[Check Periodo Ref.]:[Check Periodo Ref.]]="Dentro",IF(DATOS_[[Check Equiparado]:[Check Equiparado]]="Sí",IF(DATOS!BF$5="Sí",(1/DATOS_[[% anualiz]:[% anualiz]]),1)*IF(DATOS!BF$4="Sí",1/DATOS_[[% normaliz]:[% normaliz]],1)*(DATOS_[Conc.Sal.28])))))))),
0)</f>
        <v>0</v>
      </c>
      <c r="AL31" s="111">
        <f t="array" ref="AL31">IFERROR(
(MEDIAN((IF(DATOS_[[Sexo]:[Sexo]]=$B31,IF(DATOS_[[AGRUP. CLAS. PROF.]:[AGRUP. CLAS. PROF.]]=$B30,IF(DATOS_[[Check Periodo Ref.]:[Check Periodo Ref.]]="Dentro",IF(DATOS_[[Check Equiparado]:[Check Equiparado]]="Sí",IF(DATOS!BG$5="Sí",(1/DATOS_[[% anualiz]:[% anualiz]]),1)*IF(DATOS!BG$4="Sí",1/DATOS_[[% normaliz]:[% normaliz]],1)*(DATOS_[Conc.Sal.29])))))))),
0)</f>
        <v>0</v>
      </c>
      <c r="AM31" s="111">
        <f t="array" ref="AM31">IFERROR(
(MEDIAN((IF(DATOS_[[Sexo]:[Sexo]]=$B31,IF(DATOS_[[AGRUP. CLAS. PROF.]:[AGRUP. CLAS. PROF.]]=$B30,IF(DATOS_[[Check Periodo Ref.]:[Check Periodo Ref.]]="Dentro",IF(DATOS_[[Check Equiparado]:[Check Equiparado]]="Sí",IF(DATOS!BH$5="Sí",(1/DATOS_[[% anualiz]:[% anualiz]]),1)*IF(DATOS!BH$4="Sí",1/DATOS_[[% normaliz]:[% normaliz]],1)*(DATOS_[Conc.Sal.30])))))))),
0)</f>
        <v>0</v>
      </c>
      <c r="AN31" s="112">
        <f t="array" ref="AN31">IFERROR(
MEDIAN(IF(DATOS_[Sexo]=$B31,IF(DATOS_[[AGRUP. CLAS. PROF.]:[AGRUP. CLAS. PROF.]]=$B30,IF(DATOS_[Check Equiparado]="Sí",IF(DATOS_[Check Periodo Ref.]="Dentro",DATOS_[Tot COMPL.SAL Eq],FALSE))))),
0)</f>
        <v>0</v>
      </c>
      <c r="AO31" s="113">
        <f t="array" ref="AO31">IFERROR(
MEDIAN(IF(DATOS_[Sexo]=$B31,IF(DATOS_[[AGRUP. CLAS. PROF.]:[AGRUP. CLAS. PROF.]]=$B30,IF(DATOS_[Check Equiparado]="Sí",IF(DATOS_[Check Periodo Ref.]="Dentro",DATOS_[TOTAL SALARIO Eq],FALSE))))),
0)</f>
        <v>0</v>
      </c>
      <c r="AP31" s="114">
        <f t="array" ref="AP31">IFERROR(
(MEDIAN((IF(DATOS_[[Sexo]:[Sexo]]=$B31,IF(DATOS_[[AGRUP. CLAS. PROF.]:[AGRUP. CLAS. PROF.]]=$B30,IF(DATOS_[[Check Periodo Ref.]:[Check Periodo Ref.]]="Dentro",IF(DATOS_[[Check Equiparado]:[Check Equiparado]]="Sí",IF(DATOS!BI$5="Sí",(1/DATOS_[[% anualiz]:[% anualiz]]),1)*IF(DATOS!BI$4="Sí",1/DATOS_[[% normaliz]:[% normaliz]],1)*(DATOS_[C.Extra.01])))))))),
0)</f>
        <v>0</v>
      </c>
      <c r="AQ31" s="114">
        <f t="array" ref="AQ31">IFERROR(
(MEDIAN((IF(DATOS_[[Sexo]:[Sexo]]=$B31,IF(DATOS_[[AGRUP. CLAS. PROF.]:[AGRUP. CLAS. PROF.]]=$B30,IF(DATOS_[[Check Periodo Ref.]:[Check Periodo Ref.]]="Dentro",IF(DATOS_[[Check Equiparado]:[Check Equiparado]]="Sí",IF(DATOS!BJ$5="Sí",(1/DATOS_[[% anualiz]:[% anualiz]]),1)*IF(DATOS!BJ$4="Sí",1/DATOS_[[% normaliz]:[% normaliz]],1)*(DATOS_[C.Extra.02])))))))),
0)</f>
        <v>0</v>
      </c>
      <c r="AR31" s="114">
        <f t="array" ref="AR31">IFERROR(
(MEDIAN((IF(DATOS_[[Sexo]:[Sexo]]=$B31,IF(DATOS_[[AGRUP. CLAS. PROF.]:[AGRUP. CLAS. PROF.]]=$B30,IF(DATOS_[[Check Periodo Ref.]:[Check Periodo Ref.]]="Dentro",IF(DATOS_[[Check Equiparado]:[Check Equiparado]]="Sí",IF(DATOS!BK$5="Sí",(1/DATOS_[[% anualiz]:[% anualiz]]),1)*IF(DATOS!BK$4="Sí",1/DATOS_[[% normaliz]:[% normaliz]],1)*(DATOS_[C.Extra.03])))))))),
0)</f>
        <v>0</v>
      </c>
      <c r="AS31" s="114">
        <f t="array" ref="AS31">IFERROR(
(MEDIAN((IF(DATOS_[[Sexo]:[Sexo]]=$B31,IF(DATOS_[[AGRUP. CLAS. PROF.]:[AGRUP. CLAS. PROF.]]=$B30,IF(DATOS_[[Check Periodo Ref.]:[Check Periodo Ref.]]="Dentro",IF(DATOS_[[Check Equiparado]:[Check Equiparado]]="Sí",IF(DATOS!BL$5="Sí",(1/DATOS_[[% anualiz]:[% anualiz]]),1)*IF(DATOS!BL$4="Sí",1/DATOS_[[% normaliz]:[% normaliz]],1)*(DATOS_[C.Extra.04])))))))),
0)</f>
        <v>0</v>
      </c>
      <c r="AT31" s="114">
        <f t="array" ref="AT31">IFERROR(
(MEDIAN((IF(DATOS_[[Sexo]:[Sexo]]=$B31,IF(DATOS_[[AGRUP. CLAS. PROF.]:[AGRUP. CLAS. PROF.]]=$B30,IF(DATOS_[[Check Periodo Ref.]:[Check Periodo Ref.]]="Dentro",IF(DATOS_[[Check Equiparado]:[Check Equiparado]]="Sí",IF(DATOS!BM$5="Sí",(1/DATOS_[[% anualiz]:[% anualiz]]),1)*IF(DATOS!BM$4="Sí",1/DATOS_[[% normaliz]:[% normaliz]],1)*(DATOS_[C.Extra.05])))))))),
0)</f>
        <v>0</v>
      </c>
      <c r="AU31" s="115">
        <f t="array" ref="AU31">IFERROR(
MEDIAN(IF(DATOS_[Sexo]=$B31,IF(DATOS_[[AGRUP. CLAS. PROF.]:[AGRUP. CLAS. PROF.]]=$B30,IF(DATOS_[Check Equiparado]="Sí",IF(DATOS_[Check Periodo Ref.]="Dentro",DATOS_[Tot Extrasalarial Eq],FALSE))))),
0)</f>
        <v>0</v>
      </c>
      <c r="AV31" s="116">
        <f t="array" ref="AV31">IFERROR(
MEDIAN(IF(DATOS_[Sexo]=$B31,IF(DATOS_[[AGRUP. CLAS. PROF.]:[AGRUP. CLAS. PROF.]]=$B30,IF(DATOS_[Check Equiparado]="Sí",IF(DATOS_[Check Periodo Ref.]="Dentro",DATOS_[TOTAL Retrib Eq],FALSE))))),
0)</f>
        <v>0</v>
      </c>
    </row>
    <row r="32" spans="1:48" x14ac:dyDescent="0.3">
      <c r="A32" s="42" t="str">
        <f t="shared" ref="A32" si="26">+A31</f>
        <v>[ocultar]</v>
      </c>
      <c r="B32" s="86" t="s">
        <v>163</v>
      </c>
      <c r="C32" s="33">
        <f t="array" ref="C32">SUM(IF($B32=DATOS_[Sexo],
IF($B30=DATOS_[AGRUP. CLAS. PROF.],
IF("Dentro"=DATOS_[Check Periodo Ref.],
1/(COUNTIFS(DATOS_[Sexo],$B32,DATOS_[AGRUP. CLAS. PROF.],$B30,DATOS_[Check Periodo Ref.],"Dentro",DATOS_[id],DATOS_[id]))))))</f>
        <v>0</v>
      </c>
      <c r="D32" s="35">
        <f>COUNTIFS(DATOS_[AGRUP. CLAS. PROF.],$B30,DATOS_[Sexo],$B32,DATOS_[Check Periodo Ref.],"Dentro")</f>
        <v>0</v>
      </c>
      <c r="E32" s="35">
        <f>COUNTIFS(DATOS_[AGRUP. CLAS. PROF.],$B30,DATOS_[Sexo],$B32,DATOS_[Check Periodo Ref.],"Dentro",DATOS_[Check Nº SC Norm],"Sí")</f>
        <v>0</v>
      </c>
      <c r="F32" s="35">
        <f>COUNTIFS(DATOS_[AGRUP. CLAS. PROF.],$B30,DATOS_[Sexo],$B32,DATOS_[Check Periodo Ref.],"Dentro",DATOS_[Check Nº SC Anualiz],"Sí")</f>
        <v>0</v>
      </c>
      <c r="G32" s="35">
        <f>COUNTIFS(DATOS_[AGRUP. CLAS. PROF.],$B30,DATOS_[Sexo],$B32,DATOS_[Check Periodo Ref.],"Dentro",DATOS_[Check Nº SC Norm y Anualiz],"Sí")</f>
        <v>0</v>
      </c>
      <c r="H32" s="35">
        <f>COUNTIFS(DATOS_[AGRUP. CLAS. PROF.],$B30,DATOS_[Sexo],$B32,DATOS_[Check Periodo Ref.],"Dentro",DATOS_[Check Equiparación],"Sí")</f>
        <v>0</v>
      </c>
      <c r="I32" s="110" cm="1">
        <f t="array" ref="I32">IFERROR(
MEDIAN(IF(DATOS_[Sexo]=$B32,IF(DATOS_[[AGRUP. CLAS. PROF.]:[AGRUP. CLAS. PROF.]]=$B30,IF(DATOS_[Check Equiparado]="Sí",IF(DATOS_[Check Periodo Ref.]="Dentro",DATOS_[SALARIO BASE Eq],FALSE))))),
0)</f>
        <v>0</v>
      </c>
      <c r="J32" s="111">
        <f t="array" ref="J32">IFERROR(
(MEDIAN((IF(DATOS_[[Sexo]:[Sexo]]=$B32,IF(DATOS_[[AGRUP. CLAS. PROF.]:[AGRUP. CLAS. PROF.]]=$B30,IF(DATOS_[[Check Periodo Ref.]:[Check Periodo Ref.]]="Dentro",IF(DATOS_[[Check Equiparado]:[Check Equiparado]]="Sí",IF(DATOS!AE$5="Sí",(1/DATOS_[[% anualiz]:[% anualiz]]),1)*IF(DATOS!AE$4="Sí",1/DATOS_[[% normaliz]:[% normaliz]],1)*(DATOS_[Conc.Sal.01])))))))),
0)</f>
        <v>0</v>
      </c>
      <c r="K32" s="111">
        <f t="array" ref="K32">IFERROR(
(MEDIAN((IF(DATOS_[[Sexo]:[Sexo]]=$B32,IF(DATOS_[[AGRUP. CLAS. PROF.]:[AGRUP. CLAS. PROF.]]=$B30,IF(DATOS_[[Check Periodo Ref.]:[Check Periodo Ref.]]="Dentro",IF(DATOS_[[Check Equiparado]:[Check Equiparado]]="Sí",IF(DATOS!AF$5="Sí",(1/DATOS_[[% anualiz]:[% anualiz]]),1)*IF(DATOS!AF$4="Sí",1/DATOS_[[% normaliz]:[% normaliz]],1)*(DATOS_[Conc.Sal.02])))))))),
0)</f>
        <v>0</v>
      </c>
      <c r="L32" s="111">
        <f t="array" ref="L32">IFERROR(
(MEDIAN((IF(DATOS_[[Sexo]:[Sexo]]=$B32,IF(DATOS_[[AGRUP. CLAS. PROF.]:[AGRUP. CLAS. PROF.]]=$B30,IF(DATOS_[[Check Periodo Ref.]:[Check Periodo Ref.]]="Dentro",IF(DATOS_[[Check Equiparado]:[Check Equiparado]]="Sí",IF(DATOS!AG$5="Sí",(1/DATOS_[[% anualiz]:[% anualiz]]),1)*IF(DATOS!AG$4="Sí",1/DATOS_[[% normaliz]:[% normaliz]],1)*(DATOS_[Conc.Sal.03])))))))),
0)</f>
        <v>0</v>
      </c>
      <c r="M32" s="111">
        <f t="array" ref="M32">IFERROR(
(MEDIAN((IF(DATOS_[[Sexo]:[Sexo]]=$B32,IF(DATOS_[[AGRUP. CLAS. PROF.]:[AGRUP. CLAS. PROF.]]=$B30,IF(DATOS_[[Check Periodo Ref.]:[Check Periodo Ref.]]="Dentro",IF(DATOS_[[Check Equiparado]:[Check Equiparado]]="Sí",IF(DATOS!AH$5="Sí",(1/DATOS_[[% anualiz]:[% anualiz]]),1)*IF(DATOS!AH$4="Sí",1/DATOS_[[% normaliz]:[% normaliz]],1)*(DATOS_[Conc.Sal.04])))))))),
0)</f>
        <v>0</v>
      </c>
      <c r="N32" s="111">
        <f t="array" ref="N32">IFERROR(
(MEDIAN((IF(DATOS_[[Sexo]:[Sexo]]=$B32,IF(DATOS_[[AGRUP. CLAS. PROF.]:[AGRUP. CLAS. PROF.]]=$B30,IF(DATOS_[[Check Periodo Ref.]:[Check Periodo Ref.]]="Dentro",IF(DATOS_[[Check Equiparado]:[Check Equiparado]]="Sí",IF(DATOS!AI$5="Sí",(1/DATOS_[[% anualiz]:[% anualiz]]),1)*IF(DATOS!AI$4="Sí",1/DATOS_[[% normaliz]:[% normaliz]],1)*(DATOS_[Conc.Sal.05])))))))),
0)</f>
        <v>0</v>
      </c>
      <c r="O32" s="111">
        <f t="array" ref="O32">IFERROR(
(MEDIAN((IF(DATOS_[[Sexo]:[Sexo]]=$B32,IF(DATOS_[[AGRUP. CLAS. PROF.]:[AGRUP. CLAS. PROF.]]=$B30,IF(DATOS_[[Check Periodo Ref.]:[Check Periodo Ref.]]="Dentro",IF(DATOS_[[Check Equiparado]:[Check Equiparado]]="Sí",IF(DATOS!AJ$5="Sí",(1/DATOS_[[% anualiz]:[% anualiz]]),1)*IF(DATOS!AJ$4="Sí",1/DATOS_[[% normaliz]:[% normaliz]],1)*(DATOS_[Conc.Sal.06])))))))),
0)</f>
        <v>0</v>
      </c>
      <c r="P32" s="111">
        <f t="array" ref="P32">IFERROR(
(MEDIAN((IF(DATOS_[[Sexo]:[Sexo]]=$B32,IF(DATOS_[[AGRUP. CLAS. PROF.]:[AGRUP. CLAS. PROF.]]=$B30,IF(DATOS_[[Check Periodo Ref.]:[Check Periodo Ref.]]="Dentro",IF(DATOS_[[Check Equiparado]:[Check Equiparado]]="Sí",IF(DATOS!AK$5="Sí",(1/DATOS_[[% anualiz]:[% anualiz]]),1)*IF(DATOS!AK$4="Sí",1/DATOS_[[% normaliz]:[% normaliz]],1)*(DATOS_[Conc.Sal.07])))))))),
0)</f>
        <v>0</v>
      </c>
      <c r="Q32" s="111">
        <f t="array" ref="Q32">IFERROR(
(MEDIAN((IF(DATOS_[[Sexo]:[Sexo]]=$B32,IF(DATOS_[[AGRUP. CLAS. PROF.]:[AGRUP. CLAS. PROF.]]=$B30,IF(DATOS_[[Check Periodo Ref.]:[Check Periodo Ref.]]="Dentro",IF(DATOS_[[Check Equiparado]:[Check Equiparado]]="Sí",IF(DATOS!AL$5="Sí",(1/DATOS_[[% anualiz]:[% anualiz]]),1)*IF(DATOS!AL$4="Sí",1/DATOS_[[% normaliz]:[% normaliz]],1)*(DATOS_[Conc.Sal.08])))))))),
0)</f>
        <v>0</v>
      </c>
      <c r="R32" s="111">
        <f t="array" ref="R32">IFERROR(
(MEDIAN((IF(DATOS_[[Sexo]:[Sexo]]=$B32,IF(DATOS_[[AGRUP. CLAS. PROF.]:[AGRUP. CLAS. PROF.]]=$B30,IF(DATOS_[[Check Periodo Ref.]:[Check Periodo Ref.]]="Dentro",IF(DATOS_[[Check Equiparado]:[Check Equiparado]]="Sí",IF(DATOS!AM$5="Sí",(1/DATOS_[[% anualiz]:[% anualiz]]),1)*IF(DATOS!AM$4="Sí",1/DATOS_[[% normaliz]:[% normaliz]],1)*(DATOS_[Conc.Sal.09])))))))),
0)</f>
        <v>0</v>
      </c>
      <c r="S32" s="111">
        <f t="array" ref="S32">IFERROR(
(MEDIAN((IF(DATOS_[[Sexo]:[Sexo]]=$B32,IF(DATOS_[[AGRUP. CLAS. PROF.]:[AGRUP. CLAS. PROF.]]=$B30,IF(DATOS_[[Check Periodo Ref.]:[Check Periodo Ref.]]="Dentro",IF(DATOS_[[Check Equiparado]:[Check Equiparado]]="Sí",IF(DATOS!AN$5="Sí",(1/DATOS_[[% anualiz]:[% anualiz]]),1)*IF(DATOS!AN$4="Sí",1/DATOS_[[% normaliz]:[% normaliz]],1)*(DATOS_[Conc.Sal.10])))))))),
0)</f>
        <v>0</v>
      </c>
      <c r="T32" s="111">
        <f t="array" ref="T32">IFERROR(
(MEDIAN((IF(DATOS_[[Sexo]:[Sexo]]=$B32,IF(DATOS_[[AGRUP. CLAS. PROF.]:[AGRUP. CLAS. PROF.]]=$B30,IF(DATOS_[[Check Periodo Ref.]:[Check Periodo Ref.]]="Dentro",IF(DATOS_[[Check Equiparado]:[Check Equiparado]]="Sí",IF(DATOS!AO$5="Sí",(1/DATOS_[[% anualiz]:[% anualiz]]),1)*IF(DATOS!AO$4="Sí",1/DATOS_[[% normaliz]:[% normaliz]],1)*(DATOS_[Conc.Sal.11])))))))),
0)</f>
        <v>0</v>
      </c>
      <c r="U32" s="111">
        <f t="array" ref="U32">IFERROR(
(MEDIAN((IF(DATOS_[[Sexo]:[Sexo]]=$B32,IF(DATOS_[[AGRUP. CLAS. PROF.]:[AGRUP. CLAS. PROF.]]=$B30,IF(DATOS_[[Check Periodo Ref.]:[Check Periodo Ref.]]="Dentro",IF(DATOS_[[Check Equiparado]:[Check Equiparado]]="Sí",IF(DATOS!AP$5="Sí",(1/DATOS_[[% anualiz]:[% anualiz]]),1)*IF(DATOS!AP$4="Sí",1/DATOS_[[% normaliz]:[% normaliz]],1)*(DATOS_[Conc.Sal.12])))))))),
0)</f>
        <v>0</v>
      </c>
      <c r="V32" s="111">
        <f t="array" ref="V32">IFERROR(
(MEDIAN((IF(DATOS_[[Sexo]:[Sexo]]=$B32,IF(DATOS_[[AGRUP. CLAS. PROF.]:[AGRUP. CLAS. PROF.]]=$B30,IF(DATOS_[[Check Periodo Ref.]:[Check Periodo Ref.]]="Dentro",IF(DATOS_[[Check Equiparado]:[Check Equiparado]]="Sí",IF(DATOS!AQ$5="Sí",(1/DATOS_[[% anualiz]:[% anualiz]]),1)*IF(DATOS!AQ$4="Sí",1/DATOS_[[% normaliz]:[% normaliz]],1)*(DATOS_[Conc.Sal.13])))))))),
0)</f>
        <v>0</v>
      </c>
      <c r="W32" s="111">
        <f t="array" ref="W32">IFERROR(
(MEDIAN((IF(DATOS_[[Sexo]:[Sexo]]=$B32,IF(DATOS_[[AGRUP. CLAS. PROF.]:[AGRUP. CLAS. PROF.]]=$B30,IF(DATOS_[[Check Periodo Ref.]:[Check Periodo Ref.]]="Dentro",IF(DATOS_[[Check Equiparado]:[Check Equiparado]]="Sí",IF(DATOS!AR$5="Sí",(1/DATOS_[[% anualiz]:[% anualiz]]),1)*IF(DATOS!AR$4="Sí",1/DATOS_[[% normaliz]:[% normaliz]],1)*(DATOS_[Conc.Sal.14])))))))),
0)</f>
        <v>0</v>
      </c>
      <c r="X32" s="111">
        <f t="array" ref="X32">IFERROR(
(MEDIAN((IF(DATOS_[[Sexo]:[Sexo]]=$B32,IF(DATOS_[[AGRUP. CLAS. PROF.]:[AGRUP. CLAS. PROF.]]=$B30,IF(DATOS_[[Check Periodo Ref.]:[Check Periodo Ref.]]="Dentro",IF(DATOS_[[Check Equiparado]:[Check Equiparado]]="Sí",IF(DATOS!AS$5="Sí",(1/DATOS_[[% anualiz]:[% anualiz]]),1)*IF(DATOS!AS$4="Sí",1/DATOS_[[% normaliz]:[% normaliz]],1)*(DATOS_[Conc.Sal.15])))))))),
0)</f>
        <v>0</v>
      </c>
      <c r="Y32" s="111">
        <f t="array" ref="Y32">IFERROR(
(MEDIAN((IF(DATOS_[[Sexo]:[Sexo]]=$B32,IF(DATOS_[[AGRUP. CLAS. PROF.]:[AGRUP. CLAS. PROF.]]=$B30,IF(DATOS_[[Check Periodo Ref.]:[Check Periodo Ref.]]="Dentro",IF(DATOS_[[Check Equiparado]:[Check Equiparado]]="Sí",IF(DATOS!AT$5="Sí",(1/DATOS_[[% anualiz]:[% anualiz]]),1)*IF(DATOS!AT$4="Sí",1/DATOS_[[% normaliz]:[% normaliz]],1)*(DATOS_[Conc.Sal.16])))))))),
0)</f>
        <v>0</v>
      </c>
      <c r="Z32" s="111">
        <f t="array" ref="Z32">IFERROR(
(MEDIAN((IF(DATOS_[[Sexo]:[Sexo]]=$B32,IF(DATOS_[[AGRUP. CLAS. PROF.]:[AGRUP. CLAS. PROF.]]=$B30,IF(DATOS_[[Check Periodo Ref.]:[Check Periodo Ref.]]="Dentro",IF(DATOS_[[Check Equiparado]:[Check Equiparado]]="Sí",IF(DATOS!AU$5="Sí",(1/DATOS_[[% anualiz]:[% anualiz]]),1)*IF(DATOS!AU$4="Sí",1/DATOS_[[% normaliz]:[% normaliz]],1)*(DATOS_[Conc.Sal.17])))))))),
0)</f>
        <v>0</v>
      </c>
      <c r="AA32" s="111">
        <f t="array" ref="AA32">IFERROR(
(MEDIAN((IF(DATOS_[[Sexo]:[Sexo]]=$B32,IF(DATOS_[[AGRUP. CLAS. PROF.]:[AGRUP. CLAS. PROF.]]=$B30,IF(DATOS_[[Check Periodo Ref.]:[Check Periodo Ref.]]="Dentro",IF(DATOS_[[Check Equiparado]:[Check Equiparado]]="Sí",IF(DATOS!AV$5="Sí",(1/DATOS_[[% anualiz]:[% anualiz]]),1)*IF(DATOS!AV$4="Sí",1/DATOS_[[% normaliz]:[% normaliz]],1)*(DATOS_[Conc.Sal.18])))))))),
0)</f>
        <v>0</v>
      </c>
      <c r="AB32" s="111">
        <f t="array" ref="AB32">IFERROR(
(MEDIAN((IF(DATOS_[[Sexo]:[Sexo]]=$B32,IF(DATOS_[[AGRUP. CLAS. PROF.]:[AGRUP. CLAS. PROF.]]=$B30,IF(DATOS_[[Check Periodo Ref.]:[Check Periodo Ref.]]="Dentro",IF(DATOS_[[Check Equiparado]:[Check Equiparado]]="Sí",IF(DATOS!AW$5="Sí",(1/DATOS_[[% anualiz]:[% anualiz]]),1)*IF(DATOS!AW$4="Sí",1/DATOS_[[% normaliz]:[% normaliz]],1)*(DATOS_[Conc.Sal.19])))))))),
0)</f>
        <v>0</v>
      </c>
      <c r="AC32" s="111">
        <f t="array" ref="AC32">IFERROR(
(MEDIAN((IF(DATOS_[[Sexo]:[Sexo]]=$B32,IF(DATOS_[[AGRUP. CLAS. PROF.]:[AGRUP. CLAS. PROF.]]=$B30,IF(DATOS_[[Check Periodo Ref.]:[Check Periodo Ref.]]="Dentro",IF(DATOS_[[Check Equiparado]:[Check Equiparado]]="Sí",IF(DATOS!AX$5="Sí",(1/DATOS_[[% anualiz]:[% anualiz]]),1)*IF(DATOS!AX$4="Sí",1/DATOS_[[% normaliz]:[% normaliz]],1)*(DATOS_[Conc.Sal.20])))))))),
0)</f>
        <v>0</v>
      </c>
      <c r="AD32" s="111">
        <f t="array" ref="AD32">IFERROR(
(MEDIAN((IF(DATOS_[[Sexo]:[Sexo]]=$B32,IF(DATOS_[[AGRUP. CLAS. PROF.]:[AGRUP. CLAS. PROF.]]=$B30,IF(DATOS_[[Check Periodo Ref.]:[Check Periodo Ref.]]="Dentro",IF(DATOS_[[Check Equiparado]:[Check Equiparado]]="Sí",IF(DATOS!AY$5="Sí",(1/DATOS_[[% anualiz]:[% anualiz]]),1)*IF(DATOS!AY$4="Sí",1/DATOS_[[% normaliz]:[% normaliz]],1)*(DATOS_[Conc.Sal.21])))))))),
0)</f>
        <v>0</v>
      </c>
      <c r="AE32" s="111">
        <f t="array" ref="AE32">IFERROR(
(MEDIAN((IF(DATOS_[[Sexo]:[Sexo]]=$B32,IF(DATOS_[[AGRUP. CLAS. PROF.]:[AGRUP. CLAS. PROF.]]=$B30,IF(DATOS_[[Check Periodo Ref.]:[Check Periodo Ref.]]="Dentro",IF(DATOS_[[Check Equiparado]:[Check Equiparado]]="Sí",IF(DATOS!AZ$5="Sí",(1/DATOS_[[% anualiz]:[% anualiz]]),1)*IF(DATOS!AZ$4="Sí",1/DATOS_[[% normaliz]:[% normaliz]],1)*(DATOS_[Conc.Sal.22])))))))),
0)</f>
        <v>0</v>
      </c>
      <c r="AF32" s="111">
        <f t="array" ref="AF32">IFERROR(
(MEDIAN((IF(DATOS_[[Sexo]:[Sexo]]=$B32,IF(DATOS_[[AGRUP. CLAS. PROF.]:[AGRUP. CLAS. PROF.]]=$B30,IF(DATOS_[[Check Periodo Ref.]:[Check Periodo Ref.]]="Dentro",IF(DATOS_[[Check Equiparado]:[Check Equiparado]]="Sí",IF(DATOS!BA$5="Sí",(1/DATOS_[[% anualiz]:[% anualiz]]),1)*IF(DATOS!BA$4="Sí",1/DATOS_[[% normaliz]:[% normaliz]],1)*(DATOS_[Conc.Sal.23])))))))),
0)</f>
        <v>0</v>
      </c>
      <c r="AG32" s="111">
        <f t="array" ref="AG32">IFERROR(
(MEDIAN((IF(DATOS_[[Sexo]:[Sexo]]=$B32,IF(DATOS_[[AGRUP. CLAS. PROF.]:[AGRUP. CLAS. PROF.]]=$B30,IF(DATOS_[[Check Periodo Ref.]:[Check Periodo Ref.]]="Dentro",IF(DATOS_[[Check Equiparado]:[Check Equiparado]]="Sí",IF(DATOS!BB$5="Sí",(1/DATOS_[[% anualiz]:[% anualiz]]),1)*IF(DATOS!BB$4="Sí",1/DATOS_[[% normaliz]:[% normaliz]],1)*(DATOS_[Conc.Sal.24])))))))),
0)</f>
        <v>0</v>
      </c>
      <c r="AH32" s="111">
        <f t="array" ref="AH32">IFERROR(
(MEDIAN((IF(DATOS_[[Sexo]:[Sexo]]=$B32,IF(DATOS_[[AGRUP. CLAS. PROF.]:[AGRUP. CLAS. PROF.]]=$B30,IF(DATOS_[[Check Periodo Ref.]:[Check Periodo Ref.]]="Dentro",IF(DATOS_[[Check Equiparado]:[Check Equiparado]]="Sí",IF(DATOS!BC$5="Sí",(1/DATOS_[[% anualiz]:[% anualiz]]),1)*IF(DATOS!BC$4="Sí",1/DATOS_[[% normaliz]:[% normaliz]],1)*(DATOS_[Conc.Sal.25])))))))),
0)</f>
        <v>0</v>
      </c>
      <c r="AI32" s="111">
        <f t="array" ref="AI32">IFERROR(
(MEDIAN((IF(DATOS_[[Sexo]:[Sexo]]=$B32,IF(DATOS_[[AGRUP. CLAS. PROF.]:[AGRUP. CLAS. PROF.]]=$B30,IF(DATOS_[[Check Periodo Ref.]:[Check Periodo Ref.]]="Dentro",IF(DATOS_[[Check Equiparado]:[Check Equiparado]]="Sí",IF(DATOS!BD$5="Sí",(1/DATOS_[[% anualiz]:[% anualiz]]),1)*IF(DATOS!BD$4="Sí",1/DATOS_[[% normaliz]:[% normaliz]],1)*(DATOS_[Conc.Sal.26])))))))),
0)</f>
        <v>0</v>
      </c>
      <c r="AJ32" s="111">
        <f t="array" ref="AJ32">IFERROR(
(MEDIAN((IF(DATOS_[[Sexo]:[Sexo]]=$B32,IF(DATOS_[[AGRUP. CLAS. PROF.]:[AGRUP. CLAS. PROF.]]=$B30,IF(DATOS_[[Check Periodo Ref.]:[Check Periodo Ref.]]="Dentro",IF(DATOS_[[Check Equiparado]:[Check Equiparado]]="Sí",IF(DATOS!BE$5="Sí",(1/DATOS_[[% anualiz]:[% anualiz]]),1)*IF(DATOS!BE$4="Sí",1/DATOS_[[% normaliz]:[% normaliz]],1)*(DATOS_[Conc.Sal.27])))))))),
0)</f>
        <v>0</v>
      </c>
      <c r="AK32" s="111">
        <f t="array" ref="AK32">IFERROR(
(MEDIAN((IF(DATOS_[[Sexo]:[Sexo]]=$B32,IF(DATOS_[[AGRUP. CLAS. PROF.]:[AGRUP. CLAS. PROF.]]=$B30,IF(DATOS_[[Check Periodo Ref.]:[Check Periodo Ref.]]="Dentro",IF(DATOS_[[Check Equiparado]:[Check Equiparado]]="Sí",IF(DATOS!BF$5="Sí",(1/DATOS_[[% anualiz]:[% anualiz]]),1)*IF(DATOS!BF$4="Sí",1/DATOS_[[% normaliz]:[% normaliz]],1)*(DATOS_[Conc.Sal.28])))))))),
0)</f>
        <v>0</v>
      </c>
      <c r="AL32" s="111">
        <f t="array" ref="AL32">IFERROR(
(MEDIAN((IF(DATOS_[[Sexo]:[Sexo]]=$B32,IF(DATOS_[[AGRUP. CLAS. PROF.]:[AGRUP. CLAS. PROF.]]=$B30,IF(DATOS_[[Check Periodo Ref.]:[Check Periodo Ref.]]="Dentro",IF(DATOS_[[Check Equiparado]:[Check Equiparado]]="Sí",IF(DATOS!BG$5="Sí",(1/DATOS_[[% anualiz]:[% anualiz]]),1)*IF(DATOS!BG$4="Sí",1/DATOS_[[% normaliz]:[% normaliz]],1)*(DATOS_[Conc.Sal.29])))))))),
0)</f>
        <v>0</v>
      </c>
      <c r="AM32" s="111">
        <f t="array" ref="AM32">IFERROR(
(MEDIAN((IF(DATOS_[[Sexo]:[Sexo]]=$B32,IF(DATOS_[[AGRUP. CLAS. PROF.]:[AGRUP. CLAS. PROF.]]=$B30,IF(DATOS_[[Check Periodo Ref.]:[Check Periodo Ref.]]="Dentro",IF(DATOS_[[Check Equiparado]:[Check Equiparado]]="Sí",IF(DATOS!BH$5="Sí",(1/DATOS_[[% anualiz]:[% anualiz]]),1)*IF(DATOS!BH$4="Sí",1/DATOS_[[% normaliz]:[% normaliz]],1)*(DATOS_[Conc.Sal.30])))))))),
0)</f>
        <v>0</v>
      </c>
      <c r="AN32" s="112">
        <f t="array" ref="AN32">IFERROR(
MEDIAN(IF(DATOS_[Sexo]=$B32,IF(DATOS_[[AGRUP. CLAS. PROF.]:[AGRUP. CLAS. PROF.]]=$B30,IF(DATOS_[Check Equiparado]="Sí",IF(DATOS_[Check Periodo Ref.]="Dentro",DATOS_[Tot COMPL.SAL Eq],FALSE))))),
0)</f>
        <v>0</v>
      </c>
      <c r="AO32" s="113">
        <f t="array" ref="AO32">IFERROR(
MEDIAN(IF(DATOS_[Sexo]=$B32,IF(DATOS_[[AGRUP. CLAS. PROF.]:[AGRUP. CLAS. PROF.]]=$B30,IF(DATOS_[Check Equiparado]="Sí",IF(DATOS_[Check Periodo Ref.]="Dentro",DATOS_[TOTAL SALARIO Eq],FALSE))))),
0)</f>
        <v>0</v>
      </c>
      <c r="AP32" s="114">
        <f t="array" ref="AP32">IFERROR(
(MEDIAN((IF(DATOS_[[Sexo]:[Sexo]]=$B32,IF(DATOS_[[AGRUP. CLAS. PROF.]:[AGRUP. CLAS. PROF.]]=$B30,IF(DATOS_[[Check Periodo Ref.]:[Check Periodo Ref.]]="Dentro",IF(DATOS_[[Check Equiparado]:[Check Equiparado]]="Sí",IF(DATOS!BI$5="Sí",(1/DATOS_[[% anualiz]:[% anualiz]]),1)*IF(DATOS!BI$4="Sí",1/DATOS_[[% normaliz]:[% normaliz]],1)*(DATOS_[C.Extra.01])))))))),
0)</f>
        <v>0</v>
      </c>
      <c r="AQ32" s="114">
        <f t="array" ref="AQ32">IFERROR(
(MEDIAN((IF(DATOS_[[Sexo]:[Sexo]]=$B32,IF(DATOS_[[AGRUP. CLAS. PROF.]:[AGRUP. CLAS. PROF.]]=$B30,IF(DATOS_[[Check Periodo Ref.]:[Check Periodo Ref.]]="Dentro",IF(DATOS_[[Check Equiparado]:[Check Equiparado]]="Sí",IF(DATOS!BJ$5="Sí",(1/DATOS_[[% anualiz]:[% anualiz]]),1)*IF(DATOS!BJ$4="Sí",1/DATOS_[[% normaliz]:[% normaliz]],1)*(DATOS_[C.Extra.02])))))))),
0)</f>
        <v>0</v>
      </c>
      <c r="AR32" s="114">
        <f t="array" ref="AR32">IFERROR(
(MEDIAN((IF(DATOS_[[Sexo]:[Sexo]]=$B32,IF(DATOS_[[AGRUP. CLAS. PROF.]:[AGRUP. CLAS. PROF.]]=$B30,IF(DATOS_[[Check Periodo Ref.]:[Check Periodo Ref.]]="Dentro",IF(DATOS_[[Check Equiparado]:[Check Equiparado]]="Sí",IF(DATOS!BK$5="Sí",(1/DATOS_[[% anualiz]:[% anualiz]]),1)*IF(DATOS!BK$4="Sí",1/DATOS_[[% normaliz]:[% normaliz]],1)*(DATOS_[C.Extra.03])))))))),
0)</f>
        <v>0</v>
      </c>
      <c r="AS32" s="114">
        <f t="array" ref="AS32">IFERROR(
(MEDIAN((IF(DATOS_[[Sexo]:[Sexo]]=$B32,IF(DATOS_[[AGRUP. CLAS. PROF.]:[AGRUP. CLAS. PROF.]]=$B30,IF(DATOS_[[Check Periodo Ref.]:[Check Periodo Ref.]]="Dentro",IF(DATOS_[[Check Equiparado]:[Check Equiparado]]="Sí",IF(DATOS!BL$5="Sí",(1/DATOS_[[% anualiz]:[% anualiz]]),1)*IF(DATOS!BL$4="Sí",1/DATOS_[[% normaliz]:[% normaliz]],1)*(DATOS_[C.Extra.04])))))))),
0)</f>
        <v>0</v>
      </c>
      <c r="AT32" s="114">
        <f t="array" ref="AT32">IFERROR(
(MEDIAN((IF(DATOS_[[Sexo]:[Sexo]]=$B32,IF(DATOS_[[AGRUP. CLAS. PROF.]:[AGRUP. CLAS. PROF.]]=$B30,IF(DATOS_[[Check Periodo Ref.]:[Check Periodo Ref.]]="Dentro",IF(DATOS_[[Check Equiparado]:[Check Equiparado]]="Sí",IF(DATOS!BM$5="Sí",(1/DATOS_[[% anualiz]:[% anualiz]]),1)*IF(DATOS!BM$4="Sí",1/DATOS_[[% normaliz]:[% normaliz]],1)*(DATOS_[C.Extra.05])))))))),
0)</f>
        <v>0</v>
      </c>
      <c r="AU32" s="115">
        <f t="array" ref="AU32">IFERROR(
MEDIAN(IF(DATOS_[Sexo]=$B32,IF(DATOS_[[AGRUP. CLAS. PROF.]:[AGRUP. CLAS. PROF.]]=$B30,IF(DATOS_[Check Equiparado]="Sí",IF(DATOS_[Check Periodo Ref.]="Dentro",DATOS_[Tot Extrasalarial Eq],FALSE))))),
0)</f>
        <v>0</v>
      </c>
      <c r="AV32" s="116">
        <f t="array" ref="AV32">IFERROR(
MEDIAN(IF(DATOS_[Sexo]=$B32,IF(DATOS_[[AGRUP. CLAS. PROF.]:[AGRUP. CLAS. PROF.]]=$B30,IF(DATOS_[Check Equiparado]="Sí",IF(DATOS_[Check Periodo Ref.]="Dentro",DATOS_[TOTAL Retrib Eq],FALSE))))),
0)</f>
        <v>0</v>
      </c>
    </row>
    <row r="33" spans="1:48" ht="17.25" thickBot="1" x14ac:dyDescent="0.35">
      <c r="A33" s="42" t="str">
        <f t="shared" ref="A33" si="27">+A34</f>
        <v>[ocultar]</v>
      </c>
      <c r="B33" s="90" t="s">
        <v>313</v>
      </c>
      <c r="C33" s="109"/>
      <c r="D33" s="41"/>
      <c r="E33" s="41"/>
      <c r="F33" s="41"/>
      <c r="G33" s="41"/>
      <c r="H33" s="41"/>
      <c r="I33" s="119" t="str">
        <f t="shared" ref="I33:AV33" si="28">IFERROR((I34-I35)/I34,"")</f>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3" t="str">
        <f t="shared" si="28"/>
        <v/>
      </c>
      <c r="W33" s="123" t="str">
        <f t="shared" si="28"/>
        <v/>
      </c>
      <c r="X33" s="123" t="str">
        <f t="shared" si="28"/>
        <v/>
      </c>
      <c r="Y33" s="123"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2" t="str">
        <f t="shared" si="28"/>
        <v/>
      </c>
      <c r="AK33" s="122" t="str">
        <f t="shared" si="28"/>
        <v/>
      </c>
      <c r="AL33" s="122" t="str">
        <f t="shared" si="28"/>
        <v/>
      </c>
      <c r="AM33" s="122" t="str">
        <f t="shared" si="28"/>
        <v/>
      </c>
      <c r="AN33" s="124" t="str">
        <f t="shared" si="28"/>
        <v/>
      </c>
      <c r="AO33" s="128" t="str">
        <f t="shared" si="28"/>
        <v/>
      </c>
      <c r="AP33" s="125" t="str">
        <f t="shared" si="28"/>
        <v/>
      </c>
      <c r="AQ33" s="125" t="str">
        <f t="shared" si="28"/>
        <v/>
      </c>
      <c r="AR33" s="125" t="str">
        <f t="shared" si="28"/>
        <v/>
      </c>
      <c r="AS33" s="125" t="str">
        <f t="shared" si="28"/>
        <v/>
      </c>
      <c r="AT33" s="125" t="str">
        <f t="shared" si="28"/>
        <v/>
      </c>
      <c r="AU33" s="126" t="str">
        <f t="shared" si="28"/>
        <v/>
      </c>
      <c r="AV33" s="127" t="str">
        <f t="shared" si="28"/>
        <v/>
      </c>
    </row>
    <row r="34" spans="1:48" x14ac:dyDescent="0.3">
      <c r="A34" s="42" t="str">
        <f t="shared" ref="A34" si="29">+IF(C34+C35=0,"[ocultar]","")</f>
        <v>[ocultar]</v>
      </c>
      <c r="B34" s="86" t="s">
        <v>162</v>
      </c>
      <c r="C34" s="33">
        <f t="array" ref="C34">SUM(IF($B34=DATOS_[Sexo],
IF($B33=DATOS_[AGRUP. CLAS. PROF.],
IF("Dentro"=DATOS_[Check Periodo Ref.],
1/(COUNTIFS(DATOS_[Sexo],$B34,DATOS_[AGRUP. CLAS. PROF.],$B33,DATOS_[Check Periodo Ref.],"Dentro",DATOS_[id],DATOS_[id]))))))</f>
        <v>0</v>
      </c>
      <c r="D34" s="35">
        <f>COUNTIFS(DATOS_[AGRUP. CLAS. PROF.],$B33,DATOS_[Sexo],$B34,DATOS_[Check Periodo Ref.],"Dentro")</f>
        <v>0</v>
      </c>
      <c r="E34" s="35">
        <f>COUNTIFS(DATOS_[AGRUP. CLAS. PROF.],$B33,DATOS_[Sexo],$B34,DATOS_[Check Periodo Ref.],"Dentro",DATOS_[Check Nº SC Norm],"Sí")</f>
        <v>0</v>
      </c>
      <c r="F34" s="35">
        <f>COUNTIFS(DATOS_[AGRUP. CLAS. PROF.],$B33,DATOS_[Sexo],$B34,DATOS_[Check Periodo Ref.],"Dentro",DATOS_[Check Nº SC Anualiz],"Sí")</f>
        <v>0</v>
      </c>
      <c r="G34" s="35">
        <f>COUNTIFS(DATOS_[AGRUP. CLAS. PROF.],$B33,DATOS_[Sexo],$B34,DATOS_[Check Periodo Ref.],"Dentro",DATOS_[Check Nº SC Norm y Anualiz],"Sí")</f>
        <v>0</v>
      </c>
      <c r="H34" s="35">
        <f>COUNTIFS(DATOS_[AGRUP. CLAS. PROF.],$B33,DATOS_[Sexo],$B34,DATOS_[Check Periodo Ref.],"Dentro",DATOS_[Check Equiparación],"Sí")</f>
        <v>0</v>
      </c>
      <c r="I34" s="110">
        <f t="array" ref="I34">IFERROR(
MEDIAN(IF(DATOS_[Sexo]=$B34,IF(DATOS_[[AGRUP. CLAS. PROF.]:[AGRUP. CLAS. PROF.]]=$B33,IF(DATOS_[Check Equiparado]="Sí",IF(DATOS_[Check Periodo Ref.]="Dentro",DATOS_[SALARIO BASE Eq],FALSE))))),
0)</f>
        <v>0</v>
      </c>
      <c r="J34" s="111">
        <f t="array" ref="J34">IFERROR(
(MEDIAN((IF(DATOS_[[Sexo]:[Sexo]]=$B34,IF(DATOS_[[AGRUP. CLAS. PROF.]:[AGRUP. CLAS. PROF.]]=$B33,IF(DATOS_[[Check Periodo Ref.]:[Check Periodo Ref.]]="Dentro",IF(DATOS_[[Check Equiparado]:[Check Equiparado]]="Sí",IF(DATOS!AE$5="Sí",(1/DATOS_[[% anualiz]:[% anualiz]]),1)*IF(DATOS!AE$4="Sí",1/DATOS_[[% normaliz]:[% normaliz]],1)*(DATOS_[Conc.Sal.01])))))))),
0)</f>
        <v>0</v>
      </c>
      <c r="K34" s="111">
        <f t="array" ref="K34">IFERROR(
(MEDIAN((IF(DATOS_[[Sexo]:[Sexo]]=$B34,IF(DATOS_[[AGRUP. CLAS. PROF.]:[AGRUP. CLAS. PROF.]]=$B33,IF(DATOS_[[Check Periodo Ref.]:[Check Periodo Ref.]]="Dentro",IF(DATOS_[[Check Equiparado]:[Check Equiparado]]="Sí",IF(DATOS!AF$5="Sí",(1/DATOS_[[% anualiz]:[% anualiz]]),1)*IF(DATOS!AF$4="Sí",1/DATOS_[[% normaliz]:[% normaliz]],1)*(DATOS_[Conc.Sal.02])))))))),
0)</f>
        <v>0</v>
      </c>
      <c r="L34" s="111">
        <f t="array" ref="L34">IFERROR(
(MEDIAN((IF(DATOS_[[Sexo]:[Sexo]]=$B34,IF(DATOS_[[AGRUP. CLAS. PROF.]:[AGRUP. CLAS. PROF.]]=$B33,IF(DATOS_[[Check Periodo Ref.]:[Check Periodo Ref.]]="Dentro",IF(DATOS_[[Check Equiparado]:[Check Equiparado]]="Sí",IF(DATOS!AG$5="Sí",(1/DATOS_[[% anualiz]:[% anualiz]]),1)*IF(DATOS!AG$4="Sí",1/DATOS_[[% normaliz]:[% normaliz]],1)*(DATOS_[Conc.Sal.03])))))))),
0)</f>
        <v>0</v>
      </c>
      <c r="M34" s="111">
        <f t="array" ref="M34">IFERROR(
(MEDIAN((IF(DATOS_[[Sexo]:[Sexo]]=$B34,IF(DATOS_[[AGRUP. CLAS. PROF.]:[AGRUP. CLAS. PROF.]]=$B33,IF(DATOS_[[Check Periodo Ref.]:[Check Periodo Ref.]]="Dentro",IF(DATOS_[[Check Equiparado]:[Check Equiparado]]="Sí",IF(DATOS!AH$5="Sí",(1/DATOS_[[% anualiz]:[% anualiz]]),1)*IF(DATOS!AH$4="Sí",1/DATOS_[[% normaliz]:[% normaliz]],1)*(DATOS_[Conc.Sal.04])))))))),
0)</f>
        <v>0</v>
      </c>
      <c r="N34" s="111">
        <f t="array" ref="N34">IFERROR(
(MEDIAN((IF(DATOS_[[Sexo]:[Sexo]]=$B34,IF(DATOS_[[AGRUP. CLAS. PROF.]:[AGRUP. CLAS. PROF.]]=$B33,IF(DATOS_[[Check Periodo Ref.]:[Check Periodo Ref.]]="Dentro",IF(DATOS_[[Check Equiparado]:[Check Equiparado]]="Sí",IF(DATOS!AI$5="Sí",(1/DATOS_[[% anualiz]:[% anualiz]]),1)*IF(DATOS!AI$4="Sí",1/DATOS_[[% normaliz]:[% normaliz]],1)*(DATOS_[Conc.Sal.05])))))))),
0)</f>
        <v>0</v>
      </c>
      <c r="O34" s="111">
        <f t="array" ref="O34">IFERROR(
(MEDIAN((IF(DATOS_[[Sexo]:[Sexo]]=$B34,IF(DATOS_[[AGRUP. CLAS. PROF.]:[AGRUP. CLAS. PROF.]]=$B33,IF(DATOS_[[Check Periodo Ref.]:[Check Periodo Ref.]]="Dentro",IF(DATOS_[[Check Equiparado]:[Check Equiparado]]="Sí",IF(DATOS!AJ$5="Sí",(1/DATOS_[[% anualiz]:[% anualiz]]),1)*IF(DATOS!AJ$4="Sí",1/DATOS_[[% normaliz]:[% normaliz]],1)*(DATOS_[Conc.Sal.06])))))))),
0)</f>
        <v>0</v>
      </c>
      <c r="P34" s="111">
        <f t="array" ref="P34">IFERROR(
(MEDIAN((IF(DATOS_[[Sexo]:[Sexo]]=$B34,IF(DATOS_[[AGRUP. CLAS. PROF.]:[AGRUP. CLAS. PROF.]]=$B33,IF(DATOS_[[Check Periodo Ref.]:[Check Periodo Ref.]]="Dentro",IF(DATOS_[[Check Equiparado]:[Check Equiparado]]="Sí",IF(DATOS!AK$5="Sí",(1/DATOS_[[% anualiz]:[% anualiz]]),1)*IF(DATOS!AK$4="Sí",1/DATOS_[[% normaliz]:[% normaliz]],1)*(DATOS_[Conc.Sal.07])))))))),
0)</f>
        <v>0</v>
      </c>
      <c r="Q34" s="111">
        <f t="array" ref="Q34">IFERROR(
(MEDIAN((IF(DATOS_[[Sexo]:[Sexo]]=$B34,IF(DATOS_[[AGRUP. CLAS. PROF.]:[AGRUP. CLAS. PROF.]]=$B33,IF(DATOS_[[Check Periodo Ref.]:[Check Periodo Ref.]]="Dentro",IF(DATOS_[[Check Equiparado]:[Check Equiparado]]="Sí",IF(DATOS!AL$5="Sí",(1/DATOS_[[% anualiz]:[% anualiz]]),1)*IF(DATOS!AL$4="Sí",1/DATOS_[[% normaliz]:[% normaliz]],1)*(DATOS_[Conc.Sal.08])))))))),
0)</f>
        <v>0</v>
      </c>
      <c r="R34" s="111">
        <f t="array" ref="R34">IFERROR(
(MEDIAN((IF(DATOS_[[Sexo]:[Sexo]]=$B34,IF(DATOS_[[AGRUP. CLAS. PROF.]:[AGRUP. CLAS. PROF.]]=$B33,IF(DATOS_[[Check Periodo Ref.]:[Check Periodo Ref.]]="Dentro",IF(DATOS_[[Check Equiparado]:[Check Equiparado]]="Sí",IF(DATOS!AM$5="Sí",(1/DATOS_[[% anualiz]:[% anualiz]]),1)*IF(DATOS!AM$4="Sí",1/DATOS_[[% normaliz]:[% normaliz]],1)*(DATOS_[Conc.Sal.09])))))))),
0)</f>
        <v>0</v>
      </c>
      <c r="S34" s="111">
        <f t="array" ref="S34">IFERROR(
(MEDIAN((IF(DATOS_[[Sexo]:[Sexo]]=$B34,IF(DATOS_[[AGRUP. CLAS. PROF.]:[AGRUP. CLAS. PROF.]]=$B33,IF(DATOS_[[Check Periodo Ref.]:[Check Periodo Ref.]]="Dentro",IF(DATOS_[[Check Equiparado]:[Check Equiparado]]="Sí",IF(DATOS!AN$5="Sí",(1/DATOS_[[% anualiz]:[% anualiz]]),1)*IF(DATOS!AN$4="Sí",1/DATOS_[[% normaliz]:[% normaliz]],1)*(DATOS_[Conc.Sal.10])))))))),
0)</f>
        <v>0</v>
      </c>
      <c r="T34" s="111">
        <f t="array" ref="T34">IFERROR(
(MEDIAN((IF(DATOS_[[Sexo]:[Sexo]]=$B34,IF(DATOS_[[AGRUP. CLAS. PROF.]:[AGRUP. CLAS. PROF.]]=$B33,IF(DATOS_[[Check Periodo Ref.]:[Check Periodo Ref.]]="Dentro",IF(DATOS_[[Check Equiparado]:[Check Equiparado]]="Sí",IF(DATOS!AO$5="Sí",(1/DATOS_[[% anualiz]:[% anualiz]]),1)*IF(DATOS!AO$4="Sí",1/DATOS_[[% normaliz]:[% normaliz]],1)*(DATOS_[Conc.Sal.11])))))))),
0)</f>
        <v>0</v>
      </c>
      <c r="U34" s="111">
        <f t="array" ref="U34">IFERROR(
(MEDIAN((IF(DATOS_[[Sexo]:[Sexo]]=$B34,IF(DATOS_[[AGRUP. CLAS. PROF.]:[AGRUP. CLAS. PROF.]]=$B33,IF(DATOS_[[Check Periodo Ref.]:[Check Periodo Ref.]]="Dentro",IF(DATOS_[[Check Equiparado]:[Check Equiparado]]="Sí",IF(DATOS!AP$5="Sí",(1/DATOS_[[% anualiz]:[% anualiz]]),1)*IF(DATOS!AP$4="Sí",1/DATOS_[[% normaliz]:[% normaliz]],1)*(DATOS_[Conc.Sal.12])))))))),
0)</f>
        <v>0</v>
      </c>
      <c r="V34" s="111">
        <f t="array" ref="V34">IFERROR(
(MEDIAN((IF(DATOS_[[Sexo]:[Sexo]]=$B34,IF(DATOS_[[AGRUP. CLAS. PROF.]:[AGRUP. CLAS. PROF.]]=$B33,IF(DATOS_[[Check Periodo Ref.]:[Check Periodo Ref.]]="Dentro",IF(DATOS_[[Check Equiparado]:[Check Equiparado]]="Sí",IF(DATOS!AQ$5="Sí",(1/DATOS_[[% anualiz]:[% anualiz]]),1)*IF(DATOS!AQ$4="Sí",1/DATOS_[[% normaliz]:[% normaliz]],1)*(DATOS_[Conc.Sal.13])))))))),
0)</f>
        <v>0</v>
      </c>
      <c r="W34" s="111">
        <f t="array" ref="W34">IFERROR(
(MEDIAN((IF(DATOS_[[Sexo]:[Sexo]]=$B34,IF(DATOS_[[AGRUP. CLAS. PROF.]:[AGRUP. CLAS. PROF.]]=$B33,IF(DATOS_[[Check Periodo Ref.]:[Check Periodo Ref.]]="Dentro",IF(DATOS_[[Check Equiparado]:[Check Equiparado]]="Sí",IF(DATOS!AR$5="Sí",(1/DATOS_[[% anualiz]:[% anualiz]]),1)*IF(DATOS!AR$4="Sí",1/DATOS_[[% normaliz]:[% normaliz]],1)*(DATOS_[Conc.Sal.14])))))))),
0)</f>
        <v>0</v>
      </c>
      <c r="X34" s="111">
        <f t="array" ref="X34">IFERROR(
(MEDIAN((IF(DATOS_[[Sexo]:[Sexo]]=$B34,IF(DATOS_[[AGRUP. CLAS. PROF.]:[AGRUP. CLAS. PROF.]]=$B33,IF(DATOS_[[Check Periodo Ref.]:[Check Periodo Ref.]]="Dentro",IF(DATOS_[[Check Equiparado]:[Check Equiparado]]="Sí",IF(DATOS!AS$5="Sí",(1/DATOS_[[% anualiz]:[% anualiz]]),1)*IF(DATOS!AS$4="Sí",1/DATOS_[[% normaliz]:[% normaliz]],1)*(DATOS_[Conc.Sal.15])))))))),
0)</f>
        <v>0</v>
      </c>
      <c r="Y34" s="111">
        <f t="array" ref="Y34">IFERROR(
(MEDIAN((IF(DATOS_[[Sexo]:[Sexo]]=$B34,IF(DATOS_[[AGRUP. CLAS. PROF.]:[AGRUP. CLAS. PROF.]]=$B33,IF(DATOS_[[Check Periodo Ref.]:[Check Periodo Ref.]]="Dentro",IF(DATOS_[[Check Equiparado]:[Check Equiparado]]="Sí",IF(DATOS!AT$5="Sí",(1/DATOS_[[% anualiz]:[% anualiz]]),1)*IF(DATOS!AT$4="Sí",1/DATOS_[[% normaliz]:[% normaliz]],1)*(DATOS_[Conc.Sal.16])))))))),
0)</f>
        <v>0</v>
      </c>
      <c r="Z34" s="111">
        <f t="array" ref="Z34">IFERROR(
(MEDIAN((IF(DATOS_[[Sexo]:[Sexo]]=$B34,IF(DATOS_[[AGRUP. CLAS. PROF.]:[AGRUP. CLAS. PROF.]]=$B33,IF(DATOS_[[Check Periodo Ref.]:[Check Periodo Ref.]]="Dentro",IF(DATOS_[[Check Equiparado]:[Check Equiparado]]="Sí",IF(DATOS!AU$5="Sí",(1/DATOS_[[% anualiz]:[% anualiz]]),1)*IF(DATOS!AU$4="Sí",1/DATOS_[[% normaliz]:[% normaliz]],1)*(DATOS_[Conc.Sal.17])))))))),
0)</f>
        <v>0</v>
      </c>
      <c r="AA34" s="111">
        <f t="array" ref="AA34">IFERROR(
(MEDIAN((IF(DATOS_[[Sexo]:[Sexo]]=$B34,IF(DATOS_[[AGRUP. CLAS. PROF.]:[AGRUP. CLAS. PROF.]]=$B33,IF(DATOS_[[Check Periodo Ref.]:[Check Periodo Ref.]]="Dentro",IF(DATOS_[[Check Equiparado]:[Check Equiparado]]="Sí",IF(DATOS!AV$5="Sí",(1/DATOS_[[% anualiz]:[% anualiz]]),1)*IF(DATOS!AV$4="Sí",1/DATOS_[[% normaliz]:[% normaliz]],1)*(DATOS_[Conc.Sal.18])))))))),
0)</f>
        <v>0</v>
      </c>
      <c r="AB34" s="111">
        <f t="array" ref="AB34">IFERROR(
(MEDIAN((IF(DATOS_[[Sexo]:[Sexo]]=$B34,IF(DATOS_[[AGRUP. CLAS. PROF.]:[AGRUP. CLAS. PROF.]]=$B33,IF(DATOS_[[Check Periodo Ref.]:[Check Periodo Ref.]]="Dentro",IF(DATOS_[[Check Equiparado]:[Check Equiparado]]="Sí",IF(DATOS!AW$5="Sí",(1/DATOS_[[% anualiz]:[% anualiz]]),1)*IF(DATOS!AW$4="Sí",1/DATOS_[[% normaliz]:[% normaliz]],1)*(DATOS_[Conc.Sal.19])))))))),
0)</f>
        <v>0</v>
      </c>
      <c r="AC34" s="111">
        <f t="array" ref="AC34">IFERROR(
(MEDIAN((IF(DATOS_[[Sexo]:[Sexo]]=$B34,IF(DATOS_[[AGRUP. CLAS. PROF.]:[AGRUP. CLAS. PROF.]]=$B33,IF(DATOS_[[Check Periodo Ref.]:[Check Periodo Ref.]]="Dentro",IF(DATOS_[[Check Equiparado]:[Check Equiparado]]="Sí",IF(DATOS!AX$5="Sí",(1/DATOS_[[% anualiz]:[% anualiz]]),1)*IF(DATOS!AX$4="Sí",1/DATOS_[[% normaliz]:[% normaliz]],1)*(DATOS_[Conc.Sal.20])))))))),
0)</f>
        <v>0</v>
      </c>
      <c r="AD34" s="111">
        <f t="array" ref="AD34">IFERROR(
(MEDIAN((IF(DATOS_[[Sexo]:[Sexo]]=$B34,IF(DATOS_[[AGRUP. CLAS. PROF.]:[AGRUP. CLAS. PROF.]]=$B33,IF(DATOS_[[Check Periodo Ref.]:[Check Periodo Ref.]]="Dentro",IF(DATOS_[[Check Equiparado]:[Check Equiparado]]="Sí",IF(DATOS!AY$5="Sí",(1/DATOS_[[% anualiz]:[% anualiz]]),1)*IF(DATOS!AY$4="Sí",1/DATOS_[[% normaliz]:[% normaliz]],1)*(DATOS_[Conc.Sal.21])))))))),
0)</f>
        <v>0</v>
      </c>
      <c r="AE34" s="111">
        <f t="array" ref="AE34">IFERROR(
(MEDIAN((IF(DATOS_[[Sexo]:[Sexo]]=$B34,IF(DATOS_[[AGRUP. CLAS. PROF.]:[AGRUP. CLAS. PROF.]]=$B33,IF(DATOS_[[Check Periodo Ref.]:[Check Periodo Ref.]]="Dentro",IF(DATOS_[[Check Equiparado]:[Check Equiparado]]="Sí",IF(DATOS!AZ$5="Sí",(1/DATOS_[[% anualiz]:[% anualiz]]),1)*IF(DATOS!AZ$4="Sí",1/DATOS_[[% normaliz]:[% normaliz]],1)*(DATOS_[Conc.Sal.22])))))))),
0)</f>
        <v>0</v>
      </c>
      <c r="AF34" s="111">
        <f t="array" ref="AF34">IFERROR(
(MEDIAN((IF(DATOS_[[Sexo]:[Sexo]]=$B34,IF(DATOS_[[AGRUP. CLAS. PROF.]:[AGRUP. CLAS. PROF.]]=$B33,IF(DATOS_[[Check Periodo Ref.]:[Check Periodo Ref.]]="Dentro",IF(DATOS_[[Check Equiparado]:[Check Equiparado]]="Sí",IF(DATOS!BA$5="Sí",(1/DATOS_[[% anualiz]:[% anualiz]]),1)*IF(DATOS!BA$4="Sí",1/DATOS_[[% normaliz]:[% normaliz]],1)*(DATOS_[Conc.Sal.23])))))))),
0)</f>
        <v>0</v>
      </c>
      <c r="AG34" s="111">
        <f t="array" ref="AG34">IFERROR(
(MEDIAN((IF(DATOS_[[Sexo]:[Sexo]]=$B34,IF(DATOS_[[AGRUP. CLAS. PROF.]:[AGRUP. CLAS. PROF.]]=$B33,IF(DATOS_[[Check Periodo Ref.]:[Check Periodo Ref.]]="Dentro",IF(DATOS_[[Check Equiparado]:[Check Equiparado]]="Sí",IF(DATOS!BB$5="Sí",(1/DATOS_[[% anualiz]:[% anualiz]]),1)*IF(DATOS!BB$4="Sí",1/DATOS_[[% normaliz]:[% normaliz]],1)*(DATOS_[Conc.Sal.24])))))))),
0)</f>
        <v>0</v>
      </c>
      <c r="AH34" s="111">
        <f t="array" ref="AH34">IFERROR(
(MEDIAN((IF(DATOS_[[Sexo]:[Sexo]]=$B34,IF(DATOS_[[AGRUP. CLAS. PROF.]:[AGRUP. CLAS. PROF.]]=$B33,IF(DATOS_[[Check Periodo Ref.]:[Check Periodo Ref.]]="Dentro",IF(DATOS_[[Check Equiparado]:[Check Equiparado]]="Sí",IF(DATOS!BC$5="Sí",(1/DATOS_[[% anualiz]:[% anualiz]]),1)*IF(DATOS!BC$4="Sí",1/DATOS_[[% normaliz]:[% normaliz]],1)*(DATOS_[Conc.Sal.25])))))))),
0)</f>
        <v>0</v>
      </c>
      <c r="AI34" s="111">
        <f t="array" ref="AI34">IFERROR(
(MEDIAN((IF(DATOS_[[Sexo]:[Sexo]]=$B34,IF(DATOS_[[AGRUP. CLAS. PROF.]:[AGRUP. CLAS. PROF.]]=$B33,IF(DATOS_[[Check Periodo Ref.]:[Check Periodo Ref.]]="Dentro",IF(DATOS_[[Check Equiparado]:[Check Equiparado]]="Sí",IF(DATOS!BD$5="Sí",(1/DATOS_[[% anualiz]:[% anualiz]]),1)*IF(DATOS!BD$4="Sí",1/DATOS_[[% normaliz]:[% normaliz]],1)*(DATOS_[Conc.Sal.26])))))))),
0)</f>
        <v>0</v>
      </c>
      <c r="AJ34" s="111">
        <f t="array" ref="AJ34">IFERROR(
(MEDIAN((IF(DATOS_[[Sexo]:[Sexo]]=$B34,IF(DATOS_[[AGRUP. CLAS. PROF.]:[AGRUP. CLAS. PROF.]]=$B33,IF(DATOS_[[Check Periodo Ref.]:[Check Periodo Ref.]]="Dentro",IF(DATOS_[[Check Equiparado]:[Check Equiparado]]="Sí",IF(DATOS!BE$5="Sí",(1/DATOS_[[% anualiz]:[% anualiz]]),1)*IF(DATOS!BE$4="Sí",1/DATOS_[[% normaliz]:[% normaliz]],1)*(DATOS_[Conc.Sal.27])))))))),
0)</f>
        <v>0</v>
      </c>
      <c r="AK34" s="111">
        <f t="array" ref="AK34">IFERROR(
(MEDIAN((IF(DATOS_[[Sexo]:[Sexo]]=$B34,IF(DATOS_[[AGRUP. CLAS. PROF.]:[AGRUP. CLAS. PROF.]]=$B33,IF(DATOS_[[Check Periodo Ref.]:[Check Periodo Ref.]]="Dentro",IF(DATOS_[[Check Equiparado]:[Check Equiparado]]="Sí",IF(DATOS!BF$5="Sí",(1/DATOS_[[% anualiz]:[% anualiz]]),1)*IF(DATOS!BF$4="Sí",1/DATOS_[[% normaliz]:[% normaliz]],1)*(DATOS_[Conc.Sal.28])))))))),
0)</f>
        <v>0</v>
      </c>
      <c r="AL34" s="111">
        <f t="array" ref="AL34">IFERROR(
(MEDIAN((IF(DATOS_[[Sexo]:[Sexo]]=$B34,IF(DATOS_[[AGRUP. CLAS. PROF.]:[AGRUP. CLAS. PROF.]]=$B33,IF(DATOS_[[Check Periodo Ref.]:[Check Periodo Ref.]]="Dentro",IF(DATOS_[[Check Equiparado]:[Check Equiparado]]="Sí",IF(DATOS!BG$5="Sí",(1/DATOS_[[% anualiz]:[% anualiz]]),1)*IF(DATOS!BG$4="Sí",1/DATOS_[[% normaliz]:[% normaliz]],1)*(DATOS_[Conc.Sal.29])))))))),
0)</f>
        <v>0</v>
      </c>
      <c r="AM34" s="111">
        <f t="array" ref="AM34">IFERROR(
(MEDIAN((IF(DATOS_[[Sexo]:[Sexo]]=$B34,IF(DATOS_[[AGRUP. CLAS. PROF.]:[AGRUP. CLAS. PROF.]]=$B33,IF(DATOS_[[Check Periodo Ref.]:[Check Periodo Ref.]]="Dentro",IF(DATOS_[[Check Equiparado]:[Check Equiparado]]="Sí",IF(DATOS!BH$5="Sí",(1/DATOS_[[% anualiz]:[% anualiz]]),1)*IF(DATOS!BH$4="Sí",1/DATOS_[[% normaliz]:[% normaliz]],1)*(DATOS_[Conc.Sal.30])))))))),
0)</f>
        <v>0</v>
      </c>
      <c r="AN34" s="112">
        <f t="array" ref="AN34">IFERROR(
MEDIAN(IF(DATOS_[Sexo]=$B34,IF(DATOS_[[AGRUP. CLAS. PROF.]:[AGRUP. CLAS. PROF.]]=$B33,IF(DATOS_[Check Equiparado]="Sí",IF(DATOS_[Check Periodo Ref.]="Dentro",DATOS_[Tot COMPL.SAL Eq],FALSE))))),
0)</f>
        <v>0</v>
      </c>
      <c r="AO34" s="113">
        <f t="array" ref="AO34">IFERROR(
MEDIAN(IF(DATOS_[Sexo]=$B34,IF(DATOS_[[AGRUP. CLAS. PROF.]:[AGRUP. CLAS. PROF.]]=$B33,IF(DATOS_[Check Equiparado]="Sí",IF(DATOS_[Check Periodo Ref.]="Dentro",DATOS_[TOTAL SALARIO Eq],FALSE))))),
0)</f>
        <v>0</v>
      </c>
      <c r="AP34" s="114">
        <f t="array" ref="AP34">IFERROR(
(MEDIAN((IF(DATOS_[[Sexo]:[Sexo]]=$B34,IF(DATOS_[[AGRUP. CLAS. PROF.]:[AGRUP. CLAS. PROF.]]=$B33,IF(DATOS_[[Check Periodo Ref.]:[Check Periodo Ref.]]="Dentro",IF(DATOS_[[Check Equiparado]:[Check Equiparado]]="Sí",IF(DATOS!BI$5="Sí",(1/DATOS_[[% anualiz]:[% anualiz]]),1)*IF(DATOS!BI$4="Sí",1/DATOS_[[% normaliz]:[% normaliz]],1)*(DATOS_[C.Extra.01])))))))),
0)</f>
        <v>0</v>
      </c>
      <c r="AQ34" s="114">
        <f t="array" ref="AQ34">IFERROR(
(MEDIAN((IF(DATOS_[[Sexo]:[Sexo]]=$B34,IF(DATOS_[[AGRUP. CLAS. PROF.]:[AGRUP. CLAS. PROF.]]=$B33,IF(DATOS_[[Check Periodo Ref.]:[Check Periodo Ref.]]="Dentro",IF(DATOS_[[Check Equiparado]:[Check Equiparado]]="Sí",IF(DATOS!BJ$5="Sí",(1/DATOS_[[% anualiz]:[% anualiz]]),1)*IF(DATOS!BJ$4="Sí",1/DATOS_[[% normaliz]:[% normaliz]],1)*(DATOS_[C.Extra.02])))))))),
0)</f>
        <v>0</v>
      </c>
      <c r="AR34" s="114">
        <f t="array" ref="AR34">IFERROR(
(MEDIAN((IF(DATOS_[[Sexo]:[Sexo]]=$B34,IF(DATOS_[[AGRUP. CLAS. PROF.]:[AGRUP. CLAS. PROF.]]=$B33,IF(DATOS_[[Check Periodo Ref.]:[Check Periodo Ref.]]="Dentro",IF(DATOS_[[Check Equiparado]:[Check Equiparado]]="Sí",IF(DATOS!BK$5="Sí",(1/DATOS_[[% anualiz]:[% anualiz]]),1)*IF(DATOS!BK$4="Sí",1/DATOS_[[% normaliz]:[% normaliz]],1)*(DATOS_[C.Extra.03])))))))),
0)</f>
        <v>0</v>
      </c>
      <c r="AS34" s="114">
        <f t="array" ref="AS34">IFERROR(
(MEDIAN((IF(DATOS_[[Sexo]:[Sexo]]=$B34,IF(DATOS_[[AGRUP. CLAS. PROF.]:[AGRUP. CLAS. PROF.]]=$B33,IF(DATOS_[[Check Periodo Ref.]:[Check Periodo Ref.]]="Dentro",IF(DATOS_[[Check Equiparado]:[Check Equiparado]]="Sí",IF(DATOS!BL$5="Sí",(1/DATOS_[[% anualiz]:[% anualiz]]),1)*IF(DATOS!BL$4="Sí",1/DATOS_[[% normaliz]:[% normaliz]],1)*(DATOS_[C.Extra.04])))))))),
0)</f>
        <v>0</v>
      </c>
      <c r="AT34" s="114">
        <f t="array" ref="AT34">IFERROR(
(MEDIAN((IF(DATOS_[[Sexo]:[Sexo]]=$B34,IF(DATOS_[[AGRUP. CLAS. PROF.]:[AGRUP. CLAS. PROF.]]=$B33,IF(DATOS_[[Check Periodo Ref.]:[Check Periodo Ref.]]="Dentro",IF(DATOS_[[Check Equiparado]:[Check Equiparado]]="Sí",IF(DATOS!BM$5="Sí",(1/DATOS_[[% anualiz]:[% anualiz]]),1)*IF(DATOS!BM$4="Sí",1/DATOS_[[% normaliz]:[% normaliz]],1)*(DATOS_[C.Extra.05])))))))),
0)</f>
        <v>0</v>
      </c>
      <c r="AU34" s="115">
        <f t="array" ref="AU34">IFERROR(
MEDIAN(IF(DATOS_[Sexo]=$B34,IF(DATOS_[[AGRUP. CLAS. PROF.]:[AGRUP. CLAS. PROF.]]=$B33,IF(DATOS_[Check Equiparado]="Sí",IF(DATOS_[Check Periodo Ref.]="Dentro",DATOS_[Tot Extrasalarial Eq],FALSE))))),
0)</f>
        <v>0</v>
      </c>
      <c r="AV34" s="116">
        <f t="array" ref="AV34">IFERROR(
MEDIAN(IF(DATOS_[Sexo]=$B34,IF(DATOS_[[AGRUP. CLAS. PROF.]:[AGRUP. CLAS. PROF.]]=$B33,IF(DATOS_[Check Equiparado]="Sí",IF(DATOS_[Check Periodo Ref.]="Dentro",DATOS_[TOTAL Retrib Eq],FALSE))))),
0)</f>
        <v>0</v>
      </c>
    </row>
    <row r="35" spans="1:48" x14ac:dyDescent="0.3">
      <c r="A35" s="42" t="str">
        <f t="shared" ref="A35" si="30">+A34</f>
        <v>[ocultar]</v>
      </c>
      <c r="B35" s="86" t="s">
        <v>163</v>
      </c>
      <c r="C35" s="33">
        <f t="array" ref="C35">SUM(IF($B35=DATOS_[Sexo],
IF($B33=DATOS_[AGRUP. CLAS. PROF.],
IF("Dentro"=DATOS_[Check Periodo Ref.],
1/(COUNTIFS(DATOS_[Sexo],$B35,DATOS_[AGRUP. CLAS. PROF.],$B33,DATOS_[Check Periodo Ref.],"Dentro",DATOS_[id],DATOS_[id]))))))</f>
        <v>0</v>
      </c>
      <c r="D35" s="35">
        <f>COUNTIFS(DATOS_[AGRUP. CLAS. PROF.],$B33,DATOS_[Sexo],$B35,DATOS_[Check Periodo Ref.],"Dentro")</f>
        <v>0</v>
      </c>
      <c r="E35" s="35">
        <f>COUNTIFS(DATOS_[AGRUP. CLAS. PROF.],$B33,DATOS_[Sexo],$B35,DATOS_[Check Periodo Ref.],"Dentro",DATOS_[Check Nº SC Norm],"Sí")</f>
        <v>0</v>
      </c>
      <c r="F35" s="35">
        <f>COUNTIFS(DATOS_[AGRUP. CLAS. PROF.],$B33,DATOS_[Sexo],$B35,DATOS_[Check Periodo Ref.],"Dentro",DATOS_[Check Nº SC Anualiz],"Sí")</f>
        <v>0</v>
      </c>
      <c r="G35" s="35">
        <f>COUNTIFS(DATOS_[AGRUP. CLAS. PROF.],$B33,DATOS_[Sexo],$B35,DATOS_[Check Periodo Ref.],"Dentro",DATOS_[Check Nº SC Norm y Anualiz],"Sí")</f>
        <v>0</v>
      </c>
      <c r="H35" s="35">
        <f>COUNTIFS(DATOS_[AGRUP. CLAS. PROF.],$B33,DATOS_[Sexo],$B35,DATOS_[Check Periodo Ref.],"Dentro",DATOS_[Check Equiparación],"Sí")</f>
        <v>0</v>
      </c>
      <c r="I35" s="110" cm="1">
        <f t="array" ref="I35">IFERROR(
MEDIAN(IF(DATOS_[Sexo]=$B35,IF(DATOS_[[AGRUP. CLAS. PROF.]:[AGRUP. CLAS. PROF.]]=$B33,IF(DATOS_[Check Equiparado]="Sí",IF(DATOS_[Check Periodo Ref.]="Dentro",DATOS_[SALARIO BASE Eq],FALSE))))),
0)</f>
        <v>0</v>
      </c>
      <c r="J35" s="111">
        <f t="array" ref="J35">IFERROR(
(MEDIAN((IF(DATOS_[[Sexo]:[Sexo]]=$B35,IF(DATOS_[[AGRUP. CLAS. PROF.]:[AGRUP. CLAS. PROF.]]=$B33,IF(DATOS_[[Check Periodo Ref.]:[Check Periodo Ref.]]="Dentro",IF(DATOS_[[Check Equiparado]:[Check Equiparado]]="Sí",IF(DATOS!AE$5="Sí",(1/DATOS_[[% anualiz]:[% anualiz]]),1)*IF(DATOS!AE$4="Sí",1/DATOS_[[% normaliz]:[% normaliz]],1)*(DATOS_[Conc.Sal.01])))))))),
0)</f>
        <v>0</v>
      </c>
      <c r="K35" s="111">
        <f t="array" ref="K35">IFERROR(
(MEDIAN((IF(DATOS_[[Sexo]:[Sexo]]=$B35,IF(DATOS_[[AGRUP. CLAS. PROF.]:[AGRUP. CLAS. PROF.]]=$B33,IF(DATOS_[[Check Periodo Ref.]:[Check Periodo Ref.]]="Dentro",IF(DATOS_[[Check Equiparado]:[Check Equiparado]]="Sí",IF(DATOS!AF$5="Sí",(1/DATOS_[[% anualiz]:[% anualiz]]),1)*IF(DATOS!AF$4="Sí",1/DATOS_[[% normaliz]:[% normaliz]],1)*(DATOS_[Conc.Sal.02])))))))),
0)</f>
        <v>0</v>
      </c>
      <c r="L35" s="111">
        <f t="array" ref="L35">IFERROR(
(MEDIAN((IF(DATOS_[[Sexo]:[Sexo]]=$B35,IF(DATOS_[[AGRUP. CLAS. PROF.]:[AGRUP. CLAS. PROF.]]=$B33,IF(DATOS_[[Check Periodo Ref.]:[Check Periodo Ref.]]="Dentro",IF(DATOS_[[Check Equiparado]:[Check Equiparado]]="Sí",IF(DATOS!AG$5="Sí",(1/DATOS_[[% anualiz]:[% anualiz]]),1)*IF(DATOS!AG$4="Sí",1/DATOS_[[% normaliz]:[% normaliz]],1)*(DATOS_[Conc.Sal.03])))))))),
0)</f>
        <v>0</v>
      </c>
      <c r="M35" s="111">
        <f t="array" ref="M35">IFERROR(
(MEDIAN((IF(DATOS_[[Sexo]:[Sexo]]=$B35,IF(DATOS_[[AGRUP. CLAS. PROF.]:[AGRUP. CLAS. PROF.]]=$B33,IF(DATOS_[[Check Periodo Ref.]:[Check Periodo Ref.]]="Dentro",IF(DATOS_[[Check Equiparado]:[Check Equiparado]]="Sí",IF(DATOS!AH$5="Sí",(1/DATOS_[[% anualiz]:[% anualiz]]),1)*IF(DATOS!AH$4="Sí",1/DATOS_[[% normaliz]:[% normaliz]],1)*(DATOS_[Conc.Sal.04])))))))),
0)</f>
        <v>0</v>
      </c>
      <c r="N35" s="111">
        <f t="array" ref="N35">IFERROR(
(MEDIAN((IF(DATOS_[[Sexo]:[Sexo]]=$B35,IF(DATOS_[[AGRUP. CLAS. PROF.]:[AGRUP. CLAS. PROF.]]=$B33,IF(DATOS_[[Check Periodo Ref.]:[Check Periodo Ref.]]="Dentro",IF(DATOS_[[Check Equiparado]:[Check Equiparado]]="Sí",IF(DATOS!AI$5="Sí",(1/DATOS_[[% anualiz]:[% anualiz]]),1)*IF(DATOS!AI$4="Sí",1/DATOS_[[% normaliz]:[% normaliz]],1)*(DATOS_[Conc.Sal.05])))))))),
0)</f>
        <v>0</v>
      </c>
      <c r="O35" s="111">
        <f t="array" ref="O35">IFERROR(
(MEDIAN((IF(DATOS_[[Sexo]:[Sexo]]=$B35,IF(DATOS_[[AGRUP. CLAS. PROF.]:[AGRUP. CLAS. PROF.]]=$B33,IF(DATOS_[[Check Periodo Ref.]:[Check Periodo Ref.]]="Dentro",IF(DATOS_[[Check Equiparado]:[Check Equiparado]]="Sí",IF(DATOS!AJ$5="Sí",(1/DATOS_[[% anualiz]:[% anualiz]]),1)*IF(DATOS!AJ$4="Sí",1/DATOS_[[% normaliz]:[% normaliz]],1)*(DATOS_[Conc.Sal.06])))))))),
0)</f>
        <v>0</v>
      </c>
      <c r="P35" s="111">
        <f t="array" ref="P35">IFERROR(
(MEDIAN((IF(DATOS_[[Sexo]:[Sexo]]=$B35,IF(DATOS_[[AGRUP. CLAS. PROF.]:[AGRUP. CLAS. PROF.]]=$B33,IF(DATOS_[[Check Periodo Ref.]:[Check Periodo Ref.]]="Dentro",IF(DATOS_[[Check Equiparado]:[Check Equiparado]]="Sí",IF(DATOS!AK$5="Sí",(1/DATOS_[[% anualiz]:[% anualiz]]),1)*IF(DATOS!AK$4="Sí",1/DATOS_[[% normaliz]:[% normaliz]],1)*(DATOS_[Conc.Sal.07])))))))),
0)</f>
        <v>0</v>
      </c>
      <c r="Q35" s="111">
        <f t="array" ref="Q35">IFERROR(
(MEDIAN((IF(DATOS_[[Sexo]:[Sexo]]=$B35,IF(DATOS_[[AGRUP. CLAS. PROF.]:[AGRUP. CLAS. PROF.]]=$B33,IF(DATOS_[[Check Periodo Ref.]:[Check Periodo Ref.]]="Dentro",IF(DATOS_[[Check Equiparado]:[Check Equiparado]]="Sí",IF(DATOS!AL$5="Sí",(1/DATOS_[[% anualiz]:[% anualiz]]),1)*IF(DATOS!AL$4="Sí",1/DATOS_[[% normaliz]:[% normaliz]],1)*(DATOS_[Conc.Sal.08])))))))),
0)</f>
        <v>0</v>
      </c>
      <c r="R35" s="111">
        <f t="array" ref="R35">IFERROR(
(MEDIAN((IF(DATOS_[[Sexo]:[Sexo]]=$B35,IF(DATOS_[[AGRUP. CLAS. PROF.]:[AGRUP. CLAS. PROF.]]=$B33,IF(DATOS_[[Check Periodo Ref.]:[Check Periodo Ref.]]="Dentro",IF(DATOS_[[Check Equiparado]:[Check Equiparado]]="Sí",IF(DATOS!AM$5="Sí",(1/DATOS_[[% anualiz]:[% anualiz]]),1)*IF(DATOS!AM$4="Sí",1/DATOS_[[% normaliz]:[% normaliz]],1)*(DATOS_[Conc.Sal.09])))))))),
0)</f>
        <v>0</v>
      </c>
      <c r="S35" s="111">
        <f t="array" ref="S35">IFERROR(
(MEDIAN((IF(DATOS_[[Sexo]:[Sexo]]=$B35,IF(DATOS_[[AGRUP. CLAS. PROF.]:[AGRUP. CLAS. PROF.]]=$B33,IF(DATOS_[[Check Periodo Ref.]:[Check Periodo Ref.]]="Dentro",IF(DATOS_[[Check Equiparado]:[Check Equiparado]]="Sí",IF(DATOS!AN$5="Sí",(1/DATOS_[[% anualiz]:[% anualiz]]),1)*IF(DATOS!AN$4="Sí",1/DATOS_[[% normaliz]:[% normaliz]],1)*(DATOS_[Conc.Sal.10])))))))),
0)</f>
        <v>0</v>
      </c>
      <c r="T35" s="111">
        <f t="array" ref="T35">IFERROR(
(MEDIAN((IF(DATOS_[[Sexo]:[Sexo]]=$B35,IF(DATOS_[[AGRUP. CLAS. PROF.]:[AGRUP. CLAS. PROF.]]=$B33,IF(DATOS_[[Check Periodo Ref.]:[Check Periodo Ref.]]="Dentro",IF(DATOS_[[Check Equiparado]:[Check Equiparado]]="Sí",IF(DATOS!AO$5="Sí",(1/DATOS_[[% anualiz]:[% anualiz]]),1)*IF(DATOS!AO$4="Sí",1/DATOS_[[% normaliz]:[% normaliz]],1)*(DATOS_[Conc.Sal.11])))))))),
0)</f>
        <v>0</v>
      </c>
      <c r="U35" s="111">
        <f t="array" ref="U35">IFERROR(
(MEDIAN((IF(DATOS_[[Sexo]:[Sexo]]=$B35,IF(DATOS_[[AGRUP. CLAS. PROF.]:[AGRUP. CLAS. PROF.]]=$B33,IF(DATOS_[[Check Periodo Ref.]:[Check Periodo Ref.]]="Dentro",IF(DATOS_[[Check Equiparado]:[Check Equiparado]]="Sí",IF(DATOS!AP$5="Sí",(1/DATOS_[[% anualiz]:[% anualiz]]),1)*IF(DATOS!AP$4="Sí",1/DATOS_[[% normaliz]:[% normaliz]],1)*(DATOS_[Conc.Sal.12])))))))),
0)</f>
        <v>0</v>
      </c>
      <c r="V35" s="111">
        <f t="array" ref="V35">IFERROR(
(MEDIAN((IF(DATOS_[[Sexo]:[Sexo]]=$B35,IF(DATOS_[[AGRUP. CLAS. PROF.]:[AGRUP. CLAS. PROF.]]=$B33,IF(DATOS_[[Check Periodo Ref.]:[Check Periodo Ref.]]="Dentro",IF(DATOS_[[Check Equiparado]:[Check Equiparado]]="Sí",IF(DATOS!AQ$5="Sí",(1/DATOS_[[% anualiz]:[% anualiz]]),1)*IF(DATOS!AQ$4="Sí",1/DATOS_[[% normaliz]:[% normaliz]],1)*(DATOS_[Conc.Sal.13])))))))),
0)</f>
        <v>0</v>
      </c>
      <c r="W35" s="111">
        <f t="array" ref="W35">IFERROR(
(MEDIAN((IF(DATOS_[[Sexo]:[Sexo]]=$B35,IF(DATOS_[[AGRUP. CLAS. PROF.]:[AGRUP. CLAS. PROF.]]=$B33,IF(DATOS_[[Check Periodo Ref.]:[Check Periodo Ref.]]="Dentro",IF(DATOS_[[Check Equiparado]:[Check Equiparado]]="Sí",IF(DATOS!AR$5="Sí",(1/DATOS_[[% anualiz]:[% anualiz]]),1)*IF(DATOS!AR$4="Sí",1/DATOS_[[% normaliz]:[% normaliz]],1)*(DATOS_[Conc.Sal.14])))))))),
0)</f>
        <v>0</v>
      </c>
      <c r="X35" s="111">
        <f t="array" ref="X35">IFERROR(
(MEDIAN((IF(DATOS_[[Sexo]:[Sexo]]=$B35,IF(DATOS_[[AGRUP. CLAS. PROF.]:[AGRUP. CLAS. PROF.]]=$B33,IF(DATOS_[[Check Periodo Ref.]:[Check Periodo Ref.]]="Dentro",IF(DATOS_[[Check Equiparado]:[Check Equiparado]]="Sí",IF(DATOS!AS$5="Sí",(1/DATOS_[[% anualiz]:[% anualiz]]),1)*IF(DATOS!AS$4="Sí",1/DATOS_[[% normaliz]:[% normaliz]],1)*(DATOS_[Conc.Sal.15])))))))),
0)</f>
        <v>0</v>
      </c>
      <c r="Y35" s="111">
        <f t="array" ref="Y35">IFERROR(
(MEDIAN((IF(DATOS_[[Sexo]:[Sexo]]=$B35,IF(DATOS_[[AGRUP. CLAS. PROF.]:[AGRUP. CLAS. PROF.]]=$B33,IF(DATOS_[[Check Periodo Ref.]:[Check Periodo Ref.]]="Dentro",IF(DATOS_[[Check Equiparado]:[Check Equiparado]]="Sí",IF(DATOS!AT$5="Sí",(1/DATOS_[[% anualiz]:[% anualiz]]),1)*IF(DATOS!AT$4="Sí",1/DATOS_[[% normaliz]:[% normaliz]],1)*(DATOS_[Conc.Sal.16])))))))),
0)</f>
        <v>0</v>
      </c>
      <c r="Z35" s="111">
        <f t="array" ref="Z35">IFERROR(
(MEDIAN((IF(DATOS_[[Sexo]:[Sexo]]=$B35,IF(DATOS_[[AGRUP. CLAS. PROF.]:[AGRUP. CLAS. PROF.]]=$B33,IF(DATOS_[[Check Periodo Ref.]:[Check Periodo Ref.]]="Dentro",IF(DATOS_[[Check Equiparado]:[Check Equiparado]]="Sí",IF(DATOS!AU$5="Sí",(1/DATOS_[[% anualiz]:[% anualiz]]),1)*IF(DATOS!AU$4="Sí",1/DATOS_[[% normaliz]:[% normaliz]],1)*(DATOS_[Conc.Sal.17])))))))),
0)</f>
        <v>0</v>
      </c>
      <c r="AA35" s="111">
        <f t="array" ref="AA35">IFERROR(
(MEDIAN((IF(DATOS_[[Sexo]:[Sexo]]=$B35,IF(DATOS_[[AGRUP. CLAS. PROF.]:[AGRUP. CLAS. PROF.]]=$B33,IF(DATOS_[[Check Periodo Ref.]:[Check Periodo Ref.]]="Dentro",IF(DATOS_[[Check Equiparado]:[Check Equiparado]]="Sí",IF(DATOS!AV$5="Sí",(1/DATOS_[[% anualiz]:[% anualiz]]),1)*IF(DATOS!AV$4="Sí",1/DATOS_[[% normaliz]:[% normaliz]],1)*(DATOS_[Conc.Sal.18])))))))),
0)</f>
        <v>0</v>
      </c>
      <c r="AB35" s="111">
        <f t="array" ref="AB35">IFERROR(
(MEDIAN((IF(DATOS_[[Sexo]:[Sexo]]=$B35,IF(DATOS_[[AGRUP. CLAS. PROF.]:[AGRUP. CLAS. PROF.]]=$B33,IF(DATOS_[[Check Periodo Ref.]:[Check Periodo Ref.]]="Dentro",IF(DATOS_[[Check Equiparado]:[Check Equiparado]]="Sí",IF(DATOS!AW$5="Sí",(1/DATOS_[[% anualiz]:[% anualiz]]),1)*IF(DATOS!AW$4="Sí",1/DATOS_[[% normaliz]:[% normaliz]],1)*(DATOS_[Conc.Sal.19])))))))),
0)</f>
        <v>0</v>
      </c>
      <c r="AC35" s="111">
        <f t="array" ref="AC35">IFERROR(
(MEDIAN((IF(DATOS_[[Sexo]:[Sexo]]=$B35,IF(DATOS_[[AGRUP. CLAS. PROF.]:[AGRUP. CLAS. PROF.]]=$B33,IF(DATOS_[[Check Periodo Ref.]:[Check Periodo Ref.]]="Dentro",IF(DATOS_[[Check Equiparado]:[Check Equiparado]]="Sí",IF(DATOS!AX$5="Sí",(1/DATOS_[[% anualiz]:[% anualiz]]),1)*IF(DATOS!AX$4="Sí",1/DATOS_[[% normaliz]:[% normaliz]],1)*(DATOS_[Conc.Sal.20])))))))),
0)</f>
        <v>0</v>
      </c>
      <c r="AD35" s="111">
        <f t="array" ref="AD35">IFERROR(
(MEDIAN((IF(DATOS_[[Sexo]:[Sexo]]=$B35,IF(DATOS_[[AGRUP. CLAS. PROF.]:[AGRUP. CLAS. PROF.]]=$B33,IF(DATOS_[[Check Periodo Ref.]:[Check Periodo Ref.]]="Dentro",IF(DATOS_[[Check Equiparado]:[Check Equiparado]]="Sí",IF(DATOS!AY$5="Sí",(1/DATOS_[[% anualiz]:[% anualiz]]),1)*IF(DATOS!AY$4="Sí",1/DATOS_[[% normaliz]:[% normaliz]],1)*(DATOS_[Conc.Sal.21])))))))),
0)</f>
        <v>0</v>
      </c>
      <c r="AE35" s="111">
        <f t="array" ref="AE35">IFERROR(
(MEDIAN((IF(DATOS_[[Sexo]:[Sexo]]=$B35,IF(DATOS_[[AGRUP. CLAS. PROF.]:[AGRUP. CLAS. PROF.]]=$B33,IF(DATOS_[[Check Periodo Ref.]:[Check Periodo Ref.]]="Dentro",IF(DATOS_[[Check Equiparado]:[Check Equiparado]]="Sí",IF(DATOS!AZ$5="Sí",(1/DATOS_[[% anualiz]:[% anualiz]]),1)*IF(DATOS!AZ$4="Sí",1/DATOS_[[% normaliz]:[% normaliz]],1)*(DATOS_[Conc.Sal.22])))))))),
0)</f>
        <v>0</v>
      </c>
      <c r="AF35" s="111">
        <f t="array" ref="AF35">IFERROR(
(MEDIAN((IF(DATOS_[[Sexo]:[Sexo]]=$B35,IF(DATOS_[[AGRUP. CLAS. PROF.]:[AGRUP. CLAS. PROF.]]=$B33,IF(DATOS_[[Check Periodo Ref.]:[Check Periodo Ref.]]="Dentro",IF(DATOS_[[Check Equiparado]:[Check Equiparado]]="Sí",IF(DATOS!BA$5="Sí",(1/DATOS_[[% anualiz]:[% anualiz]]),1)*IF(DATOS!BA$4="Sí",1/DATOS_[[% normaliz]:[% normaliz]],1)*(DATOS_[Conc.Sal.23])))))))),
0)</f>
        <v>0</v>
      </c>
      <c r="AG35" s="111">
        <f t="array" ref="AG35">IFERROR(
(MEDIAN((IF(DATOS_[[Sexo]:[Sexo]]=$B35,IF(DATOS_[[AGRUP. CLAS. PROF.]:[AGRUP. CLAS. PROF.]]=$B33,IF(DATOS_[[Check Periodo Ref.]:[Check Periodo Ref.]]="Dentro",IF(DATOS_[[Check Equiparado]:[Check Equiparado]]="Sí",IF(DATOS!BB$5="Sí",(1/DATOS_[[% anualiz]:[% anualiz]]),1)*IF(DATOS!BB$4="Sí",1/DATOS_[[% normaliz]:[% normaliz]],1)*(DATOS_[Conc.Sal.24])))))))),
0)</f>
        <v>0</v>
      </c>
      <c r="AH35" s="111">
        <f t="array" ref="AH35">IFERROR(
(MEDIAN((IF(DATOS_[[Sexo]:[Sexo]]=$B35,IF(DATOS_[[AGRUP. CLAS. PROF.]:[AGRUP. CLAS. PROF.]]=$B33,IF(DATOS_[[Check Periodo Ref.]:[Check Periodo Ref.]]="Dentro",IF(DATOS_[[Check Equiparado]:[Check Equiparado]]="Sí",IF(DATOS!BC$5="Sí",(1/DATOS_[[% anualiz]:[% anualiz]]),1)*IF(DATOS!BC$4="Sí",1/DATOS_[[% normaliz]:[% normaliz]],1)*(DATOS_[Conc.Sal.25])))))))),
0)</f>
        <v>0</v>
      </c>
      <c r="AI35" s="111">
        <f t="array" ref="AI35">IFERROR(
(MEDIAN((IF(DATOS_[[Sexo]:[Sexo]]=$B35,IF(DATOS_[[AGRUP. CLAS. PROF.]:[AGRUP. CLAS. PROF.]]=$B33,IF(DATOS_[[Check Periodo Ref.]:[Check Periodo Ref.]]="Dentro",IF(DATOS_[[Check Equiparado]:[Check Equiparado]]="Sí",IF(DATOS!BD$5="Sí",(1/DATOS_[[% anualiz]:[% anualiz]]),1)*IF(DATOS!BD$4="Sí",1/DATOS_[[% normaliz]:[% normaliz]],1)*(DATOS_[Conc.Sal.26])))))))),
0)</f>
        <v>0</v>
      </c>
      <c r="AJ35" s="111">
        <f t="array" ref="AJ35">IFERROR(
(MEDIAN((IF(DATOS_[[Sexo]:[Sexo]]=$B35,IF(DATOS_[[AGRUP. CLAS. PROF.]:[AGRUP. CLAS. PROF.]]=$B33,IF(DATOS_[[Check Periodo Ref.]:[Check Periodo Ref.]]="Dentro",IF(DATOS_[[Check Equiparado]:[Check Equiparado]]="Sí",IF(DATOS!BE$5="Sí",(1/DATOS_[[% anualiz]:[% anualiz]]),1)*IF(DATOS!BE$4="Sí",1/DATOS_[[% normaliz]:[% normaliz]],1)*(DATOS_[Conc.Sal.27])))))))),
0)</f>
        <v>0</v>
      </c>
      <c r="AK35" s="111">
        <f t="array" ref="AK35">IFERROR(
(MEDIAN((IF(DATOS_[[Sexo]:[Sexo]]=$B35,IF(DATOS_[[AGRUP. CLAS. PROF.]:[AGRUP. CLAS. PROF.]]=$B33,IF(DATOS_[[Check Periodo Ref.]:[Check Periodo Ref.]]="Dentro",IF(DATOS_[[Check Equiparado]:[Check Equiparado]]="Sí",IF(DATOS!BF$5="Sí",(1/DATOS_[[% anualiz]:[% anualiz]]),1)*IF(DATOS!BF$4="Sí",1/DATOS_[[% normaliz]:[% normaliz]],1)*(DATOS_[Conc.Sal.28])))))))),
0)</f>
        <v>0</v>
      </c>
      <c r="AL35" s="111">
        <f t="array" ref="AL35">IFERROR(
(MEDIAN((IF(DATOS_[[Sexo]:[Sexo]]=$B35,IF(DATOS_[[AGRUP. CLAS. PROF.]:[AGRUP. CLAS. PROF.]]=$B33,IF(DATOS_[[Check Periodo Ref.]:[Check Periodo Ref.]]="Dentro",IF(DATOS_[[Check Equiparado]:[Check Equiparado]]="Sí",IF(DATOS!BG$5="Sí",(1/DATOS_[[% anualiz]:[% anualiz]]),1)*IF(DATOS!BG$4="Sí",1/DATOS_[[% normaliz]:[% normaliz]],1)*(DATOS_[Conc.Sal.29])))))))),
0)</f>
        <v>0</v>
      </c>
      <c r="AM35" s="111">
        <f t="array" ref="AM35">IFERROR(
(MEDIAN((IF(DATOS_[[Sexo]:[Sexo]]=$B35,IF(DATOS_[[AGRUP. CLAS. PROF.]:[AGRUP. CLAS. PROF.]]=$B33,IF(DATOS_[[Check Periodo Ref.]:[Check Periodo Ref.]]="Dentro",IF(DATOS_[[Check Equiparado]:[Check Equiparado]]="Sí",IF(DATOS!BH$5="Sí",(1/DATOS_[[% anualiz]:[% anualiz]]),1)*IF(DATOS!BH$4="Sí",1/DATOS_[[% normaliz]:[% normaliz]],1)*(DATOS_[Conc.Sal.30])))))))),
0)</f>
        <v>0</v>
      </c>
      <c r="AN35" s="112">
        <f t="array" ref="AN35">IFERROR(
MEDIAN(IF(DATOS_[Sexo]=$B35,IF(DATOS_[[AGRUP. CLAS. PROF.]:[AGRUP. CLAS. PROF.]]=$B33,IF(DATOS_[Check Equiparado]="Sí",IF(DATOS_[Check Periodo Ref.]="Dentro",DATOS_[Tot COMPL.SAL Eq],FALSE))))),
0)</f>
        <v>0</v>
      </c>
      <c r="AO35" s="113">
        <f t="array" ref="AO35">IFERROR(
MEDIAN(IF(DATOS_[Sexo]=$B35,IF(DATOS_[[AGRUP. CLAS. PROF.]:[AGRUP. CLAS. PROF.]]=$B33,IF(DATOS_[Check Equiparado]="Sí",IF(DATOS_[Check Periodo Ref.]="Dentro",DATOS_[TOTAL SALARIO Eq],FALSE))))),
0)</f>
        <v>0</v>
      </c>
      <c r="AP35" s="114">
        <f t="array" ref="AP35">IFERROR(
(MEDIAN((IF(DATOS_[[Sexo]:[Sexo]]=$B35,IF(DATOS_[[AGRUP. CLAS. PROF.]:[AGRUP. CLAS. PROF.]]=$B33,IF(DATOS_[[Check Periodo Ref.]:[Check Periodo Ref.]]="Dentro",IF(DATOS_[[Check Equiparado]:[Check Equiparado]]="Sí",IF(DATOS!BI$5="Sí",(1/DATOS_[[% anualiz]:[% anualiz]]),1)*IF(DATOS!BI$4="Sí",1/DATOS_[[% normaliz]:[% normaliz]],1)*(DATOS_[C.Extra.01])))))))),
0)</f>
        <v>0</v>
      </c>
      <c r="AQ35" s="114">
        <f t="array" ref="AQ35">IFERROR(
(MEDIAN((IF(DATOS_[[Sexo]:[Sexo]]=$B35,IF(DATOS_[[AGRUP. CLAS. PROF.]:[AGRUP. CLAS. PROF.]]=$B33,IF(DATOS_[[Check Periodo Ref.]:[Check Periodo Ref.]]="Dentro",IF(DATOS_[[Check Equiparado]:[Check Equiparado]]="Sí",IF(DATOS!BJ$5="Sí",(1/DATOS_[[% anualiz]:[% anualiz]]),1)*IF(DATOS!BJ$4="Sí",1/DATOS_[[% normaliz]:[% normaliz]],1)*(DATOS_[C.Extra.02])))))))),
0)</f>
        <v>0</v>
      </c>
      <c r="AR35" s="114">
        <f t="array" ref="AR35">IFERROR(
(MEDIAN((IF(DATOS_[[Sexo]:[Sexo]]=$B35,IF(DATOS_[[AGRUP. CLAS. PROF.]:[AGRUP. CLAS. PROF.]]=$B33,IF(DATOS_[[Check Periodo Ref.]:[Check Periodo Ref.]]="Dentro",IF(DATOS_[[Check Equiparado]:[Check Equiparado]]="Sí",IF(DATOS!BK$5="Sí",(1/DATOS_[[% anualiz]:[% anualiz]]),1)*IF(DATOS!BK$4="Sí",1/DATOS_[[% normaliz]:[% normaliz]],1)*(DATOS_[C.Extra.03])))))))),
0)</f>
        <v>0</v>
      </c>
      <c r="AS35" s="114">
        <f t="array" ref="AS35">IFERROR(
(MEDIAN((IF(DATOS_[[Sexo]:[Sexo]]=$B35,IF(DATOS_[[AGRUP. CLAS. PROF.]:[AGRUP. CLAS. PROF.]]=$B33,IF(DATOS_[[Check Periodo Ref.]:[Check Periodo Ref.]]="Dentro",IF(DATOS_[[Check Equiparado]:[Check Equiparado]]="Sí",IF(DATOS!BL$5="Sí",(1/DATOS_[[% anualiz]:[% anualiz]]),1)*IF(DATOS!BL$4="Sí",1/DATOS_[[% normaliz]:[% normaliz]],1)*(DATOS_[C.Extra.04])))))))),
0)</f>
        <v>0</v>
      </c>
      <c r="AT35" s="114">
        <f t="array" ref="AT35">IFERROR(
(MEDIAN((IF(DATOS_[[Sexo]:[Sexo]]=$B35,IF(DATOS_[[AGRUP. CLAS. PROF.]:[AGRUP. CLAS. PROF.]]=$B33,IF(DATOS_[[Check Periodo Ref.]:[Check Periodo Ref.]]="Dentro",IF(DATOS_[[Check Equiparado]:[Check Equiparado]]="Sí",IF(DATOS!BM$5="Sí",(1/DATOS_[[% anualiz]:[% anualiz]]),1)*IF(DATOS!BM$4="Sí",1/DATOS_[[% normaliz]:[% normaliz]],1)*(DATOS_[C.Extra.05])))))))),
0)</f>
        <v>0</v>
      </c>
      <c r="AU35" s="115">
        <f t="array" ref="AU35">IFERROR(
MEDIAN(IF(DATOS_[Sexo]=$B35,IF(DATOS_[[AGRUP. CLAS. PROF.]:[AGRUP. CLAS. PROF.]]=$B33,IF(DATOS_[Check Equiparado]="Sí",IF(DATOS_[Check Periodo Ref.]="Dentro",DATOS_[Tot Extrasalarial Eq],FALSE))))),
0)</f>
        <v>0</v>
      </c>
      <c r="AV35" s="116">
        <f t="array" ref="AV35">IFERROR(
MEDIAN(IF(DATOS_[Sexo]=$B35,IF(DATOS_[[AGRUP. CLAS. PROF.]:[AGRUP. CLAS. PROF.]]=$B33,IF(DATOS_[Check Equiparado]="Sí",IF(DATOS_[Check Periodo Ref.]="Dentro",DATOS_[TOTAL Retrib Eq],FALSE))))),
0)</f>
        <v>0</v>
      </c>
    </row>
    <row r="36" spans="1:48" ht="17.25" thickBot="1" x14ac:dyDescent="0.35">
      <c r="A36" s="42" t="str">
        <f t="shared" ref="A36" si="31">+A37</f>
        <v>[ocultar]</v>
      </c>
      <c r="B36" s="90" t="s">
        <v>314</v>
      </c>
      <c r="C36" s="109"/>
      <c r="D36" s="41"/>
      <c r="E36" s="41"/>
      <c r="F36" s="41"/>
      <c r="G36" s="41"/>
      <c r="H36" s="41"/>
      <c r="I36" s="119" t="str">
        <f t="shared" ref="I36:AV36" si="32">IFERROR((I37-I38)/I37,"")</f>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3" t="str">
        <f t="shared" si="32"/>
        <v/>
      </c>
      <c r="W36" s="123" t="str">
        <f t="shared" si="32"/>
        <v/>
      </c>
      <c r="X36" s="123" t="str">
        <f t="shared" si="32"/>
        <v/>
      </c>
      <c r="Y36" s="123"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2" t="str">
        <f t="shared" si="32"/>
        <v/>
      </c>
      <c r="AK36" s="122" t="str">
        <f t="shared" si="32"/>
        <v/>
      </c>
      <c r="AL36" s="122" t="str">
        <f t="shared" si="32"/>
        <v/>
      </c>
      <c r="AM36" s="122" t="str">
        <f t="shared" si="32"/>
        <v/>
      </c>
      <c r="AN36" s="124" t="str">
        <f t="shared" si="32"/>
        <v/>
      </c>
      <c r="AO36" s="128" t="str">
        <f t="shared" si="32"/>
        <v/>
      </c>
      <c r="AP36" s="125" t="str">
        <f t="shared" si="32"/>
        <v/>
      </c>
      <c r="AQ36" s="125" t="str">
        <f t="shared" si="32"/>
        <v/>
      </c>
      <c r="AR36" s="125" t="str">
        <f t="shared" si="32"/>
        <v/>
      </c>
      <c r="AS36" s="125" t="str">
        <f t="shared" si="32"/>
        <v/>
      </c>
      <c r="AT36" s="125" t="str">
        <f t="shared" si="32"/>
        <v/>
      </c>
      <c r="AU36" s="126" t="str">
        <f t="shared" si="32"/>
        <v/>
      </c>
      <c r="AV36" s="127" t="str">
        <f t="shared" si="32"/>
        <v/>
      </c>
    </row>
    <row r="37" spans="1:48" x14ac:dyDescent="0.3">
      <c r="A37" s="42" t="str">
        <f t="shared" ref="A37" si="33">+IF(C37+C38=0,"[ocultar]","")</f>
        <v>[ocultar]</v>
      </c>
      <c r="B37" s="86" t="s">
        <v>162</v>
      </c>
      <c r="C37" s="33">
        <f t="array" ref="C37">SUM(IF($B37=DATOS_[Sexo],
IF($B36=DATOS_[AGRUP. CLAS. PROF.],
IF("Dentro"=DATOS_[Check Periodo Ref.],
1/(COUNTIFS(DATOS_[Sexo],$B37,DATOS_[AGRUP. CLAS. PROF.],$B36,DATOS_[Check Periodo Ref.],"Dentro",DATOS_[id],DATOS_[id]))))))</f>
        <v>0</v>
      </c>
      <c r="D37" s="35">
        <f>COUNTIFS(DATOS_[AGRUP. CLAS. PROF.],$B36,DATOS_[Sexo],$B37,DATOS_[Check Periodo Ref.],"Dentro")</f>
        <v>0</v>
      </c>
      <c r="E37" s="35">
        <f>COUNTIFS(DATOS_[AGRUP. CLAS. PROF.],$B36,DATOS_[Sexo],$B37,DATOS_[Check Periodo Ref.],"Dentro",DATOS_[Check Nº SC Norm],"Sí")</f>
        <v>0</v>
      </c>
      <c r="F37" s="35">
        <f>COUNTIFS(DATOS_[AGRUP. CLAS. PROF.],$B36,DATOS_[Sexo],$B37,DATOS_[Check Periodo Ref.],"Dentro",DATOS_[Check Nº SC Anualiz],"Sí")</f>
        <v>0</v>
      </c>
      <c r="G37" s="35">
        <f>COUNTIFS(DATOS_[AGRUP. CLAS. PROF.],$B36,DATOS_[Sexo],$B37,DATOS_[Check Periodo Ref.],"Dentro",DATOS_[Check Nº SC Norm y Anualiz],"Sí")</f>
        <v>0</v>
      </c>
      <c r="H37" s="35">
        <f>COUNTIFS(DATOS_[AGRUP. CLAS. PROF.],$B36,DATOS_[Sexo],$B37,DATOS_[Check Periodo Ref.],"Dentro",DATOS_[Check Equiparación],"Sí")</f>
        <v>0</v>
      </c>
      <c r="I37" s="110">
        <f t="array" ref="I37">IFERROR(
MEDIAN(IF(DATOS_[Sexo]=$B37,IF(DATOS_[[AGRUP. CLAS. PROF.]:[AGRUP. CLAS. PROF.]]=$B36,IF(DATOS_[Check Equiparado]="Sí",IF(DATOS_[Check Periodo Ref.]="Dentro",DATOS_[SALARIO BASE Eq],FALSE))))),
0)</f>
        <v>0</v>
      </c>
      <c r="J37" s="111">
        <f t="array" ref="J37">IFERROR(
(MEDIAN((IF(DATOS_[[Sexo]:[Sexo]]=$B37,IF(DATOS_[[AGRUP. CLAS. PROF.]:[AGRUP. CLAS. PROF.]]=$B36,IF(DATOS_[[Check Periodo Ref.]:[Check Periodo Ref.]]="Dentro",IF(DATOS_[[Check Equiparado]:[Check Equiparado]]="Sí",IF(DATOS!AE$5="Sí",(1/DATOS_[[% anualiz]:[% anualiz]]),1)*IF(DATOS!AE$4="Sí",1/DATOS_[[% normaliz]:[% normaliz]],1)*(DATOS_[Conc.Sal.01])))))))),
0)</f>
        <v>0</v>
      </c>
      <c r="K37" s="111">
        <f t="array" ref="K37">IFERROR(
(MEDIAN((IF(DATOS_[[Sexo]:[Sexo]]=$B37,IF(DATOS_[[AGRUP. CLAS. PROF.]:[AGRUP. CLAS. PROF.]]=$B36,IF(DATOS_[[Check Periodo Ref.]:[Check Periodo Ref.]]="Dentro",IF(DATOS_[[Check Equiparado]:[Check Equiparado]]="Sí",IF(DATOS!AF$5="Sí",(1/DATOS_[[% anualiz]:[% anualiz]]),1)*IF(DATOS!AF$4="Sí",1/DATOS_[[% normaliz]:[% normaliz]],1)*(DATOS_[Conc.Sal.02])))))))),
0)</f>
        <v>0</v>
      </c>
      <c r="L37" s="111">
        <f t="array" ref="L37">IFERROR(
(MEDIAN((IF(DATOS_[[Sexo]:[Sexo]]=$B37,IF(DATOS_[[AGRUP. CLAS. PROF.]:[AGRUP. CLAS. PROF.]]=$B36,IF(DATOS_[[Check Periodo Ref.]:[Check Periodo Ref.]]="Dentro",IF(DATOS_[[Check Equiparado]:[Check Equiparado]]="Sí",IF(DATOS!AG$5="Sí",(1/DATOS_[[% anualiz]:[% anualiz]]),1)*IF(DATOS!AG$4="Sí",1/DATOS_[[% normaliz]:[% normaliz]],1)*(DATOS_[Conc.Sal.03])))))))),
0)</f>
        <v>0</v>
      </c>
      <c r="M37" s="111">
        <f t="array" ref="M37">IFERROR(
(MEDIAN((IF(DATOS_[[Sexo]:[Sexo]]=$B37,IF(DATOS_[[AGRUP. CLAS. PROF.]:[AGRUP. CLAS. PROF.]]=$B36,IF(DATOS_[[Check Periodo Ref.]:[Check Periodo Ref.]]="Dentro",IF(DATOS_[[Check Equiparado]:[Check Equiparado]]="Sí",IF(DATOS!AH$5="Sí",(1/DATOS_[[% anualiz]:[% anualiz]]),1)*IF(DATOS!AH$4="Sí",1/DATOS_[[% normaliz]:[% normaliz]],1)*(DATOS_[Conc.Sal.04])))))))),
0)</f>
        <v>0</v>
      </c>
      <c r="N37" s="111">
        <f t="array" ref="N37">IFERROR(
(MEDIAN((IF(DATOS_[[Sexo]:[Sexo]]=$B37,IF(DATOS_[[AGRUP. CLAS. PROF.]:[AGRUP. CLAS. PROF.]]=$B36,IF(DATOS_[[Check Periodo Ref.]:[Check Periodo Ref.]]="Dentro",IF(DATOS_[[Check Equiparado]:[Check Equiparado]]="Sí",IF(DATOS!AI$5="Sí",(1/DATOS_[[% anualiz]:[% anualiz]]),1)*IF(DATOS!AI$4="Sí",1/DATOS_[[% normaliz]:[% normaliz]],1)*(DATOS_[Conc.Sal.05])))))))),
0)</f>
        <v>0</v>
      </c>
      <c r="O37" s="111">
        <f t="array" ref="O37">IFERROR(
(MEDIAN((IF(DATOS_[[Sexo]:[Sexo]]=$B37,IF(DATOS_[[AGRUP. CLAS. PROF.]:[AGRUP. CLAS. PROF.]]=$B36,IF(DATOS_[[Check Periodo Ref.]:[Check Periodo Ref.]]="Dentro",IF(DATOS_[[Check Equiparado]:[Check Equiparado]]="Sí",IF(DATOS!AJ$5="Sí",(1/DATOS_[[% anualiz]:[% anualiz]]),1)*IF(DATOS!AJ$4="Sí",1/DATOS_[[% normaliz]:[% normaliz]],1)*(DATOS_[Conc.Sal.06])))))))),
0)</f>
        <v>0</v>
      </c>
      <c r="P37" s="111">
        <f t="array" ref="P37">IFERROR(
(MEDIAN((IF(DATOS_[[Sexo]:[Sexo]]=$B37,IF(DATOS_[[AGRUP. CLAS. PROF.]:[AGRUP. CLAS. PROF.]]=$B36,IF(DATOS_[[Check Periodo Ref.]:[Check Periodo Ref.]]="Dentro",IF(DATOS_[[Check Equiparado]:[Check Equiparado]]="Sí",IF(DATOS!AK$5="Sí",(1/DATOS_[[% anualiz]:[% anualiz]]),1)*IF(DATOS!AK$4="Sí",1/DATOS_[[% normaliz]:[% normaliz]],1)*(DATOS_[Conc.Sal.07])))))))),
0)</f>
        <v>0</v>
      </c>
      <c r="Q37" s="111">
        <f t="array" ref="Q37">IFERROR(
(MEDIAN((IF(DATOS_[[Sexo]:[Sexo]]=$B37,IF(DATOS_[[AGRUP. CLAS. PROF.]:[AGRUP. CLAS. PROF.]]=$B36,IF(DATOS_[[Check Periodo Ref.]:[Check Periodo Ref.]]="Dentro",IF(DATOS_[[Check Equiparado]:[Check Equiparado]]="Sí",IF(DATOS!AL$5="Sí",(1/DATOS_[[% anualiz]:[% anualiz]]),1)*IF(DATOS!AL$4="Sí",1/DATOS_[[% normaliz]:[% normaliz]],1)*(DATOS_[Conc.Sal.08])))))))),
0)</f>
        <v>0</v>
      </c>
      <c r="R37" s="111">
        <f t="array" ref="R37">IFERROR(
(MEDIAN((IF(DATOS_[[Sexo]:[Sexo]]=$B37,IF(DATOS_[[AGRUP. CLAS. PROF.]:[AGRUP. CLAS. PROF.]]=$B36,IF(DATOS_[[Check Periodo Ref.]:[Check Periodo Ref.]]="Dentro",IF(DATOS_[[Check Equiparado]:[Check Equiparado]]="Sí",IF(DATOS!AM$5="Sí",(1/DATOS_[[% anualiz]:[% anualiz]]),1)*IF(DATOS!AM$4="Sí",1/DATOS_[[% normaliz]:[% normaliz]],1)*(DATOS_[Conc.Sal.09])))))))),
0)</f>
        <v>0</v>
      </c>
      <c r="S37" s="111">
        <f t="array" ref="S37">IFERROR(
(MEDIAN((IF(DATOS_[[Sexo]:[Sexo]]=$B37,IF(DATOS_[[AGRUP. CLAS. PROF.]:[AGRUP. CLAS. PROF.]]=$B36,IF(DATOS_[[Check Periodo Ref.]:[Check Periodo Ref.]]="Dentro",IF(DATOS_[[Check Equiparado]:[Check Equiparado]]="Sí",IF(DATOS!AN$5="Sí",(1/DATOS_[[% anualiz]:[% anualiz]]),1)*IF(DATOS!AN$4="Sí",1/DATOS_[[% normaliz]:[% normaliz]],1)*(DATOS_[Conc.Sal.10])))))))),
0)</f>
        <v>0</v>
      </c>
      <c r="T37" s="111">
        <f t="array" ref="T37">IFERROR(
(MEDIAN((IF(DATOS_[[Sexo]:[Sexo]]=$B37,IF(DATOS_[[AGRUP. CLAS. PROF.]:[AGRUP. CLAS. PROF.]]=$B36,IF(DATOS_[[Check Periodo Ref.]:[Check Periodo Ref.]]="Dentro",IF(DATOS_[[Check Equiparado]:[Check Equiparado]]="Sí",IF(DATOS!AO$5="Sí",(1/DATOS_[[% anualiz]:[% anualiz]]),1)*IF(DATOS!AO$4="Sí",1/DATOS_[[% normaliz]:[% normaliz]],1)*(DATOS_[Conc.Sal.11])))))))),
0)</f>
        <v>0</v>
      </c>
      <c r="U37" s="111">
        <f t="array" ref="U37">IFERROR(
(MEDIAN((IF(DATOS_[[Sexo]:[Sexo]]=$B37,IF(DATOS_[[AGRUP. CLAS. PROF.]:[AGRUP. CLAS. PROF.]]=$B36,IF(DATOS_[[Check Periodo Ref.]:[Check Periodo Ref.]]="Dentro",IF(DATOS_[[Check Equiparado]:[Check Equiparado]]="Sí",IF(DATOS!AP$5="Sí",(1/DATOS_[[% anualiz]:[% anualiz]]),1)*IF(DATOS!AP$4="Sí",1/DATOS_[[% normaliz]:[% normaliz]],1)*(DATOS_[Conc.Sal.12])))))))),
0)</f>
        <v>0</v>
      </c>
      <c r="V37" s="111">
        <f t="array" ref="V37">IFERROR(
(MEDIAN((IF(DATOS_[[Sexo]:[Sexo]]=$B37,IF(DATOS_[[AGRUP. CLAS. PROF.]:[AGRUP. CLAS. PROF.]]=$B36,IF(DATOS_[[Check Periodo Ref.]:[Check Periodo Ref.]]="Dentro",IF(DATOS_[[Check Equiparado]:[Check Equiparado]]="Sí",IF(DATOS!AQ$5="Sí",(1/DATOS_[[% anualiz]:[% anualiz]]),1)*IF(DATOS!AQ$4="Sí",1/DATOS_[[% normaliz]:[% normaliz]],1)*(DATOS_[Conc.Sal.13])))))))),
0)</f>
        <v>0</v>
      </c>
      <c r="W37" s="111">
        <f t="array" ref="W37">IFERROR(
(MEDIAN((IF(DATOS_[[Sexo]:[Sexo]]=$B37,IF(DATOS_[[AGRUP. CLAS. PROF.]:[AGRUP. CLAS. PROF.]]=$B36,IF(DATOS_[[Check Periodo Ref.]:[Check Periodo Ref.]]="Dentro",IF(DATOS_[[Check Equiparado]:[Check Equiparado]]="Sí",IF(DATOS!AR$5="Sí",(1/DATOS_[[% anualiz]:[% anualiz]]),1)*IF(DATOS!AR$4="Sí",1/DATOS_[[% normaliz]:[% normaliz]],1)*(DATOS_[Conc.Sal.14])))))))),
0)</f>
        <v>0</v>
      </c>
      <c r="X37" s="111">
        <f t="array" ref="X37">IFERROR(
(MEDIAN((IF(DATOS_[[Sexo]:[Sexo]]=$B37,IF(DATOS_[[AGRUP. CLAS. PROF.]:[AGRUP. CLAS. PROF.]]=$B36,IF(DATOS_[[Check Periodo Ref.]:[Check Periodo Ref.]]="Dentro",IF(DATOS_[[Check Equiparado]:[Check Equiparado]]="Sí",IF(DATOS!AS$5="Sí",(1/DATOS_[[% anualiz]:[% anualiz]]),1)*IF(DATOS!AS$4="Sí",1/DATOS_[[% normaliz]:[% normaliz]],1)*(DATOS_[Conc.Sal.15])))))))),
0)</f>
        <v>0</v>
      </c>
      <c r="Y37" s="111">
        <f t="array" ref="Y37">IFERROR(
(MEDIAN((IF(DATOS_[[Sexo]:[Sexo]]=$B37,IF(DATOS_[[AGRUP. CLAS. PROF.]:[AGRUP. CLAS. PROF.]]=$B36,IF(DATOS_[[Check Periodo Ref.]:[Check Periodo Ref.]]="Dentro",IF(DATOS_[[Check Equiparado]:[Check Equiparado]]="Sí",IF(DATOS!AT$5="Sí",(1/DATOS_[[% anualiz]:[% anualiz]]),1)*IF(DATOS!AT$4="Sí",1/DATOS_[[% normaliz]:[% normaliz]],1)*(DATOS_[Conc.Sal.16])))))))),
0)</f>
        <v>0</v>
      </c>
      <c r="Z37" s="111">
        <f t="array" ref="Z37">IFERROR(
(MEDIAN((IF(DATOS_[[Sexo]:[Sexo]]=$B37,IF(DATOS_[[AGRUP. CLAS. PROF.]:[AGRUP. CLAS. PROF.]]=$B36,IF(DATOS_[[Check Periodo Ref.]:[Check Periodo Ref.]]="Dentro",IF(DATOS_[[Check Equiparado]:[Check Equiparado]]="Sí",IF(DATOS!AU$5="Sí",(1/DATOS_[[% anualiz]:[% anualiz]]),1)*IF(DATOS!AU$4="Sí",1/DATOS_[[% normaliz]:[% normaliz]],1)*(DATOS_[Conc.Sal.17])))))))),
0)</f>
        <v>0</v>
      </c>
      <c r="AA37" s="111">
        <f t="array" ref="AA37">IFERROR(
(MEDIAN((IF(DATOS_[[Sexo]:[Sexo]]=$B37,IF(DATOS_[[AGRUP. CLAS. PROF.]:[AGRUP. CLAS. PROF.]]=$B36,IF(DATOS_[[Check Periodo Ref.]:[Check Periodo Ref.]]="Dentro",IF(DATOS_[[Check Equiparado]:[Check Equiparado]]="Sí",IF(DATOS!AV$5="Sí",(1/DATOS_[[% anualiz]:[% anualiz]]),1)*IF(DATOS!AV$4="Sí",1/DATOS_[[% normaliz]:[% normaliz]],1)*(DATOS_[Conc.Sal.18])))))))),
0)</f>
        <v>0</v>
      </c>
      <c r="AB37" s="111">
        <f t="array" ref="AB37">IFERROR(
(MEDIAN((IF(DATOS_[[Sexo]:[Sexo]]=$B37,IF(DATOS_[[AGRUP. CLAS. PROF.]:[AGRUP. CLAS. PROF.]]=$B36,IF(DATOS_[[Check Periodo Ref.]:[Check Periodo Ref.]]="Dentro",IF(DATOS_[[Check Equiparado]:[Check Equiparado]]="Sí",IF(DATOS!AW$5="Sí",(1/DATOS_[[% anualiz]:[% anualiz]]),1)*IF(DATOS!AW$4="Sí",1/DATOS_[[% normaliz]:[% normaliz]],1)*(DATOS_[Conc.Sal.19])))))))),
0)</f>
        <v>0</v>
      </c>
      <c r="AC37" s="111">
        <f t="array" ref="AC37">IFERROR(
(MEDIAN((IF(DATOS_[[Sexo]:[Sexo]]=$B37,IF(DATOS_[[AGRUP. CLAS. PROF.]:[AGRUP. CLAS. PROF.]]=$B36,IF(DATOS_[[Check Periodo Ref.]:[Check Periodo Ref.]]="Dentro",IF(DATOS_[[Check Equiparado]:[Check Equiparado]]="Sí",IF(DATOS!AX$5="Sí",(1/DATOS_[[% anualiz]:[% anualiz]]),1)*IF(DATOS!AX$4="Sí",1/DATOS_[[% normaliz]:[% normaliz]],1)*(DATOS_[Conc.Sal.20])))))))),
0)</f>
        <v>0</v>
      </c>
      <c r="AD37" s="111">
        <f t="array" ref="AD37">IFERROR(
(MEDIAN((IF(DATOS_[[Sexo]:[Sexo]]=$B37,IF(DATOS_[[AGRUP. CLAS. PROF.]:[AGRUP. CLAS. PROF.]]=$B36,IF(DATOS_[[Check Periodo Ref.]:[Check Periodo Ref.]]="Dentro",IF(DATOS_[[Check Equiparado]:[Check Equiparado]]="Sí",IF(DATOS!AY$5="Sí",(1/DATOS_[[% anualiz]:[% anualiz]]),1)*IF(DATOS!AY$4="Sí",1/DATOS_[[% normaliz]:[% normaliz]],1)*(DATOS_[Conc.Sal.21])))))))),
0)</f>
        <v>0</v>
      </c>
      <c r="AE37" s="111">
        <f t="array" ref="AE37">IFERROR(
(MEDIAN((IF(DATOS_[[Sexo]:[Sexo]]=$B37,IF(DATOS_[[AGRUP. CLAS. PROF.]:[AGRUP. CLAS. PROF.]]=$B36,IF(DATOS_[[Check Periodo Ref.]:[Check Periodo Ref.]]="Dentro",IF(DATOS_[[Check Equiparado]:[Check Equiparado]]="Sí",IF(DATOS!AZ$5="Sí",(1/DATOS_[[% anualiz]:[% anualiz]]),1)*IF(DATOS!AZ$4="Sí",1/DATOS_[[% normaliz]:[% normaliz]],1)*(DATOS_[Conc.Sal.22])))))))),
0)</f>
        <v>0</v>
      </c>
      <c r="AF37" s="111">
        <f t="array" ref="AF37">IFERROR(
(MEDIAN((IF(DATOS_[[Sexo]:[Sexo]]=$B37,IF(DATOS_[[AGRUP. CLAS. PROF.]:[AGRUP. CLAS. PROF.]]=$B36,IF(DATOS_[[Check Periodo Ref.]:[Check Periodo Ref.]]="Dentro",IF(DATOS_[[Check Equiparado]:[Check Equiparado]]="Sí",IF(DATOS!BA$5="Sí",(1/DATOS_[[% anualiz]:[% anualiz]]),1)*IF(DATOS!BA$4="Sí",1/DATOS_[[% normaliz]:[% normaliz]],1)*(DATOS_[Conc.Sal.23])))))))),
0)</f>
        <v>0</v>
      </c>
      <c r="AG37" s="111">
        <f t="array" ref="AG37">IFERROR(
(MEDIAN((IF(DATOS_[[Sexo]:[Sexo]]=$B37,IF(DATOS_[[AGRUP. CLAS. PROF.]:[AGRUP. CLAS. PROF.]]=$B36,IF(DATOS_[[Check Periodo Ref.]:[Check Periodo Ref.]]="Dentro",IF(DATOS_[[Check Equiparado]:[Check Equiparado]]="Sí",IF(DATOS!BB$5="Sí",(1/DATOS_[[% anualiz]:[% anualiz]]),1)*IF(DATOS!BB$4="Sí",1/DATOS_[[% normaliz]:[% normaliz]],1)*(DATOS_[Conc.Sal.24])))))))),
0)</f>
        <v>0</v>
      </c>
      <c r="AH37" s="111">
        <f t="array" ref="AH37">IFERROR(
(MEDIAN((IF(DATOS_[[Sexo]:[Sexo]]=$B37,IF(DATOS_[[AGRUP. CLAS. PROF.]:[AGRUP. CLAS. PROF.]]=$B36,IF(DATOS_[[Check Periodo Ref.]:[Check Periodo Ref.]]="Dentro",IF(DATOS_[[Check Equiparado]:[Check Equiparado]]="Sí",IF(DATOS!BC$5="Sí",(1/DATOS_[[% anualiz]:[% anualiz]]),1)*IF(DATOS!BC$4="Sí",1/DATOS_[[% normaliz]:[% normaliz]],1)*(DATOS_[Conc.Sal.25])))))))),
0)</f>
        <v>0</v>
      </c>
      <c r="AI37" s="111">
        <f t="array" ref="AI37">IFERROR(
(MEDIAN((IF(DATOS_[[Sexo]:[Sexo]]=$B37,IF(DATOS_[[AGRUP. CLAS. PROF.]:[AGRUP. CLAS. PROF.]]=$B36,IF(DATOS_[[Check Periodo Ref.]:[Check Periodo Ref.]]="Dentro",IF(DATOS_[[Check Equiparado]:[Check Equiparado]]="Sí",IF(DATOS!BD$5="Sí",(1/DATOS_[[% anualiz]:[% anualiz]]),1)*IF(DATOS!BD$4="Sí",1/DATOS_[[% normaliz]:[% normaliz]],1)*(DATOS_[Conc.Sal.26])))))))),
0)</f>
        <v>0</v>
      </c>
      <c r="AJ37" s="111">
        <f t="array" ref="AJ37">IFERROR(
(MEDIAN((IF(DATOS_[[Sexo]:[Sexo]]=$B37,IF(DATOS_[[AGRUP. CLAS. PROF.]:[AGRUP. CLAS. PROF.]]=$B36,IF(DATOS_[[Check Periodo Ref.]:[Check Periodo Ref.]]="Dentro",IF(DATOS_[[Check Equiparado]:[Check Equiparado]]="Sí",IF(DATOS!BE$5="Sí",(1/DATOS_[[% anualiz]:[% anualiz]]),1)*IF(DATOS!BE$4="Sí",1/DATOS_[[% normaliz]:[% normaliz]],1)*(DATOS_[Conc.Sal.27])))))))),
0)</f>
        <v>0</v>
      </c>
      <c r="AK37" s="111">
        <f t="array" ref="AK37">IFERROR(
(MEDIAN((IF(DATOS_[[Sexo]:[Sexo]]=$B37,IF(DATOS_[[AGRUP. CLAS. PROF.]:[AGRUP. CLAS. PROF.]]=$B36,IF(DATOS_[[Check Periodo Ref.]:[Check Periodo Ref.]]="Dentro",IF(DATOS_[[Check Equiparado]:[Check Equiparado]]="Sí",IF(DATOS!BF$5="Sí",(1/DATOS_[[% anualiz]:[% anualiz]]),1)*IF(DATOS!BF$4="Sí",1/DATOS_[[% normaliz]:[% normaliz]],1)*(DATOS_[Conc.Sal.28])))))))),
0)</f>
        <v>0</v>
      </c>
      <c r="AL37" s="111">
        <f t="array" ref="AL37">IFERROR(
(MEDIAN((IF(DATOS_[[Sexo]:[Sexo]]=$B37,IF(DATOS_[[AGRUP. CLAS. PROF.]:[AGRUP. CLAS. PROF.]]=$B36,IF(DATOS_[[Check Periodo Ref.]:[Check Periodo Ref.]]="Dentro",IF(DATOS_[[Check Equiparado]:[Check Equiparado]]="Sí",IF(DATOS!BG$5="Sí",(1/DATOS_[[% anualiz]:[% anualiz]]),1)*IF(DATOS!BG$4="Sí",1/DATOS_[[% normaliz]:[% normaliz]],1)*(DATOS_[Conc.Sal.29])))))))),
0)</f>
        <v>0</v>
      </c>
      <c r="AM37" s="111">
        <f t="array" ref="AM37">IFERROR(
(MEDIAN((IF(DATOS_[[Sexo]:[Sexo]]=$B37,IF(DATOS_[[AGRUP. CLAS. PROF.]:[AGRUP. CLAS. PROF.]]=$B36,IF(DATOS_[[Check Periodo Ref.]:[Check Periodo Ref.]]="Dentro",IF(DATOS_[[Check Equiparado]:[Check Equiparado]]="Sí",IF(DATOS!BH$5="Sí",(1/DATOS_[[% anualiz]:[% anualiz]]),1)*IF(DATOS!BH$4="Sí",1/DATOS_[[% normaliz]:[% normaliz]],1)*(DATOS_[Conc.Sal.30])))))))),
0)</f>
        <v>0</v>
      </c>
      <c r="AN37" s="112">
        <f t="array" ref="AN37">IFERROR(
MEDIAN(IF(DATOS_[Sexo]=$B37,IF(DATOS_[[AGRUP. CLAS. PROF.]:[AGRUP. CLAS. PROF.]]=$B36,IF(DATOS_[Check Equiparado]="Sí",IF(DATOS_[Check Periodo Ref.]="Dentro",DATOS_[Tot COMPL.SAL Eq],FALSE))))),
0)</f>
        <v>0</v>
      </c>
      <c r="AO37" s="113">
        <f t="array" ref="AO37">IFERROR(
MEDIAN(IF(DATOS_[Sexo]=$B37,IF(DATOS_[[AGRUP. CLAS. PROF.]:[AGRUP. CLAS. PROF.]]=$B36,IF(DATOS_[Check Equiparado]="Sí",IF(DATOS_[Check Periodo Ref.]="Dentro",DATOS_[TOTAL SALARIO Eq],FALSE))))),
0)</f>
        <v>0</v>
      </c>
      <c r="AP37" s="114">
        <f t="array" ref="AP37">IFERROR(
(MEDIAN((IF(DATOS_[[Sexo]:[Sexo]]=$B37,IF(DATOS_[[AGRUP. CLAS. PROF.]:[AGRUP. CLAS. PROF.]]=$B36,IF(DATOS_[[Check Periodo Ref.]:[Check Periodo Ref.]]="Dentro",IF(DATOS_[[Check Equiparado]:[Check Equiparado]]="Sí",IF(DATOS!BI$5="Sí",(1/DATOS_[[% anualiz]:[% anualiz]]),1)*IF(DATOS!BI$4="Sí",1/DATOS_[[% normaliz]:[% normaliz]],1)*(DATOS_[C.Extra.01])))))))),
0)</f>
        <v>0</v>
      </c>
      <c r="AQ37" s="114">
        <f t="array" ref="AQ37">IFERROR(
(MEDIAN((IF(DATOS_[[Sexo]:[Sexo]]=$B37,IF(DATOS_[[AGRUP. CLAS. PROF.]:[AGRUP. CLAS. PROF.]]=$B36,IF(DATOS_[[Check Periodo Ref.]:[Check Periodo Ref.]]="Dentro",IF(DATOS_[[Check Equiparado]:[Check Equiparado]]="Sí",IF(DATOS!BJ$5="Sí",(1/DATOS_[[% anualiz]:[% anualiz]]),1)*IF(DATOS!BJ$4="Sí",1/DATOS_[[% normaliz]:[% normaliz]],1)*(DATOS_[C.Extra.02])))))))),
0)</f>
        <v>0</v>
      </c>
      <c r="AR37" s="114">
        <f t="array" ref="AR37">IFERROR(
(MEDIAN((IF(DATOS_[[Sexo]:[Sexo]]=$B37,IF(DATOS_[[AGRUP. CLAS. PROF.]:[AGRUP. CLAS. PROF.]]=$B36,IF(DATOS_[[Check Periodo Ref.]:[Check Periodo Ref.]]="Dentro",IF(DATOS_[[Check Equiparado]:[Check Equiparado]]="Sí",IF(DATOS!BK$5="Sí",(1/DATOS_[[% anualiz]:[% anualiz]]),1)*IF(DATOS!BK$4="Sí",1/DATOS_[[% normaliz]:[% normaliz]],1)*(DATOS_[C.Extra.03])))))))),
0)</f>
        <v>0</v>
      </c>
      <c r="AS37" s="114">
        <f t="array" ref="AS37">IFERROR(
(MEDIAN((IF(DATOS_[[Sexo]:[Sexo]]=$B37,IF(DATOS_[[AGRUP. CLAS. PROF.]:[AGRUP. CLAS. PROF.]]=$B36,IF(DATOS_[[Check Periodo Ref.]:[Check Periodo Ref.]]="Dentro",IF(DATOS_[[Check Equiparado]:[Check Equiparado]]="Sí",IF(DATOS!BL$5="Sí",(1/DATOS_[[% anualiz]:[% anualiz]]),1)*IF(DATOS!BL$4="Sí",1/DATOS_[[% normaliz]:[% normaliz]],1)*(DATOS_[C.Extra.04])))))))),
0)</f>
        <v>0</v>
      </c>
      <c r="AT37" s="114">
        <f t="array" ref="AT37">IFERROR(
(MEDIAN((IF(DATOS_[[Sexo]:[Sexo]]=$B37,IF(DATOS_[[AGRUP. CLAS. PROF.]:[AGRUP. CLAS. PROF.]]=$B36,IF(DATOS_[[Check Periodo Ref.]:[Check Periodo Ref.]]="Dentro",IF(DATOS_[[Check Equiparado]:[Check Equiparado]]="Sí",IF(DATOS!BM$5="Sí",(1/DATOS_[[% anualiz]:[% anualiz]]),1)*IF(DATOS!BM$4="Sí",1/DATOS_[[% normaliz]:[% normaliz]],1)*(DATOS_[C.Extra.05])))))))),
0)</f>
        <v>0</v>
      </c>
      <c r="AU37" s="115">
        <f t="array" ref="AU37">IFERROR(
MEDIAN(IF(DATOS_[Sexo]=$B37,IF(DATOS_[[AGRUP. CLAS. PROF.]:[AGRUP. CLAS. PROF.]]=$B36,IF(DATOS_[Check Equiparado]="Sí",IF(DATOS_[Check Periodo Ref.]="Dentro",DATOS_[Tot Extrasalarial Eq],FALSE))))),
0)</f>
        <v>0</v>
      </c>
      <c r="AV37" s="116">
        <f t="array" ref="AV37">IFERROR(
MEDIAN(IF(DATOS_[Sexo]=$B37,IF(DATOS_[[AGRUP. CLAS. PROF.]:[AGRUP. CLAS. PROF.]]=$B36,IF(DATOS_[Check Equiparado]="Sí",IF(DATOS_[Check Periodo Ref.]="Dentro",DATOS_[TOTAL Retrib Eq],FALSE))))),
0)</f>
        <v>0</v>
      </c>
    </row>
    <row r="38" spans="1:48" x14ac:dyDescent="0.3">
      <c r="A38" s="42" t="str">
        <f t="shared" ref="A38" si="34">+A37</f>
        <v>[ocultar]</v>
      </c>
      <c r="B38" s="86" t="s">
        <v>163</v>
      </c>
      <c r="C38" s="33">
        <f t="array" ref="C38">SUM(IF($B38=DATOS_[Sexo],
IF($B36=DATOS_[AGRUP. CLAS. PROF.],
IF("Dentro"=DATOS_[Check Periodo Ref.],
1/(COUNTIFS(DATOS_[Sexo],$B38,DATOS_[AGRUP. CLAS. PROF.],$B36,DATOS_[Check Periodo Ref.],"Dentro",DATOS_[id],DATOS_[id]))))))</f>
        <v>0</v>
      </c>
      <c r="D38" s="35">
        <f>COUNTIFS(DATOS_[AGRUP. CLAS. PROF.],$B36,DATOS_[Sexo],$B38,DATOS_[Check Periodo Ref.],"Dentro")</f>
        <v>0</v>
      </c>
      <c r="E38" s="35">
        <f>COUNTIFS(DATOS_[AGRUP. CLAS. PROF.],$B36,DATOS_[Sexo],$B38,DATOS_[Check Periodo Ref.],"Dentro",DATOS_[Check Nº SC Norm],"Sí")</f>
        <v>0</v>
      </c>
      <c r="F38" s="35">
        <f>COUNTIFS(DATOS_[AGRUP. CLAS. PROF.],$B36,DATOS_[Sexo],$B38,DATOS_[Check Periodo Ref.],"Dentro",DATOS_[Check Nº SC Anualiz],"Sí")</f>
        <v>0</v>
      </c>
      <c r="G38" s="35">
        <f>COUNTIFS(DATOS_[AGRUP. CLAS. PROF.],$B36,DATOS_[Sexo],$B38,DATOS_[Check Periodo Ref.],"Dentro",DATOS_[Check Nº SC Norm y Anualiz],"Sí")</f>
        <v>0</v>
      </c>
      <c r="H38" s="35">
        <f>COUNTIFS(DATOS_[AGRUP. CLAS. PROF.],$B36,DATOS_[Sexo],$B38,DATOS_[Check Periodo Ref.],"Dentro",DATOS_[Check Equiparación],"Sí")</f>
        <v>0</v>
      </c>
      <c r="I38" s="110" cm="1">
        <f t="array" ref="I38">IFERROR(
MEDIAN(IF(DATOS_[Sexo]=$B38,IF(DATOS_[[AGRUP. CLAS. PROF.]:[AGRUP. CLAS. PROF.]]=$B36,IF(DATOS_[Check Equiparado]="Sí",IF(DATOS_[Check Periodo Ref.]="Dentro",DATOS_[SALARIO BASE Eq],FALSE))))),
0)</f>
        <v>0</v>
      </c>
      <c r="J38" s="111">
        <f t="array" ref="J38">IFERROR(
(MEDIAN((IF(DATOS_[[Sexo]:[Sexo]]=$B38,IF(DATOS_[[AGRUP. CLAS. PROF.]:[AGRUP. CLAS. PROF.]]=$B36,IF(DATOS_[[Check Periodo Ref.]:[Check Periodo Ref.]]="Dentro",IF(DATOS_[[Check Equiparado]:[Check Equiparado]]="Sí",IF(DATOS!AE$5="Sí",(1/DATOS_[[% anualiz]:[% anualiz]]),1)*IF(DATOS!AE$4="Sí",1/DATOS_[[% normaliz]:[% normaliz]],1)*(DATOS_[Conc.Sal.01])))))))),
0)</f>
        <v>0</v>
      </c>
      <c r="K38" s="111">
        <f t="array" ref="K38">IFERROR(
(MEDIAN((IF(DATOS_[[Sexo]:[Sexo]]=$B38,IF(DATOS_[[AGRUP. CLAS. PROF.]:[AGRUP. CLAS. PROF.]]=$B36,IF(DATOS_[[Check Periodo Ref.]:[Check Periodo Ref.]]="Dentro",IF(DATOS_[[Check Equiparado]:[Check Equiparado]]="Sí",IF(DATOS!AF$5="Sí",(1/DATOS_[[% anualiz]:[% anualiz]]),1)*IF(DATOS!AF$4="Sí",1/DATOS_[[% normaliz]:[% normaliz]],1)*(DATOS_[Conc.Sal.02])))))))),
0)</f>
        <v>0</v>
      </c>
      <c r="L38" s="111">
        <f t="array" ref="L38">IFERROR(
(MEDIAN((IF(DATOS_[[Sexo]:[Sexo]]=$B38,IF(DATOS_[[AGRUP. CLAS. PROF.]:[AGRUP. CLAS. PROF.]]=$B36,IF(DATOS_[[Check Periodo Ref.]:[Check Periodo Ref.]]="Dentro",IF(DATOS_[[Check Equiparado]:[Check Equiparado]]="Sí",IF(DATOS!AG$5="Sí",(1/DATOS_[[% anualiz]:[% anualiz]]),1)*IF(DATOS!AG$4="Sí",1/DATOS_[[% normaliz]:[% normaliz]],1)*(DATOS_[Conc.Sal.03])))))))),
0)</f>
        <v>0</v>
      </c>
      <c r="M38" s="111">
        <f t="array" ref="M38">IFERROR(
(MEDIAN((IF(DATOS_[[Sexo]:[Sexo]]=$B38,IF(DATOS_[[AGRUP. CLAS. PROF.]:[AGRUP. CLAS. PROF.]]=$B36,IF(DATOS_[[Check Periodo Ref.]:[Check Periodo Ref.]]="Dentro",IF(DATOS_[[Check Equiparado]:[Check Equiparado]]="Sí",IF(DATOS!AH$5="Sí",(1/DATOS_[[% anualiz]:[% anualiz]]),1)*IF(DATOS!AH$4="Sí",1/DATOS_[[% normaliz]:[% normaliz]],1)*(DATOS_[Conc.Sal.04])))))))),
0)</f>
        <v>0</v>
      </c>
      <c r="N38" s="111">
        <f t="array" ref="N38">IFERROR(
(MEDIAN((IF(DATOS_[[Sexo]:[Sexo]]=$B38,IF(DATOS_[[AGRUP. CLAS. PROF.]:[AGRUP. CLAS. PROF.]]=$B36,IF(DATOS_[[Check Periodo Ref.]:[Check Periodo Ref.]]="Dentro",IF(DATOS_[[Check Equiparado]:[Check Equiparado]]="Sí",IF(DATOS!AI$5="Sí",(1/DATOS_[[% anualiz]:[% anualiz]]),1)*IF(DATOS!AI$4="Sí",1/DATOS_[[% normaliz]:[% normaliz]],1)*(DATOS_[Conc.Sal.05])))))))),
0)</f>
        <v>0</v>
      </c>
      <c r="O38" s="111">
        <f t="array" ref="O38">IFERROR(
(MEDIAN((IF(DATOS_[[Sexo]:[Sexo]]=$B38,IF(DATOS_[[AGRUP. CLAS. PROF.]:[AGRUP. CLAS. PROF.]]=$B36,IF(DATOS_[[Check Periodo Ref.]:[Check Periodo Ref.]]="Dentro",IF(DATOS_[[Check Equiparado]:[Check Equiparado]]="Sí",IF(DATOS!AJ$5="Sí",(1/DATOS_[[% anualiz]:[% anualiz]]),1)*IF(DATOS!AJ$4="Sí",1/DATOS_[[% normaliz]:[% normaliz]],1)*(DATOS_[Conc.Sal.06])))))))),
0)</f>
        <v>0</v>
      </c>
      <c r="P38" s="111">
        <f t="array" ref="P38">IFERROR(
(MEDIAN((IF(DATOS_[[Sexo]:[Sexo]]=$B38,IF(DATOS_[[AGRUP. CLAS. PROF.]:[AGRUP. CLAS. PROF.]]=$B36,IF(DATOS_[[Check Periodo Ref.]:[Check Periodo Ref.]]="Dentro",IF(DATOS_[[Check Equiparado]:[Check Equiparado]]="Sí",IF(DATOS!AK$5="Sí",(1/DATOS_[[% anualiz]:[% anualiz]]),1)*IF(DATOS!AK$4="Sí",1/DATOS_[[% normaliz]:[% normaliz]],1)*(DATOS_[Conc.Sal.07])))))))),
0)</f>
        <v>0</v>
      </c>
      <c r="Q38" s="111">
        <f t="array" ref="Q38">IFERROR(
(MEDIAN((IF(DATOS_[[Sexo]:[Sexo]]=$B38,IF(DATOS_[[AGRUP. CLAS. PROF.]:[AGRUP. CLAS. PROF.]]=$B36,IF(DATOS_[[Check Periodo Ref.]:[Check Periodo Ref.]]="Dentro",IF(DATOS_[[Check Equiparado]:[Check Equiparado]]="Sí",IF(DATOS!AL$5="Sí",(1/DATOS_[[% anualiz]:[% anualiz]]),1)*IF(DATOS!AL$4="Sí",1/DATOS_[[% normaliz]:[% normaliz]],1)*(DATOS_[Conc.Sal.08])))))))),
0)</f>
        <v>0</v>
      </c>
      <c r="R38" s="111">
        <f t="array" ref="R38">IFERROR(
(MEDIAN((IF(DATOS_[[Sexo]:[Sexo]]=$B38,IF(DATOS_[[AGRUP. CLAS. PROF.]:[AGRUP. CLAS. PROF.]]=$B36,IF(DATOS_[[Check Periodo Ref.]:[Check Periodo Ref.]]="Dentro",IF(DATOS_[[Check Equiparado]:[Check Equiparado]]="Sí",IF(DATOS!AM$5="Sí",(1/DATOS_[[% anualiz]:[% anualiz]]),1)*IF(DATOS!AM$4="Sí",1/DATOS_[[% normaliz]:[% normaliz]],1)*(DATOS_[Conc.Sal.09])))))))),
0)</f>
        <v>0</v>
      </c>
      <c r="S38" s="111">
        <f t="array" ref="S38">IFERROR(
(MEDIAN((IF(DATOS_[[Sexo]:[Sexo]]=$B38,IF(DATOS_[[AGRUP. CLAS. PROF.]:[AGRUP. CLAS. PROF.]]=$B36,IF(DATOS_[[Check Periodo Ref.]:[Check Periodo Ref.]]="Dentro",IF(DATOS_[[Check Equiparado]:[Check Equiparado]]="Sí",IF(DATOS!AN$5="Sí",(1/DATOS_[[% anualiz]:[% anualiz]]),1)*IF(DATOS!AN$4="Sí",1/DATOS_[[% normaliz]:[% normaliz]],1)*(DATOS_[Conc.Sal.10])))))))),
0)</f>
        <v>0</v>
      </c>
      <c r="T38" s="111">
        <f t="array" ref="T38">IFERROR(
(MEDIAN((IF(DATOS_[[Sexo]:[Sexo]]=$B38,IF(DATOS_[[AGRUP. CLAS. PROF.]:[AGRUP. CLAS. PROF.]]=$B36,IF(DATOS_[[Check Periodo Ref.]:[Check Periodo Ref.]]="Dentro",IF(DATOS_[[Check Equiparado]:[Check Equiparado]]="Sí",IF(DATOS!AO$5="Sí",(1/DATOS_[[% anualiz]:[% anualiz]]),1)*IF(DATOS!AO$4="Sí",1/DATOS_[[% normaliz]:[% normaliz]],1)*(DATOS_[Conc.Sal.11])))))))),
0)</f>
        <v>0</v>
      </c>
      <c r="U38" s="111">
        <f t="array" ref="U38">IFERROR(
(MEDIAN((IF(DATOS_[[Sexo]:[Sexo]]=$B38,IF(DATOS_[[AGRUP. CLAS. PROF.]:[AGRUP. CLAS. PROF.]]=$B36,IF(DATOS_[[Check Periodo Ref.]:[Check Periodo Ref.]]="Dentro",IF(DATOS_[[Check Equiparado]:[Check Equiparado]]="Sí",IF(DATOS!AP$5="Sí",(1/DATOS_[[% anualiz]:[% anualiz]]),1)*IF(DATOS!AP$4="Sí",1/DATOS_[[% normaliz]:[% normaliz]],1)*(DATOS_[Conc.Sal.12])))))))),
0)</f>
        <v>0</v>
      </c>
      <c r="V38" s="111">
        <f t="array" ref="V38">IFERROR(
(MEDIAN((IF(DATOS_[[Sexo]:[Sexo]]=$B38,IF(DATOS_[[AGRUP. CLAS. PROF.]:[AGRUP. CLAS. PROF.]]=$B36,IF(DATOS_[[Check Periodo Ref.]:[Check Periodo Ref.]]="Dentro",IF(DATOS_[[Check Equiparado]:[Check Equiparado]]="Sí",IF(DATOS!AQ$5="Sí",(1/DATOS_[[% anualiz]:[% anualiz]]),1)*IF(DATOS!AQ$4="Sí",1/DATOS_[[% normaliz]:[% normaliz]],1)*(DATOS_[Conc.Sal.13])))))))),
0)</f>
        <v>0</v>
      </c>
      <c r="W38" s="111">
        <f t="array" ref="W38">IFERROR(
(MEDIAN((IF(DATOS_[[Sexo]:[Sexo]]=$B38,IF(DATOS_[[AGRUP. CLAS. PROF.]:[AGRUP. CLAS. PROF.]]=$B36,IF(DATOS_[[Check Periodo Ref.]:[Check Periodo Ref.]]="Dentro",IF(DATOS_[[Check Equiparado]:[Check Equiparado]]="Sí",IF(DATOS!AR$5="Sí",(1/DATOS_[[% anualiz]:[% anualiz]]),1)*IF(DATOS!AR$4="Sí",1/DATOS_[[% normaliz]:[% normaliz]],1)*(DATOS_[Conc.Sal.14])))))))),
0)</f>
        <v>0</v>
      </c>
      <c r="X38" s="111">
        <f t="array" ref="X38">IFERROR(
(MEDIAN((IF(DATOS_[[Sexo]:[Sexo]]=$B38,IF(DATOS_[[AGRUP. CLAS. PROF.]:[AGRUP. CLAS. PROF.]]=$B36,IF(DATOS_[[Check Periodo Ref.]:[Check Periodo Ref.]]="Dentro",IF(DATOS_[[Check Equiparado]:[Check Equiparado]]="Sí",IF(DATOS!AS$5="Sí",(1/DATOS_[[% anualiz]:[% anualiz]]),1)*IF(DATOS!AS$4="Sí",1/DATOS_[[% normaliz]:[% normaliz]],1)*(DATOS_[Conc.Sal.15])))))))),
0)</f>
        <v>0</v>
      </c>
      <c r="Y38" s="111">
        <f t="array" ref="Y38">IFERROR(
(MEDIAN((IF(DATOS_[[Sexo]:[Sexo]]=$B38,IF(DATOS_[[AGRUP. CLAS. PROF.]:[AGRUP. CLAS. PROF.]]=$B36,IF(DATOS_[[Check Periodo Ref.]:[Check Periodo Ref.]]="Dentro",IF(DATOS_[[Check Equiparado]:[Check Equiparado]]="Sí",IF(DATOS!AT$5="Sí",(1/DATOS_[[% anualiz]:[% anualiz]]),1)*IF(DATOS!AT$4="Sí",1/DATOS_[[% normaliz]:[% normaliz]],1)*(DATOS_[Conc.Sal.16])))))))),
0)</f>
        <v>0</v>
      </c>
      <c r="Z38" s="111">
        <f t="array" ref="Z38">IFERROR(
(MEDIAN((IF(DATOS_[[Sexo]:[Sexo]]=$B38,IF(DATOS_[[AGRUP. CLAS. PROF.]:[AGRUP. CLAS. PROF.]]=$B36,IF(DATOS_[[Check Periodo Ref.]:[Check Periodo Ref.]]="Dentro",IF(DATOS_[[Check Equiparado]:[Check Equiparado]]="Sí",IF(DATOS!AU$5="Sí",(1/DATOS_[[% anualiz]:[% anualiz]]),1)*IF(DATOS!AU$4="Sí",1/DATOS_[[% normaliz]:[% normaliz]],1)*(DATOS_[Conc.Sal.17])))))))),
0)</f>
        <v>0</v>
      </c>
      <c r="AA38" s="111">
        <f t="array" ref="AA38">IFERROR(
(MEDIAN((IF(DATOS_[[Sexo]:[Sexo]]=$B38,IF(DATOS_[[AGRUP. CLAS. PROF.]:[AGRUP. CLAS. PROF.]]=$B36,IF(DATOS_[[Check Periodo Ref.]:[Check Periodo Ref.]]="Dentro",IF(DATOS_[[Check Equiparado]:[Check Equiparado]]="Sí",IF(DATOS!AV$5="Sí",(1/DATOS_[[% anualiz]:[% anualiz]]),1)*IF(DATOS!AV$4="Sí",1/DATOS_[[% normaliz]:[% normaliz]],1)*(DATOS_[Conc.Sal.18])))))))),
0)</f>
        <v>0</v>
      </c>
      <c r="AB38" s="111">
        <f t="array" ref="AB38">IFERROR(
(MEDIAN((IF(DATOS_[[Sexo]:[Sexo]]=$B38,IF(DATOS_[[AGRUP. CLAS. PROF.]:[AGRUP. CLAS. PROF.]]=$B36,IF(DATOS_[[Check Periodo Ref.]:[Check Periodo Ref.]]="Dentro",IF(DATOS_[[Check Equiparado]:[Check Equiparado]]="Sí",IF(DATOS!AW$5="Sí",(1/DATOS_[[% anualiz]:[% anualiz]]),1)*IF(DATOS!AW$4="Sí",1/DATOS_[[% normaliz]:[% normaliz]],1)*(DATOS_[Conc.Sal.19])))))))),
0)</f>
        <v>0</v>
      </c>
      <c r="AC38" s="111">
        <f t="array" ref="AC38">IFERROR(
(MEDIAN((IF(DATOS_[[Sexo]:[Sexo]]=$B38,IF(DATOS_[[AGRUP. CLAS. PROF.]:[AGRUP. CLAS. PROF.]]=$B36,IF(DATOS_[[Check Periodo Ref.]:[Check Periodo Ref.]]="Dentro",IF(DATOS_[[Check Equiparado]:[Check Equiparado]]="Sí",IF(DATOS!AX$5="Sí",(1/DATOS_[[% anualiz]:[% anualiz]]),1)*IF(DATOS!AX$4="Sí",1/DATOS_[[% normaliz]:[% normaliz]],1)*(DATOS_[Conc.Sal.20])))))))),
0)</f>
        <v>0</v>
      </c>
      <c r="AD38" s="111">
        <f t="array" ref="AD38">IFERROR(
(MEDIAN((IF(DATOS_[[Sexo]:[Sexo]]=$B38,IF(DATOS_[[AGRUP. CLAS. PROF.]:[AGRUP. CLAS. PROF.]]=$B36,IF(DATOS_[[Check Periodo Ref.]:[Check Periodo Ref.]]="Dentro",IF(DATOS_[[Check Equiparado]:[Check Equiparado]]="Sí",IF(DATOS!AY$5="Sí",(1/DATOS_[[% anualiz]:[% anualiz]]),1)*IF(DATOS!AY$4="Sí",1/DATOS_[[% normaliz]:[% normaliz]],1)*(DATOS_[Conc.Sal.21])))))))),
0)</f>
        <v>0</v>
      </c>
      <c r="AE38" s="111">
        <f t="array" ref="AE38">IFERROR(
(MEDIAN((IF(DATOS_[[Sexo]:[Sexo]]=$B38,IF(DATOS_[[AGRUP. CLAS. PROF.]:[AGRUP. CLAS. PROF.]]=$B36,IF(DATOS_[[Check Periodo Ref.]:[Check Periodo Ref.]]="Dentro",IF(DATOS_[[Check Equiparado]:[Check Equiparado]]="Sí",IF(DATOS!AZ$5="Sí",(1/DATOS_[[% anualiz]:[% anualiz]]),1)*IF(DATOS!AZ$4="Sí",1/DATOS_[[% normaliz]:[% normaliz]],1)*(DATOS_[Conc.Sal.22])))))))),
0)</f>
        <v>0</v>
      </c>
      <c r="AF38" s="111">
        <f t="array" ref="AF38">IFERROR(
(MEDIAN((IF(DATOS_[[Sexo]:[Sexo]]=$B38,IF(DATOS_[[AGRUP. CLAS. PROF.]:[AGRUP. CLAS. PROF.]]=$B36,IF(DATOS_[[Check Periodo Ref.]:[Check Periodo Ref.]]="Dentro",IF(DATOS_[[Check Equiparado]:[Check Equiparado]]="Sí",IF(DATOS!BA$5="Sí",(1/DATOS_[[% anualiz]:[% anualiz]]),1)*IF(DATOS!BA$4="Sí",1/DATOS_[[% normaliz]:[% normaliz]],1)*(DATOS_[Conc.Sal.23])))))))),
0)</f>
        <v>0</v>
      </c>
      <c r="AG38" s="111">
        <f t="array" ref="AG38">IFERROR(
(MEDIAN((IF(DATOS_[[Sexo]:[Sexo]]=$B38,IF(DATOS_[[AGRUP. CLAS. PROF.]:[AGRUP. CLAS. PROF.]]=$B36,IF(DATOS_[[Check Periodo Ref.]:[Check Periodo Ref.]]="Dentro",IF(DATOS_[[Check Equiparado]:[Check Equiparado]]="Sí",IF(DATOS!BB$5="Sí",(1/DATOS_[[% anualiz]:[% anualiz]]),1)*IF(DATOS!BB$4="Sí",1/DATOS_[[% normaliz]:[% normaliz]],1)*(DATOS_[Conc.Sal.24])))))))),
0)</f>
        <v>0</v>
      </c>
      <c r="AH38" s="111">
        <f t="array" ref="AH38">IFERROR(
(MEDIAN((IF(DATOS_[[Sexo]:[Sexo]]=$B38,IF(DATOS_[[AGRUP. CLAS. PROF.]:[AGRUP. CLAS. PROF.]]=$B36,IF(DATOS_[[Check Periodo Ref.]:[Check Periodo Ref.]]="Dentro",IF(DATOS_[[Check Equiparado]:[Check Equiparado]]="Sí",IF(DATOS!BC$5="Sí",(1/DATOS_[[% anualiz]:[% anualiz]]),1)*IF(DATOS!BC$4="Sí",1/DATOS_[[% normaliz]:[% normaliz]],1)*(DATOS_[Conc.Sal.25])))))))),
0)</f>
        <v>0</v>
      </c>
      <c r="AI38" s="111">
        <f t="array" ref="AI38">IFERROR(
(MEDIAN((IF(DATOS_[[Sexo]:[Sexo]]=$B38,IF(DATOS_[[AGRUP. CLAS. PROF.]:[AGRUP. CLAS. PROF.]]=$B36,IF(DATOS_[[Check Periodo Ref.]:[Check Periodo Ref.]]="Dentro",IF(DATOS_[[Check Equiparado]:[Check Equiparado]]="Sí",IF(DATOS!BD$5="Sí",(1/DATOS_[[% anualiz]:[% anualiz]]),1)*IF(DATOS!BD$4="Sí",1/DATOS_[[% normaliz]:[% normaliz]],1)*(DATOS_[Conc.Sal.26])))))))),
0)</f>
        <v>0</v>
      </c>
      <c r="AJ38" s="111">
        <f t="array" ref="AJ38">IFERROR(
(MEDIAN((IF(DATOS_[[Sexo]:[Sexo]]=$B38,IF(DATOS_[[AGRUP. CLAS. PROF.]:[AGRUP. CLAS. PROF.]]=$B36,IF(DATOS_[[Check Periodo Ref.]:[Check Periodo Ref.]]="Dentro",IF(DATOS_[[Check Equiparado]:[Check Equiparado]]="Sí",IF(DATOS!BE$5="Sí",(1/DATOS_[[% anualiz]:[% anualiz]]),1)*IF(DATOS!BE$4="Sí",1/DATOS_[[% normaliz]:[% normaliz]],1)*(DATOS_[Conc.Sal.27])))))))),
0)</f>
        <v>0</v>
      </c>
      <c r="AK38" s="111">
        <f t="array" ref="AK38">IFERROR(
(MEDIAN((IF(DATOS_[[Sexo]:[Sexo]]=$B38,IF(DATOS_[[AGRUP. CLAS. PROF.]:[AGRUP. CLAS. PROF.]]=$B36,IF(DATOS_[[Check Periodo Ref.]:[Check Periodo Ref.]]="Dentro",IF(DATOS_[[Check Equiparado]:[Check Equiparado]]="Sí",IF(DATOS!BF$5="Sí",(1/DATOS_[[% anualiz]:[% anualiz]]),1)*IF(DATOS!BF$4="Sí",1/DATOS_[[% normaliz]:[% normaliz]],1)*(DATOS_[Conc.Sal.28])))))))),
0)</f>
        <v>0</v>
      </c>
      <c r="AL38" s="111">
        <f t="array" ref="AL38">IFERROR(
(MEDIAN((IF(DATOS_[[Sexo]:[Sexo]]=$B38,IF(DATOS_[[AGRUP. CLAS. PROF.]:[AGRUP. CLAS. PROF.]]=$B36,IF(DATOS_[[Check Periodo Ref.]:[Check Periodo Ref.]]="Dentro",IF(DATOS_[[Check Equiparado]:[Check Equiparado]]="Sí",IF(DATOS!BG$5="Sí",(1/DATOS_[[% anualiz]:[% anualiz]]),1)*IF(DATOS!BG$4="Sí",1/DATOS_[[% normaliz]:[% normaliz]],1)*(DATOS_[Conc.Sal.29])))))))),
0)</f>
        <v>0</v>
      </c>
      <c r="AM38" s="111">
        <f t="array" ref="AM38">IFERROR(
(MEDIAN((IF(DATOS_[[Sexo]:[Sexo]]=$B38,IF(DATOS_[[AGRUP. CLAS. PROF.]:[AGRUP. CLAS. PROF.]]=$B36,IF(DATOS_[[Check Periodo Ref.]:[Check Periodo Ref.]]="Dentro",IF(DATOS_[[Check Equiparado]:[Check Equiparado]]="Sí",IF(DATOS!BH$5="Sí",(1/DATOS_[[% anualiz]:[% anualiz]]),1)*IF(DATOS!BH$4="Sí",1/DATOS_[[% normaliz]:[% normaliz]],1)*(DATOS_[Conc.Sal.30])))))))),
0)</f>
        <v>0</v>
      </c>
      <c r="AN38" s="112">
        <f t="array" ref="AN38">IFERROR(
MEDIAN(IF(DATOS_[Sexo]=$B38,IF(DATOS_[[AGRUP. CLAS. PROF.]:[AGRUP. CLAS. PROF.]]=$B36,IF(DATOS_[Check Equiparado]="Sí",IF(DATOS_[Check Periodo Ref.]="Dentro",DATOS_[Tot COMPL.SAL Eq],FALSE))))),
0)</f>
        <v>0</v>
      </c>
      <c r="AO38" s="113">
        <f t="array" ref="AO38">IFERROR(
MEDIAN(IF(DATOS_[Sexo]=$B38,IF(DATOS_[[AGRUP. CLAS. PROF.]:[AGRUP. CLAS. PROF.]]=$B36,IF(DATOS_[Check Equiparado]="Sí",IF(DATOS_[Check Periodo Ref.]="Dentro",DATOS_[TOTAL SALARIO Eq],FALSE))))),
0)</f>
        <v>0</v>
      </c>
      <c r="AP38" s="114">
        <f t="array" ref="AP38">IFERROR(
(MEDIAN((IF(DATOS_[[Sexo]:[Sexo]]=$B38,IF(DATOS_[[AGRUP. CLAS. PROF.]:[AGRUP. CLAS. PROF.]]=$B36,IF(DATOS_[[Check Periodo Ref.]:[Check Periodo Ref.]]="Dentro",IF(DATOS_[[Check Equiparado]:[Check Equiparado]]="Sí",IF(DATOS!BI$5="Sí",(1/DATOS_[[% anualiz]:[% anualiz]]),1)*IF(DATOS!BI$4="Sí",1/DATOS_[[% normaliz]:[% normaliz]],1)*(DATOS_[C.Extra.01])))))))),
0)</f>
        <v>0</v>
      </c>
      <c r="AQ38" s="114">
        <f t="array" ref="AQ38">IFERROR(
(MEDIAN((IF(DATOS_[[Sexo]:[Sexo]]=$B38,IF(DATOS_[[AGRUP. CLAS. PROF.]:[AGRUP. CLAS. PROF.]]=$B36,IF(DATOS_[[Check Periodo Ref.]:[Check Periodo Ref.]]="Dentro",IF(DATOS_[[Check Equiparado]:[Check Equiparado]]="Sí",IF(DATOS!BJ$5="Sí",(1/DATOS_[[% anualiz]:[% anualiz]]),1)*IF(DATOS!BJ$4="Sí",1/DATOS_[[% normaliz]:[% normaliz]],1)*(DATOS_[C.Extra.02])))))))),
0)</f>
        <v>0</v>
      </c>
      <c r="AR38" s="114">
        <f t="array" ref="AR38">IFERROR(
(MEDIAN((IF(DATOS_[[Sexo]:[Sexo]]=$B38,IF(DATOS_[[AGRUP. CLAS. PROF.]:[AGRUP. CLAS. PROF.]]=$B36,IF(DATOS_[[Check Periodo Ref.]:[Check Periodo Ref.]]="Dentro",IF(DATOS_[[Check Equiparado]:[Check Equiparado]]="Sí",IF(DATOS!BK$5="Sí",(1/DATOS_[[% anualiz]:[% anualiz]]),1)*IF(DATOS!BK$4="Sí",1/DATOS_[[% normaliz]:[% normaliz]],1)*(DATOS_[C.Extra.03])))))))),
0)</f>
        <v>0</v>
      </c>
      <c r="AS38" s="114">
        <f t="array" ref="AS38">IFERROR(
(MEDIAN((IF(DATOS_[[Sexo]:[Sexo]]=$B38,IF(DATOS_[[AGRUP. CLAS. PROF.]:[AGRUP. CLAS. PROF.]]=$B36,IF(DATOS_[[Check Periodo Ref.]:[Check Periodo Ref.]]="Dentro",IF(DATOS_[[Check Equiparado]:[Check Equiparado]]="Sí",IF(DATOS!BL$5="Sí",(1/DATOS_[[% anualiz]:[% anualiz]]),1)*IF(DATOS!BL$4="Sí",1/DATOS_[[% normaliz]:[% normaliz]],1)*(DATOS_[C.Extra.04])))))))),
0)</f>
        <v>0</v>
      </c>
      <c r="AT38" s="114">
        <f t="array" ref="AT38">IFERROR(
(MEDIAN((IF(DATOS_[[Sexo]:[Sexo]]=$B38,IF(DATOS_[[AGRUP. CLAS. PROF.]:[AGRUP. CLAS. PROF.]]=$B36,IF(DATOS_[[Check Periodo Ref.]:[Check Periodo Ref.]]="Dentro",IF(DATOS_[[Check Equiparado]:[Check Equiparado]]="Sí",IF(DATOS!BM$5="Sí",(1/DATOS_[[% anualiz]:[% anualiz]]),1)*IF(DATOS!BM$4="Sí",1/DATOS_[[% normaliz]:[% normaliz]],1)*(DATOS_[C.Extra.05])))))))),
0)</f>
        <v>0</v>
      </c>
      <c r="AU38" s="115">
        <f t="array" ref="AU38">IFERROR(
MEDIAN(IF(DATOS_[Sexo]=$B38,IF(DATOS_[[AGRUP. CLAS. PROF.]:[AGRUP. CLAS. PROF.]]=$B36,IF(DATOS_[Check Equiparado]="Sí",IF(DATOS_[Check Periodo Ref.]="Dentro",DATOS_[Tot Extrasalarial Eq],FALSE))))),
0)</f>
        <v>0</v>
      </c>
      <c r="AV38" s="116">
        <f t="array" ref="AV38">IFERROR(
MEDIAN(IF(DATOS_[Sexo]=$B38,IF(DATOS_[[AGRUP. CLAS. PROF.]:[AGRUP. CLAS. PROF.]]=$B36,IF(DATOS_[Check Equiparado]="Sí",IF(DATOS_[Check Periodo Ref.]="Dentro",DATOS_[TOTAL Retrib Eq],FALSE))))),
0)</f>
        <v>0</v>
      </c>
    </row>
    <row r="39" spans="1:48" ht="17.25" thickBot="1" x14ac:dyDescent="0.35">
      <c r="A39" s="42" t="str">
        <f t="shared" ref="A39" si="35">+A40</f>
        <v>[ocultar]</v>
      </c>
      <c r="B39" s="90" t="s">
        <v>315</v>
      </c>
      <c r="C39" s="109"/>
      <c r="D39" s="41"/>
      <c r="E39" s="41"/>
      <c r="F39" s="41"/>
      <c r="G39" s="41"/>
      <c r="H39" s="41"/>
      <c r="I39" s="119" t="str">
        <f t="shared" ref="I39:AV39" si="36">IFERROR((I40-I41)/I40,"")</f>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3" t="str">
        <f t="shared" si="36"/>
        <v/>
      </c>
      <c r="W39" s="123" t="str">
        <f t="shared" si="36"/>
        <v/>
      </c>
      <c r="X39" s="123" t="str">
        <f t="shared" si="36"/>
        <v/>
      </c>
      <c r="Y39" s="123"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2" t="str">
        <f t="shared" si="36"/>
        <v/>
      </c>
      <c r="AK39" s="122" t="str">
        <f t="shared" si="36"/>
        <v/>
      </c>
      <c r="AL39" s="122" t="str">
        <f t="shared" si="36"/>
        <v/>
      </c>
      <c r="AM39" s="122" t="str">
        <f t="shared" si="36"/>
        <v/>
      </c>
      <c r="AN39" s="124" t="str">
        <f t="shared" si="36"/>
        <v/>
      </c>
      <c r="AO39" s="128" t="str">
        <f t="shared" si="36"/>
        <v/>
      </c>
      <c r="AP39" s="125" t="str">
        <f t="shared" si="36"/>
        <v/>
      </c>
      <c r="AQ39" s="125" t="str">
        <f t="shared" si="36"/>
        <v/>
      </c>
      <c r="AR39" s="125" t="str">
        <f t="shared" si="36"/>
        <v/>
      </c>
      <c r="AS39" s="125" t="str">
        <f t="shared" si="36"/>
        <v/>
      </c>
      <c r="AT39" s="125" t="str">
        <f t="shared" si="36"/>
        <v/>
      </c>
      <c r="AU39" s="126" t="str">
        <f t="shared" si="36"/>
        <v/>
      </c>
      <c r="AV39" s="127" t="str">
        <f t="shared" si="36"/>
        <v/>
      </c>
    </row>
    <row r="40" spans="1:48" x14ac:dyDescent="0.3">
      <c r="A40" s="42" t="str">
        <f t="shared" ref="A40" si="37">+IF(C40+C41=0,"[ocultar]","")</f>
        <v>[ocultar]</v>
      </c>
      <c r="B40" s="86" t="s">
        <v>162</v>
      </c>
      <c r="C40" s="33">
        <f t="array" ref="C40">SUM(IF($B40=DATOS_[Sexo],
IF($B39=DATOS_[AGRUP. CLAS. PROF.],
IF("Dentro"=DATOS_[Check Periodo Ref.],
1/(COUNTIFS(DATOS_[Sexo],$B40,DATOS_[AGRUP. CLAS. PROF.],$B39,DATOS_[Check Periodo Ref.],"Dentro",DATOS_[id],DATOS_[id]))))))</f>
        <v>0</v>
      </c>
      <c r="D40" s="35">
        <f>COUNTIFS(DATOS_[AGRUP. CLAS. PROF.],$B39,DATOS_[Sexo],$B40,DATOS_[Check Periodo Ref.],"Dentro")</f>
        <v>0</v>
      </c>
      <c r="E40" s="35">
        <f>COUNTIFS(DATOS_[AGRUP. CLAS. PROF.],$B39,DATOS_[Sexo],$B40,DATOS_[Check Periodo Ref.],"Dentro",DATOS_[Check Nº SC Norm],"Sí")</f>
        <v>0</v>
      </c>
      <c r="F40" s="35">
        <f>COUNTIFS(DATOS_[AGRUP. CLAS. PROF.],$B39,DATOS_[Sexo],$B40,DATOS_[Check Periodo Ref.],"Dentro",DATOS_[Check Nº SC Anualiz],"Sí")</f>
        <v>0</v>
      </c>
      <c r="G40" s="35">
        <f>COUNTIFS(DATOS_[AGRUP. CLAS. PROF.],$B39,DATOS_[Sexo],$B40,DATOS_[Check Periodo Ref.],"Dentro",DATOS_[Check Nº SC Norm y Anualiz],"Sí")</f>
        <v>0</v>
      </c>
      <c r="H40" s="35">
        <f>COUNTIFS(DATOS_[AGRUP. CLAS. PROF.],$B39,DATOS_[Sexo],$B40,DATOS_[Check Periodo Ref.],"Dentro",DATOS_[Check Equiparación],"Sí")</f>
        <v>0</v>
      </c>
      <c r="I40" s="110">
        <f t="array" ref="I40">IFERROR(
MEDIAN(IF(DATOS_[Sexo]=$B40,IF(DATOS_[[AGRUP. CLAS. PROF.]:[AGRUP. CLAS. PROF.]]=$B39,IF(DATOS_[Check Equiparado]="Sí",IF(DATOS_[Check Periodo Ref.]="Dentro",DATOS_[SALARIO BASE Eq],FALSE))))),
0)</f>
        <v>0</v>
      </c>
      <c r="J40" s="111">
        <f t="array" ref="J40">IFERROR(
(MEDIAN((IF(DATOS_[[Sexo]:[Sexo]]=$B40,IF(DATOS_[[AGRUP. CLAS. PROF.]:[AGRUP. CLAS. PROF.]]=$B39,IF(DATOS_[[Check Periodo Ref.]:[Check Periodo Ref.]]="Dentro",IF(DATOS_[[Check Equiparado]:[Check Equiparado]]="Sí",IF(DATOS!AE$5="Sí",(1/DATOS_[[% anualiz]:[% anualiz]]),1)*IF(DATOS!AE$4="Sí",1/DATOS_[[% normaliz]:[% normaliz]],1)*(DATOS_[Conc.Sal.01])))))))),
0)</f>
        <v>0</v>
      </c>
      <c r="K40" s="111">
        <f t="array" ref="K40">IFERROR(
(MEDIAN((IF(DATOS_[[Sexo]:[Sexo]]=$B40,IF(DATOS_[[AGRUP. CLAS. PROF.]:[AGRUP. CLAS. PROF.]]=$B39,IF(DATOS_[[Check Periodo Ref.]:[Check Periodo Ref.]]="Dentro",IF(DATOS_[[Check Equiparado]:[Check Equiparado]]="Sí",IF(DATOS!AF$5="Sí",(1/DATOS_[[% anualiz]:[% anualiz]]),1)*IF(DATOS!AF$4="Sí",1/DATOS_[[% normaliz]:[% normaliz]],1)*(DATOS_[Conc.Sal.02])))))))),
0)</f>
        <v>0</v>
      </c>
      <c r="L40" s="111">
        <f t="array" ref="L40">IFERROR(
(MEDIAN((IF(DATOS_[[Sexo]:[Sexo]]=$B40,IF(DATOS_[[AGRUP. CLAS. PROF.]:[AGRUP. CLAS. PROF.]]=$B39,IF(DATOS_[[Check Periodo Ref.]:[Check Periodo Ref.]]="Dentro",IF(DATOS_[[Check Equiparado]:[Check Equiparado]]="Sí",IF(DATOS!AG$5="Sí",(1/DATOS_[[% anualiz]:[% anualiz]]),1)*IF(DATOS!AG$4="Sí",1/DATOS_[[% normaliz]:[% normaliz]],1)*(DATOS_[Conc.Sal.03])))))))),
0)</f>
        <v>0</v>
      </c>
      <c r="M40" s="111">
        <f t="array" ref="M40">IFERROR(
(MEDIAN((IF(DATOS_[[Sexo]:[Sexo]]=$B40,IF(DATOS_[[AGRUP. CLAS. PROF.]:[AGRUP. CLAS. PROF.]]=$B39,IF(DATOS_[[Check Periodo Ref.]:[Check Periodo Ref.]]="Dentro",IF(DATOS_[[Check Equiparado]:[Check Equiparado]]="Sí",IF(DATOS!AH$5="Sí",(1/DATOS_[[% anualiz]:[% anualiz]]),1)*IF(DATOS!AH$4="Sí",1/DATOS_[[% normaliz]:[% normaliz]],1)*(DATOS_[Conc.Sal.04])))))))),
0)</f>
        <v>0</v>
      </c>
      <c r="N40" s="111">
        <f t="array" ref="N40">IFERROR(
(MEDIAN((IF(DATOS_[[Sexo]:[Sexo]]=$B40,IF(DATOS_[[AGRUP. CLAS. PROF.]:[AGRUP. CLAS. PROF.]]=$B39,IF(DATOS_[[Check Periodo Ref.]:[Check Periodo Ref.]]="Dentro",IF(DATOS_[[Check Equiparado]:[Check Equiparado]]="Sí",IF(DATOS!AI$5="Sí",(1/DATOS_[[% anualiz]:[% anualiz]]),1)*IF(DATOS!AI$4="Sí",1/DATOS_[[% normaliz]:[% normaliz]],1)*(DATOS_[Conc.Sal.05])))))))),
0)</f>
        <v>0</v>
      </c>
      <c r="O40" s="111">
        <f t="array" ref="O40">IFERROR(
(MEDIAN((IF(DATOS_[[Sexo]:[Sexo]]=$B40,IF(DATOS_[[AGRUP. CLAS. PROF.]:[AGRUP. CLAS. PROF.]]=$B39,IF(DATOS_[[Check Periodo Ref.]:[Check Periodo Ref.]]="Dentro",IF(DATOS_[[Check Equiparado]:[Check Equiparado]]="Sí",IF(DATOS!AJ$5="Sí",(1/DATOS_[[% anualiz]:[% anualiz]]),1)*IF(DATOS!AJ$4="Sí",1/DATOS_[[% normaliz]:[% normaliz]],1)*(DATOS_[Conc.Sal.06])))))))),
0)</f>
        <v>0</v>
      </c>
      <c r="P40" s="111">
        <f t="array" ref="P40">IFERROR(
(MEDIAN((IF(DATOS_[[Sexo]:[Sexo]]=$B40,IF(DATOS_[[AGRUP. CLAS. PROF.]:[AGRUP. CLAS. PROF.]]=$B39,IF(DATOS_[[Check Periodo Ref.]:[Check Periodo Ref.]]="Dentro",IF(DATOS_[[Check Equiparado]:[Check Equiparado]]="Sí",IF(DATOS!AK$5="Sí",(1/DATOS_[[% anualiz]:[% anualiz]]),1)*IF(DATOS!AK$4="Sí",1/DATOS_[[% normaliz]:[% normaliz]],1)*(DATOS_[Conc.Sal.07])))))))),
0)</f>
        <v>0</v>
      </c>
      <c r="Q40" s="111">
        <f t="array" ref="Q40">IFERROR(
(MEDIAN((IF(DATOS_[[Sexo]:[Sexo]]=$B40,IF(DATOS_[[AGRUP. CLAS. PROF.]:[AGRUP. CLAS. PROF.]]=$B39,IF(DATOS_[[Check Periodo Ref.]:[Check Periodo Ref.]]="Dentro",IF(DATOS_[[Check Equiparado]:[Check Equiparado]]="Sí",IF(DATOS!AL$5="Sí",(1/DATOS_[[% anualiz]:[% anualiz]]),1)*IF(DATOS!AL$4="Sí",1/DATOS_[[% normaliz]:[% normaliz]],1)*(DATOS_[Conc.Sal.08])))))))),
0)</f>
        <v>0</v>
      </c>
      <c r="R40" s="111">
        <f t="array" ref="R40">IFERROR(
(MEDIAN((IF(DATOS_[[Sexo]:[Sexo]]=$B40,IF(DATOS_[[AGRUP. CLAS. PROF.]:[AGRUP. CLAS. PROF.]]=$B39,IF(DATOS_[[Check Periodo Ref.]:[Check Periodo Ref.]]="Dentro",IF(DATOS_[[Check Equiparado]:[Check Equiparado]]="Sí",IF(DATOS!AM$5="Sí",(1/DATOS_[[% anualiz]:[% anualiz]]),1)*IF(DATOS!AM$4="Sí",1/DATOS_[[% normaliz]:[% normaliz]],1)*(DATOS_[Conc.Sal.09])))))))),
0)</f>
        <v>0</v>
      </c>
      <c r="S40" s="111">
        <f t="array" ref="S40">IFERROR(
(MEDIAN((IF(DATOS_[[Sexo]:[Sexo]]=$B40,IF(DATOS_[[AGRUP. CLAS. PROF.]:[AGRUP. CLAS. PROF.]]=$B39,IF(DATOS_[[Check Periodo Ref.]:[Check Periodo Ref.]]="Dentro",IF(DATOS_[[Check Equiparado]:[Check Equiparado]]="Sí",IF(DATOS!AN$5="Sí",(1/DATOS_[[% anualiz]:[% anualiz]]),1)*IF(DATOS!AN$4="Sí",1/DATOS_[[% normaliz]:[% normaliz]],1)*(DATOS_[Conc.Sal.10])))))))),
0)</f>
        <v>0</v>
      </c>
      <c r="T40" s="111">
        <f t="array" ref="T40">IFERROR(
(MEDIAN((IF(DATOS_[[Sexo]:[Sexo]]=$B40,IF(DATOS_[[AGRUP. CLAS. PROF.]:[AGRUP. CLAS. PROF.]]=$B39,IF(DATOS_[[Check Periodo Ref.]:[Check Periodo Ref.]]="Dentro",IF(DATOS_[[Check Equiparado]:[Check Equiparado]]="Sí",IF(DATOS!AO$5="Sí",(1/DATOS_[[% anualiz]:[% anualiz]]),1)*IF(DATOS!AO$4="Sí",1/DATOS_[[% normaliz]:[% normaliz]],1)*(DATOS_[Conc.Sal.11])))))))),
0)</f>
        <v>0</v>
      </c>
      <c r="U40" s="111">
        <f t="array" ref="U40">IFERROR(
(MEDIAN((IF(DATOS_[[Sexo]:[Sexo]]=$B40,IF(DATOS_[[AGRUP. CLAS. PROF.]:[AGRUP. CLAS. PROF.]]=$B39,IF(DATOS_[[Check Periodo Ref.]:[Check Periodo Ref.]]="Dentro",IF(DATOS_[[Check Equiparado]:[Check Equiparado]]="Sí",IF(DATOS!AP$5="Sí",(1/DATOS_[[% anualiz]:[% anualiz]]),1)*IF(DATOS!AP$4="Sí",1/DATOS_[[% normaliz]:[% normaliz]],1)*(DATOS_[Conc.Sal.12])))))))),
0)</f>
        <v>0</v>
      </c>
      <c r="V40" s="111">
        <f t="array" ref="V40">IFERROR(
(MEDIAN((IF(DATOS_[[Sexo]:[Sexo]]=$B40,IF(DATOS_[[AGRUP. CLAS. PROF.]:[AGRUP. CLAS. PROF.]]=$B39,IF(DATOS_[[Check Periodo Ref.]:[Check Periodo Ref.]]="Dentro",IF(DATOS_[[Check Equiparado]:[Check Equiparado]]="Sí",IF(DATOS!AQ$5="Sí",(1/DATOS_[[% anualiz]:[% anualiz]]),1)*IF(DATOS!AQ$4="Sí",1/DATOS_[[% normaliz]:[% normaliz]],1)*(DATOS_[Conc.Sal.13])))))))),
0)</f>
        <v>0</v>
      </c>
      <c r="W40" s="111">
        <f t="array" ref="W40">IFERROR(
(MEDIAN((IF(DATOS_[[Sexo]:[Sexo]]=$B40,IF(DATOS_[[AGRUP. CLAS. PROF.]:[AGRUP. CLAS. PROF.]]=$B39,IF(DATOS_[[Check Periodo Ref.]:[Check Periodo Ref.]]="Dentro",IF(DATOS_[[Check Equiparado]:[Check Equiparado]]="Sí",IF(DATOS!AR$5="Sí",(1/DATOS_[[% anualiz]:[% anualiz]]),1)*IF(DATOS!AR$4="Sí",1/DATOS_[[% normaliz]:[% normaliz]],1)*(DATOS_[Conc.Sal.14])))))))),
0)</f>
        <v>0</v>
      </c>
      <c r="X40" s="111">
        <f t="array" ref="X40">IFERROR(
(MEDIAN((IF(DATOS_[[Sexo]:[Sexo]]=$B40,IF(DATOS_[[AGRUP. CLAS. PROF.]:[AGRUP. CLAS. PROF.]]=$B39,IF(DATOS_[[Check Periodo Ref.]:[Check Periodo Ref.]]="Dentro",IF(DATOS_[[Check Equiparado]:[Check Equiparado]]="Sí",IF(DATOS!AS$5="Sí",(1/DATOS_[[% anualiz]:[% anualiz]]),1)*IF(DATOS!AS$4="Sí",1/DATOS_[[% normaliz]:[% normaliz]],1)*(DATOS_[Conc.Sal.15])))))))),
0)</f>
        <v>0</v>
      </c>
      <c r="Y40" s="111">
        <f t="array" ref="Y40">IFERROR(
(MEDIAN((IF(DATOS_[[Sexo]:[Sexo]]=$B40,IF(DATOS_[[AGRUP. CLAS. PROF.]:[AGRUP. CLAS. PROF.]]=$B39,IF(DATOS_[[Check Periodo Ref.]:[Check Periodo Ref.]]="Dentro",IF(DATOS_[[Check Equiparado]:[Check Equiparado]]="Sí",IF(DATOS!AT$5="Sí",(1/DATOS_[[% anualiz]:[% anualiz]]),1)*IF(DATOS!AT$4="Sí",1/DATOS_[[% normaliz]:[% normaliz]],1)*(DATOS_[Conc.Sal.16])))))))),
0)</f>
        <v>0</v>
      </c>
      <c r="Z40" s="111">
        <f t="array" ref="Z40">IFERROR(
(MEDIAN((IF(DATOS_[[Sexo]:[Sexo]]=$B40,IF(DATOS_[[AGRUP. CLAS. PROF.]:[AGRUP. CLAS. PROF.]]=$B39,IF(DATOS_[[Check Periodo Ref.]:[Check Periodo Ref.]]="Dentro",IF(DATOS_[[Check Equiparado]:[Check Equiparado]]="Sí",IF(DATOS!AU$5="Sí",(1/DATOS_[[% anualiz]:[% anualiz]]),1)*IF(DATOS!AU$4="Sí",1/DATOS_[[% normaliz]:[% normaliz]],1)*(DATOS_[Conc.Sal.17])))))))),
0)</f>
        <v>0</v>
      </c>
      <c r="AA40" s="111">
        <f t="array" ref="AA40">IFERROR(
(MEDIAN((IF(DATOS_[[Sexo]:[Sexo]]=$B40,IF(DATOS_[[AGRUP. CLAS. PROF.]:[AGRUP. CLAS. PROF.]]=$B39,IF(DATOS_[[Check Periodo Ref.]:[Check Periodo Ref.]]="Dentro",IF(DATOS_[[Check Equiparado]:[Check Equiparado]]="Sí",IF(DATOS!AV$5="Sí",(1/DATOS_[[% anualiz]:[% anualiz]]),1)*IF(DATOS!AV$4="Sí",1/DATOS_[[% normaliz]:[% normaliz]],1)*(DATOS_[Conc.Sal.18])))))))),
0)</f>
        <v>0</v>
      </c>
      <c r="AB40" s="111">
        <f t="array" ref="AB40">IFERROR(
(MEDIAN((IF(DATOS_[[Sexo]:[Sexo]]=$B40,IF(DATOS_[[AGRUP. CLAS. PROF.]:[AGRUP. CLAS. PROF.]]=$B39,IF(DATOS_[[Check Periodo Ref.]:[Check Periodo Ref.]]="Dentro",IF(DATOS_[[Check Equiparado]:[Check Equiparado]]="Sí",IF(DATOS!AW$5="Sí",(1/DATOS_[[% anualiz]:[% anualiz]]),1)*IF(DATOS!AW$4="Sí",1/DATOS_[[% normaliz]:[% normaliz]],1)*(DATOS_[Conc.Sal.19])))))))),
0)</f>
        <v>0</v>
      </c>
      <c r="AC40" s="111">
        <f t="array" ref="AC40">IFERROR(
(MEDIAN((IF(DATOS_[[Sexo]:[Sexo]]=$B40,IF(DATOS_[[AGRUP. CLAS. PROF.]:[AGRUP. CLAS. PROF.]]=$B39,IF(DATOS_[[Check Periodo Ref.]:[Check Periodo Ref.]]="Dentro",IF(DATOS_[[Check Equiparado]:[Check Equiparado]]="Sí",IF(DATOS!AX$5="Sí",(1/DATOS_[[% anualiz]:[% anualiz]]),1)*IF(DATOS!AX$4="Sí",1/DATOS_[[% normaliz]:[% normaliz]],1)*(DATOS_[Conc.Sal.20])))))))),
0)</f>
        <v>0</v>
      </c>
      <c r="AD40" s="111">
        <f t="array" ref="AD40">IFERROR(
(MEDIAN((IF(DATOS_[[Sexo]:[Sexo]]=$B40,IF(DATOS_[[AGRUP. CLAS. PROF.]:[AGRUP. CLAS. PROF.]]=$B39,IF(DATOS_[[Check Periodo Ref.]:[Check Periodo Ref.]]="Dentro",IF(DATOS_[[Check Equiparado]:[Check Equiparado]]="Sí",IF(DATOS!AY$5="Sí",(1/DATOS_[[% anualiz]:[% anualiz]]),1)*IF(DATOS!AY$4="Sí",1/DATOS_[[% normaliz]:[% normaliz]],1)*(DATOS_[Conc.Sal.21])))))))),
0)</f>
        <v>0</v>
      </c>
      <c r="AE40" s="111">
        <f t="array" ref="AE40">IFERROR(
(MEDIAN((IF(DATOS_[[Sexo]:[Sexo]]=$B40,IF(DATOS_[[AGRUP. CLAS. PROF.]:[AGRUP. CLAS. PROF.]]=$B39,IF(DATOS_[[Check Periodo Ref.]:[Check Periodo Ref.]]="Dentro",IF(DATOS_[[Check Equiparado]:[Check Equiparado]]="Sí",IF(DATOS!AZ$5="Sí",(1/DATOS_[[% anualiz]:[% anualiz]]),1)*IF(DATOS!AZ$4="Sí",1/DATOS_[[% normaliz]:[% normaliz]],1)*(DATOS_[Conc.Sal.22])))))))),
0)</f>
        <v>0</v>
      </c>
      <c r="AF40" s="111">
        <f t="array" ref="AF40">IFERROR(
(MEDIAN((IF(DATOS_[[Sexo]:[Sexo]]=$B40,IF(DATOS_[[AGRUP. CLAS. PROF.]:[AGRUP. CLAS. PROF.]]=$B39,IF(DATOS_[[Check Periodo Ref.]:[Check Periodo Ref.]]="Dentro",IF(DATOS_[[Check Equiparado]:[Check Equiparado]]="Sí",IF(DATOS!BA$5="Sí",(1/DATOS_[[% anualiz]:[% anualiz]]),1)*IF(DATOS!BA$4="Sí",1/DATOS_[[% normaliz]:[% normaliz]],1)*(DATOS_[Conc.Sal.23])))))))),
0)</f>
        <v>0</v>
      </c>
      <c r="AG40" s="111">
        <f t="array" ref="AG40">IFERROR(
(MEDIAN((IF(DATOS_[[Sexo]:[Sexo]]=$B40,IF(DATOS_[[AGRUP. CLAS. PROF.]:[AGRUP. CLAS. PROF.]]=$B39,IF(DATOS_[[Check Periodo Ref.]:[Check Periodo Ref.]]="Dentro",IF(DATOS_[[Check Equiparado]:[Check Equiparado]]="Sí",IF(DATOS!BB$5="Sí",(1/DATOS_[[% anualiz]:[% anualiz]]),1)*IF(DATOS!BB$4="Sí",1/DATOS_[[% normaliz]:[% normaliz]],1)*(DATOS_[Conc.Sal.24])))))))),
0)</f>
        <v>0</v>
      </c>
      <c r="AH40" s="111">
        <f t="array" ref="AH40">IFERROR(
(MEDIAN((IF(DATOS_[[Sexo]:[Sexo]]=$B40,IF(DATOS_[[AGRUP. CLAS. PROF.]:[AGRUP. CLAS. PROF.]]=$B39,IF(DATOS_[[Check Periodo Ref.]:[Check Periodo Ref.]]="Dentro",IF(DATOS_[[Check Equiparado]:[Check Equiparado]]="Sí",IF(DATOS!BC$5="Sí",(1/DATOS_[[% anualiz]:[% anualiz]]),1)*IF(DATOS!BC$4="Sí",1/DATOS_[[% normaliz]:[% normaliz]],1)*(DATOS_[Conc.Sal.25])))))))),
0)</f>
        <v>0</v>
      </c>
      <c r="AI40" s="111">
        <f t="array" ref="AI40">IFERROR(
(MEDIAN((IF(DATOS_[[Sexo]:[Sexo]]=$B40,IF(DATOS_[[AGRUP. CLAS. PROF.]:[AGRUP. CLAS. PROF.]]=$B39,IF(DATOS_[[Check Periodo Ref.]:[Check Periodo Ref.]]="Dentro",IF(DATOS_[[Check Equiparado]:[Check Equiparado]]="Sí",IF(DATOS!BD$5="Sí",(1/DATOS_[[% anualiz]:[% anualiz]]),1)*IF(DATOS!BD$4="Sí",1/DATOS_[[% normaliz]:[% normaliz]],1)*(DATOS_[Conc.Sal.26])))))))),
0)</f>
        <v>0</v>
      </c>
      <c r="AJ40" s="111">
        <f t="array" ref="AJ40">IFERROR(
(MEDIAN((IF(DATOS_[[Sexo]:[Sexo]]=$B40,IF(DATOS_[[AGRUP. CLAS. PROF.]:[AGRUP. CLAS. PROF.]]=$B39,IF(DATOS_[[Check Periodo Ref.]:[Check Periodo Ref.]]="Dentro",IF(DATOS_[[Check Equiparado]:[Check Equiparado]]="Sí",IF(DATOS!BE$5="Sí",(1/DATOS_[[% anualiz]:[% anualiz]]),1)*IF(DATOS!BE$4="Sí",1/DATOS_[[% normaliz]:[% normaliz]],1)*(DATOS_[Conc.Sal.27])))))))),
0)</f>
        <v>0</v>
      </c>
      <c r="AK40" s="111">
        <f t="array" ref="AK40">IFERROR(
(MEDIAN((IF(DATOS_[[Sexo]:[Sexo]]=$B40,IF(DATOS_[[AGRUP. CLAS. PROF.]:[AGRUP. CLAS. PROF.]]=$B39,IF(DATOS_[[Check Periodo Ref.]:[Check Periodo Ref.]]="Dentro",IF(DATOS_[[Check Equiparado]:[Check Equiparado]]="Sí",IF(DATOS!BF$5="Sí",(1/DATOS_[[% anualiz]:[% anualiz]]),1)*IF(DATOS!BF$4="Sí",1/DATOS_[[% normaliz]:[% normaliz]],1)*(DATOS_[Conc.Sal.28])))))))),
0)</f>
        <v>0</v>
      </c>
      <c r="AL40" s="111">
        <f t="array" ref="AL40">IFERROR(
(MEDIAN((IF(DATOS_[[Sexo]:[Sexo]]=$B40,IF(DATOS_[[AGRUP. CLAS. PROF.]:[AGRUP. CLAS. PROF.]]=$B39,IF(DATOS_[[Check Periodo Ref.]:[Check Periodo Ref.]]="Dentro",IF(DATOS_[[Check Equiparado]:[Check Equiparado]]="Sí",IF(DATOS!BG$5="Sí",(1/DATOS_[[% anualiz]:[% anualiz]]),1)*IF(DATOS!BG$4="Sí",1/DATOS_[[% normaliz]:[% normaliz]],1)*(DATOS_[Conc.Sal.29])))))))),
0)</f>
        <v>0</v>
      </c>
      <c r="AM40" s="111">
        <f t="array" ref="AM40">IFERROR(
(MEDIAN((IF(DATOS_[[Sexo]:[Sexo]]=$B40,IF(DATOS_[[AGRUP. CLAS. PROF.]:[AGRUP. CLAS. PROF.]]=$B39,IF(DATOS_[[Check Periodo Ref.]:[Check Periodo Ref.]]="Dentro",IF(DATOS_[[Check Equiparado]:[Check Equiparado]]="Sí",IF(DATOS!BH$5="Sí",(1/DATOS_[[% anualiz]:[% anualiz]]),1)*IF(DATOS!BH$4="Sí",1/DATOS_[[% normaliz]:[% normaliz]],1)*(DATOS_[Conc.Sal.30])))))))),
0)</f>
        <v>0</v>
      </c>
      <c r="AN40" s="112">
        <f t="array" ref="AN40">IFERROR(
MEDIAN(IF(DATOS_[Sexo]=$B40,IF(DATOS_[[AGRUP. CLAS. PROF.]:[AGRUP. CLAS. PROF.]]=$B39,IF(DATOS_[Check Equiparado]="Sí",IF(DATOS_[Check Periodo Ref.]="Dentro",DATOS_[Tot COMPL.SAL Eq],FALSE))))),
0)</f>
        <v>0</v>
      </c>
      <c r="AO40" s="113">
        <f t="array" ref="AO40">IFERROR(
MEDIAN(IF(DATOS_[Sexo]=$B40,IF(DATOS_[[AGRUP. CLAS. PROF.]:[AGRUP. CLAS. PROF.]]=$B39,IF(DATOS_[Check Equiparado]="Sí",IF(DATOS_[Check Periodo Ref.]="Dentro",DATOS_[TOTAL SALARIO Eq],FALSE))))),
0)</f>
        <v>0</v>
      </c>
      <c r="AP40" s="114">
        <f t="array" ref="AP40">IFERROR(
(MEDIAN((IF(DATOS_[[Sexo]:[Sexo]]=$B40,IF(DATOS_[[AGRUP. CLAS. PROF.]:[AGRUP. CLAS. PROF.]]=$B39,IF(DATOS_[[Check Periodo Ref.]:[Check Periodo Ref.]]="Dentro",IF(DATOS_[[Check Equiparado]:[Check Equiparado]]="Sí",IF(DATOS!BI$5="Sí",(1/DATOS_[[% anualiz]:[% anualiz]]),1)*IF(DATOS!BI$4="Sí",1/DATOS_[[% normaliz]:[% normaliz]],1)*(DATOS_[C.Extra.01])))))))),
0)</f>
        <v>0</v>
      </c>
      <c r="AQ40" s="114">
        <f t="array" ref="AQ40">IFERROR(
(MEDIAN((IF(DATOS_[[Sexo]:[Sexo]]=$B40,IF(DATOS_[[AGRUP. CLAS. PROF.]:[AGRUP. CLAS. PROF.]]=$B39,IF(DATOS_[[Check Periodo Ref.]:[Check Periodo Ref.]]="Dentro",IF(DATOS_[[Check Equiparado]:[Check Equiparado]]="Sí",IF(DATOS!BJ$5="Sí",(1/DATOS_[[% anualiz]:[% anualiz]]),1)*IF(DATOS!BJ$4="Sí",1/DATOS_[[% normaliz]:[% normaliz]],1)*(DATOS_[C.Extra.02])))))))),
0)</f>
        <v>0</v>
      </c>
      <c r="AR40" s="114">
        <f t="array" ref="AR40">IFERROR(
(MEDIAN((IF(DATOS_[[Sexo]:[Sexo]]=$B40,IF(DATOS_[[AGRUP. CLAS. PROF.]:[AGRUP. CLAS. PROF.]]=$B39,IF(DATOS_[[Check Periodo Ref.]:[Check Periodo Ref.]]="Dentro",IF(DATOS_[[Check Equiparado]:[Check Equiparado]]="Sí",IF(DATOS!BK$5="Sí",(1/DATOS_[[% anualiz]:[% anualiz]]),1)*IF(DATOS!BK$4="Sí",1/DATOS_[[% normaliz]:[% normaliz]],1)*(DATOS_[C.Extra.03])))))))),
0)</f>
        <v>0</v>
      </c>
      <c r="AS40" s="114">
        <f t="array" ref="AS40">IFERROR(
(MEDIAN((IF(DATOS_[[Sexo]:[Sexo]]=$B40,IF(DATOS_[[AGRUP. CLAS. PROF.]:[AGRUP. CLAS. PROF.]]=$B39,IF(DATOS_[[Check Periodo Ref.]:[Check Periodo Ref.]]="Dentro",IF(DATOS_[[Check Equiparado]:[Check Equiparado]]="Sí",IF(DATOS!BL$5="Sí",(1/DATOS_[[% anualiz]:[% anualiz]]),1)*IF(DATOS!BL$4="Sí",1/DATOS_[[% normaliz]:[% normaliz]],1)*(DATOS_[C.Extra.04])))))))),
0)</f>
        <v>0</v>
      </c>
      <c r="AT40" s="114">
        <f t="array" ref="AT40">IFERROR(
(MEDIAN((IF(DATOS_[[Sexo]:[Sexo]]=$B40,IF(DATOS_[[AGRUP. CLAS. PROF.]:[AGRUP. CLAS. PROF.]]=$B39,IF(DATOS_[[Check Periodo Ref.]:[Check Periodo Ref.]]="Dentro",IF(DATOS_[[Check Equiparado]:[Check Equiparado]]="Sí",IF(DATOS!BM$5="Sí",(1/DATOS_[[% anualiz]:[% anualiz]]),1)*IF(DATOS!BM$4="Sí",1/DATOS_[[% normaliz]:[% normaliz]],1)*(DATOS_[C.Extra.05])))))))),
0)</f>
        <v>0</v>
      </c>
      <c r="AU40" s="115">
        <f t="array" ref="AU40">IFERROR(
MEDIAN(IF(DATOS_[Sexo]=$B40,IF(DATOS_[[AGRUP. CLAS. PROF.]:[AGRUP. CLAS. PROF.]]=$B39,IF(DATOS_[Check Equiparado]="Sí",IF(DATOS_[Check Periodo Ref.]="Dentro",DATOS_[Tot Extrasalarial Eq],FALSE))))),
0)</f>
        <v>0</v>
      </c>
      <c r="AV40" s="116">
        <f t="array" ref="AV40">IFERROR(
MEDIAN(IF(DATOS_[Sexo]=$B40,IF(DATOS_[[AGRUP. CLAS. PROF.]:[AGRUP. CLAS. PROF.]]=$B39,IF(DATOS_[Check Equiparado]="Sí",IF(DATOS_[Check Periodo Ref.]="Dentro",DATOS_[TOTAL Retrib Eq],FALSE))))),
0)</f>
        <v>0</v>
      </c>
    </row>
    <row r="41" spans="1:48" x14ac:dyDescent="0.3">
      <c r="A41" s="42" t="str">
        <f t="shared" ref="A41" si="38">+A40</f>
        <v>[ocultar]</v>
      </c>
      <c r="B41" s="86" t="s">
        <v>163</v>
      </c>
      <c r="C41" s="33">
        <f t="array" ref="C41">SUM(IF($B41=DATOS_[Sexo],
IF($B39=DATOS_[AGRUP. CLAS. PROF.],
IF("Dentro"=DATOS_[Check Periodo Ref.],
1/(COUNTIFS(DATOS_[Sexo],$B41,DATOS_[AGRUP. CLAS. PROF.],$B39,DATOS_[Check Periodo Ref.],"Dentro",DATOS_[id],DATOS_[id]))))))</f>
        <v>0</v>
      </c>
      <c r="D41" s="35">
        <f>COUNTIFS(DATOS_[AGRUP. CLAS. PROF.],$B39,DATOS_[Sexo],$B41,DATOS_[Check Periodo Ref.],"Dentro")</f>
        <v>0</v>
      </c>
      <c r="E41" s="35">
        <f>COUNTIFS(DATOS_[AGRUP. CLAS. PROF.],$B39,DATOS_[Sexo],$B41,DATOS_[Check Periodo Ref.],"Dentro",DATOS_[Check Nº SC Norm],"Sí")</f>
        <v>0</v>
      </c>
      <c r="F41" s="35">
        <f>COUNTIFS(DATOS_[AGRUP. CLAS. PROF.],$B39,DATOS_[Sexo],$B41,DATOS_[Check Periodo Ref.],"Dentro",DATOS_[Check Nº SC Anualiz],"Sí")</f>
        <v>0</v>
      </c>
      <c r="G41" s="35">
        <f>COUNTIFS(DATOS_[AGRUP. CLAS. PROF.],$B39,DATOS_[Sexo],$B41,DATOS_[Check Periodo Ref.],"Dentro",DATOS_[Check Nº SC Norm y Anualiz],"Sí")</f>
        <v>0</v>
      </c>
      <c r="H41" s="35">
        <f>COUNTIFS(DATOS_[AGRUP. CLAS. PROF.],$B39,DATOS_[Sexo],$B41,DATOS_[Check Periodo Ref.],"Dentro",DATOS_[Check Equiparación],"Sí")</f>
        <v>0</v>
      </c>
      <c r="I41" s="110" cm="1">
        <f t="array" ref="I41">IFERROR(
MEDIAN(IF(DATOS_[Sexo]=$B41,IF(DATOS_[[AGRUP. CLAS. PROF.]:[AGRUP. CLAS. PROF.]]=$B39,IF(DATOS_[Check Equiparado]="Sí",IF(DATOS_[Check Periodo Ref.]="Dentro",DATOS_[SALARIO BASE Eq],FALSE))))),
0)</f>
        <v>0</v>
      </c>
      <c r="J41" s="111">
        <f t="array" ref="J41">IFERROR(
(MEDIAN((IF(DATOS_[[Sexo]:[Sexo]]=$B41,IF(DATOS_[[AGRUP. CLAS. PROF.]:[AGRUP. CLAS. PROF.]]=$B39,IF(DATOS_[[Check Periodo Ref.]:[Check Periodo Ref.]]="Dentro",IF(DATOS_[[Check Equiparado]:[Check Equiparado]]="Sí",IF(DATOS!AE$5="Sí",(1/DATOS_[[% anualiz]:[% anualiz]]),1)*IF(DATOS!AE$4="Sí",1/DATOS_[[% normaliz]:[% normaliz]],1)*(DATOS_[Conc.Sal.01])))))))),
0)</f>
        <v>0</v>
      </c>
      <c r="K41" s="111">
        <f t="array" ref="K41">IFERROR(
(MEDIAN((IF(DATOS_[[Sexo]:[Sexo]]=$B41,IF(DATOS_[[AGRUP. CLAS. PROF.]:[AGRUP. CLAS. PROF.]]=$B39,IF(DATOS_[[Check Periodo Ref.]:[Check Periodo Ref.]]="Dentro",IF(DATOS_[[Check Equiparado]:[Check Equiparado]]="Sí",IF(DATOS!AF$5="Sí",(1/DATOS_[[% anualiz]:[% anualiz]]),1)*IF(DATOS!AF$4="Sí",1/DATOS_[[% normaliz]:[% normaliz]],1)*(DATOS_[Conc.Sal.02])))))))),
0)</f>
        <v>0</v>
      </c>
      <c r="L41" s="111">
        <f t="array" ref="L41">IFERROR(
(MEDIAN((IF(DATOS_[[Sexo]:[Sexo]]=$B41,IF(DATOS_[[AGRUP. CLAS. PROF.]:[AGRUP. CLAS. PROF.]]=$B39,IF(DATOS_[[Check Periodo Ref.]:[Check Periodo Ref.]]="Dentro",IF(DATOS_[[Check Equiparado]:[Check Equiparado]]="Sí",IF(DATOS!AG$5="Sí",(1/DATOS_[[% anualiz]:[% anualiz]]),1)*IF(DATOS!AG$4="Sí",1/DATOS_[[% normaliz]:[% normaliz]],1)*(DATOS_[Conc.Sal.03])))))))),
0)</f>
        <v>0</v>
      </c>
      <c r="M41" s="111">
        <f t="array" ref="M41">IFERROR(
(MEDIAN((IF(DATOS_[[Sexo]:[Sexo]]=$B41,IF(DATOS_[[AGRUP. CLAS. PROF.]:[AGRUP. CLAS. PROF.]]=$B39,IF(DATOS_[[Check Periodo Ref.]:[Check Periodo Ref.]]="Dentro",IF(DATOS_[[Check Equiparado]:[Check Equiparado]]="Sí",IF(DATOS!AH$5="Sí",(1/DATOS_[[% anualiz]:[% anualiz]]),1)*IF(DATOS!AH$4="Sí",1/DATOS_[[% normaliz]:[% normaliz]],1)*(DATOS_[Conc.Sal.04])))))))),
0)</f>
        <v>0</v>
      </c>
      <c r="N41" s="111">
        <f t="array" ref="N41">IFERROR(
(MEDIAN((IF(DATOS_[[Sexo]:[Sexo]]=$B41,IF(DATOS_[[AGRUP. CLAS. PROF.]:[AGRUP. CLAS. PROF.]]=$B39,IF(DATOS_[[Check Periodo Ref.]:[Check Periodo Ref.]]="Dentro",IF(DATOS_[[Check Equiparado]:[Check Equiparado]]="Sí",IF(DATOS!AI$5="Sí",(1/DATOS_[[% anualiz]:[% anualiz]]),1)*IF(DATOS!AI$4="Sí",1/DATOS_[[% normaliz]:[% normaliz]],1)*(DATOS_[Conc.Sal.05])))))))),
0)</f>
        <v>0</v>
      </c>
      <c r="O41" s="111">
        <f t="array" ref="O41">IFERROR(
(MEDIAN((IF(DATOS_[[Sexo]:[Sexo]]=$B41,IF(DATOS_[[AGRUP. CLAS. PROF.]:[AGRUP. CLAS. PROF.]]=$B39,IF(DATOS_[[Check Periodo Ref.]:[Check Periodo Ref.]]="Dentro",IF(DATOS_[[Check Equiparado]:[Check Equiparado]]="Sí",IF(DATOS!AJ$5="Sí",(1/DATOS_[[% anualiz]:[% anualiz]]),1)*IF(DATOS!AJ$4="Sí",1/DATOS_[[% normaliz]:[% normaliz]],1)*(DATOS_[Conc.Sal.06])))))))),
0)</f>
        <v>0</v>
      </c>
      <c r="P41" s="111">
        <f t="array" ref="P41">IFERROR(
(MEDIAN((IF(DATOS_[[Sexo]:[Sexo]]=$B41,IF(DATOS_[[AGRUP. CLAS. PROF.]:[AGRUP. CLAS. PROF.]]=$B39,IF(DATOS_[[Check Periodo Ref.]:[Check Periodo Ref.]]="Dentro",IF(DATOS_[[Check Equiparado]:[Check Equiparado]]="Sí",IF(DATOS!AK$5="Sí",(1/DATOS_[[% anualiz]:[% anualiz]]),1)*IF(DATOS!AK$4="Sí",1/DATOS_[[% normaliz]:[% normaliz]],1)*(DATOS_[Conc.Sal.07])))))))),
0)</f>
        <v>0</v>
      </c>
      <c r="Q41" s="111">
        <f t="array" ref="Q41">IFERROR(
(MEDIAN((IF(DATOS_[[Sexo]:[Sexo]]=$B41,IF(DATOS_[[AGRUP. CLAS. PROF.]:[AGRUP. CLAS. PROF.]]=$B39,IF(DATOS_[[Check Periodo Ref.]:[Check Periodo Ref.]]="Dentro",IF(DATOS_[[Check Equiparado]:[Check Equiparado]]="Sí",IF(DATOS!AL$5="Sí",(1/DATOS_[[% anualiz]:[% anualiz]]),1)*IF(DATOS!AL$4="Sí",1/DATOS_[[% normaliz]:[% normaliz]],1)*(DATOS_[Conc.Sal.08])))))))),
0)</f>
        <v>0</v>
      </c>
      <c r="R41" s="111">
        <f t="array" ref="R41">IFERROR(
(MEDIAN((IF(DATOS_[[Sexo]:[Sexo]]=$B41,IF(DATOS_[[AGRUP. CLAS. PROF.]:[AGRUP. CLAS. PROF.]]=$B39,IF(DATOS_[[Check Periodo Ref.]:[Check Periodo Ref.]]="Dentro",IF(DATOS_[[Check Equiparado]:[Check Equiparado]]="Sí",IF(DATOS!AM$5="Sí",(1/DATOS_[[% anualiz]:[% anualiz]]),1)*IF(DATOS!AM$4="Sí",1/DATOS_[[% normaliz]:[% normaliz]],1)*(DATOS_[Conc.Sal.09])))))))),
0)</f>
        <v>0</v>
      </c>
      <c r="S41" s="111">
        <f t="array" ref="S41">IFERROR(
(MEDIAN((IF(DATOS_[[Sexo]:[Sexo]]=$B41,IF(DATOS_[[AGRUP. CLAS. PROF.]:[AGRUP. CLAS. PROF.]]=$B39,IF(DATOS_[[Check Periodo Ref.]:[Check Periodo Ref.]]="Dentro",IF(DATOS_[[Check Equiparado]:[Check Equiparado]]="Sí",IF(DATOS!AN$5="Sí",(1/DATOS_[[% anualiz]:[% anualiz]]),1)*IF(DATOS!AN$4="Sí",1/DATOS_[[% normaliz]:[% normaliz]],1)*(DATOS_[Conc.Sal.10])))))))),
0)</f>
        <v>0</v>
      </c>
      <c r="T41" s="111">
        <f t="array" ref="T41">IFERROR(
(MEDIAN((IF(DATOS_[[Sexo]:[Sexo]]=$B41,IF(DATOS_[[AGRUP. CLAS. PROF.]:[AGRUP. CLAS. PROF.]]=$B39,IF(DATOS_[[Check Periodo Ref.]:[Check Periodo Ref.]]="Dentro",IF(DATOS_[[Check Equiparado]:[Check Equiparado]]="Sí",IF(DATOS!AO$5="Sí",(1/DATOS_[[% anualiz]:[% anualiz]]),1)*IF(DATOS!AO$4="Sí",1/DATOS_[[% normaliz]:[% normaliz]],1)*(DATOS_[Conc.Sal.11])))))))),
0)</f>
        <v>0</v>
      </c>
      <c r="U41" s="111">
        <f t="array" ref="U41">IFERROR(
(MEDIAN((IF(DATOS_[[Sexo]:[Sexo]]=$B41,IF(DATOS_[[AGRUP. CLAS. PROF.]:[AGRUP. CLAS. PROF.]]=$B39,IF(DATOS_[[Check Periodo Ref.]:[Check Periodo Ref.]]="Dentro",IF(DATOS_[[Check Equiparado]:[Check Equiparado]]="Sí",IF(DATOS!AP$5="Sí",(1/DATOS_[[% anualiz]:[% anualiz]]),1)*IF(DATOS!AP$4="Sí",1/DATOS_[[% normaliz]:[% normaliz]],1)*(DATOS_[Conc.Sal.12])))))))),
0)</f>
        <v>0</v>
      </c>
      <c r="V41" s="111">
        <f t="array" ref="V41">IFERROR(
(MEDIAN((IF(DATOS_[[Sexo]:[Sexo]]=$B41,IF(DATOS_[[AGRUP. CLAS. PROF.]:[AGRUP. CLAS. PROF.]]=$B39,IF(DATOS_[[Check Periodo Ref.]:[Check Periodo Ref.]]="Dentro",IF(DATOS_[[Check Equiparado]:[Check Equiparado]]="Sí",IF(DATOS!AQ$5="Sí",(1/DATOS_[[% anualiz]:[% anualiz]]),1)*IF(DATOS!AQ$4="Sí",1/DATOS_[[% normaliz]:[% normaliz]],1)*(DATOS_[Conc.Sal.13])))))))),
0)</f>
        <v>0</v>
      </c>
      <c r="W41" s="111">
        <f t="array" ref="W41">IFERROR(
(MEDIAN((IF(DATOS_[[Sexo]:[Sexo]]=$B41,IF(DATOS_[[AGRUP. CLAS. PROF.]:[AGRUP. CLAS. PROF.]]=$B39,IF(DATOS_[[Check Periodo Ref.]:[Check Periodo Ref.]]="Dentro",IF(DATOS_[[Check Equiparado]:[Check Equiparado]]="Sí",IF(DATOS!AR$5="Sí",(1/DATOS_[[% anualiz]:[% anualiz]]),1)*IF(DATOS!AR$4="Sí",1/DATOS_[[% normaliz]:[% normaliz]],1)*(DATOS_[Conc.Sal.14])))))))),
0)</f>
        <v>0</v>
      </c>
      <c r="X41" s="111">
        <f t="array" ref="X41">IFERROR(
(MEDIAN((IF(DATOS_[[Sexo]:[Sexo]]=$B41,IF(DATOS_[[AGRUP. CLAS. PROF.]:[AGRUP. CLAS. PROF.]]=$B39,IF(DATOS_[[Check Periodo Ref.]:[Check Periodo Ref.]]="Dentro",IF(DATOS_[[Check Equiparado]:[Check Equiparado]]="Sí",IF(DATOS!AS$5="Sí",(1/DATOS_[[% anualiz]:[% anualiz]]),1)*IF(DATOS!AS$4="Sí",1/DATOS_[[% normaliz]:[% normaliz]],1)*(DATOS_[Conc.Sal.15])))))))),
0)</f>
        <v>0</v>
      </c>
      <c r="Y41" s="111">
        <f t="array" ref="Y41">IFERROR(
(MEDIAN((IF(DATOS_[[Sexo]:[Sexo]]=$B41,IF(DATOS_[[AGRUP. CLAS. PROF.]:[AGRUP. CLAS. PROF.]]=$B39,IF(DATOS_[[Check Periodo Ref.]:[Check Periodo Ref.]]="Dentro",IF(DATOS_[[Check Equiparado]:[Check Equiparado]]="Sí",IF(DATOS!AT$5="Sí",(1/DATOS_[[% anualiz]:[% anualiz]]),1)*IF(DATOS!AT$4="Sí",1/DATOS_[[% normaliz]:[% normaliz]],1)*(DATOS_[Conc.Sal.16])))))))),
0)</f>
        <v>0</v>
      </c>
      <c r="Z41" s="111">
        <f t="array" ref="Z41">IFERROR(
(MEDIAN((IF(DATOS_[[Sexo]:[Sexo]]=$B41,IF(DATOS_[[AGRUP. CLAS. PROF.]:[AGRUP. CLAS. PROF.]]=$B39,IF(DATOS_[[Check Periodo Ref.]:[Check Periodo Ref.]]="Dentro",IF(DATOS_[[Check Equiparado]:[Check Equiparado]]="Sí",IF(DATOS!AU$5="Sí",(1/DATOS_[[% anualiz]:[% anualiz]]),1)*IF(DATOS!AU$4="Sí",1/DATOS_[[% normaliz]:[% normaliz]],1)*(DATOS_[Conc.Sal.17])))))))),
0)</f>
        <v>0</v>
      </c>
      <c r="AA41" s="111">
        <f t="array" ref="AA41">IFERROR(
(MEDIAN((IF(DATOS_[[Sexo]:[Sexo]]=$B41,IF(DATOS_[[AGRUP. CLAS. PROF.]:[AGRUP. CLAS. PROF.]]=$B39,IF(DATOS_[[Check Periodo Ref.]:[Check Periodo Ref.]]="Dentro",IF(DATOS_[[Check Equiparado]:[Check Equiparado]]="Sí",IF(DATOS!AV$5="Sí",(1/DATOS_[[% anualiz]:[% anualiz]]),1)*IF(DATOS!AV$4="Sí",1/DATOS_[[% normaliz]:[% normaliz]],1)*(DATOS_[Conc.Sal.18])))))))),
0)</f>
        <v>0</v>
      </c>
      <c r="AB41" s="111">
        <f t="array" ref="AB41">IFERROR(
(MEDIAN((IF(DATOS_[[Sexo]:[Sexo]]=$B41,IF(DATOS_[[AGRUP. CLAS. PROF.]:[AGRUP. CLAS. PROF.]]=$B39,IF(DATOS_[[Check Periodo Ref.]:[Check Periodo Ref.]]="Dentro",IF(DATOS_[[Check Equiparado]:[Check Equiparado]]="Sí",IF(DATOS!AW$5="Sí",(1/DATOS_[[% anualiz]:[% anualiz]]),1)*IF(DATOS!AW$4="Sí",1/DATOS_[[% normaliz]:[% normaliz]],1)*(DATOS_[Conc.Sal.19])))))))),
0)</f>
        <v>0</v>
      </c>
      <c r="AC41" s="111">
        <f t="array" ref="AC41">IFERROR(
(MEDIAN((IF(DATOS_[[Sexo]:[Sexo]]=$B41,IF(DATOS_[[AGRUP. CLAS. PROF.]:[AGRUP. CLAS. PROF.]]=$B39,IF(DATOS_[[Check Periodo Ref.]:[Check Periodo Ref.]]="Dentro",IF(DATOS_[[Check Equiparado]:[Check Equiparado]]="Sí",IF(DATOS!AX$5="Sí",(1/DATOS_[[% anualiz]:[% anualiz]]),1)*IF(DATOS!AX$4="Sí",1/DATOS_[[% normaliz]:[% normaliz]],1)*(DATOS_[Conc.Sal.20])))))))),
0)</f>
        <v>0</v>
      </c>
      <c r="AD41" s="111">
        <f t="array" ref="AD41">IFERROR(
(MEDIAN((IF(DATOS_[[Sexo]:[Sexo]]=$B41,IF(DATOS_[[AGRUP. CLAS. PROF.]:[AGRUP. CLAS. PROF.]]=$B39,IF(DATOS_[[Check Periodo Ref.]:[Check Periodo Ref.]]="Dentro",IF(DATOS_[[Check Equiparado]:[Check Equiparado]]="Sí",IF(DATOS!AY$5="Sí",(1/DATOS_[[% anualiz]:[% anualiz]]),1)*IF(DATOS!AY$4="Sí",1/DATOS_[[% normaliz]:[% normaliz]],1)*(DATOS_[Conc.Sal.21])))))))),
0)</f>
        <v>0</v>
      </c>
      <c r="AE41" s="111">
        <f t="array" ref="AE41">IFERROR(
(MEDIAN((IF(DATOS_[[Sexo]:[Sexo]]=$B41,IF(DATOS_[[AGRUP. CLAS. PROF.]:[AGRUP. CLAS. PROF.]]=$B39,IF(DATOS_[[Check Periodo Ref.]:[Check Periodo Ref.]]="Dentro",IF(DATOS_[[Check Equiparado]:[Check Equiparado]]="Sí",IF(DATOS!AZ$5="Sí",(1/DATOS_[[% anualiz]:[% anualiz]]),1)*IF(DATOS!AZ$4="Sí",1/DATOS_[[% normaliz]:[% normaliz]],1)*(DATOS_[Conc.Sal.22])))))))),
0)</f>
        <v>0</v>
      </c>
      <c r="AF41" s="111">
        <f t="array" ref="AF41">IFERROR(
(MEDIAN((IF(DATOS_[[Sexo]:[Sexo]]=$B41,IF(DATOS_[[AGRUP. CLAS. PROF.]:[AGRUP. CLAS. PROF.]]=$B39,IF(DATOS_[[Check Periodo Ref.]:[Check Periodo Ref.]]="Dentro",IF(DATOS_[[Check Equiparado]:[Check Equiparado]]="Sí",IF(DATOS!BA$5="Sí",(1/DATOS_[[% anualiz]:[% anualiz]]),1)*IF(DATOS!BA$4="Sí",1/DATOS_[[% normaliz]:[% normaliz]],1)*(DATOS_[Conc.Sal.23])))))))),
0)</f>
        <v>0</v>
      </c>
      <c r="AG41" s="111">
        <f t="array" ref="AG41">IFERROR(
(MEDIAN((IF(DATOS_[[Sexo]:[Sexo]]=$B41,IF(DATOS_[[AGRUP. CLAS. PROF.]:[AGRUP. CLAS. PROF.]]=$B39,IF(DATOS_[[Check Periodo Ref.]:[Check Periodo Ref.]]="Dentro",IF(DATOS_[[Check Equiparado]:[Check Equiparado]]="Sí",IF(DATOS!BB$5="Sí",(1/DATOS_[[% anualiz]:[% anualiz]]),1)*IF(DATOS!BB$4="Sí",1/DATOS_[[% normaliz]:[% normaliz]],1)*(DATOS_[Conc.Sal.24])))))))),
0)</f>
        <v>0</v>
      </c>
      <c r="AH41" s="111">
        <f t="array" ref="AH41">IFERROR(
(MEDIAN((IF(DATOS_[[Sexo]:[Sexo]]=$B41,IF(DATOS_[[AGRUP. CLAS. PROF.]:[AGRUP. CLAS. PROF.]]=$B39,IF(DATOS_[[Check Periodo Ref.]:[Check Periodo Ref.]]="Dentro",IF(DATOS_[[Check Equiparado]:[Check Equiparado]]="Sí",IF(DATOS!BC$5="Sí",(1/DATOS_[[% anualiz]:[% anualiz]]),1)*IF(DATOS!BC$4="Sí",1/DATOS_[[% normaliz]:[% normaliz]],1)*(DATOS_[Conc.Sal.25])))))))),
0)</f>
        <v>0</v>
      </c>
      <c r="AI41" s="111">
        <f t="array" ref="AI41">IFERROR(
(MEDIAN((IF(DATOS_[[Sexo]:[Sexo]]=$B41,IF(DATOS_[[AGRUP. CLAS. PROF.]:[AGRUP. CLAS. PROF.]]=$B39,IF(DATOS_[[Check Periodo Ref.]:[Check Periodo Ref.]]="Dentro",IF(DATOS_[[Check Equiparado]:[Check Equiparado]]="Sí",IF(DATOS!BD$5="Sí",(1/DATOS_[[% anualiz]:[% anualiz]]),1)*IF(DATOS!BD$4="Sí",1/DATOS_[[% normaliz]:[% normaliz]],1)*(DATOS_[Conc.Sal.26])))))))),
0)</f>
        <v>0</v>
      </c>
      <c r="AJ41" s="111">
        <f t="array" ref="AJ41">IFERROR(
(MEDIAN((IF(DATOS_[[Sexo]:[Sexo]]=$B41,IF(DATOS_[[AGRUP. CLAS. PROF.]:[AGRUP. CLAS. PROF.]]=$B39,IF(DATOS_[[Check Periodo Ref.]:[Check Periodo Ref.]]="Dentro",IF(DATOS_[[Check Equiparado]:[Check Equiparado]]="Sí",IF(DATOS!BE$5="Sí",(1/DATOS_[[% anualiz]:[% anualiz]]),1)*IF(DATOS!BE$4="Sí",1/DATOS_[[% normaliz]:[% normaliz]],1)*(DATOS_[Conc.Sal.27])))))))),
0)</f>
        <v>0</v>
      </c>
      <c r="AK41" s="111">
        <f t="array" ref="AK41">IFERROR(
(MEDIAN((IF(DATOS_[[Sexo]:[Sexo]]=$B41,IF(DATOS_[[AGRUP. CLAS. PROF.]:[AGRUP. CLAS. PROF.]]=$B39,IF(DATOS_[[Check Periodo Ref.]:[Check Periodo Ref.]]="Dentro",IF(DATOS_[[Check Equiparado]:[Check Equiparado]]="Sí",IF(DATOS!BF$5="Sí",(1/DATOS_[[% anualiz]:[% anualiz]]),1)*IF(DATOS!BF$4="Sí",1/DATOS_[[% normaliz]:[% normaliz]],1)*(DATOS_[Conc.Sal.28])))))))),
0)</f>
        <v>0</v>
      </c>
      <c r="AL41" s="111">
        <f t="array" ref="AL41">IFERROR(
(MEDIAN((IF(DATOS_[[Sexo]:[Sexo]]=$B41,IF(DATOS_[[AGRUP. CLAS. PROF.]:[AGRUP. CLAS. PROF.]]=$B39,IF(DATOS_[[Check Periodo Ref.]:[Check Periodo Ref.]]="Dentro",IF(DATOS_[[Check Equiparado]:[Check Equiparado]]="Sí",IF(DATOS!BG$5="Sí",(1/DATOS_[[% anualiz]:[% anualiz]]),1)*IF(DATOS!BG$4="Sí",1/DATOS_[[% normaliz]:[% normaliz]],1)*(DATOS_[Conc.Sal.29])))))))),
0)</f>
        <v>0</v>
      </c>
      <c r="AM41" s="111">
        <f t="array" ref="AM41">IFERROR(
(MEDIAN((IF(DATOS_[[Sexo]:[Sexo]]=$B41,IF(DATOS_[[AGRUP. CLAS. PROF.]:[AGRUP. CLAS. PROF.]]=$B39,IF(DATOS_[[Check Periodo Ref.]:[Check Periodo Ref.]]="Dentro",IF(DATOS_[[Check Equiparado]:[Check Equiparado]]="Sí",IF(DATOS!BH$5="Sí",(1/DATOS_[[% anualiz]:[% anualiz]]),1)*IF(DATOS!BH$4="Sí",1/DATOS_[[% normaliz]:[% normaliz]],1)*(DATOS_[Conc.Sal.30])))))))),
0)</f>
        <v>0</v>
      </c>
      <c r="AN41" s="112">
        <f t="array" ref="AN41">IFERROR(
MEDIAN(IF(DATOS_[Sexo]=$B41,IF(DATOS_[[AGRUP. CLAS. PROF.]:[AGRUP. CLAS. PROF.]]=$B39,IF(DATOS_[Check Equiparado]="Sí",IF(DATOS_[Check Periodo Ref.]="Dentro",DATOS_[Tot COMPL.SAL Eq],FALSE))))),
0)</f>
        <v>0</v>
      </c>
      <c r="AO41" s="113">
        <f t="array" ref="AO41">IFERROR(
MEDIAN(IF(DATOS_[Sexo]=$B41,IF(DATOS_[[AGRUP. CLAS. PROF.]:[AGRUP. CLAS. PROF.]]=$B39,IF(DATOS_[Check Equiparado]="Sí",IF(DATOS_[Check Periodo Ref.]="Dentro",DATOS_[TOTAL SALARIO Eq],FALSE))))),
0)</f>
        <v>0</v>
      </c>
      <c r="AP41" s="114">
        <f t="array" ref="AP41">IFERROR(
(MEDIAN((IF(DATOS_[[Sexo]:[Sexo]]=$B41,IF(DATOS_[[AGRUP. CLAS. PROF.]:[AGRUP. CLAS. PROF.]]=$B39,IF(DATOS_[[Check Periodo Ref.]:[Check Periodo Ref.]]="Dentro",IF(DATOS_[[Check Equiparado]:[Check Equiparado]]="Sí",IF(DATOS!BI$5="Sí",(1/DATOS_[[% anualiz]:[% anualiz]]),1)*IF(DATOS!BI$4="Sí",1/DATOS_[[% normaliz]:[% normaliz]],1)*(DATOS_[C.Extra.01])))))))),
0)</f>
        <v>0</v>
      </c>
      <c r="AQ41" s="114">
        <f t="array" ref="AQ41">IFERROR(
(MEDIAN((IF(DATOS_[[Sexo]:[Sexo]]=$B41,IF(DATOS_[[AGRUP. CLAS. PROF.]:[AGRUP. CLAS. PROF.]]=$B39,IF(DATOS_[[Check Periodo Ref.]:[Check Periodo Ref.]]="Dentro",IF(DATOS_[[Check Equiparado]:[Check Equiparado]]="Sí",IF(DATOS!BJ$5="Sí",(1/DATOS_[[% anualiz]:[% anualiz]]),1)*IF(DATOS!BJ$4="Sí",1/DATOS_[[% normaliz]:[% normaliz]],1)*(DATOS_[C.Extra.02])))))))),
0)</f>
        <v>0</v>
      </c>
      <c r="AR41" s="114">
        <f t="array" ref="AR41">IFERROR(
(MEDIAN((IF(DATOS_[[Sexo]:[Sexo]]=$B41,IF(DATOS_[[AGRUP. CLAS. PROF.]:[AGRUP. CLAS. PROF.]]=$B39,IF(DATOS_[[Check Periodo Ref.]:[Check Periodo Ref.]]="Dentro",IF(DATOS_[[Check Equiparado]:[Check Equiparado]]="Sí",IF(DATOS!BK$5="Sí",(1/DATOS_[[% anualiz]:[% anualiz]]),1)*IF(DATOS!BK$4="Sí",1/DATOS_[[% normaliz]:[% normaliz]],1)*(DATOS_[C.Extra.03])))))))),
0)</f>
        <v>0</v>
      </c>
      <c r="AS41" s="114">
        <f t="array" ref="AS41">IFERROR(
(MEDIAN((IF(DATOS_[[Sexo]:[Sexo]]=$B41,IF(DATOS_[[AGRUP. CLAS. PROF.]:[AGRUP. CLAS. PROF.]]=$B39,IF(DATOS_[[Check Periodo Ref.]:[Check Periodo Ref.]]="Dentro",IF(DATOS_[[Check Equiparado]:[Check Equiparado]]="Sí",IF(DATOS!BL$5="Sí",(1/DATOS_[[% anualiz]:[% anualiz]]),1)*IF(DATOS!BL$4="Sí",1/DATOS_[[% normaliz]:[% normaliz]],1)*(DATOS_[C.Extra.04])))))))),
0)</f>
        <v>0</v>
      </c>
      <c r="AT41" s="114">
        <f t="array" ref="AT41">IFERROR(
(MEDIAN((IF(DATOS_[[Sexo]:[Sexo]]=$B41,IF(DATOS_[[AGRUP. CLAS. PROF.]:[AGRUP. CLAS. PROF.]]=$B39,IF(DATOS_[[Check Periodo Ref.]:[Check Periodo Ref.]]="Dentro",IF(DATOS_[[Check Equiparado]:[Check Equiparado]]="Sí",IF(DATOS!BM$5="Sí",(1/DATOS_[[% anualiz]:[% anualiz]]),1)*IF(DATOS!BM$4="Sí",1/DATOS_[[% normaliz]:[% normaliz]],1)*(DATOS_[C.Extra.05])))))))),
0)</f>
        <v>0</v>
      </c>
      <c r="AU41" s="115">
        <f t="array" ref="AU41">IFERROR(
MEDIAN(IF(DATOS_[Sexo]=$B41,IF(DATOS_[[AGRUP. CLAS. PROF.]:[AGRUP. CLAS. PROF.]]=$B39,IF(DATOS_[Check Equiparado]="Sí",IF(DATOS_[Check Periodo Ref.]="Dentro",DATOS_[Tot Extrasalarial Eq],FALSE))))),
0)</f>
        <v>0</v>
      </c>
      <c r="AV41" s="116">
        <f t="array" ref="AV41">IFERROR(
MEDIAN(IF(DATOS_[Sexo]=$B41,IF(DATOS_[[AGRUP. CLAS. PROF.]:[AGRUP. CLAS. PROF.]]=$B39,IF(DATOS_[Check Equiparado]="Sí",IF(DATOS_[Check Periodo Ref.]="Dentro",DATOS_[TOTAL Retrib Eq],FALSE))))),
0)</f>
        <v>0</v>
      </c>
    </row>
    <row r="42" spans="1:48" ht="17.25" thickBot="1" x14ac:dyDescent="0.35">
      <c r="A42" s="42" t="str">
        <f t="shared" ref="A42" si="39">+A43</f>
        <v>[ocultar]</v>
      </c>
      <c r="B42" s="90" t="s">
        <v>226</v>
      </c>
      <c r="C42" s="109"/>
      <c r="D42" s="41"/>
      <c r="E42" s="41"/>
      <c r="F42" s="41"/>
      <c r="G42" s="41"/>
      <c r="H42" s="41"/>
      <c r="I42" s="119" t="str">
        <f t="shared" ref="I42:AV42" si="40">IFERROR((I43-I44)/I43,"")</f>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3" t="str">
        <f t="shared" si="40"/>
        <v/>
      </c>
      <c r="W42" s="123" t="str">
        <f t="shared" si="40"/>
        <v/>
      </c>
      <c r="X42" s="123" t="str">
        <f t="shared" si="40"/>
        <v/>
      </c>
      <c r="Y42" s="123"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2" t="str">
        <f t="shared" si="40"/>
        <v/>
      </c>
      <c r="AK42" s="122" t="str">
        <f t="shared" si="40"/>
        <v/>
      </c>
      <c r="AL42" s="122" t="str">
        <f t="shared" si="40"/>
        <v/>
      </c>
      <c r="AM42" s="122" t="str">
        <f t="shared" si="40"/>
        <v/>
      </c>
      <c r="AN42" s="124" t="str">
        <f t="shared" si="40"/>
        <v/>
      </c>
      <c r="AO42" s="128" t="str">
        <f t="shared" si="40"/>
        <v/>
      </c>
      <c r="AP42" s="125" t="str">
        <f t="shared" si="40"/>
        <v/>
      </c>
      <c r="AQ42" s="125" t="str">
        <f t="shared" si="40"/>
        <v/>
      </c>
      <c r="AR42" s="125" t="str">
        <f t="shared" si="40"/>
        <v/>
      </c>
      <c r="AS42" s="125" t="str">
        <f t="shared" si="40"/>
        <v/>
      </c>
      <c r="AT42" s="125" t="str">
        <f t="shared" si="40"/>
        <v/>
      </c>
      <c r="AU42" s="126" t="str">
        <f t="shared" si="40"/>
        <v/>
      </c>
      <c r="AV42" s="127" t="str">
        <f t="shared" si="40"/>
        <v/>
      </c>
    </row>
    <row r="43" spans="1:48" x14ac:dyDescent="0.3">
      <c r="A43" s="42" t="str">
        <f t="shared" ref="A43" si="41">+IF(C43+C44=0,"[ocultar]","")</f>
        <v>[ocultar]</v>
      </c>
      <c r="B43" s="86" t="s">
        <v>162</v>
      </c>
      <c r="C43" s="33">
        <f t="array" ref="C43">SUM(IF($B43=DATOS_[Sexo],
IF($B42=DATOS_[AGRUP. CLAS. PROF.],
IF("Dentro"=DATOS_[Check Periodo Ref.],
1/(COUNTIFS(DATOS_[Sexo],$B43,DATOS_[AGRUP. CLAS. PROF.],$B42,DATOS_[Check Periodo Ref.],"Dentro",DATOS_[id],DATOS_[id]))))))</f>
        <v>0</v>
      </c>
      <c r="D43" s="35">
        <f>COUNTIFS(DATOS_[AGRUP. CLAS. PROF.],$B42,DATOS_[Sexo],$B43,DATOS_[Check Periodo Ref.],"Dentro")</f>
        <v>0</v>
      </c>
      <c r="E43" s="35">
        <f>COUNTIFS(DATOS_[AGRUP. CLAS. PROF.],$B42,DATOS_[Sexo],$B43,DATOS_[Check Periodo Ref.],"Dentro",DATOS_[Check Nº SC Norm],"Sí")</f>
        <v>0</v>
      </c>
      <c r="F43" s="35">
        <f>COUNTIFS(DATOS_[AGRUP. CLAS. PROF.],$B42,DATOS_[Sexo],$B43,DATOS_[Check Periodo Ref.],"Dentro",DATOS_[Check Nº SC Anualiz],"Sí")</f>
        <v>0</v>
      </c>
      <c r="G43" s="35">
        <f>COUNTIFS(DATOS_[AGRUP. CLAS. PROF.],$B42,DATOS_[Sexo],$B43,DATOS_[Check Periodo Ref.],"Dentro",DATOS_[Check Nº SC Norm y Anualiz],"Sí")</f>
        <v>0</v>
      </c>
      <c r="H43" s="35">
        <f>COUNTIFS(DATOS_[AGRUP. CLAS. PROF.],$B42,DATOS_[Sexo],$B43,DATOS_[Check Periodo Ref.],"Dentro",DATOS_[Check Equiparación],"Sí")</f>
        <v>0</v>
      </c>
      <c r="I43" s="110">
        <f t="array" ref="I43">IFERROR(
MEDIAN(IF(DATOS_[Sexo]=$B43,IF(DATOS_[[AGRUP. CLAS. PROF.]:[AGRUP. CLAS. PROF.]]=$B42,IF(DATOS_[Check Equiparado]="Sí",IF(DATOS_[Check Periodo Ref.]="Dentro",DATOS_[SALARIO BASE Eq],FALSE))))),
0)</f>
        <v>0</v>
      </c>
      <c r="J43" s="111">
        <f t="array" ref="J43">IFERROR(
(MEDIAN((IF(DATOS_[[Sexo]:[Sexo]]=$B43,IF(DATOS_[[AGRUP. CLAS. PROF.]:[AGRUP. CLAS. PROF.]]=$B42,IF(DATOS_[[Check Periodo Ref.]:[Check Periodo Ref.]]="Dentro",IF(DATOS_[[Check Equiparado]:[Check Equiparado]]="Sí",IF(DATOS!AE$5="Sí",(1/DATOS_[[% anualiz]:[% anualiz]]),1)*IF(DATOS!AE$4="Sí",1/DATOS_[[% normaliz]:[% normaliz]],1)*(DATOS_[Conc.Sal.01])))))))),
0)</f>
        <v>0</v>
      </c>
      <c r="K43" s="111">
        <f t="array" ref="K43">IFERROR(
(MEDIAN((IF(DATOS_[[Sexo]:[Sexo]]=$B43,IF(DATOS_[[AGRUP. CLAS. PROF.]:[AGRUP. CLAS. PROF.]]=$B42,IF(DATOS_[[Check Periodo Ref.]:[Check Periodo Ref.]]="Dentro",IF(DATOS_[[Check Equiparado]:[Check Equiparado]]="Sí",IF(DATOS!AF$5="Sí",(1/DATOS_[[% anualiz]:[% anualiz]]),1)*IF(DATOS!AF$4="Sí",1/DATOS_[[% normaliz]:[% normaliz]],1)*(DATOS_[Conc.Sal.02])))))))),
0)</f>
        <v>0</v>
      </c>
      <c r="L43" s="111">
        <f t="array" ref="L43">IFERROR(
(MEDIAN((IF(DATOS_[[Sexo]:[Sexo]]=$B43,IF(DATOS_[[AGRUP. CLAS. PROF.]:[AGRUP. CLAS. PROF.]]=$B42,IF(DATOS_[[Check Periodo Ref.]:[Check Periodo Ref.]]="Dentro",IF(DATOS_[[Check Equiparado]:[Check Equiparado]]="Sí",IF(DATOS!AG$5="Sí",(1/DATOS_[[% anualiz]:[% anualiz]]),1)*IF(DATOS!AG$4="Sí",1/DATOS_[[% normaliz]:[% normaliz]],1)*(DATOS_[Conc.Sal.03])))))))),
0)</f>
        <v>0</v>
      </c>
      <c r="M43" s="111">
        <f t="array" ref="M43">IFERROR(
(MEDIAN((IF(DATOS_[[Sexo]:[Sexo]]=$B43,IF(DATOS_[[AGRUP. CLAS. PROF.]:[AGRUP. CLAS. PROF.]]=$B42,IF(DATOS_[[Check Periodo Ref.]:[Check Periodo Ref.]]="Dentro",IF(DATOS_[[Check Equiparado]:[Check Equiparado]]="Sí",IF(DATOS!AH$5="Sí",(1/DATOS_[[% anualiz]:[% anualiz]]),1)*IF(DATOS!AH$4="Sí",1/DATOS_[[% normaliz]:[% normaliz]],1)*(DATOS_[Conc.Sal.04])))))))),
0)</f>
        <v>0</v>
      </c>
      <c r="N43" s="111">
        <f t="array" ref="N43">IFERROR(
(MEDIAN((IF(DATOS_[[Sexo]:[Sexo]]=$B43,IF(DATOS_[[AGRUP. CLAS. PROF.]:[AGRUP. CLAS. PROF.]]=$B42,IF(DATOS_[[Check Periodo Ref.]:[Check Periodo Ref.]]="Dentro",IF(DATOS_[[Check Equiparado]:[Check Equiparado]]="Sí",IF(DATOS!AI$5="Sí",(1/DATOS_[[% anualiz]:[% anualiz]]),1)*IF(DATOS!AI$4="Sí",1/DATOS_[[% normaliz]:[% normaliz]],1)*(DATOS_[Conc.Sal.05])))))))),
0)</f>
        <v>0</v>
      </c>
      <c r="O43" s="111">
        <f t="array" ref="O43">IFERROR(
(MEDIAN((IF(DATOS_[[Sexo]:[Sexo]]=$B43,IF(DATOS_[[AGRUP. CLAS. PROF.]:[AGRUP. CLAS. PROF.]]=$B42,IF(DATOS_[[Check Periodo Ref.]:[Check Periodo Ref.]]="Dentro",IF(DATOS_[[Check Equiparado]:[Check Equiparado]]="Sí",IF(DATOS!AJ$5="Sí",(1/DATOS_[[% anualiz]:[% anualiz]]),1)*IF(DATOS!AJ$4="Sí",1/DATOS_[[% normaliz]:[% normaliz]],1)*(DATOS_[Conc.Sal.06])))))))),
0)</f>
        <v>0</v>
      </c>
      <c r="P43" s="111">
        <f t="array" ref="P43">IFERROR(
(MEDIAN((IF(DATOS_[[Sexo]:[Sexo]]=$B43,IF(DATOS_[[AGRUP. CLAS. PROF.]:[AGRUP. CLAS. PROF.]]=$B42,IF(DATOS_[[Check Periodo Ref.]:[Check Periodo Ref.]]="Dentro",IF(DATOS_[[Check Equiparado]:[Check Equiparado]]="Sí",IF(DATOS!AK$5="Sí",(1/DATOS_[[% anualiz]:[% anualiz]]),1)*IF(DATOS!AK$4="Sí",1/DATOS_[[% normaliz]:[% normaliz]],1)*(DATOS_[Conc.Sal.07])))))))),
0)</f>
        <v>0</v>
      </c>
      <c r="Q43" s="111">
        <f t="array" ref="Q43">IFERROR(
(MEDIAN((IF(DATOS_[[Sexo]:[Sexo]]=$B43,IF(DATOS_[[AGRUP. CLAS. PROF.]:[AGRUP. CLAS. PROF.]]=$B42,IF(DATOS_[[Check Periodo Ref.]:[Check Periodo Ref.]]="Dentro",IF(DATOS_[[Check Equiparado]:[Check Equiparado]]="Sí",IF(DATOS!AL$5="Sí",(1/DATOS_[[% anualiz]:[% anualiz]]),1)*IF(DATOS!AL$4="Sí",1/DATOS_[[% normaliz]:[% normaliz]],1)*(DATOS_[Conc.Sal.08])))))))),
0)</f>
        <v>0</v>
      </c>
      <c r="R43" s="111">
        <f t="array" ref="R43">IFERROR(
(MEDIAN((IF(DATOS_[[Sexo]:[Sexo]]=$B43,IF(DATOS_[[AGRUP. CLAS. PROF.]:[AGRUP. CLAS. PROF.]]=$B42,IF(DATOS_[[Check Periodo Ref.]:[Check Periodo Ref.]]="Dentro",IF(DATOS_[[Check Equiparado]:[Check Equiparado]]="Sí",IF(DATOS!AM$5="Sí",(1/DATOS_[[% anualiz]:[% anualiz]]),1)*IF(DATOS!AM$4="Sí",1/DATOS_[[% normaliz]:[% normaliz]],1)*(DATOS_[Conc.Sal.09])))))))),
0)</f>
        <v>0</v>
      </c>
      <c r="S43" s="111">
        <f t="array" ref="S43">IFERROR(
(MEDIAN((IF(DATOS_[[Sexo]:[Sexo]]=$B43,IF(DATOS_[[AGRUP. CLAS. PROF.]:[AGRUP. CLAS. PROF.]]=$B42,IF(DATOS_[[Check Periodo Ref.]:[Check Periodo Ref.]]="Dentro",IF(DATOS_[[Check Equiparado]:[Check Equiparado]]="Sí",IF(DATOS!AN$5="Sí",(1/DATOS_[[% anualiz]:[% anualiz]]),1)*IF(DATOS!AN$4="Sí",1/DATOS_[[% normaliz]:[% normaliz]],1)*(DATOS_[Conc.Sal.10])))))))),
0)</f>
        <v>0</v>
      </c>
      <c r="T43" s="111">
        <f t="array" ref="T43">IFERROR(
(MEDIAN((IF(DATOS_[[Sexo]:[Sexo]]=$B43,IF(DATOS_[[AGRUP. CLAS. PROF.]:[AGRUP. CLAS. PROF.]]=$B42,IF(DATOS_[[Check Periodo Ref.]:[Check Periodo Ref.]]="Dentro",IF(DATOS_[[Check Equiparado]:[Check Equiparado]]="Sí",IF(DATOS!AO$5="Sí",(1/DATOS_[[% anualiz]:[% anualiz]]),1)*IF(DATOS!AO$4="Sí",1/DATOS_[[% normaliz]:[% normaliz]],1)*(DATOS_[Conc.Sal.11])))))))),
0)</f>
        <v>0</v>
      </c>
      <c r="U43" s="111">
        <f t="array" ref="U43">IFERROR(
(MEDIAN((IF(DATOS_[[Sexo]:[Sexo]]=$B43,IF(DATOS_[[AGRUP. CLAS. PROF.]:[AGRUP. CLAS. PROF.]]=$B42,IF(DATOS_[[Check Periodo Ref.]:[Check Periodo Ref.]]="Dentro",IF(DATOS_[[Check Equiparado]:[Check Equiparado]]="Sí",IF(DATOS!AP$5="Sí",(1/DATOS_[[% anualiz]:[% anualiz]]),1)*IF(DATOS!AP$4="Sí",1/DATOS_[[% normaliz]:[% normaliz]],1)*(DATOS_[Conc.Sal.12])))))))),
0)</f>
        <v>0</v>
      </c>
      <c r="V43" s="111">
        <f t="array" ref="V43">IFERROR(
(MEDIAN((IF(DATOS_[[Sexo]:[Sexo]]=$B43,IF(DATOS_[[AGRUP. CLAS. PROF.]:[AGRUP. CLAS. PROF.]]=$B42,IF(DATOS_[[Check Periodo Ref.]:[Check Periodo Ref.]]="Dentro",IF(DATOS_[[Check Equiparado]:[Check Equiparado]]="Sí",IF(DATOS!AQ$5="Sí",(1/DATOS_[[% anualiz]:[% anualiz]]),1)*IF(DATOS!AQ$4="Sí",1/DATOS_[[% normaliz]:[% normaliz]],1)*(DATOS_[Conc.Sal.13])))))))),
0)</f>
        <v>0</v>
      </c>
      <c r="W43" s="111">
        <f t="array" ref="W43">IFERROR(
(MEDIAN((IF(DATOS_[[Sexo]:[Sexo]]=$B43,IF(DATOS_[[AGRUP. CLAS. PROF.]:[AGRUP. CLAS. PROF.]]=$B42,IF(DATOS_[[Check Periodo Ref.]:[Check Periodo Ref.]]="Dentro",IF(DATOS_[[Check Equiparado]:[Check Equiparado]]="Sí",IF(DATOS!AR$5="Sí",(1/DATOS_[[% anualiz]:[% anualiz]]),1)*IF(DATOS!AR$4="Sí",1/DATOS_[[% normaliz]:[% normaliz]],1)*(DATOS_[Conc.Sal.14])))))))),
0)</f>
        <v>0</v>
      </c>
      <c r="X43" s="111">
        <f t="array" ref="X43">IFERROR(
(MEDIAN((IF(DATOS_[[Sexo]:[Sexo]]=$B43,IF(DATOS_[[AGRUP. CLAS. PROF.]:[AGRUP. CLAS. PROF.]]=$B42,IF(DATOS_[[Check Periodo Ref.]:[Check Periodo Ref.]]="Dentro",IF(DATOS_[[Check Equiparado]:[Check Equiparado]]="Sí",IF(DATOS!AS$5="Sí",(1/DATOS_[[% anualiz]:[% anualiz]]),1)*IF(DATOS!AS$4="Sí",1/DATOS_[[% normaliz]:[% normaliz]],1)*(DATOS_[Conc.Sal.15])))))))),
0)</f>
        <v>0</v>
      </c>
      <c r="Y43" s="111">
        <f t="array" ref="Y43">IFERROR(
(MEDIAN((IF(DATOS_[[Sexo]:[Sexo]]=$B43,IF(DATOS_[[AGRUP. CLAS. PROF.]:[AGRUP. CLAS. PROF.]]=$B42,IF(DATOS_[[Check Periodo Ref.]:[Check Periodo Ref.]]="Dentro",IF(DATOS_[[Check Equiparado]:[Check Equiparado]]="Sí",IF(DATOS!AT$5="Sí",(1/DATOS_[[% anualiz]:[% anualiz]]),1)*IF(DATOS!AT$4="Sí",1/DATOS_[[% normaliz]:[% normaliz]],1)*(DATOS_[Conc.Sal.16])))))))),
0)</f>
        <v>0</v>
      </c>
      <c r="Z43" s="111">
        <f t="array" ref="Z43">IFERROR(
(MEDIAN((IF(DATOS_[[Sexo]:[Sexo]]=$B43,IF(DATOS_[[AGRUP. CLAS. PROF.]:[AGRUP. CLAS. PROF.]]=$B42,IF(DATOS_[[Check Periodo Ref.]:[Check Periodo Ref.]]="Dentro",IF(DATOS_[[Check Equiparado]:[Check Equiparado]]="Sí",IF(DATOS!AU$5="Sí",(1/DATOS_[[% anualiz]:[% anualiz]]),1)*IF(DATOS!AU$4="Sí",1/DATOS_[[% normaliz]:[% normaliz]],1)*(DATOS_[Conc.Sal.17])))))))),
0)</f>
        <v>0</v>
      </c>
      <c r="AA43" s="111">
        <f t="array" ref="AA43">IFERROR(
(MEDIAN((IF(DATOS_[[Sexo]:[Sexo]]=$B43,IF(DATOS_[[AGRUP. CLAS. PROF.]:[AGRUP. CLAS. PROF.]]=$B42,IF(DATOS_[[Check Periodo Ref.]:[Check Periodo Ref.]]="Dentro",IF(DATOS_[[Check Equiparado]:[Check Equiparado]]="Sí",IF(DATOS!AV$5="Sí",(1/DATOS_[[% anualiz]:[% anualiz]]),1)*IF(DATOS!AV$4="Sí",1/DATOS_[[% normaliz]:[% normaliz]],1)*(DATOS_[Conc.Sal.18])))))))),
0)</f>
        <v>0</v>
      </c>
      <c r="AB43" s="111">
        <f t="array" ref="AB43">IFERROR(
(MEDIAN((IF(DATOS_[[Sexo]:[Sexo]]=$B43,IF(DATOS_[[AGRUP. CLAS. PROF.]:[AGRUP. CLAS. PROF.]]=$B42,IF(DATOS_[[Check Periodo Ref.]:[Check Periodo Ref.]]="Dentro",IF(DATOS_[[Check Equiparado]:[Check Equiparado]]="Sí",IF(DATOS!AW$5="Sí",(1/DATOS_[[% anualiz]:[% anualiz]]),1)*IF(DATOS!AW$4="Sí",1/DATOS_[[% normaliz]:[% normaliz]],1)*(DATOS_[Conc.Sal.19])))))))),
0)</f>
        <v>0</v>
      </c>
      <c r="AC43" s="111">
        <f t="array" ref="AC43">IFERROR(
(MEDIAN((IF(DATOS_[[Sexo]:[Sexo]]=$B43,IF(DATOS_[[AGRUP. CLAS. PROF.]:[AGRUP. CLAS. PROF.]]=$B42,IF(DATOS_[[Check Periodo Ref.]:[Check Periodo Ref.]]="Dentro",IF(DATOS_[[Check Equiparado]:[Check Equiparado]]="Sí",IF(DATOS!AX$5="Sí",(1/DATOS_[[% anualiz]:[% anualiz]]),1)*IF(DATOS!AX$4="Sí",1/DATOS_[[% normaliz]:[% normaliz]],1)*(DATOS_[Conc.Sal.20])))))))),
0)</f>
        <v>0</v>
      </c>
      <c r="AD43" s="111">
        <f t="array" ref="AD43">IFERROR(
(MEDIAN((IF(DATOS_[[Sexo]:[Sexo]]=$B43,IF(DATOS_[[AGRUP. CLAS. PROF.]:[AGRUP. CLAS. PROF.]]=$B42,IF(DATOS_[[Check Periodo Ref.]:[Check Periodo Ref.]]="Dentro",IF(DATOS_[[Check Equiparado]:[Check Equiparado]]="Sí",IF(DATOS!AY$5="Sí",(1/DATOS_[[% anualiz]:[% anualiz]]),1)*IF(DATOS!AY$4="Sí",1/DATOS_[[% normaliz]:[% normaliz]],1)*(DATOS_[Conc.Sal.21])))))))),
0)</f>
        <v>0</v>
      </c>
      <c r="AE43" s="111">
        <f t="array" ref="AE43">IFERROR(
(MEDIAN((IF(DATOS_[[Sexo]:[Sexo]]=$B43,IF(DATOS_[[AGRUP. CLAS. PROF.]:[AGRUP. CLAS. PROF.]]=$B42,IF(DATOS_[[Check Periodo Ref.]:[Check Periodo Ref.]]="Dentro",IF(DATOS_[[Check Equiparado]:[Check Equiparado]]="Sí",IF(DATOS!AZ$5="Sí",(1/DATOS_[[% anualiz]:[% anualiz]]),1)*IF(DATOS!AZ$4="Sí",1/DATOS_[[% normaliz]:[% normaliz]],1)*(DATOS_[Conc.Sal.22])))))))),
0)</f>
        <v>0</v>
      </c>
      <c r="AF43" s="111">
        <f t="array" ref="AF43">IFERROR(
(MEDIAN((IF(DATOS_[[Sexo]:[Sexo]]=$B43,IF(DATOS_[[AGRUP. CLAS. PROF.]:[AGRUP. CLAS. PROF.]]=$B42,IF(DATOS_[[Check Periodo Ref.]:[Check Periodo Ref.]]="Dentro",IF(DATOS_[[Check Equiparado]:[Check Equiparado]]="Sí",IF(DATOS!BA$5="Sí",(1/DATOS_[[% anualiz]:[% anualiz]]),1)*IF(DATOS!BA$4="Sí",1/DATOS_[[% normaliz]:[% normaliz]],1)*(DATOS_[Conc.Sal.23])))))))),
0)</f>
        <v>0</v>
      </c>
      <c r="AG43" s="111">
        <f t="array" ref="AG43">IFERROR(
(MEDIAN((IF(DATOS_[[Sexo]:[Sexo]]=$B43,IF(DATOS_[[AGRUP. CLAS. PROF.]:[AGRUP. CLAS. PROF.]]=$B42,IF(DATOS_[[Check Periodo Ref.]:[Check Periodo Ref.]]="Dentro",IF(DATOS_[[Check Equiparado]:[Check Equiparado]]="Sí",IF(DATOS!BB$5="Sí",(1/DATOS_[[% anualiz]:[% anualiz]]),1)*IF(DATOS!BB$4="Sí",1/DATOS_[[% normaliz]:[% normaliz]],1)*(DATOS_[Conc.Sal.24])))))))),
0)</f>
        <v>0</v>
      </c>
      <c r="AH43" s="111">
        <f t="array" ref="AH43">IFERROR(
(MEDIAN((IF(DATOS_[[Sexo]:[Sexo]]=$B43,IF(DATOS_[[AGRUP. CLAS. PROF.]:[AGRUP. CLAS. PROF.]]=$B42,IF(DATOS_[[Check Periodo Ref.]:[Check Periodo Ref.]]="Dentro",IF(DATOS_[[Check Equiparado]:[Check Equiparado]]="Sí",IF(DATOS!BC$5="Sí",(1/DATOS_[[% anualiz]:[% anualiz]]),1)*IF(DATOS!BC$4="Sí",1/DATOS_[[% normaliz]:[% normaliz]],1)*(DATOS_[Conc.Sal.25])))))))),
0)</f>
        <v>0</v>
      </c>
      <c r="AI43" s="111">
        <f t="array" ref="AI43">IFERROR(
(MEDIAN((IF(DATOS_[[Sexo]:[Sexo]]=$B43,IF(DATOS_[[AGRUP. CLAS. PROF.]:[AGRUP. CLAS. PROF.]]=$B42,IF(DATOS_[[Check Periodo Ref.]:[Check Periodo Ref.]]="Dentro",IF(DATOS_[[Check Equiparado]:[Check Equiparado]]="Sí",IF(DATOS!BD$5="Sí",(1/DATOS_[[% anualiz]:[% anualiz]]),1)*IF(DATOS!BD$4="Sí",1/DATOS_[[% normaliz]:[% normaliz]],1)*(DATOS_[Conc.Sal.26])))))))),
0)</f>
        <v>0</v>
      </c>
      <c r="AJ43" s="111">
        <f t="array" ref="AJ43">IFERROR(
(MEDIAN((IF(DATOS_[[Sexo]:[Sexo]]=$B43,IF(DATOS_[[AGRUP. CLAS. PROF.]:[AGRUP. CLAS. PROF.]]=$B42,IF(DATOS_[[Check Periodo Ref.]:[Check Periodo Ref.]]="Dentro",IF(DATOS_[[Check Equiparado]:[Check Equiparado]]="Sí",IF(DATOS!BE$5="Sí",(1/DATOS_[[% anualiz]:[% anualiz]]),1)*IF(DATOS!BE$4="Sí",1/DATOS_[[% normaliz]:[% normaliz]],1)*(DATOS_[Conc.Sal.27])))))))),
0)</f>
        <v>0</v>
      </c>
      <c r="AK43" s="111">
        <f t="array" ref="AK43">IFERROR(
(MEDIAN((IF(DATOS_[[Sexo]:[Sexo]]=$B43,IF(DATOS_[[AGRUP. CLAS. PROF.]:[AGRUP. CLAS. PROF.]]=$B42,IF(DATOS_[[Check Periodo Ref.]:[Check Periodo Ref.]]="Dentro",IF(DATOS_[[Check Equiparado]:[Check Equiparado]]="Sí",IF(DATOS!BF$5="Sí",(1/DATOS_[[% anualiz]:[% anualiz]]),1)*IF(DATOS!BF$4="Sí",1/DATOS_[[% normaliz]:[% normaliz]],1)*(DATOS_[Conc.Sal.28])))))))),
0)</f>
        <v>0</v>
      </c>
      <c r="AL43" s="111">
        <f t="array" ref="AL43">IFERROR(
(MEDIAN((IF(DATOS_[[Sexo]:[Sexo]]=$B43,IF(DATOS_[[AGRUP. CLAS. PROF.]:[AGRUP. CLAS. PROF.]]=$B42,IF(DATOS_[[Check Periodo Ref.]:[Check Periodo Ref.]]="Dentro",IF(DATOS_[[Check Equiparado]:[Check Equiparado]]="Sí",IF(DATOS!BG$5="Sí",(1/DATOS_[[% anualiz]:[% anualiz]]),1)*IF(DATOS!BG$4="Sí",1/DATOS_[[% normaliz]:[% normaliz]],1)*(DATOS_[Conc.Sal.29])))))))),
0)</f>
        <v>0</v>
      </c>
      <c r="AM43" s="111">
        <f t="array" ref="AM43">IFERROR(
(MEDIAN((IF(DATOS_[[Sexo]:[Sexo]]=$B43,IF(DATOS_[[AGRUP. CLAS. PROF.]:[AGRUP. CLAS. PROF.]]=$B42,IF(DATOS_[[Check Periodo Ref.]:[Check Periodo Ref.]]="Dentro",IF(DATOS_[[Check Equiparado]:[Check Equiparado]]="Sí",IF(DATOS!BH$5="Sí",(1/DATOS_[[% anualiz]:[% anualiz]]),1)*IF(DATOS!BH$4="Sí",1/DATOS_[[% normaliz]:[% normaliz]],1)*(DATOS_[Conc.Sal.30])))))))),
0)</f>
        <v>0</v>
      </c>
      <c r="AN43" s="112">
        <f t="array" ref="AN43">IFERROR(
MEDIAN(IF(DATOS_[Sexo]=$B43,IF(DATOS_[[AGRUP. CLAS. PROF.]:[AGRUP. CLAS. PROF.]]=$B42,IF(DATOS_[Check Equiparado]="Sí",IF(DATOS_[Check Periodo Ref.]="Dentro",DATOS_[Tot COMPL.SAL Eq],FALSE))))),
0)</f>
        <v>0</v>
      </c>
      <c r="AO43" s="113">
        <f t="array" ref="AO43">IFERROR(
MEDIAN(IF(DATOS_[Sexo]=$B43,IF(DATOS_[[AGRUP. CLAS. PROF.]:[AGRUP. CLAS. PROF.]]=$B42,IF(DATOS_[Check Equiparado]="Sí",IF(DATOS_[Check Periodo Ref.]="Dentro",DATOS_[TOTAL SALARIO Eq],FALSE))))),
0)</f>
        <v>0</v>
      </c>
      <c r="AP43" s="114">
        <f t="array" ref="AP43">IFERROR(
(MEDIAN((IF(DATOS_[[Sexo]:[Sexo]]=$B43,IF(DATOS_[[AGRUP. CLAS. PROF.]:[AGRUP. CLAS. PROF.]]=$B42,IF(DATOS_[[Check Periodo Ref.]:[Check Periodo Ref.]]="Dentro",IF(DATOS_[[Check Equiparado]:[Check Equiparado]]="Sí",IF(DATOS!BI$5="Sí",(1/DATOS_[[% anualiz]:[% anualiz]]),1)*IF(DATOS!BI$4="Sí",1/DATOS_[[% normaliz]:[% normaliz]],1)*(DATOS_[C.Extra.01])))))))),
0)</f>
        <v>0</v>
      </c>
      <c r="AQ43" s="114">
        <f t="array" ref="AQ43">IFERROR(
(MEDIAN((IF(DATOS_[[Sexo]:[Sexo]]=$B43,IF(DATOS_[[AGRUP. CLAS. PROF.]:[AGRUP. CLAS. PROF.]]=$B42,IF(DATOS_[[Check Periodo Ref.]:[Check Periodo Ref.]]="Dentro",IF(DATOS_[[Check Equiparado]:[Check Equiparado]]="Sí",IF(DATOS!BJ$5="Sí",(1/DATOS_[[% anualiz]:[% anualiz]]),1)*IF(DATOS!BJ$4="Sí",1/DATOS_[[% normaliz]:[% normaliz]],1)*(DATOS_[C.Extra.02])))))))),
0)</f>
        <v>0</v>
      </c>
      <c r="AR43" s="114">
        <f t="array" ref="AR43">IFERROR(
(MEDIAN((IF(DATOS_[[Sexo]:[Sexo]]=$B43,IF(DATOS_[[AGRUP. CLAS. PROF.]:[AGRUP. CLAS. PROF.]]=$B42,IF(DATOS_[[Check Periodo Ref.]:[Check Periodo Ref.]]="Dentro",IF(DATOS_[[Check Equiparado]:[Check Equiparado]]="Sí",IF(DATOS!BK$5="Sí",(1/DATOS_[[% anualiz]:[% anualiz]]),1)*IF(DATOS!BK$4="Sí",1/DATOS_[[% normaliz]:[% normaliz]],1)*(DATOS_[C.Extra.03])))))))),
0)</f>
        <v>0</v>
      </c>
      <c r="AS43" s="114">
        <f t="array" ref="AS43">IFERROR(
(MEDIAN((IF(DATOS_[[Sexo]:[Sexo]]=$B43,IF(DATOS_[[AGRUP. CLAS. PROF.]:[AGRUP. CLAS. PROF.]]=$B42,IF(DATOS_[[Check Periodo Ref.]:[Check Periodo Ref.]]="Dentro",IF(DATOS_[[Check Equiparado]:[Check Equiparado]]="Sí",IF(DATOS!BL$5="Sí",(1/DATOS_[[% anualiz]:[% anualiz]]),1)*IF(DATOS!BL$4="Sí",1/DATOS_[[% normaliz]:[% normaliz]],1)*(DATOS_[C.Extra.04])))))))),
0)</f>
        <v>0</v>
      </c>
      <c r="AT43" s="114">
        <f t="array" ref="AT43">IFERROR(
(MEDIAN((IF(DATOS_[[Sexo]:[Sexo]]=$B43,IF(DATOS_[[AGRUP. CLAS. PROF.]:[AGRUP. CLAS. PROF.]]=$B42,IF(DATOS_[[Check Periodo Ref.]:[Check Periodo Ref.]]="Dentro",IF(DATOS_[[Check Equiparado]:[Check Equiparado]]="Sí",IF(DATOS!BM$5="Sí",(1/DATOS_[[% anualiz]:[% anualiz]]),1)*IF(DATOS!BM$4="Sí",1/DATOS_[[% normaliz]:[% normaliz]],1)*(DATOS_[C.Extra.05])))))))),
0)</f>
        <v>0</v>
      </c>
      <c r="AU43" s="115">
        <f t="array" ref="AU43">IFERROR(
MEDIAN(IF(DATOS_[Sexo]=$B43,IF(DATOS_[[AGRUP. CLAS. PROF.]:[AGRUP. CLAS. PROF.]]=$B42,IF(DATOS_[Check Equiparado]="Sí",IF(DATOS_[Check Periodo Ref.]="Dentro",DATOS_[Tot Extrasalarial Eq],FALSE))))),
0)</f>
        <v>0</v>
      </c>
      <c r="AV43" s="116">
        <f t="array" ref="AV43">IFERROR(
MEDIAN(IF(DATOS_[Sexo]=$B43,IF(DATOS_[[AGRUP. CLAS. PROF.]:[AGRUP. CLAS. PROF.]]=$B42,IF(DATOS_[Check Equiparado]="Sí",IF(DATOS_[Check Periodo Ref.]="Dentro",DATOS_[TOTAL Retrib Eq],FALSE))))),
0)</f>
        <v>0</v>
      </c>
    </row>
    <row r="44" spans="1:48" x14ac:dyDescent="0.3">
      <c r="A44" s="42" t="str">
        <f t="shared" ref="A44" si="42">+A43</f>
        <v>[ocultar]</v>
      </c>
      <c r="B44" s="86" t="s">
        <v>163</v>
      </c>
      <c r="C44" s="33">
        <f t="array" ref="C44">SUM(IF($B44=DATOS_[Sexo],
IF($B42=DATOS_[AGRUP. CLAS. PROF.],
IF("Dentro"=DATOS_[Check Periodo Ref.],
1/(COUNTIFS(DATOS_[Sexo],$B44,DATOS_[AGRUP. CLAS. PROF.],$B42,DATOS_[Check Periodo Ref.],"Dentro",DATOS_[id],DATOS_[id]))))))</f>
        <v>0</v>
      </c>
      <c r="D44" s="35">
        <f>COUNTIFS(DATOS_[AGRUP. CLAS. PROF.],$B42,DATOS_[Sexo],$B44,DATOS_[Check Periodo Ref.],"Dentro")</f>
        <v>0</v>
      </c>
      <c r="E44" s="35">
        <f>COUNTIFS(DATOS_[AGRUP. CLAS. PROF.],$B42,DATOS_[Sexo],$B44,DATOS_[Check Periodo Ref.],"Dentro",DATOS_[Check Nº SC Norm],"Sí")</f>
        <v>0</v>
      </c>
      <c r="F44" s="35">
        <f>COUNTIFS(DATOS_[AGRUP. CLAS. PROF.],$B42,DATOS_[Sexo],$B44,DATOS_[Check Periodo Ref.],"Dentro",DATOS_[Check Nº SC Anualiz],"Sí")</f>
        <v>0</v>
      </c>
      <c r="G44" s="35">
        <f>COUNTIFS(DATOS_[AGRUP. CLAS. PROF.],$B42,DATOS_[Sexo],$B44,DATOS_[Check Periodo Ref.],"Dentro",DATOS_[Check Nº SC Norm y Anualiz],"Sí")</f>
        <v>0</v>
      </c>
      <c r="H44" s="35">
        <f>COUNTIFS(DATOS_[AGRUP. CLAS. PROF.],$B42,DATOS_[Sexo],$B44,DATOS_[Check Periodo Ref.],"Dentro",DATOS_[Check Equiparación],"Sí")</f>
        <v>0</v>
      </c>
      <c r="I44" s="110" cm="1">
        <f t="array" ref="I44">IFERROR(
MEDIAN(IF(DATOS_[Sexo]=$B44,IF(DATOS_[[AGRUP. CLAS. PROF.]:[AGRUP. CLAS. PROF.]]=$B42,IF(DATOS_[Check Equiparado]="Sí",IF(DATOS_[Check Periodo Ref.]="Dentro",DATOS_[SALARIO BASE Eq],FALSE))))),
0)</f>
        <v>0</v>
      </c>
      <c r="J44" s="111">
        <f t="array" ref="J44">IFERROR(
(MEDIAN((IF(DATOS_[[Sexo]:[Sexo]]=$B44,IF(DATOS_[[AGRUP. CLAS. PROF.]:[AGRUP. CLAS. PROF.]]=$B42,IF(DATOS_[[Check Periodo Ref.]:[Check Periodo Ref.]]="Dentro",IF(DATOS_[[Check Equiparado]:[Check Equiparado]]="Sí",IF(DATOS!AE$5="Sí",(1/DATOS_[[% anualiz]:[% anualiz]]),1)*IF(DATOS!AE$4="Sí",1/DATOS_[[% normaliz]:[% normaliz]],1)*(DATOS_[Conc.Sal.01])))))))),
0)</f>
        <v>0</v>
      </c>
      <c r="K44" s="111">
        <f t="array" ref="K44">IFERROR(
(MEDIAN((IF(DATOS_[[Sexo]:[Sexo]]=$B44,IF(DATOS_[[AGRUP. CLAS. PROF.]:[AGRUP. CLAS. PROF.]]=$B42,IF(DATOS_[[Check Periodo Ref.]:[Check Periodo Ref.]]="Dentro",IF(DATOS_[[Check Equiparado]:[Check Equiparado]]="Sí",IF(DATOS!AF$5="Sí",(1/DATOS_[[% anualiz]:[% anualiz]]),1)*IF(DATOS!AF$4="Sí",1/DATOS_[[% normaliz]:[% normaliz]],1)*(DATOS_[Conc.Sal.02])))))))),
0)</f>
        <v>0</v>
      </c>
      <c r="L44" s="111">
        <f t="array" ref="L44">IFERROR(
(MEDIAN((IF(DATOS_[[Sexo]:[Sexo]]=$B44,IF(DATOS_[[AGRUP. CLAS. PROF.]:[AGRUP. CLAS. PROF.]]=$B42,IF(DATOS_[[Check Periodo Ref.]:[Check Periodo Ref.]]="Dentro",IF(DATOS_[[Check Equiparado]:[Check Equiparado]]="Sí",IF(DATOS!AG$5="Sí",(1/DATOS_[[% anualiz]:[% anualiz]]),1)*IF(DATOS!AG$4="Sí",1/DATOS_[[% normaliz]:[% normaliz]],1)*(DATOS_[Conc.Sal.03])))))))),
0)</f>
        <v>0</v>
      </c>
      <c r="M44" s="111">
        <f t="array" ref="M44">IFERROR(
(MEDIAN((IF(DATOS_[[Sexo]:[Sexo]]=$B44,IF(DATOS_[[AGRUP. CLAS. PROF.]:[AGRUP. CLAS. PROF.]]=$B42,IF(DATOS_[[Check Periodo Ref.]:[Check Periodo Ref.]]="Dentro",IF(DATOS_[[Check Equiparado]:[Check Equiparado]]="Sí",IF(DATOS!AH$5="Sí",(1/DATOS_[[% anualiz]:[% anualiz]]),1)*IF(DATOS!AH$4="Sí",1/DATOS_[[% normaliz]:[% normaliz]],1)*(DATOS_[Conc.Sal.04])))))))),
0)</f>
        <v>0</v>
      </c>
      <c r="N44" s="111">
        <f t="array" ref="N44">IFERROR(
(MEDIAN((IF(DATOS_[[Sexo]:[Sexo]]=$B44,IF(DATOS_[[AGRUP. CLAS. PROF.]:[AGRUP. CLAS. PROF.]]=$B42,IF(DATOS_[[Check Periodo Ref.]:[Check Periodo Ref.]]="Dentro",IF(DATOS_[[Check Equiparado]:[Check Equiparado]]="Sí",IF(DATOS!AI$5="Sí",(1/DATOS_[[% anualiz]:[% anualiz]]),1)*IF(DATOS!AI$4="Sí",1/DATOS_[[% normaliz]:[% normaliz]],1)*(DATOS_[Conc.Sal.05])))))))),
0)</f>
        <v>0</v>
      </c>
      <c r="O44" s="111">
        <f t="array" ref="O44">IFERROR(
(MEDIAN((IF(DATOS_[[Sexo]:[Sexo]]=$B44,IF(DATOS_[[AGRUP. CLAS. PROF.]:[AGRUP. CLAS. PROF.]]=$B42,IF(DATOS_[[Check Periodo Ref.]:[Check Periodo Ref.]]="Dentro",IF(DATOS_[[Check Equiparado]:[Check Equiparado]]="Sí",IF(DATOS!AJ$5="Sí",(1/DATOS_[[% anualiz]:[% anualiz]]),1)*IF(DATOS!AJ$4="Sí",1/DATOS_[[% normaliz]:[% normaliz]],1)*(DATOS_[Conc.Sal.06])))))))),
0)</f>
        <v>0</v>
      </c>
      <c r="P44" s="111">
        <f t="array" ref="P44">IFERROR(
(MEDIAN((IF(DATOS_[[Sexo]:[Sexo]]=$B44,IF(DATOS_[[AGRUP. CLAS. PROF.]:[AGRUP. CLAS. PROF.]]=$B42,IF(DATOS_[[Check Periodo Ref.]:[Check Periodo Ref.]]="Dentro",IF(DATOS_[[Check Equiparado]:[Check Equiparado]]="Sí",IF(DATOS!AK$5="Sí",(1/DATOS_[[% anualiz]:[% anualiz]]),1)*IF(DATOS!AK$4="Sí",1/DATOS_[[% normaliz]:[% normaliz]],1)*(DATOS_[Conc.Sal.07])))))))),
0)</f>
        <v>0</v>
      </c>
      <c r="Q44" s="111">
        <f t="array" ref="Q44">IFERROR(
(MEDIAN((IF(DATOS_[[Sexo]:[Sexo]]=$B44,IF(DATOS_[[AGRUP. CLAS. PROF.]:[AGRUP. CLAS. PROF.]]=$B42,IF(DATOS_[[Check Periodo Ref.]:[Check Periodo Ref.]]="Dentro",IF(DATOS_[[Check Equiparado]:[Check Equiparado]]="Sí",IF(DATOS!AL$5="Sí",(1/DATOS_[[% anualiz]:[% anualiz]]),1)*IF(DATOS!AL$4="Sí",1/DATOS_[[% normaliz]:[% normaliz]],1)*(DATOS_[Conc.Sal.08])))))))),
0)</f>
        <v>0</v>
      </c>
      <c r="R44" s="111">
        <f t="array" ref="R44">IFERROR(
(MEDIAN((IF(DATOS_[[Sexo]:[Sexo]]=$B44,IF(DATOS_[[AGRUP. CLAS. PROF.]:[AGRUP. CLAS. PROF.]]=$B42,IF(DATOS_[[Check Periodo Ref.]:[Check Periodo Ref.]]="Dentro",IF(DATOS_[[Check Equiparado]:[Check Equiparado]]="Sí",IF(DATOS!AM$5="Sí",(1/DATOS_[[% anualiz]:[% anualiz]]),1)*IF(DATOS!AM$4="Sí",1/DATOS_[[% normaliz]:[% normaliz]],1)*(DATOS_[Conc.Sal.09])))))))),
0)</f>
        <v>0</v>
      </c>
      <c r="S44" s="111">
        <f t="array" ref="S44">IFERROR(
(MEDIAN((IF(DATOS_[[Sexo]:[Sexo]]=$B44,IF(DATOS_[[AGRUP. CLAS. PROF.]:[AGRUP. CLAS. PROF.]]=$B42,IF(DATOS_[[Check Periodo Ref.]:[Check Periodo Ref.]]="Dentro",IF(DATOS_[[Check Equiparado]:[Check Equiparado]]="Sí",IF(DATOS!AN$5="Sí",(1/DATOS_[[% anualiz]:[% anualiz]]),1)*IF(DATOS!AN$4="Sí",1/DATOS_[[% normaliz]:[% normaliz]],1)*(DATOS_[Conc.Sal.10])))))))),
0)</f>
        <v>0</v>
      </c>
      <c r="T44" s="111">
        <f t="array" ref="T44">IFERROR(
(MEDIAN((IF(DATOS_[[Sexo]:[Sexo]]=$B44,IF(DATOS_[[AGRUP. CLAS. PROF.]:[AGRUP. CLAS. PROF.]]=$B42,IF(DATOS_[[Check Periodo Ref.]:[Check Periodo Ref.]]="Dentro",IF(DATOS_[[Check Equiparado]:[Check Equiparado]]="Sí",IF(DATOS!AO$5="Sí",(1/DATOS_[[% anualiz]:[% anualiz]]),1)*IF(DATOS!AO$4="Sí",1/DATOS_[[% normaliz]:[% normaliz]],1)*(DATOS_[Conc.Sal.11])))))))),
0)</f>
        <v>0</v>
      </c>
      <c r="U44" s="111">
        <f t="array" ref="U44">IFERROR(
(MEDIAN((IF(DATOS_[[Sexo]:[Sexo]]=$B44,IF(DATOS_[[AGRUP. CLAS. PROF.]:[AGRUP. CLAS. PROF.]]=$B42,IF(DATOS_[[Check Periodo Ref.]:[Check Periodo Ref.]]="Dentro",IF(DATOS_[[Check Equiparado]:[Check Equiparado]]="Sí",IF(DATOS!AP$5="Sí",(1/DATOS_[[% anualiz]:[% anualiz]]),1)*IF(DATOS!AP$4="Sí",1/DATOS_[[% normaliz]:[% normaliz]],1)*(DATOS_[Conc.Sal.12])))))))),
0)</f>
        <v>0</v>
      </c>
      <c r="V44" s="111">
        <f t="array" ref="V44">IFERROR(
(MEDIAN((IF(DATOS_[[Sexo]:[Sexo]]=$B44,IF(DATOS_[[AGRUP. CLAS. PROF.]:[AGRUP. CLAS. PROF.]]=$B42,IF(DATOS_[[Check Periodo Ref.]:[Check Periodo Ref.]]="Dentro",IF(DATOS_[[Check Equiparado]:[Check Equiparado]]="Sí",IF(DATOS!AQ$5="Sí",(1/DATOS_[[% anualiz]:[% anualiz]]),1)*IF(DATOS!AQ$4="Sí",1/DATOS_[[% normaliz]:[% normaliz]],1)*(DATOS_[Conc.Sal.13])))))))),
0)</f>
        <v>0</v>
      </c>
      <c r="W44" s="111">
        <f t="array" ref="W44">IFERROR(
(MEDIAN((IF(DATOS_[[Sexo]:[Sexo]]=$B44,IF(DATOS_[[AGRUP. CLAS. PROF.]:[AGRUP. CLAS. PROF.]]=$B42,IF(DATOS_[[Check Periodo Ref.]:[Check Periodo Ref.]]="Dentro",IF(DATOS_[[Check Equiparado]:[Check Equiparado]]="Sí",IF(DATOS!AR$5="Sí",(1/DATOS_[[% anualiz]:[% anualiz]]),1)*IF(DATOS!AR$4="Sí",1/DATOS_[[% normaliz]:[% normaliz]],1)*(DATOS_[Conc.Sal.14])))))))),
0)</f>
        <v>0</v>
      </c>
      <c r="X44" s="111">
        <f t="array" ref="X44">IFERROR(
(MEDIAN((IF(DATOS_[[Sexo]:[Sexo]]=$B44,IF(DATOS_[[AGRUP. CLAS. PROF.]:[AGRUP. CLAS. PROF.]]=$B42,IF(DATOS_[[Check Periodo Ref.]:[Check Periodo Ref.]]="Dentro",IF(DATOS_[[Check Equiparado]:[Check Equiparado]]="Sí",IF(DATOS!AS$5="Sí",(1/DATOS_[[% anualiz]:[% anualiz]]),1)*IF(DATOS!AS$4="Sí",1/DATOS_[[% normaliz]:[% normaliz]],1)*(DATOS_[Conc.Sal.15])))))))),
0)</f>
        <v>0</v>
      </c>
      <c r="Y44" s="111">
        <f t="array" ref="Y44">IFERROR(
(MEDIAN((IF(DATOS_[[Sexo]:[Sexo]]=$B44,IF(DATOS_[[AGRUP. CLAS. PROF.]:[AGRUP. CLAS. PROF.]]=$B42,IF(DATOS_[[Check Periodo Ref.]:[Check Periodo Ref.]]="Dentro",IF(DATOS_[[Check Equiparado]:[Check Equiparado]]="Sí",IF(DATOS!AT$5="Sí",(1/DATOS_[[% anualiz]:[% anualiz]]),1)*IF(DATOS!AT$4="Sí",1/DATOS_[[% normaliz]:[% normaliz]],1)*(DATOS_[Conc.Sal.16])))))))),
0)</f>
        <v>0</v>
      </c>
      <c r="Z44" s="111">
        <f t="array" ref="Z44">IFERROR(
(MEDIAN((IF(DATOS_[[Sexo]:[Sexo]]=$B44,IF(DATOS_[[AGRUP. CLAS. PROF.]:[AGRUP. CLAS. PROF.]]=$B42,IF(DATOS_[[Check Periodo Ref.]:[Check Periodo Ref.]]="Dentro",IF(DATOS_[[Check Equiparado]:[Check Equiparado]]="Sí",IF(DATOS!AU$5="Sí",(1/DATOS_[[% anualiz]:[% anualiz]]),1)*IF(DATOS!AU$4="Sí",1/DATOS_[[% normaliz]:[% normaliz]],1)*(DATOS_[Conc.Sal.17])))))))),
0)</f>
        <v>0</v>
      </c>
      <c r="AA44" s="111">
        <f t="array" ref="AA44">IFERROR(
(MEDIAN((IF(DATOS_[[Sexo]:[Sexo]]=$B44,IF(DATOS_[[AGRUP. CLAS. PROF.]:[AGRUP. CLAS. PROF.]]=$B42,IF(DATOS_[[Check Periodo Ref.]:[Check Periodo Ref.]]="Dentro",IF(DATOS_[[Check Equiparado]:[Check Equiparado]]="Sí",IF(DATOS!AV$5="Sí",(1/DATOS_[[% anualiz]:[% anualiz]]),1)*IF(DATOS!AV$4="Sí",1/DATOS_[[% normaliz]:[% normaliz]],1)*(DATOS_[Conc.Sal.18])))))))),
0)</f>
        <v>0</v>
      </c>
      <c r="AB44" s="111">
        <f t="array" ref="AB44">IFERROR(
(MEDIAN((IF(DATOS_[[Sexo]:[Sexo]]=$B44,IF(DATOS_[[AGRUP. CLAS. PROF.]:[AGRUP. CLAS. PROF.]]=$B42,IF(DATOS_[[Check Periodo Ref.]:[Check Periodo Ref.]]="Dentro",IF(DATOS_[[Check Equiparado]:[Check Equiparado]]="Sí",IF(DATOS!AW$5="Sí",(1/DATOS_[[% anualiz]:[% anualiz]]),1)*IF(DATOS!AW$4="Sí",1/DATOS_[[% normaliz]:[% normaliz]],1)*(DATOS_[Conc.Sal.19])))))))),
0)</f>
        <v>0</v>
      </c>
      <c r="AC44" s="111">
        <f t="array" ref="AC44">IFERROR(
(MEDIAN((IF(DATOS_[[Sexo]:[Sexo]]=$B44,IF(DATOS_[[AGRUP. CLAS. PROF.]:[AGRUP. CLAS. PROF.]]=$B42,IF(DATOS_[[Check Periodo Ref.]:[Check Periodo Ref.]]="Dentro",IF(DATOS_[[Check Equiparado]:[Check Equiparado]]="Sí",IF(DATOS!AX$5="Sí",(1/DATOS_[[% anualiz]:[% anualiz]]),1)*IF(DATOS!AX$4="Sí",1/DATOS_[[% normaliz]:[% normaliz]],1)*(DATOS_[Conc.Sal.20])))))))),
0)</f>
        <v>0</v>
      </c>
      <c r="AD44" s="111">
        <f t="array" ref="AD44">IFERROR(
(MEDIAN((IF(DATOS_[[Sexo]:[Sexo]]=$B44,IF(DATOS_[[AGRUP. CLAS. PROF.]:[AGRUP. CLAS. PROF.]]=$B42,IF(DATOS_[[Check Periodo Ref.]:[Check Periodo Ref.]]="Dentro",IF(DATOS_[[Check Equiparado]:[Check Equiparado]]="Sí",IF(DATOS!AY$5="Sí",(1/DATOS_[[% anualiz]:[% anualiz]]),1)*IF(DATOS!AY$4="Sí",1/DATOS_[[% normaliz]:[% normaliz]],1)*(DATOS_[Conc.Sal.21])))))))),
0)</f>
        <v>0</v>
      </c>
      <c r="AE44" s="111">
        <f t="array" ref="AE44">IFERROR(
(MEDIAN((IF(DATOS_[[Sexo]:[Sexo]]=$B44,IF(DATOS_[[AGRUP. CLAS. PROF.]:[AGRUP. CLAS. PROF.]]=$B42,IF(DATOS_[[Check Periodo Ref.]:[Check Periodo Ref.]]="Dentro",IF(DATOS_[[Check Equiparado]:[Check Equiparado]]="Sí",IF(DATOS!AZ$5="Sí",(1/DATOS_[[% anualiz]:[% anualiz]]),1)*IF(DATOS!AZ$4="Sí",1/DATOS_[[% normaliz]:[% normaliz]],1)*(DATOS_[Conc.Sal.22])))))))),
0)</f>
        <v>0</v>
      </c>
      <c r="AF44" s="111">
        <f t="array" ref="AF44">IFERROR(
(MEDIAN((IF(DATOS_[[Sexo]:[Sexo]]=$B44,IF(DATOS_[[AGRUP. CLAS. PROF.]:[AGRUP. CLAS. PROF.]]=$B42,IF(DATOS_[[Check Periodo Ref.]:[Check Periodo Ref.]]="Dentro",IF(DATOS_[[Check Equiparado]:[Check Equiparado]]="Sí",IF(DATOS!BA$5="Sí",(1/DATOS_[[% anualiz]:[% anualiz]]),1)*IF(DATOS!BA$4="Sí",1/DATOS_[[% normaliz]:[% normaliz]],1)*(DATOS_[Conc.Sal.23])))))))),
0)</f>
        <v>0</v>
      </c>
      <c r="AG44" s="111">
        <f t="array" ref="AG44">IFERROR(
(MEDIAN((IF(DATOS_[[Sexo]:[Sexo]]=$B44,IF(DATOS_[[AGRUP. CLAS. PROF.]:[AGRUP. CLAS. PROF.]]=$B42,IF(DATOS_[[Check Periodo Ref.]:[Check Periodo Ref.]]="Dentro",IF(DATOS_[[Check Equiparado]:[Check Equiparado]]="Sí",IF(DATOS!BB$5="Sí",(1/DATOS_[[% anualiz]:[% anualiz]]),1)*IF(DATOS!BB$4="Sí",1/DATOS_[[% normaliz]:[% normaliz]],1)*(DATOS_[Conc.Sal.24])))))))),
0)</f>
        <v>0</v>
      </c>
      <c r="AH44" s="111">
        <f t="array" ref="AH44">IFERROR(
(MEDIAN((IF(DATOS_[[Sexo]:[Sexo]]=$B44,IF(DATOS_[[AGRUP. CLAS. PROF.]:[AGRUP. CLAS. PROF.]]=$B42,IF(DATOS_[[Check Periodo Ref.]:[Check Periodo Ref.]]="Dentro",IF(DATOS_[[Check Equiparado]:[Check Equiparado]]="Sí",IF(DATOS!BC$5="Sí",(1/DATOS_[[% anualiz]:[% anualiz]]),1)*IF(DATOS!BC$4="Sí",1/DATOS_[[% normaliz]:[% normaliz]],1)*(DATOS_[Conc.Sal.25])))))))),
0)</f>
        <v>0</v>
      </c>
      <c r="AI44" s="111">
        <f t="array" ref="AI44">IFERROR(
(MEDIAN((IF(DATOS_[[Sexo]:[Sexo]]=$B44,IF(DATOS_[[AGRUP. CLAS. PROF.]:[AGRUP. CLAS. PROF.]]=$B42,IF(DATOS_[[Check Periodo Ref.]:[Check Periodo Ref.]]="Dentro",IF(DATOS_[[Check Equiparado]:[Check Equiparado]]="Sí",IF(DATOS!BD$5="Sí",(1/DATOS_[[% anualiz]:[% anualiz]]),1)*IF(DATOS!BD$4="Sí",1/DATOS_[[% normaliz]:[% normaliz]],1)*(DATOS_[Conc.Sal.26])))))))),
0)</f>
        <v>0</v>
      </c>
      <c r="AJ44" s="111">
        <f t="array" ref="AJ44">IFERROR(
(MEDIAN((IF(DATOS_[[Sexo]:[Sexo]]=$B44,IF(DATOS_[[AGRUP. CLAS. PROF.]:[AGRUP. CLAS. PROF.]]=$B42,IF(DATOS_[[Check Periodo Ref.]:[Check Periodo Ref.]]="Dentro",IF(DATOS_[[Check Equiparado]:[Check Equiparado]]="Sí",IF(DATOS!BE$5="Sí",(1/DATOS_[[% anualiz]:[% anualiz]]),1)*IF(DATOS!BE$4="Sí",1/DATOS_[[% normaliz]:[% normaliz]],1)*(DATOS_[Conc.Sal.27])))))))),
0)</f>
        <v>0</v>
      </c>
      <c r="AK44" s="111">
        <f t="array" ref="AK44">IFERROR(
(MEDIAN((IF(DATOS_[[Sexo]:[Sexo]]=$B44,IF(DATOS_[[AGRUP. CLAS. PROF.]:[AGRUP. CLAS. PROF.]]=$B42,IF(DATOS_[[Check Periodo Ref.]:[Check Periodo Ref.]]="Dentro",IF(DATOS_[[Check Equiparado]:[Check Equiparado]]="Sí",IF(DATOS!BF$5="Sí",(1/DATOS_[[% anualiz]:[% anualiz]]),1)*IF(DATOS!BF$4="Sí",1/DATOS_[[% normaliz]:[% normaliz]],1)*(DATOS_[Conc.Sal.28])))))))),
0)</f>
        <v>0</v>
      </c>
      <c r="AL44" s="111">
        <f t="array" ref="AL44">IFERROR(
(MEDIAN((IF(DATOS_[[Sexo]:[Sexo]]=$B44,IF(DATOS_[[AGRUP. CLAS. PROF.]:[AGRUP. CLAS. PROF.]]=$B42,IF(DATOS_[[Check Periodo Ref.]:[Check Periodo Ref.]]="Dentro",IF(DATOS_[[Check Equiparado]:[Check Equiparado]]="Sí",IF(DATOS!BG$5="Sí",(1/DATOS_[[% anualiz]:[% anualiz]]),1)*IF(DATOS!BG$4="Sí",1/DATOS_[[% normaliz]:[% normaliz]],1)*(DATOS_[Conc.Sal.29])))))))),
0)</f>
        <v>0</v>
      </c>
      <c r="AM44" s="111">
        <f t="array" ref="AM44">IFERROR(
(MEDIAN((IF(DATOS_[[Sexo]:[Sexo]]=$B44,IF(DATOS_[[AGRUP. CLAS. PROF.]:[AGRUP. CLAS. PROF.]]=$B42,IF(DATOS_[[Check Periodo Ref.]:[Check Periodo Ref.]]="Dentro",IF(DATOS_[[Check Equiparado]:[Check Equiparado]]="Sí",IF(DATOS!BH$5="Sí",(1/DATOS_[[% anualiz]:[% anualiz]]),1)*IF(DATOS!BH$4="Sí",1/DATOS_[[% normaliz]:[% normaliz]],1)*(DATOS_[Conc.Sal.30])))))))),
0)</f>
        <v>0</v>
      </c>
      <c r="AN44" s="112">
        <f t="array" ref="AN44">IFERROR(
MEDIAN(IF(DATOS_[Sexo]=$B44,IF(DATOS_[[AGRUP. CLAS. PROF.]:[AGRUP. CLAS. PROF.]]=$B42,IF(DATOS_[Check Equiparado]="Sí",IF(DATOS_[Check Periodo Ref.]="Dentro",DATOS_[Tot COMPL.SAL Eq],FALSE))))),
0)</f>
        <v>0</v>
      </c>
      <c r="AO44" s="113">
        <f t="array" ref="AO44">IFERROR(
MEDIAN(IF(DATOS_[Sexo]=$B44,IF(DATOS_[[AGRUP. CLAS. PROF.]:[AGRUP. CLAS. PROF.]]=$B42,IF(DATOS_[Check Equiparado]="Sí",IF(DATOS_[Check Periodo Ref.]="Dentro",DATOS_[TOTAL SALARIO Eq],FALSE))))),
0)</f>
        <v>0</v>
      </c>
      <c r="AP44" s="114">
        <f t="array" ref="AP44">IFERROR(
(MEDIAN((IF(DATOS_[[Sexo]:[Sexo]]=$B44,IF(DATOS_[[AGRUP. CLAS. PROF.]:[AGRUP. CLAS. PROF.]]=$B42,IF(DATOS_[[Check Periodo Ref.]:[Check Periodo Ref.]]="Dentro",IF(DATOS_[[Check Equiparado]:[Check Equiparado]]="Sí",IF(DATOS!BI$5="Sí",(1/DATOS_[[% anualiz]:[% anualiz]]),1)*IF(DATOS!BI$4="Sí",1/DATOS_[[% normaliz]:[% normaliz]],1)*(DATOS_[C.Extra.01])))))))),
0)</f>
        <v>0</v>
      </c>
      <c r="AQ44" s="114">
        <f t="array" ref="AQ44">IFERROR(
(MEDIAN((IF(DATOS_[[Sexo]:[Sexo]]=$B44,IF(DATOS_[[AGRUP. CLAS. PROF.]:[AGRUP. CLAS. PROF.]]=$B42,IF(DATOS_[[Check Periodo Ref.]:[Check Periodo Ref.]]="Dentro",IF(DATOS_[[Check Equiparado]:[Check Equiparado]]="Sí",IF(DATOS!BJ$5="Sí",(1/DATOS_[[% anualiz]:[% anualiz]]),1)*IF(DATOS!BJ$4="Sí",1/DATOS_[[% normaliz]:[% normaliz]],1)*(DATOS_[C.Extra.02])))))))),
0)</f>
        <v>0</v>
      </c>
      <c r="AR44" s="114">
        <f t="array" ref="AR44">IFERROR(
(MEDIAN((IF(DATOS_[[Sexo]:[Sexo]]=$B44,IF(DATOS_[[AGRUP. CLAS. PROF.]:[AGRUP. CLAS. PROF.]]=$B42,IF(DATOS_[[Check Periodo Ref.]:[Check Periodo Ref.]]="Dentro",IF(DATOS_[[Check Equiparado]:[Check Equiparado]]="Sí",IF(DATOS!BK$5="Sí",(1/DATOS_[[% anualiz]:[% anualiz]]),1)*IF(DATOS!BK$4="Sí",1/DATOS_[[% normaliz]:[% normaliz]],1)*(DATOS_[C.Extra.03])))))))),
0)</f>
        <v>0</v>
      </c>
      <c r="AS44" s="114">
        <f t="array" ref="AS44">IFERROR(
(MEDIAN((IF(DATOS_[[Sexo]:[Sexo]]=$B44,IF(DATOS_[[AGRUP. CLAS. PROF.]:[AGRUP. CLAS. PROF.]]=$B42,IF(DATOS_[[Check Periodo Ref.]:[Check Periodo Ref.]]="Dentro",IF(DATOS_[[Check Equiparado]:[Check Equiparado]]="Sí",IF(DATOS!BL$5="Sí",(1/DATOS_[[% anualiz]:[% anualiz]]),1)*IF(DATOS!BL$4="Sí",1/DATOS_[[% normaliz]:[% normaliz]],1)*(DATOS_[C.Extra.04])))))))),
0)</f>
        <v>0</v>
      </c>
      <c r="AT44" s="114">
        <f t="array" ref="AT44">IFERROR(
(MEDIAN((IF(DATOS_[[Sexo]:[Sexo]]=$B44,IF(DATOS_[[AGRUP. CLAS. PROF.]:[AGRUP. CLAS. PROF.]]=$B42,IF(DATOS_[[Check Periodo Ref.]:[Check Periodo Ref.]]="Dentro",IF(DATOS_[[Check Equiparado]:[Check Equiparado]]="Sí",IF(DATOS!BM$5="Sí",(1/DATOS_[[% anualiz]:[% anualiz]]),1)*IF(DATOS!BM$4="Sí",1/DATOS_[[% normaliz]:[% normaliz]],1)*(DATOS_[C.Extra.05])))))))),
0)</f>
        <v>0</v>
      </c>
      <c r="AU44" s="115">
        <f t="array" ref="AU44">IFERROR(
MEDIAN(IF(DATOS_[Sexo]=$B44,IF(DATOS_[[AGRUP. CLAS. PROF.]:[AGRUP. CLAS. PROF.]]=$B42,IF(DATOS_[Check Equiparado]="Sí",IF(DATOS_[Check Periodo Ref.]="Dentro",DATOS_[Tot Extrasalarial Eq],FALSE))))),
0)</f>
        <v>0</v>
      </c>
      <c r="AV44" s="116">
        <f t="array" ref="AV44">IFERROR(
MEDIAN(IF(DATOS_[Sexo]=$B44,IF(DATOS_[[AGRUP. CLAS. PROF.]:[AGRUP. CLAS. PROF.]]=$B42,IF(DATOS_[Check Equiparado]="Sí",IF(DATOS_[Check Periodo Ref.]="Dentro",DATOS_[TOTAL Retrib Eq],FALSE))))),
0)</f>
        <v>0</v>
      </c>
    </row>
    <row r="45" spans="1:48" ht="17.25" thickBot="1" x14ac:dyDescent="0.35">
      <c r="A45" s="42" t="str">
        <f t="shared" ref="A45" si="43">+A46</f>
        <v>[ocultar]</v>
      </c>
      <c r="B45" s="90" t="s">
        <v>227</v>
      </c>
      <c r="C45" s="109"/>
      <c r="D45" s="41"/>
      <c r="E45" s="41"/>
      <c r="F45" s="41"/>
      <c r="G45" s="41"/>
      <c r="H45" s="41"/>
      <c r="I45" s="119" t="str">
        <f t="shared" ref="I45:AV45" si="44">IFERROR((I46-I47)/I46,"")</f>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3" t="str">
        <f t="shared" si="44"/>
        <v/>
      </c>
      <c r="W45" s="123" t="str">
        <f t="shared" si="44"/>
        <v/>
      </c>
      <c r="X45" s="123" t="str">
        <f t="shared" si="44"/>
        <v/>
      </c>
      <c r="Y45" s="123"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2" t="str">
        <f t="shared" si="44"/>
        <v/>
      </c>
      <c r="AK45" s="122" t="str">
        <f t="shared" si="44"/>
        <v/>
      </c>
      <c r="AL45" s="122" t="str">
        <f t="shared" si="44"/>
        <v/>
      </c>
      <c r="AM45" s="122" t="str">
        <f t="shared" si="44"/>
        <v/>
      </c>
      <c r="AN45" s="124" t="str">
        <f t="shared" si="44"/>
        <v/>
      </c>
      <c r="AO45" s="128" t="str">
        <f t="shared" si="44"/>
        <v/>
      </c>
      <c r="AP45" s="125" t="str">
        <f t="shared" si="44"/>
        <v/>
      </c>
      <c r="AQ45" s="125" t="str">
        <f t="shared" si="44"/>
        <v/>
      </c>
      <c r="AR45" s="125" t="str">
        <f t="shared" si="44"/>
        <v/>
      </c>
      <c r="AS45" s="125" t="str">
        <f t="shared" si="44"/>
        <v/>
      </c>
      <c r="AT45" s="125" t="str">
        <f t="shared" si="44"/>
        <v/>
      </c>
      <c r="AU45" s="126" t="str">
        <f t="shared" si="44"/>
        <v/>
      </c>
      <c r="AV45" s="127" t="str">
        <f t="shared" si="44"/>
        <v/>
      </c>
    </row>
    <row r="46" spans="1:48" x14ac:dyDescent="0.3">
      <c r="A46" s="42" t="str">
        <f t="shared" ref="A46" si="45">+IF(C46+C47=0,"[ocultar]","")</f>
        <v>[ocultar]</v>
      </c>
      <c r="B46" s="86" t="s">
        <v>162</v>
      </c>
      <c r="C46" s="33">
        <f t="array" ref="C46">SUM(IF($B46=DATOS_[Sexo],
IF($B45=DATOS_[AGRUP. CLAS. PROF.],
IF("Dentro"=DATOS_[Check Periodo Ref.],
1/(COUNTIFS(DATOS_[Sexo],$B46,DATOS_[AGRUP. CLAS. PROF.],$B45,DATOS_[Check Periodo Ref.],"Dentro",DATOS_[id],DATOS_[id]))))))</f>
        <v>0</v>
      </c>
      <c r="D46" s="35">
        <f>COUNTIFS(DATOS_[AGRUP. CLAS. PROF.],$B45,DATOS_[Sexo],$B46,DATOS_[Check Periodo Ref.],"Dentro")</f>
        <v>0</v>
      </c>
      <c r="E46" s="35">
        <f>COUNTIFS(DATOS_[AGRUP. CLAS. PROF.],$B45,DATOS_[Sexo],$B46,DATOS_[Check Periodo Ref.],"Dentro",DATOS_[Check Nº SC Norm],"Sí")</f>
        <v>0</v>
      </c>
      <c r="F46" s="35">
        <f>COUNTIFS(DATOS_[AGRUP. CLAS. PROF.],$B45,DATOS_[Sexo],$B46,DATOS_[Check Periodo Ref.],"Dentro",DATOS_[Check Nº SC Anualiz],"Sí")</f>
        <v>0</v>
      </c>
      <c r="G46" s="35">
        <f>COUNTIFS(DATOS_[AGRUP. CLAS. PROF.],$B45,DATOS_[Sexo],$B46,DATOS_[Check Periodo Ref.],"Dentro",DATOS_[Check Nº SC Norm y Anualiz],"Sí")</f>
        <v>0</v>
      </c>
      <c r="H46" s="35">
        <f>COUNTIFS(DATOS_[AGRUP. CLAS. PROF.],$B45,DATOS_[Sexo],$B46,DATOS_[Check Periodo Ref.],"Dentro",DATOS_[Check Equiparación],"Sí")</f>
        <v>0</v>
      </c>
      <c r="I46" s="110">
        <f t="array" ref="I46">IFERROR(
MEDIAN(IF(DATOS_[Sexo]=$B46,IF(DATOS_[[AGRUP. CLAS. PROF.]:[AGRUP. CLAS. PROF.]]=$B45,IF(DATOS_[Check Equiparado]="Sí",IF(DATOS_[Check Periodo Ref.]="Dentro",DATOS_[SALARIO BASE Eq],FALSE))))),
0)</f>
        <v>0</v>
      </c>
      <c r="J46" s="111">
        <f t="array" ref="J46">IFERROR(
(MEDIAN((IF(DATOS_[[Sexo]:[Sexo]]=$B46,IF(DATOS_[[AGRUP. CLAS. PROF.]:[AGRUP. CLAS. PROF.]]=$B45,IF(DATOS_[[Check Periodo Ref.]:[Check Periodo Ref.]]="Dentro",IF(DATOS_[[Check Equiparado]:[Check Equiparado]]="Sí",IF(DATOS!AE$5="Sí",(1/DATOS_[[% anualiz]:[% anualiz]]),1)*IF(DATOS!AE$4="Sí",1/DATOS_[[% normaliz]:[% normaliz]],1)*(DATOS_[Conc.Sal.01])))))))),
0)</f>
        <v>0</v>
      </c>
      <c r="K46" s="111">
        <f t="array" ref="K46">IFERROR(
(MEDIAN((IF(DATOS_[[Sexo]:[Sexo]]=$B46,IF(DATOS_[[AGRUP. CLAS. PROF.]:[AGRUP. CLAS. PROF.]]=$B45,IF(DATOS_[[Check Periodo Ref.]:[Check Periodo Ref.]]="Dentro",IF(DATOS_[[Check Equiparado]:[Check Equiparado]]="Sí",IF(DATOS!AF$5="Sí",(1/DATOS_[[% anualiz]:[% anualiz]]),1)*IF(DATOS!AF$4="Sí",1/DATOS_[[% normaliz]:[% normaliz]],1)*(DATOS_[Conc.Sal.02])))))))),
0)</f>
        <v>0</v>
      </c>
      <c r="L46" s="111">
        <f t="array" ref="L46">IFERROR(
(MEDIAN((IF(DATOS_[[Sexo]:[Sexo]]=$B46,IF(DATOS_[[AGRUP. CLAS. PROF.]:[AGRUP. CLAS. PROF.]]=$B45,IF(DATOS_[[Check Periodo Ref.]:[Check Periodo Ref.]]="Dentro",IF(DATOS_[[Check Equiparado]:[Check Equiparado]]="Sí",IF(DATOS!AG$5="Sí",(1/DATOS_[[% anualiz]:[% anualiz]]),1)*IF(DATOS!AG$4="Sí",1/DATOS_[[% normaliz]:[% normaliz]],1)*(DATOS_[Conc.Sal.03])))))))),
0)</f>
        <v>0</v>
      </c>
      <c r="M46" s="111">
        <f t="array" ref="M46">IFERROR(
(MEDIAN((IF(DATOS_[[Sexo]:[Sexo]]=$B46,IF(DATOS_[[AGRUP. CLAS. PROF.]:[AGRUP. CLAS. PROF.]]=$B45,IF(DATOS_[[Check Periodo Ref.]:[Check Periodo Ref.]]="Dentro",IF(DATOS_[[Check Equiparado]:[Check Equiparado]]="Sí",IF(DATOS!AH$5="Sí",(1/DATOS_[[% anualiz]:[% anualiz]]),1)*IF(DATOS!AH$4="Sí",1/DATOS_[[% normaliz]:[% normaliz]],1)*(DATOS_[Conc.Sal.04])))))))),
0)</f>
        <v>0</v>
      </c>
      <c r="N46" s="111">
        <f t="array" ref="N46">IFERROR(
(MEDIAN((IF(DATOS_[[Sexo]:[Sexo]]=$B46,IF(DATOS_[[AGRUP. CLAS. PROF.]:[AGRUP. CLAS. PROF.]]=$B45,IF(DATOS_[[Check Periodo Ref.]:[Check Periodo Ref.]]="Dentro",IF(DATOS_[[Check Equiparado]:[Check Equiparado]]="Sí",IF(DATOS!AI$5="Sí",(1/DATOS_[[% anualiz]:[% anualiz]]),1)*IF(DATOS!AI$4="Sí",1/DATOS_[[% normaliz]:[% normaliz]],1)*(DATOS_[Conc.Sal.05])))))))),
0)</f>
        <v>0</v>
      </c>
      <c r="O46" s="111">
        <f t="array" ref="O46">IFERROR(
(MEDIAN((IF(DATOS_[[Sexo]:[Sexo]]=$B46,IF(DATOS_[[AGRUP. CLAS. PROF.]:[AGRUP. CLAS. PROF.]]=$B45,IF(DATOS_[[Check Periodo Ref.]:[Check Periodo Ref.]]="Dentro",IF(DATOS_[[Check Equiparado]:[Check Equiparado]]="Sí",IF(DATOS!AJ$5="Sí",(1/DATOS_[[% anualiz]:[% anualiz]]),1)*IF(DATOS!AJ$4="Sí",1/DATOS_[[% normaliz]:[% normaliz]],1)*(DATOS_[Conc.Sal.06])))))))),
0)</f>
        <v>0</v>
      </c>
      <c r="P46" s="111">
        <f t="array" ref="P46">IFERROR(
(MEDIAN((IF(DATOS_[[Sexo]:[Sexo]]=$B46,IF(DATOS_[[AGRUP. CLAS. PROF.]:[AGRUP. CLAS. PROF.]]=$B45,IF(DATOS_[[Check Periodo Ref.]:[Check Periodo Ref.]]="Dentro",IF(DATOS_[[Check Equiparado]:[Check Equiparado]]="Sí",IF(DATOS!AK$5="Sí",(1/DATOS_[[% anualiz]:[% anualiz]]),1)*IF(DATOS!AK$4="Sí",1/DATOS_[[% normaliz]:[% normaliz]],1)*(DATOS_[Conc.Sal.07])))))))),
0)</f>
        <v>0</v>
      </c>
      <c r="Q46" s="111">
        <f t="array" ref="Q46">IFERROR(
(MEDIAN((IF(DATOS_[[Sexo]:[Sexo]]=$B46,IF(DATOS_[[AGRUP. CLAS. PROF.]:[AGRUP. CLAS. PROF.]]=$B45,IF(DATOS_[[Check Periodo Ref.]:[Check Periodo Ref.]]="Dentro",IF(DATOS_[[Check Equiparado]:[Check Equiparado]]="Sí",IF(DATOS!AL$5="Sí",(1/DATOS_[[% anualiz]:[% anualiz]]),1)*IF(DATOS!AL$4="Sí",1/DATOS_[[% normaliz]:[% normaliz]],1)*(DATOS_[Conc.Sal.08])))))))),
0)</f>
        <v>0</v>
      </c>
      <c r="R46" s="111">
        <f t="array" ref="R46">IFERROR(
(MEDIAN((IF(DATOS_[[Sexo]:[Sexo]]=$B46,IF(DATOS_[[AGRUP. CLAS. PROF.]:[AGRUP. CLAS. PROF.]]=$B45,IF(DATOS_[[Check Periodo Ref.]:[Check Periodo Ref.]]="Dentro",IF(DATOS_[[Check Equiparado]:[Check Equiparado]]="Sí",IF(DATOS!AM$5="Sí",(1/DATOS_[[% anualiz]:[% anualiz]]),1)*IF(DATOS!AM$4="Sí",1/DATOS_[[% normaliz]:[% normaliz]],1)*(DATOS_[Conc.Sal.09])))))))),
0)</f>
        <v>0</v>
      </c>
      <c r="S46" s="111">
        <f t="array" ref="S46">IFERROR(
(MEDIAN((IF(DATOS_[[Sexo]:[Sexo]]=$B46,IF(DATOS_[[AGRUP. CLAS. PROF.]:[AGRUP. CLAS. PROF.]]=$B45,IF(DATOS_[[Check Periodo Ref.]:[Check Periodo Ref.]]="Dentro",IF(DATOS_[[Check Equiparado]:[Check Equiparado]]="Sí",IF(DATOS!AN$5="Sí",(1/DATOS_[[% anualiz]:[% anualiz]]),1)*IF(DATOS!AN$4="Sí",1/DATOS_[[% normaliz]:[% normaliz]],1)*(DATOS_[Conc.Sal.10])))))))),
0)</f>
        <v>0</v>
      </c>
      <c r="T46" s="111">
        <f t="array" ref="T46">IFERROR(
(MEDIAN((IF(DATOS_[[Sexo]:[Sexo]]=$B46,IF(DATOS_[[AGRUP. CLAS. PROF.]:[AGRUP. CLAS. PROF.]]=$B45,IF(DATOS_[[Check Periodo Ref.]:[Check Periodo Ref.]]="Dentro",IF(DATOS_[[Check Equiparado]:[Check Equiparado]]="Sí",IF(DATOS!AO$5="Sí",(1/DATOS_[[% anualiz]:[% anualiz]]),1)*IF(DATOS!AO$4="Sí",1/DATOS_[[% normaliz]:[% normaliz]],1)*(DATOS_[Conc.Sal.11])))))))),
0)</f>
        <v>0</v>
      </c>
      <c r="U46" s="111">
        <f t="array" ref="U46">IFERROR(
(MEDIAN((IF(DATOS_[[Sexo]:[Sexo]]=$B46,IF(DATOS_[[AGRUP. CLAS. PROF.]:[AGRUP. CLAS. PROF.]]=$B45,IF(DATOS_[[Check Periodo Ref.]:[Check Periodo Ref.]]="Dentro",IF(DATOS_[[Check Equiparado]:[Check Equiparado]]="Sí",IF(DATOS!AP$5="Sí",(1/DATOS_[[% anualiz]:[% anualiz]]),1)*IF(DATOS!AP$4="Sí",1/DATOS_[[% normaliz]:[% normaliz]],1)*(DATOS_[Conc.Sal.12])))))))),
0)</f>
        <v>0</v>
      </c>
      <c r="V46" s="111">
        <f t="array" ref="V46">IFERROR(
(MEDIAN((IF(DATOS_[[Sexo]:[Sexo]]=$B46,IF(DATOS_[[AGRUP. CLAS. PROF.]:[AGRUP. CLAS. PROF.]]=$B45,IF(DATOS_[[Check Periodo Ref.]:[Check Periodo Ref.]]="Dentro",IF(DATOS_[[Check Equiparado]:[Check Equiparado]]="Sí",IF(DATOS!AQ$5="Sí",(1/DATOS_[[% anualiz]:[% anualiz]]),1)*IF(DATOS!AQ$4="Sí",1/DATOS_[[% normaliz]:[% normaliz]],1)*(DATOS_[Conc.Sal.13])))))))),
0)</f>
        <v>0</v>
      </c>
      <c r="W46" s="111">
        <f t="array" ref="W46">IFERROR(
(MEDIAN((IF(DATOS_[[Sexo]:[Sexo]]=$B46,IF(DATOS_[[AGRUP. CLAS. PROF.]:[AGRUP. CLAS. PROF.]]=$B45,IF(DATOS_[[Check Periodo Ref.]:[Check Periodo Ref.]]="Dentro",IF(DATOS_[[Check Equiparado]:[Check Equiparado]]="Sí",IF(DATOS!AR$5="Sí",(1/DATOS_[[% anualiz]:[% anualiz]]),1)*IF(DATOS!AR$4="Sí",1/DATOS_[[% normaliz]:[% normaliz]],1)*(DATOS_[Conc.Sal.14])))))))),
0)</f>
        <v>0</v>
      </c>
      <c r="X46" s="111">
        <f t="array" ref="X46">IFERROR(
(MEDIAN((IF(DATOS_[[Sexo]:[Sexo]]=$B46,IF(DATOS_[[AGRUP. CLAS. PROF.]:[AGRUP. CLAS. PROF.]]=$B45,IF(DATOS_[[Check Periodo Ref.]:[Check Periodo Ref.]]="Dentro",IF(DATOS_[[Check Equiparado]:[Check Equiparado]]="Sí",IF(DATOS!AS$5="Sí",(1/DATOS_[[% anualiz]:[% anualiz]]),1)*IF(DATOS!AS$4="Sí",1/DATOS_[[% normaliz]:[% normaliz]],1)*(DATOS_[Conc.Sal.15])))))))),
0)</f>
        <v>0</v>
      </c>
      <c r="Y46" s="111">
        <f t="array" ref="Y46">IFERROR(
(MEDIAN((IF(DATOS_[[Sexo]:[Sexo]]=$B46,IF(DATOS_[[AGRUP. CLAS. PROF.]:[AGRUP. CLAS. PROF.]]=$B45,IF(DATOS_[[Check Periodo Ref.]:[Check Periodo Ref.]]="Dentro",IF(DATOS_[[Check Equiparado]:[Check Equiparado]]="Sí",IF(DATOS!AT$5="Sí",(1/DATOS_[[% anualiz]:[% anualiz]]),1)*IF(DATOS!AT$4="Sí",1/DATOS_[[% normaliz]:[% normaliz]],1)*(DATOS_[Conc.Sal.16])))))))),
0)</f>
        <v>0</v>
      </c>
      <c r="Z46" s="111">
        <f t="array" ref="Z46">IFERROR(
(MEDIAN((IF(DATOS_[[Sexo]:[Sexo]]=$B46,IF(DATOS_[[AGRUP. CLAS. PROF.]:[AGRUP. CLAS. PROF.]]=$B45,IF(DATOS_[[Check Periodo Ref.]:[Check Periodo Ref.]]="Dentro",IF(DATOS_[[Check Equiparado]:[Check Equiparado]]="Sí",IF(DATOS!AU$5="Sí",(1/DATOS_[[% anualiz]:[% anualiz]]),1)*IF(DATOS!AU$4="Sí",1/DATOS_[[% normaliz]:[% normaliz]],1)*(DATOS_[Conc.Sal.17])))))))),
0)</f>
        <v>0</v>
      </c>
      <c r="AA46" s="111">
        <f t="array" ref="AA46">IFERROR(
(MEDIAN((IF(DATOS_[[Sexo]:[Sexo]]=$B46,IF(DATOS_[[AGRUP. CLAS. PROF.]:[AGRUP. CLAS. PROF.]]=$B45,IF(DATOS_[[Check Periodo Ref.]:[Check Periodo Ref.]]="Dentro",IF(DATOS_[[Check Equiparado]:[Check Equiparado]]="Sí",IF(DATOS!AV$5="Sí",(1/DATOS_[[% anualiz]:[% anualiz]]),1)*IF(DATOS!AV$4="Sí",1/DATOS_[[% normaliz]:[% normaliz]],1)*(DATOS_[Conc.Sal.18])))))))),
0)</f>
        <v>0</v>
      </c>
      <c r="AB46" s="111">
        <f t="array" ref="AB46">IFERROR(
(MEDIAN((IF(DATOS_[[Sexo]:[Sexo]]=$B46,IF(DATOS_[[AGRUP. CLAS. PROF.]:[AGRUP. CLAS. PROF.]]=$B45,IF(DATOS_[[Check Periodo Ref.]:[Check Periodo Ref.]]="Dentro",IF(DATOS_[[Check Equiparado]:[Check Equiparado]]="Sí",IF(DATOS!AW$5="Sí",(1/DATOS_[[% anualiz]:[% anualiz]]),1)*IF(DATOS!AW$4="Sí",1/DATOS_[[% normaliz]:[% normaliz]],1)*(DATOS_[Conc.Sal.19])))))))),
0)</f>
        <v>0</v>
      </c>
      <c r="AC46" s="111">
        <f t="array" ref="AC46">IFERROR(
(MEDIAN((IF(DATOS_[[Sexo]:[Sexo]]=$B46,IF(DATOS_[[AGRUP. CLAS. PROF.]:[AGRUP. CLAS. PROF.]]=$B45,IF(DATOS_[[Check Periodo Ref.]:[Check Periodo Ref.]]="Dentro",IF(DATOS_[[Check Equiparado]:[Check Equiparado]]="Sí",IF(DATOS!AX$5="Sí",(1/DATOS_[[% anualiz]:[% anualiz]]),1)*IF(DATOS!AX$4="Sí",1/DATOS_[[% normaliz]:[% normaliz]],1)*(DATOS_[Conc.Sal.20])))))))),
0)</f>
        <v>0</v>
      </c>
      <c r="AD46" s="111">
        <f t="array" ref="AD46">IFERROR(
(MEDIAN((IF(DATOS_[[Sexo]:[Sexo]]=$B46,IF(DATOS_[[AGRUP. CLAS. PROF.]:[AGRUP. CLAS. PROF.]]=$B45,IF(DATOS_[[Check Periodo Ref.]:[Check Periodo Ref.]]="Dentro",IF(DATOS_[[Check Equiparado]:[Check Equiparado]]="Sí",IF(DATOS!AY$5="Sí",(1/DATOS_[[% anualiz]:[% anualiz]]),1)*IF(DATOS!AY$4="Sí",1/DATOS_[[% normaliz]:[% normaliz]],1)*(DATOS_[Conc.Sal.21])))))))),
0)</f>
        <v>0</v>
      </c>
      <c r="AE46" s="111">
        <f t="array" ref="AE46">IFERROR(
(MEDIAN((IF(DATOS_[[Sexo]:[Sexo]]=$B46,IF(DATOS_[[AGRUP. CLAS. PROF.]:[AGRUP. CLAS. PROF.]]=$B45,IF(DATOS_[[Check Periodo Ref.]:[Check Periodo Ref.]]="Dentro",IF(DATOS_[[Check Equiparado]:[Check Equiparado]]="Sí",IF(DATOS!AZ$5="Sí",(1/DATOS_[[% anualiz]:[% anualiz]]),1)*IF(DATOS!AZ$4="Sí",1/DATOS_[[% normaliz]:[% normaliz]],1)*(DATOS_[Conc.Sal.22])))))))),
0)</f>
        <v>0</v>
      </c>
      <c r="AF46" s="111">
        <f t="array" ref="AF46">IFERROR(
(MEDIAN((IF(DATOS_[[Sexo]:[Sexo]]=$B46,IF(DATOS_[[AGRUP. CLAS. PROF.]:[AGRUP. CLAS. PROF.]]=$B45,IF(DATOS_[[Check Periodo Ref.]:[Check Periodo Ref.]]="Dentro",IF(DATOS_[[Check Equiparado]:[Check Equiparado]]="Sí",IF(DATOS!BA$5="Sí",(1/DATOS_[[% anualiz]:[% anualiz]]),1)*IF(DATOS!BA$4="Sí",1/DATOS_[[% normaliz]:[% normaliz]],1)*(DATOS_[Conc.Sal.23])))))))),
0)</f>
        <v>0</v>
      </c>
      <c r="AG46" s="111">
        <f t="array" ref="AG46">IFERROR(
(MEDIAN((IF(DATOS_[[Sexo]:[Sexo]]=$B46,IF(DATOS_[[AGRUP. CLAS. PROF.]:[AGRUP. CLAS. PROF.]]=$B45,IF(DATOS_[[Check Periodo Ref.]:[Check Periodo Ref.]]="Dentro",IF(DATOS_[[Check Equiparado]:[Check Equiparado]]="Sí",IF(DATOS!BB$5="Sí",(1/DATOS_[[% anualiz]:[% anualiz]]),1)*IF(DATOS!BB$4="Sí",1/DATOS_[[% normaliz]:[% normaliz]],1)*(DATOS_[Conc.Sal.24])))))))),
0)</f>
        <v>0</v>
      </c>
      <c r="AH46" s="111">
        <f t="array" ref="AH46">IFERROR(
(MEDIAN((IF(DATOS_[[Sexo]:[Sexo]]=$B46,IF(DATOS_[[AGRUP. CLAS. PROF.]:[AGRUP. CLAS. PROF.]]=$B45,IF(DATOS_[[Check Periodo Ref.]:[Check Periodo Ref.]]="Dentro",IF(DATOS_[[Check Equiparado]:[Check Equiparado]]="Sí",IF(DATOS!BC$5="Sí",(1/DATOS_[[% anualiz]:[% anualiz]]),1)*IF(DATOS!BC$4="Sí",1/DATOS_[[% normaliz]:[% normaliz]],1)*(DATOS_[Conc.Sal.25])))))))),
0)</f>
        <v>0</v>
      </c>
      <c r="AI46" s="111">
        <f t="array" ref="AI46">IFERROR(
(MEDIAN((IF(DATOS_[[Sexo]:[Sexo]]=$B46,IF(DATOS_[[AGRUP. CLAS. PROF.]:[AGRUP. CLAS. PROF.]]=$B45,IF(DATOS_[[Check Periodo Ref.]:[Check Periodo Ref.]]="Dentro",IF(DATOS_[[Check Equiparado]:[Check Equiparado]]="Sí",IF(DATOS!BD$5="Sí",(1/DATOS_[[% anualiz]:[% anualiz]]),1)*IF(DATOS!BD$4="Sí",1/DATOS_[[% normaliz]:[% normaliz]],1)*(DATOS_[Conc.Sal.26])))))))),
0)</f>
        <v>0</v>
      </c>
      <c r="AJ46" s="111">
        <f t="array" ref="AJ46">IFERROR(
(MEDIAN((IF(DATOS_[[Sexo]:[Sexo]]=$B46,IF(DATOS_[[AGRUP. CLAS. PROF.]:[AGRUP. CLAS. PROF.]]=$B45,IF(DATOS_[[Check Periodo Ref.]:[Check Periodo Ref.]]="Dentro",IF(DATOS_[[Check Equiparado]:[Check Equiparado]]="Sí",IF(DATOS!BE$5="Sí",(1/DATOS_[[% anualiz]:[% anualiz]]),1)*IF(DATOS!BE$4="Sí",1/DATOS_[[% normaliz]:[% normaliz]],1)*(DATOS_[Conc.Sal.27])))))))),
0)</f>
        <v>0</v>
      </c>
      <c r="AK46" s="111">
        <f t="array" ref="AK46">IFERROR(
(MEDIAN((IF(DATOS_[[Sexo]:[Sexo]]=$B46,IF(DATOS_[[AGRUP. CLAS. PROF.]:[AGRUP. CLAS. PROF.]]=$B45,IF(DATOS_[[Check Periodo Ref.]:[Check Periodo Ref.]]="Dentro",IF(DATOS_[[Check Equiparado]:[Check Equiparado]]="Sí",IF(DATOS!BF$5="Sí",(1/DATOS_[[% anualiz]:[% anualiz]]),1)*IF(DATOS!BF$4="Sí",1/DATOS_[[% normaliz]:[% normaliz]],1)*(DATOS_[Conc.Sal.28])))))))),
0)</f>
        <v>0</v>
      </c>
      <c r="AL46" s="111">
        <f t="array" ref="AL46">IFERROR(
(MEDIAN((IF(DATOS_[[Sexo]:[Sexo]]=$B46,IF(DATOS_[[AGRUP. CLAS. PROF.]:[AGRUP. CLAS. PROF.]]=$B45,IF(DATOS_[[Check Periodo Ref.]:[Check Periodo Ref.]]="Dentro",IF(DATOS_[[Check Equiparado]:[Check Equiparado]]="Sí",IF(DATOS!BG$5="Sí",(1/DATOS_[[% anualiz]:[% anualiz]]),1)*IF(DATOS!BG$4="Sí",1/DATOS_[[% normaliz]:[% normaliz]],1)*(DATOS_[Conc.Sal.29])))))))),
0)</f>
        <v>0</v>
      </c>
      <c r="AM46" s="111">
        <f t="array" ref="AM46">IFERROR(
(MEDIAN((IF(DATOS_[[Sexo]:[Sexo]]=$B46,IF(DATOS_[[AGRUP. CLAS. PROF.]:[AGRUP. CLAS. PROF.]]=$B45,IF(DATOS_[[Check Periodo Ref.]:[Check Periodo Ref.]]="Dentro",IF(DATOS_[[Check Equiparado]:[Check Equiparado]]="Sí",IF(DATOS!BH$5="Sí",(1/DATOS_[[% anualiz]:[% anualiz]]),1)*IF(DATOS!BH$4="Sí",1/DATOS_[[% normaliz]:[% normaliz]],1)*(DATOS_[Conc.Sal.30])))))))),
0)</f>
        <v>0</v>
      </c>
      <c r="AN46" s="112">
        <f t="array" ref="AN46">IFERROR(
MEDIAN(IF(DATOS_[Sexo]=$B46,IF(DATOS_[[AGRUP. CLAS. PROF.]:[AGRUP. CLAS. PROF.]]=$B45,IF(DATOS_[Check Equiparado]="Sí",IF(DATOS_[Check Periodo Ref.]="Dentro",DATOS_[Tot COMPL.SAL Eq],FALSE))))),
0)</f>
        <v>0</v>
      </c>
      <c r="AO46" s="113">
        <f t="array" ref="AO46">IFERROR(
MEDIAN(IF(DATOS_[Sexo]=$B46,IF(DATOS_[[AGRUP. CLAS. PROF.]:[AGRUP. CLAS. PROF.]]=$B45,IF(DATOS_[Check Equiparado]="Sí",IF(DATOS_[Check Periodo Ref.]="Dentro",DATOS_[TOTAL SALARIO Eq],FALSE))))),
0)</f>
        <v>0</v>
      </c>
      <c r="AP46" s="114">
        <f t="array" ref="AP46">IFERROR(
(MEDIAN((IF(DATOS_[[Sexo]:[Sexo]]=$B46,IF(DATOS_[[AGRUP. CLAS. PROF.]:[AGRUP. CLAS. PROF.]]=$B45,IF(DATOS_[[Check Periodo Ref.]:[Check Periodo Ref.]]="Dentro",IF(DATOS_[[Check Equiparado]:[Check Equiparado]]="Sí",IF(DATOS!BI$5="Sí",(1/DATOS_[[% anualiz]:[% anualiz]]),1)*IF(DATOS!BI$4="Sí",1/DATOS_[[% normaliz]:[% normaliz]],1)*(DATOS_[C.Extra.01])))))))),
0)</f>
        <v>0</v>
      </c>
      <c r="AQ46" s="114">
        <f t="array" ref="AQ46">IFERROR(
(MEDIAN((IF(DATOS_[[Sexo]:[Sexo]]=$B46,IF(DATOS_[[AGRUP. CLAS. PROF.]:[AGRUP. CLAS. PROF.]]=$B45,IF(DATOS_[[Check Periodo Ref.]:[Check Periodo Ref.]]="Dentro",IF(DATOS_[[Check Equiparado]:[Check Equiparado]]="Sí",IF(DATOS!BJ$5="Sí",(1/DATOS_[[% anualiz]:[% anualiz]]),1)*IF(DATOS!BJ$4="Sí",1/DATOS_[[% normaliz]:[% normaliz]],1)*(DATOS_[C.Extra.02])))))))),
0)</f>
        <v>0</v>
      </c>
      <c r="AR46" s="114">
        <f t="array" ref="AR46">IFERROR(
(MEDIAN((IF(DATOS_[[Sexo]:[Sexo]]=$B46,IF(DATOS_[[AGRUP. CLAS. PROF.]:[AGRUP. CLAS. PROF.]]=$B45,IF(DATOS_[[Check Periodo Ref.]:[Check Periodo Ref.]]="Dentro",IF(DATOS_[[Check Equiparado]:[Check Equiparado]]="Sí",IF(DATOS!BK$5="Sí",(1/DATOS_[[% anualiz]:[% anualiz]]),1)*IF(DATOS!BK$4="Sí",1/DATOS_[[% normaliz]:[% normaliz]],1)*(DATOS_[C.Extra.03])))))))),
0)</f>
        <v>0</v>
      </c>
      <c r="AS46" s="114">
        <f t="array" ref="AS46">IFERROR(
(MEDIAN((IF(DATOS_[[Sexo]:[Sexo]]=$B46,IF(DATOS_[[AGRUP. CLAS. PROF.]:[AGRUP. CLAS. PROF.]]=$B45,IF(DATOS_[[Check Periodo Ref.]:[Check Periodo Ref.]]="Dentro",IF(DATOS_[[Check Equiparado]:[Check Equiparado]]="Sí",IF(DATOS!BL$5="Sí",(1/DATOS_[[% anualiz]:[% anualiz]]),1)*IF(DATOS!BL$4="Sí",1/DATOS_[[% normaliz]:[% normaliz]],1)*(DATOS_[C.Extra.04])))))))),
0)</f>
        <v>0</v>
      </c>
      <c r="AT46" s="114">
        <f t="array" ref="AT46">IFERROR(
(MEDIAN((IF(DATOS_[[Sexo]:[Sexo]]=$B46,IF(DATOS_[[AGRUP. CLAS. PROF.]:[AGRUP. CLAS. PROF.]]=$B45,IF(DATOS_[[Check Periodo Ref.]:[Check Periodo Ref.]]="Dentro",IF(DATOS_[[Check Equiparado]:[Check Equiparado]]="Sí",IF(DATOS!BM$5="Sí",(1/DATOS_[[% anualiz]:[% anualiz]]),1)*IF(DATOS!BM$4="Sí",1/DATOS_[[% normaliz]:[% normaliz]],1)*(DATOS_[C.Extra.05])))))))),
0)</f>
        <v>0</v>
      </c>
      <c r="AU46" s="115">
        <f t="array" ref="AU46">IFERROR(
MEDIAN(IF(DATOS_[Sexo]=$B46,IF(DATOS_[[AGRUP. CLAS. PROF.]:[AGRUP. CLAS. PROF.]]=$B45,IF(DATOS_[Check Equiparado]="Sí",IF(DATOS_[Check Periodo Ref.]="Dentro",DATOS_[Tot Extrasalarial Eq],FALSE))))),
0)</f>
        <v>0</v>
      </c>
      <c r="AV46" s="116">
        <f t="array" ref="AV46">IFERROR(
MEDIAN(IF(DATOS_[Sexo]=$B46,IF(DATOS_[[AGRUP. CLAS. PROF.]:[AGRUP. CLAS. PROF.]]=$B45,IF(DATOS_[Check Equiparado]="Sí",IF(DATOS_[Check Periodo Ref.]="Dentro",DATOS_[TOTAL Retrib Eq],FALSE))))),
0)</f>
        <v>0</v>
      </c>
    </row>
    <row r="47" spans="1:48" x14ac:dyDescent="0.3">
      <c r="A47" s="42" t="str">
        <f t="shared" ref="A47" si="46">+A46</f>
        <v>[ocultar]</v>
      </c>
      <c r="B47" s="86" t="s">
        <v>163</v>
      </c>
      <c r="C47" s="33">
        <f t="array" ref="C47">SUM(IF($B47=DATOS_[Sexo],
IF($B45=DATOS_[AGRUP. CLAS. PROF.],
IF("Dentro"=DATOS_[Check Periodo Ref.],
1/(COUNTIFS(DATOS_[Sexo],$B47,DATOS_[AGRUP. CLAS. PROF.],$B45,DATOS_[Check Periodo Ref.],"Dentro",DATOS_[id],DATOS_[id]))))))</f>
        <v>0</v>
      </c>
      <c r="D47" s="35">
        <f>COUNTIFS(DATOS_[AGRUP. CLAS. PROF.],$B45,DATOS_[Sexo],$B47,DATOS_[Check Periodo Ref.],"Dentro")</f>
        <v>0</v>
      </c>
      <c r="E47" s="35">
        <f>COUNTIFS(DATOS_[AGRUP. CLAS. PROF.],$B45,DATOS_[Sexo],$B47,DATOS_[Check Periodo Ref.],"Dentro",DATOS_[Check Nº SC Norm],"Sí")</f>
        <v>0</v>
      </c>
      <c r="F47" s="35">
        <f>COUNTIFS(DATOS_[AGRUP. CLAS. PROF.],$B45,DATOS_[Sexo],$B47,DATOS_[Check Periodo Ref.],"Dentro",DATOS_[Check Nº SC Anualiz],"Sí")</f>
        <v>0</v>
      </c>
      <c r="G47" s="35">
        <f>COUNTIFS(DATOS_[AGRUP. CLAS. PROF.],$B45,DATOS_[Sexo],$B47,DATOS_[Check Periodo Ref.],"Dentro",DATOS_[Check Nº SC Norm y Anualiz],"Sí")</f>
        <v>0</v>
      </c>
      <c r="H47" s="35">
        <f>COUNTIFS(DATOS_[AGRUP. CLAS. PROF.],$B45,DATOS_[Sexo],$B47,DATOS_[Check Periodo Ref.],"Dentro",DATOS_[Check Equiparación],"Sí")</f>
        <v>0</v>
      </c>
      <c r="I47" s="110" cm="1">
        <f t="array" ref="I47">IFERROR(
MEDIAN(IF(DATOS_[Sexo]=$B47,IF(DATOS_[[AGRUP. CLAS. PROF.]:[AGRUP. CLAS. PROF.]]=$B45,IF(DATOS_[Check Equiparado]="Sí",IF(DATOS_[Check Periodo Ref.]="Dentro",DATOS_[SALARIO BASE Eq],FALSE))))),
0)</f>
        <v>0</v>
      </c>
      <c r="J47" s="111">
        <f t="array" ref="J47">IFERROR(
(MEDIAN((IF(DATOS_[[Sexo]:[Sexo]]=$B47,IF(DATOS_[[AGRUP. CLAS. PROF.]:[AGRUP. CLAS. PROF.]]=$B45,IF(DATOS_[[Check Periodo Ref.]:[Check Periodo Ref.]]="Dentro",IF(DATOS_[[Check Equiparado]:[Check Equiparado]]="Sí",IF(DATOS!AE$5="Sí",(1/DATOS_[[% anualiz]:[% anualiz]]),1)*IF(DATOS!AE$4="Sí",1/DATOS_[[% normaliz]:[% normaliz]],1)*(DATOS_[Conc.Sal.01])))))))),
0)</f>
        <v>0</v>
      </c>
      <c r="K47" s="111">
        <f t="array" ref="K47">IFERROR(
(MEDIAN((IF(DATOS_[[Sexo]:[Sexo]]=$B47,IF(DATOS_[[AGRUP. CLAS. PROF.]:[AGRUP. CLAS. PROF.]]=$B45,IF(DATOS_[[Check Periodo Ref.]:[Check Periodo Ref.]]="Dentro",IF(DATOS_[[Check Equiparado]:[Check Equiparado]]="Sí",IF(DATOS!AF$5="Sí",(1/DATOS_[[% anualiz]:[% anualiz]]),1)*IF(DATOS!AF$4="Sí",1/DATOS_[[% normaliz]:[% normaliz]],1)*(DATOS_[Conc.Sal.02])))))))),
0)</f>
        <v>0</v>
      </c>
      <c r="L47" s="111">
        <f t="array" ref="L47">IFERROR(
(MEDIAN((IF(DATOS_[[Sexo]:[Sexo]]=$B47,IF(DATOS_[[AGRUP. CLAS. PROF.]:[AGRUP. CLAS. PROF.]]=$B45,IF(DATOS_[[Check Periodo Ref.]:[Check Periodo Ref.]]="Dentro",IF(DATOS_[[Check Equiparado]:[Check Equiparado]]="Sí",IF(DATOS!AG$5="Sí",(1/DATOS_[[% anualiz]:[% anualiz]]),1)*IF(DATOS!AG$4="Sí",1/DATOS_[[% normaliz]:[% normaliz]],1)*(DATOS_[Conc.Sal.03])))))))),
0)</f>
        <v>0</v>
      </c>
      <c r="M47" s="111">
        <f t="array" ref="M47">IFERROR(
(MEDIAN((IF(DATOS_[[Sexo]:[Sexo]]=$B47,IF(DATOS_[[AGRUP. CLAS. PROF.]:[AGRUP. CLAS. PROF.]]=$B45,IF(DATOS_[[Check Periodo Ref.]:[Check Periodo Ref.]]="Dentro",IF(DATOS_[[Check Equiparado]:[Check Equiparado]]="Sí",IF(DATOS!AH$5="Sí",(1/DATOS_[[% anualiz]:[% anualiz]]),1)*IF(DATOS!AH$4="Sí",1/DATOS_[[% normaliz]:[% normaliz]],1)*(DATOS_[Conc.Sal.04])))))))),
0)</f>
        <v>0</v>
      </c>
      <c r="N47" s="111">
        <f t="array" ref="N47">IFERROR(
(MEDIAN((IF(DATOS_[[Sexo]:[Sexo]]=$B47,IF(DATOS_[[AGRUP. CLAS. PROF.]:[AGRUP. CLAS. PROF.]]=$B45,IF(DATOS_[[Check Periodo Ref.]:[Check Periodo Ref.]]="Dentro",IF(DATOS_[[Check Equiparado]:[Check Equiparado]]="Sí",IF(DATOS!AI$5="Sí",(1/DATOS_[[% anualiz]:[% anualiz]]),1)*IF(DATOS!AI$4="Sí",1/DATOS_[[% normaliz]:[% normaliz]],1)*(DATOS_[Conc.Sal.05])))))))),
0)</f>
        <v>0</v>
      </c>
      <c r="O47" s="111">
        <f t="array" ref="O47">IFERROR(
(MEDIAN((IF(DATOS_[[Sexo]:[Sexo]]=$B47,IF(DATOS_[[AGRUP. CLAS. PROF.]:[AGRUP. CLAS. PROF.]]=$B45,IF(DATOS_[[Check Periodo Ref.]:[Check Periodo Ref.]]="Dentro",IF(DATOS_[[Check Equiparado]:[Check Equiparado]]="Sí",IF(DATOS!AJ$5="Sí",(1/DATOS_[[% anualiz]:[% anualiz]]),1)*IF(DATOS!AJ$4="Sí",1/DATOS_[[% normaliz]:[% normaliz]],1)*(DATOS_[Conc.Sal.06])))))))),
0)</f>
        <v>0</v>
      </c>
      <c r="P47" s="111">
        <f t="array" ref="P47">IFERROR(
(MEDIAN((IF(DATOS_[[Sexo]:[Sexo]]=$B47,IF(DATOS_[[AGRUP. CLAS. PROF.]:[AGRUP. CLAS. PROF.]]=$B45,IF(DATOS_[[Check Periodo Ref.]:[Check Periodo Ref.]]="Dentro",IF(DATOS_[[Check Equiparado]:[Check Equiparado]]="Sí",IF(DATOS!AK$5="Sí",(1/DATOS_[[% anualiz]:[% anualiz]]),1)*IF(DATOS!AK$4="Sí",1/DATOS_[[% normaliz]:[% normaliz]],1)*(DATOS_[Conc.Sal.07])))))))),
0)</f>
        <v>0</v>
      </c>
      <c r="Q47" s="111">
        <f t="array" ref="Q47">IFERROR(
(MEDIAN((IF(DATOS_[[Sexo]:[Sexo]]=$B47,IF(DATOS_[[AGRUP. CLAS. PROF.]:[AGRUP. CLAS. PROF.]]=$B45,IF(DATOS_[[Check Periodo Ref.]:[Check Periodo Ref.]]="Dentro",IF(DATOS_[[Check Equiparado]:[Check Equiparado]]="Sí",IF(DATOS!AL$5="Sí",(1/DATOS_[[% anualiz]:[% anualiz]]),1)*IF(DATOS!AL$4="Sí",1/DATOS_[[% normaliz]:[% normaliz]],1)*(DATOS_[Conc.Sal.08])))))))),
0)</f>
        <v>0</v>
      </c>
      <c r="R47" s="111">
        <f t="array" ref="R47">IFERROR(
(MEDIAN((IF(DATOS_[[Sexo]:[Sexo]]=$B47,IF(DATOS_[[AGRUP. CLAS. PROF.]:[AGRUP. CLAS. PROF.]]=$B45,IF(DATOS_[[Check Periodo Ref.]:[Check Periodo Ref.]]="Dentro",IF(DATOS_[[Check Equiparado]:[Check Equiparado]]="Sí",IF(DATOS!AM$5="Sí",(1/DATOS_[[% anualiz]:[% anualiz]]),1)*IF(DATOS!AM$4="Sí",1/DATOS_[[% normaliz]:[% normaliz]],1)*(DATOS_[Conc.Sal.09])))))))),
0)</f>
        <v>0</v>
      </c>
      <c r="S47" s="111">
        <f t="array" ref="S47">IFERROR(
(MEDIAN((IF(DATOS_[[Sexo]:[Sexo]]=$B47,IF(DATOS_[[AGRUP. CLAS. PROF.]:[AGRUP. CLAS. PROF.]]=$B45,IF(DATOS_[[Check Periodo Ref.]:[Check Periodo Ref.]]="Dentro",IF(DATOS_[[Check Equiparado]:[Check Equiparado]]="Sí",IF(DATOS!AN$5="Sí",(1/DATOS_[[% anualiz]:[% anualiz]]),1)*IF(DATOS!AN$4="Sí",1/DATOS_[[% normaliz]:[% normaliz]],1)*(DATOS_[Conc.Sal.10])))))))),
0)</f>
        <v>0</v>
      </c>
      <c r="T47" s="111">
        <f t="array" ref="T47">IFERROR(
(MEDIAN((IF(DATOS_[[Sexo]:[Sexo]]=$B47,IF(DATOS_[[AGRUP. CLAS. PROF.]:[AGRUP. CLAS. PROF.]]=$B45,IF(DATOS_[[Check Periodo Ref.]:[Check Periodo Ref.]]="Dentro",IF(DATOS_[[Check Equiparado]:[Check Equiparado]]="Sí",IF(DATOS!AO$5="Sí",(1/DATOS_[[% anualiz]:[% anualiz]]),1)*IF(DATOS!AO$4="Sí",1/DATOS_[[% normaliz]:[% normaliz]],1)*(DATOS_[Conc.Sal.11])))))))),
0)</f>
        <v>0</v>
      </c>
      <c r="U47" s="111">
        <f t="array" ref="U47">IFERROR(
(MEDIAN((IF(DATOS_[[Sexo]:[Sexo]]=$B47,IF(DATOS_[[AGRUP. CLAS. PROF.]:[AGRUP. CLAS. PROF.]]=$B45,IF(DATOS_[[Check Periodo Ref.]:[Check Periodo Ref.]]="Dentro",IF(DATOS_[[Check Equiparado]:[Check Equiparado]]="Sí",IF(DATOS!AP$5="Sí",(1/DATOS_[[% anualiz]:[% anualiz]]),1)*IF(DATOS!AP$4="Sí",1/DATOS_[[% normaliz]:[% normaliz]],1)*(DATOS_[Conc.Sal.12])))))))),
0)</f>
        <v>0</v>
      </c>
      <c r="V47" s="111">
        <f t="array" ref="V47">IFERROR(
(MEDIAN((IF(DATOS_[[Sexo]:[Sexo]]=$B47,IF(DATOS_[[AGRUP. CLAS. PROF.]:[AGRUP. CLAS. PROF.]]=$B45,IF(DATOS_[[Check Periodo Ref.]:[Check Periodo Ref.]]="Dentro",IF(DATOS_[[Check Equiparado]:[Check Equiparado]]="Sí",IF(DATOS!AQ$5="Sí",(1/DATOS_[[% anualiz]:[% anualiz]]),1)*IF(DATOS!AQ$4="Sí",1/DATOS_[[% normaliz]:[% normaliz]],1)*(DATOS_[Conc.Sal.13])))))))),
0)</f>
        <v>0</v>
      </c>
      <c r="W47" s="111">
        <f t="array" ref="W47">IFERROR(
(MEDIAN((IF(DATOS_[[Sexo]:[Sexo]]=$B47,IF(DATOS_[[AGRUP. CLAS. PROF.]:[AGRUP. CLAS. PROF.]]=$B45,IF(DATOS_[[Check Periodo Ref.]:[Check Periodo Ref.]]="Dentro",IF(DATOS_[[Check Equiparado]:[Check Equiparado]]="Sí",IF(DATOS!AR$5="Sí",(1/DATOS_[[% anualiz]:[% anualiz]]),1)*IF(DATOS!AR$4="Sí",1/DATOS_[[% normaliz]:[% normaliz]],1)*(DATOS_[Conc.Sal.14])))))))),
0)</f>
        <v>0</v>
      </c>
      <c r="X47" s="111">
        <f t="array" ref="X47">IFERROR(
(MEDIAN((IF(DATOS_[[Sexo]:[Sexo]]=$B47,IF(DATOS_[[AGRUP. CLAS. PROF.]:[AGRUP. CLAS. PROF.]]=$B45,IF(DATOS_[[Check Periodo Ref.]:[Check Periodo Ref.]]="Dentro",IF(DATOS_[[Check Equiparado]:[Check Equiparado]]="Sí",IF(DATOS!AS$5="Sí",(1/DATOS_[[% anualiz]:[% anualiz]]),1)*IF(DATOS!AS$4="Sí",1/DATOS_[[% normaliz]:[% normaliz]],1)*(DATOS_[Conc.Sal.15])))))))),
0)</f>
        <v>0</v>
      </c>
      <c r="Y47" s="111">
        <f t="array" ref="Y47">IFERROR(
(MEDIAN((IF(DATOS_[[Sexo]:[Sexo]]=$B47,IF(DATOS_[[AGRUP. CLAS. PROF.]:[AGRUP. CLAS. PROF.]]=$B45,IF(DATOS_[[Check Periodo Ref.]:[Check Periodo Ref.]]="Dentro",IF(DATOS_[[Check Equiparado]:[Check Equiparado]]="Sí",IF(DATOS!AT$5="Sí",(1/DATOS_[[% anualiz]:[% anualiz]]),1)*IF(DATOS!AT$4="Sí",1/DATOS_[[% normaliz]:[% normaliz]],1)*(DATOS_[Conc.Sal.16])))))))),
0)</f>
        <v>0</v>
      </c>
      <c r="Z47" s="111">
        <f t="array" ref="Z47">IFERROR(
(MEDIAN((IF(DATOS_[[Sexo]:[Sexo]]=$B47,IF(DATOS_[[AGRUP. CLAS. PROF.]:[AGRUP. CLAS. PROF.]]=$B45,IF(DATOS_[[Check Periodo Ref.]:[Check Periodo Ref.]]="Dentro",IF(DATOS_[[Check Equiparado]:[Check Equiparado]]="Sí",IF(DATOS!AU$5="Sí",(1/DATOS_[[% anualiz]:[% anualiz]]),1)*IF(DATOS!AU$4="Sí",1/DATOS_[[% normaliz]:[% normaliz]],1)*(DATOS_[Conc.Sal.17])))))))),
0)</f>
        <v>0</v>
      </c>
      <c r="AA47" s="111">
        <f t="array" ref="AA47">IFERROR(
(MEDIAN((IF(DATOS_[[Sexo]:[Sexo]]=$B47,IF(DATOS_[[AGRUP. CLAS. PROF.]:[AGRUP. CLAS. PROF.]]=$B45,IF(DATOS_[[Check Periodo Ref.]:[Check Periodo Ref.]]="Dentro",IF(DATOS_[[Check Equiparado]:[Check Equiparado]]="Sí",IF(DATOS!AV$5="Sí",(1/DATOS_[[% anualiz]:[% anualiz]]),1)*IF(DATOS!AV$4="Sí",1/DATOS_[[% normaliz]:[% normaliz]],1)*(DATOS_[Conc.Sal.18])))))))),
0)</f>
        <v>0</v>
      </c>
      <c r="AB47" s="111">
        <f t="array" ref="AB47">IFERROR(
(MEDIAN((IF(DATOS_[[Sexo]:[Sexo]]=$B47,IF(DATOS_[[AGRUP. CLAS. PROF.]:[AGRUP. CLAS. PROF.]]=$B45,IF(DATOS_[[Check Periodo Ref.]:[Check Periodo Ref.]]="Dentro",IF(DATOS_[[Check Equiparado]:[Check Equiparado]]="Sí",IF(DATOS!AW$5="Sí",(1/DATOS_[[% anualiz]:[% anualiz]]),1)*IF(DATOS!AW$4="Sí",1/DATOS_[[% normaliz]:[% normaliz]],1)*(DATOS_[Conc.Sal.19])))))))),
0)</f>
        <v>0</v>
      </c>
      <c r="AC47" s="111">
        <f t="array" ref="AC47">IFERROR(
(MEDIAN((IF(DATOS_[[Sexo]:[Sexo]]=$B47,IF(DATOS_[[AGRUP. CLAS. PROF.]:[AGRUP. CLAS. PROF.]]=$B45,IF(DATOS_[[Check Periodo Ref.]:[Check Periodo Ref.]]="Dentro",IF(DATOS_[[Check Equiparado]:[Check Equiparado]]="Sí",IF(DATOS!AX$5="Sí",(1/DATOS_[[% anualiz]:[% anualiz]]),1)*IF(DATOS!AX$4="Sí",1/DATOS_[[% normaliz]:[% normaliz]],1)*(DATOS_[Conc.Sal.20])))))))),
0)</f>
        <v>0</v>
      </c>
      <c r="AD47" s="111">
        <f t="array" ref="AD47">IFERROR(
(MEDIAN((IF(DATOS_[[Sexo]:[Sexo]]=$B47,IF(DATOS_[[AGRUP. CLAS. PROF.]:[AGRUP. CLAS. PROF.]]=$B45,IF(DATOS_[[Check Periodo Ref.]:[Check Periodo Ref.]]="Dentro",IF(DATOS_[[Check Equiparado]:[Check Equiparado]]="Sí",IF(DATOS!AY$5="Sí",(1/DATOS_[[% anualiz]:[% anualiz]]),1)*IF(DATOS!AY$4="Sí",1/DATOS_[[% normaliz]:[% normaliz]],1)*(DATOS_[Conc.Sal.21])))))))),
0)</f>
        <v>0</v>
      </c>
      <c r="AE47" s="111">
        <f t="array" ref="AE47">IFERROR(
(MEDIAN((IF(DATOS_[[Sexo]:[Sexo]]=$B47,IF(DATOS_[[AGRUP. CLAS. PROF.]:[AGRUP. CLAS. PROF.]]=$B45,IF(DATOS_[[Check Periodo Ref.]:[Check Periodo Ref.]]="Dentro",IF(DATOS_[[Check Equiparado]:[Check Equiparado]]="Sí",IF(DATOS!AZ$5="Sí",(1/DATOS_[[% anualiz]:[% anualiz]]),1)*IF(DATOS!AZ$4="Sí",1/DATOS_[[% normaliz]:[% normaliz]],1)*(DATOS_[Conc.Sal.22])))))))),
0)</f>
        <v>0</v>
      </c>
      <c r="AF47" s="111">
        <f t="array" ref="AF47">IFERROR(
(MEDIAN((IF(DATOS_[[Sexo]:[Sexo]]=$B47,IF(DATOS_[[AGRUP. CLAS. PROF.]:[AGRUP. CLAS. PROF.]]=$B45,IF(DATOS_[[Check Periodo Ref.]:[Check Periodo Ref.]]="Dentro",IF(DATOS_[[Check Equiparado]:[Check Equiparado]]="Sí",IF(DATOS!BA$5="Sí",(1/DATOS_[[% anualiz]:[% anualiz]]),1)*IF(DATOS!BA$4="Sí",1/DATOS_[[% normaliz]:[% normaliz]],1)*(DATOS_[Conc.Sal.23])))))))),
0)</f>
        <v>0</v>
      </c>
      <c r="AG47" s="111">
        <f t="array" ref="AG47">IFERROR(
(MEDIAN((IF(DATOS_[[Sexo]:[Sexo]]=$B47,IF(DATOS_[[AGRUP. CLAS. PROF.]:[AGRUP. CLAS. PROF.]]=$B45,IF(DATOS_[[Check Periodo Ref.]:[Check Periodo Ref.]]="Dentro",IF(DATOS_[[Check Equiparado]:[Check Equiparado]]="Sí",IF(DATOS!BB$5="Sí",(1/DATOS_[[% anualiz]:[% anualiz]]),1)*IF(DATOS!BB$4="Sí",1/DATOS_[[% normaliz]:[% normaliz]],1)*(DATOS_[Conc.Sal.24])))))))),
0)</f>
        <v>0</v>
      </c>
      <c r="AH47" s="111">
        <f t="array" ref="AH47">IFERROR(
(MEDIAN((IF(DATOS_[[Sexo]:[Sexo]]=$B47,IF(DATOS_[[AGRUP. CLAS. PROF.]:[AGRUP. CLAS. PROF.]]=$B45,IF(DATOS_[[Check Periodo Ref.]:[Check Periodo Ref.]]="Dentro",IF(DATOS_[[Check Equiparado]:[Check Equiparado]]="Sí",IF(DATOS!BC$5="Sí",(1/DATOS_[[% anualiz]:[% anualiz]]),1)*IF(DATOS!BC$4="Sí",1/DATOS_[[% normaliz]:[% normaliz]],1)*(DATOS_[Conc.Sal.25])))))))),
0)</f>
        <v>0</v>
      </c>
      <c r="AI47" s="111">
        <f t="array" ref="AI47">IFERROR(
(MEDIAN((IF(DATOS_[[Sexo]:[Sexo]]=$B47,IF(DATOS_[[AGRUP. CLAS. PROF.]:[AGRUP. CLAS. PROF.]]=$B45,IF(DATOS_[[Check Periodo Ref.]:[Check Periodo Ref.]]="Dentro",IF(DATOS_[[Check Equiparado]:[Check Equiparado]]="Sí",IF(DATOS!BD$5="Sí",(1/DATOS_[[% anualiz]:[% anualiz]]),1)*IF(DATOS!BD$4="Sí",1/DATOS_[[% normaliz]:[% normaliz]],1)*(DATOS_[Conc.Sal.26])))))))),
0)</f>
        <v>0</v>
      </c>
      <c r="AJ47" s="111">
        <f t="array" ref="AJ47">IFERROR(
(MEDIAN((IF(DATOS_[[Sexo]:[Sexo]]=$B47,IF(DATOS_[[AGRUP. CLAS. PROF.]:[AGRUP. CLAS. PROF.]]=$B45,IF(DATOS_[[Check Periodo Ref.]:[Check Periodo Ref.]]="Dentro",IF(DATOS_[[Check Equiparado]:[Check Equiparado]]="Sí",IF(DATOS!BE$5="Sí",(1/DATOS_[[% anualiz]:[% anualiz]]),1)*IF(DATOS!BE$4="Sí",1/DATOS_[[% normaliz]:[% normaliz]],1)*(DATOS_[Conc.Sal.27])))))))),
0)</f>
        <v>0</v>
      </c>
      <c r="AK47" s="111">
        <f t="array" ref="AK47">IFERROR(
(MEDIAN((IF(DATOS_[[Sexo]:[Sexo]]=$B47,IF(DATOS_[[AGRUP. CLAS. PROF.]:[AGRUP. CLAS. PROF.]]=$B45,IF(DATOS_[[Check Periodo Ref.]:[Check Periodo Ref.]]="Dentro",IF(DATOS_[[Check Equiparado]:[Check Equiparado]]="Sí",IF(DATOS!BF$5="Sí",(1/DATOS_[[% anualiz]:[% anualiz]]),1)*IF(DATOS!BF$4="Sí",1/DATOS_[[% normaliz]:[% normaliz]],1)*(DATOS_[Conc.Sal.28])))))))),
0)</f>
        <v>0</v>
      </c>
      <c r="AL47" s="111">
        <f t="array" ref="AL47">IFERROR(
(MEDIAN((IF(DATOS_[[Sexo]:[Sexo]]=$B47,IF(DATOS_[[AGRUP. CLAS. PROF.]:[AGRUP. CLAS. PROF.]]=$B45,IF(DATOS_[[Check Periodo Ref.]:[Check Periodo Ref.]]="Dentro",IF(DATOS_[[Check Equiparado]:[Check Equiparado]]="Sí",IF(DATOS!BG$5="Sí",(1/DATOS_[[% anualiz]:[% anualiz]]),1)*IF(DATOS!BG$4="Sí",1/DATOS_[[% normaliz]:[% normaliz]],1)*(DATOS_[Conc.Sal.29])))))))),
0)</f>
        <v>0</v>
      </c>
      <c r="AM47" s="111">
        <f t="array" ref="AM47">IFERROR(
(MEDIAN((IF(DATOS_[[Sexo]:[Sexo]]=$B47,IF(DATOS_[[AGRUP. CLAS. PROF.]:[AGRUP. CLAS. PROF.]]=$B45,IF(DATOS_[[Check Periodo Ref.]:[Check Periodo Ref.]]="Dentro",IF(DATOS_[[Check Equiparado]:[Check Equiparado]]="Sí",IF(DATOS!BH$5="Sí",(1/DATOS_[[% anualiz]:[% anualiz]]),1)*IF(DATOS!BH$4="Sí",1/DATOS_[[% normaliz]:[% normaliz]],1)*(DATOS_[Conc.Sal.30])))))))),
0)</f>
        <v>0</v>
      </c>
      <c r="AN47" s="112">
        <f t="array" ref="AN47">IFERROR(
MEDIAN(IF(DATOS_[Sexo]=$B47,IF(DATOS_[[AGRUP. CLAS. PROF.]:[AGRUP. CLAS. PROF.]]=$B45,IF(DATOS_[Check Equiparado]="Sí",IF(DATOS_[Check Periodo Ref.]="Dentro",DATOS_[Tot COMPL.SAL Eq],FALSE))))),
0)</f>
        <v>0</v>
      </c>
      <c r="AO47" s="113">
        <f t="array" ref="AO47">IFERROR(
MEDIAN(IF(DATOS_[Sexo]=$B47,IF(DATOS_[[AGRUP. CLAS. PROF.]:[AGRUP. CLAS. PROF.]]=$B45,IF(DATOS_[Check Equiparado]="Sí",IF(DATOS_[Check Periodo Ref.]="Dentro",DATOS_[TOTAL SALARIO Eq],FALSE))))),
0)</f>
        <v>0</v>
      </c>
      <c r="AP47" s="114">
        <f t="array" ref="AP47">IFERROR(
(MEDIAN((IF(DATOS_[[Sexo]:[Sexo]]=$B47,IF(DATOS_[[AGRUP. CLAS. PROF.]:[AGRUP. CLAS. PROF.]]=$B45,IF(DATOS_[[Check Periodo Ref.]:[Check Periodo Ref.]]="Dentro",IF(DATOS_[[Check Equiparado]:[Check Equiparado]]="Sí",IF(DATOS!BI$5="Sí",(1/DATOS_[[% anualiz]:[% anualiz]]),1)*IF(DATOS!BI$4="Sí",1/DATOS_[[% normaliz]:[% normaliz]],1)*(DATOS_[C.Extra.01])))))))),
0)</f>
        <v>0</v>
      </c>
      <c r="AQ47" s="114">
        <f t="array" ref="AQ47">IFERROR(
(MEDIAN((IF(DATOS_[[Sexo]:[Sexo]]=$B47,IF(DATOS_[[AGRUP. CLAS. PROF.]:[AGRUP. CLAS. PROF.]]=$B45,IF(DATOS_[[Check Periodo Ref.]:[Check Periodo Ref.]]="Dentro",IF(DATOS_[[Check Equiparado]:[Check Equiparado]]="Sí",IF(DATOS!BJ$5="Sí",(1/DATOS_[[% anualiz]:[% anualiz]]),1)*IF(DATOS!BJ$4="Sí",1/DATOS_[[% normaliz]:[% normaliz]],1)*(DATOS_[C.Extra.02])))))))),
0)</f>
        <v>0</v>
      </c>
      <c r="AR47" s="114">
        <f t="array" ref="AR47">IFERROR(
(MEDIAN((IF(DATOS_[[Sexo]:[Sexo]]=$B47,IF(DATOS_[[AGRUP. CLAS. PROF.]:[AGRUP. CLAS. PROF.]]=$B45,IF(DATOS_[[Check Periodo Ref.]:[Check Periodo Ref.]]="Dentro",IF(DATOS_[[Check Equiparado]:[Check Equiparado]]="Sí",IF(DATOS!BK$5="Sí",(1/DATOS_[[% anualiz]:[% anualiz]]),1)*IF(DATOS!BK$4="Sí",1/DATOS_[[% normaliz]:[% normaliz]],1)*(DATOS_[C.Extra.03])))))))),
0)</f>
        <v>0</v>
      </c>
      <c r="AS47" s="114">
        <f t="array" ref="AS47">IFERROR(
(MEDIAN((IF(DATOS_[[Sexo]:[Sexo]]=$B47,IF(DATOS_[[AGRUP. CLAS. PROF.]:[AGRUP. CLAS. PROF.]]=$B45,IF(DATOS_[[Check Periodo Ref.]:[Check Periodo Ref.]]="Dentro",IF(DATOS_[[Check Equiparado]:[Check Equiparado]]="Sí",IF(DATOS!BL$5="Sí",(1/DATOS_[[% anualiz]:[% anualiz]]),1)*IF(DATOS!BL$4="Sí",1/DATOS_[[% normaliz]:[% normaliz]],1)*(DATOS_[C.Extra.04])))))))),
0)</f>
        <v>0</v>
      </c>
      <c r="AT47" s="114">
        <f t="array" ref="AT47">IFERROR(
(MEDIAN((IF(DATOS_[[Sexo]:[Sexo]]=$B47,IF(DATOS_[[AGRUP. CLAS. PROF.]:[AGRUP. CLAS. PROF.]]=$B45,IF(DATOS_[[Check Periodo Ref.]:[Check Periodo Ref.]]="Dentro",IF(DATOS_[[Check Equiparado]:[Check Equiparado]]="Sí",IF(DATOS!BM$5="Sí",(1/DATOS_[[% anualiz]:[% anualiz]]),1)*IF(DATOS!BM$4="Sí",1/DATOS_[[% normaliz]:[% normaliz]],1)*(DATOS_[C.Extra.05])))))))),
0)</f>
        <v>0</v>
      </c>
      <c r="AU47" s="115">
        <f t="array" ref="AU47">IFERROR(
MEDIAN(IF(DATOS_[Sexo]=$B47,IF(DATOS_[[AGRUP. CLAS. PROF.]:[AGRUP. CLAS. PROF.]]=$B45,IF(DATOS_[Check Equiparado]="Sí",IF(DATOS_[Check Periodo Ref.]="Dentro",DATOS_[Tot Extrasalarial Eq],FALSE))))),
0)</f>
        <v>0</v>
      </c>
      <c r="AV47" s="116">
        <f t="array" ref="AV47">IFERROR(
MEDIAN(IF(DATOS_[Sexo]=$B47,IF(DATOS_[[AGRUP. CLAS. PROF.]:[AGRUP. CLAS. PROF.]]=$B45,IF(DATOS_[Check Equiparado]="Sí",IF(DATOS_[Check Periodo Ref.]="Dentro",DATOS_[TOTAL Retrib Eq],FALSE))))),
0)</f>
        <v>0</v>
      </c>
    </row>
    <row r="48" spans="1:48" ht="17.25" thickBot="1" x14ac:dyDescent="0.35">
      <c r="A48" s="42" t="str">
        <f t="shared" ref="A48" si="47">+A49</f>
        <v>[ocultar]</v>
      </c>
      <c r="B48" s="90" t="s">
        <v>228</v>
      </c>
      <c r="C48" s="109"/>
      <c r="D48" s="41"/>
      <c r="E48" s="41"/>
      <c r="F48" s="41"/>
      <c r="G48" s="41"/>
      <c r="H48" s="41"/>
      <c r="I48" s="119" t="str">
        <f t="shared" ref="I48:AV48" si="48">IFERROR((I49-I50)/I49,"")</f>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3" t="str">
        <f t="shared" si="48"/>
        <v/>
      </c>
      <c r="W48" s="123" t="str">
        <f t="shared" si="48"/>
        <v/>
      </c>
      <c r="X48" s="123" t="str">
        <f t="shared" si="48"/>
        <v/>
      </c>
      <c r="Y48" s="123"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2" t="str">
        <f t="shared" si="48"/>
        <v/>
      </c>
      <c r="AK48" s="122" t="str">
        <f t="shared" si="48"/>
        <v/>
      </c>
      <c r="AL48" s="122" t="str">
        <f t="shared" si="48"/>
        <v/>
      </c>
      <c r="AM48" s="122" t="str">
        <f t="shared" si="48"/>
        <v/>
      </c>
      <c r="AN48" s="124" t="str">
        <f t="shared" si="48"/>
        <v/>
      </c>
      <c r="AO48" s="128" t="str">
        <f t="shared" si="48"/>
        <v/>
      </c>
      <c r="AP48" s="125" t="str">
        <f t="shared" si="48"/>
        <v/>
      </c>
      <c r="AQ48" s="125" t="str">
        <f t="shared" si="48"/>
        <v/>
      </c>
      <c r="AR48" s="125" t="str">
        <f t="shared" si="48"/>
        <v/>
      </c>
      <c r="AS48" s="125" t="str">
        <f t="shared" si="48"/>
        <v/>
      </c>
      <c r="AT48" s="125" t="str">
        <f t="shared" si="48"/>
        <v/>
      </c>
      <c r="AU48" s="126" t="str">
        <f t="shared" si="48"/>
        <v/>
      </c>
      <c r="AV48" s="127" t="str">
        <f t="shared" si="48"/>
        <v/>
      </c>
    </row>
    <row r="49" spans="1:48" x14ac:dyDescent="0.3">
      <c r="A49" s="42" t="str">
        <f t="shared" ref="A49" si="49">+IF(C49+C50=0,"[ocultar]","")</f>
        <v>[ocultar]</v>
      </c>
      <c r="B49" s="86" t="s">
        <v>162</v>
      </c>
      <c r="C49" s="33">
        <f t="array" ref="C49">SUM(IF($B49=DATOS_[Sexo],
IF($B48=DATOS_[AGRUP. CLAS. PROF.],
IF("Dentro"=DATOS_[Check Periodo Ref.],
1/(COUNTIFS(DATOS_[Sexo],$B49,DATOS_[AGRUP. CLAS. PROF.],$B48,DATOS_[Check Periodo Ref.],"Dentro",DATOS_[id],DATOS_[id]))))))</f>
        <v>0</v>
      </c>
      <c r="D49" s="35">
        <f>COUNTIFS(DATOS_[AGRUP. CLAS. PROF.],$B48,DATOS_[Sexo],$B49,DATOS_[Check Periodo Ref.],"Dentro")</f>
        <v>0</v>
      </c>
      <c r="E49" s="35">
        <f>COUNTIFS(DATOS_[AGRUP. CLAS. PROF.],$B48,DATOS_[Sexo],$B49,DATOS_[Check Periodo Ref.],"Dentro",DATOS_[Check Nº SC Norm],"Sí")</f>
        <v>0</v>
      </c>
      <c r="F49" s="35">
        <f>COUNTIFS(DATOS_[AGRUP. CLAS. PROF.],$B48,DATOS_[Sexo],$B49,DATOS_[Check Periodo Ref.],"Dentro",DATOS_[Check Nº SC Anualiz],"Sí")</f>
        <v>0</v>
      </c>
      <c r="G49" s="35">
        <f>COUNTIFS(DATOS_[AGRUP. CLAS. PROF.],$B48,DATOS_[Sexo],$B49,DATOS_[Check Periodo Ref.],"Dentro",DATOS_[Check Nº SC Norm y Anualiz],"Sí")</f>
        <v>0</v>
      </c>
      <c r="H49" s="35">
        <f>COUNTIFS(DATOS_[AGRUP. CLAS. PROF.],$B48,DATOS_[Sexo],$B49,DATOS_[Check Periodo Ref.],"Dentro",DATOS_[Check Equiparación],"Sí")</f>
        <v>0</v>
      </c>
      <c r="I49" s="110">
        <f t="array" ref="I49">IFERROR(
MEDIAN(IF(DATOS_[Sexo]=$B49,IF(DATOS_[[AGRUP. CLAS. PROF.]:[AGRUP. CLAS. PROF.]]=$B48,IF(DATOS_[Check Equiparado]="Sí",IF(DATOS_[Check Periodo Ref.]="Dentro",DATOS_[SALARIO BASE Eq],FALSE))))),
0)</f>
        <v>0</v>
      </c>
      <c r="J49" s="111">
        <f t="array" ref="J49">IFERROR(
(MEDIAN((IF(DATOS_[[Sexo]:[Sexo]]=$B49,IF(DATOS_[[AGRUP. CLAS. PROF.]:[AGRUP. CLAS. PROF.]]=$B48,IF(DATOS_[[Check Periodo Ref.]:[Check Periodo Ref.]]="Dentro",IF(DATOS_[[Check Equiparado]:[Check Equiparado]]="Sí",IF(DATOS!AE$5="Sí",(1/DATOS_[[% anualiz]:[% anualiz]]),1)*IF(DATOS!AE$4="Sí",1/DATOS_[[% normaliz]:[% normaliz]],1)*(DATOS_[Conc.Sal.01])))))))),
0)</f>
        <v>0</v>
      </c>
      <c r="K49" s="111">
        <f t="array" ref="K49">IFERROR(
(MEDIAN((IF(DATOS_[[Sexo]:[Sexo]]=$B49,IF(DATOS_[[AGRUP. CLAS. PROF.]:[AGRUP. CLAS. PROF.]]=$B48,IF(DATOS_[[Check Periodo Ref.]:[Check Periodo Ref.]]="Dentro",IF(DATOS_[[Check Equiparado]:[Check Equiparado]]="Sí",IF(DATOS!AF$5="Sí",(1/DATOS_[[% anualiz]:[% anualiz]]),1)*IF(DATOS!AF$4="Sí",1/DATOS_[[% normaliz]:[% normaliz]],1)*(DATOS_[Conc.Sal.02])))))))),
0)</f>
        <v>0</v>
      </c>
      <c r="L49" s="111">
        <f t="array" ref="L49">IFERROR(
(MEDIAN((IF(DATOS_[[Sexo]:[Sexo]]=$B49,IF(DATOS_[[AGRUP. CLAS. PROF.]:[AGRUP. CLAS. PROF.]]=$B48,IF(DATOS_[[Check Periodo Ref.]:[Check Periodo Ref.]]="Dentro",IF(DATOS_[[Check Equiparado]:[Check Equiparado]]="Sí",IF(DATOS!AG$5="Sí",(1/DATOS_[[% anualiz]:[% anualiz]]),1)*IF(DATOS!AG$4="Sí",1/DATOS_[[% normaliz]:[% normaliz]],1)*(DATOS_[Conc.Sal.03])))))))),
0)</f>
        <v>0</v>
      </c>
      <c r="M49" s="111">
        <f t="array" ref="M49">IFERROR(
(MEDIAN((IF(DATOS_[[Sexo]:[Sexo]]=$B49,IF(DATOS_[[AGRUP. CLAS. PROF.]:[AGRUP. CLAS. PROF.]]=$B48,IF(DATOS_[[Check Periodo Ref.]:[Check Periodo Ref.]]="Dentro",IF(DATOS_[[Check Equiparado]:[Check Equiparado]]="Sí",IF(DATOS!AH$5="Sí",(1/DATOS_[[% anualiz]:[% anualiz]]),1)*IF(DATOS!AH$4="Sí",1/DATOS_[[% normaliz]:[% normaliz]],1)*(DATOS_[Conc.Sal.04])))))))),
0)</f>
        <v>0</v>
      </c>
      <c r="N49" s="111">
        <f t="array" ref="N49">IFERROR(
(MEDIAN((IF(DATOS_[[Sexo]:[Sexo]]=$B49,IF(DATOS_[[AGRUP. CLAS. PROF.]:[AGRUP. CLAS. PROF.]]=$B48,IF(DATOS_[[Check Periodo Ref.]:[Check Periodo Ref.]]="Dentro",IF(DATOS_[[Check Equiparado]:[Check Equiparado]]="Sí",IF(DATOS!AI$5="Sí",(1/DATOS_[[% anualiz]:[% anualiz]]),1)*IF(DATOS!AI$4="Sí",1/DATOS_[[% normaliz]:[% normaliz]],1)*(DATOS_[Conc.Sal.05])))))))),
0)</f>
        <v>0</v>
      </c>
      <c r="O49" s="111">
        <f t="array" ref="O49">IFERROR(
(MEDIAN((IF(DATOS_[[Sexo]:[Sexo]]=$B49,IF(DATOS_[[AGRUP. CLAS. PROF.]:[AGRUP. CLAS. PROF.]]=$B48,IF(DATOS_[[Check Periodo Ref.]:[Check Periodo Ref.]]="Dentro",IF(DATOS_[[Check Equiparado]:[Check Equiparado]]="Sí",IF(DATOS!AJ$5="Sí",(1/DATOS_[[% anualiz]:[% anualiz]]),1)*IF(DATOS!AJ$4="Sí",1/DATOS_[[% normaliz]:[% normaliz]],1)*(DATOS_[Conc.Sal.06])))))))),
0)</f>
        <v>0</v>
      </c>
      <c r="P49" s="111">
        <f t="array" ref="P49">IFERROR(
(MEDIAN((IF(DATOS_[[Sexo]:[Sexo]]=$B49,IF(DATOS_[[AGRUP. CLAS. PROF.]:[AGRUP. CLAS. PROF.]]=$B48,IF(DATOS_[[Check Periodo Ref.]:[Check Periodo Ref.]]="Dentro",IF(DATOS_[[Check Equiparado]:[Check Equiparado]]="Sí",IF(DATOS!AK$5="Sí",(1/DATOS_[[% anualiz]:[% anualiz]]),1)*IF(DATOS!AK$4="Sí",1/DATOS_[[% normaliz]:[% normaliz]],1)*(DATOS_[Conc.Sal.07])))))))),
0)</f>
        <v>0</v>
      </c>
      <c r="Q49" s="111">
        <f t="array" ref="Q49">IFERROR(
(MEDIAN((IF(DATOS_[[Sexo]:[Sexo]]=$B49,IF(DATOS_[[AGRUP. CLAS. PROF.]:[AGRUP. CLAS. PROF.]]=$B48,IF(DATOS_[[Check Periodo Ref.]:[Check Periodo Ref.]]="Dentro",IF(DATOS_[[Check Equiparado]:[Check Equiparado]]="Sí",IF(DATOS!AL$5="Sí",(1/DATOS_[[% anualiz]:[% anualiz]]),1)*IF(DATOS!AL$4="Sí",1/DATOS_[[% normaliz]:[% normaliz]],1)*(DATOS_[Conc.Sal.08])))))))),
0)</f>
        <v>0</v>
      </c>
      <c r="R49" s="111">
        <f t="array" ref="R49">IFERROR(
(MEDIAN((IF(DATOS_[[Sexo]:[Sexo]]=$B49,IF(DATOS_[[AGRUP. CLAS. PROF.]:[AGRUP. CLAS. PROF.]]=$B48,IF(DATOS_[[Check Periodo Ref.]:[Check Periodo Ref.]]="Dentro",IF(DATOS_[[Check Equiparado]:[Check Equiparado]]="Sí",IF(DATOS!AM$5="Sí",(1/DATOS_[[% anualiz]:[% anualiz]]),1)*IF(DATOS!AM$4="Sí",1/DATOS_[[% normaliz]:[% normaliz]],1)*(DATOS_[Conc.Sal.09])))))))),
0)</f>
        <v>0</v>
      </c>
      <c r="S49" s="111">
        <f t="array" ref="S49">IFERROR(
(MEDIAN((IF(DATOS_[[Sexo]:[Sexo]]=$B49,IF(DATOS_[[AGRUP. CLAS. PROF.]:[AGRUP. CLAS. PROF.]]=$B48,IF(DATOS_[[Check Periodo Ref.]:[Check Periodo Ref.]]="Dentro",IF(DATOS_[[Check Equiparado]:[Check Equiparado]]="Sí",IF(DATOS!AN$5="Sí",(1/DATOS_[[% anualiz]:[% anualiz]]),1)*IF(DATOS!AN$4="Sí",1/DATOS_[[% normaliz]:[% normaliz]],1)*(DATOS_[Conc.Sal.10])))))))),
0)</f>
        <v>0</v>
      </c>
      <c r="T49" s="111">
        <f t="array" ref="T49">IFERROR(
(MEDIAN((IF(DATOS_[[Sexo]:[Sexo]]=$B49,IF(DATOS_[[AGRUP. CLAS. PROF.]:[AGRUP. CLAS. PROF.]]=$B48,IF(DATOS_[[Check Periodo Ref.]:[Check Periodo Ref.]]="Dentro",IF(DATOS_[[Check Equiparado]:[Check Equiparado]]="Sí",IF(DATOS!AO$5="Sí",(1/DATOS_[[% anualiz]:[% anualiz]]),1)*IF(DATOS!AO$4="Sí",1/DATOS_[[% normaliz]:[% normaliz]],1)*(DATOS_[Conc.Sal.11])))))))),
0)</f>
        <v>0</v>
      </c>
      <c r="U49" s="111">
        <f t="array" ref="U49">IFERROR(
(MEDIAN((IF(DATOS_[[Sexo]:[Sexo]]=$B49,IF(DATOS_[[AGRUP. CLAS. PROF.]:[AGRUP. CLAS. PROF.]]=$B48,IF(DATOS_[[Check Periodo Ref.]:[Check Periodo Ref.]]="Dentro",IF(DATOS_[[Check Equiparado]:[Check Equiparado]]="Sí",IF(DATOS!AP$5="Sí",(1/DATOS_[[% anualiz]:[% anualiz]]),1)*IF(DATOS!AP$4="Sí",1/DATOS_[[% normaliz]:[% normaliz]],1)*(DATOS_[Conc.Sal.12])))))))),
0)</f>
        <v>0</v>
      </c>
      <c r="V49" s="111">
        <f t="array" ref="V49">IFERROR(
(MEDIAN((IF(DATOS_[[Sexo]:[Sexo]]=$B49,IF(DATOS_[[AGRUP. CLAS. PROF.]:[AGRUP. CLAS. PROF.]]=$B48,IF(DATOS_[[Check Periodo Ref.]:[Check Periodo Ref.]]="Dentro",IF(DATOS_[[Check Equiparado]:[Check Equiparado]]="Sí",IF(DATOS!AQ$5="Sí",(1/DATOS_[[% anualiz]:[% anualiz]]),1)*IF(DATOS!AQ$4="Sí",1/DATOS_[[% normaliz]:[% normaliz]],1)*(DATOS_[Conc.Sal.13])))))))),
0)</f>
        <v>0</v>
      </c>
      <c r="W49" s="111">
        <f t="array" ref="W49">IFERROR(
(MEDIAN((IF(DATOS_[[Sexo]:[Sexo]]=$B49,IF(DATOS_[[AGRUP. CLAS. PROF.]:[AGRUP. CLAS. PROF.]]=$B48,IF(DATOS_[[Check Periodo Ref.]:[Check Periodo Ref.]]="Dentro",IF(DATOS_[[Check Equiparado]:[Check Equiparado]]="Sí",IF(DATOS!AR$5="Sí",(1/DATOS_[[% anualiz]:[% anualiz]]),1)*IF(DATOS!AR$4="Sí",1/DATOS_[[% normaliz]:[% normaliz]],1)*(DATOS_[Conc.Sal.14])))))))),
0)</f>
        <v>0</v>
      </c>
      <c r="X49" s="111">
        <f t="array" ref="X49">IFERROR(
(MEDIAN((IF(DATOS_[[Sexo]:[Sexo]]=$B49,IF(DATOS_[[AGRUP. CLAS. PROF.]:[AGRUP. CLAS. PROF.]]=$B48,IF(DATOS_[[Check Periodo Ref.]:[Check Periodo Ref.]]="Dentro",IF(DATOS_[[Check Equiparado]:[Check Equiparado]]="Sí",IF(DATOS!AS$5="Sí",(1/DATOS_[[% anualiz]:[% anualiz]]),1)*IF(DATOS!AS$4="Sí",1/DATOS_[[% normaliz]:[% normaliz]],1)*(DATOS_[Conc.Sal.15])))))))),
0)</f>
        <v>0</v>
      </c>
      <c r="Y49" s="111">
        <f t="array" ref="Y49">IFERROR(
(MEDIAN((IF(DATOS_[[Sexo]:[Sexo]]=$B49,IF(DATOS_[[AGRUP. CLAS. PROF.]:[AGRUP. CLAS. PROF.]]=$B48,IF(DATOS_[[Check Periodo Ref.]:[Check Periodo Ref.]]="Dentro",IF(DATOS_[[Check Equiparado]:[Check Equiparado]]="Sí",IF(DATOS!AT$5="Sí",(1/DATOS_[[% anualiz]:[% anualiz]]),1)*IF(DATOS!AT$4="Sí",1/DATOS_[[% normaliz]:[% normaliz]],1)*(DATOS_[Conc.Sal.16])))))))),
0)</f>
        <v>0</v>
      </c>
      <c r="Z49" s="111">
        <f t="array" ref="Z49">IFERROR(
(MEDIAN((IF(DATOS_[[Sexo]:[Sexo]]=$B49,IF(DATOS_[[AGRUP. CLAS. PROF.]:[AGRUP. CLAS. PROF.]]=$B48,IF(DATOS_[[Check Periodo Ref.]:[Check Periodo Ref.]]="Dentro",IF(DATOS_[[Check Equiparado]:[Check Equiparado]]="Sí",IF(DATOS!AU$5="Sí",(1/DATOS_[[% anualiz]:[% anualiz]]),1)*IF(DATOS!AU$4="Sí",1/DATOS_[[% normaliz]:[% normaliz]],1)*(DATOS_[Conc.Sal.17])))))))),
0)</f>
        <v>0</v>
      </c>
      <c r="AA49" s="111">
        <f t="array" ref="AA49">IFERROR(
(MEDIAN((IF(DATOS_[[Sexo]:[Sexo]]=$B49,IF(DATOS_[[AGRUP. CLAS. PROF.]:[AGRUP. CLAS. PROF.]]=$B48,IF(DATOS_[[Check Periodo Ref.]:[Check Periodo Ref.]]="Dentro",IF(DATOS_[[Check Equiparado]:[Check Equiparado]]="Sí",IF(DATOS!AV$5="Sí",(1/DATOS_[[% anualiz]:[% anualiz]]),1)*IF(DATOS!AV$4="Sí",1/DATOS_[[% normaliz]:[% normaliz]],1)*(DATOS_[Conc.Sal.18])))))))),
0)</f>
        <v>0</v>
      </c>
      <c r="AB49" s="111">
        <f t="array" ref="AB49">IFERROR(
(MEDIAN((IF(DATOS_[[Sexo]:[Sexo]]=$B49,IF(DATOS_[[AGRUP. CLAS. PROF.]:[AGRUP. CLAS. PROF.]]=$B48,IF(DATOS_[[Check Periodo Ref.]:[Check Periodo Ref.]]="Dentro",IF(DATOS_[[Check Equiparado]:[Check Equiparado]]="Sí",IF(DATOS!AW$5="Sí",(1/DATOS_[[% anualiz]:[% anualiz]]),1)*IF(DATOS!AW$4="Sí",1/DATOS_[[% normaliz]:[% normaliz]],1)*(DATOS_[Conc.Sal.19])))))))),
0)</f>
        <v>0</v>
      </c>
      <c r="AC49" s="111">
        <f t="array" ref="AC49">IFERROR(
(MEDIAN((IF(DATOS_[[Sexo]:[Sexo]]=$B49,IF(DATOS_[[AGRUP. CLAS. PROF.]:[AGRUP. CLAS. PROF.]]=$B48,IF(DATOS_[[Check Periodo Ref.]:[Check Periodo Ref.]]="Dentro",IF(DATOS_[[Check Equiparado]:[Check Equiparado]]="Sí",IF(DATOS!AX$5="Sí",(1/DATOS_[[% anualiz]:[% anualiz]]),1)*IF(DATOS!AX$4="Sí",1/DATOS_[[% normaliz]:[% normaliz]],1)*(DATOS_[Conc.Sal.20])))))))),
0)</f>
        <v>0</v>
      </c>
      <c r="AD49" s="111">
        <f t="array" ref="AD49">IFERROR(
(MEDIAN((IF(DATOS_[[Sexo]:[Sexo]]=$B49,IF(DATOS_[[AGRUP. CLAS. PROF.]:[AGRUP. CLAS. PROF.]]=$B48,IF(DATOS_[[Check Periodo Ref.]:[Check Periodo Ref.]]="Dentro",IF(DATOS_[[Check Equiparado]:[Check Equiparado]]="Sí",IF(DATOS!AY$5="Sí",(1/DATOS_[[% anualiz]:[% anualiz]]),1)*IF(DATOS!AY$4="Sí",1/DATOS_[[% normaliz]:[% normaliz]],1)*(DATOS_[Conc.Sal.21])))))))),
0)</f>
        <v>0</v>
      </c>
      <c r="AE49" s="111">
        <f t="array" ref="AE49">IFERROR(
(MEDIAN((IF(DATOS_[[Sexo]:[Sexo]]=$B49,IF(DATOS_[[AGRUP. CLAS. PROF.]:[AGRUP. CLAS. PROF.]]=$B48,IF(DATOS_[[Check Periodo Ref.]:[Check Periodo Ref.]]="Dentro",IF(DATOS_[[Check Equiparado]:[Check Equiparado]]="Sí",IF(DATOS!AZ$5="Sí",(1/DATOS_[[% anualiz]:[% anualiz]]),1)*IF(DATOS!AZ$4="Sí",1/DATOS_[[% normaliz]:[% normaliz]],1)*(DATOS_[Conc.Sal.22])))))))),
0)</f>
        <v>0</v>
      </c>
      <c r="AF49" s="111">
        <f t="array" ref="AF49">IFERROR(
(MEDIAN((IF(DATOS_[[Sexo]:[Sexo]]=$B49,IF(DATOS_[[AGRUP. CLAS. PROF.]:[AGRUP. CLAS. PROF.]]=$B48,IF(DATOS_[[Check Periodo Ref.]:[Check Periodo Ref.]]="Dentro",IF(DATOS_[[Check Equiparado]:[Check Equiparado]]="Sí",IF(DATOS!BA$5="Sí",(1/DATOS_[[% anualiz]:[% anualiz]]),1)*IF(DATOS!BA$4="Sí",1/DATOS_[[% normaliz]:[% normaliz]],1)*(DATOS_[Conc.Sal.23])))))))),
0)</f>
        <v>0</v>
      </c>
      <c r="AG49" s="111">
        <f t="array" ref="AG49">IFERROR(
(MEDIAN((IF(DATOS_[[Sexo]:[Sexo]]=$B49,IF(DATOS_[[AGRUP. CLAS. PROF.]:[AGRUP. CLAS. PROF.]]=$B48,IF(DATOS_[[Check Periodo Ref.]:[Check Periodo Ref.]]="Dentro",IF(DATOS_[[Check Equiparado]:[Check Equiparado]]="Sí",IF(DATOS!BB$5="Sí",(1/DATOS_[[% anualiz]:[% anualiz]]),1)*IF(DATOS!BB$4="Sí",1/DATOS_[[% normaliz]:[% normaliz]],1)*(DATOS_[Conc.Sal.24])))))))),
0)</f>
        <v>0</v>
      </c>
      <c r="AH49" s="111">
        <f t="array" ref="AH49">IFERROR(
(MEDIAN((IF(DATOS_[[Sexo]:[Sexo]]=$B49,IF(DATOS_[[AGRUP. CLAS. PROF.]:[AGRUP. CLAS. PROF.]]=$B48,IF(DATOS_[[Check Periodo Ref.]:[Check Periodo Ref.]]="Dentro",IF(DATOS_[[Check Equiparado]:[Check Equiparado]]="Sí",IF(DATOS!BC$5="Sí",(1/DATOS_[[% anualiz]:[% anualiz]]),1)*IF(DATOS!BC$4="Sí",1/DATOS_[[% normaliz]:[% normaliz]],1)*(DATOS_[Conc.Sal.25])))))))),
0)</f>
        <v>0</v>
      </c>
      <c r="AI49" s="111">
        <f t="array" ref="AI49">IFERROR(
(MEDIAN((IF(DATOS_[[Sexo]:[Sexo]]=$B49,IF(DATOS_[[AGRUP. CLAS. PROF.]:[AGRUP. CLAS. PROF.]]=$B48,IF(DATOS_[[Check Periodo Ref.]:[Check Periodo Ref.]]="Dentro",IF(DATOS_[[Check Equiparado]:[Check Equiparado]]="Sí",IF(DATOS!BD$5="Sí",(1/DATOS_[[% anualiz]:[% anualiz]]),1)*IF(DATOS!BD$4="Sí",1/DATOS_[[% normaliz]:[% normaliz]],1)*(DATOS_[Conc.Sal.26])))))))),
0)</f>
        <v>0</v>
      </c>
      <c r="AJ49" s="111">
        <f t="array" ref="AJ49">IFERROR(
(MEDIAN((IF(DATOS_[[Sexo]:[Sexo]]=$B49,IF(DATOS_[[AGRUP. CLAS. PROF.]:[AGRUP. CLAS. PROF.]]=$B48,IF(DATOS_[[Check Periodo Ref.]:[Check Periodo Ref.]]="Dentro",IF(DATOS_[[Check Equiparado]:[Check Equiparado]]="Sí",IF(DATOS!BE$5="Sí",(1/DATOS_[[% anualiz]:[% anualiz]]),1)*IF(DATOS!BE$4="Sí",1/DATOS_[[% normaliz]:[% normaliz]],1)*(DATOS_[Conc.Sal.27])))))))),
0)</f>
        <v>0</v>
      </c>
      <c r="AK49" s="111">
        <f t="array" ref="AK49">IFERROR(
(MEDIAN((IF(DATOS_[[Sexo]:[Sexo]]=$B49,IF(DATOS_[[AGRUP. CLAS. PROF.]:[AGRUP. CLAS. PROF.]]=$B48,IF(DATOS_[[Check Periodo Ref.]:[Check Periodo Ref.]]="Dentro",IF(DATOS_[[Check Equiparado]:[Check Equiparado]]="Sí",IF(DATOS!BF$5="Sí",(1/DATOS_[[% anualiz]:[% anualiz]]),1)*IF(DATOS!BF$4="Sí",1/DATOS_[[% normaliz]:[% normaliz]],1)*(DATOS_[Conc.Sal.28])))))))),
0)</f>
        <v>0</v>
      </c>
      <c r="AL49" s="111">
        <f t="array" ref="AL49">IFERROR(
(MEDIAN((IF(DATOS_[[Sexo]:[Sexo]]=$B49,IF(DATOS_[[AGRUP. CLAS. PROF.]:[AGRUP. CLAS. PROF.]]=$B48,IF(DATOS_[[Check Periodo Ref.]:[Check Periodo Ref.]]="Dentro",IF(DATOS_[[Check Equiparado]:[Check Equiparado]]="Sí",IF(DATOS!BG$5="Sí",(1/DATOS_[[% anualiz]:[% anualiz]]),1)*IF(DATOS!BG$4="Sí",1/DATOS_[[% normaliz]:[% normaliz]],1)*(DATOS_[Conc.Sal.29])))))))),
0)</f>
        <v>0</v>
      </c>
      <c r="AM49" s="111">
        <f t="array" ref="AM49">IFERROR(
(MEDIAN((IF(DATOS_[[Sexo]:[Sexo]]=$B49,IF(DATOS_[[AGRUP. CLAS. PROF.]:[AGRUP. CLAS. PROF.]]=$B48,IF(DATOS_[[Check Periodo Ref.]:[Check Periodo Ref.]]="Dentro",IF(DATOS_[[Check Equiparado]:[Check Equiparado]]="Sí",IF(DATOS!BH$5="Sí",(1/DATOS_[[% anualiz]:[% anualiz]]),1)*IF(DATOS!BH$4="Sí",1/DATOS_[[% normaliz]:[% normaliz]],1)*(DATOS_[Conc.Sal.30])))))))),
0)</f>
        <v>0</v>
      </c>
      <c r="AN49" s="112">
        <f t="array" ref="AN49">IFERROR(
MEDIAN(IF(DATOS_[Sexo]=$B49,IF(DATOS_[[AGRUP. CLAS. PROF.]:[AGRUP. CLAS. PROF.]]=$B48,IF(DATOS_[Check Equiparado]="Sí",IF(DATOS_[Check Periodo Ref.]="Dentro",DATOS_[Tot COMPL.SAL Eq],FALSE))))),
0)</f>
        <v>0</v>
      </c>
      <c r="AO49" s="113">
        <f t="array" ref="AO49">IFERROR(
MEDIAN(IF(DATOS_[Sexo]=$B49,IF(DATOS_[[AGRUP. CLAS. PROF.]:[AGRUP. CLAS. PROF.]]=$B48,IF(DATOS_[Check Equiparado]="Sí",IF(DATOS_[Check Periodo Ref.]="Dentro",DATOS_[TOTAL SALARIO Eq],FALSE))))),
0)</f>
        <v>0</v>
      </c>
      <c r="AP49" s="114">
        <f t="array" ref="AP49">IFERROR(
(MEDIAN((IF(DATOS_[[Sexo]:[Sexo]]=$B49,IF(DATOS_[[AGRUP. CLAS. PROF.]:[AGRUP. CLAS. PROF.]]=$B48,IF(DATOS_[[Check Periodo Ref.]:[Check Periodo Ref.]]="Dentro",IF(DATOS_[[Check Equiparado]:[Check Equiparado]]="Sí",IF(DATOS!BI$5="Sí",(1/DATOS_[[% anualiz]:[% anualiz]]),1)*IF(DATOS!BI$4="Sí",1/DATOS_[[% normaliz]:[% normaliz]],1)*(DATOS_[C.Extra.01])))))))),
0)</f>
        <v>0</v>
      </c>
      <c r="AQ49" s="114">
        <f t="array" ref="AQ49">IFERROR(
(MEDIAN((IF(DATOS_[[Sexo]:[Sexo]]=$B49,IF(DATOS_[[AGRUP. CLAS. PROF.]:[AGRUP. CLAS. PROF.]]=$B48,IF(DATOS_[[Check Periodo Ref.]:[Check Periodo Ref.]]="Dentro",IF(DATOS_[[Check Equiparado]:[Check Equiparado]]="Sí",IF(DATOS!BJ$5="Sí",(1/DATOS_[[% anualiz]:[% anualiz]]),1)*IF(DATOS!BJ$4="Sí",1/DATOS_[[% normaliz]:[% normaliz]],1)*(DATOS_[C.Extra.02])))))))),
0)</f>
        <v>0</v>
      </c>
      <c r="AR49" s="114">
        <f t="array" ref="AR49">IFERROR(
(MEDIAN((IF(DATOS_[[Sexo]:[Sexo]]=$B49,IF(DATOS_[[AGRUP. CLAS. PROF.]:[AGRUP. CLAS. PROF.]]=$B48,IF(DATOS_[[Check Periodo Ref.]:[Check Periodo Ref.]]="Dentro",IF(DATOS_[[Check Equiparado]:[Check Equiparado]]="Sí",IF(DATOS!BK$5="Sí",(1/DATOS_[[% anualiz]:[% anualiz]]),1)*IF(DATOS!BK$4="Sí",1/DATOS_[[% normaliz]:[% normaliz]],1)*(DATOS_[C.Extra.03])))))))),
0)</f>
        <v>0</v>
      </c>
      <c r="AS49" s="114">
        <f t="array" ref="AS49">IFERROR(
(MEDIAN((IF(DATOS_[[Sexo]:[Sexo]]=$B49,IF(DATOS_[[AGRUP. CLAS. PROF.]:[AGRUP. CLAS. PROF.]]=$B48,IF(DATOS_[[Check Periodo Ref.]:[Check Periodo Ref.]]="Dentro",IF(DATOS_[[Check Equiparado]:[Check Equiparado]]="Sí",IF(DATOS!BL$5="Sí",(1/DATOS_[[% anualiz]:[% anualiz]]),1)*IF(DATOS!BL$4="Sí",1/DATOS_[[% normaliz]:[% normaliz]],1)*(DATOS_[C.Extra.04])))))))),
0)</f>
        <v>0</v>
      </c>
      <c r="AT49" s="114">
        <f t="array" ref="AT49">IFERROR(
(MEDIAN((IF(DATOS_[[Sexo]:[Sexo]]=$B49,IF(DATOS_[[AGRUP. CLAS. PROF.]:[AGRUP. CLAS. PROF.]]=$B48,IF(DATOS_[[Check Periodo Ref.]:[Check Periodo Ref.]]="Dentro",IF(DATOS_[[Check Equiparado]:[Check Equiparado]]="Sí",IF(DATOS!BM$5="Sí",(1/DATOS_[[% anualiz]:[% anualiz]]),1)*IF(DATOS!BM$4="Sí",1/DATOS_[[% normaliz]:[% normaliz]],1)*(DATOS_[C.Extra.05])))))))),
0)</f>
        <v>0</v>
      </c>
      <c r="AU49" s="115">
        <f t="array" ref="AU49">IFERROR(
MEDIAN(IF(DATOS_[Sexo]=$B49,IF(DATOS_[[AGRUP. CLAS. PROF.]:[AGRUP. CLAS. PROF.]]=$B48,IF(DATOS_[Check Equiparado]="Sí",IF(DATOS_[Check Periodo Ref.]="Dentro",DATOS_[Tot Extrasalarial Eq],FALSE))))),
0)</f>
        <v>0</v>
      </c>
      <c r="AV49" s="116">
        <f t="array" ref="AV49">IFERROR(
MEDIAN(IF(DATOS_[Sexo]=$B49,IF(DATOS_[[AGRUP. CLAS. PROF.]:[AGRUP. CLAS. PROF.]]=$B48,IF(DATOS_[Check Equiparado]="Sí",IF(DATOS_[Check Periodo Ref.]="Dentro",DATOS_[TOTAL Retrib Eq],FALSE))))),
0)</f>
        <v>0</v>
      </c>
    </row>
    <row r="50" spans="1:48" x14ac:dyDescent="0.3">
      <c r="A50" s="42" t="str">
        <f t="shared" ref="A50" si="50">+A49</f>
        <v>[ocultar]</v>
      </c>
      <c r="B50" s="86" t="s">
        <v>163</v>
      </c>
      <c r="C50" s="33">
        <f t="array" ref="C50">SUM(IF($B50=DATOS_[Sexo],
IF($B48=DATOS_[AGRUP. CLAS. PROF.],
IF("Dentro"=DATOS_[Check Periodo Ref.],
1/(COUNTIFS(DATOS_[Sexo],$B50,DATOS_[AGRUP. CLAS. PROF.],$B48,DATOS_[Check Periodo Ref.],"Dentro",DATOS_[id],DATOS_[id]))))))</f>
        <v>0</v>
      </c>
      <c r="D50" s="35">
        <f>COUNTIFS(DATOS_[AGRUP. CLAS. PROF.],$B48,DATOS_[Sexo],$B50,DATOS_[Check Periodo Ref.],"Dentro")</f>
        <v>0</v>
      </c>
      <c r="E50" s="35">
        <f>COUNTIFS(DATOS_[AGRUP. CLAS. PROF.],$B48,DATOS_[Sexo],$B50,DATOS_[Check Periodo Ref.],"Dentro",DATOS_[Check Nº SC Norm],"Sí")</f>
        <v>0</v>
      </c>
      <c r="F50" s="35">
        <f>COUNTIFS(DATOS_[AGRUP. CLAS. PROF.],$B48,DATOS_[Sexo],$B50,DATOS_[Check Periodo Ref.],"Dentro",DATOS_[Check Nº SC Anualiz],"Sí")</f>
        <v>0</v>
      </c>
      <c r="G50" s="35">
        <f>COUNTIFS(DATOS_[AGRUP. CLAS. PROF.],$B48,DATOS_[Sexo],$B50,DATOS_[Check Periodo Ref.],"Dentro",DATOS_[Check Nº SC Norm y Anualiz],"Sí")</f>
        <v>0</v>
      </c>
      <c r="H50" s="35">
        <f>COUNTIFS(DATOS_[AGRUP. CLAS. PROF.],$B48,DATOS_[Sexo],$B50,DATOS_[Check Periodo Ref.],"Dentro",DATOS_[Check Equiparación],"Sí")</f>
        <v>0</v>
      </c>
      <c r="I50" s="110" cm="1">
        <f t="array" ref="I50">IFERROR(
MEDIAN(IF(DATOS_[Sexo]=$B50,IF(DATOS_[[AGRUP. CLAS. PROF.]:[AGRUP. CLAS. PROF.]]=$B48,IF(DATOS_[Check Equiparado]="Sí",IF(DATOS_[Check Periodo Ref.]="Dentro",DATOS_[SALARIO BASE Eq],FALSE))))),
0)</f>
        <v>0</v>
      </c>
      <c r="J50" s="111">
        <f t="array" ref="J50">IFERROR(
(MEDIAN((IF(DATOS_[[Sexo]:[Sexo]]=$B50,IF(DATOS_[[AGRUP. CLAS. PROF.]:[AGRUP. CLAS. PROF.]]=$B48,IF(DATOS_[[Check Periodo Ref.]:[Check Periodo Ref.]]="Dentro",IF(DATOS_[[Check Equiparado]:[Check Equiparado]]="Sí",IF(DATOS!AE$5="Sí",(1/DATOS_[[% anualiz]:[% anualiz]]),1)*IF(DATOS!AE$4="Sí",1/DATOS_[[% normaliz]:[% normaliz]],1)*(DATOS_[Conc.Sal.01])))))))),
0)</f>
        <v>0</v>
      </c>
      <c r="K50" s="111">
        <f t="array" ref="K50">IFERROR(
(MEDIAN((IF(DATOS_[[Sexo]:[Sexo]]=$B50,IF(DATOS_[[AGRUP. CLAS. PROF.]:[AGRUP. CLAS. PROF.]]=$B48,IF(DATOS_[[Check Periodo Ref.]:[Check Periodo Ref.]]="Dentro",IF(DATOS_[[Check Equiparado]:[Check Equiparado]]="Sí",IF(DATOS!AF$5="Sí",(1/DATOS_[[% anualiz]:[% anualiz]]),1)*IF(DATOS!AF$4="Sí",1/DATOS_[[% normaliz]:[% normaliz]],1)*(DATOS_[Conc.Sal.02])))))))),
0)</f>
        <v>0</v>
      </c>
      <c r="L50" s="111">
        <f t="array" ref="L50">IFERROR(
(MEDIAN((IF(DATOS_[[Sexo]:[Sexo]]=$B50,IF(DATOS_[[AGRUP. CLAS. PROF.]:[AGRUP. CLAS. PROF.]]=$B48,IF(DATOS_[[Check Periodo Ref.]:[Check Periodo Ref.]]="Dentro",IF(DATOS_[[Check Equiparado]:[Check Equiparado]]="Sí",IF(DATOS!AG$5="Sí",(1/DATOS_[[% anualiz]:[% anualiz]]),1)*IF(DATOS!AG$4="Sí",1/DATOS_[[% normaliz]:[% normaliz]],1)*(DATOS_[Conc.Sal.03])))))))),
0)</f>
        <v>0</v>
      </c>
      <c r="M50" s="111">
        <f t="array" ref="M50">IFERROR(
(MEDIAN((IF(DATOS_[[Sexo]:[Sexo]]=$B50,IF(DATOS_[[AGRUP. CLAS. PROF.]:[AGRUP. CLAS. PROF.]]=$B48,IF(DATOS_[[Check Periodo Ref.]:[Check Periodo Ref.]]="Dentro",IF(DATOS_[[Check Equiparado]:[Check Equiparado]]="Sí",IF(DATOS!AH$5="Sí",(1/DATOS_[[% anualiz]:[% anualiz]]),1)*IF(DATOS!AH$4="Sí",1/DATOS_[[% normaliz]:[% normaliz]],1)*(DATOS_[Conc.Sal.04])))))))),
0)</f>
        <v>0</v>
      </c>
      <c r="N50" s="111">
        <f t="array" ref="N50">IFERROR(
(MEDIAN((IF(DATOS_[[Sexo]:[Sexo]]=$B50,IF(DATOS_[[AGRUP. CLAS. PROF.]:[AGRUP. CLAS. PROF.]]=$B48,IF(DATOS_[[Check Periodo Ref.]:[Check Periodo Ref.]]="Dentro",IF(DATOS_[[Check Equiparado]:[Check Equiparado]]="Sí",IF(DATOS!AI$5="Sí",(1/DATOS_[[% anualiz]:[% anualiz]]),1)*IF(DATOS!AI$4="Sí",1/DATOS_[[% normaliz]:[% normaliz]],1)*(DATOS_[Conc.Sal.05])))))))),
0)</f>
        <v>0</v>
      </c>
      <c r="O50" s="111">
        <f t="array" ref="O50">IFERROR(
(MEDIAN((IF(DATOS_[[Sexo]:[Sexo]]=$B50,IF(DATOS_[[AGRUP. CLAS. PROF.]:[AGRUP. CLAS. PROF.]]=$B48,IF(DATOS_[[Check Periodo Ref.]:[Check Periodo Ref.]]="Dentro",IF(DATOS_[[Check Equiparado]:[Check Equiparado]]="Sí",IF(DATOS!AJ$5="Sí",(1/DATOS_[[% anualiz]:[% anualiz]]),1)*IF(DATOS!AJ$4="Sí",1/DATOS_[[% normaliz]:[% normaliz]],1)*(DATOS_[Conc.Sal.06])))))))),
0)</f>
        <v>0</v>
      </c>
      <c r="P50" s="111">
        <f t="array" ref="P50">IFERROR(
(MEDIAN((IF(DATOS_[[Sexo]:[Sexo]]=$B50,IF(DATOS_[[AGRUP. CLAS. PROF.]:[AGRUP. CLAS. PROF.]]=$B48,IF(DATOS_[[Check Periodo Ref.]:[Check Periodo Ref.]]="Dentro",IF(DATOS_[[Check Equiparado]:[Check Equiparado]]="Sí",IF(DATOS!AK$5="Sí",(1/DATOS_[[% anualiz]:[% anualiz]]),1)*IF(DATOS!AK$4="Sí",1/DATOS_[[% normaliz]:[% normaliz]],1)*(DATOS_[Conc.Sal.07])))))))),
0)</f>
        <v>0</v>
      </c>
      <c r="Q50" s="111">
        <f t="array" ref="Q50">IFERROR(
(MEDIAN((IF(DATOS_[[Sexo]:[Sexo]]=$B50,IF(DATOS_[[AGRUP. CLAS. PROF.]:[AGRUP. CLAS. PROF.]]=$B48,IF(DATOS_[[Check Periodo Ref.]:[Check Periodo Ref.]]="Dentro",IF(DATOS_[[Check Equiparado]:[Check Equiparado]]="Sí",IF(DATOS!AL$5="Sí",(1/DATOS_[[% anualiz]:[% anualiz]]),1)*IF(DATOS!AL$4="Sí",1/DATOS_[[% normaliz]:[% normaliz]],1)*(DATOS_[Conc.Sal.08])))))))),
0)</f>
        <v>0</v>
      </c>
      <c r="R50" s="111">
        <f t="array" ref="R50">IFERROR(
(MEDIAN((IF(DATOS_[[Sexo]:[Sexo]]=$B50,IF(DATOS_[[AGRUP. CLAS. PROF.]:[AGRUP. CLAS. PROF.]]=$B48,IF(DATOS_[[Check Periodo Ref.]:[Check Periodo Ref.]]="Dentro",IF(DATOS_[[Check Equiparado]:[Check Equiparado]]="Sí",IF(DATOS!AM$5="Sí",(1/DATOS_[[% anualiz]:[% anualiz]]),1)*IF(DATOS!AM$4="Sí",1/DATOS_[[% normaliz]:[% normaliz]],1)*(DATOS_[Conc.Sal.09])))))))),
0)</f>
        <v>0</v>
      </c>
      <c r="S50" s="111">
        <f t="array" ref="S50">IFERROR(
(MEDIAN((IF(DATOS_[[Sexo]:[Sexo]]=$B50,IF(DATOS_[[AGRUP. CLAS. PROF.]:[AGRUP. CLAS. PROF.]]=$B48,IF(DATOS_[[Check Periodo Ref.]:[Check Periodo Ref.]]="Dentro",IF(DATOS_[[Check Equiparado]:[Check Equiparado]]="Sí",IF(DATOS!AN$5="Sí",(1/DATOS_[[% anualiz]:[% anualiz]]),1)*IF(DATOS!AN$4="Sí",1/DATOS_[[% normaliz]:[% normaliz]],1)*(DATOS_[Conc.Sal.10])))))))),
0)</f>
        <v>0</v>
      </c>
      <c r="T50" s="111">
        <f t="array" ref="T50">IFERROR(
(MEDIAN((IF(DATOS_[[Sexo]:[Sexo]]=$B50,IF(DATOS_[[AGRUP. CLAS. PROF.]:[AGRUP. CLAS. PROF.]]=$B48,IF(DATOS_[[Check Periodo Ref.]:[Check Periodo Ref.]]="Dentro",IF(DATOS_[[Check Equiparado]:[Check Equiparado]]="Sí",IF(DATOS!AO$5="Sí",(1/DATOS_[[% anualiz]:[% anualiz]]),1)*IF(DATOS!AO$4="Sí",1/DATOS_[[% normaliz]:[% normaliz]],1)*(DATOS_[Conc.Sal.11])))))))),
0)</f>
        <v>0</v>
      </c>
      <c r="U50" s="111">
        <f t="array" ref="U50">IFERROR(
(MEDIAN((IF(DATOS_[[Sexo]:[Sexo]]=$B50,IF(DATOS_[[AGRUP. CLAS. PROF.]:[AGRUP. CLAS. PROF.]]=$B48,IF(DATOS_[[Check Periodo Ref.]:[Check Periodo Ref.]]="Dentro",IF(DATOS_[[Check Equiparado]:[Check Equiparado]]="Sí",IF(DATOS!AP$5="Sí",(1/DATOS_[[% anualiz]:[% anualiz]]),1)*IF(DATOS!AP$4="Sí",1/DATOS_[[% normaliz]:[% normaliz]],1)*(DATOS_[Conc.Sal.12])))))))),
0)</f>
        <v>0</v>
      </c>
      <c r="V50" s="111">
        <f t="array" ref="V50">IFERROR(
(MEDIAN((IF(DATOS_[[Sexo]:[Sexo]]=$B50,IF(DATOS_[[AGRUP. CLAS. PROF.]:[AGRUP. CLAS. PROF.]]=$B48,IF(DATOS_[[Check Periodo Ref.]:[Check Periodo Ref.]]="Dentro",IF(DATOS_[[Check Equiparado]:[Check Equiparado]]="Sí",IF(DATOS!AQ$5="Sí",(1/DATOS_[[% anualiz]:[% anualiz]]),1)*IF(DATOS!AQ$4="Sí",1/DATOS_[[% normaliz]:[% normaliz]],1)*(DATOS_[Conc.Sal.13])))))))),
0)</f>
        <v>0</v>
      </c>
      <c r="W50" s="111">
        <f t="array" ref="W50">IFERROR(
(MEDIAN((IF(DATOS_[[Sexo]:[Sexo]]=$B50,IF(DATOS_[[AGRUP. CLAS. PROF.]:[AGRUP. CLAS. PROF.]]=$B48,IF(DATOS_[[Check Periodo Ref.]:[Check Periodo Ref.]]="Dentro",IF(DATOS_[[Check Equiparado]:[Check Equiparado]]="Sí",IF(DATOS!AR$5="Sí",(1/DATOS_[[% anualiz]:[% anualiz]]),1)*IF(DATOS!AR$4="Sí",1/DATOS_[[% normaliz]:[% normaliz]],1)*(DATOS_[Conc.Sal.14])))))))),
0)</f>
        <v>0</v>
      </c>
      <c r="X50" s="111">
        <f t="array" ref="X50">IFERROR(
(MEDIAN((IF(DATOS_[[Sexo]:[Sexo]]=$B50,IF(DATOS_[[AGRUP. CLAS. PROF.]:[AGRUP. CLAS. PROF.]]=$B48,IF(DATOS_[[Check Periodo Ref.]:[Check Periodo Ref.]]="Dentro",IF(DATOS_[[Check Equiparado]:[Check Equiparado]]="Sí",IF(DATOS!AS$5="Sí",(1/DATOS_[[% anualiz]:[% anualiz]]),1)*IF(DATOS!AS$4="Sí",1/DATOS_[[% normaliz]:[% normaliz]],1)*(DATOS_[Conc.Sal.15])))))))),
0)</f>
        <v>0</v>
      </c>
      <c r="Y50" s="111">
        <f t="array" ref="Y50">IFERROR(
(MEDIAN((IF(DATOS_[[Sexo]:[Sexo]]=$B50,IF(DATOS_[[AGRUP. CLAS. PROF.]:[AGRUP. CLAS. PROF.]]=$B48,IF(DATOS_[[Check Periodo Ref.]:[Check Periodo Ref.]]="Dentro",IF(DATOS_[[Check Equiparado]:[Check Equiparado]]="Sí",IF(DATOS!AT$5="Sí",(1/DATOS_[[% anualiz]:[% anualiz]]),1)*IF(DATOS!AT$4="Sí",1/DATOS_[[% normaliz]:[% normaliz]],1)*(DATOS_[Conc.Sal.16])))))))),
0)</f>
        <v>0</v>
      </c>
      <c r="Z50" s="111">
        <f t="array" ref="Z50">IFERROR(
(MEDIAN((IF(DATOS_[[Sexo]:[Sexo]]=$B50,IF(DATOS_[[AGRUP. CLAS. PROF.]:[AGRUP. CLAS. PROF.]]=$B48,IF(DATOS_[[Check Periodo Ref.]:[Check Periodo Ref.]]="Dentro",IF(DATOS_[[Check Equiparado]:[Check Equiparado]]="Sí",IF(DATOS!AU$5="Sí",(1/DATOS_[[% anualiz]:[% anualiz]]),1)*IF(DATOS!AU$4="Sí",1/DATOS_[[% normaliz]:[% normaliz]],1)*(DATOS_[Conc.Sal.17])))))))),
0)</f>
        <v>0</v>
      </c>
      <c r="AA50" s="111">
        <f t="array" ref="AA50">IFERROR(
(MEDIAN((IF(DATOS_[[Sexo]:[Sexo]]=$B50,IF(DATOS_[[AGRUP. CLAS. PROF.]:[AGRUP. CLAS. PROF.]]=$B48,IF(DATOS_[[Check Periodo Ref.]:[Check Periodo Ref.]]="Dentro",IF(DATOS_[[Check Equiparado]:[Check Equiparado]]="Sí",IF(DATOS!AV$5="Sí",(1/DATOS_[[% anualiz]:[% anualiz]]),1)*IF(DATOS!AV$4="Sí",1/DATOS_[[% normaliz]:[% normaliz]],1)*(DATOS_[Conc.Sal.18])))))))),
0)</f>
        <v>0</v>
      </c>
      <c r="AB50" s="111">
        <f t="array" ref="AB50">IFERROR(
(MEDIAN((IF(DATOS_[[Sexo]:[Sexo]]=$B50,IF(DATOS_[[AGRUP. CLAS. PROF.]:[AGRUP. CLAS. PROF.]]=$B48,IF(DATOS_[[Check Periodo Ref.]:[Check Periodo Ref.]]="Dentro",IF(DATOS_[[Check Equiparado]:[Check Equiparado]]="Sí",IF(DATOS!AW$5="Sí",(1/DATOS_[[% anualiz]:[% anualiz]]),1)*IF(DATOS!AW$4="Sí",1/DATOS_[[% normaliz]:[% normaliz]],1)*(DATOS_[Conc.Sal.19])))))))),
0)</f>
        <v>0</v>
      </c>
      <c r="AC50" s="111">
        <f t="array" ref="AC50">IFERROR(
(MEDIAN((IF(DATOS_[[Sexo]:[Sexo]]=$B50,IF(DATOS_[[AGRUP. CLAS. PROF.]:[AGRUP. CLAS. PROF.]]=$B48,IF(DATOS_[[Check Periodo Ref.]:[Check Periodo Ref.]]="Dentro",IF(DATOS_[[Check Equiparado]:[Check Equiparado]]="Sí",IF(DATOS!AX$5="Sí",(1/DATOS_[[% anualiz]:[% anualiz]]),1)*IF(DATOS!AX$4="Sí",1/DATOS_[[% normaliz]:[% normaliz]],1)*(DATOS_[Conc.Sal.20])))))))),
0)</f>
        <v>0</v>
      </c>
      <c r="AD50" s="111">
        <f t="array" ref="AD50">IFERROR(
(MEDIAN((IF(DATOS_[[Sexo]:[Sexo]]=$B50,IF(DATOS_[[AGRUP. CLAS. PROF.]:[AGRUP. CLAS. PROF.]]=$B48,IF(DATOS_[[Check Periodo Ref.]:[Check Periodo Ref.]]="Dentro",IF(DATOS_[[Check Equiparado]:[Check Equiparado]]="Sí",IF(DATOS!AY$5="Sí",(1/DATOS_[[% anualiz]:[% anualiz]]),1)*IF(DATOS!AY$4="Sí",1/DATOS_[[% normaliz]:[% normaliz]],1)*(DATOS_[Conc.Sal.21])))))))),
0)</f>
        <v>0</v>
      </c>
      <c r="AE50" s="111">
        <f t="array" ref="AE50">IFERROR(
(MEDIAN((IF(DATOS_[[Sexo]:[Sexo]]=$B50,IF(DATOS_[[AGRUP. CLAS. PROF.]:[AGRUP. CLAS. PROF.]]=$B48,IF(DATOS_[[Check Periodo Ref.]:[Check Periodo Ref.]]="Dentro",IF(DATOS_[[Check Equiparado]:[Check Equiparado]]="Sí",IF(DATOS!AZ$5="Sí",(1/DATOS_[[% anualiz]:[% anualiz]]),1)*IF(DATOS!AZ$4="Sí",1/DATOS_[[% normaliz]:[% normaliz]],1)*(DATOS_[Conc.Sal.22])))))))),
0)</f>
        <v>0</v>
      </c>
      <c r="AF50" s="111">
        <f t="array" ref="AF50">IFERROR(
(MEDIAN((IF(DATOS_[[Sexo]:[Sexo]]=$B50,IF(DATOS_[[AGRUP. CLAS. PROF.]:[AGRUP. CLAS. PROF.]]=$B48,IF(DATOS_[[Check Periodo Ref.]:[Check Periodo Ref.]]="Dentro",IF(DATOS_[[Check Equiparado]:[Check Equiparado]]="Sí",IF(DATOS!BA$5="Sí",(1/DATOS_[[% anualiz]:[% anualiz]]),1)*IF(DATOS!BA$4="Sí",1/DATOS_[[% normaliz]:[% normaliz]],1)*(DATOS_[Conc.Sal.23])))))))),
0)</f>
        <v>0</v>
      </c>
      <c r="AG50" s="111">
        <f t="array" ref="AG50">IFERROR(
(MEDIAN((IF(DATOS_[[Sexo]:[Sexo]]=$B50,IF(DATOS_[[AGRUP. CLAS. PROF.]:[AGRUP. CLAS. PROF.]]=$B48,IF(DATOS_[[Check Periodo Ref.]:[Check Periodo Ref.]]="Dentro",IF(DATOS_[[Check Equiparado]:[Check Equiparado]]="Sí",IF(DATOS!BB$5="Sí",(1/DATOS_[[% anualiz]:[% anualiz]]),1)*IF(DATOS!BB$4="Sí",1/DATOS_[[% normaliz]:[% normaliz]],1)*(DATOS_[Conc.Sal.24])))))))),
0)</f>
        <v>0</v>
      </c>
      <c r="AH50" s="111">
        <f t="array" ref="AH50">IFERROR(
(MEDIAN((IF(DATOS_[[Sexo]:[Sexo]]=$B50,IF(DATOS_[[AGRUP. CLAS. PROF.]:[AGRUP. CLAS. PROF.]]=$B48,IF(DATOS_[[Check Periodo Ref.]:[Check Periodo Ref.]]="Dentro",IF(DATOS_[[Check Equiparado]:[Check Equiparado]]="Sí",IF(DATOS!BC$5="Sí",(1/DATOS_[[% anualiz]:[% anualiz]]),1)*IF(DATOS!BC$4="Sí",1/DATOS_[[% normaliz]:[% normaliz]],1)*(DATOS_[Conc.Sal.25])))))))),
0)</f>
        <v>0</v>
      </c>
      <c r="AI50" s="111">
        <f t="array" ref="AI50">IFERROR(
(MEDIAN((IF(DATOS_[[Sexo]:[Sexo]]=$B50,IF(DATOS_[[AGRUP. CLAS. PROF.]:[AGRUP. CLAS. PROF.]]=$B48,IF(DATOS_[[Check Periodo Ref.]:[Check Periodo Ref.]]="Dentro",IF(DATOS_[[Check Equiparado]:[Check Equiparado]]="Sí",IF(DATOS!BD$5="Sí",(1/DATOS_[[% anualiz]:[% anualiz]]),1)*IF(DATOS!BD$4="Sí",1/DATOS_[[% normaliz]:[% normaliz]],1)*(DATOS_[Conc.Sal.26])))))))),
0)</f>
        <v>0</v>
      </c>
      <c r="AJ50" s="111">
        <f t="array" ref="AJ50">IFERROR(
(MEDIAN((IF(DATOS_[[Sexo]:[Sexo]]=$B50,IF(DATOS_[[AGRUP. CLAS. PROF.]:[AGRUP. CLAS. PROF.]]=$B48,IF(DATOS_[[Check Periodo Ref.]:[Check Periodo Ref.]]="Dentro",IF(DATOS_[[Check Equiparado]:[Check Equiparado]]="Sí",IF(DATOS!BE$5="Sí",(1/DATOS_[[% anualiz]:[% anualiz]]),1)*IF(DATOS!BE$4="Sí",1/DATOS_[[% normaliz]:[% normaliz]],1)*(DATOS_[Conc.Sal.27])))))))),
0)</f>
        <v>0</v>
      </c>
      <c r="AK50" s="111">
        <f t="array" ref="AK50">IFERROR(
(MEDIAN((IF(DATOS_[[Sexo]:[Sexo]]=$B50,IF(DATOS_[[AGRUP. CLAS. PROF.]:[AGRUP. CLAS. PROF.]]=$B48,IF(DATOS_[[Check Periodo Ref.]:[Check Periodo Ref.]]="Dentro",IF(DATOS_[[Check Equiparado]:[Check Equiparado]]="Sí",IF(DATOS!BF$5="Sí",(1/DATOS_[[% anualiz]:[% anualiz]]),1)*IF(DATOS!BF$4="Sí",1/DATOS_[[% normaliz]:[% normaliz]],1)*(DATOS_[Conc.Sal.28])))))))),
0)</f>
        <v>0</v>
      </c>
      <c r="AL50" s="111">
        <f t="array" ref="AL50">IFERROR(
(MEDIAN((IF(DATOS_[[Sexo]:[Sexo]]=$B50,IF(DATOS_[[AGRUP. CLAS. PROF.]:[AGRUP. CLAS. PROF.]]=$B48,IF(DATOS_[[Check Periodo Ref.]:[Check Periodo Ref.]]="Dentro",IF(DATOS_[[Check Equiparado]:[Check Equiparado]]="Sí",IF(DATOS!BG$5="Sí",(1/DATOS_[[% anualiz]:[% anualiz]]),1)*IF(DATOS!BG$4="Sí",1/DATOS_[[% normaliz]:[% normaliz]],1)*(DATOS_[Conc.Sal.29])))))))),
0)</f>
        <v>0</v>
      </c>
      <c r="AM50" s="111">
        <f t="array" ref="AM50">IFERROR(
(MEDIAN((IF(DATOS_[[Sexo]:[Sexo]]=$B50,IF(DATOS_[[AGRUP. CLAS. PROF.]:[AGRUP. CLAS. PROF.]]=$B48,IF(DATOS_[[Check Periodo Ref.]:[Check Periodo Ref.]]="Dentro",IF(DATOS_[[Check Equiparado]:[Check Equiparado]]="Sí",IF(DATOS!BH$5="Sí",(1/DATOS_[[% anualiz]:[% anualiz]]),1)*IF(DATOS!BH$4="Sí",1/DATOS_[[% normaliz]:[% normaliz]],1)*(DATOS_[Conc.Sal.30])))))))),
0)</f>
        <v>0</v>
      </c>
      <c r="AN50" s="112">
        <f t="array" ref="AN50">IFERROR(
MEDIAN(IF(DATOS_[Sexo]=$B50,IF(DATOS_[[AGRUP. CLAS. PROF.]:[AGRUP. CLAS. PROF.]]=$B48,IF(DATOS_[Check Equiparado]="Sí",IF(DATOS_[Check Periodo Ref.]="Dentro",DATOS_[Tot COMPL.SAL Eq],FALSE))))),
0)</f>
        <v>0</v>
      </c>
      <c r="AO50" s="113">
        <f t="array" ref="AO50">IFERROR(
MEDIAN(IF(DATOS_[Sexo]=$B50,IF(DATOS_[[AGRUP. CLAS. PROF.]:[AGRUP. CLAS. PROF.]]=$B48,IF(DATOS_[Check Equiparado]="Sí",IF(DATOS_[Check Periodo Ref.]="Dentro",DATOS_[TOTAL SALARIO Eq],FALSE))))),
0)</f>
        <v>0</v>
      </c>
      <c r="AP50" s="114">
        <f t="array" ref="AP50">IFERROR(
(MEDIAN((IF(DATOS_[[Sexo]:[Sexo]]=$B50,IF(DATOS_[[AGRUP. CLAS. PROF.]:[AGRUP. CLAS. PROF.]]=$B48,IF(DATOS_[[Check Periodo Ref.]:[Check Periodo Ref.]]="Dentro",IF(DATOS_[[Check Equiparado]:[Check Equiparado]]="Sí",IF(DATOS!BI$5="Sí",(1/DATOS_[[% anualiz]:[% anualiz]]),1)*IF(DATOS!BI$4="Sí",1/DATOS_[[% normaliz]:[% normaliz]],1)*(DATOS_[C.Extra.01])))))))),
0)</f>
        <v>0</v>
      </c>
      <c r="AQ50" s="114">
        <f t="array" ref="AQ50">IFERROR(
(MEDIAN((IF(DATOS_[[Sexo]:[Sexo]]=$B50,IF(DATOS_[[AGRUP. CLAS. PROF.]:[AGRUP. CLAS. PROF.]]=$B48,IF(DATOS_[[Check Periodo Ref.]:[Check Periodo Ref.]]="Dentro",IF(DATOS_[[Check Equiparado]:[Check Equiparado]]="Sí",IF(DATOS!BJ$5="Sí",(1/DATOS_[[% anualiz]:[% anualiz]]),1)*IF(DATOS!BJ$4="Sí",1/DATOS_[[% normaliz]:[% normaliz]],1)*(DATOS_[C.Extra.02])))))))),
0)</f>
        <v>0</v>
      </c>
      <c r="AR50" s="114">
        <f t="array" ref="AR50">IFERROR(
(MEDIAN((IF(DATOS_[[Sexo]:[Sexo]]=$B50,IF(DATOS_[[AGRUP. CLAS. PROF.]:[AGRUP. CLAS. PROF.]]=$B48,IF(DATOS_[[Check Periodo Ref.]:[Check Periodo Ref.]]="Dentro",IF(DATOS_[[Check Equiparado]:[Check Equiparado]]="Sí",IF(DATOS!BK$5="Sí",(1/DATOS_[[% anualiz]:[% anualiz]]),1)*IF(DATOS!BK$4="Sí",1/DATOS_[[% normaliz]:[% normaliz]],1)*(DATOS_[C.Extra.03])))))))),
0)</f>
        <v>0</v>
      </c>
      <c r="AS50" s="114">
        <f t="array" ref="AS50">IFERROR(
(MEDIAN((IF(DATOS_[[Sexo]:[Sexo]]=$B50,IF(DATOS_[[AGRUP. CLAS. PROF.]:[AGRUP. CLAS. PROF.]]=$B48,IF(DATOS_[[Check Periodo Ref.]:[Check Periodo Ref.]]="Dentro",IF(DATOS_[[Check Equiparado]:[Check Equiparado]]="Sí",IF(DATOS!BL$5="Sí",(1/DATOS_[[% anualiz]:[% anualiz]]),1)*IF(DATOS!BL$4="Sí",1/DATOS_[[% normaliz]:[% normaliz]],1)*(DATOS_[C.Extra.04])))))))),
0)</f>
        <v>0</v>
      </c>
      <c r="AT50" s="114">
        <f t="array" ref="AT50">IFERROR(
(MEDIAN((IF(DATOS_[[Sexo]:[Sexo]]=$B50,IF(DATOS_[[AGRUP. CLAS. PROF.]:[AGRUP. CLAS. PROF.]]=$B48,IF(DATOS_[[Check Periodo Ref.]:[Check Periodo Ref.]]="Dentro",IF(DATOS_[[Check Equiparado]:[Check Equiparado]]="Sí",IF(DATOS!BM$5="Sí",(1/DATOS_[[% anualiz]:[% anualiz]]),1)*IF(DATOS!BM$4="Sí",1/DATOS_[[% normaliz]:[% normaliz]],1)*(DATOS_[C.Extra.05])))))))),
0)</f>
        <v>0</v>
      </c>
      <c r="AU50" s="115">
        <f t="array" ref="AU50">IFERROR(
MEDIAN(IF(DATOS_[Sexo]=$B50,IF(DATOS_[[AGRUP. CLAS. PROF.]:[AGRUP. CLAS. PROF.]]=$B48,IF(DATOS_[Check Equiparado]="Sí",IF(DATOS_[Check Periodo Ref.]="Dentro",DATOS_[Tot Extrasalarial Eq],FALSE))))),
0)</f>
        <v>0</v>
      </c>
      <c r="AV50" s="116">
        <f t="array" ref="AV50">IFERROR(
MEDIAN(IF(DATOS_[Sexo]=$B50,IF(DATOS_[[AGRUP. CLAS. PROF.]:[AGRUP. CLAS. PROF.]]=$B48,IF(DATOS_[Check Equiparado]="Sí",IF(DATOS_[Check Periodo Ref.]="Dentro",DATOS_[TOTAL Retrib Eq],FALSE))))),
0)</f>
        <v>0</v>
      </c>
    </row>
    <row r="51" spans="1:48" ht="17.25" thickBot="1" x14ac:dyDescent="0.35">
      <c r="A51" s="42" t="str">
        <f t="shared" ref="A51" si="51">+A52</f>
        <v>[ocultar]</v>
      </c>
      <c r="B51" s="90" t="s">
        <v>229</v>
      </c>
      <c r="C51" s="109"/>
      <c r="D51" s="41"/>
      <c r="E51" s="41"/>
      <c r="F51" s="41"/>
      <c r="G51" s="41"/>
      <c r="H51" s="41"/>
      <c r="I51" s="119" t="str">
        <f t="shared" ref="I51:AV51" si="52">IFERROR((I52-I53)/I52,"")</f>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3" t="str">
        <f t="shared" si="52"/>
        <v/>
      </c>
      <c r="W51" s="123" t="str">
        <f t="shared" si="52"/>
        <v/>
      </c>
      <c r="X51" s="123" t="str">
        <f t="shared" si="52"/>
        <v/>
      </c>
      <c r="Y51" s="123"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2" t="str">
        <f t="shared" si="52"/>
        <v/>
      </c>
      <c r="AK51" s="122" t="str">
        <f t="shared" si="52"/>
        <v/>
      </c>
      <c r="AL51" s="122" t="str">
        <f t="shared" si="52"/>
        <v/>
      </c>
      <c r="AM51" s="122" t="str">
        <f t="shared" si="52"/>
        <v/>
      </c>
      <c r="AN51" s="124" t="str">
        <f t="shared" si="52"/>
        <v/>
      </c>
      <c r="AO51" s="128" t="str">
        <f t="shared" si="52"/>
        <v/>
      </c>
      <c r="AP51" s="125" t="str">
        <f t="shared" si="52"/>
        <v/>
      </c>
      <c r="AQ51" s="125" t="str">
        <f t="shared" si="52"/>
        <v/>
      </c>
      <c r="AR51" s="125" t="str">
        <f t="shared" si="52"/>
        <v/>
      </c>
      <c r="AS51" s="125" t="str">
        <f t="shared" si="52"/>
        <v/>
      </c>
      <c r="AT51" s="125" t="str">
        <f t="shared" si="52"/>
        <v/>
      </c>
      <c r="AU51" s="126" t="str">
        <f t="shared" si="52"/>
        <v/>
      </c>
      <c r="AV51" s="127" t="str">
        <f t="shared" si="52"/>
        <v/>
      </c>
    </row>
    <row r="52" spans="1:48" x14ac:dyDescent="0.3">
      <c r="A52" s="42" t="str">
        <f t="shared" ref="A52" si="53">+IF(C52+C53=0,"[ocultar]","")</f>
        <v>[ocultar]</v>
      </c>
      <c r="B52" s="86" t="s">
        <v>162</v>
      </c>
      <c r="C52" s="33">
        <f t="array" ref="C52">SUM(IF($B52=DATOS_[Sexo],
IF($B51=DATOS_[AGRUP. CLAS. PROF.],
IF("Dentro"=DATOS_[Check Periodo Ref.],
1/(COUNTIFS(DATOS_[Sexo],$B52,DATOS_[AGRUP. CLAS. PROF.],$B51,DATOS_[Check Periodo Ref.],"Dentro",DATOS_[id],DATOS_[id]))))))</f>
        <v>0</v>
      </c>
      <c r="D52" s="35">
        <f>COUNTIFS(DATOS_[AGRUP. CLAS. PROF.],$B51,DATOS_[Sexo],$B52,DATOS_[Check Periodo Ref.],"Dentro")</f>
        <v>0</v>
      </c>
      <c r="E52" s="35">
        <f>COUNTIFS(DATOS_[AGRUP. CLAS. PROF.],$B51,DATOS_[Sexo],$B52,DATOS_[Check Periodo Ref.],"Dentro",DATOS_[Check Nº SC Norm],"Sí")</f>
        <v>0</v>
      </c>
      <c r="F52" s="35">
        <f>COUNTIFS(DATOS_[AGRUP. CLAS. PROF.],$B51,DATOS_[Sexo],$B52,DATOS_[Check Periodo Ref.],"Dentro",DATOS_[Check Nº SC Anualiz],"Sí")</f>
        <v>0</v>
      </c>
      <c r="G52" s="35">
        <f>COUNTIFS(DATOS_[AGRUP. CLAS. PROF.],$B51,DATOS_[Sexo],$B52,DATOS_[Check Periodo Ref.],"Dentro",DATOS_[Check Nº SC Norm y Anualiz],"Sí")</f>
        <v>0</v>
      </c>
      <c r="H52" s="35">
        <f>COUNTIFS(DATOS_[AGRUP. CLAS. PROF.],$B51,DATOS_[Sexo],$B52,DATOS_[Check Periodo Ref.],"Dentro",DATOS_[Check Equiparación],"Sí")</f>
        <v>0</v>
      </c>
      <c r="I52" s="110">
        <f t="array" ref="I52">IFERROR(
MEDIAN(IF(DATOS_[Sexo]=$B52,IF(DATOS_[[AGRUP. CLAS. PROF.]:[AGRUP. CLAS. PROF.]]=$B51,IF(DATOS_[Check Equiparado]="Sí",IF(DATOS_[Check Periodo Ref.]="Dentro",DATOS_[SALARIO BASE Eq],FALSE))))),
0)</f>
        <v>0</v>
      </c>
      <c r="J52" s="111">
        <f t="array" ref="J52">IFERROR(
(MEDIAN((IF(DATOS_[[Sexo]:[Sexo]]=$B52,IF(DATOS_[[AGRUP. CLAS. PROF.]:[AGRUP. CLAS. PROF.]]=$B51,IF(DATOS_[[Check Periodo Ref.]:[Check Periodo Ref.]]="Dentro",IF(DATOS_[[Check Equiparado]:[Check Equiparado]]="Sí",IF(DATOS!AE$5="Sí",(1/DATOS_[[% anualiz]:[% anualiz]]),1)*IF(DATOS!AE$4="Sí",1/DATOS_[[% normaliz]:[% normaliz]],1)*(DATOS_[Conc.Sal.01])))))))),
0)</f>
        <v>0</v>
      </c>
      <c r="K52" s="111">
        <f t="array" ref="K52">IFERROR(
(MEDIAN((IF(DATOS_[[Sexo]:[Sexo]]=$B52,IF(DATOS_[[AGRUP. CLAS. PROF.]:[AGRUP. CLAS. PROF.]]=$B51,IF(DATOS_[[Check Periodo Ref.]:[Check Periodo Ref.]]="Dentro",IF(DATOS_[[Check Equiparado]:[Check Equiparado]]="Sí",IF(DATOS!AF$5="Sí",(1/DATOS_[[% anualiz]:[% anualiz]]),1)*IF(DATOS!AF$4="Sí",1/DATOS_[[% normaliz]:[% normaliz]],1)*(DATOS_[Conc.Sal.02])))))))),
0)</f>
        <v>0</v>
      </c>
      <c r="L52" s="111">
        <f t="array" ref="L52">IFERROR(
(MEDIAN((IF(DATOS_[[Sexo]:[Sexo]]=$B52,IF(DATOS_[[AGRUP. CLAS. PROF.]:[AGRUP. CLAS. PROF.]]=$B51,IF(DATOS_[[Check Periodo Ref.]:[Check Periodo Ref.]]="Dentro",IF(DATOS_[[Check Equiparado]:[Check Equiparado]]="Sí",IF(DATOS!AG$5="Sí",(1/DATOS_[[% anualiz]:[% anualiz]]),1)*IF(DATOS!AG$4="Sí",1/DATOS_[[% normaliz]:[% normaliz]],1)*(DATOS_[Conc.Sal.03])))))))),
0)</f>
        <v>0</v>
      </c>
      <c r="M52" s="111">
        <f t="array" ref="M52">IFERROR(
(MEDIAN((IF(DATOS_[[Sexo]:[Sexo]]=$B52,IF(DATOS_[[AGRUP. CLAS. PROF.]:[AGRUP. CLAS. PROF.]]=$B51,IF(DATOS_[[Check Periodo Ref.]:[Check Periodo Ref.]]="Dentro",IF(DATOS_[[Check Equiparado]:[Check Equiparado]]="Sí",IF(DATOS!AH$5="Sí",(1/DATOS_[[% anualiz]:[% anualiz]]),1)*IF(DATOS!AH$4="Sí",1/DATOS_[[% normaliz]:[% normaliz]],1)*(DATOS_[Conc.Sal.04])))))))),
0)</f>
        <v>0</v>
      </c>
      <c r="N52" s="111">
        <f t="array" ref="N52">IFERROR(
(MEDIAN((IF(DATOS_[[Sexo]:[Sexo]]=$B52,IF(DATOS_[[AGRUP. CLAS. PROF.]:[AGRUP. CLAS. PROF.]]=$B51,IF(DATOS_[[Check Periodo Ref.]:[Check Periodo Ref.]]="Dentro",IF(DATOS_[[Check Equiparado]:[Check Equiparado]]="Sí",IF(DATOS!AI$5="Sí",(1/DATOS_[[% anualiz]:[% anualiz]]),1)*IF(DATOS!AI$4="Sí",1/DATOS_[[% normaliz]:[% normaliz]],1)*(DATOS_[Conc.Sal.05])))))))),
0)</f>
        <v>0</v>
      </c>
      <c r="O52" s="111">
        <f t="array" ref="O52">IFERROR(
(MEDIAN((IF(DATOS_[[Sexo]:[Sexo]]=$B52,IF(DATOS_[[AGRUP. CLAS. PROF.]:[AGRUP. CLAS. PROF.]]=$B51,IF(DATOS_[[Check Periodo Ref.]:[Check Periodo Ref.]]="Dentro",IF(DATOS_[[Check Equiparado]:[Check Equiparado]]="Sí",IF(DATOS!AJ$5="Sí",(1/DATOS_[[% anualiz]:[% anualiz]]),1)*IF(DATOS!AJ$4="Sí",1/DATOS_[[% normaliz]:[% normaliz]],1)*(DATOS_[Conc.Sal.06])))))))),
0)</f>
        <v>0</v>
      </c>
      <c r="P52" s="111">
        <f t="array" ref="P52">IFERROR(
(MEDIAN((IF(DATOS_[[Sexo]:[Sexo]]=$B52,IF(DATOS_[[AGRUP. CLAS. PROF.]:[AGRUP. CLAS. PROF.]]=$B51,IF(DATOS_[[Check Periodo Ref.]:[Check Periodo Ref.]]="Dentro",IF(DATOS_[[Check Equiparado]:[Check Equiparado]]="Sí",IF(DATOS!AK$5="Sí",(1/DATOS_[[% anualiz]:[% anualiz]]),1)*IF(DATOS!AK$4="Sí",1/DATOS_[[% normaliz]:[% normaliz]],1)*(DATOS_[Conc.Sal.07])))))))),
0)</f>
        <v>0</v>
      </c>
      <c r="Q52" s="111">
        <f t="array" ref="Q52">IFERROR(
(MEDIAN((IF(DATOS_[[Sexo]:[Sexo]]=$B52,IF(DATOS_[[AGRUP. CLAS. PROF.]:[AGRUP. CLAS. PROF.]]=$B51,IF(DATOS_[[Check Periodo Ref.]:[Check Periodo Ref.]]="Dentro",IF(DATOS_[[Check Equiparado]:[Check Equiparado]]="Sí",IF(DATOS!AL$5="Sí",(1/DATOS_[[% anualiz]:[% anualiz]]),1)*IF(DATOS!AL$4="Sí",1/DATOS_[[% normaliz]:[% normaliz]],1)*(DATOS_[Conc.Sal.08])))))))),
0)</f>
        <v>0</v>
      </c>
      <c r="R52" s="111">
        <f t="array" ref="R52">IFERROR(
(MEDIAN((IF(DATOS_[[Sexo]:[Sexo]]=$B52,IF(DATOS_[[AGRUP. CLAS. PROF.]:[AGRUP. CLAS. PROF.]]=$B51,IF(DATOS_[[Check Periodo Ref.]:[Check Periodo Ref.]]="Dentro",IF(DATOS_[[Check Equiparado]:[Check Equiparado]]="Sí",IF(DATOS!AM$5="Sí",(1/DATOS_[[% anualiz]:[% anualiz]]),1)*IF(DATOS!AM$4="Sí",1/DATOS_[[% normaliz]:[% normaliz]],1)*(DATOS_[Conc.Sal.09])))))))),
0)</f>
        <v>0</v>
      </c>
      <c r="S52" s="111">
        <f t="array" ref="S52">IFERROR(
(MEDIAN((IF(DATOS_[[Sexo]:[Sexo]]=$B52,IF(DATOS_[[AGRUP. CLAS. PROF.]:[AGRUP. CLAS. PROF.]]=$B51,IF(DATOS_[[Check Periodo Ref.]:[Check Periodo Ref.]]="Dentro",IF(DATOS_[[Check Equiparado]:[Check Equiparado]]="Sí",IF(DATOS!AN$5="Sí",(1/DATOS_[[% anualiz]:[% anualiz]]),1)*IF(DATOS!AN$4="Sí",1/DATOS_[[% normaliz]:[% normaliz]],1)*(DATOS_[Conc.Sal.10])))))))),
0)</f>
        <v>0</v>
      </c>
      <c r="T52" s="111">
        <f t="array" ref="T52">IFERROR(
(MEDIAN((IF(DATOS_[[Sexo]:[Sexo]]=$B52,IF(DATOS_[[AGRUP. CLAS. PROF.]:[AGRUP. CLAS. PROF.]]=$B51,IF(DATOS_[[Check Periodo Ref.]:[Check Periodo Ref.]]="Dentro",IF(DATOS_[[Check Equiparado]:[Check Equiparado]]="Sí",IF(DATOS!AO$5="Sí",(1/DATOS_[[% anualiz]:[% anualiz]]),1)*IF(DATOS!AO$4="Sí",1/DATOS_[[% normaliz]:[% normaliz]],1)*(DATOS_[Conc.Sal.11])))))))),
0)</f>
        <v>0</v>
      </c>
      <c r="U52" s="111">
        <f t="array" ref="U52">IFERROR(
(MEDIAN((IF(DATOS_[[Sexo]:[Sexo]]=$B52,IF(DATOS_[[AGRUP. CLAS. PROF.]:[AGRUP. CLAS. PROF.]]=$B51,IF(DATOS_[[Check Periodo Ref.]:[Check Periodo Ref.]]="Dentro",IF(DATOS_[[Check Equiparado]:[Check Equiparado]]="Sí",IF(DATOS!AP$5="Sí",(1/DATOS_[[% anualiz]:[% anualiz]]),1)*IF(DATOS!AP$4="Sí",1/DATOS_[[% normaliz]:[% normaliz]],1)*(DATOS_[Conc.Sal.12])))))))),
0)</f>
        <v>0</v>
      </c>
      <c r="V52" s="111">
        <f t="array" ref="V52">IFERROR(
(MEDIAN((IF(DATOS_[[Sexo]:[Sexo]]=$B52,IF(DATOS_[[AGRUP. CLAS. PROF.]:[AGRUP. CLAS. PROF.]]=$B51,IF(DATOS_[[Check Periodo Ref.]:[Check Periodo Ref.]]="Dentro",IF(DATOS_[[Check Equiparado]:[Check Equiparado]]="Sí",IF(DATOS!AQ$5="Sí",(1/DATOS_[[% anualiz]:[% anualiz]]),1)*IF(DATOS!AQ$4="Sí",1/DATOS_[[% normaliz]:[% normaliz]],1)*(DATOS_[Conc.Sal.13])))))))),
0)</f>
        <v>0</v>
      </c>
      <c r="W52" s="111">
        <f t="array" ref="W52">IFERROR(
(MEDIAN((IF(DATOS_[[Sexo]:[Sexo]]=$B52,IF(DATOS_[[AGRUP. CLAS. PROF.]:[AGRUP. CLAS. PROF.]]=$B51,IF(DATOS_[[Check Periodo Ref.]:[Check Periodo Ref.]]="Dentro",IF(DATOS_[[Check Equiparado]:[Check Equiparado]]="Sí",IF(DATOS!AR$5="Sí",(1/DATOS_[[% anualiz]:[% anualiz]]),1)*IF(DATOS!AR$4="Sí",1/DATOS_[[% normaliz]:[% normaliz]],1)*(DATOS_[Conc.Sal.14])))))))),
0)</f>
        <v>0</v>
      </c>
      <c r="X52" s="111">
        <f t="array" ref="X52">IFERROR(
(MEDIAN((IF(DATOS_[[Sexo]:[Sexo]]=$B52,IF(DATOS_[[AGRUP. CLAS. PROF.]:[AGRUP. CLAS. PROF.]]=$B51,IF(DATOS_[[Check Periodo Ref.]:[Check Periodo Ref.]]="Dentro",IF(DATOS_[[Check Equiparado]:[Check Equiparado]]="Sí",IF(DATOS!AS$5="Sí",(1/DATOS_[[% anualiz]:[% anualiz]]),1)*IF(DATOS!AS$4="Sí",1/DATOS_[[% normaliz]:[% normaliz]],1)*(DATOS_[Conc.Sal.15])))))))),
0)</f>
        <v>0</v>
      </c>
      <c r="Y52" s="111">
        <f t="array" ref="Y52">IFERROR(
(MEDIAN((IF(DATOS_[[Sexo]:[Sexo]]=$B52,IF(DATOS_[[AGRUP. CLAS. PROF.]:[AGRUP. CLAS. PROF.]]=$B51,IF(DATOS_[[Check Periodo Ref.]:[Check Periodo Ref.]]="Dentro",IF(DATOS_[[Check Equiparado]:[Check Equiparado]]="Sí",IF(DATOS!AT$5="Sí",(1/DATOS_[[% anualiz]:[% anualiz]]),1)*IF(DATOS!AT$4="Sí",1/DATOS_[[% normaliz]:[% normaliz]],1)*(DATOS_[Conc.Sal.16])))))))),
0)</f>
        <v>0</v>
      </c>
      <c r="Z52" s="111">
        <f t="array" ref="Z52">IFERROR(
(MEDIAN((IF(DATOS_[[Sexo]:[Sexo]]=$B52,IF(DATOS_[[AGRUP. CLAS. PROF.]:[AGRUP. CLAS. PROF.]]=$B51,IF(DATOS_[[Check Periodo Ref.]:[Check Periodo Ref.]]="Dentro",IF(DATOS_[[Check Equiparado]:[Check Equiparado]]="Sí",IF(DATOS!AU$5="Sí",(1/DATOS_[[% anualiz]:[% anualiz]]),1)*IF(DATOS!AU$4="Sí",1/DATOS_[[% normaliz]:[% normaliz]],1)*(DATOS_[Conc.Sal.17])))))))),
0)</f>
        <v>0</v>
      </c>
      <c r="AA52" s="111">
        <f t="array" ref="AA52">IFERROR(
(MEDIAN((IF(DATOS_[[Sexo]:[Sexo]]=$B52,IF(DATOS_[[AGRUP. CLAS. PROF.]:[AGRUP. CLAS. PROF.]]=$B51,IF(DATOS_[[Check Periodo Ref.]:[Check Periodo Ref.]]="Dentro",IF(DATOS_[[Check Equiparado]:[Check Equiparado]]="Sí",IF(DATOS!AV$5="Sí",(1/DATOS_[[% anualiz]:[% anualiz]]),1)*IF(DATOS!AV$4="Sí",1/DATOS_[[% normaliz]:[% normaliz]],1)*(DATOS_[Conc.Sal.18])))))))),
0)</f>
        <v>0</v>
      </c>
      <c r="AB52" s="111">
        <f t="array" ref="AB52">IFERROR(
(MEDIAN((IF(DATOS_[[Sexo]:[Sexo]]=$B52,IF(DATOS_[[AGRUP. CLAS. PROF.]:[AGRUP. CLAS. PROF.]]=$B51,IF(DATOS_[[Check Periodo Ref.]:[Check Periodo Ref.]]="Dentro",IF(DATOS_[[Check Equiparado]:[Check Equiparado]]="Sí",IF(DATOS!AW$5="Sí",(1/DATOS_[[% anualiz]:[% anualiz]]),1)*IF(DATOS!AW$4="Sí",1/DATOS_[[% normaliz]:[% normaliz]],1)*(DATOS_[Conc.Sal.19])))))))),
0)</f>
        <v>0</v>
      </c>
      <c r="AC52" s="111">
        <f t="array" ref="AC52">IFERROR(
(MEDIAN((IF(DATOS_[[Sexo]:[Sexo]]=$B52,IF(DATOS_[[AGRUP. CLAS. PROF.]:[AGRUP. CLAS. PROF.]]=$B51,IF(DATOS_[[Check Periodo Ref.]:[Check Periodo Ref.]]="Dentro",IF(DATOS_[[Check Equiparado]:[Check Equiparado]]="Sí",IF(DATOS!AX$5="Sí",(1/DATOS_[[% anualiz]:[% anualiz]]),1)*IF(DATOS!AX$4="Sí",1/DATOS_[[% normaliz]:[% normaliz]],1)*(DATOS_[Conc.Sal.20])))))))),
0)</f>
        <v>0</v>
      </c>
      <c r="AD52" s="111">
        <f t="array" ref="AD52">IFERROR(
(MEDIAN((IF(DATOS_[[Sexo]:[Sexo]]=$B52,IF(DATOS_[[AGRUP. CLAS. PROF.]:[AGRUP. CLAS. PROF.]]=$B51,IF(DATOS_[[Check Periodo Ref.]:[Check Periodo Ref.]]="Dentro",IF(DATOS_[[Check Equiparado]:[Check Equiparado]]="Sí",IF(DATOS!AY$5="Sí",(1/DATOS_[[% anualiz]:[% anualiz]]),1)*IF(DATOS!AY$4="Sí",1/DATOS_[[% normaliz]:[% normaliz]],1)*(DATOS_[Conc.Sal.21])))))))),
0)</f>
        <v>0</v>
      </c>
      <c r="AE52" s="111">
        <f t="array" ref="AE52">IFERROR(
(MEDIAN((IF(DATOS_[[Sexo]:[Sexo]]=$B52,IF(DATOS_[[AGRUP. CLAS. PROF.]:[AGRUP. CLAS. PROF.]]=$B51,IF(DATOS_[[Check Periodo Ref.]:[Check Periodo Ref.]]="Dentro",IF(DATOS_[[Check Equiparado]:[Check Equiparado]]="Sí",IF(DATOS!AZ$5="Sí",(1/DATOS_[[% anualiz]:[% anualiz]]),1)*IF(DATOS!AZ$4="Sí",1/DATOS_[[% normaliz]:[% normaliz]],1)*(DATOS_[Conc.Sal.22])))))))),
0)</f>
        <v>0</v>
      </c>
      <c r="AF52" s="111">
        <f t="array" ref="AF52">IFERROR(
(MEDIAN((IF(DATOS_[[Sexo]:[Sexo]]=$B52,IF(DATOS_[[AGRUP. CLAS. PROF.]:[AGRUP. CLAS. PROF.]]=$B51,IF(DATOS_[[Check Periodo Ref.]:[Check Periodo Ref.]]="Dentro",IF(DATOS_[[Check Equiparado]:[Check Equiparado]]="Sí",IF(DATOS!BA$5="Sí",(1/DATOS_[[% anualiz]:[% anualiz]]),1)*IF(DATOS!BA$4="Sí",1/DATOS_[[% normaliz]:[% normaliz]],1)*(DATOS_[Conc.Sal.23])))))))),
0)</f>
        <v>0</v>
      </c>
      <c r="AG52" s="111">
        <f t="array" ref="AG52">IFERROR(
(MEDIAN((IF(DATOS_[[Sexo]:[Sexo]]=$B52,IF(DATOS_[[AGRUP. CLAS. PROF.]:[AGRUP. CLAS. PROF.]]=$B51,IF(DATOS_[[Check Periodo Ref.]:[Check Periodo Ref.]]="Dentro",IF(DATOS_[[Check Equiparado]:[Check Equiparado]]="Sí",IF(DATOS!BB$5="Sí",(1/DATOS_[[% anualiz]:[% anualiz]]),1)*IF(DATOS!BB$4="Sí",1/DATOS_[[% normaliz]:[% normaliz]],1)*(DATOS_[Conc.Sal.24])))))))),
0)</f>
        <v>0</v>
      </c>
      <c r="AH52" s="111">
        <f t="array" ref="AH52">IFERROR(
(MEDIAN((IF(DATOS_[[Sexo]:[Sexo]]=$B52,IF(DATOS_[[AGRUP. CLAS. PROF.]:[AGRUP. CLAS. PROF.]]=$B51,IF(DATOS_[[Check Periodo Ref.]:[Check Periodo Ref.]]="Dentro",IF(DATOS_[[Check Equiparado]:[Check Equiparado]]="Sí",IF(DATOS!BC$5="Sí",(1/DATOS_[[% anualiz]:[% anualiz]]),1)*IF(DATOS!BC$4="Sí",1/DATOS_[[% normaliz]:[% normaliz]],1)*(DATOS_[Conc.Sal.25])))))))),
0)</f>
        <v>0</v>
      </c>
      <c r="AI52" s="111">
        <f t="array" ref="AI52">IFERROR(
(MEDIAN((IF(DATOS_[[Sexo]:[Sexo]]=$B52,IF(DATOS_[[AGRUP. CLAS. PROF.]:[AGRUP. CLAS. PROF.]]=$B51,IF(DATOS_[[Check Periodo Ref.]:[Check Periodo Ref.]]="Dentro",IF(DATOS_[[Check Equiparado]:[Check Equiparado]]="Sí",IF(DATOS!BD$5="Sí",(1/DATOS_[[% anualiz]:[% anualiz]]),1)*IF(DATOS!BD$4="Sí",1/DATOS_[[% normaliz]:[% normaliz]],1)*(DATOS_[Conc.Sal.26])))))))),
0)</f>
        <v>0</v>
      </c>
      <c r="AJ52" s="111">
        <f t="array" ref="AJ52">IFERROR(
(MEDIAN((IF(DATOS_[[Sexo]:[Sexo]]=$B52,IF(DATOS_[[AGRUP. CLAS. PROF.]:[AGRUP. CLAS. PROF.]]=$B51,IF(DATOS_[[Check Periodo Ref.]:[Check Periodo Ref.]]="Dentro",IF(DATOS_[[Check Equiparado]:[Check Equiparado]]="Sí",IF(DATOS!BE$5="Sí",(1/DATOS_[[% anualiz]:[% anualiz]]),1)*IF(DATOS!BE$4="Sí",1/DATOS_[[% normaliz]:[% normaliz]],1)*(DATOS_[Conc.Sal.27])))))))),
0)</f>
        <v>0</v>
      </c>
      <c r="AK52" s="111">
        <f t="array" ref="AK52">IFERROR(
(MEDIAN((IF(DATOS_[[Sexo]:[Sexo]]=$B52,IF(DATOS_[[AGRUP. CLAS. PROF.]:[AGRUP. CLAS. PROF.]]=$B51,IF(DATOS_[[Check Periodo Ref.]:[Check Periodo Ref.]]="Dentro",IF(DATOS_[[Check Equiparado]:[Check Equiparado]]="Sí",IF(DATOS!BF$5="Sí",(1/DATOS_[[% anualiz]:[% anualiz]]),1)*IF(DATOS!BF$4="Sí",1/DATOS_[[% normaliz]:[% normaliz]],1)*(DATOS_[Conc.Sal.28])))))))),
0)</f>
        <v>0</v>
      </c>
      <c r="AL52" s="111">
        <f t="array" ref="AL52">IFERROR(
(MEDIAN((IF(DATOS_[[Sexo]:[Sexo]]=$B52,IF(DATOS_[[AGRUP. CLAS. PROF.]:[AGRUP. CLAS. PROF.]]=$B51,IF(DATOS_[[Check Periodo Ref.]:[Check Periodo Ref.]]="Dentro",IF(DATOS_[[Check Equiparado]:[Check Equiparado]]="Sí",IF(DATOS!BG$5="Sí",(1/DATOS_[[% anualiz]:[% anualiz]]),1)*IF(DATOS!BG$4="Sí",1/DATOS_[[% normaliz]:[% normaliz]],1)*(DATOS_[Conc.Sal.29])))))))),
0)</f>
        <v>0</v>
      </c>
      <c r="AM52" s="111">
        <f t="array" ref="AM52">IFERROR(
(MEDIAN((IF(DATOS_[[Sexo]:[Sexo]]=$B52,IF(DATOS_[[AGRUP. CLAS. PROF.]:[AGRUP. CLAS. PROF.]]=$B51,IF(DATOS_[[Check Periodo Ref.]:[Check Periodo Ref.]]="Dentro",IF(DATOS_[[Check Equiparado]:[Check Equiparado]]="Sí",IF(DATOS!BH$5="Sí",(1/DATOS_[[% anualiz]:[% anualiz]]),1)*IF(DATOS!BH$4="Sí",1/DATOS_[[% normaliz]:[% normaliz]],1)*(DATOS_[Conc.Sal.30])))))))),
0)</f>
        <v>0</v>
      </c>
      <c r="AN52" s="112">
        <f t="array" ref="AN52">IFERROR(
MEDIAN(IF(DATOS_[Sexo]=$B52,IF(DATOS_[[AGRUP. CLAS. PROF.]:[AGRUP. CLAS. PROF.]]=$B51,IF(DATOS_[Check Equiparado]="Sí",IF(DATOS_[Check Periodo Ref.]="Dentro",DATOS_[Tot COMPL.SAL Eq],FALSE))))),
0)</f>
        <v>0</v>
      </c>
      <c r="AO52" s="113">
        <f t="array" ref="AO52">IFERROR(
MEDIAN(IF(DATOS_[Sexo]=$B52,IF(DATOS_[[AGRUP. CLAS. PROF.]:[AGRUP. CLAS. PROF.]]=$B51,IF(DATOS_[Check Equiparado]="Sí",IF(DATOS_[Check Periodo Ref.]="Dentro",DATOS_[TOTAL SALARIO Eq],FALSE))))),
0)</f>
        <v>0</v>
      </c>
      <c r="AP52" s="114">
        <f t="array" ref="AP52">IFERROR(
(MEDIAN((IF(DATOS_[[Sexo]:[Sexo]]=$B52,IF(DATOS_[[AGRUP. CLAS. PROF.]:[AGRUP. CLAS. PROF.]]=$B51,IF(DATOS_[[Check Periodo Ref.]:[Check Periodo Ref.]]="Dentro",IF(DATOS_[[Check Equiparado]:[Check Equiparado]]="Sí",IF(DATOS!BI$5="Sí",(1/DATOS_[[% anualiz]:[% anualiz]]),1)*IF(DATOS!BI$4="Sí",1/DATOS_[[% normaliz]:[% normaliz]],1)*(DATOS_[C.Extra.01])))))))),
0)</f>
        <v>0</v>
      </c>
      <c r="AQ52" s="114">
        <f t="array" ref="AQ52">IFERROR(
(MEDIAN((IF(DATOS_[[Sexo]:[Sexo]]=$B52,IF(DATOS_[[AGRUP. CLAS. PROF.]:[AGRUP. CLAS. PROF.]]=$B51,IF(DATOS_[[Check Periodo Ref.]:[Check Periodo Ref.]]="Dentro",IF(DATOS_[[Check Equiparado]:[Check Equiparado]]="Sí",IF(DATOS!BJ$5="Sí",(1/DATOS_[[% anualiz]:[% anualiz]]),1)*IF(DATOS!BJ$4="Sí",1/DATOS_[[% normaliz]:[% normaliz]],1)*(DATOS_[C.Extra.02])))))))),
0)</f>
        <v>0</v>
      </c>
      <c r="AR52" s="114">
        <f t="array" ref="AR52">IFERROR(
(MEDIAN((IF(DATOS_[[Sexo]:[Sexo]]=$B52,IF(DATOS_[[AGRUP. CLAS. PROF.]:[AGRUP. CLAS. PROF.]]=$B51,IF(DATOS_[[Check Periodo Ref.]:[Check Periodo Ref.]]="Dentro",IF(DATOS_[[Check Equiparado]:[Check Equiparado]]="Sí",IF(DATOS!BK$5="Sí",(1/DATOS_[[% anualiz]:[% anualiz]]),1)*IF(DATOS!BK$4="Sí",1/DATOS_[[% normaliz]:[% normaliz]],1)*(DATOS_[C.Extra.03])))))))),
0)</f>
        <v>0</v>
      </c>
      <c r="AS52" s="114">
        <f t="array" ref="AS52">IFERROR(
(MEDIAN((IF(DATOS_[[Sexo]:[Sexo]]=$B52,IF(DATOS_[[AGRUP. CLAS. PROF.]:[AGRUP. CLAS. PROF.]]=$B51,IF(DATOS_[[Check Periodo Ref.]:[Check Periodo Ref.]]="Dentro",IF(DATOS_[[Check Equiparado]:[Check Equiparado]]="Sí",IF(DATOS!BL$5="Sí",(1/DATOS_[[% anualiz]:[% anualiz]]),1)*IF(DATOS!BL$4="Sí",1/DATOS_[[% normaliz]:[% normaliz]],1)*(DATOS_[C.Extra.04])))))))),
0)</f>
        <v>0</v>
      </c>
      <c r="AT52" s="114">
        <f t="array" ref="AT52">IFERROR(
(MEDIAN((IF(DATOS_[[Sexo]:[Sexo]]=$B52,IF(DATOS_[[AGRUP. CLAS. PROF.]:[AGRUP. CLAS. PROF.]]=$B51,IF(DATOS_[[Check Periodo Ref.]:[Check Periodo Ref.]]="Dentro",IF(DATOS_[[Check Equiparado]:[Check Equiparado]]="Sí",IF(DATOS!BM$5="Sí",(1/DATOS_[[% anualiz]:[% anualiz]]),1)*IF(DATOS!BM$4="Sí",1/DATOS_[[% normaliz]:[% normaliz]],1)*(DATOS_[C.Extra.05])))))))),
0)</f>
        <v>0</v>
      </c>
      <c r="AU52" s="115">
        <f t="array" ref="AU52">IFERROR(
MEDIAN(IF(DATOS_[Sexo]=$B52,IF(DATOS_[[AGRUP. CLAS. PROF.]:[AGRUP. CLAS. PROF.]]=$B51,IF(DATOS_[Check Equiparado]="Sí",IF(DATOS_[Check Periodo Ref.]="Dentro",DATOS_[Tot Extrasalarial Eq],FALSE))))),
0)</f>
        <v>0</v>
      </c>
      <c r="AV52" s="116">
        <f t="array" ref="AV52">IFERROR(
MEDIAN(IF(DATOS_[Sexo]=$B52,IF(DATOS_[[AGRUP. CLAS. PROF.]:[AGRUP. CLAS. PROF.]]=$B51,IF(DATOS_[Check Equiparado]="Sí",IF(DATOS_[Check Periodo Ref.]="Dentro",DATOS_[TOTAL Retrib Eq],FALSE))))),
0)</f>
        <v>0</v>
      </c>
    </row>
    <row r="53" spans="1:48" x14ac:dyDescent="0.3">
      <c r="A53" s="42" t="str">
        <f t="shared" ref="A53" si="54">+A52</f>
        <v>[ocultar]</v>
      </c>
      <c r="B53" s="86" t="s">
        <v>163</v>
      </c>
      <c r="C53" s="33">
        <f t="array" ref="C53">SUM(IF($B53=DATOS_[Sexo],
IF($B51=DATOS_[AGRUP. CLAS. PROF.],
IF("Dentro"=DATOS_[Check Periodo Ref.],
1/(COUNTIFS(DATOS_[Sexo],$B53,DATOS_[AGRUP. CLAS. PROF.],$B51,DATOS_[Check Periodo Ref.],"Dentro",DATOS_[id],DATOS_[id]))))))</f>
        <v>0</v>
      </c>
      <c r="D53" s="35">
        <f>COUNTIFS(DATOS_[AGRUP. CLAS. PROF.],$B51,DATOS_[Sexo],$B53,DATOS_[Check Periodo Ref.],"Dentro")</f>
        <v>0</v>
      </c>
      <c r="E53" s="35">
        <f>COUNTIFS(DATOS_[AGRUP. CLAS. PROF.],$B51,DATOS_[Sexo],$B53,DATOS_[Check Periodo Ref.],"Dentro",DATOS_[Check Nº SC Norm],"Sí")</f>
        <v>0</v>
      </c>
      <c r="F53" s="35">
        <f>COUNTIFS(DATOS_[AGRUP. CLAS. PROF.],$B51,DATOS_[Sexo],$B53,DATOS_[Check Periodo Ref.],"Dentro",DATOS_[Check Nº SC Anualiz],"Sí")</f>
        <v>0</v>
      </c>
      <c r="G53" s="35">
        <f>COUNTIFS(DATOS_[AGRUP. CLAS. PROF.],$B51,DATOS_[Sexo],$B53,DATOS_[Check Periodo Ref.],"Dentro",DATOS_[Check Nº SC Norm y Anualiz],"Sí")</f>
        <v>0</v>
      </c>
      <c r="H53" s="35">
        <f>COUNTIFS(DATOS_[AGRUP. CLAS. PROF.],$B51,DATOS_[Sexo],$B53,DATOS_[Check Periodo Ref.],"Dentro",DATOS_[Check Equiparación],"Sí")</f>
        <v>0</v>
      </c>
      <c r="I53" s="110" cm="1">
        <f t="array" ref="I53">IFERROR(
MEDIAN(IF(DATOS_[Sexo]=$B53,IF(DATOS_[[AGRUP. CLAS. PROF.]:[AGRUP. CLAS. PROF.]]=$B51,IF(DATOS_[Check Equiparado]="Sí",IF(DATOS_[Check Periodo Ref.]="Dentro",DATOS_[SALARIO BASE Eq],FALSE))))),
0)</f>
        <v>0</v>
      </c>
      <c r="J53" s="111">
        <f t="array" ref="J53">IFERROR(
(MEDIAN((IF(DATOS_[[Sexo]:[Sexo]]=$B53,IF(DATOS_[[AGRUP. CLAS. PROF.]:[AGRUP. CLAS. PROF.]]=$B51,IF(DATOS_[[Check Periodo Ref.]:[Check Periodo Ref.]]="Dentro",IF(DATOS_[[Check Equiparado]:[Check Equiparado]]="Sí",IF(DATOS!AE$5="Sí",(1/DATOS_[[% anualiz]:[% anualiz]]),1)*IF(DATOS!AE$4="Sí",1/DATOS_[[% normaliz]:[% normaliz]],1)*(DATOS_[Conc.Sal.01])))))))),
0)</f>
        <v>0</v>
      </c>
      <c r="K53" s="111">
        <f t="array" ref="K53">IFERROR(
(MEDIAN((IF(DATOS_[[Sexo]:[Sexo]]=$B53,IF(DATOS_[[AGRUP. CLAS. PROF.]:[AGRUP. CLAS. PROF.]]=$B51,IF(DATOS_[[Check Periodo Ref.]:[Check Periodo Ref.]]="Dentro",IF(DATOS_[[Check Equiparado]:[Check Equiparado]]="Sí",IF(DATOS!AF$5="Sí",(1/DATOS_[[% anualiz]:[% anualiz]]),1)*IF(DATOS!AF$4="Sí",1/DATOS_[[% normaliz]:[% normaliz]],1)*(DATOS_[Conc.Sal.02])))))))),
0)</f>
        <v>0</v>
      </c>
      <c r="L53" s="111">
        <f t="array" ref="L53">IFERROR(
(MEDIAN((IF(DATOS_[[Sexo]:[Sexo]]=$B53,IF(DATOS_[[AGRUP. CLAS. PROF.]:[AGRUP. CLAS. PROF.]]=$B51,IF(DATOS_[[Check Periodo Ref.]:[Check Periodo Ref.]]="Dentro",IF(DATOS_[[Check Equiparado]:[Check Equiparado]]="Sí",IF(DATOS!AG$5="Sí",(1/DATOS_[[% anualiz]:[% anualiz]]),1)*IF(DATOS!AG$4="Sí",1/DATOS_[[% normaliz]:[% normaliz]],1)*(DATOS_[Conc.Sal.03])))))))),
0)</f>
        <v>0</v>
      </c>
      <c r="M53" s="111">
        <f t="array" ref="M53">IFERROR(
(MEDIAN((IF(DATOS_[[Sexo]:[Sexo]]=$B53,IF(DATOS_[[AGRUP. CLAS. PROF.]:[AGRUP. CLAS. PROF.]]=$B51,IF(DATOS_[[Check Periodo Ref.]:[Check Periodo Ref.]]="Dentro",IF(DATOS_[[Check Equiparado]:[Check Equiparado]]="Sí",IF(DATOS!AH$5="Sí",(1/DATOS_[[% anualiz]:[% anualiz]]),1)*IF(DATOS!AH$4="Sí",1/DATOS_[[% normaliz]:[% normaliz]],1)*(DATOS_[Conc.Sal.04])))))))),
0)</f>
        <v>0</v>
      </c>
      <c r="N53" s="111">
        <f t="array" ref="N53">IFERROR(
(MEDIAN((IF(DATOS_[[Sexo]:[Sexo]]=$B53,IF(DATOS_[[AGRUP. CLAS. PROF.]:[AGRUP. CLAS. PROF.]]=$B51,IF(DATOS_[[Check Periodo Ref.]:[Check Periodo Ref.]]="Dentro",IF(DATOS_[[Check Equiparado]:[Check Equiparado]]="Sí",IF(DATOS!AI$5="Sí",(1/DATOS_[[% anualiz]:[% anualiz]]),1)*IF(DATOS!AI$4="Sí",1/DATOS_[[% normaliz]:[% normaliz]],1)*(DATOS_[Conc.Sal.05])))))))),
0)</f>
        <v>0</v>
      </c>
      <c r="O53" s="111">
        <f t="array" ref="O53">IFERROR(
(MEDIAN((IF(DATOS_[[Sexo]:[Sexo]]=$B53,IF(DATOS_[[AGRUP. CLAS. PROF.]:[AGRUP. CLAS. PROF.]]=$B51,IF(DATOS_[[Check Periodo Ref.]:[Check Periodo Ref.]]="Dentro",IF(DATOS_[[Check Equiparado]:[Check Equiparado]]="Sí",IF(DATOS!AJ$5="Sí",(1/DATOS_[[% anualiz]:[% anualiz]]),1)*IF(DATOS!AJ$4="Sí",1/DATOS_[[% normaliz]:[% normaliz]],1)*(DATOS_[Conc.Sal.06])))))))),
0)</f>
        <v>0</v>
      </c>
      <c r="P53" s="111">
        <f t="array" ref="P53">IFERROR(
(MEDIAN((IF(DATOS_[[Sexo]:[Sexo]]=$B53,IF(DATOS_[[AGRUP. CLAS. PROF.]:[AGRUP. CLAS. PROF.]]=$B51,IF(DATOS_[[Check Periodo Ref.]:[Check Periodo Ref.]]="Dentro",IF(DATOS_[[Check Equiparado]:[Check Equiparado]]="Sí",IF(DATOS!AK$5="Sí",(1/DATOS_[[% anualiz]:[% anualiz]]),1)*IF(DATOS!AK$4="Sí",1/DATOS_[[% normaliz]:[% normaliz]],1)*(DATOS_[Conc.Sal.07])))))))),
0)</f>
        <v>0</v>
      </c>
      <c r="Q53" s="111">
        <f t="array" ref="Q53">IFERROR(
(MEDIAN((IF(DATOS_[[Sexo]:[Sexo]]=$B53,IF(DATOS_[[AGRUP. CLAS. PROF.]:[AGRUP. CLAS. PROF.]]=$B51,IF(DATOS_[[Check Periodo Ref.]:[Check Periodo Ref.]]="Dentro",IF(DATOS_[[Check Equiparado]:[Check Equiparado]]="Sí",IF(DATOS!AL$5="Sí",(1/DATOS_[[% anualiz]:[% anualiz]]),1)*IF(DATOS!AL$4="Sí",1/DATOS_[[% normaliz]:[% normaliz]],1)*(DATOS_[Conc.Sal.08])))))))),
0)</f>
        <v>0</v>
      </c>
      <c r="R53" s="111">
        <f t="array" ref="R53">IFERROR(
(MEDIAN((IF(DATOS_[[Sexo]:[Sexo]]=$B53,IF(DATOS_[[AGRUP. CLAS. PROF.]:[AGRUP. CLAS. PROF.]]=$B51,IF(DATOS_[[Check Periodo Ref.]:[Check Periodo Ref.]]="Dentro",IF(DATOS_[[Check Equiparado]:[Check Equiparado]]="Sí",IF(DATOS!AM$5="Sí",(1/DATOS_[[% anualiz]:[% anualiz]]),1)*IF(DATOS!AM$4="Sí",1/DATOS_[[% normaliz]:[% normaliz]],1)*(DATOS_[Conc.Sal.09])))))))),
0)</f>
        <v>0</v>
      </c>
      <c r="S53" s="111">
        <f t="array" ref="S53">IFERROR(
(MEDIAN((IF(DATOS_[[Sexo]:[Sexo]]=$B53,IF(DATOS_[[AGRUP. CLAS. PROF.]:[AGRUP. CLAS. PROF.]]=$B51,IF(DATOS_[[Check Periodo Ref.]:[Check Periodo Ref.]]="Dentro",IF(DATOS_[[Check Equiparado]:[Check Equiparado]]="Sí",IF(DATOS!AN$5="Sí",(1/DATOS_[[% anualiz]:[% anualiz]]),1)*IF(DATOS!AN$4="Sí",1/DATOS_[[% normaliz]:[% normaliz]],1)*(DATOS_[Conc.Sal.10])))))))),
0)</f>
        <v>0</v>
      </c>
      <c r="T53" s="111">
        <f t="array" ref="T53">IFERROR(
(MEDIAN((IF(DATOS_[[Sexo]:[Sexo]]=$B53,IF(DATOS_[[AGRUP. CLAS. PROF.]:[AGRUP. CLAS. PROF.]]=$B51,IF(DATOS_[[Check Periodo Ref.]:[Check Periodo Ref.]]="Dentro",IF(DATOS_[[Check Equiparado]:[Check Equiparado]]="Sí",IF(DATOS!AO$5="Sí",(1/DATOS_[[% anualiz]:[% anualiz]]),1)*IF(DATOS!AO$4="Sí",1/DATOS_[[% normaliz]:[% normaliz]],1)*(DATOS_[Conc.Sal.11])))))))),
0)</f>
        <v>0</v>
      </c>
      <c r="U53" s="111">
        <f t="array" ref="U53">IFERROR(
(MEDIAN((IF(DATOS_[[Sexo]:[Sexo]]=$B53,IF(DATOS_[[AGRUP. CLAS. PROF.]:[AGRUP. CLAS. PROF.]]=$B51,IF(DATOS_[[Check Periodo Ref.]:[Check Periodo Ref.]]="Dentro",IF(DATOS_[[Check Equiparado]:[Check Equiparado]]="Sí",IF(DATOS!AP$5="Sí",(1/DATOS_[[% anualiz]:[% anualiz]]),1)*IF(DATOS!AP$4="Sí",1/DATOS_[[% normaliz]:[% normaliz]],1)*(DATOS_[Conc.Sal.12])))))))),
0)</f>
        <v>0</v>
      </c>
      <c r="V53" s="111">
        <f t="array" ref="V53">IFERROR(
(MEDIAN((IF(DATOS_[[Sexo]:[Sexo]]=$B53,IF(DATOS_[[AGRUP. CLAS. PROF.]:[AGRUP. CLAS. PROF.]]=$B51,IF(DATOS_[[Check Periodo Ref.]:[Check Periodo Ref.]]="Dentro",IF(DATOS_[[Check Equiparado]:[Check Equiparado]]="Sí",IF(DATOS!AQ$5="Sí",(1/DATOS_[[% anualiz]:[% anualiz]]),1)*IF(DATOS!AQ$4="Sí",1/DATOS_[[% normaliz]:[% normaliz]],1)*(DATOS_[Conc.Sal.13])))))))),
0)</f>
        <v>0</v>
      </c>
      <c r="W53" s="111">
        <f t="array" ref="W53">IFERROR(
(MEDIAN((IF(DATOS_[[Sexo]:[Sexo]]=$B53,IF(DATOS_[[AGRUP. CLAS. PROF.]:[AGRUP. CLAS. PROF.]]=$B51,IF(DATOS_[[Check Periodo Ref.]:[Check Periodo Ref.]]="Dentro",IF(DATOS_[[Check Equiparado]:[Check Equiparado]]="Sí",IF(DATOS!AR$5="Sí",(1/DATOS_[[% anualiz]:[% anualiz]]),1)*IF(DATOS!AR$4="Sí",1/DATOS_[[% normaliz]:[% normaliz]],1)*(DATOS_[Conc.Sal.14])))))))),
0)</f>
        <v>0</v>
      </c>
      <c r="X53" s="111">
        <f t="array" ref="X53">IFERROR(
(MEDIAN((IF(DATOS_[[Sexo]:[Sexo]]=$B53,IF(DATOS_[[AGRUP. CLAS. PROF.]:[AGRUP. CLAS. PROF.]]=$B51,IF(DATOS_[[Check Periodo Ref.]:[Check Periodo Ref.]]="Dentro",IF(DATOS_[[Check Equiparado]:[Check Equiparado]]="Sí",IF(DATOS!AS$5="Sí",(1/DATOS_[[% anualiz]:[% anualiz]]),1)*IF(DATOS!AS$4="Sí",1/DATOS_[[% normaliz]:[% normaliz]],1)*(DATOS_[Conc.Sal.15])))))))),
0)</f>
        <v>0</v>
      </c>
      <c r="Y53" s="111">
        <f t="array" ref="Y53">IFERROR(
(MEDIAN((IF(DATOS_[[Sexo]:[Sexo]]=$B53,IF(DATOS_[[AGRUP. CLAS. PROF.]:[AGRUP. CLAS. PROF.]]=$B51,IF(DATOS_[[Check Periodo Ref.]:[Check Periodo Ref.]]="Dentro",IF(DATOS_[[Check Equiparado]:[Check Equiparado]]="Sí",IF(DATOS!AT$5="Sí",(1/DATOS_[[% anualiz]:[% anualiz]]),1)*IF(DATOS!AT$4="Sí",1/DATOS_[[% normaliz]:[% normaliz]],1)*(DATOS_[Conc.Sal.16])))))))),
0)</f>
        <v>0</v>
      </c>
      <c r="Z53" s="111">
        <f t="array" ref="Z53">IFERROR(
(MEDIAN((IF(DATOS_[[Sexo]:[Sexo]]=$B53,IF(DATOS_[[AGRUP. CLAS. PROF.]:[AGRUP. CLAS. PROF.]]=$B51,IF(DATOS_[[Check Periodo Ref.]:[Check Periodo Ref.]]="Dentro",IF(DATOS_[[Check Equiparado]:[Check Equiparado]]="Sí",IF(DATOS!AU$5="Sí",(1/DATOS_[[% anualiz]:[% anualiz]]),1)*IF(DATOS!AU$4="Sí",1/DATOS_[[% normaliz]:[% normaliz]],1)*(DATOS_[Conc.Sal.17])))))))),
0)</f>
        <v>0</v>
      </c>
      <c r="AA53" s="111">
        <f t="array" ref="AA53">IFERROR(
(MEDIAN((IF(DATOS_[[Sexo]:[Sexo]]=$B53,IF(DATOS_[[AGRUP. CLAS. PROF.]:[AGRUP. CLAS. PROF.]]=$B51,IF(DATOS_[[Check Periodo Ref.]:[Check Periodo Ref.]]="Dentro",IF(DATOS_[[Check Equiparado]:[Check Equiparado]]="Sí",IF(DATOS!AV$5="Sí",(1/DATOS_[[% anualiz]:[% anualiz]]),1)*IF(DATOS!AV$4="Sí",1/DATOS_[[% normaliz]:[% normaliz]],1)*(DATOS_[Conc.Sal.18])))))))),
0)</f>
        <v>0</v>
      </c>
      <c r="AB53" s="111">
        <f t="array" ref="AB53">IFERROR(
(MEDIAN((IF(DATOS_[[Sexo]:[Sexo]]=$B53,IF(DATOS_[[AGRUP. CLAS. PROF.]:[AGRUP. CLAS. PROF.]]=$B51,IF(DATOS_[[Check Periodo Ref.]:[Check Periodo Ref.]]="Dentro",IF(DATOS_[[Check Equiparado]:[Check Equiparado]]="Sí",IF(DATOS!AW$5="Sí",(1/DATOS_[[% anualiz]:[% anualiz]]),1)*IF(DATOS!AW$4="Sí",1/DATOS_[[% normaliz]:[% normaliz]],1)*(DATOS_[Conc.Sal.19])))))))),
0)</f>
        <v>0</v>
      </c>
      <c r="AC53" s="111">
        <f t="array" ref="AC53">IFERROR(
(MEDIAN((IF(DATOS_[[Sexo]:[Sexo]]=$B53,IF(DATOS_[[AGRUP. CLAS. PROF.]:[AGRUP. CLAS. PROF.]]=$B51,IF(DATOS_[[Check Periodo Ref.]:[Check Periodo Ref.]]="Dentro",IF(DATOS_[[Check Equiparado]:[Check Equiparado]]="Sí",IF(DATOS!AX$5="Sí",(1/DATOS_[[% anualiz]:[% anualiz]]),1)*IF(DATOS!AX$4="Sí",1/DATOS_[[% normaliz]:[% normaliz]],1)*(DATOS_[Conc.Sal.20])))))))),
0)</f>
        <v>0</v>
      </c>
      <c r="AD53" s="111">
        <f t="array" ref="AD53">IFERROR(
(MEDIAN((IF(DATOS_[[Sexo]:[Sexo]]=$B53,IF(DATOS_[[AGRUP. CLAS. PROF.]:[AGRUP. CLAS. PROF.]]=$B51,IF(DATOS_[[Check Periodo Ref.]:[Check Periodo Ref.]]="Dentro",IF(DATOS_[[Check Equiparado]:[Check Equiparado]]="Sí",IF(DATOS!AY$5="Sí",(1/DATOS_[[% anualiz]:[% anualiz]]),1)*IF(DATOS!AY$4="Sí",1/DATOS_[[% normaliz]:[% normaliz]],1)*(DATOS_[Conc.Sal.21])))))))),
0)</f>
        <v>0</v>
      </c>
      <c r="AE53" s="111">
        <f t="array" ref="AE53">IFERROR(
(MEDIAN((IF(DATOS_[[Sexo]:[Sexo]]=$B53,IF(DATOS_[[AGRUP. CLAS. PROF.]:[AGRUP. CLAS. PROF.]]=$B51,IF(DATOS_[[Check Periodo Ref.]:[Check Periodo Ref.]]="Dentro",IF(DATOS_[[Check Equiparado]:[Check Equiparado]]="Sí",IF(DATOS!AZ$5="Sí",(1/DATOS_[[% anualiz]:[% anualiz]]),1)*IF(DATOS!AZ$4="Sí",1/DATOS_[[% normaliz]:[% normaliz]],1)*(DATOS_[Conc.Sal.22])))))))),
0)</f>
        <v>0</v>
      </c>
      <c r="AF53" s="111">
        <f t="array" ref="AF53">IFERROR(
(MEDIAN((IF(DATOS_[[Sexo]:[Sexo]]=$B53,IF(DATOS_[[AGRUP. CLAS. PROF.]:[AGRUP. CLAS. PROF.]]=$B51,IF(DATOS_[[Check Periodo Ref.]:[Check Periodo Ref.]]="Dentro",IF(DATOS_[[Check Equiparado]:[Check Equiparado]]="Sí",IF(DATOS!BA$5="Sí",(1/DATOS_[[% anualiz]:[% anualiz]]),1)*IF(DATOS!BA$4="Sí",1/DATOS_[[% normaliz]:[% normaliz]],1)*(DATOS_[Conc.Sal.23])))))))),
0)</f>
        <v>0</v>
      </c>
      <c r="AG53" s="111">
        <f t="array" ref="AG53">IFERROR(
(MEDIAN((IF(DATOS_[[Sexo]:[Sexo]]=$B53,IF(DATOS_[[AGRUP. CLAS. PROF.]:[AGRUP. CLAS. PROF.]]=$B51,IF(DATOS_[[Check Periodo Ref.]:[Check Periodo Ref.]]="Dentro",IF(DATOS_[[Check Equiparado]:[Check Equiparado]]="Sí",IF(DATOS!BB$5="Sí",(1/DATOS_[[% anualiz]:[% anualiz]]),1)*IF(DATOS!BB$4="Sí",1/DATOS_[[% normaliz]:[% normaliz]],1)*(DATOS_[Conc.Sal.24])))))))),
0)</f>
        <v>0</v>
      </c>
      <c r="AH53" s="111">
        <f t="array" ref="AH53">IFERROR(
(MEDIAN((IF(DATOS_[[Sexo]:[Sexo]]=$B53,IF(DATOS_[[AGRUP. CLAS. PROF.]:[AGRUP. CLAS. PROF.]]=$B51,IF(DATOS_[[Check Periodo Ref.]:[Check Periodo Ref.]]="Dentro",IF(DATOS_[[Check Equiparado]:[Check Equiparado]]="Sí",IF(DATOS!BC$5="Sí",(1/DATOS_[[% anualiz]:[% anualiz]]),1)*IF(DATOS!BC$4="Sí",1/DATOS_[[% normaliz]:[% normaliz]],1)*(DATOS_[Conc.Sal.25])))))))),
0)</f>
        <v>0</v>
      </c>
      <c r="AI53" s="111">
        <f t="array" ref="AI53">IFERROR(
(MEDIAN((IF(DATOS_[[Sexo]:[Sexo]]=$B53,IF(DATOS_[[AGRUP. CLAS. PROF.]:[AGRUP. CLAS. PROF.]]=$B51,IF(DATOS_[[Check Periodo Ref.]:[Check Periodo Ref.]]="Dentro",IF(DATOS_[[Check Equiparado]:[Check Equiparado]]="Sí",IF(DATOS!BD$5="Sí",(1/DATOS_[[% anualiz]:[% anualiz]]),1)*IF(DATOS!BD$4="Sí",1/DATOS_[[% normaliz]:[% normaliz]],1)*(DATOS_[Conc.Sal.26])))))))),
0)</f>
        <v>0</v>
      </c>
      <c r="AJ53" s="111">
        <f t="array" ref="AJ53">IFERROR(
(MEDIAN((IF(DATOS_[[Sexo]:[Sexo]]=$B53,IF(DATOS_[[AGRUP. CLAS. PROF.]:[AGRUP. CLAS. PROF.]]=$B51,IF(DATOS_[[Check Periodo Ref.]:[Check Periodo Ref.]]="Dentro",IF(DATOS_[[Check Equiparado]:[Check Equiparado]]="Sí",IF(DATOS!BE$5="Sí",(1/DATOS_[[% anualiz]:[% anualiz]]),1)*IF(DATOS!BE$4="Sí",1/DATOS_[[% normaliz]:[% normaliz]],1)*(DATOS_[Conc.Sal.27])))))))),
0)</f>
        <v>0</v>
      </c>
      <c r="AK53" s="111">
        <f t="array" ref="AK53">IFERROR(
(MEDIAN((IF(DATOS_[[Sexo]:[Sexo]]=$B53,IF(DATOS_[[AGRUP. CLAS. PROF.]:[AGRUP. CLAS. PROF.]]=$B51,IF(DATOS_[[Check Periodo Ref.]:[Check Periodo Ref.]]="Dentro",IF(DATOS_[[Check Equiparado]:[Check Equiparado]]="Sí",IF(DATOS!BF$5="Sí",(1/DATOS_[[% anualiz]:[% anualiz]]),1)*IF(DATOS!BF$4="Sí",1/DATOS_[[% normaliz]:[% normaliz]],1)*(DATOS_[Conc.Sal.28])))))))),
0)</f>
        <v>0</v>
      </c>
      <c r="AL53" s="111">
        <f t="array" ref="AL53">IFERROR(
(MEDIAN((IF(DATOS_[[Sexo]:[Sexo]]=$B53,IF(DATOS_[[AGRUP. CLAS. PROF.]:[AGRUP. CLAS. PROF.]]=$B51,IF(DATOS_[[Check Periodo Ref.]:[Check Periodo Ref.]]="Dentro",IF(DATOS_[[Check Equiparado]:[Check Equiparado]]="Sí",IF(DATOS!BG$5="Sí",(1/DATOS_[[% anualiz]:[% anualiz]]),1)*IF(DATOS!BG$4="Sí",1/DATOS_[[% normaliz]:[% normaliz]],1)*(DATOS_[Conc.Sal.29])))))))),
0)</f>
        <v>0</v>
      </c>
      <c r="AM53" s="111">
        <f t="array" ref="AM53">IFERROR(
(MEDIAN((IF(DATOS_[[Sexo]:[Sexo]]=$B53,IF(DATOS_[[AGRUP. CLAS. PROF.]:[AGRUP. CLAS. PROF.]]=$B51,IF(DATOS_[[Check Periodo Ref.]:[Check Periodo Ref.]]="Dentro",IF(DATOS_[[Check Equiparado]:[Check Equiparado]]="Sí",IF(DATOS!BH$5="Sí",(1/DATOS_[[% anualiz]:[% anualiz]]),1)*IF(DATOS!BH$4="Sí",1/DATOS_[[% normaliz]:[% normaliz]],1)*(DATOS_[Conc.Sal.30])))))))),
0)</f>
        <v>0</v>
      </c>
      <c r="AN53" s="112">
        <f t="array" ref="AN53">IFERROR(
MEDIAN(IF(DATOS_[Sexo]=$B53,IF(DATOS_[[AGRUP. CLAS. PROF.]:[AGRUP. CLAS. PROF.]]=$B51,IF(DATOS_[Check Equiparado]="Sí",IF(DATOS_[Check Periodo Ref.]="Dentro",DATOS_[Tot COMPL.SAL Eq],FALSE))))),
0)</f>
        <v>0</v>
      </c>
      <c r="AO53" s="113">
        <f t="array" ref="AO53">IFERROR(
MEDIAN(IF(DATOS_[Sexo]=$B53,IF(DATOS_[[AGRUP. CLAS. PROF.]:[AGRUP. CLAS. PROF.]]=$B51,IF(DATOS_[Check Equiparado]="Sí",IF(DATOS_[Check Periodo Ref.]="Dentro",DATOS_[TOTAL SALARIO Eq],FALSE))))),
0)</f>
        <v>0</v>
      </c>
      <c r="AP53" s="114">
        <f t="array" ref="AP53">IFERROR(
(MEDIAN((IF(DATOS_[[Sexo]:[Sexo]]=$B53,IF(DATOS_[[AGRUP. CLAS. PROF.]:[AGRUP. CLAS. PROF.]]=$B51,IF(DATOS_[[Check Periodo Ref.]:[Check Periodo Ref.]]="Dentro",IF(DATOS_[[Check Equiparado]:[Check Equiparado]]="Sí",IF(DATOS!BI$5="Sí",(1/DATOS_[[% anualiz]:[% anualiz]]),1)*IF(DATOS!BI$4="Sí",1/DATOS_[[% normaliz]:[% normaliz]],1)*(DATOS_[C.Extra.01])))))))),
0)</f>
        <v>0</v>
      </c>
      <c r="AQ53" s="114">
        <f t="array" ref="AQ53">IFERROR(
(MEDIAN((IF(DATOS_[[Sexo]:[Sexo]]=$B53,IF(DATOS_[[AGRUP. CLAS. PROF.]:[AGRUP. CLAS. PROF.]]=$B51,IF(DATOS_[[Check Periodo Ref.]:[Check Periodo Ref.]]="Dentro",IF(DATOS_[[Check Equiparado]:[Check Equiparado]]="Sí",IF(DATOS!BJ$5="Sí",(1/DATOS_[[% anualiz]:[% anualiz]]),1)*IF(DATOS!BJ$4="Sí",1/DATOS_[[% normaliz]:[% normaliz]],1)*(DATOS_[C.Extra.02])))))))),
0)</f>
        <v>0</v>
      </c>
      <c r="AR53" s="114">
        <f t="array" ref="AR53">IFERROR(
(MEDIAN((IF(DATOS_[[Sexo]:[Sexo]]=$B53,IF(DATOS_[[AGRUP. CLAS. PROF.]:[AGRUP. CLAS. PROF.]]=$B51,IF(DATOS_[[Check Periodo Ref.]:[Check Periodo Ref.]]="Dentro",IF(DATOS_[[Check Equiparado]:[Check Equiparado]]="Sí",IF(DATOS!BK$5="Sí",(1/DATOS_[[% anualiz]:[% anualiz]]),1)*IF(DATOS!BK$4="Sí",1/DATOS_[[% normaliz]:[% normaliz]],1)*(DATOS_[C.Extra.03])))))))),
0)</f>
        <v>0</v>
      </c>
      <c r="AS53" s="114">
        <f t="array" ref="AS53">IFERROR(
(MEDIAN((IF(DATOS_[[Sexo]:[Sexo]]=$B53,IF(DATOS_[[AGRUP. CLAS. PROF.]:[AGRUP. CLAS. PROF.]]=$B51,IF(DATOS_[[Check Periodo Ref.]:[Check Periodo Ref.]]="Dentro",IF(DATOS_[[Check Equiparado]:[Check Equiparado]]="Sí",IF(DATOS!BL$5="Sí",(1/DATOS_[[% anualiz]:[% anualiz]]),1)*IF(DATOS!BL$4="Sí",1/DATOS_[[% normaliz]:[% normaliz]],1)*(DATOS_[C.Extra.04])))))))),
0)</f>
        <v>0</v>
      </c>
      <c r="AT53" s="114">
        <f t="array" ref="AT53">IFERROR(
(MEDIAN((IF(DATOS_[[Sexo]:[Sexo]]=$B53,IF(DATOS_[[AGRUP. CLAS. PROF.]:[AGRUP. CLAS. PROF.]]=$B51,IF(DATOS_[[Check Periodo Ref.]:[Check Periodo Ref.]]="Dentro",IF(DATOS_[[Check Equiparado]:[Check Equiparado]]="Sí",IF(DATOS!BM$5="Sí",(1/DATOS_[[% anualiz]:[% anualiz]]),1)*IF(DATOS!BM$4="Sí",1/DATOS_[[% normaliz]:[% normaliz]],1)*(DATOS_[C.Extra.05])))))))),
0)</f>
        <v>0</v>
      </c>
      <c r="AU53" s="115">
        <f t="array" ref="AU53">IFERROR(
MEDIAN(IF(DATOS_[Sexo]=$B53,IF(DATOS_[[AGRUP. CLAS. PROF.]:[AGRUP. CLAS. PROF.]]=$B51,IF(DATOS_[Check Equiparado]="Sí",IF(DATOS_[Check Periodo Ref.]="Dentro",DATOS_[Tot Extrasalarial Eq],FALSE))))),
0)</f>
        <v>0</v>
      </c>
      <c r="AV53" s="116">
        <f t="array" ref="AV53">IFERROR(
MEDIAN(IF(DATOS_[Sexo]=$B53,IF(DATOS_[[AGRUP. CLAS. PROF.]:[AGRUP. CLAS. PROF.]]=$B51,IF(DATOS_[Check Equiparado]="Sí",IF(DATOS_[Check Periodo Ref.]="Dentro",DATOS_[TOTAL Retrib Eq],FALSE))))),
0)</f>
        <v>0</v>
      </c>
    </row>
    <row r="54" spans="1:48" ht="17.25" thickBot="1" x14ac:dyDescent="0.35">
      <c r="A54" s="42" t="str">
        <f t="shared" ref="A54" si="55">+A55</f>
        <v>[ocultar]</v>
      </c>
      <c r="B54" s="90" t="s">
        <v>230</v>
      </c>
      <c r="C54" s="109"/>
      <c r="D54" s="41"/>
      <c r="E54" s="41"/>
      <c r="F54" s="41"/>
      <c r="G54" s="41"/>
      <c r="H54" s="41"/>
      <c r="I54" s="119" t="str">
        <f t="shared" ref="I54:AV54" si="56">IFERROR((I55-I56)/I55,"")</f>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3" t="str">
        <f t="shared" si="56"/>
        <v/>
      </c>
      <c r="W54" s="123" t="str">
        <f t="shared" si="56"/>
        <v/>
      </c>
      <c r="X54" s="123" t="str">
        <f t="shared" si="56"/>
        <v/>
      </c>
      <c r="Y54" s="123"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2" t="str">
        <f t="shared" si="56"/>
        <v/>
      </c>
      <c r="AK54" s="122" t="str">
        <f t="shared" si="56"/>
        <v/>
      </c>
      <c r="AL54" s="122" t="str">
        <f t="shared" si="56"/>
        <v/>
      </c>
      <c r="AM54" s="122" t="str">
        <f t="shared" si="56"/>
        <v/>
      </c>
      <c r="AN54" s="124" t="str">
        <f t="shared" si="56"/>
        <v/>
      </c>
      <c r="AO54" s="128" t="str">
        <f t="shared" si="56"/>
        <v/>
      </c>
      <c r="AP54" s="125" t="str">
        <f t="shared" si="56"/>
        <v/>
      </c>
      <c r="AQ54" s="125" t="str">
        <f t="shared" si="56"/>
        <v/>
      </c>
      <c r="AR54" s="125" t="str">
        <f t="shared" si="56"/>
        <v/>
      </c>
      <c r="AS54" s="125" t="str">
        <f t="shared" si="56"/>
        <v/>
      </c>
      <c r="AT54" s="125" t="str">
        <f t="shared" si="56"/>
        <v/>
      </c>
      <c r="AU54" s="126" t="str">
        <f t="shared" si="56"/>
        <v/>
      </c>
      <c r="AV54" s="127" t="str">
        <f t="shared" si="56"/>
        <v/>
      </c>
    </row>
    <row r="55" spans="1:48" x14ac:dyDescent="0.3">
      <c r="A55" s="42" t="str">
        <f t="shared" ref="A55" si="57">+IF(C55+C56=0,"[ocultar]","")</f>
        <v>[ocultar]</v>
      </c>
      <c r="B55" s="86" t="s">
        <v>162</v>
      </c>
      <c r="C55" s="33">
        <f t="array" ref="C55">SUM(IF($B55=DATOS_[Sexo],
IF($B54=DATOS_[AGRUP. CLAS. PROF.],
IF("Dentro"=DATOS_[Check Periodo Ref.],
1/(COUNTIFS(DATOS_[Sexo],$B55,DATOS_[AGRUP. CLAS. PROF.],$B54,DATOS_[Check Periodo Ref.],"Dentro",DATOS_[id],DATOS_[id]))))))</f>
        <v>0</v>
      </c>
      <c r="D55" s="35">
        <f>COUNTIFS(DATOS_[AGRUP. CLAS. PROF.],$B54,DATOS_[Sexo],$B55,DATOS_[Check Periodo Ref.],"Dentro")</f>
        <v>0</v>
      </c>
      <c r="E55" s="35">
        <f>COUNTIFS(DATOS_[AGRUP. CLAS. PROF.],$B54,DATOS_[Sexo],$B55,DATOS_[Check Periodo Ref.],"Dentro",DATOS_[Check Nº SC Norm],"Sí")</f>
        <v>0</v>
      </c>
      <c r="F55" s="35">
        <f>COUNTIFS(DATOS_[AGRUP. CLAS. PROF.],$B54,DATOS_[Sexo],$B55,DATOS_[Check Periodo Ref.],"Dentro",DATOS_[Check Nº SC Anualiz],"Sí")</f>
        <v>0</v>
      </c>
      <c r="G55" s="35">
        <f>COUNTIFS(DATOS_[AGRUP. CLAS. PROF.],$B54,DATOS_[Sexo],$B55,DATOS_[Check Periodo Ref.],"Dentro",DATOS_[Check Nº SC Norm y Anualiz],"Sí")</f>
        <v>0</v>
      </c>
      <c r="H55" s="35">
        <f>COUNTIFS(DATOS_[AGRUP. CLAS. PROF.],$B54,DATOS_[Sexo],$B55,DATOS_[Check Periodo Ref.],"Dentro",DATOS_[Check Equiparación],"Sí")</f>
        <v>0</v>
      </c>
      <c r="I55" s="110">
        <f t="array" ref="I55">IFERROR(
MEDIAN(IF(DATOS_[Sexo]=$B55,IF(DATOS_[[AGRUP. CLAS. PROF.]:[AGRUP. CLAS. PROF.]]=$B54,IF(DATOS_[Check Equiparado]="Sí",IF(DATOS_[Check Periodo Ref.]="Dentro",DATOS_[SALARIO BASE Eq],FALSE))))),
0)</f>
        <v>0</v>
      </c>
      <c r="J55" s="111">
        <f t="array" ref="J55">IFERROR(
(MEDIAN((IF(DATOS_[[Sexo]:[Sexo]]=$B55,IF(DATOS_[[AGRUP. CLAS. PROF.]:[AGRUP. CLAS. PROF.]]=$B54,IF(DATOS_[[Check Periodo Ref.]:[Check Periodo Ref.]]="Dentro",IF(DATOS_[[Check Equiparado]:[Check Equiparado]]="Sí",IF(DATOS!AE$5="Sí",(1/DATOS_[[% anualiz]:[% anualiz]]),1)*IF(DATOS!AE$4="Sí",1/DATOS_[[% normaliz]:[% normaliz]],1)*(DATOS_[Conc.Sal.01])))))))),
0)</f>
        <v>0</v>
      </c>
      <c r="K55" s="111">
        <f t="array" ref="K55">IFERROR(
(MEDIAN((IF(DATOS_[[Sexo]:[Sexo]]=$B55,IF(DATOS_[[AGRUP. CLAS. PROF.]:[AGRUP. CLAS. PROF.]]=$B54,IF(DATOS_[[Check Periodo Ref.]:[Check Periodo Ref.]]="Dentro",IF(DATOS_[[Check Equiparado]:[Check Equiparado]]="Sí",IF(DATOS!AF$5="Sí",(1/DATOS_[[% anualiz]:[% anualiz]]),1)*IF(DATOS!AF$4="Sí",1/DATOS_[[% normaliz]:[% normaliz]],1)*(DATOS_[Conc.Sal.02])))))))),
0)</f>
        <v>0</v>
      </c>
      <c r="L55" s="111">
        <f t="array" ref="L55">IFERROR(
(MEDIAN((IF(DATOS_[[Sexo]:[Sexo]]=$B55,IF(DATOS_[[AGRUP. CLAS. PROF.]:[AGRUP. CLAS. PROF.]]=$B54,IF(DATOS_[[Check Periodo Ref.]:[Check Periodo Ref.]]="Dentro",IF(DATOS_[[Check Equiparado]:[Check Equiparado]]="Sí",IF(DATOS!AG$5="Sí",(1/DATOS_[[% anualiz]:[% anualiz]]),1)*IF(DATOS!AG$4="Sí",1/DATOS_[[% normaliz]:[% normaliz]],1)*(DATOS_[Conc.Sal.03])))))))),
0)</f>
        <v>0</v>
      </c>
      <c r="M55" s="111">
        <f t="array" ref="M55">IFERROR(
(MEDIAN((IF(DATOS_[[Sexo]:[Sexo]]=$B55,IF(DATOS_[[AGRUP. CLAS. PROF.]:[AGRUP. CLAS. PROF.]]=$B54,IF(DATOS_[[Check Periodo Ref.]:[Check Periodo Ref.]]="Dentro",IF(DATOS_[[Check Equiparado]:[Check Equiparado]]="Sí",IF(DATOS!AH$5="Sí",(1/DATOS_[[% anualiz]:[% anualiz]]),1)*IF(DATOS!AH$4="Sí",1/DATOS_[[% normaliz]:[% normaliz]],1)*(DATOS_[Conc.Sal.04])))))))),
0)</f>
        <v>0</v>
      </c>
      <c r="N55" s="111">
        <f t="array" ref="N55">IFERROR(
(MEDIAN((IF(DATOS_[[Sexo]:[Sexo]]=$B55,IF(DATOS_[[AGRUP. CLAS. PROF.]:[AGRUP. CLAS. PROF.]]=$B54,IF(DATOS_[[Check Periodo Ref.]:[Check Periodo Ref.]]="Dentro",IF(DATOS_[[Check Equiparado]:[Check Equiparado]]="Sí",IF(DATOS!AI$5="Sí",(1/DATOS_[[% anualiz]:[% anualiz]]),1)*IF(DATOS!AI$4="Sí",1/DATOS_[[% normaliz]:[% normaliz]],1)*(DATOS_[Conc.Sal.05])))))))),
0)</f>
        <v>0</v>
      </c>
      <c r="O55" s="111">
        <f t="array" ref="O55">IFERROR(
(MEDIAN((IF(DATOS_[[Sexo]:[Sexo]]=$B55,IF(DATOS_[[AGRUP. CLAS. PROF.]:[AGRUP. CLAS. PROF.]]=$B54,IF(DATOS_[[Check Periodo Ref.]:[Check Periodo Ref.]]="Dentro",IF(DATOS_[[Check Equiparado]:[Check Equiparado]]="Sí",IF(DATOS!AJ$5="Sí",(1/DATOS_[[% anualiz]:[% anualiz]]),1)*IF(DATOS!AJ$4="Sí",1/DATOS_[[% normaliz]:[% normaliz]],1)*(DATOS_[Conc.Sal.06])))))))),
0)</f>
        <v>0</v>
      </c>
      <c r="P55" s="111">
        <f t="array" ref="P55">IFERROR(
(MEDIAN((IF(DATOS_[[Sexo]:[Sexo]]=$B55,IF(DATOS_[[AGRUP. CLAS. PROF.]:[AGRUP. CLAS. PROF.]]=$B54,IF(DATOS_[[Check Periodo Ref.]:[Check Periodo Ref.]]="Dentro",IF(DATOS_[[Check Equiparado]:[Check Equiparado]]="Sí",IF(DATOS!AK$5="Sí",(1/DATOS_[[% anualiz]:[% anualiz]]),1)*IF(DATOS!AK$4="Sí",1/DATOS_[[% normaliz]:[% normaliz]],1)*(DATOS_[Conc.Sal.07])))))))),
0)</f>
        <v>0</v>
      </c>
      <c r="Q55" s="111">
        <f t="array" ref="Q55">IFERROR(
(MEDIAN((IF(DATOS_[[Sexo]:[Sexo]]=$B55,IF(DATOS_[[AGRUP. CLAS. PROF.]:[AGRUP. CLAS. PROF.]]=$B54,IF(DATOS_[[Check Periodo Ref.]:[Check Periodo Ref.]]="Dentro",IF(DATOS_[[Check Equiparado]:[Check Equiparado]]="Sí",IF(DATOS!AL$5="Sí",(1/DATOS_[[% anualiz]:[% anualiz]]),1)*IF(DATOS!AL$4="Sí",1/DATOS_[[% normaliz]:[% normaliz]],1)*(DATOS_[Conc.Sal.08])))))))),
0)</f>
        <v>0</v>
      </c>
      <c r="R55" s="111">
        <f t="array" ref="R55">IFERROR(
(MEDIAN((IF(DATOS_[[Sexo]:[Sexo]]=$B55,IF(DATOS_[[AGRUP. CLAS. PROF.]:[AGRUP. CLAS. PROF.]]=$B54,IF(DATOS_[[Check Periodo Ref.]:[Check Periodo Ref.]]="Dentro",IF(DATOS_[[Check Equiparado]:[Check Equiparado]]="Sí",IF(DATOS!AM$5="Sí",(1/DATOS_[[% anualiz]:[% anualiz]]),1)*IF(DATOS!AM$4="Sí",1/DATOS_[[% normaliz]:[% normaliz]],1)*(DATOS_[Conc.Sal.09])))))))),
0)</f>
        <v>0</v>
      </c>
      <c r="S55" s="111">
        <f t="array" ref="S55">IFERROR(
(MEDIAN((IF(DATOS_[[Sexo]:[Sexo]]=$B55,IF(DATOS_[[AGRUP. CLAS. PROF.]:[AGRUP. CLAS. PROF.]]=$B54,IF(DATOS_[[Check Periodo Ref.]:[Check Periodo Ref.]]="Dentro",IF(DATOS_[[Check Equiparado]:[Check Equiparado]]="Sí",IF(DATOS!AN$5="Sí",(1/DATOS_[[% anualiz]:[% anualiz]]),1)*IF(DATOS!AN$4="Sí",1/DATOS_[[% normaliz]:[% normaliz]],1)*(DATOS_[Conc.Sal.10])))))))),
0)</f>
        <v>0</v>
      </c>
      <c r="T55" s="111">
        <f t="array" ref="T55">IFERROR(
(MEDIAN((IF(DATOS_[[Sexo]:[Sexo]]=$B55,IF(DATOS_[[AGRUP. CLAS. PROF.]:[AGRUP. CLAS. PROF.]]=$B54,IF(DATOS_[[Check Periodo Ref.]:[Check Periodo Ref.]]="Dentro",IF(DATOS_[[Check Equiparado]:[Check Equiparado]]="Sí",IF(DATOS!AO$5="Sí",(1/DATOS_[[% anualiz]:[% anualiz]]),1)*IF(DATOS!AO$4="Sí",1/DATOS_[[% normaliz]:[% normaliz]],1)*(DATOS_[Conc.Sal.11])))))))),
0)</f>
        <v>0</v>
      </c>
      <c r="U55" s="111">
        <f t="array" ref="U55">IFERROR(
(MEDIAN((IF(DATOS_[[Sexo]:[Sexo]]=$B55,IF(DATOS_[[AGRUP. CLAS. PROF.]:[AGRUP. CLAS. PROF.]]=$B54,IF(DATOS_[[Check Periodo Ref.]:[Check Periodo Ref.]]="Dentro",IF(DATOS_[[Check Equiparado]:[Check Equiparado]]="Sí",IF(DATOS!AP$5="Sí",(1/DATOS_[[% anualiz]:[% anualiz]]),1)*IF(DATOS!AP$4="Sí",1/DATOS_[[% normaliz]:[% normaliz]],1)*(DATOS_[Conc.Sal.12])))))))),
0)</f>
        <v>0</v>
      </c>
      <c r="V55" s="111">
        <f t="array" ref="V55">IFERROR(
(MEDIAN((IF(DATOS_[[Sexo]:[Sexo]]=$B55,IF(DATOS_[[AGRUP. CLAS. PROF.]:[AGRUP. CLAS. PROF.]]=$B54,IF(DATOS_[[Check Periodo Ref.]:[Check Periodo Ref.]]="Dentro",IF(DATOS_[[Check Equiparado]:[Check Equiparado]]="Sí",IF(DATOS!AQ$5="Sí",(1/DATOS_[[% anualiz]:[% anualiz]]),1)*IF(DATOS!AQ$4="Sí",1/DATOS_[[% normaliz]:[% normaliz]],1)*(DATOS_[Conc.Sal.13])))))))),
0)</f>
        <v>0</v>
      </c>
      <c r="W55" s="111">
        <f t="array" ref="W55">IFERROR(
(MEDIAN((IF(DATOS_[[Sexo]:[Sexo]]=$B55,IF(DATOS_[[AGRUP. CLAS. PROF.]:[AGRUP. CLAS. PROF.]]=$B54,IF(DATOS_[[Check Periodo Ref.]:[Check Periodo Ref.]]="Dentro",IF(DATOS_[[Check Equiparado]:[Check Equiparado]]="Sí",IF(DATOS!AR$5="Sí",(1/DATOS_[[% anualiz]:[% anualiz]]),1)*IF(DATOS!AR$4="Sí",1/DATOS_[[% normaliz]:[% normaliz]],1)*(DATOS_[Conc.Sal.14])))))))),
0)</f>
        <v>0</v>
      </c>
      <c r="X55" s="111">
        <f t="array" ref="X55">IFERROR(
(MEDIAN((IF(DATOS_[[Sexo]:[Sexo]]=$B55,IF(DATOS_[[AGRUP. CLAS. PROF.]:[AGRUP. CLAS. PROF.]]=$B54,IF(DATOS_[[Check Periodo Ref.]:[Check Periodo Ref.]]="Dentro",IF(DATOS_[[Check Equiparado]:[Check Equiparado]]="Sí",IF(DATOS!AS$5="Sí",(1/DATOS_[[% anualiz]:[% anualiz]]),1)*IF(DATOS!AS$4="Sí",1/DATOS_[[% normaliz]:[% normaliz]],1)*(DATOS_[Conc.Sal.15])))))))),
0)</f>
        <v>0</v>
      </c>
      <c r="Y55" s="111">
        <f t="array" ref="Y55">IFERROR(
(MEDIAN((IF(DATOS_[[Sexo]:[Sexo]]=$B55,IF(DATOS_[[AGRUP. CLAS. PROF.]:[AGRUP. CLAS. PROF.]]=$B54,IF(DATOS_[[Check Periodo Ref.]:[Check Periodo Ref.]]="Dentro",IF(DATOS_[[Check Equiparado]:[Check Equiparado]]="Sí",IF(DATOS!AT$5="Sí",(1/DATOS_[[% anualiz]:[% anualiz]]),1)*IF(DATOS!AT$4="Sí",1/DATOS_[[% normaliz]:[% normaliz]],1)*(DATOS_[Conc.Sal.16])))))))),
0)</f>
        <v>0</v>
      </c>
      <c r="Z55" s="111">
        <f t="array" ref="Z55">IFERROR(
(MEDIAN((IF(DATOS_[[Sexo]:[Sexo]]=$B55,IF(DATOS_[[AGRUP. CLAS. PROF.]:[AGRUP. CLAS. PROF.]]=$B54,IF(DATOS_[[Check Periodo Ref.]:[Check Periodo Ref.]]="Dentro",IF(DATOS_[[Check Equiparado]:[Check Equiparado]]="Sí",IF(DATOS!AU$5="Sí",(1/DATOS_[[% anualiz]:[% anualiz]]),1)*IF(DATOS!AU$4="Sí",1/DATOS_[[% normaliz]:[% normaliz]],1)*(DATOS_[Conc.Sal.17])))))))),
0)</f>
        <v>0</v>
      </c>
      <c r="AA55" s="111">
        <f t="array" ref="AA55">IFERROR(
(MEDIAN((IF(DATOS_[[Sexo]:[Sexo]]=$B55,IF(DATOS_[[AGRUP. CLAS. PROF.]:[AGRUP. CLAS. PROF.]]=$B54,IF(DATOS_[[Check Periodo Ref.]:[Check Periodo Ref.]]="Dentro",IF(DATOS_[[Check Equiparado]:[Check Equiparado]]="Sí",IF(DATOS!AV$5="Sí",(1/DATOS_[[% anualiz]:[% anualiz]]),1)*IF(DATOS!AV$4="Sí",1/DATOS_[[% normaliz]:[% normaliz]],1)*(DATOS_[Conc.Sal.18])))))))),
0)</f>
        <v>0</v>
      </c>
      <c r="AB55" s="111">
        <f t="array" ref="AB55">IFERROR(
(MEDIAN((IF(DATOS_[[Sexo]:[Sexo]]=$B55,IF(DATOS_[[AGRUP. CLAS. PROF.]:[AGRUP. CLAS. PROF.]]=$B54,IF(DATOS_[[Check Periodo Ref.]:[Check Periodo Ref.]]="Dentro",IF(DATOS_[[Check Equiparado]:[Check Equiparado]]="Sí",IF(DATOS!AW$5="Sí",(1/DATOS_[[% anualiz]:[% anualiz]]),1)*IF(DATOS!AW$4="Sí",1/DATOS_[[% normaliz]:[% normaliz]],1)*(DATOS_[Conc.Sal.19])))))))),
0)</f>
        <v>0</v>
      </c>
      <c r="AC55" s="111">
        <f t="array" ref="AC55">IFERROR(
(MEDIAN((IF(DATOS_[[Sexo]:[Sexo]]=$B55,IF(DATOS_[[AGRUP. CLAS. PROF.]:[AGRUP. CLAS. PROF.]]=$B54,IF(DATOS_[[Check Periodo Ref.]:[Check Periodo Ref.]]="Dentro",IF(DATOS_[[Check Equiparado]:[Check Equiparado]]="Sí",IF(DATOS!AX$5="Sí",(1/DATOS_[[% anualiz]:[% anualiz]]),1)*IF(DATOS!AX$4="Sí",1/DATOS_[[% normaliz]:[% normaliz]],1)*(DATOS_[Conc.Sal.20])))))))),
0)</f>
        <v>0</v>
      </c>
      <c r="AD55" s="111">
        <f t="array" ref="AD55">IFERROR(
(MEDIAN((IF(DATOS_[[Sexo]:[Sexo]]=$B55,IF(DATOS_[[AGRUP. CLAS. PROF.]:[AGRUP. CLAS. PROF.]]=$B54,IF(DATOS_[[Check Periodo Ref.]:[Check Periodo Ref.]]="Dentro",IF(DATOS_[[Check Equiparado]:[Check Equiparado]]="Sí",IF(DATOS!AY$5="Sí",(1/DATOS_[[% anualiz]:[% anualiz]]),1)*IF(DATOS!AY$4="Sí",1/DATOS_[[% normaliz]:[% normaliz]],1)*(DATOS_[Conc.Sal.21])))))))),
0)</f>
        <v>0</v>
      </c>
      <c r="AE55" s="111">
        <f t="array" ref="AE55">IFERROR(
(MEDIAN((IF(DATOS_[[Sexo]:[Sexo]]=$B55,IF(DATOS_[[AGRUP. CLAS. PROF.]:[AGRUP. CLAS. PROF.]]=$B54,IF(DATOS_[[Check Periodo Ref.]:[Check Periodo Ref.]]="Dentro",IF(DATOS_[[Check Equiparado]:[Check Equiparado]]="Sí",IF(DATOS!AZ$5="Sí",(1/DATOS_[[% anualiz]:[% anualiz]]),1)*IF(DATOS!AZ$4="Sí",1/DATOS_[[% normaliz]:[% normaliz]],1)*(DATOS_[Conc.Sal.22])))))))),
0)</f>
        <v>0</v>
      </c>
      <c r="AF55" s="111">
        <f t="array" ref="AF55">IFERROR(
(MEDIAN((IF(DATOS_[[Sexo]:[Sexo]]=$B55,IF(DATOS_[[AGRUP. CLAS. PROF.]:[AGRUP. CLAS. PROF.]]=$B54,IF(DATOS_[[Check Periodo Ref.]:[Check Periodo Ref.]]="Dentro",IF(DATOS_[[Check Equiparado]:[Check Equiparado]]="Sí",IF(DATOS!BA$5="Sí",(1/DATOS_[[% anualiz]:[% anualiz]]),1)*IF(DATOS!BA$4="Sí",1/DATOS_[[% normaliz]:[% normaliz]],1)*(DATOS_[Conc.Sal.23])))))))),
0)</f>
        <v>0</v>
      </c>
      <c r="AG55" s="111">
        <f t="array" ref="AG55">IFERROR(
(MEDIAN((IF(DATOS_[[Sexo]:[Sexo]]=$B55,IF(DATOS_[[AGRUP. CLAS. PROF.]:[AGRUP. CLAS. PROF.]]=$B54,IF(DATOS_[[Check Periodo Ref.]:[Check Periodo Ref.]]="Dentro",IF(DATOS_[[Check Equiparado]:[Check Equiparado]]="Sí",IF(DATOS!BB$5="Sí",(1/DATOS_[[% anualiz]:[% anualiz]]),1)*IF(DATOS!BB$4="Sí",1/DATOS_[[% normaliz]:[% normaliz]],1)*(DATOS_[Conc.Sal.24])))))))),
0)</f>
        <v>0</v>
      </c>
      <c r="AH55" s="111">
        <f t="array" ref="AH55">IFERROR(
(MEDIAN((IF(DATOS_[[Sexo]:[Sexo]]=$B55,IF(DATOS_[[AGRUP. CLAS. PROF.]:[AGRUP. CLAS. PROF.]]=$B54,IF(DATOS_[[Check Periodo Ref.]:[Check Periodo Ref.]]="Dentro",IF(DATOS_[[Check Equiparado]:[Check Equiparado]]="Sí",IF(DATOS!BC$5="Sí",(1/DATOS_[[% anualiz]:[% anualiz]]),1)*IF(DATOS!BC$4="Sí",1/DATOS_[[% normaliz]:[% normaliz]],1)*(DATOS_[Conc.Sal.25])))))))),
0)</f>
        <v>0</v>
      </c>
      <c r="AI55" s="111">
        <f t="array" ref="AI55">IFERROR(
(MEDIAN((IF(DATOS_[[Sexo]:[Sexo]]=$B55,IF(DATOS_[[AGRUP. CLAS. PROF.]:[AGRUP. CLAS. PROF.]]=$B54,IF(DATOS_[[Check Periodo Ref.]:[Check Periodo Ref.]]="Dentro",IF(DATOS_[[Check Equiparado]:[Check Equiparado]]="Sí",IF(DATOS!BD$5="Sí",(1/DATOS_[[% anualiz]:[% anualiz]]),1)*IF(DATOS!BD$4="Sí",1/DATOS_[[% normaliz]:[% normaliz]],1)*(DATOS_[Conc.Sal.26])))))))),
0)</f>
        <v>0</v>
      </c>
      <c r="AJ55" s="111">
        <f t="array" ref="AJ55">IFERROR(
(MEDIAN((IF(DATOS_[[Sexo]:[Sexo]]=$B55,IF(DATOS_[[AGRUP. CLAS. PROF.]:[AGRUP. CLAS. PROF.]]=$B54,IF(DATOS_[[Check Periodo Ref.]:[Check Periodo Ref.]]="Dentro",IF(DATOS_[[Check Equiparado]:[Check Equiparado]]="Sí",IF(DATOS!BE$5="Sí",(1/DATOS_[[% anualiz]:[% anualiz]]),1)*IF(DATOS!BE$4="Sí",1/DATOS_[[% normaliz]:[% normaliz]],1)*(DATOS_[Conc.Sal.27])))))))),
0)</f>
        <v>0</v>
      </c>
      <c r="AK55" s="111">
        <f t="array" ref="AK55">IFERROR(
(MEDIAN((IF(DATOS_[[Sexo]:[Sexo]]=$B55,IF(DATOS_[[AGRUP. CLAS. PROF.]:[AGRUP. CLAS. PROF.]]=$B54,IF(DATOS_[[Check Periodo Ref.]:[Check Periodo Ref.]]="Dentro",IF(DATOS_[[Check Equiparado]:[Check Equiparado]]="Sí",IF(DATOS!BF$5="Sí",(1/DATOS_[[% anualiz]:[% anualiz]]),1)*IF(DATOS!BF$4="Sí",1/DATOS_[[% normaliz]:[% normaliz]],1)*(DATOS_[Conc.Sal.28])))))))),
0)</f>
        <v>0</v>
      </c>
      <c r="AL55" s="111">
        <f t="array" ref="AL55">IFERROR(
(MEDIAN((IF(DATOS_[[Sexo]:[Sexo]]=$B55,IF(DATOS_[[AGRUP. CLAS. PROF.]:[AGRUP. CLAS. PROF.]]=$B54,IF(DATOS_[[Check Periodo Ref.]:[Check Periodo Ref.]]="Dentro",IF(DATOS_[[Check Equiparado]:[Check Equiparado]]="Sí",IF(DATOS!BG$5="Sí",(1/DATOS_[[% anualiz]:[% anualiz]]),1)*IF(DATOS!BG$4="Sí",1/DATOS_[[% normaliz]:[% normaliz]],1)*(DATOS_[Conc.Sal.29])))))))),
0)</f>
        <v>0</v>
      </c>
      <c r="AM55" s="111">
        <f t="array" ref="AM55">IFERROR(
(MEDIAN((IF(DATOS_[[Sexo]:[Sexo]]=$B55,IF(DATOS_[[AGRUP. CLAS. PROF.]:[AGRUP. CLAS. PROF.]]=$B54,IF(DATOS_[[Check Periodo Ref.]:[Check Periodo Ref.]]="Dentro",IF(DATOS_[[Check Equiparado]:[Check Equiparado]]="Sí",IF(DATOS!BH$5="Sí",(1/DATOS_[[% anualiz]:[% anualiz]]),1)*IF(DATOS!BH$4="Sí",1/DATOS_[[% normaliz]:[% normaliz]],1)*(DATOS_[Conc.Sal.30])))))))),
0)</f>
        <v>0</v>
      </c>
      <c r="AN55" s="112">
        <f t="array" ref="AN55">IFERROR(
MEDIAN(IF(DATOS_[Sexo]=$B55,IF(DATOS_[[AGRUP. CLAS. PROF.]:[AGRUP. CLAS. PROF.]]=$B54,IF(DATOS_[Check Equiparado]="Sí",IF(DATOS_[Check Periodo Ref.]="Dentro",DATOS_[Tot COMPL.SAL Eq],FALSE))))),
0)</f>
        <v>0</v>
      </c>
      <c r="AO55" s="113">
        <f t="array" ref="AO55">IFERROR(
MEDIAN(IF(DATOS_[Sexo]=$B55,IF(DATOS_[[AGRUP. CLAS. PROF.]:[AGRUP. CLAS. PROF.]]=$B54,IF(DATOS_[Check Equiparado]="Sí",IF(DATOS_[Check Periodo Ref.]="Dentro",DATOS_[TOTAL SALARIO Eq],FALSE))))),
0)</f>
        <v>0</v>
      </c>
      <c r="AP55" s="114">
        <f t="array" ref="AP55">IFERROR(
(MEDIAN((IF(DATOS_[[Sexo]:[Sexo]]=$B55,IF(DATOS_[[AGRUP. CLAS. PROF.]:[AGRUP. CLAS. PROF.]]=$B54,IF(DATOS_[[Check Periodo Ref.]:[Check Periodo Ref.]]="Dentro",IF(DATOS_[[Check Equiparado]:[Check Equiparado]]="Sí",IF(DATOS!BI$5="Sí",(1/DATOS_[[% anualiz]:[% anualiz]]),1)*IF(DATOS!BI$4="Sí",1/DATOS_[[% normaliz]:[% normaliz]],1)*(DATOS_[C.Extra.01])))))))),
0)</f>
        <v>0</v>
      </c>
      <c r="AQ55" s="114">
        <f t="array" ref="AQ55">IFERROR(
(MEDIAN((IF(DATOS_[[Sexo]:[Sexo]]=$B55,IF(DATOS_[[AGRUP. CLAS. PROF.]:[AGRUP. CLAS. PROF.]]=$B54,IF(DATOS_[[Check Periodo Ref.]:[Check Periodo Ref.]]="Dentro",IF(DATOS_[[Check Equiparado]:[Check Equiparado]]="Sí",IF(DATOS!BJ$5="Sí",(1/DATOS_[[% anualiz]:[% anualiz]]),1)*IF(DATOS!BJ$4="Sí",1/DATOS_[[% normaliz]:[% normaliz]],1)*(DATOS_[C.Extra.02])))))))),
0)</f>
        <v>0</v>
      </c>
      <c r="AR55" s="114">
        <f t="array" ref="AR55">IFERROR(
(MEDIAN((IF(DATOS_[[Sexo]:[Sexo]]=$B55,IF(DATOS_[[AGRUP. CLAS. PROF.]:[AGRUP. CLAS. PROF.]]=$B54,IF(DATOS_[[Check Periodo Ref.]:[Check Periodo Ref.]]="Dentro",IF(DATOS_[[Check Equiparado]:[Check Equiparado]]="Sí",IF(DATOS!BK$5="Sí",(1/DATOS_[[% anualiz]:[% anualiz]]),1)*IF(DATOS!BK$4="Sí",1/DATOS_[[% normaliz]:[% normaliz]],1)*(DATOS_[C.Extra.03])))))))),
0)</f>
        <v>0</v>
      </c>
      <c r="AS55" s="114">
        <f t="array" ref="AS55">IFERROR(
(MEDIAN((IF(DATOS_[[Sexo]:[Sexo]]=$B55,IF(DATOS_[[AGRUP. CLAS. PROF.]:[AGRUP. CLAS. PROF.]]=$B54,IF(DATOS_[[Check Periodo Ref.]:[Check Periodo Ref.]]="Dentro",IF(DATOS_[[Check Equiparado]:[Check Equiparado]]="Sí",IF(DATOS!BL$5="Sí",(1/DATOS_[[% anualiz]:[% anualiz]]),1)*IF(DATOS!BL$4="Sí",1/DATOS_[[% normaliz]:[% normaliz]],1)*(DATOS_[C.Extra.04])))))))),
0)</f>
        <v>0</v>
      </c>
      <c r="AT55" s="114">
        <f t="array" ref="AT55">IFERROR(
(MEDIAN((IF(DATOS_[[Sexo]:[Sexo]]=$B55,IF(DATOS_[[AGRUP. CLAS. PROF.]:[AGRUP. CLAS. PROF.]]=$B54,IF(DATOS_[[Check Periodo Ref.]:[Check Periodo Ref.]]="Dentro",IF(DATOS_[[Check Equiparado]:[Check Equiparado]]="Sí",IF(DATOS!BM$5="Sí",(1/DATOS_[[% anualiz]:[% anualiz]]),1)*IF(DATOS!BM$4="Sí",1/DATOS_[[% normaliz]:[% normaliz]],1)*(DATOS_[C.Extra.05])))))))),
0)</f>
        <v>0</v>
      </c>
      <c r="AU55" s="115">
        <f t="array" ref="AU55">IFERROR(
MEDIAN(IF(DATOS_[Sexo]=$B55,IF(DATOS_[[AGRUP. CLAS. PROF.]:[AGRUP. CLAS. PROF.]]=$B54,IF(DATOS_[Check Equiparado]="Sí",IF(DATOS_[Check Periodo Ref.]="Dentro",DATOS_[Tot Extrasalarial Eq],FALSE))))),
0)</f>
        <v>0</v>
      </c>
      <c r="AV55" s="116">
        <f t="array" ref="AV55">IFERROR(
MEDIAN(IF(DATOS_[Sexo]=$B55,IF(DATOS_[[AGRUP. CLAS. PROF.]:[AGRUP. CLAS. PROF.]]=$B54,IF(DATOS_[Check Equiparado]="Sí",IF(DATOS_[Check Periodo Ref.]="Dentro",DATOS_[TOTAL Retrib Eq],FALSE))))),
0)</f>
        <v>0</v>
      </c>
    </row>
    <row r="56" spans="1:48" x14ac:dyDescent="0.3">
      <c r="A56" s="42" t="str">
        <f t="shared" ref="A56" si="58">+A55</f>
        <v>[ocultar]</v>
      </c>
      <c r="B56" s="86" t="s">
        <v>163</v>
      </c>
      <c r="C56" s="33">
        <f t="array" ref="C56">SUM(IF($B56=DATOS_[Sexo],
IF($B54=DATOS_[AGRUP. CLAS. PROF.],
IF("Dentro"=DATOS_[Check Periodo Ref.],
1/(COUNTIFS(DATOS_[Sexo],$B56,DATOS_[AGRUP. CLAS. PROF.],$B54,DATOS_[Check Periodo Ref.],"Dentro",DATOS_[id],DATOS_[id]))))))</f>
        <v>0</v>
      </c>
      <c r="D56" s="35">
        <f>COUNTIFS(DATOS_[AGRUP. CLAS. PROF.],$B54,DATOS_[Sexo],$B56,DATOS_[Check Periodo Ref.],"Dentro")</f>
        <v>0</v>
      </c>
      <c r="E56" s="35">
        <f>COUNTIFS(DATOS_[AGRUP. CLAS. PROF.],$B54,DATOS_[Sexo],$B56,DATOS_[Check Periodo Ref.],"Dentro",DATOS_[Check Nº SC Norm],"Sí")</f>
        <v>0</v>
      </c>
      <c r="F56" s="35">
        <f>COUNTIFS(DATOS_[AGRUP. CLAS. PROF.],$B54,DATOS_[Sexo],$B56,DATOS_[Check Periodo Ref.],"Dentro",DATOS_[Check Nº SC Anualiz],"Sí")</f>
        <v>0</v>
      </c>
      <c r="G56" s="35">
        <f>COUNTIFS(DATOS_[AGRUP. CLAS. PROF.],$B54,DATOS_[Sexo],$B56,DATOS_[Check Periodo Ref.],"Dentro",DATOS_[Check Nº SC Norm y Anualiz],"Sí")</f>
        <v>0</v>
      </c>
      <c r="H56" s="35">
        <f>COUNTIFS(DATOS_[AGRUP. CLAS. PROF.],$B54,DATOS_[Sexo],$B56,DATOS_[Check Periodo Ref.],"Dentro",DATOS_[Check Equiparación],"Sí")</f>
        <v>0</v>
      </c>
      <c r="I56" s="110" cm="1">
        <f t="array" ref="I56">IFERROR(
MEDIAN(IF(DATOS_[Sexo]=$B56,IF(DATOS_[[AGRUP. CLAS. PROF.]:[AGRUP. CLAS. PROF.]]=$B54,IF(DATOS_[Check Equiparado]="Sí",IF(DATOS_[Check Periodo Ref.]="Dentro",DATOS_[SALARIO BASE Eq],FALSE))))),
0)</f>
        <v>0</v>
      </c>
      <c r="J56" s="111">
        <f t="array" ref="J56">IFERROR(
(MEDIAN((IF(DATOS_[[Sexo]:[Sexo]]=$B56,IF(DATOS_[[AGRUP. CLAS. PROF.]:[AGRUP. CLAS. PROF.]]=$B54,IF(DATOS_[[Check Periodo Ref.]:[Check Periodo Ref.]]="Dentro",IF(DATOS_[[Check Equiparado]:[Check Equiparado]]="Sí",IF(DATOS!AE$5="Sí",(1/DATOS_[[% anualiz]:[% anualiz]]),1)*IF(DATOS!AE$4="Sí",1/DATOS_[[% normaliz]:[% normaliz]],1)*(DATOS_[Conc.Sal.01])))))))),
0)</f>
        <v>0</v>
      </c>
      <c r="K56" s="111">
        <f t="array" ref="K56">IFERROR(
(MEDIAN((IF(DATOS_[[Sexo]:[Sexo]]=$B56,IF(DATOS_[[AGRUP. CLAS. PROF.]:[AGRUP. CLAS. PROF.]]=$B54,IF(DATOS_[[Check Periodo Ref.]:[Check Periodo Ref.]]="Dentro",IF(DATOS_[[Check Equiparado]:[Check Equiparado]]="Sí",IF(DATOS!AF$5="Sí",(1/DATOS_[[% anualiz]:[% anualiz]]),1)*IF(DATOS!AF$4="Sí",1/DATOS_[[% normaliz]:[% normaliz]],1)*(DATOS_[Conc.Sal.02])))))))),
0)</f>
        <v>0</v>
      </c>
      <c r="L56" s="111">
        <f t="array" ref="L56">IFERROR(
(MEDIAN((IF(DATOS_[[Sexo]:[Sexo]]=$B56,IF(DATOS_[[AGRUP. CLAS. PROF.]:[AGRUP. CLAS. PROF.]]=$B54,IF(DATOS_[[Check Periodo Ref.]:[Check Periodo Ref.]]="Dentro",IF(DATOS_[[Check Equiparado]:[Check Equiparado]]="Sí",IF(DATOS!AG$5="Sí",(1/DATOS_[[% anualiz]:[% anualiz]]),1)*IF(DATOS!AG$4="Sí",1/DATOS_[[% normaliz]:[% normaliz]],1)*(DATOS_[Conc.Sal.03])))))))),
0)</f>
        <v>0</v>
      </c>
      <c r="M56" s="111">
        <f t="array" ref="M56">IFERROR(
(MEDIAN((IF(DATOS_[[Sexo]:[Sexo]]=$B56,IF(DATOS_[[AGRUP. CLAS. PROF.]:[AGRUP. CLAS. PROF.]]=$B54,IF(DATOS_[[Check Periodo Ref.]:[Check Periodo Ref.]]="Dentro",IF(DATOS_[[Check Equiparado]:[Check Equiparado]]="Sí",IF(DATOS!AH$5="Sí",(1/DATOS_[[% anualiz]:[% anualiz]]),1)*IF(DATOS!AH$4="Sí",1/DATOS_[[% normaliz]:[% normaliz]],1)*(DATOS_[Conc.Sal.04])))))))),
0)</f>
        <v>0</v>
      </c>
      <c r="N56" s="111">
        <f t="array" ref="N56">IFERROR(
(MEDIAN((IF(DATOS_[[Sexo]:[Sexo]]=$B56,IF(DATOS_[[AGRUP. CLAS. PROF.]:[AGRUP. CLAS. PROF.]]=$B54,IF(DATOS_[[Check Periodo Ref.]:[Check Periodo Ref.]]="Dentro",IF(DATOS_[[Check Equiparado]:[Check Equiparado]]="Sí",IF(DATOS!AI$5="Sí",(1/DATOS_[[% anualiz]:[% anualiz]]),1)*IF(DATOS!AI$4="Sí",1/DATOS_[[% normaliz]:[% normaliz]],1)*(DATOS_[Conc.Sal.05])))))))),
0)</f>
        <v>0</v>
      </c>
      <c r="O56" s="111">
        <f t="array" ref="O56">IFERROR(
(MEDIAN((IF(DATOS_[[Sexo]:[Sexo]]=$B56,IF(DATOS_[[AGRUP. CLAS. PROF.]:[AGRUP. CLAS. PROF.]]=$B54,IF(DATOS_[[Check Periodo Ref.]:[Check Periodo Ref.]]="Dentro",IF(DATOS_[[Check Equiparado]:[Check Equiparado]]="Sí",IF(DATOS!AJ$5="Sí",(1/DATOS_[[% anualiz]:[% anualiz]]),1)*IF(DATOS!AJ$4="Sí",1/DATOS_[[% normaliz]:[% normaliz]],1)*(DATOS_[Conc.Sal.06])))))))),
0)</f>
        <v>0</v>
      </c>
      <c r="P56" s="111">
        <f t="array" ref="P56">IFERROR(
(MEDIAN((IF(DATOS_[[Sexo]:[Sexo]]=$B56,IF(DATOS_[[AGRUP. CLAS. PROF.]:[AGRUP. CLAS. PROF.]]=$B54,IF(DATOS_[[Check Periodo Ref.]:[Check Periodo Ref.]]="Dentro",IF(DATOS_[[Check Equiparado]:[Check Equiparado]]="Sí",IF(DATOS!AK$5="Sí",(1/DATOS_[[% anualiz]:[% anualiz]]),1)*IF(DATOS!AK$4="Sí",1/DATOS_[[% normaliz]:[% normaliz]],1)*(DATOS_[Conc.Sal.07])))))))),
0)</f>
        <v>0</v>
      </c>
      <c r="Q56" s="111">
        <f t="array" ref="Q56">IFERROR(
(MEDIAN((IF(DATOS_[[Sexo]:[Sexo]]=$B56,IF(DATOS_[[AGRUP. CLAS. PROF.]:[AGRUP. CLAS. PROF.]]=$B54,IF(DATOS_[[Check Periodo Ref.]:[Check Periodo Ref.]]="Dentro",IF(DATOS_[[Check Equiparado]:[Check Equiparado]]="Sí",IF(DATOS!AL$5="Sí",(1/DATOS_[[% anualiz]:[% anualiz]]),1)*IF(DATOS!AL$4="Sí",1/DATOS_[[% normaliz]:[% normaliz]],1)*(DATOS_[Conc.Sal.08])))))))),
0)</f>
        <v>0</v>
      </c>
      <c r="R56" s="111">
        <f t="array" ref="R56">IFERROR(
(MEDIAN((IF(DATOS_[[Sexo]:[Sexo]]=$B56,IF(DATOS_[[AGRUP. CLAS. PROF.]:[AGRUP. CLAS. PROF.]]=$B54,IF(DATOS_[[Check Periodo Ref.]:[Check Periodo Ref.]]="Dentro",IF(DATOS_[[Check Equiparado]:[Check Equiparado]]="Sí",IF(DATOS!AM$5="Sí",(1/DATOS_[[% anualiz]:[% anualiz]]),1)*IF(DATOS!AM$4="Sí",1/DATOS_[[% normaliz]:[% normaliz]],1)*(DATOS_[Conc.Sal.09])))))))),
0)</f>
        <v>0</v>
      </c>
      <c r="S56" s="111">
        <f t="array" ref="S56">IFERROR(
(MEDIAN((IF(DATOS_[[Sexo]:[Sexo]]=$B56,IF(DATOS_[[AGRUP. CLAS. PROF.]:[AGRUP. CLAS. PROF.]]=$B54,IF(DATOS_[[Check Periodo Ref.]:[Check Periodo Ref.]]="Dentro",IF(DATOS_[[Check Equiparado]:[Check Equiparado]]="Sí",IF(DATOS!AN$5="Sí",(1/DATOS_[[% anualiz]:[% anualiz]]),1)*IF(DATOS!AN$4="Sí",1/DATOS_[[% normaliz]:[% normaliz]],1)*(DATOS_[Conc.Sal.10])))))))),
0)</f>
        <v>0</v>
      </c>
      <c r="T56" s="111">
        <f t="array" ref="T56">IFERROR(
(MEDIAN((IF(DATOS_[[Sexo]:[Sexo]]=$B56,IF(DATOS_[[AGRUP. CLAS. PROF.]:[AGRUP. CLAS. PROF.]]=$B54,IF(DATOS_[[Check Periodo Ref.]:[Check Periodo Ref.]]="Dentro",IF(DATOS_[[Check Equiparado]:[Check Equiparado]]="Sí",IF(DATOS!AO$5="Sí",(1/DATOS_[[% anualiz]:[% anualiz]]),1)*IF(DATOS!AO$4="Sí",1/DATOS_[[% normaliz]:[% normaliz]],1)*(DATOS_[Conc.Sal.11])))))))),
0)</f>
        <v>0</v>
      </c>
      <c r="U56" s="111">
        <f t="array" ref="U56">IFERROR(
(MEDIAN((IF(DATOS_[[Sexo]:[Sexo]]=$B56,IF(DATOS_[[AGRUP. CLAS. PROF.]:[AGRUP. CLAS. PROF.]]=$B54,IF(DATOS_[[Check Periodo Ref.]:[Check Periodo Ref.]]="Dentro",IF(DATOS_[[Check Equiparado]:[Check Equiparado]]="Sí",IF(DATOS!AP$5="Sí",(1/DATOS_[[% anualiz]:[% anualiz]]),1)*IF(DATOS!AP$4="Sí",1/DATOS_[[% normaliz]:[% normaliz]],1)*(DATOS_[Conc.Sal.12])))))))),
0)</f>
        <v>0</v>
      </c>
      <c r="V56" s="111">
        <f t="array" ref="V56">IFERROR(
(MEDIAN((IF(DATOS_[[Sexo]:[Sexo]]=$B56,IF(DATOS_[[AGRUP. CLAS. PROF.]:[AGRUP. CLAS. PROF.]]=$B54,IF(DATOS_[[Check Periodo Ref.]:[Check Periodo Ref.]]="Dentro",IF(DATOS_[[Check Equiparado]:[Check Equiparado]]="Sí",IF(DATOS!AQ$5="Sí",(1/DATOS_[[% anualiz]:[% anualiz]]),1)*IF(DATOS!AQ$4="Sí",1/DATOS_[[% normaliz]:[% normaliz]],1)*(DATOS_[Conc.Sal.13])))))))),
0)</f>
        <v>0</v>
      </c>
      <c r="W56" s="111">
        <f t="array" ref="W56">IFERROR(
(MEDIAN((IF(DATOS_[[Sexo]:[Sexo]]=$B56,IF(DATOS_[[AGRUP. CLAS. PROF.]:[AGRUP. CLAS. PROF.]]=$B54,IF(DATOS_[[Check Periodo Ref.]:[Check Periodo Ref.]]="Dentro",IF(DATOS_[[Check Equiparado]:[Check Equiparado]]="Sí",IF(DATOS!AR$5="Sí",(1/DATOS_[[% anualiz]:[% anualiz]]),1)*IF(DATOS!AR$4="Sí",1/DATOS_[[% normaliz]:[% normaliz]],1)*(DATOS_[Conc.Sal.14])))))))),
0)</f>
        <v>0</v>
      </c>
      <c r="X56" s="111">
        <f t="array" ref="X56">IFERROR(
(MEDIAN((IF(DATOS_[[Sexo]:[Sexo]]=$B56,IF(DATOS_[[AGRUP. CLAS. PROF.]:[AGRUP. CLAS. PROF.]]=$B54,IF(DATOS_[[Check Periodo Ref.]:[Check Periodo Ref.]]="Dentro",IF(DATOS_[[Check Equiparado]:[Check Equiparado]]="Sí",IF(DATOS!AS$5="Sí",(1/DATOS_[[% anualiz]:[% anualiz]]),1)*IF(DATOS!AS$4="Sí",1/DATOS_[[% normaliz]:[% normaliz]],1)*(DATOS_[Conc.Sal.15])))))))),
0)</f>
        <v>0</v>
      </c>
      <c r="Y56" s="111">
        <f t="array" ref="Y56">IFERROR(
(MEDIAN((IF(DATOS_[[Sexo]:[Sexo]]=$B56,IF(DATOS_[[AGRUP. CLAS. PROF.]:[AGRUP. CLAS. PROF.]]=$B54,IF(DATOS_[[Check Periodo Ref.]:[Check Periodo Ref.]]="Dentro",IF(DATOS_[[Check Equiparado]:[Check Equiparado]]="Sí",IF(DATOS!AT$5="Sí",(1/DATOS_[[% anualiz]:[% anualiz]]),1)*IF(DATOS!AT$4="Sí",1/DATOS_[[% normaliz]:[% normaliz]],1)*(DATOS_[Conc.Sal.16])))))))),
0)</f>
        <v>0</v>
      </c>
      <c r="Z56" s="111">
        <f t="array" ref="Z56">IFERROR(
(MEDIAN((IF(DATOS_[[Sexo]:[Sexo]]=$B56,IF(DATOS_[[AGRUP. CLAS. PROF.]:[AGRUP. CLAS. PROF.]]=$B54,IF(DATOS_[[Check Periodo Ref.]:[Check Periodo Ref.]]="Dentro",IF(DATOS_[[Check Equiparado]:[Check Equiparado]]="Sí",IF(DATOS!AU$5="Sí",(1/DATOS_[[% anualiz]:[% anualiz]]),1)*IF(DATOS!AU$4="Sí",1/DATOS_[[% normaliz]:[% normaliz]],1)*(DATOS_[Conc.Sal.17])))))))),
0)</f>
        <v>0</v>
      </c>
      <c r="AA56" s="111">
        <f t="array" ref="AA56">IFERROR(
(MEDIAN((IF(DATOS_[[Sexo]:[Sexo]]=$B56,IF(DATOS_[[AGRUP. CLAS. PROF.]:[AGRUP. CLAS. PROF.]]=$B54,IF(DATOS_[[Check Periodo Ref.]:[Check Periodo Ref.]]="Dentro",IF(DATOS_[[Check Equiparado]:[Check Equiparado]]="Sí",IF(DATOS!AV$5="Sí",(1/DATOS_[[% anualiz]:[% anualiz]]),1)*IF(DATOS!AV$4="Sí",1/DATOS_[[% normaliz]:[% normaliz]],1)*(DATOS_[Conc.Sal.18])))))))),
0)</f>
        <v>0</v>
      </c>
      <c r="AB56" s="111">
        <f t="array" ref="AB56">IFERROR(
(MEDIAN((IF(DATOS_[[Sexo]:[Sexo]]=$B56,IF(DATOS_[[AGRUP. CLAS. PROF.]:[AGRUP. CLAS. PROF.]]=$B54,IF(DATOS_[[Check Periodo Ref.]:[Check Periodo Ref.]]="Dentro",IF(DATOS_[[Check Equiparado]:[Check Equiparado]]="Sí",IF(DATOS!AW$5="Sí",(1/DATOS_[[% anualiz]:[% anualiz]]),1)*IF(DATOS!AW$4="Sí",1/DATOS_[[% normaliz]:[% normaliz]],1)*(DATOS_[Conc.Sal.19])))))))),
0)</f>
        <v>0</v>
      </c>
      <c r="AC56" s="111">
        <f t="array" ref="AC56">IFERROR(
(MEDIAN((IF(DATOS_[[Sexo]:[Sexo]]=$B56,IF(DATOS_[[AGRUP. CLAS. PROF.]:[AGRUP. CLAS. PROF.]]=$B54,IF(DATOS_[[Check Periodo Ref.]:[Check Periodo Ref.]]="Dentro",IF(DATOS_[[Check Equiparado]:[Check Equiparado]]="Sí",IF(DATOS!AX$5="Sí",(1/DATOS_[[% anualiz]:[% anualiz]]),1)*IF(DATOS!AX$4="Sí",1/DATOS_[[% normaliz]:[% normaliz]],1)*(DATOS_[Conc.Sal.20])))))))),
0)</f>
        <v>0</v>
      </c>
      <c r="AD56" s="111">
        <f t="array" ref="AD56">IFERROR(
(MEDIAN((IF(DATOS_[[Sexo]:[Sexo]]=$B56,IF(DATOS_[[AGRUP. CLAS. PROF.]:[AGRUP. CLAS. PROF.]]=$B54,IF(DATOS_[[Check Periodo Ref.]:[Check Periodo Ref.]]="Dentro",IF(DATOS_[[Check Equiparado]:[Check Equiparado]]="Sí",IF(DATOS!AY$5="Sí",(1/DATOS_[[% anualiz]:[% anualiz]]),1)*IF(DATOS!AY$4="Sí",1/DATOS_[[% normaliz]:[% normaliz]],1)*(DATOS_[Conc.Sal.21])))))))),
0)</f>
        <v>0</v>
      </c>
      <c r="AE56" s="111">
        <f t="array" ref="AE56">IFERROR(
(MEDIAN((IF(DATOS_[[Sexo]:[Sexo]]=$B56,IF(DATOS_[[AGRUP. CLAS. PROF.]:[AGRUP. CLAS. PROF.]]=$B54,IF(DATOS_[[Check Periodo Ref.]:[Check Periodo Ref.]]="Dentro",IF(DATOS_[[Check Equiparado]:[Check Equiparado]]="Sí",IF(DATOS!AZ$5="Sí",(1/DATOS_[[% anualiz]:[% anualiz]]),1)*IF(DATOS!AZ$4="Sí",1/DATOS_[[% normaliz]:[% normaliz]],1)*(DATOS_[Conc.Sal.22])))))))),
0)</f>
        <v>0</v>
      </c>
      <c r="AF56" s="111">
        <f t="array" ref="AF56">IFERROR(
(MEDIAN((IF(DATOS_[[Sexo]:[Sexo]]=$B56,IF(DATOS_[[AGRUP. CLAS. PROF.]:[AGRUP. CLAS. PROF.]]=$B54,IF(DATOS_[[Check Periodo Ref.]:[Check Periodo Ref.]]="Dentro",IF(DATOS_[[Check Equiparado]:[Check Equiparado]]="Sí",IF(DATOS!BA$5="Sí",(1/DATOS_[[% anualiz]:[% anualiz]]),1)*IF(DATOS!BA$4="Sí",1/DATOS_[[% normaliz]:[% normaliz]],1)*(DATOS_[Conc.Sal.23])))))))),
0)</f>
        <v>0</v>
      </c>
      <c r="AG56" s="111">
        <f t="array" ref="AG56">IFERROR(
(MEDIAN((IF(DATOS_[[Sexo]:[Sexo]]=$B56,IF(DATOS_[[AGRUP. CLAS. PROF.]:[AGRUP. CLAS. PROF.]]=$B54,IF(DATOS_[[Check Periodo Ref.]:[Check Periodo Ref.]]="Dentro",IF(DATOS_[[Check Equiparado]:[Check Equiparado]]="Sí",IF(DATOS!BB$5="Sí",(1/DATOS_[[% anualiz]:[% anualiz]]),1)*IF(DATOS!BB$4="Sí",1/DATOS_[[% normaliz]:[% normaliz]],1)*(DATOS_[Conc.Sal.24])))))))),
0)</f>
        <v>0</v>
      </c>
      <c r="AH56" s="111">
        <f t="array" ref="AH56">IFERROR(
(MEDIAN((IF(DATOS_[[Sexo]:[Sexo]]=$B56,IF(DATOS_[[AGRUP. CLAS. PROF.]:[AGRUP. CLAS. PROF.]]=$B54,IF(DATOS_[[Check Periodo Ref.]:[Check Periodo Ref.]]="Dentro",IF(DATOS_[[Check Equiparado]:[Check Equiparado]]="Sí",IF(DATOS!BC$5="Sí",(1/DATOS_[[% anualiz]:[% anualiz]]),1)*IF(DATOS!BC$4="Sí",1/DATOS_[[% normaliz]:[% normaliz]],1)*(DATOS_[Conc.Sal.25])))))))),
0)</f>
        <v>0</v>
      </c>
      <c r="AI56" s="111">
        <f t="array" ref="AI56">IFERROR(
(MEDIAN((IF(DATOS_[[Sexo]:[Sexo]]=$B56,IF(DATOS_[[AGRUP. CLAS. PROF.]:[AGRUP. CLAS. PROF.]]=$B54,IF(DATOS_[[Check Periodo Ref.]:[Check Periodo Ref.]]="Dentro",IF(DATOS_[[Check Equiparado]:[Check Equiparado]]="Sí",IF(DATOS!BD$5="Sí",(1/DATOS_[[% anualiz]:[% anualiz]]),1)*IF(DATOS!BD$4="Sí",1/DATOS_[[% normaliz]:[% normaliz]],1)*(DATOS_[Conc.Sal.26])))))))),
0)</f>
        <v>0</v>
      </c>
      <c r="AJ56" s="111">
        <f t="array" ref="AJ56">IFERROR(
(MEDIAN((IF(DATOS_[[Sexo]:[Sexo]]=$B56,IF(DATOS_[[AGRUP. CLAS. PROF.]:[AGRUP. CLAS. PROF.]]=$B54,IF(DATOS_[[Check Periodo Ref.]:[Check Periodo Ref.]]="Dentro",IF(DATOS_[[Check Equiparado]:[Check Equiparado]]="Sí",IF(DATOS!BE$5="Sí",(1/DATOS_[[% anualiz]:[% anualiz]]),1)*IF(DATOS!BE$4="Sí",1/DATOS_[[% normaliz]:[% normaliz]],1)*(DATOS_[Conc.Sal.27])))))))),
0)</f>
        <v>0</v>
      </c>
      <c r="AK56" s="111">
        <f t="array" ref="AK56">IFERROR(
(MEDIAN((IF(DATOS_[[Sexo]:[Sexo]]=$B56,IF(DATOS_[[AGRUP. CLAS. PROF.]:[AGRUP. CLAS. PROF.]]=$B54,IF(DATOS_[[Check Periodo Ref.]:[Check Periodo Ref.]]="Dentro",IF(DATOS_[[Check Equiparado]:[Check Equiparado]]="Sí",IF(DATOS!BF$5="Sí",(1/DATOS_[[% anualiz]:[% anualiz]]),1)*IF(DATOS!BF$4="Sí",1/DATOS_[[% normaliz]:[% normaliz]],1)*(DATOS_[Conc.Sal.28])))))))),
0)</f>
        <v>0</v>
      </c>
      <c r="AL56" s="111">
        <f t="array" ref="AL56">IFERROR(
(MEDIAN((IF(DATOS_[[Sexo]:[Sexo]]=$B56,IF(DATOS_[[AGRUP. CLAS. PROF.]:[AGRUP. CLAS. PROF.]]=$B54,IF(DATOS_[[Check Periodo Ref.]:[Check Periodo Ref.]]="Dentro",IF(DATOS_[[Check Equiparado]:[Check Equiparado]]="Sí",IF(DATOS!BG$5="Sí",(1/DATOS_[[% anualiz]:[% anualiz]]),1)*IF(DATOS!BG$4="Sí",1/DATOS_[[% normaliz]:[% normaliz]],1)*(DATOS_[Conc.Sal.29])))))))),
0)</f>
        <v>0</v>
      </c>
      <c r="AM56" s="111">
        <f t="array" ref="AM56">IFERROR(
(MEDIAN((IF(DATOS_[[Sexo]:[Sexo]]=$B56,IF(DATOS_[[AGRUP. CLAS. PROF.]:[AGRUP. CLAS. PROF.]]=$B54,IF(DATOS_[[Check Periodo Ref.]:[Check Periodo Ref.]]="Dentro",IF(DATOS_[[Check Equiparado]:[Check Equiparado]]="Sí",IF(DATOS!BH$5="Sí",(1/DATOS_[[% anualiz]:[% anualiz]]),1)*IF(DATOS!BH$4="Sí",1/DATOS_[[% normaliz]:[% normaliz]],1)*(DATOS_[Conc.Sal.30])))))))),
0)</f>
        <v>0</v>
      </c>
      <c r="AN56" s="112">
        <f t="array" ref="AN56">IFERROR(
MEDIAN(IF(DATOS_[Sexo]=$B56,IF(DATOS_[[AGRUP. CLAS. PROF.]:[AGRUP. CLAS. PROF.]]=$B54,IF(DATOS_[Check Equiparado]="Sí",IF(DATOS_[Check Periodo Ref.]="Dentro",DATOS_[Tot COMPL.SAL Eq],FALSE))))),
0)</f>
        <v>0</v>
      </c>
      <c r="AO56" s="113">
        <f t="array" ref="AO56">IFERROR(
MEDIAN(IF(DATOS_[Sexo]=$B56,IF(DATOS_[[AGRUP. CLAS. PROF.]:[AGRUP. CLAS. PROF.]]=$B54,IF(DATOS_[Check Equiparado]="Sí",IF(DATOS_[Check Periodo Ref.]="Dentro",DATOS_[TOTAL SALARIO Eq],FALSE))))),
0)</f>
        <v>0</v>
      </c>
      <c r="AP56" s="114">
        <f t="array" ref="AP56">IFERROR(
(MEDIAN((IF(DATOS_[[Sexo]:[Sexo]]=$B56,IF(DATOS_[[AGRUP. CLAS. PROF.]:[AGRUP. CLAS. PROF.]]=$B54,IF(DATOS_[[Check Periodo Ref.]:[Check Periodo Ref.]]="Dentro",IF(DATOS_[[Check Equiparado]:[Check Equiparado]]="Sí",IF(DATOS!BI$5="Sí",(1/DATOS_[[% anualiz]:[% anualiz]]),1)*IF(DATOS!BI$4="Sí",1/DATOS_[[% normaliz]:[% normaliz]],1)*(DATOS_[C.Extra.01])))))))),
0)</f>
        <v>0</v>
      </c>
      <c r="AQ56" s="114">
        <f t="array" ref="AQ56">IFERROR(
(MEDIAN((IF(DATOS_[[Sexo]:[Sexo]]=$B56,IF(DATOS_[[AGRUP. CLAS. PROF.]:[AGRUP. CLAS. PROF.]]=$B54,IF(DATOS_[[Check Periodo Ref.]:[Check Periodo Ref.]]="Dentro",IF(DATOS_[[Check Equiparado]:[Check Equiparado]]="Sí",IF(DATOS!BJ$5="Sí",(1/DATOS_[[% anualiz]:[% anualiz]]),1)*IF(DATOS!BJ$4="Sí",1/DATOS_[[% normaliz]:[% normaliz]],1)*(DATOS_[C.Extra.02])))))))),
0)</f>
        <v>0</v>
      </c>
      <c r="AR56" s="114">
        <f t="array" ref="AR56">IFERROR(
(MEDIAN((IF(DATOS_[[Sexo]:[Sexo]]=$B56,IF(DATOS_[[AGRUP. CLAS. PROF.]:[AGRUP. CLAS. PROF.]]=$B54,IF(DATOS_[[Check Periodo Ref.]:[Check Periodo Ref.]]="Dentro",IF(DATOS_[[Check Equiparado]:[Check Equiparado]]="Sí",IF(DATOS!BK$5="Sí",(1/DATOS_[[% anualiz]:[% anualiz]]),1)*IF(DATOS!BK$4="Sí",1/DATOS_[[% normaliz]:[% normaliz]],1)*(DATOS_[C.Extra.03])))))))),
0)</f>
        <v>0</v>
      </c>
      <c r="AS56" s="114">
        <f t="array" ref="AS56">IFERROR(
(MEDIAN((IF(DATOS_[[Sexo]:[Sexo]]=$B56,IF(DATOS_[[AGRUP. CLAS. PROF.]:[AGRUP. CLAS. PROF.]]=$B54,IF(DATOS_[[Check Periodo Ref.]:[Check Periodo Ref.]]="Dentro",IF(DATOS_[[Check Equiparado]:[Check Equiparado]]="Sí",IF(DATOS!BL$5="Sí",(1/DATOS_[[% anualiz]:[% anualiz]]),1)*IF(DATOS!BL$4="Sí",1/DATOS_[[% normaliz]:[% normaliz]],1)*(DATOS_[C.Extra.04])))))))),
0)</f>
        <v>0</v>
      </c>
      <c r="AT56" s="114">
        <f t="array" ref="AT56">IFERROR(
(MEDIAN((IF(DATOS_[[Sexo]:[Sexo]]=$B56,IF(DATOS_[[AGRUP. CLAS. PROF.]:[AGRUP. CLAS. PROF.]]=$B54,IF(DATOS_[[Check Periodo Ref.]:[Check Periodo Ref.]]="Dentro",IF(DATOS_[[Check Equiparado]:[Check Equiparado]]="Sí",IF(DATOS!BM$5="Sí",(1/DATOS_[[% anualiz]:[% anualiz]]),1)*IF(DATOS!BM$4="Sí",1/DATOS_[[% normaliz]:[% normaliz]],1)*(DATOS_[C.Extra.05])))))))),
0)</f>
        <v>0</v>
      </c>
      <c r="AU56" s="115">
        <f t="array" ref="AU56">IFERROR(
MEDIAN(IF(DATOS_[Sexo]=$B56,IF(DATOS_[[AGRUP. CLAS. PROF.]:[AGRUP. CLAS. PROF.]]=$B54,IF(DATOS_[Check Equiparado]="Sí",IF(DATOS_[Check Periodo Ref.]="Dentro",DATOS_[Tot Extrasalarial Eq],FALSE))))),
0)</f>
        <v>0</v>
      </c>
      <c r="AV56" s="116">
        <f t="array" ref="AV56">IFERROR(
MEDIAN(IF(DATOS_[Sexo]=$B56,IF(DATOS_[[AGRUP. CLAS. PROF.]:[AGRUP. CLAS. PROF.]]=$B54,IF(DATOS_[Check Equiparado]="Sí",IF(DATOS_[Check Periodo Ref.]="Dentro",DATOS_[TOTAL Retrib Eq],FALSE))))),
0)</f>
        <v>0</v>
      </c>
    </row>
    <row r="57" spans="1:48" ht="17.25" thickBot="1" x14ac:dyDescent="0.35">
      <c r="A57" s="42" t="str">
        <f t="shared" ref="A57" si="59">+A58</f>
        <v>[ocultar]</v>
      </c>
      <c r="B57" s="90" t="s">
        <v>231</v>
      </c>
      <c r="C57" s="109"/>
      <c r="D57" s="41"/>
      <c r="E57" s="41"/>
      <c r="F57" s="41"/>
      <c r="G57" s="41"/>
      <c r="H57" s="41"/>
      <c r="I57" s="119" t="str">
        <f t="shared" ref="I57:AV57" si="60">IFERROR((I58-I59)/I58,"")</f>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3" t="str">
        <f t="shared" si="60"/>
        <v/>
      </c>
      <c r="W57" s="123" t="str">
        <f t="shared" si="60"/>
        <v/>
      </c>
      <c r="X57" s="123" t="str">
        <f t="shared" si="60"/>
        <v/>
      </c>
      <c r="Y57" s="123"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2" t="str">
        <f t="shared" si="60"/>
        <v/>
      </c>
      <c r="AK57" s="122" t="str">
        <f t="shared" si="60"/>
        <v/>
      </c>
      <c r="AL57" s="122" t="str">
        <f t="shared" si="60"/>
        <v/>
      </c>
      <c r="AM57" s="122" t="str">
        <f t="shared" si="60"/>
        <v/>
      </c>
      <c r="AN57" s="124" t="str">
        <f t="shared" si="60"/>
        <v/>
      </c>
      <c r="AO57" s="128" t="str">
        <f t="shared" si="60"/>
        <v/>
      </c>
      <c r="AP57" s="125" t="str">
        <f t="shared" si="60"/>
        <v/>
      </c>
      <c r="AQ57" s="125" t="str">
        <f t="shared" si="60"/>
        <v/>
      </c>
      <c r="AR57" s="125" t="str">
        <f t="shared" si="60"/>
        <v/>
      </c>
      <c r="AS57" s="125" t="str">
        <f t="shared" si="60"/>
        <v/>
      </c>
      <c r="AT57" s="125" t="str">
        <f t="shared" si="60"/>
        <v/>
      </c>
      <c r="AU57" s="126" t="str">
        <f t="shared" si="60"/>
        <v/>
      </c>
      <c r="AV57" s="127" t="str">
        <f t="shared" si="60"/>
        <v/>
      </c>
    </row>
    <row r="58" spans="1:48" x14ac:dyDescent="0.3">
      <c r="A58" s="42" t="str">
        <f t="shared" ref="A58" si="61">+IF(C58+C59=0,"[ocultar]","")</f>
        <v>[ocultar]</v>
      </c>
      <c r="B58" s="86" t="s">
        <v>162</v>
      </c>
      <c r="C58" s="33">
        <f t="array" ref="C58">SUM(IF($B58=DATOS_[Sexo],
IF($B57=DATOS_[AGRUP. CLAS. PROF.],
IF("Dentro"=DATOS_[Check Periodo Ref.],
1/(COUNTIFS(DATOS_[Sexo],$B58,DATOS_[AGRUP. CLAS. PROF.],$B57,DATOS_[Check Periodo Ref.],"Dentro",DATOS_[id],DATOS_[id]))))))</f>
        <v>0</v>
      </c>
      <c r="D58" s="35">
        <f>COUNTIFS(DATOS_[AGRUP. CLAS. PROF.],$B57,DATOS_[Sexo],$B58,DATOS_[Check Periodo Ref.],"Dentro")</f>
        <v>0</v>
      </c>
      <c r="E58" s="35">
        <f>COUNTIFS(DATOS_[AGRUP. CLAS. PROF.],$B57,DATOS_[Sexo],$B58,DATOS_[Check Periodo Ref.],"Dentro",DATOS_[Check Nº SC Norm],"Sí")</f>
        <v>0</v>
      </c>
      <c r="F58" s="35">
        <f>COUNTIFS(DATOS_[AGRUP. CLAS. PROF.],$B57,DATOS_[Sexo],$B58,DATOS_[Check Periodo Ref.],"Dentro",DATOS_[Check Nº SC Anualiz],"Sí")</f>
        <v>0</v>
      </c>
      <c r="G58" s="35">
        <f>COUNTIFS(DATOS_[AGRUP. CLAS. PROF.],$B57,DATOS_[Sexo],$B58,DATOS_[Check Periodo Ref.],"Dentro",DATOS_[Check Nº SC Norm y Anualiz],"Sí")</f>
        <v>0</v>
      </c>
      <c r="H58" s="35">
        <f>COUNTIFS(DATOS_[AGRUP. CLAS. PROF.],$B57,DATOS_[Sexo],$B58,DATOS_[Check Periodo Ref.],"Dentro",DATOS_[Check Equiparación],"Sí")</f>
        <v>0</v>
      </c>
      <c r="I58" s="110">
        <f t="array" ref="I58">IFERROR(
MEDIAN(IF(DATOS_[Sexo]=$B58,IF(DATOS_[[AGRUP. CLAS. PROF.]:[AGRUP. CLAS. PROF.]]=$B57,IF(DATOS_[Check Equiparado]="Sí",IF(DATOS_[Check Periodo Ref.]="Dentro",DATOS_[SALARIO BASE Eq],FALSE))))),
0)</f>
        <v>0</v>
      </c>
      <c r="J58" s="111">
        <f t="array" ref="J58">IFERROR(
(MEDIAN((IF(DATOS_[[Sexo]:[Sexo]]=$B58,IF(DATOS_[[AGRUP. CLAS. PROF.]:[AGRUP. CLAS. PROF.]]=$B57,IF(DATOS_[[Check Periodo Ref.]:[Check Periodo Ref.]]="Dentro",IF(DATOS_[[Check Equiparado]:[Check Equiparado]]="Sí",IF(DATOS!AE$5="Sí",(1/DATOS_[[% anualiz]:[% anualiz]]),1)*IF(DATOS!AE$4="Sí",1/DATOS_[[% normaliz]:[% normaliz]],1)*(DATOS_[Conc.Sal.01])))))))),
0)</f>
        <v>0</v>
      </c>
      <c r="K58" s="111">
        <f t="array" ref="K58">IFERROR(
(MEDIAN((IF(DATOS_[[Sexo]:[Sexo]]=$B58,IF(DATOS_[[AGRUP. CLAS. PROF.]:[AGRUP. CLAS. PROF.]]=$B57,IF(DATOS_[[Check Periodo Ref.]:[Check Periodo Ref.]]="Dentro",IF(DATOS_[[Check Equiparado]:[Check Equiparado]]="Sí",IF(DATOS!AF$5="Sí",(1/DATOS_[[% anualiz]:[% anualiz]]),1)*IF(DATOS!AF$4="Sí",1/DATOS_[[% normaliz]:[% normaliz]],1)*(DATOS_[Conc.Sal.02])))))))),
0)</f>
        <v>0</v>
      </c>
      <c r="L58" s="111">
        <f t="array" ref="L58">IFERROR(
(MEDIAN((IF(DATOS_[[Sexo]:[Sexo]]=$B58,IF(DATOS_[[AGRUP. CLAS. PROF.]:[AGRUP. CLAS. PROF.]]=$B57,IF(DATOS_[[Check Periodo Ref.]:[Check Periodo Ref.]]="Dentro",IF(DATOS_[[Check Equiparado]:[Check Equiparado]]="Sí",IF(DATOS!AG$5="Sí",(1/DATOS_[[% anualiz]:[% anualiz]]),1)*IF(DATOS!AG$4="Sí",1/DATOS_[[% normaliz]:[% normaliz]],1)*(DATOS_[Conc.Sal.03])))))))),
0)</f>
        <v>0</v>
      </c>
      <c r="M58" s="111">
        <f t="array" ref="M58">IFERROR(
(MEDIAN((IF(DATOS_[[Sexo]:[Sexo]]=$B58,IF(DATOS_[[AGRUP. CLAS. PROF.]:[AGRUP. CLAS. PROF.]]=$B57,IF(DATOS_[[Check Periodo Ref.]:[Check Periodo Ref.]]="Dentro",IF(DATOS_[[Check Equiparado]:[Check Equiparado]]="Sí",IF(DATOS!AH$5="Sí",(1/DATOS_[[% anualiz]:[% anualiz]]),1)*IF(DATOS!AH$4="Sí",1/DATOS_[[% normaliz]:[% normaliz]],1)*(DATOS_[Conc.Sal.04])))))))),
0)</f>
        <v>0</v>
      </c>
      <c r="N58" s="111">
        <f t="array" ref="N58">IFERROR(
(MEDIAN((IF(DATOS_[[Sexo]:[Sexo]]=$B58,IF(DATOS_[[AGRUP. CLAS. PROF.]:[AGRUP. CLAS. PROF.]]=$B57,IF(DATOS_[[Check Periodo Ref.]:[Check Periodo Ref.]]="Dentro",IF(DATOS_[[Check Equiparado]:[Check Equiparado]]="Sí",IF(DATOS!AI$5="Sí",(1/DATOS_[[% anualiz]:[% anualiz]]),1)*IF(DATOS!AI$4="Sí",1/DATOS_[[% normaliz]:[% normaliz]],1)*(DATOS_[Conc.Sal.05])))))))),
0)</f>
        <v>0</v>
      </c>
      <c r="O58" s="111">
        <f t="array" ref="O58">IFERROR(
(MEDIAN((IF(DATOS_[[Sexo]:[Sexo]]=$B58,IF(DATOS_[[AGRUP. CLAS. PROF.]:[AGRUP. CLAS. PROF.]]=$B57,IF(DATOS_[[Check Periodo Ref.]:[Check Periodo Ref.]]="Dentro",IF(DATOS_[[Check Equiparado]:[Check Equiparado]]="Sí",IF(DATOS!AJ$5="Sí",(1/DATOS_[[% anualiz]:[% anualiz]]),1)*IF(DATOS!AJ$4="Sí",1/DATOS_[[% normaliz]:[% normaliz]],1)*(DATOS_[Conc.Sal.06])))))))),
0)</f>
        <v>0</v>
      </c>
      <c r="P58" s="111">
        <f t="array" ref="P58">IFERROR(
(MEDIAN((IF(DATOS_[[Sexo]:[Sexo]]=$B58,IF(DATOS_[[AGRUP. CLAS. PROF.]:[AGRUP. CLAS. PROF.]]=$B57,IF(DATOS_[[Check Periodo Ref.]:[Check Periodo Ref.]]="Dentro",IF(DATOS_[[Check Equiparado]:[Check Equiparado]]="Sí",IF(DATOS!AK$5="Sí",(1/DATOS_[[% anualiz]:[% anualiz]]),1)*IF(DATOS!AK$4="Sí",1/DATOS_[[% normaliz]:[% normaliz]],1)*(DATOS_[Conc.Sal.07])))))))),
0)</f>
        <v>0</v>
      </c>
      <c r="Q58" s="111">
        <f t="array" ref="Q58">IFERROR(
(MEDIAN((IF(DATOS_[[Sexo]:[Sexo]]=$B58,IF(DATOS_[[AGRUP. CLAS. PROF.]:[AGRUP. CLAS. PROF.]]=$B57,IF(DATOS_[[Check Periodo Ref.]:[Check Periodo Ref.]]="Dentro",IF(DATOS_[[Check Equiparado]:[Check Equiparado]]="Sí",IF(DATOS!AL$5="Sí",(1/DATOS_[[% anualiz]:[% anualiz]]),1)*IF(DATOS!AL$4="Sí",1/DATOS_[[% normaliz]:[% normaliz]],1)*(DATOS_[Conc.Sal.08])))))))),
0)</f>
        <v>0</v>
      </c>
      <c r="R58" s="111">
        <f t="array" ref="R58">IFERROR(
(MEDIAN((IF(DATOS_[[Sexo]:[Sexo]]=$B58,IF(DATOS_[[AGRUP. CLAS. PROF.]:[AGRUP. CLAS. PROF.]]=$B57,IF(DATOS_[[Check Periodo Ref.]:[Check Periodo Ref.]]="Dentro",IF(DATOS_[[Check Equiparado]:[Check Equiparado]]="Sí",IF(DATOS!AM$5="Sí",(1/DATOS_[[% anualiz]:[% anualiz]]),1)*IF(DATOS!AM$4="Sí",1/DATOS_[[% normaliz]:[% normaliz]],1)*(DATOS_[Conc.Sal.09])))))))),
0)</f>
        <v>0</v>
      </c>
      <c r="S58" s="111">
        <f t="array" ref="S58">IFERROR(
(MEDIAN((IF(DATOS_[[Sexo]:[Sexo]]=$B58,IF(DATOS_[[AGRUP. CLAS. PROF.]:[AGRUP. CLAS. PROF.]]=$B57,IF(DATOS_[[Check Periodo Ref.]:[Check Periodo Ref.]]="Dentro",IF(DATOS_[[Check Equiparado]:[Check Equiparado]]="Sí",IF(DATOS!AN$5="Sí",(1/DATOS_[[% anualiz]:[% anualiz]]),1)*IF(DATOS!AN$4="Sí",1/DATOS_[[% normaliz]:[% normaliz]],1)*(DATOS_[Conc.Sal.10])))))))),
0)</f>
        <v>0</v>
      </c>
      <c r="T58" s="111">
        <f t="array" ref="T58">IFERROR(
(MEDIAN((IF(DATOS_[[Sexo]:[Sexo]]=$B58,IF(DATOS_[[AGRUP. CLAS. PROF.]:[AGRUP. CLAS. PROF.]]=$B57,IF(DATOS_[[Check Periodo Ref.]:[Check Periodo Ref.]]="Dentro",IF(DATOS_[[Check Equiparado]:[Check Equiparado]]="Sí",IF(DATOS!AO$5="Sí",(1/DATOS_[[% anualiz]:[% anualiz]]),1)*IF(DATOS!AO$4="Sí",1/DATOS_[[% normaliz]:[% normaliz]],1)*(DATOS_[Conc.Sal.11])))))))),
0)</f>
        <v>0</v>
      </c>
      <c r="U58" s="111">
        <f t="array" ref="U58">IFERROR(
(MEDIAN((IF(DATOS_[[Sexo]:[Sexo]]=$B58,IF(DATOS_[[AGRUP. CLAS. PROF.]:[AGRUP. CLAS. PROF.]]=$B57,IF(DATOS_[[Check Periodo Ref.]:[Check Periodo Ref.]]="Dentro",IF(DATOS_[[Check Equiparado]:[Check Equiparado]]="Sí",IF(DATOS!AP$5="Sí",(1/DATOS_[[% anualiz]:[% anualiz]]),1)*IF(DATOS!AP$4="Sí",1/DATOS_[[% normaliz]:[% normaliz]],1)*(DATOS_[Conc.Sal.12])))))))),
0)</f>
        <v>0</v>
      </c>
      <c r="V58" s="111">
        <f t="array" ref="V58">IFERROR(
(MEDIAN((IF(DATOS_[[Sexo]:[Sexo]]=$B58,IF(DATOS_[[AGRUP. CLAS. PROF.]:[AGRUP. CLAS. PROF.]]=$B57,IF(DATOS_[[Check Periodo Ref.]:[Check Periodo Ref.]]="Dentro",IF(DATOS_[[Check Equiparado]:[Check Equiparado]]="Sí",IF(DATOS!AQ$5="Sí",(1/DATOS_[[% anualiz]:[% anualiz]]),1)*IF(DATOS!AQ$4="Sí",1/DATOS_[[% normaliz]:[% normaliz]],1)*(DATOS_[Conc.Sal.13])))))))),
0)</f>
        <v>0</v>
      </c>
      <c r="W58" s="111">
        <f t="array" ref="W58">IFERROR(
(MEDIAN((IF(DATOS_[[Sexo]:[Sexo]]=$B58,IF(DATOS_[[AGRUP. CLAS. PROF.]:[AGRUP. CLAS. PROF.]]=$B57,IF(DATOS_[[Check Periodo Ref.]:[Check Periodo Ref.]]="Dentro",IF(DATOS_[[Check Equiparado]:[Check Equiparado]]="Sí",IF(DATOS!AR$5="Sí",(1/DATOS_[[% anualiz]:[% anualiz]]),1)*IF(DATOS!AR$4="Sí",1/DATOS_[[% normaliz]:[% normaliz]],1)*(DATOS_[Conc.Sal.14])))))))),
0)</f>
        <v>0</v>
      </c>
      <c r="X58" s="111">
        <f t="array" ref="X58">IFERROR(
(MEDIAN((IF(DATOS_[[Sexo]:[Sexo]]=$B58,IF(DATOS_[[AGRUP. CLAS. PROF.]:[AGRUP. CLAS. PROF.]]=$B57,IF(DATOS_[[Check Periodo Ref.]:[Check Periodo Ref.]]="Dentro",IF(DATOS_[[Check Equiparado]:[Check Equiparado]]="Sí",IF(DATOS!AS$5="Sí",(1/DATOS_[[% anualiz]:[% anualiz]]),1)*IF(DATOS!AS$4="Sí",1/DATOS_[[% normaliz]:[% normaliz]],1)*(DATOS_[Conc.Sal.15])))))))),
0)</f>
        <v>0</v>
      </c>
      <c r="Y58" s="111">
        <f t="array" ref="Y58">IFERROR(
(MEDIAN((IF(DATOS_[[Sexo]:[Sexo]]=$B58,IF(DATOS_[[AGRUP. CLAS. PROF.]:[AGRUP. CLAS. PROF.]]=$B57,IF(DATOS_[[Check Periodo Ref.]:[Check Periodo Ref.]]="Dentro",IF(DATOS_[[Check Equiparado]:[Check Equiparado]]="Sí",IF(DATOS!AT$5="Sí",(1/DATOS_[[% anualiz]:[% anualiz]]),1)*IF(DATOS!AT$4="Sí",1/DATOS_[[% normaliz]:[% normaliz]],1)*(DATOS_[Conc.Sal.16])))))))),
0)</f>
        <v>0</v>
      </c>
      <c r="Z58" s="111">
        <f t="array" ref="Z58">IFERROR(
(MEDIAN((IF(DATOS_[[Sexo]:[Sexo]]=$B58,IF(DATOS_[[AGRUP. CLAS. PROF.]:[AGRUP. CLAS. PROF.]]=$B57,IF(DATOS_[[Check Periodo Ref.]:[Check Periodo Ref.]]="Dentro",IF(DATOS_[[Check Equiparado]:[Check Equiparado]]="Sí",IF(DATOS!AU$5="Sí",(1/DATOS_[[% anualiz]:[% anualiz]]),1)*IF(DATOS!AU$4="Sí",1/DATOS_[[% normaliz]:[% normaliz]],1)*(DATOS_[Conc.Sal.17])))))))),
0)</f>
        <v>0</v>
      </c>
      <c r="AA58" s="111">
        <f t="array" ref="AA58">IFERROR(
(MEDIAN((IF(DATOS_[[Sexo]:[Sexo]]=$B58,IF(DATOS_[[AGRUP. CLAS. PROF.]:[AGRUP. CLAS. PROF.]]=$B57,IF(DATOS_[[Check Periodo Ref.]:[Check Periodo Ref.]]="Dentro",IF(DATOS_[[Check Equiparado]:[Check Equiparado]]="Sí",IF(DATOS!AV$5="Sí",(1/DATOS_[[% anualiz]:[% anualiz]]),1)*IF(DATOS!AV$4="Sí",1/DATOS_[[% normaliz]:[% normaliz]],1)*(DATOS_[Conc.Sal.18])))))))),
0)</f>
        <v>0</v>
      </c>
      <c r="AB58" s="111">
        <f t="array" ref="AB58">IFERROR(
(MEDIAN((IF(DATOS_[[Sexo]:[Sexo]]=$B58,IF(DATOS_[[AGRUP. CLAS. PROF.]:[AGRUP. CLAS. PROF.]]=$B57,IF(DATOS_[[Check Periodo Ref.]:[Check Periodo Ref.]]="Dentro",IF(DATOS_[[Check Equiparado]:[Check Equiparado]]="Sí",IF(DATOS!AW$5="Sí",(1/DATOS_[[% anualiz]:[% anualiz]]),1)*IF(DATOS!AW$4="Sí",1/DATOS_[[% normaliz]:[% normaliz]],1)*(DATOS_[Conc.Sal.19])))))))),
0)</f>
        <v>0</v>
      </c>
      <c r="AC58" s="111">
        <f t="array" ref="AC58">IFERROR(
(MEDIAN((IF(DATOS_[[Sexo]:[Sexo]]=$B58,IF(DATOS_[[AGRUP. CLAS. PROF.]:[AGRUP. CLAS. PROF.]]=$B57,IF(DATOS_[[Check Periodo Ref.]:[Check Periodo Ref.]]="Dentro",IF(DATOS_[[Check Equiparado]:[Check Equiparado]]="Sí",IF(DATOS!AX$5="Sí",(1/DATOS_[[% anualiz]:[% anualiz]]),1)*IF(DATOS!AX$4="Sí",1/DATOS_[[% normaliz]:[% normaliz]],1)*(DATOS_[Conc.Sal.20])))))))),
0)</f>
        <v>0</v>
      </c>
      <c r="AD58" s="111">
        <f t="array" ref="AD58">IFERROR(
(MEDIAN((IF(DATOS_[[Sexo]:[Sexo]]=$B58,IF(DATOS_[[AGRUP. CLAS. PROF.]:[AGRUP. CLAS. PROF.]]=$B57,IF(DATOS_[[Check Periodo Ref.]:[Check Periodo Ref.]]="Dentro",IF(DATOS_[[Check Equiparado]:[Check Equiparado]]="Sí",IF(DATOS!AY$5="Sí",(1/DATOS_[[% anualiz]:[% anualiz]]),1)*IF(DATOS!AY$4="Sí",1/DATOS_[[% normaliz]:[% normaliz]],1)*(DATOS_[Conc.Sal.21])))))))),
0)</f>
        <v>0</v>
      </c>
      <c r="AE58" s="111">
        <f t="array" ref="AE58">IFERROR(
(MEDIAN((IF(DATOS_[[Sexo]:[Sexo]]=$B58,IF(DATOS_[[AGRUP. CLAS. PROF.]:[AGRUP. CLAS. PROF.]]=$B57,IF(DATOS_[[Check Periodo Ref.]:[Check Periodo Ref.]]="Dentro",IF(DATOS_[[Check Equiparado]:[Check Equiparado]]="Sí",IF(DATOS!AZ$5="Sí",(1/DATOS_[[% anualiz]:[% anualiz]]),1)*IF(DATOS!AZ$4="Sí",1/DATOS_[[% normaliz]:[% normaliz]],1)*(DATOS_[Conc.Sal.22])))))))),
0)</f>
        <v>0</v>
      </c>
      <c r="AF58" s="111">
        <f t="array" ref="AF58">IFERROR(
(MEDIAN((IF(DATOS_[[Sexo]:[Sexo]]=$B58,IF(DATOS_[[AGRUP. CLAS. PROF.]:[AGRUP. CLAS. PROF.]]=$B57,IF(DATOS_[[Check Periodo Ref.]:[Check Periodo Ref.]]="Dentro",IF(DATOS_[[Check Equiparado]:[Check Equiparado]]="Sí",IF(DATOS!BA$5="Sí",(1/DATOS_[[% anualiz]:[% anualiz]]),1)*IF(DATOS!BA$4="Sí",1/DATOS_[[% normaliz]:[% normaliz]],1)*(DATOS_[Conc.Sal.23])))))))),
0)</f>
        <v>0</v>
      </c>
      <c r="AG58" s="111">
        <f t="array" ref="AG58">IFERROR(
(MEDIAN((IF(DATOS_[[Sexo]:[Sexo]]=$B58,IF(DATOS_[[AGRUP. CLAS. PROF.]:[AGRUP. CLAS. PROF.]]=$B57,IF(DATOS_[[Check Periodo Ref.]:[Check Periodo Ref.]]="Dentro",IF(DATOS_[[Check Equiparado]:[Check Equiparado]]="Sí",IF(DATOS!BB$5="Sí",(1/DATOS_[[% anualiz]:[% anualiz]]),1)*IF(DATOS!BB$4="Sí",1/DATOS_[[% normaliz]:[% normaliz]],1)*(DATOS_[Conc.Sal.24])))))))),
0)</f>
        <v>0</v>
      </c>
      <c r="AH58" s="111">
        <f t="array" ref="AH58">IFERROR(
(MEDIAN((IF(DATOS_[[Sexo]:[Sexo]]=$B58,IF(DATOS_[[AGRUP. CLAS. PROF.]:[AGRUP. CLAS. PROF.]]=$B57,IF(DATOS_[[Check Periodo Ref.]:[Check Periodo Ref.]]="Dentro",IF(DATOS_[[Check Equiparado]:[Check Equiparado]]="Sí",IF(DATOS!BC$5="Sí",(1/DATOS_[[% anualiz]:[% anualiz]]),1)*IF(DATOS!BC$4="Sí",1/DATOS_[[% normaliz]:[% normaliz]],1)*(DATOS_[Conc.Sal.25])))))))),
0)</f>
        <v>0</v>
      </c>
      <c r="AI58" s="111">
        <f t="array" ref="AI58">IFERROR(
(MEDIAN((IF(DATOS_[[Sexo]:[Sexo]]=$B58,IF(DATOS_[[AGRUP. CLAS. PROF.]:[AGRUP. CLAS. PROF.]]=$B57,IF(DATOS_[[Check Periodo Ref.]:[Check Periodo Ref.]]="Dentro",IF(DATOS_[[Check Equiparado]:[Check Equiparado]]="Sí",IF(DATOS!BD$5="Sí",(1/DATOS_[[% anualiz]:[% anualiz]]),1)*IF(DATOS!BD$4="Sí",1/DATOS_[[% normaliz]:[% normaliz]],1)*(DATOS_[Conc.Sal.26])))))))),
0)</f>
        <v>0</v>
      </c>
      <c r="AJ58" s="111">
        <f t="array" ref="AJ58">IFERROR(
(MEDIAN((IF(DATOS_[[Sexo]:[Sexo]]=$B58,IF(DATOS_[[AGRUP. CLAS. PROF.]:[AGRUP. CLAS. PROF.]]=$B57,IF(DATOS_[[Check Periodo Ref.]:[Check Periodo Ref.]]="Dentro",IF(DATOS_[[Check Equiparado]:[Check Equiparado]]="Sí",IF(DATOS!BE$5="Sí",(1/DATOS_[[% anualiz]:[% anualiz]]),1)*IF(DATOS!BE$4="Sí",1/DATOS_[[% normaliz]:[% normaliz]],1)*(DATOS_[Conc.Sal.27])))))))),
0)</f>
        <v>0</v>
      </c>
      <c r="AK58" s="111">
        <f t="array" ref="AK58">IFERROR(
(MEDIAN((IF(DATOS_[[Sexo]:[Sexo]]=$B58,IF(DATOS_[[AGRUP. CLAS. PROF.]:[AGRUP. CLAS. PROF.]]=$B57,IF(DATOS_[[Check Periodo Ref.]:[Check Periodo Ref.]]="Dentro",IF(DATOS_[[Check Equiparado]:[Check Equiparado]]="Sí",IF(DATOS!BF$5="Sí",(1/DATOS_[[% anualiz]:[% anualiz]]),1)*IF(DATOS!BF$4="Sí",1/DATOS_[[% normaliz]:[% normaliz]],1)*(DATOS_[Conc.Sal.28])))))))),
0)</f>
        <v>0</v>
      </c>
      <c r="AL58" s="111">
        <f t="array" ref="AL58">IFERROR(
(MEDIAN((IF(DATOS_[[Sexo]:[Sexo]]=$B58,IF(DATOS_[[AGRUP. CLAS. PROF.]:[AGRUP. CLAS. PROF.]]=$B57,IF(DATOS_[[Check Periodo Ref.]:[Check Periodo Ref.]]="Dentro",IF(DATOS_[[Check Equiparado]:[Check Equiparado]]="Sí",IF(DATOS!BG$5="Sí",(1/DATOS_[[% anualiz]:[% anualiz]]),1)*IF(DATOS!BG$4="Sí",1/DATOS_[[% normaliz]:[% normaliz]],1)*(DATOS_[Conc.Sal.29])))))))),
0)</f>
        <v>0</v>
      </c>
      <c r="AM58" s="111">
        <f t="array" ref="AM58">IFERROR(
(MEDIAN((IF(DATOS_[[Sexo]:[Sexo]]=$B58,IF(DATOS_[[AGRUP. CLAS. PROF.]:[AGRUP. CLAS. PROF.]]=$B57,IF(DATOS_[[Check Periodo Ref.]:[Check Periodo Ref.]]="Dentro",IF(DATOS_[[Check Equiparado]:[Check Equiparado]]="Sí",IF(DATOS!BH$5="Sí",(1/DATOS_[[% anualiz]:[% anualiz]]),1)*IF(DATOS!BH$4="Sí",1/DATOS_[[% normaliz]:[% normaliz]],1)*(DATOS_[Conc.Sal.30])))))))),
0)</f>
        <v>0</v>
      </c>
      <c r="AN58" s="112">
        <f t="array" ref="AN58">IFERROR(
MEDIAN(IF(DATOS_[Sexo]=$B58,IF(DATOS_[[AGRUP. CLAS. PROF.]:[AGRUP. CLAS. PROF.]]=$B57,IF(DATOS_[Check Equiparado]="Sí",IF(DATOS_[Check Periodo Ref.]="Dentro",DATOS_[Tot COMPL.SAL Eq],FALSE))))),
0)</f>
        <v>0</v>
      </c>
      <c r="AO58" s="113">
        <f t="array" ref="AO58">IFERROR(
MEDIAN(IF(DATOS_[Sexo]=$B58,IF(DATOS_[[AGRUP. CLAS. PROF.]:[AGRUP. CLAS. PROF.]]=$B57,IF(DATOS_[Check Equiparado]="Sí",IF(DATOS_[Check Periodo Ref.]="Dentro",DATOS_[TOTAL SALARIO Eq],FALSE))))),
0)</f>
        <v>0</v>
      </c>
      <c r="AP58" s="114">
        <f t="array" ref="AP58">IFERROR(
(MEDIAN((IF(DATOS_[[Sexo]:[Sexo]]=$B58,IF(DATOS_[[AGRUP. CLAS. PROF.]:[AGRUP. CLAS. PROF.]]=$B57,IF(DATOS_[[Check Periodo Ref.]:[Check Periodo Ref.]]="Dentro",IF(DATOS_[[Check Equiparado]:[Check Equiparado]]="Sí",IF(DATOS!BI$5="Sí",(1/DATOS_[[% anualiz]:[% anualiz]]),1)*IF(DATOS!BI$4="Sí",1/DATOS_[[% normaliz]:[% normaliz]],1)*(DATOS_[C.Extra.01])))))))),
0)</f>
        <v>0</v>
      </c>
      <c r="AQ58" s="114">
        <f t="array" ref="AQ58">IFERROR(
(MEDIAN((IF(DATOS_[[Sexo]:[Sexo]]=$B58,IF(DATOS_[[AGRUP. CLAS. PROF.]:[AGRUP. CLAS. PROF.]]=$B57,IF(DATOS_[[Check Periodo Ref.]:[Check Periodo Ref.]]="Dentro",IF(DATOS_[[Check Equiparado]:[Check Equiparado]]="Sí",IF(DATOS!BJ$5="Sí",(1/DATOS_[[% anualiz]:[% anualiz]]),1)*IF(DATOS!BJ$4="Sí",1/DATOS_[[% normaliz]:[% normaliz]],1)*(DATOS_[C.Extra.02])))))))),
0)</f>
        <v>0</v>
      </c>
      <c r="AR58" s="114">
        <f t="array" ref="AR58">IFERROR(
(MEDIAN((IF(DATOS_[[Sexo]:[Sexo]]=$B58,IF(DATOS_[[AGRUP. CLAS. PROF.]:[AGRUP. CLAS. PROF.]]=$B57,IF(DATOS_[[Check Periodo Ref.]:[Check Periodo Ref.]]="Dentro",IF(DATOS_[[Check Equiparado]:[Check Equiparado]]="Sí",IF(DATOS!BK$5="Sí",(1/DATOS_[[% anualiz]:[% anualiz]]),1)*IF(DATOS!BK$4="Sí",1/DATOS_[[% normaliz]:[% normaliz]],1)*(DATOS_[C.Extra.03])))))))),
0)</f>
        <v>0</v>
      </c>
      <c r="AS58" s="114">
        <f t="array" ref="AS58">IFERROR(
(MEDIAN((IF(DATOS_[[Sexo]:[Sexo]]=$B58,IF(DATOS_[[AGRUP. CLAS. PROF.]:[AGRUP. CLAS. PROF.]]=$B57,IF(DATOS_[[Check Periodo Ref.]:[Check Periodo Ref.]]="Dentro",IF(DATOS_[[Check Equiparado]:[Check Equiparado]]="Sí",IF(DATOS!BL$5="Sí",(1/DATOS_[[% anualiz]:[% anualiz]]),1)*IF(DATOS!BL$4="Sí",1/DATOS_[[% normaliz]:[% normaliz]],1)*(DATOS_[C.Extra.04])))))))),
0)</f>
        <v>0</v>
      </c>
      <c r="AT58" s="114">
        <f t="array" ref="AT58">IFERROR(
(MEDIAN((IF(DATOS_[[Sexo]:[Sexo]]=$B58,IF(DATOS_[[AGRUP. CLAS. PROF.]:[AGRUP. CLAS. PROF.]]=$B57,IF(DATOS_[[Check Periodo Ref.]:[Check Periodo Ref.]]="Dentro",IF(DATOS_[[Check Equiparado]:[Check Equiparado]]="Sí",IF(DATOS!BM$5="Sí",(1/DATOS_[[% anualiz]:[% anualiz]]),1)*IF(DATOS!BM$4="Sí",1/DATOS_[[% normaliz]:[% normaliz]],1)*(DATOS_[C.Extra.05])))))))),
0)</f>
        <v>0</v>
      </c>
      <c r="AU58" s="115">
        <f t="array" ref="AU58">IFERROR(
MEDIAN(IF(DATOS_[Sexo]=$B58,IF(DATOS_[[AGRUP. CLAS. PROF.]:[AGRUP. CLAS. PROF.]]=$B57,IF(DATOS_[Check Equiparado]="Sí",IF(DATOS_[Check Periodo Ref.]="Dentro",DATOS_[Tot Extrasalarial Eq],FALSE))))),
0)</f>
        <v>0</v>
      </c>
      <c r="AV58" s="116">
        <f t="array" ref="AV58">IFERROR(
MEDIAN(IF(DATOS_[Sexo]=$B58,IF(DATOS_[[AGRUP. CLAS. PROF.]:[AGRUP. CLAS. PROF.]]=$B57,IF(DATOS_[Check Equiparado]="Sí",IF(DATOS_[Check Periodo Ref.]="Dentro",DATOS_[TOTAL Retrib Eq],FALSE))))),
0)</f>
        <v>0</v>
      </c>
    </row>
    <row r="59" spans="1:48" x14ac:dyDescent="0.3">
      <c r="A59" s="42" t="str">
        <f t="shared" ref="A59" si="62">+A58</f>
        <v>[ocultar]</v>
      </c>
      <c r="B59" s="86" t="s">
        <v>163</v>
      </c>
      <c r="C59" s="33">
        <f t="array" ref="C59">SUM(IF($B59=DATOS_[Sexo],
IF($B57=DATOS_[AGRUP. CLAS. PROF.],
IF("Dentro"=DATOS_[Check Periodo Ref.],
1/(COUNTIFS(DATOS_[Sexo],$B59,DATOS_[AGRUP. CLAS. PROF.],$B57,DATOS_[Check Periodo Ref.],"Dentro",DATOS_[id],DATOS_[id]))))))</f>
        <v>0</v>
      </c>
      <c r="D59" s="35">
        <f>COUNTIFS(DATOS_[AGRUP. CLAS. PROF.],$B57,DATOS_[Sexo],$B59,DATOS_[Check Periodo Ref.],"Dentro")</f>
        <v>0</v>
      </c>
      <c r="E59" s="35">
        <f>COUNTIFS(DATOS_[AGRUP. CLAS. PROF.],$B57,DATOS_[Sexo],$B59,DATOS_[Check Periodo Ref.],"Dentro",DATOS_[Check Nº SC Norm],"Sí")</f>
        <v>0</v>
      </c>
      <c r="F59" s="35">
        <f>COUNTIFS(DATOS_[AGRUP. CLAS. PROF.],$B57,DATOS_[Sexo],$B59,DATOS_[Check Periodo Ref.],"Dentro",DATOS_[Check Nº SC Anualiz],"Sí")</f>
        <v>0</v>
      </c>
      <c r="G59" s="35">
        <f>COUNTIFS(DATOS_[AGRUP. CLAS. PROF.],$B57,DATOS_[Sexo],$B59,DATOS_[Check Periodo Ref.],"Dentro",DATOS_[Check Nº SC Norm y Anualiz],"Sí")</f>
        <v>0</v>
      </c>
      <c r="H59" s="35">
        <f>COUNTIFS(DATOS_[AGRUP. CLAS. PROF.],$B57,DATOS_[Sexo],$B59,DATOS_[Check Periodo Ref.],"Dentro",DATOS_[Check Equiparación],"Sí")</f>
        <v>0</v>
      </c>
      <c r="I59" s="110" cm="1">
        <f t="array" ref="I59">IFERROR(
MEDIAN(IF(DATOS_[Sexo]=$B59,IF(DATOS_[[AGRUP. CLAS. PROF.]:[AGRUP. CLAS. PROF.]]=$B57,IF(DATOS_[Check Equiparado]="Sí",IF(DATOS_[Check Periodo Ref.]="Dentro",DATOS_[SALARIO BASE Eq],FALSE))))),
0)</f>
        <v>0</v>
      </c>
      <c r="J59" s="111">
        <f t="array" ref="J59">IFERROR(
(MEDIAN((IF(DATOS_[[Sexo]:[Sexo]]=$B59,IF(DATOS_[[AGRUP. CLAS. PROF.]:[AGRUP. CLAS. PROF.]]=$B57,IF(DATOS_[[Check Periodo Ref.]:[Check Periodo Ref.]]="Dentro",IF(DATOS_[[Check Equiparado]:[Check Equiparado]]="Sí",IF(DATOS!AE$5="Sí",(1/DATOS_[[% anualiz]:[% anualiz]]),1)*IF(DATOS!AE$4="Sí",1/DATOS_[[% normaliz]:[% normaliz]],1)*(DATOS_[Conc.Sal.01])))))))),
0)</f>
        <v>0</v>
      </c>
      <c r="K59" s="111">
        <f t="array" ref="K59">IFERROR(
(MEDIAN((IF(DATOS_[[Sexo]:[Sexo]]=$B59,IF(DATOS_[[AGRUP. CLAS. PROF.]:[AGRUP. CLAS. PROF.]]=$B57,IF(DATOS_[[Check Periodo Ref.]:[Check Periodo Ref.]]="Dentro",IF(DATOS_[[Check Equiparado]:[Check Equiparado]]="Sí",IF(DATOS!AF$5="Sí",(1/DATOS_[[% anualiz]:[% anualiz]]),1)*IF(DATOS!AF$4="Sí",1/DATOS_[[% normaliz]:[% normaliz]],1)*(DATOS_[Conc.Sal.02])))))))),
0)</f>
        <v>0</v>
      </c>
      <c r="L59" s="111">
        <f t="array" ref="L59">IFERROR(
(MEDIAN((IF(DATOS_[[Sexo]:[Sexo]]=$B59,IF(DATOS_[[AGRUP. CLAS. PROF.]:[AGRUP. CLAS. PROF.]]=$B57,IF(DATOS_[[Check Periodo Ref.]:[Check Periodo Ref.]]="Dentro",IF(DATOS_[[Check Equiparado]:[Check Equiparado]]="Sí",IF(DATOS!AG$5="Sí",(1/DATOS_[[% anualiz]:[% anualiz]]),1)*IF(DATOS!AG$4="Sí",1/DATOS_[[% normaliz]:[% normaliz]],1)*(DATOS_[Conc.Sal.03])))))))),
0)</f>
        <v>0</v>
      </c>
      <c r="M59" s="111">
        <f t="array" ref="M59">IFERROR(
(MEDIAN((IF(DATOS_[[Sexo]:[Sexo]]=$B59,IF(DATOS_[[AGRUP. CLAS. PROF.]:[AGRUP. CLAS. PROF.]]=$B57,IF(DATOS_[[Check Periodo Ref.]:[Check Periodo Ref.]]="Dentro",IF(DATOS_[[Check Equiparado]:[Check Equiparado]]="Sí",IF(DATOS!AH$5="Sí",(1/DATOS_[[% anualiz]:[% anualiz]]),1)*IF(DATOS!AH$4="Sí",1/DATOS_[[% normaliz]:[% normaliz]],1)*(DATOS_[Conc.Sal.04])))))))),
0)</f>
        <v>0</v>
      </c>
      <c r="N59" s="111">
        <f t="array" ref="N59">IFERROR(
(MEDIAN((IF(DATOS_[[Sexo]:[Sexo]]=$B59,IF(DATOS_[[AGRUP. CLAS. PROF.]:[AGRUP. CLAS. PROF.]]=$B57,IF(DATOS_[[Check Periodo Ref.]:[Check Periodo Ref.]]="Dentro",IF(DATOS_[[Check Equiparado]:[Check Equiparado]]="Sí",IF(DATOS!AI$5="Sí",(1/DATOS_[[% anualiz]:[% anualiz]]),1)*IF(DATOS!AI$4="Sí",1/DATOS_[[% normaliz]:[% normaliz]],1)*(DATOS_[Conc.Sal.05])))))))),
0)</f>
        <v>0</v>
      </c>
      <c r="O59" s="111">
        <f t="array" ref="O59">IFERROR(
(MEDIAN((IF(DATOS_[[Sexo]:[Sexo]]=$B59,IF(DATOS_[[AGRUP. CLAS. PROF.]:[AGRUP. CLAS. PROF.]]=$B57,IF(DATOS_[[Check Periodo Ref.]:[Check Periodo Ref.]]="Dentro",IF(DATOS_[[Check Equiparado]:[Check Equiparado]]="Sí",IF(DATOS!AJ$5="Sí",(1/DATOS_[[% anualiz]:[% anualiz]]),1)*IF(DATOS!AJ$4="Sí",1/DATOS_[[% normaliz]:[% normaliz]],1)*(DATOS_[Conc.Sal.06])))))))),
0)</f>
        <v>0</v>
      </c>
      <c r="P59" s="111">
        <f t="array" ref="P59">IFERROR(
(MEDIAN((IF(DATOS_[[Sexo]:[Sexo]]=$B59,IF(DATOS_[[AGRUP. CLAS. PROF.]:[AGRUP. CLAS. PROF.]]=$B57,IF(DATOS_[[Check Periodo Ref.]:[Check Periodo Ref.]]="Dentro",IF(DATOS_[[Check Equiparado]:[Check Equiparado]]="Sí",IF(DATOS!AK$5="Sí",(1/DATOS_[[% anualiz]:[% anualiz]]),1)*IF(DATOS!AK$4="Sí",1/DATOS_[[% normaliz]:[% normaliz]],1)*(DATOS_[Conc.Sal.07])))))))),
0)</f>
        <v>0</v>
      </c>
      <c r="Q59" s="111">
        <f t="array" ref="Q59">IFERROR(
(MEDIAN((IF(DATOS_[[Sexo]:[Sexo]]=$B59,IF(DATOS_[[AGRUP. CLAS. PROF.]:[AGRUP. CLAS. PROF.]]=$B57,IF(DATOS_[[Check Periodo Ref.]:[Check Periodo Ref.]]="Dentro",IF(DATOS_[[Check Equiparado]:[Check Equiparado]]="Sí",IF(DATOS!AL$5="Sí",(1/DATOS_[[% anualiz]:[% anualiz]]),1)*IF(DATOS!AL$4="Sí",1/DATOS_[[% normaliz]:[% normaliz]],1)*(DATOS_[Conc.Sal.08])))))))),
0)</f>
        <v>0</v>
      </c>
      <c r="R59" s="111">
        <f t="array" ref="R59">IFERROR(
(MEDIAN((IF(DATOS_[[Sexo]:[Sexo]]=$B59,IF(DATOS_[[AGRUP. CLAS. PROF.]:[AGRUP. CLAS. PROF.]]=$B57,IF(DATOS_[[Check Periodo Ref.]:[Check Periodo Ref.]]="Dentro",IF(DATOS_[[Check Equiparado]:[Check Equiparado]]="Sí",IF(DATOS!AM$5="Sí",(1/DATOS_[[% anualiz]:[% anualiz]]),1)*IF(DATOS!AM$4="Sí",1/DATOS_[[% normaliz]:[% normaliz]],1)*(DATOS_[Conc.Sal.09])))))))),
0)</f>
        <v>0</v>
      </c>
      <c r="S59" s="111">
        <f t="array" ref="S59">IFERROR(
(MEDIAN((IF(DATOS_[[Sexo]:[Sexo]]=$B59,IF(DATOS_[[AGRUP. CLAS. PROF.]:[AGRUP. CLAS. PROF.]]=$B57,IF(DATOS_[[Check Periodo Ref.]:[Check Periodo Ref.]]="Dentro",IF(DATOS_[[Check Equiparado]:[Check Equiparado]]="Sí",IF(DATOS!AN$5="Sí",(1/DATOS_[[% anualiz]:[% anualiz]]),1)*IF(DATOS!AN$4="Sí",1/DATOS_[[% normaliz]:[% normaliz]],1)*(DATOS_[Conc.Sal.10])))))))),
0)</f>
        <v>0</v>
      </c>
      <c r="T59" s="111">
        <f t="array" ref="T59">IFERROR(
(MEDIAN((IF(DATOS_[[Sexo]:[Sexo]]=$B59,IF(DATOS_[[AGRUP. CLAS. PROF.]:[AGRUP. CLAS. PROF.]]=$B57,IF(DATOS_[[Check Periodo Ref.]:[Check Periodo Ref.]]="Dentro",IF(DATOS_[[Check Equiparado]:[Check Equiparado]]="Sí",IF(DATOS!AO$5="Sí",(1/DATOS_[[% anualiz]:[% anualiz]]),1)*IF(DATOS!AO$4="Sí",1/DATOS_[[% normaliz]:[% normaliz]],1)*(DATOS_[Conc.Sal.11])))))))),
0)</f>
        <v>0</v>
      </c>
      <c r="U59" s="111">
        <f t="array" ref="U59">IFERROR(
(MEDIAN((IF(DATOS_[[Sexo]:[Sexo]]=$B59,IF(DATOS_[[AGRUP. CLAS. PROF.]:[AGRUP. CLAS. PROF.]]=$B57,IF(DATOS_[[Check Periodo Ref.]:[Check Periodo Ref.]]="Dentro",IF(DATOS_[[Check Equiparado]:[Check Equiparado]]="Sí",IF(DATOS!AP$5="Sí",(1/DATOS_[[% anualiz]:[% anualiz]]),1)*IF(DATOS!AP$4="Sí",1/DATOS_[[% normaliz]:[% normaliz]],1)*(DATOS_[Conc.Sal.12])))))))),
0)</f>
        <v>0</v>
      </c>
      <c r="V59" s="111">
        <f t="array" ref="V59">IFERROR(
(MEDIAN((IF(DATOS_[[Sexo]:[Sexo]]=$B59,IF(DATOS_[[AGRUP. CLAS. PROF.]:[AGRUP. CLAS. PROF.]]=$B57,IF(DATOS_[[Check Periodo Ref.]:[Check Periodo Ref.]]="Dentro",IF(DATOS_[[Check Equiparado]:[Check Equiparado]]="Sí",IF(DATOS!AQ$5="Sí",(1/DATOS_[[% anualiz]:[% anualiz]]),1)*IF(DATOS!AQ$4="Sí",1/DATOS_[[% normaliz]:[% normaliz]],1)*(DATOS_[Conc.Sal.13])))))))),
0)</f>
        <v>0</v>
      </c>
      <c r="W59" s="111">
        <f t="array" ref="W59">IFERROR(
(MEDIAN((IF(DATOS_[[Sexo]:[Sexo]]=$B59,IF(DATOS_[[AGRUP. CLAS. PROF.]:[AGRUP. CLAS. PROF.]]=$B57,IF(DATOS_[[Check Periodo Ref.]:[Check Periodo Ref.]]="Dentro",IF(DATOS_[[Check Equiparado]:[Check Equiparado]]="Sí",IF(DATOS!AR$5="Sí",(1/DATOS_[[% anualiz]:[% anualiz]]),1)*IF(DATOS!AR$4="Sí",1/DATOS_[[% normaliz]:[% normaliz]],1)*(DATOS_[Conc.Sal.14])))))))),
0)</f>
        <v>0</v>
      </c>
      <c r="X59" s="111">
        <f t="array" ref="X59">IFERROR(
(MEDIAN((IF(DATOS_[[Sexo]:[Sexo]]=$B59,IF(DATOS_[[AGRUP. CLAS. PROF.]:[AGRUP. CLAS. PROF.]]=$B57,IF(DATOS_[[Check Periodo Ref.]:[Check Periodo Ref.]]="Dentro",IF(DATOS_[[Check Equiparado]:[Check Equiparado]]="Sí",IF(DATOS!AS$5="Sí",(1/DATOS_[[% anualiz]:[% anualiz]]),1)*IF(DATOS!AS$4="Sí",1/DATOS_[[% normaliz]:[% normaliz]],1)*(DATOS_[Conc.Sal.15])))))))),
0)</f>
        <v>0</v>
      </c>
      <c r="Y59" s="111">
        <f t="array" ref="Y59">IFERROR(
(MEDIAN((IF(DATOS_[[Sexo]:[Sexo]]=$B59,IF(DATOS_[[AGRUP. CLAS. PROF.]:[AGRUP. CLAS. PROF.]]=$B57,IF(DATOS_[[Check Periodo Ref.]:[Check Periodo Ref.]]="Dentro",IF(DATOS_[[Check Equiparado]:[Check Equiparado]]="Sí",IF(DATOS!AT$5="Sí",(1/DATOS_[[% anualiz]:[% anualiz]]),1)*IF(DATOS!AT$4="Sí",1/DATOS_[[% normaliz]:[% normaliz]],1)*(DATOS_[Conc.Sal.16])))))))),
0)</f>
        <v>0</v>
      </c>
      <c r="Z59" s="111">
        <f t="array" ref="Z59">IFERROR(
(MEDIAN((IF(DATOS_[[Sexo]:[Sexo]]=$B59,IF(DATOS_[[AGRUP. CLAS. PROF.]:[AGRUP. CLAS. PROF.]]=$B57,IF(DATOS_[[Check Periodo Ref.]:[Check Periodo Ref.]]="Dentro",IF(DATOS_[[Check Equiparado]:[Check Equiparado]]="Sí",IF(DATOS!AU$5="Sí",(1/DATOS_[[% anualiz]:[% anualiz]]),1)*IF(DATOS!AU$4="Sí",1/DATOS_[[% normaliz]:[% normaliz]],1)*(DATOS_[Conc.Sal.17])))))))),
0)</f>
        <v>0</v>
      </c>
      <c r="AA59" s="111">
        <f t="array" ref="AA59">IFERROR(
(MEDIAN((IF(DATOS_[[Sexo]:[Sexo]]=$B59,IF(DATOS_[[AGRUP. CLAS. PROF.]:[AGRUP. CLAS. PROF.]]=$B57,IF(DATOS_[[Check Periodo Ref.]:[Check Periodo Ref.]]="Dentro",IF(DATOS_[[Check Equiparado]:[Check Equiparado]]="Sí",IF(DATOS!AV$5="Sí",(1/DATOS_[[% anualiz]:[% anualiz]]),1)*IF(DATOS!AV$4="Sí",1/DATOS_[[% normaliz]:[% normaliz]],1)*(DATOS_[Conc.Sal.18])))))))),
0)</f>
        <v>0</v>
      </c>
      <c r="AB59" s="111">
        <f t="array" ref="AB59">IFERROR(
(MEDIAN((IF(DATOS_[[Sexo]:[Sexo]]=$B59,IF(DATOS_[[AGRUP. CLAS. PROF.]:[AGRUP. CLAS. PROF.]]=$B57,IF(DATOS_[[Check Periodo Ref.]:[Check Periodo Ref.]]="Dentro",IF(DATOS_[[Check Equiparado]:[Check Equiparado]]="Sí",IF(DATOS!AW$5="Sí",(1/DATOS_[[% anualiz]:[% anualiz]]),1)*IF(DATOS!AW$4="Sí",1/DATOS_[[% normaliz]:[% normaliz]],1)*(DATOS_[Conc.Sal.19])))))))),
0)</f>
        <v>0</v>
      </c>
      <c r="AC59" s="111">
        <f t="array" ref="AC59">IFERROR(
(MEDIAN((IF(DATOS_[[Sexo]:[Sexo]]=$B59,IF(DATOS_[[AGRUP. CLAS. PROF.]:[AGRUP. CLAS. PROF.]]=$B57,IF(DATOS_[[Check Periodo Ref.]:[Check Periodo Ref.]]="Dentro",IF(DATOS_[[Check Equiparado]:[Check Equiparado]]="Sí",IF(DATOS!AX$5="Sí",(1/DATOS_[[% anualiz]:[% anualiz]]),1)*IF(DATOS!AX$4="Sí",1/DATOS_[[% normaliz]:[% normaliz]],1)*(DATOS_[Conc.Sal.20])))))))),
0)</f>
        <v>0</v>
      </c>
      <c r="AD59" s="111">
        <f t="array" ref="AD59">IFERROR(
(MEDIAN((IF(DATOS_[[Sexo]:[Sexo]]=$B59,IF(DATOS_[[AGRUP. CLAS. PROF.]:[AGRUP. CLAS. PROF.]]=$B57,IF(DATOS_[[Check Periodo Ref.]:[Check Periodo Ref.]]="Dentro",IF(DATOS_[[Check Equiparado]:[Check Equiparado]]="Sí",IF(DATOS!AY$5="Sí",(1/DATOS_[[% anualiz]:[% anualiz]]),1)*IF(DATOS!AY$4="Sí",1/DATOS_[[% normaliz]:[% normaliz]],1)*(DATOS_[Conc.Sal.21])))))))),
0)</f>
        <v>0</v>
      </c>
      <c r="AE59" s="111">
        <f t="array" ref="AE59">IFERROR(
(MEDIAN((IF(DATOS_[[Sexo]:[Sexo]]=$B59,IF(DATOS_[[AGRUP. CLAS. PROF.]:[AGRUP. CLAS. PROF.]]=$B57,IF(DATOS_[[Check Periodo Ref.]:[Check Periodo Ref.]]="Dentro",IF(DATOS_[[Check Equiparado]:[Check Equiparado]]="Sí",IF(DATOS!AZ$5="Sí",(1/DATOS_[[% anualiz]:[% anualiz]]),1)*IF(DATOS!AZ$4="Sí",1/DATOS_[[% normaliz]:[% normaliz]],1)*(DATOS_[Conc.Sal.22])))))))),
0)</f>
        <v>0</v>
      </c>
      <c r="AF59" s="111">
        <f t="array" ref="AF59">IFERROR(
(MEDIAN((IF(DATOS_[[Sexo]:[Sexo]]=$B59,IF(DATOS_[[AGRUP. CLAS. PROF.]:[AGRUP. CLAS. PROF.]]=$B57,IF(DATOS_[[Check Periodo Ref.]:[Check Periodo Ref.]]="Dentro",IF(DATOS_[[Check Equiparado]:[Check Equiparado]]="Sí",IF(DATOS!BA$5="Sí",(1/DATOS_[[% anualiz]:[% anualiz]]),1)*IF(DATOS!BA$4="Sí",1/DATOS_[[% normaliz]:[% normaliz]],1)*(DATOS_[Conc.Sal.23])))))))),
0)</f>
        <v>0</v>
      </c>
      <c r="AG59" s="111">
        <f t="array" ref="AG59">IFERROR(
(MEDIAN((IF(DATOS_[[Sexo]:[Sexo]]=$B59,IF(DATOS_[[AGRUP. CLAS. PROF.]:[AGRUP. CLAS. PROF.]]=$B57,IF(DATOS_[[Check Periodo Ref.]:[Check Periodo Ref.]]="Dentro",IF(DATOS_[[Check Equiparado]:[Check Equiparado]]="Sí",IF(DATOS!BB$5="Sí",(1/DATOS_[[% anualiz]:[% anualiz]]),1)*IF(DATOS!BB$4="Sí",1/DATOS_[[% normaliz]:[% normaliz]],1)*(DATOS_[Conc.Sal.24])))))))),
0)</f>
        <v>0</v>
      </c>
      <c r="AH59" s="111">
        <f t="array" ref="AH59">IFERROR(
(MEDIAN((IF(DATOS_[[Sexo]:[Sexo]]=$B59,IF(DATOS_[[AGRUP. CLAS. PROF.]:[AGRUP. CLAS. PROF.]]=$B57,IF(DATOS_[[Check Periodo Ref.]:[Check Periodo Ref.]]="Dentro",IF(DATOS_[[Check Equiparado]:[Check Equiparado]]="Sí",IF(DATOS!BC$5="Sí",(1/DATOS_[[% anualiz]:[% anualiz]]),1)*IF(DATOS!BC$4="Sí",1/DATOS_[[% normaliz]:[% normaliz]],1)*(DATOS_[Conc.Sal.25])))))))),
0)</f>
        <v>0</v>
      </c>
      <c r="AI59" s="111">
        <f t="array" ref="AI59">IFERROR(
(MEDIAN((IF(DATOS_[[Sexo]:[Sexo]]=$B59,IF(DATOS_[[AGRUP. CLAS. PROF.]:[AGRUP. CLAS. PROF.]]=$B57,IF(DATOS_[[Check Periodo Ref.]:[Check Periodo Ref.]]="Dentro",IF(DATOS_[[Check Equiparado]:[Check Equiparado]]="Sí",IF(DATOS!BD$5="Sí",(1/DATOS_[[% anualiz]:[% anualiz]]),1)*IF(DATOS!BD$4="Sí",1/DATOS_[[% normaliz]:[% normaliz]],1)*(DATOS_[Conc.Sal.26])))))))),
0)</f>
        <v>0</v>
      </c>
      <c r="AJ59" s="111">
        <f t="array" ref="AJ59">IFERROR(
(MEDIAN((IF(DATOS_[[Sexo]:[Sexo]]=$B59,IF(DATOS_[[AGRUP. CLAS. PROF.]:[AGRUP. CLAS. PROF.]]=$B57,IF(DATOS_[[Check Periodo Ref.]:[Check Periodo Ref.]]="Dentro",IF(DATOS_[[Check Equiparado]:[Check Equiparado]]="Sí",IF(DATOS!BE$5="Sí",(1/DATOS_[[% anualiz]:[% anualiz]]),1)*IF(DATOS!BE$4="Sí",1/DATOS_[[% normaliz]:[% normaliz]],1)*(DATOS_[Conc.Sal.27])))))))),
0)</f>
        <v>0</v>
      </c>
      <c r="AK59" s="111">
        <f t="array" ref="AK59">IFERROR(
(MEDIAN((IF(DATOS_[[Sexo]:[Sexo]]=$B59,IF(DATOS_[[AGRUP. CLAS. PROF.]:[AGRUP. CLAS. PROF.]]=$B57,IF(DATOS_[[Check Periodo Ref.]:[Check Periodo Ref.]]="Dentro",IF(DATOS_[[Check Equiparado]:[Check Equiparado]]="Sí",IF(DATOS!BF$5="Sí",(1/DATOS_[[% anualiz]:[% anualiz]]),1)*IF(DATOS!BF$4="Sí",1/DATOS_[[% normaliz]:[% normaliz]],1)*(DATOS_[Conc.Sal.28])))))))),
0)</f>
        <v>0</v>
      </c>
      <c r="AL59" s="111">
        <f t="array" ref="AL59">IFERROR(
(MEDIAN((IF(DATOS_[[Sexo]:[Sexo]]=$B59,IF(DATOS_[[AGRUP. CLAS. PROF.]:[AGRUP. CLAS. PROF.]]=$B57,IF(DATOS_[[Check Periodo Ref.]:[Check Periodo Ref.]]="Dentro",IF(DATOS_[[Check Equiparado]:[Check Equiparado]]="Sí",IF(DATOS!BG$5="Sí",(1/DATOS_[[% anualiz]:[% anualiz]]),1)*IF(DATOS!BG$4="Sí",1/DATOS_[[% normaliz]:[% normaliz]],1)*(DATOS_[Conc.Sal.29])))))))),
0)</f>
        <v>0</v>
      </c>
      <c r="AM59" s="111">
        <f t="array" ref="AM59">IFERROR(
(MEDIAN((IF(DATOS_[[Sexo]:[Sexo]]=$B59,IF(DATOS_[[AGRUP. CLAS. PROF.]:[AGRUP. CLAS. PROF.]]=$B57,IF(DATOS_[[Check Periodo Ref.]:[Check Periodo Ref.]]="Dentro",IF(DATOS_[[Check Equiparado]:[Check Equiparado]]="Sí",IF(DATOS!BH$5="Sí",(1/DATOS_[[% anualiz]:[% anualiz]]),1)*IF(DATOS!BH$4="Sí",1/DATOS_[[% normaliz]:[% normaliz]],1)*(DATOS_[Conc.Sal.30])))))))),
0)</f>
        <v>0</v>
      </c>
      <c r="AN59" s="112">
        <f t="array" ref="AN59">IFERROR(
MEDIAN(IF(DATOS_[Sexo]=$B59,IF(DATOS_[[AGRUP. CLAS. PROF.]:[AGRUP. CLAS. PROF.]]=$B57,IF(DATOS_[Check Equiparado]="Sí",IF(DATOS_[Check Periodo Ref.]="Dentro",DATOS_[Tot COMPL.SAL Eq],FALSE))))),
0)</f>
        <v>0</v>
      </c>
      <c r="AO59" s="113">
        <f t="array" ref="AO59">IFERROR(
MEDIAN(IF(DATOS_[Sexo]=$B59,IF(DATOS_[[AGRUP. CLAS. PROF.]:[AGRUP. CLAS. PROF.]]=$B57,IF(DATOS_[Check Equiparado]="Sí",IF(DATOS_[Check Periodo Ref.]="Dentro",DATOS_[TOTAL SALARIO Eq],FALSE))))),
0)</f>
        <v>0</v>
      </c>
      <c r="AP59" s="114">
        <f t="array" ref="AP59">IFERROR(
(MEDIAN((IF(DATOS_[[Sexo]:[Sexo]]=$B59,IF(DATOS_[[AGRUP. CLAS. PROF.]:[AGRUP. CLAS. PROF.]]=$B57,IF(DATOS_[[Check Periodo Ref.]:[Check Periodo Ref.]]="Dentro",IF(DATOS_[[Check Equiparado]:[Check Equiparado]]="Sí",IF(DATOS!BI$5="Sí",(1/DATOS_[[% anualiz]:[% anualiz]]),1)*IF(DATOS!BI$4="Sí",1/DATOS_[[% normaliz]:[% normaliz]],1)*(DATOS_[C.Extra.01])))))))),
0)</f>
        <v>0</v>
      </c>
      <c r="AQ59" s="114">
        <f t="array" ref="AQ59">IFERROR(
(MEDIAN((IF(DATOS_[[Sexo]:[Sexo]]=$B59,IF(DATOS_[[AGRUP. CLAS. PROF.]:[AGRUP. CLAS. PROF.]]=$B57,IF(DATOS_[[Check Periodo Ref.]:[Check Periodo Ref.]]="Dentro",IF(DATOS_[[Check Equiparado]:[Check Equiparado]]="Sí",IF(DATOS!BJ$5="Sí",(1/DATOS_[[% anualiz]:[% anualiz]]),1)*IF(DATOS!BJ$4="Sí",1/DATOS_[[% normaliz]:[% normaliz]],1)*(DATOS_[C.Extra.02])))))))),
0)</f>
        <v>0</v>
      </c>
      <c r="AR59" s="114">
        <f t="array" ref="AR59">IFERROR(
(MEDIAN((IF(DATOS_[[Sexo]:[Sexo]]=$B59,IF(DATOS_[[AGRUP. CLAS. PROF.]:[AGRUP. CLAS. PROF.]]=$B57,IF(DATOS_[[Check Periodo Ref.]:[Check Periodo Ref.]]="Dentro",IF(DATOS_[[Check Equiparado]:[Check Equiparado]]="Sí",IF(DATOS!BK$5="Sí",(1/DATOS_[[% anualiz]:[% anualiz]]),1)*IF(DATOS!BK$4="Sí",1/DATOS_[[% normaliz]:[% normaliz]],1)*(DATOS_[C.Extra.03])))))))),
0)</f>
        <v>0</v>
      </c>
      <c r="AS59" s="114">
        <f t="array" ref="AS59">IFERROR(
(MEDIAN((IF(DATOS_[[Sexo]:[Sexo]]=$B59,IF(DATOS_[[AGRUP. CLAS. PROF.]:[AGRUP. CLAS. PROF.]]=$B57,IF(DATOS_[[Check Periodo Ref.]:[Check Periodo Ref.]]="Dentro",IF(DATOS_[[Check Equiparado]:[Check Equiparado]]="Sí",IF(DATOS!BL$5="Sí",(1/DATOS_[[% anualiz]:[% anualiz]]),1)*IF(DATOS!BL$4="Sí",1/DATOS_[[% normaliz]:[% normaliz]],1)*(DATOS_[C.Extra.04])))))))),
0)</f>
        <v>0</v>
      </c>
      <c r="AT59" s="114">
        <f t="array" ref="AT59">IFERROR(
(MEDIAN((IF(DATOS_[[Sexo]:[Sexo]]=$B59,IF(DATOS_[[AGRUP. CLAS. PROF.]:[AGRUP. CLAS. PROF.]]=$B57,IF(DATOS_[[Check Periodo Ref.]:[Check Periodo Ref.]]="Dentro",IF(DATOS_[[Check Equiparado]:[Check Equiparado]]="Sí",IF(DATOS!BM$5="Sí",(1/DATOS_[[% anualiz]:[% anualiz]]),1)*IF(DATOS!BM$4="Sí",1/DATOS_[[% normaliz]:[% normaliz]],1)*(DATOS_[C.Extra.05])))))))),
0)</f>
        <v>0</v>
      </c>
      <c r="AU59" s="115">
        <f t="array" ref="AU59">IFERROR(
MEDIAN(IF(DATOS_[Sexo]=$B59,IF(DATOS_[[AGRUP. CLAS. PROF.]:[AGRUP. CLAS. PROF.]]=$B57,IF(DATOS_[Check Equiparado]="Sí",IF(DATOS_[Check Periodo Ref.]="Dentro",DATOS_[Tot Extrasalarial Eq],FALSE))))),
0)</f>
        <v>0</v>
      </c>
      <c r="AV59" s="116">
        <f t="array" ref="AV59">IFERROR(
MEDIAN(IF(DATOS_[Sexo]=$B59,IF(DATOS_[[AGRUP. CLAS. PROF.]:[AGRUP. CLAS. PROF.]]=$B57,IF(DATOS_[Check Equiparado]="Sí",IF(DATOS_[Check Periodo Ref.]="Dentro",DATOS_[TOTAL Retrib Eq],FALSE))))),
0)</f>
        <v>0</v>
      </c>
    </row>
    <row r="60" spans="1:48" ht="17.25" thickBot="1" x14ac:dyDescent="0.35">
      <c r="A60" s="42" t="str">
        <f t="shared" ref="A60" si="63">+A61</f>
        <v>[ocultar]</v>
      </c>
      <c r="B60" s="90" t="s">
        <v>232</v>
      </c>
      <c r="C60" s="109"/>
      <c r="D60" s="41"/>
      <c r="E60" s="41"/>
      <c r="F60" s="41"/>
      <c r="G60" s="41"/>
      <c r="H60" s="41"/>
      <c r="I60" s="119" t="str">
        <f t="shared" ref="I60:AV60" si="64">IFERROR((I61-I62)/I61,"")</f>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3" t="str">
        <f t="shared" si="64"/>
        <v/>
      </c>
      <c r="W60" s="123" t="str">
        <f t="shared" si="64"/>
        <v/>
      </c>
      <c r="X60" s="123" t="str">
        <f t="shared" si="64"/>
        <v/>
      </c>
      <c r="Y60" s="123"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2" t="str">
        <f t="shared" si="64"/>
        <v/>
      </c>
      <c r="AK60" s="122" t="str">
        <f t="shared" si="64"/>
        <v/>
      </c>
      <c r="AL60" s="122" t="str">
        <f t="shared" si="64"/>
        <v/>
      </c>
      <c r="AM60" s="122" t="str">
        <f t="shared" si="64"/>
        <v/>
      </c>
      <c r="AN60" s="124" t="str">
        <f t="shared" si="64"/>
        <v/>
      </c>
      <c r="AO60" s="128" t="str">
        <f t="shared" si="64"/>
        <v/>
      </c>
      <c r="AP60" s="125" t="str">
        <f t="shared" si="64"/>
        <v/>
      </c>
      <c r="AQ60" s="125" t="str">
        <f t="shared" si="64"/>
        <v/>
      </c>
      <c r="AR60" s="125" t="str">
        <f t="shared" si="64"/>
        <v/>
      </c>
      <c r="AS60" s="125" t="str">
        <f t="shared" si="64"/>
        <v/>
      </c>
      <c r="AT60" s="125" t="str">
        <f t="shared" si="64"/>
        <v/>
      </c>
      <c r="AU60" s="126" t="str">
        <f t="shared" si="64"/>
        <v/>
      </c>
      <c r="AV60" s="127" t="str">
        <f t="shared" si="64"/>
        <v/>
      </c>
    </row>
    <row r="61" spans="1:48" x14ac:dyDescent="0.3">
      <c r="A61" s="42" t="str">
        <f t="shared" ref="A61" si="65">+IF(C61+C62=0,"[ocultar]","")</f>
        <v>[ocultar]</v>
      </c>
      <c r="B61" s="86" t="s">
        <v>162</v>
      </c>
      <c r="C61" s="33">
        <f t="array" ref="C61">SUM(IF($B61=DATOS_[Sexo],
IF($B60=DATOS_[AGRUP. CLAS. PROF.],
IF("Dentro"=DATOS_[Check Periodo Ref.],
1/(COUNTIFS(DATOS_[Sexo],$B61,DATOS_[AGRUP. CLAS. PROF.],$B60,DATOS_[Check Periodo Ref.],"Dentro",DATOS_[id],DATOS_[id]))))))</f>
        <v>0</v>
      </c>
      <c r="D61" s="35">
        <f>COUNTIFS(DATOS_[AGRUP. CLAS. PROF.],$B60,DATOS_[Sexo],$B61,DATOS_[Check Periodo Ref.],"Dentro")</f>
        <v>0</v>
      </c>
      <c r="E61" s="35">
        <f>COUNTIFS(DATOS_[AGRUP. CLAS. PROF.],$B60,DATOS_[Sexo],$B61,DATOS_[Check Periodo Ref.],"Dentro",DATOS_[Check Nº SC Norm],"Sí")</f>
        <v>0</v>
      </c>
      <c r="F61" s="35">
        <f>COUNTIFS(DATOS_[AGRUP. CLAS. PROF.],$B60,DATOS_[Sexo],$B61,DATOS_[Check Periodo Ref.],"Dentro",DATOS_[Check Nº SC Anualiz],"Sí")</f>
        <v>0</v>
      </c>
      <c r="G61" s="35">
        <f>COUNTIFS(DATOS_[AGRUP. CLAS. PROF.],$B60,DATOS_[Sexo],$B61,DATOS_[Check Periodo Ref.],"Dentro",DATOS_[Check Nº SC Norm y Anualiz],"Sí")</f>
        <v>0</v>
      </c>
      <c r="H61" s="35">
        <f>COUNTIFS(DATOS_[AGRUP. CLAS. PROF.],$B60,DATOS_[Sexo],$B61,DATOS_[Check Periodo Ref.],"Dentro",DATOS_[Check Equiparación],"Sí")</f>
        <v>0</v>
      </c>
      <c r="I61" s="110">
        <f t="array" ref="I61">IFERROR(
MEDIAN(IF(DATOS_[Sexo]=$B61,IF(DATOS_[[AGRUP. CLAS. PROF.]:[AGRUP. CLAS. PROF.]]=$B60,IF(DATOS_[Check Equiparado]="Sí",IF(DATOS_[Check Periodo Ref.]="Dentro",DATOS_[SALARIO BASE Eq],FALSE))))),
0)</f>
        <v>0</v>
      </c>
      <c r="J61" s="111">
        <f t="array" ref="J61">IFERROR(
(MEDIAN((IF(DATOS_[[Sexo]:[Sexo]]=$B61,IF(DATOS_[[AGRUP. CLAS. PROF.]:[AGRUP. CLAS. PROF.]]=$B60,IF(DATOS_[[Check Periodo Ref.]:[Check Periodo Ref.]]="Dentro",IF(DATOS_[[Check Equiparado]:[Check Equiparado]]="Sí",IF(DATOS!AE$5="Sí",(1/DATOS_[[% anualiz]:[% anualiz]]),1)*IF(DATOS!AE$4="Sí",1/DATOS_[[% normaliz]:[% normaliz]],1)*(DATOS_[Conc.Sal.01])))))))),
0)</f>
        <v>0</v>
      </c>
      <c r="K61" s="111">
        <f t="array" ref="K61">IFERROR(
(MEDIAN((IF(DATOS_[[Sexo]:[Sexo]]=$B61,IF(DATOS_[[AGRUP. CLAS. PROF.]:[AGRUP. CLAS. PROF.]]=$B60,IF(DATOS_[[Check Periodo Ref.]:[Check Periodo Ref.]]="Dentro",IF(DATOS_[[Check Equiparado]:[Check Equiparado]]="Sí",IF(DATOS!AF$5="Sí",(1/DATOS_[[% anualiz]:[% anualiz]]),1)*IF(DATOS!AF$4="Sí",1/DATOS_[[% normaliz]:[% normaliz]],1)*(DATOS_[Conc.Sal.02])))))))),
0)</f>
        <v>0</v>
      </c>
      <c r="L61" s="111">
        <f t="array" ref="L61">IFERROR(
(MEDIAN((IF(DATOS_[[Sexo]:[Sexo]]=$B61,IF(DATOS_[[AGRUP. CLAS. PROF.]:[AGRUP. CLAS. PROF.]]=$B60,IF(DATOS_[[Check Periodo Ref.]:[Check Periodo Ref.]]="Dentro",IF(DATOS_[[Check Equiparado]:[Check Equiparado]]="Sí",IF(DATOS!AG$5="Sí",(1/DATOS_[[% anualiz]:[% anualiz]]),1)*IF(DATOS!AG$4="Sí",1/DATOS_[[% normaliz]:[% normaliz]],1)*(DATOS_[Conc.Sal.03])))))))),
0)</f>
        <v>0</v>
      </c>
      <c r="M61" s="111">
        <f t="array" ref="M61">IFERROR(
(MEDIAN((IF(DATOS_[[Sexo]:[Sexo]]=$B61,IF(DATOS_[[AGRUP. CLAS. PROF.]:[AGRUP. CLAS. PROF.]]=$B60,IF(DATOS_[[Check Periodo Ref.]:[Check Periodo Ref.]]="Dentro",IF(DATOS_[[Check Equiparado]:[Check Equiparado]]="Sí",IF(DATOS!AH$5="Sí",(1/DATOS_[[% anualiz]:[% anualiz]]),1)*IF(DATOS!AH$4="Sí",1/DATOS_[[% normaliz]:[% normaliz]],1)*(DATOS_[Conc.Sal.04])))))))),
0)</f>
        <v>0</v>
      </c>
      <c r="N61" s="111">
        <f t="array" ref="N61">IFERROR(
(MEDIAN((IF(DATOS_[[Sexo]:[Sexo]]=$B61,IF(DATOS_[[AGRUP. CLAS. PROF.]:[AGRUP. CLAS. PROF.]]=$B60,IF(DATOS_[[Check Periodo Ref.]:[Check Periodo Ref.]]="Dentro",IF(DATOS_[[Check Equiparado]:[Check Equiparado]]="Sí",IF(DATOS!AI$5="Sí",(1/DATOS_[[% anualiz]:[% anualiz]]),1)*IF(DATOS!AI$4="Sí",1/DATOS_[[% normaliz]:[% normaliz]],1)*(DATOS_[Conc.Sal.05])))))))),
0)</f>
        <v>0</v>
      </c>
      <c r="O61" s="111">
        <f t="array" ref="O61">IFERROR(
(MEDIAN((IF(DATOS_[[Sexo]:[Sexo]]=$B61,IF(DATOS_[[AGRUP. CLAS. PROF.]:[AGRUP. CLAS. PROF.]]=$B60,IF(DATOS_[[Check Periodo Ref.]:[Check Periodo Ref.]]="Dentro",IF(DATOS_[[Check Equiparado]:[Check Equiparado]]="Sí",IF(DATOS!AJ$5="Sí",(1/DATOS_[[% anualiz]:[% anualiz]]),1)*IF(DATOS!AJ$4="Sí",1/DATOS_[[% normaliz]:[% normaliz]],1)*(DATOS_[Conc.Sal.06])))))))),
0)</f>
        <v>0</v>
      </c>
      <c r="P61" s="111">
        <f t="array" ref="P61">IFERROR(
(MEDIAN((IF(DATOS_[[Sexo]:[Sexo]]=$B61,IF(DATOS_[[AGRUP. CLAS. PROF.]:[AGRUP. CLAS. PROF.]]=$B60,IF(DATOS_[[Check Periodo Ref.]:[Check Periodo Ref.]]="Dentro",IF(DATOS_[[Check Equiparado]:[Check Equiparado]]="Sí",IF(DATOS!AK$5="Sí",(1/DATOS_[[% anualiz]:[% anualiz]]),1)*IF(DATOS!AK$4="Sí",1/DATOS_[[% normaliz]:[% normaliz]],1)*(DATOS_[Conc.Sal.07])))))))),
0)</f>
        <v>0</v>
      </c>
      <c r="Q61" s="111">
        <f t="array" ref="Q61">IFERROR(
(MEDIAN((IF(DATOS_[[Sexo]:[Sexo]]=$B61,IF(DATOS_[[AGRUP. CLAS. PROF.]:[AGRUP. CLAS. PROF.]]=$B60,IF(DATOS_[[Check Periodo Ref.]:[Check Periodo Ref.]]="Dentro",IF(DATOS_[[Check Equiparado]:[Check Equiparado]]="Sí",IF(DATOS!AL$5="Sí",(1/DATOS_[[% anualiz]:[% anualiz]]),1)*IF(DATOS!AL$4="Sí",1/DATOS_[[% normaliz]:[% normaliz]],1)*(DATOS_[Conc.Sal.08])))))))),
0)</f>
        <v>0</v>
      </c>
      <c r="R61" s="111">
        <f t="array" ref="R61">IFERROR(
(MEDIAN((IF(DATOS_[[Sexo]:[Sexo]]=$B61,IF(DATOS_[[AGRUP. CLAS. PROF.]:[AGRUP. CLAS. PROF.]]=$B60,IF(DATOS_[[Check Periodo Ref.]:[Check Periodo Ref.]]="Dentro",IF(DATOS_[[Check Equiparado]:[Check Equiparado]]="Sí",IF(DATOS!AM$5="Sí",(1/DATOS_[[% anualiz]:[% anualiz]]),1)*IF(DATOS!AM$4="Sí",1/DATOS_[[% normaliz]:[% normaliz]],1)*(DATOS_[Conc.Sal.09])))))))),
0)</f>
        <v>0</v>
      </c>
      <c r="S61" s="111">
        <f t="array" ref="S61">IFERROR(
(MEDIAN((IF(DATOS_[[Sexo]:[Sexo]]=$B61,IF(DATOS_[[AGRUP. CLAS. PROF.]:[AGRUP. CLAS. PROF.]]=$B60,IF(DATOS_[[Check Periodo Ref.]:[Check Periodo Ref.]]="Dentro",IF(DATOS_[[Check Equiparado]:[Check Equiparado]]="Sí",IF(DATOS!AN$5="Sí",(1/DATOS_[[% anualiz]:[% anualiz]]),1)*IF(DATOS!AN$4="Sí",1/DATOS_[[% normaliz]:[% normaliz]],1)*(DATOS_[Conc.Sal.10])))))))),
0)</f>
        <v>0</v>
      </c>
      <c r="T61" s="111">
        <f t="array" ref="T61">IFERROR(
(MEDIAN((IF(DATOS_[[Sexo]:[Sexo]]=$B61,IF(DATOS_[[AGRUP. CLAS. PROF.]:[AGRUP. CLAS. PROF.]]=$B60,IF(DATOS_[[Check Periodo Ref.]:[Check Periodo Ref.]]="Dentro",IF(DATOS_[[Check Equiparado]:[Check Equiparado]]="Sí",IF(DATOS!AO$5="Sí",(1/DATOS_[[% anualiz]:[% anualiz]]),1)*IF(DATOS!AO$4="Sí",1/DATOS_[[% normaliz]:[% normaliz]],1)*(DATOS_[Conc.Sal.11])))))))),
0)</f>
        <v>0</v>
      </c>
      <c r="U61" s="111">
        <f t="array" ref="U61">IFERROR(
(MEDIAN((IF(DATOS_[[Sexo]:[Sexo]]=$B61,IF(DATOS_[[AGRUP. CLAS. PROF.]:[AGRUP. CLAS. PROF.]]=$B60,IF(DATOS_[[Check Periodo Ref.]:[Check Periodo Ref.]]="Dentro",IF(DATOS_[[Check Equiparado]:[Check Equiparado]]="Sí",IF(DATOS!AP$5="Sí",(1/DATOS_[[% anualiz]:[% anualiz]]),1)*IF(DATOS!AP$4="Sí",1/DATOS_[[% normaliz]:[% normaliz]],1)*(DATOS_[Conc.Sal.12])))))))),
0)</f>
        <v>0</v>
      </c>
      <c r="V61" s="111">
        <f t="array" ref="V61">IFERROR(
(MEDIAN((IF(DATOS_[[Sexo]:[Sexo]]=$B61,IF(DATOS_[[AGRUP. CLAS. PROF.]:[AGRUP. CLAS. PROF.]]=$B60,IF(DATOS_[[Check Periodo Ref.]:[Check Periodo Ref.]]="Dentro",IF(DATOS_[[Check Equiparado]:[Check Equiparado]]="Sí",IF(DATOS!AQ$5="Sí",(1/DATOS_[[% anualiz]:[% anualiz]]),1)*IF(DATOS!AQ$4="Sí",1/DATOS_[[% normaliz]:[% normaliz]],1)*(DATOS_[Conc.Sal.13])))))))),
0)</f>
        <v>0</v>
      </c>
      <c r="W61" s="111">
        <f t="array" ref="W61">IFERROR(
(MEDIAN((IF(DATOS_[[Sexo]:[Sexo]]=$B61,IF(DATOS_[[AGRUP. CLAS. PROF.]:[AGRUP. CLAS. PROF.]]=$B60,IF(DATOS_[[Check Periodo Ref.]:[Check Periodo Ref.]]="Dentro",IF(DATOS_[[Check Equiparado]:[Check Equiparado]]="Sí",IF(DATOS!AR$5="Sí",(1/DATOS_[[% anualiz]:[% anualiz]]),1)*IF(DATOS!AR$4="Sí",1/DATOS_[[% normaliz]:[% normaliz]],1)*(DATOS_[Conc.Sal.14])))))))),
0)</f>
        <v>0</v>
      </c>
      <c r="X61" s="111">
        <f t="array" ref="X61">IFERROR(
(MEDIAN((IF(DATOS_[[Sexo]:[Sexo]]=$B61,IF(DATOS_[[AGRUP. CLAS. PROF.]:[AGRUP. CLAS. PROF.]]=$B60,IF(DATOS_[[Check Periodo Ref.]:[Check Periodo Ref.]]="Dentro",IF(DATOS_[[Check Equiparado]:[Check Equiparado]]="Sí",IF(DATOS!AS$5="Sí",(1/DATOS_[[% anualiz]:[% anualiz]]),1)*IF(DATOS!AS$4="Sí",1/DATOS_[[% normaliz]:[% normaliz]],1)*(DATOS_[Conc.Sal.15])))))))),
0)</f>
        <v>0</v>
      </c>
      <c r="Y61" s="111">
        <f t="array" ref="Y61">IFERROR(
(MEDIAN((IF(DATOS_[[Sexo]:[Sexo]]=$B61,IF(DATOS_[[AGRUP. CLAS. PROF.]:[AGRUP. CLAS. PROF.]]=$B60,IF(DATOS_[[Check Periodo Ref.]:[Check Periodo Ref.]]="Dentro",IF(DATOS_[[Check Equiparado]:[Check Equiparado]]="Sí",IF(DATOS!AT$5="Sí",(1/DATOS_[[% anualiz]:[% anualiz]]),1)*IF(DATOS!AT$4="Sí",1/DATOS_[[% normaliz]:[% normaliz]],1)*(DATOS_[Conc.Sal.16])))))))),
0)</f>
        <v>0</v>
      </c>
      <c r="Z61" s="111">
        <f t="array" ref="Z61">IFERROR(
(MEDIAN((IF(DATOS_[[Sexo]:[Sexo]]=$B61,IF(DATOS_[[AGRUP. CLAS. PROF.]:[AGRUP. CLAS. PROF.]]=$B60,IF(DATOS_[[Check Periodo Ref.]:[Check Periodo Ref.]]="Dentro",IF(DATOS_[[Check Equiparado]:[Check Equiparado]]="Sí",IF(DATOS!AU$5="Sí",(1/DATOS_[[% anualiz]:[% anualiz]]),1)*IF(DATOS!AU$4="Sí",1/DATOS_[[% normaliz]:[% normaliz]],1)*(DATOS_[Conc.Sal.17])))))))),
0)</f>
        <v>0</v>
      </c>
      <c r="AA61" s="111">
        <f t="array" ref="AA61">IFERROR(
(MEDIAN((IF(DATOS_[[Sexo]:[Sexo]]=$B61,IF(DATOS_[[AGRUP. CLAS. PROF.]:[AGRUP. CLAS. PROF.]]=$B60,IF(DATOS_[[Check Periodo Ref.]:[Check Periodo Ref.]]="Dentro",IF(DATOS_[[Check Equiparado]:[Check Equiparado]]="Sí",IF(DATOS!AV$5="Sí",(1/DATOS_[[% anualiz]:[% anualiz]]),1)*IF(DATOS!AV$4="Sí",1/DATOS_[[% normaliz]:[% normaliz]],1)*(DATOS_[Conc.Sal.18])))))))),
0)</f>
        <v>0</v>
      </c>
      <c r="AB61" s="111">
        <f t="array" ref="AB61">IFERROR(
(MEDIAN((IF(DATOS_[[Sexo]:[Sexo]]=$B61,IF(DATOS_[[AGRUP. CLAS. PROF.]:[AGRUP. CLAS. PROF.]]=$B60,IF(DATOS_[[Check Periodo Ref.]:[Check Periodo Ref.]]="Dentro",IF(DATOS_[[Check Equiparado]:[Check Equiparado]]="Sí",IF(DATOS!AW$5="Sí",(1/DATOS_[[% anualiz]:[% anualiz]]),1)*IF(DATOS!AW$4="Sí",1/DATOS_[[% normaliz]:[% normaliz]],1)*(DATOS_[Conc.Sal.19])))))))),
0)</f>
        <v>0</v>
      </c>
      <c r="AC61" s="111">
        <f t="array" ref="AC61">IFERROR(
(MEDIAN((IF(DATOS_[[Sexo]:[Sexo]]=$B61,IF(DATOS_[[AGRUP. CLAS. PROF.]:[AGRUP. CLAS. PROF.]]=$B60,IF(DATOS_[[Check Periodo Ref.]:[Check Periodo Ref.]]="Dentro",IF(DATOS_[[Check Equiparado]:[Check Equiparado]]="Sí",IF(DATOS!AX$5="Sí",(1/DATOS_[[% anualiz]:[% anualiz]]),1)*IF(DATOS!AX$4="Sí",1/DATOS_[[% normaliz]:[% normaliz]],1)*(DATOS_[Conc.Sal.20])))))))),
0)</f>
        <v>0</v>
      </c>
      <c r="AD61" s="111">
        <f t="array" ref="AD61">IFERROR(
(MEDIAN((IF(DATOS_[[Sexo]:[Sexo]]=$B61,IF(DATOS_[[AGRUP. CLAS. PROF.]:[AGRUP. CLAS. PROF.]]=$B60,IF(DATOS_[[Check Periodo Ref.]:[Check Periodo Ref.]]="Dentro",IF(DATOS_[[Check Equiparado]:[Check Equiparado]]="Sí",IF(DATOS!AY$5="Sí",(1/DATOS_[[% anualiz]:[% anualiz]]),1)*IF(DATOS!AY$4="Sí",1/DATOS_[[% normaliz]:[% normaliz]],1)*(DATOS_[Conc.Sal.21])))))))),
0)</f>
        <v>0</v>
      </c>
      <c r="AE61" s="111">
        <f t="array" ref="AE61">IFERROR(
(MEDIAN((IF(DATOS_[[Sexo]:[Sexo]]=$B61,IF(DATOS_[[AGRUP. CLAS. PROF.]:[AGRUP. CLAS. PROF.]]=$B60,IF(DATOS_[[Check Periodo Ref.]:[Check Periodo Ref.]]="Dentro",IF(DATOS_[[Check Equiparado]:[Check Equiparado]]="Sí",IF(DATOS!AZ$5="Sí",(1/DATOS_[[% anualiz]:[% anualiz]]),1)*IF(DATOS!AZ$4="Sí",1/DATOS_[[% normaliz]:[% normaliz]],1)*(DATOS_[Conc.Sal.22])))))))),
0)</f>
        <v>0</v>
      </c>
      <c r="AF61" s="111">
        <f t="array" ref="AF61">IFERROR(
(MEDIAN((IF(DATOS_[[Sexo]:[Sexo]]=$B61,IF(DATOS_[[AGRUP. CLAS. PROF.]:[AGRUP. CLAS. PROF.]]=$B60,IF(DATOS_[[Check Periodo Ref.]:[Check Periodo Ref.]]="Dentro",IF(DATOS_[[Check Equiparado]:[Check Equiparado]]="Sí",IF(DATOS!BA$5="Sí",(1/DATOS_[[% anualiz]:[% anualiz]]),1)*IF(DATOS!BA$4="Sí",1/DATOS_[[% normaliz]:[% normaliz]],1)*(DATOS_[Conc.Sal.23])))))))),
0)</f>
        <v>0</v>
      </c>
      <c r="AG61" s="111">
        <f t="array" ref="AG61">IFERROR(
(MEDIAN((IF(DATOS_[[Sexo]:[Sexo]]=$B61,IF(DATOS_[[AGRUP. CLAS. PROF.]:[AGRUP. CLAS. PROF.]]=$B60,IF(DATOS_[[Check Periodo Ref.]:[Check Periodo Ref.]]="Dentro",IF(DATOS_[[Check Equiparado]:[Check Equiparado]]="Sí",IF(DATOS!BB$5="Sí",(1/DATOS_[[% anualiz]:[% anualiz]]),1)*IF(DATOS!BB$4="Sí",1/DATOS_[[% normaliz]:[% normaliz]],1)*(DATOS_[Conc.Sal.24])))))))),
0)</f>
        <v>0</v>
      </c>
      <c r="AH61" s="111">
        <f t="array" ref="AH61">IFERROR(
(MEDIAN((IF(DATOS_[[Sexo]:[Sexo]]=$B61,IF(DATOS_[[AGRUP. CLAS. PROF.]:[AGRUP. CLAS. PROF.]]=$B60,IF(DATOS_[[Check Periodo Ref.]:[Check Periodo Ref.]]="Dentro",IF(DATOS_[[Check Equiparado]:[Check Equiparado]]="Sí",IF(DATOS!BC$5="Sí",(1/DATOS_[[% anualiz]:[% anualiz]]),1)*IF(DATOS!BC$4="Sí",1/DATOS_[[% normaliz]:[% normaliz]],1)*(DATOS_[Conc.Sal.25])))))))),
0)</f>
        <v>0</v>
      </c>
      <c r="AI61" s="111">
        <f t="array" ref="AI61">IFERROR(
(MEDIAN((IF(DATOS_[[Sexo]:[Sexo]]=$B61,IF(DATOS_[[AGRUP. CLAS. PROF.]:[AGRUP. CLAS. PROF.]]=$B60,IF(DATOS_[[Check Periodo Ref.]:[Check Periodo Ref.]]="Dentro",IF(DATOS_[[Check Equiparado]:[Check Equiparado]]="Sí",IF(DATOS!BD$5="Sí",(1/DATOS_[[% anualiz]:[% anualiz]]),1)*IF(DATOS!BD$4="Sí",1/DATOS_[[% normaliz]:[% normaliz]],1)*(DATOS_[Conc.Sal.26])))))))),
0)</f>
        <v>0</v>
      </c>
      <c r="AJ61" s="111">
        <f t="array" ref="AJ61">IFERROR(
(MEDIAN((IF(DATOS_[[Sexo]:[Sexo]]=$B61,IF(DATOS_[[AGRUP. CLAS. PROF.]:[AGRUP. CLAS. PROF.]]=$B60,IF(DATOS_[[Check Periodo Ref.]:[Check Periodo Ref.]]="Dentro",IF(DATOS_[[Check Equiparado]:[Check Equiparado]]="Sí",IF(DATOS!BE$5="Sí",(1/DATOS_[[% anualiz]:[% anualiz]]),1)*IF(DATOS!BE$4="Sí",1/DATOS_[[% normaliz]:[% normaliz]],1)*(DATOS_[Conc.Sal.27])))))))),
0)</f>
        <v>0</v>
      </c>
      <c r="AK61" s="111">
        <f t="array" ref="AK61">IFERROR(
(MEDIAN((IF(DATOS_[[Sexo]:[Sexo]]=$B61,IF(DATOS_[[AGRUP. CLAS. PROF.]:[AGRUP. CLAS. PROF.]]=$B60,IF(DATOS_[[Check Periodo Ref.]:[Check Periodo Ref.]]="Dentro",IF(DATOS_[[Check Equiparado]:[Check Equiparado]]="Sí",IF(DATOS!BF$5="Sí",(1/DATOS_[[% anualiz]:[% anualiz]]),1)*IF(DATOS!BF$4="Sí",1/DATOS_[[% normaliz]:[% normaliz]],1)*(DATOS_[Conc.Sal.28])))))))),
0)</f>
        <v>0</v>
      </c>
      <c r="AL61" s="111">
        <f t="array" ref="AL61">IFERROR(
(MEDIAN((IF(DATOS_[[Sexo]:[Sexo]]=$B61,IF(DATOS_[[AGRUP. CLAS. PROF.]:[AGRUP. CLAS. PROF.]]=$B60,IF(DATOS_[[Check Periodo Ref.]:[Check Periodo Ref.]]="Dentro",IF(DATOS_[[Check Equiparado]:[Check Equiparado]]="Sí",IF(DATOS!BG$5="Sí",(1/DATOS_[[% anualiz]:[% anualiz]]),1)*IF(DATOS!BG$4="Sí",1/DATOS_[[% normaliz]:[% normaliz]],1)*(DATOS_[Conc.Sal.29])))))))),
0)</f>
        <v>0</v>
      </c>
      <c r="AM61" s="111">
        <f t="array" ref="AM61">IFERROR(
(MEDIAN((IF(DATOS_[[Sexo]:[Sexo]]=$B61,IF(DATOS_[[AGRUP. CLAS. PROF.]:[AGRUP. CLAS. PROF.]]=$B60,IF(DATOS_[[Check Periodo Ref.]:[Check Periodo Ref.]]="Dentro",IF(DATOS_[[Check Equiparado]:[Check Equiparado]]="Sí",IF(DATOS!BH$5="Sí",(1/DATOS_[[% anualiz]:[% anualiz]]),1)*IF(DATOS!BH$4="Sí",1/DATOS_[[% normaliz]:[% normaliz]],1)*(DATOS_[Conc.Sal.30])))))))),
0)</f>
        <v>0</v>
      </c>
      <c r="AN61" s="112">
        <f t="array" ref="AN61">IFERROR(
MEDIAN(IF(DATOS_[Sexo]=$B61,IF(DATOS_[[AGRUP. CLAS. PROF.]:[AGRUP. CLAS. PROF.]]=$B60,IF(DATOS_[Check Equiparado]="Sí",IF(DATOS_[Check Periodo Ref.]="Dentro",DATOS_[Tot COMPL.SAL Eq],FALSE))))),
0)</f>
        <v>0</v>
      </c>
      <c r="AO61" s="113">
        <f t="array" ref="AO61">IFERROR(
MEDIAN(IF(DATOS_[Sexo]=$B61,IF(DATOS_[[AGRUP. CLAS. PROF.]:[AGRUP. CLAS. PROF.]]=$B60,IF(DATOS_[Check Equiparado]="Sí",IF(DATOS_[Check Periodo Ref.]="Dentro",DATOS_[TOTAL SALARIO Eq],FALSE))))),
0)</f>
        <v>0</v>
      </c>
      <c r="AP61" s="114">
        <f t="array" ref="AP61">IFERROR(
(MEDIAN((IF(DATOS_[[Sexo]:[Sexo]]=$B61,IF(DATOS_[[AGRUP. CLAS. PROF.]:[AGRUP. CLAS. PROF.]]=$B60,IF(DATOS_[[Check Periodo Ref.]:[Check Periodo Ref.]]="Dentro",IF(DATOS_[[Check Equiparado]:[Check Equiparado]]="Sí",IF(DATOS!BI$5="Sí",(1/DATOS_[[% anualiz]:[% anualiz]]),1)*IF(DATOS!BI$4="Sí",1/DATOS_[[% normaliz]:[% normaliz]],1)*(DATOS_[C.Extra.01])))))))),
0)</f>
        <v>0</v>
      </c>
      <c r="AQ61" s="114">
        <f t="array" ref="AQ61">IFERROR(
(MEDIAN((IF(DATOS_[[Sexo]:[Sexo]]=$B61,IF(DATOS_[[AGRUP. CLAS. PROF.]:[AGRUP. CLAS. PROF.]]=$B60,IF(DATOS_[[Check Periodo Ref.]:[Check Periodo Ref.]]="Dentro",IF(DATOS_[[Check Equiparado]:[Check Equiparado]]="Sí",IF(DATOS!BJ$5="Sí",(1/DATOS_[[% anualiz]:[% anualiz]]),1)*IF(DATOS!BJ$4="Sí",1/DATOS_[[% normaliz]:[% normaliz]],1)*(DATOS_[C.Extra.02])))))))),
0)</f>
        <v>0</v>
      </c>
      <c r="AR61" s="114">
        <f t="array" ref="AR61">IFERROR(
(MEDIAN((IF(DATOS_[[Sexo]:[Sexo]]=$B61,IF(DATOS_[[AGRUP. CLAS. PROF.]:[AGRUP. CLAS. PROF.]]=$B60,IF(DATOS_[[Check Periodo Ref.]:[Check Periodo Ref.]]="Dentro",IF(DATOS_[[Check Equiparado]:[Check Equiparado]]="Sí",IF(DATOS!BK$5="Sí",(1/DATOS_[[% anualiz]:[% anualiz]]),1)*IF(DATOS!BK$4="Sí",1/DATOS_[[% normaliz]:[% normaliz]],1)*(DATOS_[C.Extra.03])))))))),
0)</f>
        <v>0</v>
      </c>
      <c r="AS61" s="114">
        <f t="array" ref="AS61">IFERROR(
(MEDIAN((IF(DATOS_[[Sexo]:[Sexo]]=$B61,IF(DATOS_[[AGRUP. CLAS. PROF.]:[AGRUP. CLAS. PROF.]]=$B60,IF(DATOS_[[Check Periodo Ref.]:[Check Periodo Ref.]]="Dentro",IF(DATOS_[[Check Equiparado]:[Check Equiparado]]="Sí",IF(DATOS!BL$5="Sí",(1/DATOS_[[% anualiz]:[% anualiz]]),1)*IF(DATOS!BL$4="Sí",1/DATOS_[[% normaliz]:[% normaliz]],1)*(DATOS_[C.Extra.04])))))))),
0)</f>
        <v>0</v>
      </c>
      <c r="AT61" s="114">
        <f t="array" ref="AT61">IFERROR(
(MEDIAN((IF(DATOS_[[Sexo]:[Sexo]]=$B61,IF(DATOS_[[AGRUP. CLAS. PROF.]:[AGRUP. CLAS. PROF.]]=$B60,IF(DATOS_[[Check Periodo Ref.]:[Check Periodo Ref.]]="Dentro",IF(DATOS_[[Check Equiparado]:[Check Equiparado]]="Sí",IF(DATOS!BM$5="Sí",(1/DATOS_[[% anualiz]:[% anualiz]]),1)*IF(DATOS!BM$4="Sí",1/DATOS_[[% normaliz]:[% normaliz]],1)*(DATOS_[C.Extra.05])))))))),
0)</f>
        <v>0</v>
      </c>
      <c r="AU61" s="115">
        <f t="array" ref="AU61">IFERROR(
MEDIAN(IF(DATOS_[Sexo]=$B61,IF(DATOS_[[AGRUP. CLAS. PROF.]:[AGRUP. CLAS. PROF.]]=$B60,IF(DATOS_[Check Equiparado]="Sí",IF(DATOS_[Check Periodo Ref.]="Dentro",DATOS_[Tot Extrasalarial Eq],FALSE))))),
0)</f>
        <v>0</v>
      </c>
      <c r="AV61" s="116">
        <f t="array" ref="AV61">IFERROR(
MEDIAN(IF(DATOS_[Sexo]=$B61,IF(DATOS_[[AGRUP. CLAS. PROF.]:[AGRUP. CLAS. PROF.]]=$B60,IF(DATOS_[Check Equiparado]="Sí",IF(DATOS_[Check Periodo Ref.]="Dentro",DATOS_[TOTAL Retrib Eq],FALSE))))),
0)</f>
        <v>0</v>
      </c>
    </row>
    <row r="62" spans="1:48" x14ac:dyDescent="0.3">
      <c r="A62" s="42" t="str">
        <f t="shared" ref="A62" si="66">+A61</f>
        <v>[ocultar]</v>
      </c>
      <c r="B62" s="86" t="s">
        <v>163</v>
      </c>
      <c r="C62" s="33">
        <f t="array" ref="C62">SUM(IF($B62=DATOS_[Sexo],
IF($B60=DATOS_[AGRUP. CLAS. PROF.],
IF("Dentro"=DATOS_[Check Periodo Ref.],
1/(COUNTIFS(DATOS_[Sexo],$B62,DATOS_[AGRUP. CLAS. PROF.],$B60,DATOS_[Check Periodo Ref.],"Dentro",DATOS_[id],DATOS_[id]))))))</f>
        <v>0</v>
      </c>
      <c r="D62" s="35">
        <f>COUNTIFS(DATOS_[AGRUP. CLAS. PROF.],$B60,DATOS_[Sexo],$B62,DATOS_[Check Periodo Ref.],"Dentro")</f>
        <v>0</v>
      </c>
      <c r="E62" s="35">
        <f>COUNTIFS(DATOS_[AGRUP. CLAS. PROF.],$B60,DATOS_[Sexo],$B62,DATOS_[Check Periodo Ref.],"Dentro",DATOS_[Check Nº SC Norm],"Sí")</f>
        <v>0</v>
      </c>
      <c r="F62" s="35">
        <f>COUNTIFS(DATOS_[AGRUP. CLAS. PROF.],$B60,DATOS_[Sexo],$B62,DATOS_[Check Periodo Ref.],"Dentro",DATOS_[Check Nº SC Anualiz],"Sí")</f>
        <v>0</v>
      </c>
      <c r="G62" s="35">
        <f>COUNTIFS(DATOS_[AGRUP. CLAS. PROF.],$B60,DATOS_[Sexo],$B62,DATOS_[Check Periodo Ref.],"Dentro",DATOS_[Check Nº SC Norm y Anualiz],"Sí")</f>
        <v>0</v>
      </c>
      <c r="H62" s="35">
        <f>COUNTIFS(DATOS_[AGRUP. CLAS. PROF.],$B60,DATOS_[Sexo],$B62,DATOS_[Check Periodo Ref.],"Dentro",DATOS_[Check Equiparación],"Sí")</f>
        <v>0</v>
      </c>
      <c r="I62" s="110" cm="1">
        <f t="array" ref="I62">IFERROR(
MEDIAN(IF(DATOS_[Sexo]=$B62,IF(DATOS_[[AGRUP. CLAS. PROF.]:[AGRUP. CLAS. PROF.]]=$B60,IF(DATOS_[Check Equiparado]="Sí",IF(DATOS_[Check Periodo Ref.]="Dentro",DATOS_[SALARIO BASE Eq],FALSE))))),
0)</f>
        <v>0</v>
      </c>
      <c r="J62" s="111">
        <f t="array" ref="J62">IFERROR(
(MEDIAN((IF(DATOS_[[Sexo]:[Sexo]]=$B62,IF(DATOS_[[AGRUP. CLAS. PROF.]:[AGRUP. CLAS. PROF.]]=$B60,IF(DATOS_[[Check Periodo Ref.]:[Check Periodo Ref.]]="Dentro",IF(DATOS_[[Check Equiparado]:[Check Equiparado]]="Sí",IF(DATOS!AE$5="Sí",(1/DATOS_[[% anualiz]:[% anualiz]]),1)*IF(DATOS!AE$4="Sí",1/DATOS_[[% normaliz]:[% normaliz]],1)*(DATOS_[Conc.Sal.01])))))))),
0)</f>
        <v>0</v>
      </c>
      <c r="K62" s="111">
        <f t="array" ref="K62">IFERROR(
(MEDIAN((IF(DATOS_[[Sexo]:[Sexo]]=$B62,IF(DATOS_[[AGRUP. CLAS. PROF.]:[AGRUP. CLAS. PROF.]]=$B60,IF(DATOS_[[Check Periodo Ref.]:[Check Periodo Ref.]]="Dentro",IF(DATOS_[[Check Equiparado]:[Check Equiparado]]="Sí",IF(DATOS!AF$5="Sí",(1/DATOS_[[% anualiz]:[% anualiz]]),1)*IF(DATOS!AF$4="Sí",1/DATOS_[[% normaliz]:[% normaliz]],1)*(DATOS_[Conc.Sal.02])))))))),
0)</f>
        <v>0</v>
      </c>
      <c r="L62" s="111">
        <f t="array" ref="L62">IFERROR(
(MEDIAN((IF(DATOS_[[Sexo]:[Sexo]]=$B62,IF(DATOS_[[AGRUP. CLAS. PROF.]:[AGRUP. CLAS. PROF.]]=$B60,IF(DATOS_[[Check Periodo Ref.]:[Check Periodo Ref.]]="Dentro",IF(DATOS_[[Check Equiparado]:[Check Equiparado]]="Sí",IF(DATOS!AG$5="Sí",(1/DATOS_[[% anualiz]:[% anualiz]]),1)*IF(DATOS!AG$4="Sí",1/DATOS_[[% normaliz]:[% normaliz]],1)*(DATOS_[Conc.Sal.03])))))))),
0)</f>
        <v>0</v>
      </c>
      <c r="M62" s="111">
        <f t="array" ref="M62">IFERROR(
(MEDIAN((IF(DATOS_[[Sexo]:[Sexo]]=$B62,IF(DATOS_[[AGRUP. CLAS. PROF.]:[AGRUP. CLAS. PROF.]]=$B60,IF(DATOS_[[Check Periodo Ref.]:[Check Periodo Ref.]]="Dentro",IF(DATOS_[[Check Equiparado]:[Check Equiparado]]="Sí",IF(DATOS!AH$5="Sí",(1/DATOS_[[% anualiz]:[% anualiz]]),1)*IF(DATOS!AH$4="Sí",1/DATOS_[[% normaliz]:[% normaliz]],1)*(DATOS_[Conc.Sal.04])))))))),
0)</f>
        <v>0</v>
      </c>
      <c r="N62" s="111">
        <f t="array" ref="N62">IFERROR(
(MEDIAN((IF(DATOS_[[Sexo]:[Sexo]]=$B62,IF(DATOS_[[AGRUP. CLAS. PROF.]:[AGRUP. CLAS. PROF.]]=$B60,IF(DATOS_[[Check Periodo Ref.]:[Check Periodo Ref.]]="Dentro",IF(DATOS_[[Check Equiparado]:[Check Equiparado]]="Sí",IF(DATOS!AI$5="Sí",(1/DATOS_[[% anualiz]:[% anualiz]]),1)*IF(DATOS!AI$4="Sí",1/DATOS_[[% normaliz]:[% normaliz]],1)*(DATOS_[Conc.Sal.05])))))))),
0)</f>
        <v>0</v>
      </c>
      <c r="O62" s="111">
        <f t="array" ref="O62">IFERROR(
(MEDIAN((IF(DATOS_[[Sexo]:[Sexo]]=$B62,IF(DATOS_[[AGRUP. CLAS. PROF.]:[AGRUP. CLAS. PROF.]]=$B60,IF(DATOS_[[Check Periodo Ref.]:[Check Periodo Ref.]]="Dentro",IF(DATOS_[[Check Equiparado]:[Check Equiparado]]="Sí",IF(DATOS!AJ$5="Sí",(1/DATOS_[[% anualiz]:[% anualiz]]),1)*IF(DATOS!AJ$4="Sí",1/DATOS_[[% normaliz]:[% normaliz]],1)*(DATOS_[Conc.Sal.06])))))))),
0)</f>
        <v>0</v>
      </c>
      <c r="P62" s="111">
        <f t="array" ref="P62">IFERROR(
(MEDIAN((IF(DATOS_[[Sexo]:[Sexo]]=$B62,IF(DATOS_[[AGRUP. CLAS. PROF.]:[AGRUP. CLAS. PROF.]]=$B60,IF(DATOS_[[Check Periodo Ref.]:[Check Periodo Ref.]]="Dentro",IF(DATOS_[[Check Equiparado]:[Check Equiparado]]="Sí",IF(DATOS!AK$5="Sí",(1/DATOS_[[% anualiz]:[% anualiz]]),1)*IF(DATOS!AK$4="Sí",1/DATOS_[[% normaliz]:[% normaliz]],1)*(DATOS_[Conc.Sal.07])))))))),
0)</f>
        <v>0</v>
      </c>
      <c r="Q62" s="111">
        <f t="array" ref="Q62">IFERROR(
(MEDIAN((IF(DATOS_[[Sexo]:[Sexo]]=$B62,IF(DATOS_[[AGRUP. CLAS. PROF.]:[AGRUP. CLAS. PROF.]]=$B60,IF(DATOS_[[Check Periodo Ref.]:[Check Periodo Ref.]]="Dentro",IF(DATOS_[[Check Equiparado]:[Check Equiparado]]="Sí",IF(DATOS!AL$5="Sí",(1/DATOS_[[% anualiz]:[% anualiz]]),1)*IF(DATOS!AL$4="Sí",1/DATOS_[[% normaliz]:[% normaliz]],1)*(DATOS_[Conc.Sal.08])))))))),
0)</f>
        <v>0</v>
      </c>
      <c r="R62" s="111">
        <f t="array" ref="R62">IFERROR(
(MEDIAN((IF(DATOS_[[Sexo]:[Sexo]]=$B62,IF(DATOS_[[AGRUP. CLAS. PROF.]:[AGRUP. CLAS. PROF.]]=$B60,IF(DATOS_[[Check Periodo Ref.]:[Check Periodo Ref.]]="Dentro",IF(DATOS_[[Check Equiparado]:[Check Equiparado]]="Sí",IF(DATOS!AM$5="Sí",(1/DATOS_[[% anualiz]:[% anualiz]]),1)*IF(DATOS!AM$4="Sí",1/DATOS_[[% normaliz]:[% normaliz]],1)*(DATOS_[Conc.Sal.09])))))))),
0)</f>
        <v>0</v>
      </c>
      <c r="S62" s="111">
        <f t="array" ref="S62">IFERROR(
(MEDIAN((IF(DATOS_[[Sexo]:[Sexo]]=$B62,IF(DATOS_[[AGRUP. CLAS. PROF.]:[AGRUP. CLAS. PROF.]]=$B60,IF(DATOS_[[Check Periodo Ref.]:[Check Periodo Ref.]]="Dentro",IF(DATOS_[[Check Equiparado]:[Check Equiparado]]="Sí",IF(DATOS!AN$5="Sí",(1/DATOS_[[% anualiz]:[% anualiz]]),1)*IF(DATOS!AN$4="Sí",1/DATOS_[[% normaliz]:[% normaliz]],1)*(DATOS_[Conc.Sal.10])))))))),
0)</f>
        <v>0</v>
      </c>
      <c r="T62" s="111">
        <f t="array" ref="T62">IFERROR(
(MEDIAN((IF(DATOS_[[Sexo]:[Sexo]]=$B62,IF(DATOS_[[AGRUP. CLAS. PROF.]:[AGRUP. CLAS. PROF.]]=$B60,IF(DATOS_[[Check Periodo Ref.]:[Check Periodo Ref.]]="Dentro",IF(DATOS_[[Check Equiparado]:[Check Equiparado]]="Sí",IF(DATOS!AO$5="Sí",(1/DATOS_[[% anualiz]:[% anualiz]]),1)*IF(DATOS!AO$4="Sí",1/DATOS_[[% normaliz]:[% normaliz]],1)*(DATOS_[Conc.Sal.11])))))))),
0)</f>
        <v>0</v>
      </c>
      <c r="U62" s="111">
        <f t="array" ref="U62">IFERROR(
(MEDIAN((IF(DATOS_[[Sexo]:[Sexo]]=$B62,IF(DATOS_[[AGRUP. CLAS. PROF.]:[AGRUP. CLAS. PROF.]]=$B60,IF(DATOS_[[Check Periodo Ref.]:[Check Periodo Ref.]]="Dentro",IF(DATOS_[[Check Equiparado]:[Check Equiparado]]="Sí",IF(DATOS!AP$5="Sí",(1/DATOS_[[% anualiz]:[% anualiz]]),1)*IF(DATOS!AP$4="Sí",1/DATOS_[[% normaliz]:[% normaliz]],1)*(DATOS_[Conc.Sal.12])))))))),
0)</f>
        <v>0</v>
      </c>
      <c r="V62" s="111">
        <f t="array" ref="V62">IFERROR(
(MEDIAN((IF(DATOS_[[Sexo]:[Sexo]]=$B62,IF(DATOS_[[AGRUP. CLAS. PROF.]:[AGRUP. CLAS. PROF.]]=$B60,IF(DATOS_[[Check Periodo Ref.]:[Check Periodo Ref.]]="Dentro",IF(DATOS_[[Check Equiparado]:[Check Equiparado]]="Sí",IF(DATOS!AQ$5="Sí",(1/DATOS_[[% anualiz]:[% anualiz]]),1)*IF(DATOS!AQ$4="Sí",1/DATOS_[[% normaliz]:[% normaliz]],1)*(DATOS_[Conc.Sal.13])))))))),
0)</f>
        <v>0</v>
      </c>
      <c r="W62" s="111">
        <f t="array" ref="W62">IFERROR(
(MEDIAN((IF(DATOS_[[Sexo]:[Sexo]]=$B62,IF(DATOS_[[AGRUP. CLAS. PROF.]:[AGRUP. CLAS. PROF.]]=$B60,IF(DATOS_[[Check Periodo Ref.]:[Check Periodo Ref.]]="Dentro",IF(DATOS_[[Check Equiparado]:[Check Equiparado]]="Sí",IF(DATOS!AR$5="Sí",(1/DATOS_[[% anualiz]:[% anualiz]]),1)*IF(DATOS!AR$4="Sí",1/DATOS_[[% normaliz]:[% normaliz]],1)*(DATOS_[Conc.Sal.14])))))))),
0)</f>
        <v>0</v>
      </c>
      <c r="X62" s="111">
        <f t="array" ref="X62">IFERROR(
(MEDIAN((IF(DATOS_[[Sexo]:[Sexo]]=$B62,IF(DATOS_[[AGRUP. CLAS. PROF.]:[AGRUP. CLAS. PROF.]]=$B60,IF(DATOS_[[Check Periodo Ref.]:[Check Periodo Ref.]]="Dentro",IF(DATOS_[[Check Equiparado]:[Check Equiparado]]="Sí",IF(DATOS!AS$5="Sí",(1/DATOS_[[% anualiz]:[% anualiz]]),1)*IF(DATOS!AS$4="Sí",1/DATOS_[[% normaliz]:[% normaliz]],1)*(DATOS_[Conc.Sal.15])))))))),
0)</f>
        <v>0</v>
      </c>
      <c r="Y62" s="111">
        <f t="array" ref="Y62">IFERROR(
(MEDIAN((IF(DATOS_[[Sexo]:[Sexo]]=$B62,IF(DATOS_[[AGRUP. CLAS. PROF.]:[AGRUP. CLAS. PROF.]]=$B60,IF(DATOS_[[Check Periodo Ref.]:[Check Periodo Ref.]]="Dentro",IF(DATOS_[[Check Equiparado]:[Check Equiparado]]="Sí",IF(DATOS!AT$5="Sí",(1/DATOS_[[% anualiz]:[% anualiz]]),1)*IF(DATOS!AT$4="Sí",1/DATOS_[[% normaliz]:[% normaliz]],1)*(DATOS_[Conc.Sal.16])))))))),
0)</f>
        <v>0</v>
      </c>
      <c r="Z62" s="111">
        <f t="array" ref="Z62">IFERROR(
(MEDIAN((IF(DATOS_[[Sexo]:[Sexo]]=$B62,IF(DATOS_[[AGRUP. CLAS. PROF.]:[AGRUP. CLAS. PROF.]]=$B60,IF(DATOS_[[Check Periodo Ref.]:[Check Periodo Ref.]]="Dentro",IF(DATOS_[[Check Equiparado]:[Check Equiparado]]="Sí",IF(DATOS!AU$5="Sí",(1/DATOS_[[% anualiz]:[% anualiz]]),1)*IF(DATOS!AU$4="Sí",1/DATOS_[[% normaliz]:[% normaliz]],1)*(DATOS_[Conc.Sal.17])))))))),
0)</f>
        <v>0</v>
      </c>
      <c r="AA62" s="111">
        <f t="array" ref="AA62">IFERROR(
(MEDIAN((IF(DATOS_[[Sexo]:[Sexo]]=$B62,IF(DATOS_[[AGRUP. CLAS. PROF.]:[AGRUP. CLAS. PROF.]]=$B60,IF(DATOS_[[Check Periodo Ref.]:[Check Periodo Ref.]]="Dentro",IF(DATOS_[[Check Equiparado]:[Check Equiparado]]="Sí",IF(DATOS!AV$5="Sí",(1/DATOS_[[% anualiz]:[% anualiz]]),1)*IF(DATOS!AV$4="Sí",1/DATOS_[[% normaliz]:[% normaliz]],1)*(DATOS_[Conc.Sal.18])))))))),
0)</f>
        <v>0</v>
      </c>
      <c r="AB62" s="111">
        <f t="array" ref="AB62">IFERROR(
(MEDIAN((IF(DATOS_[[Sexo]:[Sexo]]=$B62,IF(DATOS_[[AGRUP. CLAS. PROF.]:[AGRUP. CLAS. PROF.]]=$B60,IF(DATOS_[[Check Periodo Ref.]:[Check Periodo Ref.]]="Dentro",IF(DATOS_[[Check Equiparado]:[Check Equiparado]]="Sí",IF(DATOS!AW$5="Sí",(1/DATOS_[[% anualiz]:[% anualiz]]),1)*IF(DATOS!AW$4="Sí",1/DATOS_[[% normaliz]:[% normaliz]],1)*(DATOS_[Conc.Sal.19])))))))),
0)</f>
        <v>0</v>
      </c>
      <c r="AC62" s="111">
        <f t="array" ref="AC62">IFERROR(
(MEDIAN((IF(DATOS_[[Sexo]:[Sexo]]=$B62,IF(DATOS_[[AGRUP. CLAS. PROF.]:[AGRUP. CLAS. PROF.]]=$B60,IF(DATOS_[[Check Periodo Ref.]:[Check Periodo Ref.]]="Dentro",IF(DATOS_[[Check Equiparado]:[Check Equiparado]]="Sí",IF(DATOS!AX$5="Sí",(1/DATOS_[[% anualiz]:[% anualiz]]),1)*IF(DATOS!AX$4="Sí",1/DATOS_[[% normaliz]:[% normaliz]],1)*(DATOS_[Conc.Sal.20])))))))),
0)</f>
        <v>0</v>
      </c>
      <c r="AD62" s="111">
        <f t="array" ref="AD62">IFERROR(
(MEDIAN((IF(DATOS_[[Sexo]:[Sexo]]=$B62,IF(DATOS_[[AGRUP. CLAS. PROF.]:[AGRUP. CLAS. PROF.]]=$B60,IF(DATOS_[[Check Periodo Ref.]:[Check Periodo Ref.]]="Dentro",IF(DATOS_[[Check Equiparado]:[Check Equiparado]]="Sí",IF(DATOS!AY$5="Sí",(1/DATOS_[[% anualiz]:[% anualiz]]),1)*IF(DATOS!AY$4="Sí",1/DATOS_[[% normaliz]:[% normaliz]],1)*(DATOS_[Conc.Sal.21])))))))),
0)</f>
        <v>0</v>
      </c>
      <c r="AE62" s="111">
        <f t="array" ref="AE62">IFERROR(
(MEDIAN((IF(DATOS_[[Sexo]:[Sexo]]=$B62,IF(DATOS_[[AGRUP. CLAS. PROF.]:[AGRUP. CLAS. PROF.]]=$B60,IF(DATOS_[[Check Periodo Ref.]:[Check Periodo Ref.]]="Dentro",IF(DATOS_[[Check Equiparado]:[Check Equiparado]]="Sí",IF(DATOS!AZ$5="Sí",(1/DATOS_[[% anualiz]:[% anualiz]]),1)*IF(DATOS!AZ$4="Sí",1/DATOS_[[% normaliz]:[% normaliz]],1)*(DATOS_[Conc.Sal.22])))))))),
0)</f>
        <v>0</v>
      </c>
      <c r="AF62" s="111">
        <f t="array" ref="AF62">IFERROR(
(MEDIAN((IF(DATOS_[[Sexo]:[Sexo]]=$B62,IF(DATOS_[[AGRUP. CLAS. PROF.]:[AGRUP. CLAS. PROF.]]=$B60,IF(DATOS_[[Check Periodo Ref.]:[Check Periodo Ref.]]="Dentro",IF(DATOS_[[Check Equiparado]:[Check Equiparado]]="Sí",IF(DATOS!BA$5="Sí",(1/DATOS_[[% anualiz]:[% anualiz]]),1)*IF(DATOS!BA$4="Sí",1/DATOS_[[% normaliz]:[% normaliz]],1)*(DATOS_[Conc.Sal.23])))))))),
0)</f>
        <v>0</v>
      </c>
      <c r="AG62" s="111">
        <f t="array" ref="AG62">IFERROR(
(MEDIAN((IF(DATOS_[[Sexo]:[Sexo]]=$B62,IF(DATOS_[[AGRUP. CLAS. PROF.]:[AGRUP. CLAS. PROF.]]=$B60,IF(DATOS_[[Check Periodo Ref.]:[Check Periodo Ref.]]="Dentro",IF(DATOS_[[Check Equiparado]:[Check Equiparado]]="Sí",IF(DATOS!BB$5="Sí",(1/DATOS_[[% anualiz]:[% anualiz]]),1)*IF(DATOS!BB$4="Sí",1/DATOS_[[% normaliz]:[% normaliz]],1)*(DATOS_[Conc.Sal.24])))))))),
0)</f>
        <v>0</v>
      </c>
      <c r="AH62" s="111">
        <f t="array" ref="AH62">IFERROR(
(MEDIAN((IF(DATOS_[[Sexo]:[Sexo]]=$B62,IF(DATOS_[[AGRUP. CLAS. PROF.]:[AGRUP. CLAS. PROF.]]=$B60,IF(DATOS_[[Check Periodo Ref.]:[Check Periodo Ref.]]="Dentro",IF(DATOS_[[Check Equiparado]:[Check Equiparado]]="Sí",IF(DATOS!BC$5="Sí",(1/DATOS_[[% anualiz]:[% anualiz]]),1)*IF(DATOS!BC$4="Sí",1/DATOS_[[% normaliz]:[% normaliz]],1)*(DATOS_[Conc.Sal.25])))))))),
0)</f>
        <v>0</v>
      </c>
      <c r="AI62" s="111">
        <f t="array" ref="AI62">IFERROR(
(MEDIAN((IF(DATOS_[[Sexo]:[Sexo]]=$B62,IF(DATOS_[[AGRUP. CLAS. PROF.]:[AGRUP. CLAS. PROF.]]=$B60,IF(DATOS_[[Check Periodo Ref.]:[Check Periodo Ref.]]="Dentro",IF(DATOS_[[Check Equiparado]:[Check Equiparado]]="Sí",IF(DATOS!BD$5="Sí",(1/DATOS_[[% anualiz]:[% anualiz]]),1)*IF(DATOS!BD$4="Sí",1/DATOS_[[% normaliz]:[% normaliz]],1)*(DATOS_[Conc.Sal.26])))))))),
0)</f>
        <v>0</v>
      </c>
      <c r="AJ62" s="111">
        <f t="array" ref="AJ62">IFERROR(
(MEDIAN((IF(DATOS_[[Sexo]:[Sexo]]=$B62,IF(DATOS_[[AGRUP. CLAS. PROF.]:[AGRUP. CLAS. PROF.]]=$B60,IF(DATOS_[[Check Periodo Ref.]:[Check Periodo Ref.]]="Dentro",IF(DATOS_[[Check Equiparado]:[Check Equiparado]]="Sí",IF(DATOS!BE$5="Sí",(1/DATOS_[[% anualiz]:[% anualiz]]),1)*IF(DATOS!BE$4="Sí",1/DATOS_[[% normaliz]:[% normaliz]],1)*(DATOS_[Conc.Sal.27])))))))),
0)</f>
        <v>0</v>
      </c>
      <c r="AK62" s="111">
        <f t="array" ref="AK62">IFERROR(
(MEDIAN((IF(DATOS_[[Sexo]:[Sexo]]=$B62,IF(DATOS_[[AGRUP. CLAS. PROF.]:[AGRUP. CLAS. PROF.]]=$B60,IF(DATOS_[[Check Periodo Ref.]:[Check Periodo Ref.]]="Dentro",IF(DATOS_[[Check Equiparado]:[Check Equiparado]]="Sí",IF(DATOS!BF$5="Sí",(1/DATOS_[[% anualiz]:[% anualiz]]),1)*IF(DATOS!BF$4="Sí",1/DATOS_[[% normaliz]:[% normaliz]],1)*(DATOS_[Conc.Sal.28])))))))),
0)</f>
        <v>0</v>
      </c>
      <c r="AL62" s="111">
        <f t="array" ref="AL62">IFERROR(
(MEDIAN((IF(DATOS_[[Sexo]:[Sexo]]=$B62,IF(DATOS_[[AGRUP. CLAS. PROF.]:[AGRUP. CLAS. PROF.]]=$B60,IF(DATOS_[[Check Periodo Ref.]:[Check Periodo Ref.]]="Dentro",IF(DATOS_[[Check Equiparado]:[Check Equiparado]]="Sí",IF(DATOS!BG$5="Sí",(1/DATOS_[[% anualiz]:[% anualiz]]),1)*IF(DATOS!BG$4="Sí",1/DATOS_[[% normaliz]:[% normaliz]],1)*(DATOS_[Conc.Sal.29])))))))),
0)</f>
        <v>0</v>
      </c>
      <c r="AM62" s="111">
        <f t="array" ref="AM62">IFERROR(
(MEDIAN((IF(DATOS_[[Sexo]:[Sexo]]=$B62,IF(DATOS_[[AGRUP. CLAS. PROF.]:[AGRUP. CLAS. PROF.]]=$B60,IF(DATOS_[[Check Periodo Ref.]:[Check Periodo Ref.]]="Dentro",IF(DATOS_[[Check Equiparado]:[Check Equiparado]]="Sí",IF(DATOS!BH$5="Sí",(1/DATOS_[[% anualiz]:[% anualiz]]),1)*IF(DATOS!BH$4="Sí",1/DATOS_[[% normaliz]:[% normaliz]],1)*(DATOS_[Conc.Sal.30])))))))),
0)</f>
        <v>0</v>
      </c>
      <c r="AN62" s="112">
        <f t="array" ref="AN62">IFERROR(
MEDIAN(IF(DATOS_[Sexo]=$B62,IF(DATOS_[[AGRUP. CLAS. PROF.]:[AGRUP. CLAS. PROF.]]=$B60,IF(DATOS_[Check Equiparado]="Sí",IF(DATOS_[Check Periodo Ref.]="Dentro",DATOS_[Tot COMPL.SAL Eq],FALSE))))),
0)</f>
        <v>0</v>
      </c>
      <c r="AO62" s="113">
        <f t="array" ref="AO62">IFERROR(
MEDIAN(IF(DATOS_[Sexo]=$B62,IF(DATOS_[[AGRUP. CLAS. PROF.]:[AGRUP. CLAS. PROF.]]=$B60,IF(DATOS_[Check Equiparado]="Sí",IF(DATOS_[Check Periodo Ref.]="Dentro",DATOS_[TOTAL SALARIO Eq],FALSE))))),
0)</f>
        <v>0</v>
      </c>
      <c r="AP62" s="114">
        <f t="array" ref="AP62">IFERROR(
(MEDIAN((IF(DATOS_[[Sexo]:[Sexo]]=$B62,IF(DATOS_[[AGRUP. CLAS. PROF.]:[AGRUP. CLAS. PROF.]]=$B60,IF(DATOS_[[Check Periodo Ref.]:[Check Periodo Ref.]]="Dentro",IF(DATOS_[[Check Equiparado]:[Check Equiparado]]="Sí",IF(DATOS!BI$5="Sí",(1/DATOS_[[% anualiz]:[% anualiz]]),1)*IF(DATOS!BI$4="Sí",1/DATOS_[[% normaliz]:[% normaliz]],1)*(DATOS_[C.Extra.01])))))))),
0)</f>
        <v>0</v>
      </c>
      <c r="AQ62" s="114">
        <f t="array" ref="AQ62">IFERROR(
(MEDIAN((IF(DATOS_[[Sexo]:[Sexo]]=$B62,IF(DATOS_[[AGRUP. CLAS. PROF.]:[AGRUP. CLAS. PROF.]]=$B60,IF(DATOS_[[Check Periodo Ref.]:[Check Periodo Ref.]]="Dentro",IF(DATOS_[[Check Equiparado]:[Check Equiparado]]="Sí",IF(DATOS!BJ$5="Sí",(1/DATOS_[[% anualiz]:[% anualiz]]),1)*IF(DATOS!BJ$4="Sí",1/DATOS_[[% normaliz]:[% normaliz]],1)*(DATOS_[C.Extra.02])))))))),
0)</f>
        <v>0</v>
      </c>
      <c r="AR62" s="114">
        <f t="array" ref="AR62">IFERROR(
(MEDIAN((IF(DATOS_[[Sexo]:[Sexo]]=$B62,IF(DATOS_[[AGRUP. CLAS. PROF.]:[AGRUP. CLAS. PROF.]]=$B60,IF(DATOS_[[Check Periodo Ref.]:[Check Periodo Ref.]]="Dentro",IF(DATOS_[[Check Equiparado]:[Check Equiparado]]="Sí",IF(DATOS!BK$5="Sí",(1/DATOS_[[% anualiz]:[% anualiz]]),1)*IF(DATOS!BK$4="Sí",1/DATOS_[[% normaliz]:[% normaliz]],1)*(DATOS_[C.Extra.03])))))))),
0)</f>
        <v>0</v>
      </c>
      <c r="AS62" s="114">
        <f t="array" ref="AS62">IFERROR(
(MEDIAN((IF(DATOS_[[Sexo]:[Sexo]]=$B62,IF(DATOS_[[AGRUP. CLAS. PROF.]:[AGRUP. CLAS. PROF.]]=$B60,IF(DATOS_[[Check Periodo Ref.]:[Check Periodo Ref.]]="Dentro",IF(DATOS_[[Check Equiparado]:[Check Equiparado]]="Sí",IF(DATOS!BL$5="Sí",(1/DATOS_[[% anualiz]:[% anualiz]]),1)*IF(DATOS!BL$4="Sí",1/DATOS_[[% normaliz]:[% normaliz]],1)*(DATOS_[C.Extra.04])))))))),
0)</f>
        <v>0</v>
      </c>
      <c r="AT62" s="114">
        <f t="array" ref="AT62">IFERROR(
(MEDIAN((IF(DATOS_[[Sexo]:[Sexo]]=$B62,IF(DATOS_[[AGRUP. CLAS. PROF.]:[AGRUP. CLAS. PROF.]]=$B60,IF(DATOS_[[Check Periodo Ref.]:[Check Periodo Ref.]]="Dentro",IF(DATOS_[[Check Equiparado]:[Check Equiparado]]="Sí",IF(DATOS!BM$5="Sí",(1/DATOS_[[% anualiz]:[% anualiz]]),1)*IF(DATOS!BM$4="Sí",1/DATOS_[[% normaliz]:[% normaliz]],1)*(DATOS_[C.Extra.05])))))))),
0)</f>
        <v>0</v>
      </c>
      <c r="AU62" s="115">
        <f t="array" ref="AU62">IFERROR(
MEDIAN(IF(DATOS_[Sexo]=$B62,IF(DATOS_[[AGRUP. CLAS. PROF.]:[AGRUP. CLAS. PROF.]]=$B60,IF(DATOS_[Check Equiparado]="Sí",IF(DATOS_[Check Periodo Ref.]="Dentro",DATOS_[Tot Extrasalarial Eq],FALSE))))),
0)</f>
        <v>0</v>
      </c>
      <c r="AV62" s="116">
        <f t="array" ref="AV62">IFERROR(
MEDIAN(IF(DATOS_[Sexo]=$B62,IF(DATOS_[[AGRUP. CLAS. PROF.]:[AGRUP. CLAS. PROF.]]=$B60,IF(DATOS_[Check Equiparado]="Sí",IF(DATOS_[Check Periodo Ref.]="Dentro",DATOS_[TOTAL Retrib Eq],FALSE))))),
0)</f>
        <v>0</v>
      </c>
    </row>
    <row r="63" spans="1:48" ht="17.25" thickBot="1" x14ac:dyDescent="0.35">
      <c r="A63" s="42" t="str">
        <f t="shared" ref="A63" si="67">+A64</f>
        <v>[ocultar]</v>
      </c>
      <c r="B63" s="90" t="s">
        <v>233</v>
      </c>
      <c r="C63" s="109"/>
      <c r="D63" s="41"/>
      <c r="E63" s="41"/>
      <c r="F63" s="41"/>
      <c r="G63" s="41"/>
      <c r="H63" s="41"/>
      <c r="I63" s="119" t="str">
        <f t="shared" ref="I63:AV63" si="68">IFERROR((I64-I65)/I64,"")</f>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3" t="str">
        <f t="shared" si="68"/>
        <v/>
      </c>
      <c r="W63" s="123" t="str">
        <f t="shared" si="68"/>
        <v/>
      </c>
      <c r="X63" s="123" t="str">
        <f t="shared" si="68"/>
        <v/>
      </c>
      <c r="Y63" s="123"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2" t="str">
        <f t="shared" si="68"/>
        <v/>
      </c>
      <c r="AK63" s="122" t="str">
        <f t="shared" si="68"/>
        <v/>
      </c>
      <c r="AL63" s="122" t="str">
        <f t="shared" si="68"/>
        <v/>
      </c>
      <c r="AM63" s="122" t="str">
        <f t="shared" si="68"/>
        <v/>
      </c>
      <c r="AN63" s="124" t="str">
        <f t="shared" si="68"/>
        <v/>
      </c>
      <c r="AO63" s="128" t="str">
        <f t="shared" si="68"/>
        <v/>
      </c>
      <c r="AP63" s="125" t="str">
        <f t="shared" si="68"/>
        <v/>
      </c>
      <c r="AQ63" s="125" t="str">
        <f t="shared" si="68"/>
        <v/>
      </c>
      <c r="AR63" s="125" t="str">
        <f t="shared" si="68"/>
        <v/>
      </c>
      <c r="AS63" s="125" t="str">
        <f t="shared" si="68"/>
        <v/>
      </c>
      <c r="AT63" s="125" t="str">
        <f t="shared" si="68"/>
        <v/>
      </c>
      <c r="AU63" s="126" t="str">
        <f t="shared" si="68"/>
        <v/>
      </c>
      <c r="AV63" s="127" t="str">
        <f t="shared" si="68"/>
        <v/>
      </c>
    </row>
    <row r="64" spans="1:48" x14ac:dyDescent="0.3">
      <c r="A64" s="42" t="str">
        <f t="shared" ref="A64" si="69">+IF(C64+C65=0,"[ocultar]","")</f>
        <v>[ocultar]</v>
      </c>
      <c r="B64" s="86" t="s">
        <v>162</v>
      </c>
      <c r="C64" s="33">
        <f t="array" ref="C64">SUM(IF($B64=DATOS_[Sexo],
IF($B63=DATOS_[AGRUP. CLAS. PROF.],
IF("Dentro"=DATOS_[Check Periodo Ref.],
1/(COUNTIFS(DATOS_[Sexo],$B64,DATOS_[AGRUP. CLAS. PROF.],$B63,DATOS_[Check Periodo Ref.],"Dentro",DATOS_[id],DATOS_[id]))))))</f>
        <v>0</v>
      </c>
      <c r="D64" s="35">
        <f>COUNTIFS(DATOS_[AGRUP. CLAS. PROF.],$B63,DATOS_[Sexo],$B64,DATOS_[Check Periodo Ref.],"Dentro")</f>
        <v>0</v>
      </c>
      <c r="E64" s="35">
        <f>COUNTIFS(DATOS_[AGRUP. CLAS. PROF.],$B63,DATOS_[Sexo],$B64,DATOS_[Check Periodo Ref.],"Dentro",DATOS_[Check Nº SC Norm],"Sí")</f>
        <v>0</v>
      </c>
      <c r="F64" s="35">
        <f>COUNTIFS(DATOS_[AGRUP. CLAS. PROF.],$B63,DATOS_[Sexo],$B64,DATOS_[Check Periodo Ref.],"Dentro",DATOS_[Check Nº SC Anualiz],"Sí")</f>
        <v>0</v>
      </c>
      <c r="G64" s="35">
        <f>COUNTIFS(DATOS_[AGRUP. CLAS. PROF.],$B63,DATOS_[Sexo],$B64,DATOS_[Check Periodo Ref.],"Dentro",DATOS_[Check Nº SC Norm y Anualiz],"Sí")</f>
        <v>0</v>
      </c>
      <c r="H64" s="35">
        <f>COUNTIFS(DATOS_[AGRUP. CLAS. PROF.],$B63,DATOS_[Sexo],$B64,DATOS_[Check Periodo Ref.],"Dentro",DATOS_[Check Equiparación],"Sí")</f>
        <v>0</v>
      </c>
      <c r="I64" s="110">
        <f t="array" ref="I64">IFERROR(
MEDIAN(IF(DATOS_[Sexo]=$B64,IF(DATOS_[[AGRUP. CLAS. PROF.]:[AGRUP. CLAS. PROF.]]=$B63,IF(DATOS_[Check Equiparado]="Sí",IF(DATOS_[Check Periodo Ref.]="Dentro",DATOS_[SALARIO BASE Eq],FALSE))))),
0)</f>
        <v>0</v>
      </c>
      <c r="J64" s="111">
        <f t="array" ref="J64">IFERROR(
(MEDIAN((IF(DATOS_[[Sexo]:[Sexo]]=$B64,IF(DATOS_[[AGRUP. CLAS. PROF.]:[AGRUP. CLAS. PROF.]]=$B63,IF(DATOS_[[Check Periodo Ref.]:[Check Periodo Ref.]]="Dentro",IF(DATOS_[[Check Equiparado]:[Check Equiparado]]="Sí",IF(DATOS!AE$5="Sí",(1/DATOS_[[% anualiz]:[% anualiz]]),1)*IF(DATOS!AE$4="Sí",1/DATOS_[[% normaliz]:[% normaliz]],1)*(DATOS_[Conc.Sal.01])))))))),
0)</f>
        <v>0</v>
      </c>
      <c r="K64" s="111">
        <f t="array" ref="K64">IFERROR(
(MEDIAN((IF(DATOS_[[Sexo]:[Sexo]]=$B64,IF(DATOS_[[AGRUP. CLAS. PROF.]:[AGRUP. CLAS. PROF.]]=$B63,IF(DATOS_[[Check Periodo Ref.]:[Check Periodo Ref.]]="Dentro",IF(DATOS_[[Check Equiparado]:[Check Equiparado]]="Sí",IF(DATOS!AF$5="Sí",(1/DATOS_[[% anualiz]:[% anualiz]]),1)*IF(DATOS!AF$4="Sí",1/DATOS_[[% normaliz]:[% normaliz]],1)*(DATOS_[Conc.Sal.02])))))))),
0)</f>
        <v>0</v>
      </c>
      <c r="L64" s="111">
        <f t="array" ref="L64">IFERROR(
(MEDIAN((IF(DATOS_[[Sexo]:[Sexo]]=$B64,IF(DATOS_[[AGRUP. CLAS. PROF.]:[AGRUP. CLAS. PROF.]]=$B63,IF(DATOS_[[Check Periodo Ref.]:[Check Periodo Ref.]]="Dentro",IF(DATOS_[[Check Equiparado]:[Check Equiparado]]="Sí",IF(DATOS!AG$5="Sí",(1/DATOS_[[% anualiz]:[% anualiz]]),1)*IF(DATOS!AG$4="Sí",1/DATOS_[[% normaliz]:[% normaliz]],1)*(DATOS_[Conc.Sal.03])))))))),
0)</f>
        <v>0</v>
      </c>
      <c r="M64" s="111">
        <f t="array" ref="M64">IFERROR(
(MEDIAN((IF(DATOS_[[Sexo]:[Sexo]]=$B64,IF(DATOS_[[AGRUP. CLAS. PROF.]:[AGRUP. CLAS. PROF.]]=$B63,IF(DATOS_[[Check Periodo Ref.]:[Check Periodo Ref.]]="Dentro",IF(DATOS_[[Check Equiparado]:[Check Equiparado]]="Sí",IF(DATOS!AH$5="Sí",(1/DATOS_[[% anualiz]:[% anualiz]]),1)*IF(DATOS!AH$4="Sí",1/DATOS_[[% normaliz]:[% normaliz]],1)*(DATOS_[Conc.Sal.04])))))))),
0)</f>
        <v>0</v>
      </c>
      <c r="N64" s="111">
        <f t="array" ref="N64">IFERROR(
(MEDIAN((IF(DATOS_[[Sexo]:[Sexo]]=$B64,IF(DATOS_[[AGRUP. CLAS. PROF.]:[AGRUP. CLAS. PROF.]]=$B63,IF(DATOS_[[Check Periodo Ref.]:[Check Periodo Ref.]]="Dentro",IF(DATOS_[[Check Equiparado]:[Check Equiparado]]="Sí",IF(DATOS!AI$5="Sí",(1/DATOS_[[% anualiz]:[% anualiz]]),1)*IF(DATOS!AI$4="Sí",1/DATOS_[[% normaliz]:[% normaliz]],1)*(DATOS_[Conc.Sal.05])))))))),
0)</f>
        <v>0</v>
      </c>
      <c r="O64" s="111">
        <f t="array" ref="O64">IFERROR(
(MEDIAN((IF(DATOS_[[Sexo]:[Sexo]]=$B64,IF(DATOS_[[AGRUP. CLAS. PROF.]:[AGRUP. CLAS. PROF.]]=$B63,IF(DATOS_[[Check Periodo Ref.]:[Check Periodo Ref.]]="Dentro",IF(DATOS_[[Check Equiparado]:[Check Equiparado]]="Sí",IF(DATOS!AJ$5="Sí",(1/DATOS_[[% anualiz]:[% anualiz]]),1)*IF(DATOS!AJ$4="Sí",1/DATOS_[[% normaliz]:[% normaliz]],1)*(DATOS_[Conc.Sal.06])))))))),
0)</f>
        <v>0</v>
      </c>
      <c r="P64" s="111">
        <f t="array" ref="P64">IFERROR(
(MEDIAN((IF(DATOS_[[Sexo]:[Sexo]]=$B64,IF(DATOS_[[AGRUP. CLAS. PROF.]:[AGRUP. CLAS. PROF.]]=$B63,IF(DATOS_[[Check Periodo Ref.]:[Check Periodo Ref.]]="Dentro",IF(DATOS_[[Check Equiparado]:[Check Equiparado]]="Sí",IF(DATOS!AK$5="Sí",(1/DATOS_[[% anualiz]:[% anualiz]]),1)*IF(DATOS!AK$4="Sí",1/DATOS_[[% normaliz]:[% normaliz]],1)*(DATOS_[Conc.Sal.07])))))))),
0)</f>
        <v>0</v>
      </c>
      <c r="Q64" s="111">
        <f t="array" ref="Q64">IFERROR(
(MEDIAN((IF(DATOS_[[Sexo]:[Sexo]]=$B64,IF(DATOS_[[AGRUP. CLAS. PROF.]:[AGRUP. CLAS. PROF.]]=$B63,IF(DATOS_[[Check Periodo Ref.]:[Check Periodo Ref.]]="Dentro",IF(DATOS_[[Check Equiparado]:[Check Equiparado]]="Sí",IF(DATOS!AL$5="Sí",(1/DATOS_[[% anualiz]:[% anualiz]]),1)*IF(DATOS!AL$4="Sí",1/DATOS_[[% normaliz]:[% normaliz]],1)*(DATOS_[Conc.Sal.08])))))))),
0)</f>
        <v>0</v>
      </c>
      <c r="R64" s="111">
        <f t="array" ref="R64">IFERROR(
(MEDIAN((IF(DATOS_[[Sexo]:[Sexo]]=$B64,IF(DATOS_[[AGRUP. CLAS. PROF.]:[AGRUP. CLAS. PROF.]]=$B63,IF(DATOS_[[Check Periodo Ref.]:[Check Periodo Ref.]]="Dentro",IF(DATOS_[[Check Equiparado]:[Check Equiparado]]="Sí",IF(DATOS!AM$5="Sí",(1/DATOS_[[% anualiz]:[% anualiz]]),1)*IF(DATOS!AM$4="Sí",1/DATOS_[[% normaliz]:[% normaliz]],1)*(DATOS_[Conc.Sal.09])))))))),
0)</f>
        <v>0</v>
      </c>
      <c r="S64" s="111">
        <f t="array" ref="S64">IFERROR(
(MEDIAN((IF(DATOS_[[Sexo]:[Sexo]]=$B64,IF(DATOS_[[AGRUP. CLAS. PROF.]:[AGRUP. CLAS. PROF.]]=$B63,IF(DATOS_[[Check Periodo Ref.]:[Check Periodo Ref.]]="Dentro",IF(DATOS_[[Check Equiparado]:[Check Equiparado]]="Sí",IF(DATOS!AN$5="Sí",(1/DATOS_[[% anualiz]:[% anualiz]]),1)*IF(DATOS!AN$4="Sí",1/DATOS_[[% normaliz]:[% normaliz]],1)*(DATOS_[Conc.Sal.10])))))))),
0)</f>
        <v>0</v>
      </c>
      <c r="T64" s="111">
        <f t="array" ref="T64">IFERROR(
(MEDIAN((IF(DATOS_[[Sexo]:[Sexo]]=$B64,IF(DATOS_[[AGRUP. CLAS. PROF.]:[AGRUP. CLAS. PROF.]]=$B63,IF(DATOS_[[Check Periodo Ref.]:[Check Periodo Ref.]]="Dentro",IF(DATOS_[[Check Equiparado]:[Check Equiparado]]="Sí",IF(DATOS!AO$5="Sí",(1/DATOS_[[% anualiz]:[% anualiz]]),1)*IF(DATOS!AO$4="Sí",1/DATOS_[[% normaliz]:[% normaliz]],1)*(DATOS_[Conc.Sal.11])))))))),
0)</f>
        <v>0</v>
      </c>
      <c r="U64" s="111">
        <f t="array" ref="U64">IFERROR(
(MEDIAN((IF(DATOS_[[Sexo]:[Sexo]]=$B64,IF(DATOS_[[AGRUP. CLAS. PROF.]:[AGRUP. CLAS. PROF.]]=$B63,IF(DATOS_[[Check Periodo Ref.]:[Check Periodo Ref.]]="Dentro",IF(DATOS_[[Check Equiparado]:[Check Equiparado]]="Sí",IF(DATOS!AP$5="Sí",(1/DATOS_[[% anualiz]:[% anualiz]]),1)*IF(DATOS!AP$4="Sí",1/DATOS_[[% normaliz]:[% normaliz]],1)*(DATOS_[Conc.Sal.12])))))))),
0)</f>
        <v>0</v>
      </c>
      <c r="V64" s="111">
        <f t="array" ref="V64">IFERROR(
(MEDIAN((IF(DATOS_[[Sexo]:[Sexo]]=$B64,IF(DATOS_[[AGRUP. CLAS. PROF.]:[AGRUP. CLAS. PROF.]]=$B63,IF(DATOS_[[Check Periodo Ref.]:[Check Periodo Ref.]]="Dentro",IF(DATOS_[[Check Equiparado]:[Check Equiparado]]="Sí",IF(DATOS!AQ$5="Sí",(1/DATOS_[[% anualiz]:[% anualiz]]),1)*IF(DATOS!AQ$4="Sí",1/DATOS_[[% normaliz]:[% normaliz]],1)*(DATOS_[Conc.Sal.13])))))))),
0)</f>
        <v>0</v>
      </c>
      <c r="W64" s="111">
        <f t="array" ref="W64">IFERROR(
(MEDIAN((IF(DATOS_[[Sexo]:[Sexo]]=$B64,IF(DATOS_[[AGRUP. CLAS. PROF.]:[AGRUP. CLAS. PROF.]]=$B63,IF(DATOS_[[Check Periodo Ref.]:[Check Periodo Ref.]]="Dentro",IF(DATOS_[[Check Equiparado]:[Check Equiparado]]="Sí",IF(DATOS!AR$5="Sí",(1/DATOS_[[% anualiz]:[% anualiz]]),1)*IF(DATOS!AR$4="Sí",1/DATOS_[[% normaliz]:[% normaliz]],1)*(DATOS_[Conc.Sal.14])))))))),
0)</f>
        <v>0</v>
      </c>
      <c r="X64" s="111">
        <f t="array" ref="X64">IFERROR(
(MEDIAN((IF(DATOS_[[Sexo]:[Sexo]]=$B64,IF(DATOS_[[AGRUP. CLAS. PROF.]:[AGRUP. CLAS. PROF.]]=$B63,IF(DATOS_[[Check Periodo Ref.]:[Check Periodo Ref.]]="Dentro",IF(DATOS_[[Check Equiparado]:[Check Equiparado]]="Sí",IF(DATOS!AS$5="Sí",(1/DATOS_[[% anualiz]:[% anualiz]]),1)*IF(DATOS!AS$4="Sí",1/DATOS_[[% normaliz]:[% normaliz]],1)*(DATOS_[Conc.Sal.15])))))))),
0)</f>
        <v>0</v>
      </c>
      <c r="Y64" s="111">
        <f t="array" ref="Y64">IFERROR(
(MEDIAN((IF(DATOS_[[Sexo]:[Sexo]]=$B64,IF(DATOS_[[AGRUP. CLAS. PROF.]:[AGRUP. CLAS. PROF.]]=$B63,IF(DATOS_[[Check Periodo Ref.]:[Check Periodo Ref.]]="Dentro",IF(DATOS_[[Check Equiparado]:[Check Equiparado]]="Sí",IF(DATOS!AT$5="Sí",(1/DATOS_[[% anualiz]:[% anualiz]]),1)*IF(DATOS!AT$4="Sí",1/DATOS_[[% normaliz]:[% normaliz]],1)*(DATOS_[Conc.Sal.16])))))))),
0)</f>
        <v>0</v>
      </c>
      <c r="Z64" s="111">
        <f t="array" ref="Z64">IFERROR(
(MEDIAN((IF(DATOS_[[Sexo]:[Sexo]]=$B64,IF(DATOS_[[AGRUP. CLAS. PROF.]:[AGRUP. CLAS. PROF.]]=$B63,IF(DATOS_[[Check Periodo Ref.]:[Check Periodo Ref.]]="Dentro",IF(DATOS_[[Check Equiparado]:[Check Equiparado]]="Sí",IF(DATOS!AU$5="Sí",(1/DATOS_[[% anualiz]:[% anualiz]]),1)*IF(DATOS!AU$4="Sí",1/DATOS_[[% normaliz]:[% normaliz]],1)*(DATOS_[Conc.Sal.17])))))))),
0)</f>
        <v>0</v>
      </c>
      <c r="AA64" s="111">
        <f t="array" ref="AA64">IFERROR(
(MEDIAN((IF(DATOS_[[Sexo]:[Sexo]]=$B64,IF(DATOS_[[AGRUP. CLAS. PROF.]:[AGRUP. CLAS. PROF.]]=$B63,IF(DATOS_[[Check Periodo Ref.]:[Check Periodo Ref.]]="Dentro",IF(DATOS_[[Check Equiparado]:[Check Equiparado]]="Sí",IF(DATOS!AV$5="Sí",(1/DATOS_[[% anualiz]:[% anualiz]]),1)*IF(DATOS!AV$4="Sí",1/DATOS_[[% normaliz]:[% normaliz]],1)*(DATOS_[Conc.Sal.18])))))))),
0)</f>
        <v>0</v>
      </c>
      <c r="AB64" s="111">
        <f t="array" ref="AB64">IFERROR(
(MEDIAN((IF(DATOS_[[Sexo]:[Sexo]]=$B64,IF(DATOS_[[AGRUP. CLAS. PROF.]:[AGRUP. CLAS. PROF.]]=$B63,IF(DATOS_[[Check Periodo Ref.]:[Check Periodo Ref.]]="Dentro",IF(DATOS_[[Check Equiparado]:[Check Equiparado]]="Sí",IF(DATOS!AW$5="Sí",(1/DATOS_[[% anualiz]:[% anualiz]]),1)*IF(DATOS!AW$4="Sí",1/DATOS_[[% normaliz]:[% normaliz]],1)*(DATOS_[Conc.Sal.19])))))))),
0)</f>
        <v>0</v>
      </c>
      <c r="AC64" s="111">
        <f t="array" ref="AC64">IFERROR(
(MEDIAN((IF(DATOS_[[Sexo]:[Sexo]]=$B64,IF(DATOS_[[AGRUP. CLAS. PROF.]:[AGRUP. CLAS. PROF.]]=$B63,IF(DATOS_[[Check Periodo Ref.]:[Check Periodo Ref.]]="Dentro",IF(DATOS_[[Check Equiparado]:[Check Equiparado]]="Sí",IF(DATOS!AX$5="Sí",(1/DATOS_[[% anualiz]:[% anualiz]]),1)*IF(DATOS!AX$4="Sí",1/DATOS_[[% normaliz]:[% normaliz]],1)*(DATOS_[Conc.Sal.20])))))))),
0)</f>
        <v>0</v>
      </c>
      <c r="AD64" s="111">
        <f t="array" ref="AD64">IFERROR(
(MEDIAN((IF(DATOS_[[Sexo]:[Sexo]]=$B64,IF(DATOS_[[AGRUP. CLAS. PROF.]:[AGRUP. CLAS. PROF.]]=$B63,IF(DATOS_[[Check Periodo Ref.]:[Check Periodo Ref.]]="Dentro",IF(DATOS_[[Check Equiparado]:[Check Equiparado]]="Sí",IF(DATOS!AY$5="Sí",(1/DATOS_[[% anualiz]:[% anualiz]]),1)*IF(DATOS!AY$4="Sí",1/DATOS_[[% normaliz]:[% normaliz]],1)*(DATOS_[Conc.Sal.21])))))))),
0)</f>
        <v>0</v>
      </c>
      <c r="AE64" s="111">
        <f t="array" ref="AE64">IFERROR(
(MEDIAN((IF(DATOS_[[Sexo]:[Sexo]]=$B64,IF(DATOS_[[AGRUP. CLAS. PROF.]:[AGRUP. CLAS. PROF.]]=$B63,IF(DATOS_[[Check Periodo Ref.]:[Check Periodo Ref.]]="Dentro",IF(DATOS_[[Check Equiparado]:[Check Equiparado]]="Sí",IF(DATOS!AZ$5="Sí",(1/DATOS_[[% anualiz]:[% anualiz]]),1)*IF(DATOS!AZ$4="Sí",1/DATOS_[[% normaliz]:[% normaliz]],1)*(DATOS_[Conc.Sal.22])))))))),
0)</f>
        <v>0</v>
      </c>
      <c r="AF64" s="111">
        <f t="array" ref="AF64">IFERROR(
(MEDIAN((IF(DATOS_[[Sexo]:[Sexo]]=$B64,IF(DATOS_[[AGRUP. CLAS. PROF.]:[AGRUP. CLAS. PROF.]]=$B63,IF(DATOS_[[Check Periodo Ref.]:[Check Periodo Ref.]]="Dentro",IF(DATOS_[[Check Equiparado]:[Check Equiparado]]="Sí",IF(DATOS!BA$5="Sí",(1/DATOS_[[% anualiz]:[% anualiz]]),1)*IF(DATOS!BA$4="Sí",1/DATOS_[[% normaliz]:[% normaliz]],1)*(DATOS_[Conc.Sal.23])))))))),
0)</f>
        <v>0</v>
      </c>
      <c r="AG64" s="111">
        <f t="array" ref="AG64">IFERROR(
(MEDIAN((IF(DATOS_[[Sexo]:[Sexo]]=$B64,IF(DATOS_[[AGRUP. CLAS. PROF.]:[AGRUP. CLAS. PROF.]]=$B63,IF(DATOS_[[Check Periodo Ref.]:[Check Periodo Ref.]]="Dentro",IF(DATOS_[[Check Equiparado]:[Check Equiparado]]="Sí",IF(DATOS!BB$5="Sí",(1/DATOS_[[% anualiz]:[% anualiz]]),1)*IF(DATOS!BB$4="Sí",1/DATOS_[[% normaliz]:[% normaliz]],1)*(DATOS_[Conc.Sal.24])))))))),
0)</f>
        <v>0</v>
      </c>
      <c r="AH64" s="111">
        <f t="array" ref="AH64">IFERROR(
(MEDIAN((IF(DATOS_[[Sexo]:[Sexo]]=$B64,IF(DATOS_[[AGRUP. CLAS. PROF.]:[AGRUP. CLAS. PROF.]]=$B63,IF(DATOS_[[Check Periodo Ref.]:[Check Periodo Ref.]]="Dentro",IF(DATOS_[[Check Equiparado]:[Check Equiparado]]="Sí",IF(DATOS!BC$5="Sí",(1/DATOS_[[% anualiz]:[% anualiz]]),1)*IF(DATOS!BC$4="Sí",1/DATOS_[[% normaliz]:[% normaliz]],1)*(DATOS_[Conc.Sal.25])))))))),
0)</f>
        <v>0</v>
      </c>
      <c r="AI64" s="111">
        <f t="array" ref="AI64">IFERROR(
(MEDIAN((IF(DATOS_[[Sexo]:[Sexo]]=$B64,IF(DATOS_[[AGRUP. CLAS. PROF.]:[AGRUP. CLAS. PROF.]]=$B63,IF(DATOS_[[Check Periodo Ref.]:[Check Periodo Ref.]]="Dentro",IF(DATOS_[[Check Equiparado]:[Check Equiparado]]="Sí",IF(DATOS!BD$5="Sí",(1/DATOS_[[% anualiz]:[% anualiz]]),1)*IF(DATOS!BD$4="Sí",1/DATOS_[[% normaliz]:[% normaliz]],1)*(DATOS_[Conc.Sal.26])))))))),
0)</f>
        <v>0</v>
      </c>
      <c r="AJ64" s="111">
        <f t="array" ref="AJ64">IFERROR(
(MEDIAN((IF(DATOS_[[Sexo]:[Sexo]]=$B64,IF(DATOS_[[AGRUP. CLAS. PROF.]:[AGRUP. CLAS. PROF.]]=$B63,IF(DATOS_[[Check Periodo Ref.]:[Check Periodo Ref.]]="Dentro",IF(DATOS_[[Check Equiparado]:[Check Equiparado]]="Sí",IF(DATOS!BE$5="Sí",(1/DATOS_[[% anualiz]:[% anualiz]]),1)*IF(DATOS!BE$4="Sí",1/DATOS_[[% normaliz]:[% normaliz]],1)*(DATOS_[Conc.Sal.27])))))))),
0)</f>
        <v>0</v>
      </c>
      <c r="AK64" s="111">
        <f t="array" ref="AK64">IFERROR(
(MEDIAN((IF(DATOS_[[Sexo]:[Sexo]]=$B64,IF(DATOS_[[AGRUP. CLAS. PROF.]:[AGRUP. CLAS. PROF.]]=$B63,IF(DATOS_[[Check Periodo Ref.]:[Check Periodo Ref.]]="Dentro",IF(DATOS_[[Check Equiparado]:[Check Equiparado]]="Sí",IF(DATOS!BF$5="Sí",(1/DATOS_[[% anualiz]:[% anualiz]]),1)*IF(DATOS!BF$4="Sí",1/DATOS_[[% normaliz]:[% normaliz]],1)*(DATOS_[Conc.Sal.28])))))))),
0)</f>
        <v>0</v>
      </c>
      <c r="AL64" s="111">
        <f t="array" ref="AL64">IFERROR(
(MEDIAN((IF(DATOS_[[Sexo]:[Sexo]]=$B64,IF(DATOS_[[AGRUP. CLAS. PROF.]:[AGRUP. CLAS. PROF.]]=$B63,IF(DATOS_[[Check Periodo Ref.]:[Check Periodo Ref.]]="Dentro",IF(DATOS_[[Check Equiparado]:[Check Equiparado]]="Sí",IF(DATOS!BG$5="Sí",(1/DATOS_[[% anualiz]:[% anualiz]]),1)*IF(DATOS!BG$4="Sí",1/DATOS_[[% normaliz]:[% normaliz]],1)*(DATOS_[Conc.Sal.29])))))))),
0)</f>
        <v>0</v>
      </c>
      <c r="AM64" s="111">
        <f t="array" ref="AM64">IFERROR(
(MEDIAN((IF(DATOS_[[Sexo]:[Sexo]]=$B64,IF(DATOS_[[AGRUP. CLAS. PROF.]:[AGRUP. CLAS. PROF.]]=$B63,IF(DATOS_[[Check Periodo Ref.]:[Check Periodo Ref.]]="Dentro",IF(DATOS_[[Check Equiparado]:[Check Equiparado]]="Sí",IF(DATOS!BH$5="Sí",(1/DATOS_[[% anualiz]:[% anualiz]]),1)*IF(DATOS!BH$4="Sí",1/DATOS_[[% normaliz]:[% normaliz]],1)*(DATOS_[Conc.Sal.30])))))))),
0)</f>
        <v>0</v>
      </c>
      <c r="AN64" s="112">
        <f t="array" ref="AN64">IFERROR(
MEDIAN(IF(DATOS_[Sexo]=$B64,IF(DATOS_[[AGRUP. CLAS. PROF.]:[AGRUP. CLAS. PROF.]]=$B63,IF(DATOS_[Check Equiparado]="Sí",IF(DATOS_[Check Periodo Ref.]="Dentro",DATOS_[Tot COMPL.SAL Eq],FALSE))))),
0)</f>
        <v>0</v>
      </c>
      <c r="AO64" s="113">
        <f t="array" ref="AO64">IFERROR(
MEDIAN(IF(DATOS_[Sexo]=$B64,IF(DATOS_[[AGRUP. CLAS. PROF.]:[AGRUP. CLAS. PROF.]]=$B63,IF(DATOS_[Check Equiparado]="Sí",IF(DATOS_[Check Periodo Ref.]="Dentro",DATOS_[TOTAL SALARIO Eq],FALSE))))),
0)</f>
        <v>0</v>
      </c>
      <c r="AP64" s="114">
        <f t="array" ref="AP64">IFERROR(
(MEDIAN((IF(DATOS_[[Sexo]:[Sexo]]=$B64,IF(DATOS_[[AGRUP. CLAS. PROF.]:[AGRUP. CLAS. PROF.]]=$B63,IF(DATOS_[[Check Periodo Ref.]:[Check Periodo Ref.]]="Dentro",IF(DATOS_[[Check Equiparado]:[Check Equiparado]]="Sí",IF(DATOS!BI$5="Sí",(1/DATOS_[[% anualiz]:[% anualiz]]),1)*IF(DATOS!BI$4="Sí",1/DATOS_[[% normaliz]:[% normaliz]],1)*(DATOS_[C.Extra.01])))))))),
0)</f>
        <v>0</v>
      </c>
      <c r="AQ64" s="114">
        <f t="array" ref="AQ64">IFERROR(
(MEDIAN((IF(DATOS_[[Sexo]:[Sexo]]=$B64,IF(DATOS_[[AGRUP. CLAS. PROF.]:[AGRUP. CLAS. PROF.]]=$B63,IF(DATOS_[[Check Periodo Ref.]:[Check Periodo Ref.]]="Dentro",IF(DATOS_[[Check Equiparado]:[Check Equiparado]]="Sí",IF(DATOS!BJ$5="Sí",(1/DATOS_[[% anualiz]:[% anualiz]]),1)*IF(DATOS!BJ$4="Sí",1/DATOS_[[% normaliz]:[% normaliz]],1)*(DATOS_[C.Extra.02])))))))),
0)</f>
        <v>0</v>
      </c>
      <c r="AR64" s="114">
        <f t="array" ref="AR64">IFERROR(
(MEDIAN((IF(DATOS_[[Sexo]:[Sexo]]=$B64,IF(DATOS_[[AGRUP. CLAS. PROF.]:[AGRUP. CLAS. PROF.]]=$B63,IF(DATOS_[[Check Periodo Ref.]:[Check Periodo Ref.]]="Dentro",IF(DATOS_[[Check Equiparado]:[Check Equiparado]]="Sí",IF(DATOS!BK$5="Sí",(1/DATOS_[[% anualiz]:[% anualiz]]),1)*IF(DATOS!BK$4="Sí",1/DATOS_[[% normaliz]:[% normaliz]],1)*(DATOS_[C.Extra.03])))))))),
0)</f>
        <v>0</v>
      </c>
      <c r="AS64" s="114">
        <f t="array" ref="AS64">IFERROR(
(MEDIAN((IF(DATOS_[[Sexo]:[Sexo]]=$B64,IF(DATOS_[[AGRUP. CLAS. PROF.]:[AGRUP. CLAS. PROF.]]=$B63,IF(DATOS_[[Check Periodo Ref.]:[Check Periodo Ref.]]="Dentro",IF(DATOS_[[Check Equiparado]:[Check Equiparado]]="Sí",IF(DATOS!BL$5="Sí",(1/DATOS_[[% anualiz]:[% anualiz]]),1)*IF(DATOS!BL$4="Sí",1/DATOS_[[% normaliz]:[% normaliz]],1)*(DATOS_[C.Extra.04])))))))),
0)</f>
        <v>0</v>
      </c>
      <c r="AT64" s="114">
        <f t="array" ref="AT64">IFERROR(
(MEDIAN((IF(DATOS_[[Sexo]:[Sexo]]=$B64,IF(DATOS_[[AGRUP. CLAS. PROF.]:[AGRUP. CLAS. PROF.]]=$B63,IF(DATOS_[[Check Periodo Ref.]:[Check Periodo Ref.]]="Dentro",IF(DATOS_[[Check Equiparado]:[Check Equiparado]]="Sí",IF(DATOS!BM$5="Sí",(1/DATOS_[[% anualiz]:[% anualiz]]),1)*IF(DATOS!BM$4="Sí",1/DATOS_[[% normaliz]:[% normaliz]],1)*(DATOS_[C.Extra.05])))))))),
0)</f>
        <v>0</v>
      </c>
      <c r="AU64" s="115">
        <f t="array" ref="AU64">IFERROR(
MEDIAN(IF(DATOS_[Sexo]=$B64,IF(DATOS_[[AGRUP. CLAS. PROF.]:[AGRUP. CLAS. PROF.]]=$B63,IF(DATOS_[Check Equiparado]="Sí",IF(DATOS_[Check Periodo Ref.]="Dentro",DATOS_[Tot Extrasalarial Eq],FALSE))))),
0)</f>
        <v>0</v>
      </c>
      <c r="AV64" s="116">
        <f t="array" ref="AV64">IFERROR(
MEDIAN(IF(DATOS_[Sexo]=$B64,IF(DATOS_[[AGRUP. CLAS. PROF.]:[AGRUP. CLAS. PROF.]]=$B63,IF(DATOS_[Check Equiparado]="Sí",IF(DATOS_[Check Periodo Ref.]="Dentro",DATOS_[TOTAL Retrib Eq],FALSE))))),
0)</f>
        <v>0</v>
      </c>
    </row>
    <row r="65" spans="1:48" x14ac:dyDescent="0.3">
      <c r="A65" s="42" t="str">
        <f t="shared" ref="A65" si="70">+A64</f>
        <v>[ocultar]</v>
      </c>
      <c r="B65" s="86" t="s">
        <v>163</v>
      </c>
      <c r="C65" s="33">
        <f t="array" ref="C65">SUM(IF($B65=DATOS_[Sexo],
IF($B63=DATOS_[AGRUP. CLAS. PROF.],
IF("Dentro"=DATOS_[Check Periodo Ref.],
1/(COUNTIFS(DATOS_[Sexo],$B65,DATOS_[AGRUP. CLAS. PROF.],$B63,DATOS_[Check Periodo Ref.],"Dentro",DATOS_[id],DATOS_[id]))))))</f>
        <v>0</v>
      </c>
      <c r="D65" s="35">
        <f>COUNTIFS(DATOS_[AGRUP. CLAS. PROF.],$B63,DATOS_[Sexo],$B65,DATOS_[Check Periodo Ref.],"Dentro")</f>
        <v>0</v>
      </c>
      <c r="E65" s="35">
        <f>COUNTIFS(DATOS_[AGRUP. CLAS. PROF.],$B63,DATOS_[Sexo],$B65,DATOS_[Check Periodo Ref.],"Dentro",DATOS_[Check Nº SC Norm],"Sí")</f>
        <v>0</v>
      </c>
      <c r="F65" s="35">
        <f>COUNTIFS(DATOS_[AGRUP. CLAS. PROF.],$B63,DATOS_[Sexo],$B65,DATOS_[Check Periodo Ref.],"Dentro",DATOS_[Check Nº SC Anualiz],"Sí")</f>
        <v>0</v>
      </c>
      <c r="G65" s="35">
        <f>COUNTIFS(DATOS_[AGRUP. CLAS. PROF.],$B63,DATOS_[Sexo],$B65,DATOS_[Check Periodo Ref.],"Dentro",DATOS_[Check Nº SC Norm y Anualiz],"Sí")</f>
        <v>0</v>
      </c>
      <c r="H65" s="35">
        <f>COUNTIFS(DATOS_[AGRUP. CLAS. PROF.],$B63,DATOS_[Sexo],$B65,DATOS_[Check Periodo Ref.],"Dentro",DATOS_[Check Equiparación],"Sí")</f>
        <v>0</v>
      </c>
      <c r="I65" s="110" cm="1">
        <f t="array" ref="I65">IFERROR(
MEDIAN(IF(DATOS_[Sexo]=$B65,IF(DATOS_[[AGRUP. CLAS. PROF.]:[AGRUP. CLAS. PROF.]]=$B63,IF(DATOS_[Check Equiparado]="Sí",IF(DATOS_[Check Periodo Ref.]="Dentro",DATOS_[SALARIO BASE Eq],FALSE))))),
0)</f>
        <v>0</v>
      </c>
      <c r="J65" s="111">
        <f t="array" ref="J65">IFERROR(
(MEDIAN((IF(DATOS_[[Sexo]:[Sexo]]=$B65,IF(DATOS_[[AGRUP. CLAS. PROF.]:[AGRUP. CLAS. PROF.]]=$B63,IF(DATOS_[[Check Periodo Ref.]:[Check Periodo Ref.]]="Dentro",IF(DATOS_[[Check Equiparado]:[Check Equiparado]]="Sí",IF(DATOS!AE$5="Sí",(1/DATOS_[[% anualiz]:[% anualiz]]),1)*IF(DATOS!AE$4="Sí",1/DATOS_[[% normaliz]:[% normaliz]],1)*(DATOS_[Conc.Sal.01])))))))),
0)</f>
        <v>0</v>
      </c>
      <c r="K65" s="111">
        <f t="array" ref="K65">IFERROR(
(MEDIAN((IF(DATOS_[[Sexo]:[Sexo]]=$B65,IF(DATOS_[[AGRUP. CLAS. PROF.]:[AGRUP. CLAS. PROF.]]=$B63,IF(DATOS_[[Check Periodo Ref.]:[Check Periodo Ref.]]="Dentro",IF(DATOS_[[Check Equiparado]:[Check Equiparado]]="Sí",IF(DATOS!AF$5="Sí",(1/DATOS_[[% anualiz]:[% anualiz]]),1)*IF(DATOS!AF$4="Sí",1/DATOS_[[% normaliz]:[% normaliz]],1)*(DATOS_[Conc.Sal.02])))))))),
0)</f>
        <v>0</v>
      </c>
      <c r="L65" s="111">
        <f t="array" ref="L65">IFERROR(
(MEDIAN((IF(DATOS_[[Sexo]:[Sexo]]=$B65,IF(DATOS_[[AGRUP. CLAS. PROF.]:[AGRUP. CLAS. PROF.]]=$B63,IF(DATOS_[[Check Periodo Ref.]:[Check Periodo Ref.]]="Dentro",IF(DATOS_[[Check Equiparado]:[Check Equiparado]]="Sí",IF(DATOS!AG$5="Sí",(1/DATOS_[[% anualiz]:[% anualiz]]),1)*IF(DATOS!AG$4="Sí",1/DATOS_[[% normaliz]:[% normaliz]],1)*(DATOS_[Conc.Sal.03])))))))),
0)</f>
        <v>0</v>
      </c>
      <c r="M65" s="111">
        <f t="array" ref="M65">IFERROR(
(MEDIAN((IF(DATOS_[[Sexo]:[Sexo]]=$B65,IF(DATOS_[[AGRUP. CLAS. PROF.]:[AGRUP. CLAS. PROF.]]=$B63,IF(DATOS_[[Check Periodo Ref.]:[Check Periodo Ref.]]="Dentro",IF(DATOS_[[Check Equiparado]:[Check Equiparado]]="Sí",IF(DATOS!AH$5="Sí",(1/DATOS_[[% anualiz]:[% anualiz]]),1)*IF(DATOS!AH$4="Sí",1/DATOS_[[% normaliz]:[% normaliz]],1)*(DATOS_[Conc.Sal.04])))))))),
0)</f>
        <v>0</v>
      </c>
      <c r="N65" s="111">
        <f t="array" ref="N65">IFERROR(
(MEDIAN((IF(DATOS_[[Sexo]:[Sexo]]=$B65,IF(DATOS_[[AGRUP. CLAS. PROF.]:[AGRUP. CLAS. PROF.]]=$B63,IF(DATOS_[[Check Periodo Ref.]:[Check Periodo Ref.]]="Dentro",IF(DATOS_[[Check Equiparado]:[Check Equiparado]]="Sí",IF(DATOS!AI$5="Sí",(1/DATOS_[[% anualiz]:[% anualiz]]),1)*IF(DATOS!AI$4="Sí",1/DATOS_[[% normaliz]:[% normaliz]],1)*(DATOS_[Conc.Sal.05])))))))),
0)</f>
        <v>0</v>
      </c>
      <c r="O65" s="111">
        <f t="array" ref="O65">IFERROR(
(MEDIAN((IF(DATOS_[[Sexo]:[Sexo]]=$B65,IF(DATOS_[[AGRUP. CLAS. PROF.]:[AGRUP. CLAS. PROF.]]=$B63,IF(DATOS_[[Check Periodo Ref.]:[Check Periodo Ref.]]="Dentro",IF(DATOS_[[Check Equiparado]:[Check Equiparado]]="Sí",IF(DATOS!AJ$5="Sí",(1/DATOS_[[% anualiz]:[% anualiz]]),1)*IF(DATOS!AJ$4="Sí",1/DATOS_[[% normaliz]:[% normaliz]],1)*(DATOS_[Conc.Sal.06])))))))),
0)</f>
        <v>0</v>
      </c>
      <c r="P65" s="111">
        <f t="array" ref="P65">IFERROR(
(MEDIAN((IF(DATOS_[[Sexo]:[Sexo]]=$B65,IF(DATOS_[[AGRUP. CLAS. PROF.]:[AGRUP. CLAS. PROF.]]=$B63,IF(DATOS_[[Check Periodo Ref.]:[Check Periodo Ref.]]="Dentro",IF(DATOS_[[Check Equiparado]:[Check Equiparado]]="Sí",IF(DATOS!AK$5="Sí",(1/DATOS_[[% anualiz]:[% anualiz]]),1)*IF(DATOS!AK$4="Sí",1/DATOS_[[% normaliz]:[% normaliz]],1)*(DATOS_[Conc.Sal.07])))))))),
0)</f>
        <v>0</v>
      </c>
      <c r="Q65" s="111">
        <f t="array" ref="Q65">IFERROR(
(MEDIAN((IF(DATOS_[[Sexo]:[Sexo]]=$B65,IF(DATOS_[[AGRUP. CLAS. PROF.]:[AGRUP. CLAS. PROF.]]=$B63,IF(DATOS_[[Check Periodo Ref.]:[Check Periodo Ref.]]="Dentro",IF(DATOS_[[Check Equiparado]:[Check Equiparado]]="Sí",IF(DATOS!AL$5="Sí",(1/DATOS_[[% anualiz]:[% anualiz]]),1)*IF(DATOS!AL$4="Sí",1/DATOS_[[% normaliz]:[% normaliz]],1)*(DATOS_[Conc.Sal.08])))))))),
0)</f>
        <v>0</v>
      </c>
      <c r="R65" s="111">
        <f t="array" ref="R65">IFERROR(
(MEDIAN((IF(DATOS_[[Sexo]:[Sexo]]=$B65,IF(DATOS_[[AGRUP. CLAS. PROF.]:[AGRUP. CLAS. PROF.]]=$B63,IF(DATOS_[[Check Periodo Ref.]:[Check Periodo Ref.]]="Dentro",IF(DATOS_[[Check Equiparado]:[Check Equiparado]]="Sí",IF(DATOS!AM$5="Sí",(1/DATOS_[[% anualiz]:[% anualiz]]),1)*IF(DATOS!AM$4="Sí",1/DATOS_[[% normaliz]:[% normaliz]],1)*(DATOS_[Conc.Sal.09])))))))),
0)</f>
        <v>0</v>
      </c>
      <c r="S65" s="111">
        <f t="array" ref="S65">IFERROR(
(MEDIAN((IF(DATOS_[[Sexo]:[Sexo]]=$B65,IF(DATOS_[[AGRUP. CLAS. PROF.]:[AGRUP. CLAS. PROF.]]=$B63,IF(DATOS_[[Check Periodo Ref.]:[Check Periodo Ref.]]="Dentro",IF(DATOS_[[Check Equiparado]:[Check Equiparado]]="Sí",IF(DATOS!AN$5="Sí",(1/DATOS_[[% anualiz]:[% anualiz]]),1)*IF(DATOS!AN$4="Sí",1/DATOS_[[% normaliz]:[% normaliz]],1)*(DATOS_[Conc.Sal.10])))))))),
0)</f>
        <v>0</v>
      </c>
      <c r="T65" s="111">
        <f t="array" ref="T65">IFERROR(
(MEDIAN((IF(DATOS_[[Sexo]:[Sexo]]=$B65,IF(DATOS_[[AGRUP. CLAS. PROF.]:[AGRUP. CLAS. PROF.]]=$B63,IF(DATOS_[[Check Periodo Ref.]:[Check Periodo Ref.]]="Dentro",IF(DATOS_[[Check Equiparado]:[Check Equiparado]]="Sí",IF(DATOS!AO$5="Sí",(1/DATOS_[[% anualiz]:[% anualiz]]),1)*IF(DATOS!AO$4="Sí",1/DATOS_[[% normaliz]:[% normaliz]],1)*(DATOS_[Conc.Sal.11])))))))),
0)</f>
        <v>0</v>
      </c>
      <c r="U65" s="111">
        <f t="array" ref="U65">IFERROR(
(MEDIAN((IF(DATOS_[[Sexo]:[Sexo]]=$B65,IF(DATOS_[[AGRUP. CLAS. PROF.]:[AGRUP. CLAS. PROF.]]=$B63,IF(DATOS_[[Check Periodo Ref.]:[Check Periodo Ref.]]="Dentro",IF(DATOS_[[Check Equiparado]:[Check Equiparado]]="Sí",IF(DATOS!AP$5="Sí",(1/DATOS_[[% anualiz]:[% anualiz]]),1)*IF(DATOS!AP$4="Sí",1/DATOS_[[% normaliz]:[% normaliz]],1)*(DATOS_[Conc.Sal.12])))))))),
0)</f>
        <v>0</v>
      </c>
      <c r="V65" s="111">
        <f t="array" ref="V65">IFERROR(
(MEDIAN((IF(DATOS_[[Sexo]:[Sexo]]=$B65,IF(DATOS_[[AGRUP. CLAS. PROF.]:[AGRUP. CLAS. PROF.]]=$B63,IF(DATOS_[[Check Periodo Ref.]:[Check Periodo Ref.]]="Dentro",IF(DATOS_[[Check Equiparado]:[Check Equiparado]]="Sí",IF(DATOS!AQ$5="Sí",(1/DATOS_[[% anualiz]:[% anualiz]]),1)*IF(DATOS!AQ$4="Sí",1/DATOS_[[% normaliz]:[% normaliz]],1)*(DATOS_[Conc.Sal.13])))))))),
0)</f>
        <v>0</v>
      </c>
      <c r="W65" s="111">
        <f t="array" ref="W65">IFERROR(
(MEDIAN((IF(DATOS_[[Sexo]:[Sexo]]=$B65,IF(DATOS_[[AGRUP. CLAS. PROF.]:[AGRUP. CLAS. PROF.]]=$B63,IF(DATOS_[[Check Periodo Ref.]:[Check Periodo Ref.]]="Dentro",IF(DATOS_[[Check Equiparado]:[Check Equiparado]]="Sí",IF(DATOS!AR$5="Sí",(1/DATOS_[[% anualiz]:[% anualiz]]),1)*IF(DATOS!AR$4="Sí",1/DATOS_[[% normaliz]:[% normaliz]],1)*(DATOS_[Conc.Sal.14])))))))),
0)</f>
        <v>0</v>
      </c>
      <c r="X65" s="111">
        <f t="array" ref="X65">IFERROR(
(MEDIAN((IF(DATOS_[[Sexo]:[Sexo]]=$B65,IF(DATOS_[[AGRUP. CLAS. PROF.]:[AGRUP. CLAS. PROF.]]=$B63,IF(DATOS_[[Check Periodo Ref.]:[Check Periodo Ref.]]="Dentro",IF(DATOS_[[Check Equiparado]:[Check Equiparado]]="Sí",IF(DATOS!AS$5="Sí",(1/DATOS_[[% anualiz]:[% anualiz]]),1)*IF(DATOS!AS$4="Sí",1/DATOS_[[% normaliz]:[% normaliz]],1)*(DATOS_[Conc.Sal.15])))))))),
0)</f>
        <v>0</v>
      </c>
      <c r="Y65" s="111">
        <f t="array" ref="Y65">IFERROR(
(MEDIAN((IF(DATOS_[[Sexo]:[Sexo]]=$B65,IF(DATOS_[[AGRUP. CLAS. PROF.]:[AGRUP. CLAS. PROF.]]=$B63,IF(DATOS_[[Check Periodo Ref.]:[Check Periodo Ref.]]="Dentro",IF(DATOS_[[Check Equiparado]:[Check Equiparado]]="Sí",IF(DATOS!AT$5="Sí",(1/DATOS_[[% anualiz]:[% anualiz]]),1)*IF(DATOS!AT$4="Sí",1/DATOS_[[% normaliz]:[% normaliz]],1)*(DATOS_[Conc.Sal.16])))))))),
0)</f>
        <v>0</v>
      </c>
      <c r="Z65" s="111">
        <f t="array" ref="Z65">IFERROR(
(MEDIAN((IF(DATOS_[[Sexo]:[Sexo]]=$B65,IF(DATOS_[[AGRUP. CLAS. PROF.]:[AGRUP. CLAS. PROF.]]=$B63,IF(DATOS_[[Check Periodo Ref.]:[Check Periodo Ref.]]="Dentro",IF(DATOS_[[Check Equiparado]:[Check Equiparado]]="Sí",IF(DATOS!AU$5="Sí",(1/DATOS_[[% anualiz]:[% anualiz]]),1)*IF(DATOS!AU$4="Sí",1/DATOS_[[% normaliz]:[% normaliz]],1)*(DATOS_[Conc.Sal.17])))))))),
0)</f>
        <v>0</v>
      </c>
      <c r="AA65" s="111">
        <f t="array" ref="AA65">IFERROR(
(MEDIAN((IF(DATOS_[[Sexo]:[Sexo]]=$B65,IF(DATOS_[[AGRUP. CLAS. PROF.]:[AGRUP. CLAS. PROF.]]=$B63,IF(DATOS_[[Check Periodo Ref.]:[Check Periodo Ref.]]="Dentro",IF(DATOS_[[Check Equiparado]:[Check Equiparado]]="Sí",IF(DATOS!AV$5="Sí",(1/DATOS_[[% anualiz]:[% anualiz]]),1)*IF(DATOS!AV$4="Sí",1/DATOS_[[% normaliz]:[% normaliz]],1)*(DATOS_[Conc.Sal.18])))))))),
0)</f>
        <v>0</v>
      </c>
      <c r="AB65" s="111">
        <f t="array" ref="AB65">IFERROR(
(MEDIAN((IF(DATOS_[[Sexo]:[Sexo]]=$B65,IF(DATOS_[[AGRUP. CLAS. PROF.]:[AGRUP. CLAS. PROF.]]=$B63,IF(DATOS_[[Check Periodo Ref.]:[Check Periodo Ref.]]="Dentro",IF(DATOS_[[Check Equiparado]:[Check Equiparado]]="Sí",IF(DATOS!AW$5="Sí",(1/DATOS_[[% anualiz]:[% anualiz]]),1)*IF(DATOS!AW$4="Sí",1/DATOS_[[% normaliz]:[% normaliz]],1)*(DATOS_[Conc.Sal.19])))))))),
0)</f>
        <v>0</v>
      </c>
      <c r="AC65" s="111">
        <f t="array" ref="AC65">IFERROR(
(MEDIAN((IF(DATOS_[[Sexo]:[Sexo]]=$B65,IF(DATOS_[[AGRUP. CLAS. PROF.]:[AGRUP. CLAS. PROF.]]=$B63,IF(DATOS_[[Check Periodo Ref.]:[Check Periodo Ref.]]="Dentro",IF(DATOS_[[Check Equiparado]:[Check Equiparado]]="Sí",IF(DATOS!AX$5="Sí",(1/DATOS_[[% anualiz]:[% anualiz]]),1)*IF(DATOS!AX$4="Sí",1/DATOS_[[% normaliz]:[% normaliz]],1)*(DATOS_[Conc.Sal.20])))))))),
0)</f>
        <v>0</v>
      </c>
      <c r="AD65" s="111">
        <f t="array" ref="AD65">IFERROR(
(MEDIAN((IF(DATOS_[[Sexo]:[Sexo]]=$B65,IF(DATOS_[[AGRUP. CLAS. PROF.]:[AGRUP. CLAS. PROF.]]=$B63,IF(DATOS_[[Check Periodo Ref.]:[Check Periodo Ref.]]="Dentro",IF(DATOS_[[Check Equiparado]:[Check Equiparado]]="Sí",IF(DATOS!AY$5="Sí",(1/DATOS_[[% anualiz]:[% anualiz]]),1)*IF(DATOS!AY$4="Sí",1/DATOS_[[% normaliz]:[% normaliz]],1)*(DATOS_[Conc.Sal.21])))))))),
0)</f>
        <v>0</v>
      </c>
      <c r="AE65" s="111">
        <f t="array" ref="AE65">IFERROR(
(MEDIAN((IF(DATOS_[[Sexo]:[Sexo]]=$B65,IF(DATOS_[[AGRUP. CLAS. PROF.]:[AGRUP. CLAS. PROF.]]=$B63,IF(DATOS_[[Check Periodo Ref.]:[Check Periodo Ref.]]="Dentro",IF(DATOS_[[Check Equiparado]:[Check Equiparado]]="Sí",IF(DATOS!AZ$5="Sí",(1/DATOS_[[% anualiz]:[% anualiz]]),1)*IF(DATOS!AZ$4="Sí",1/DATOS_[[% normaliz]:[% normaliz]],1)*(DATOS_[Conc.Sal.22])))))))),
0)</f>
        <v>0</v>
      </c>
      <c r="AF65" s="111">
        <f t="array" ref="AF65">IFERROR(
(MEDIAN((IF(DATOS_[[Sexo]:[Sexo]]=$B65,IF(DATOS_[[AGRUP. CLAS. PROF.]:[AGRUP. CLAS. PROF.]]=$B63,IF(DATOS_[[Check Periodo Ref.]:[Check Periodo Ref.]]="Dentro",IF(DATOS_[[Check Equiparado]:[Check Equiparado]]="Sí",IF(DATOS!BA$5="Sí",(1/DATOS_[[% anualiz]:[% anualiz]]),1)*IF(DATOS!BA$4="Sí",1/DATOS_[[% normaliz]:[% normaliz]],1)*(DATOS_[Conc.Sal.23])))))))),
0)</f>
        <v>0</v>
      </c>
      <c r="AG65" s="111">
        <f t="array" ref="AG65">IFERROR(
(MEDIAN((IF(DATOS_[[Sexo]:[Sexo]]=$B65,IF(DATOS_[[AGRUP. CLAS. PROF.]:[AGRUP. CLAS. PROF.]]=$B63,IF(DATOS_[[Check Periodo Ref.]:[Check Periodo Ref.]]="Dentro",IF(DATOS_[[Check Equiparado]:[Check Equiparado]]="Sí",IF(DATOS!BB$5="Sí",(1/DATOS_[[% anualiz]:[% anualiz]]),1)*IF(DATOS!BB$4="Sí",1/DATOS_[[% normaliz]:[% normaliz]],1)*(DATOS_[Conc.Sal.24])))))))),
0)</f>
        <v>0</v>
      </c>
      <c r="AH65" s="111">
        <f t="array" ref="AH65">IFERROR(
(MEDIAN((IF(DATOS_[[Sexo]:[Sexo]]=$B65,IF(DATOS_[[AGRUP. CLAS. PROF.]:[AGRUP. CLAS. PROF.]]=$B63,IF(DATOS_[[Check Periodo Ref.]:[Check Periodo Ref.]]="Dentro",IF(DATOS_[[Check Equiparado]:[Check Equiparado]]="Sí",IF(DATOS!BC$5="Sí",(1/DATOS_[[% anualiz]:[% anualiz]]),1)*IF(DATOS!BC$4="Sí",1/DATOS_[[% normaliz]:[% normaliz]],1)*(DATOS_[Conc.Sal.25])))))))),
0)</f>
        <v>0</v>
      </c>
      <c r="AI65" s="111">
        <f t="array" ref="AI65">IFERROR(
(MEDIAN((IF(DATOS_[[Sexo]:[Sexo]]=$B65,IF(DATOS_[[AGRUP. CLAS. PROF.]:[AGRUP. CLAS. PROF.]]=$B63,IF(DATOS_[[Check Periodo Ref.]:[Check Periodo Ref.]]="Dentro",IF(DATOS_[[Check Equiparado]:[Check Equiparado]]="Sí",IF(DATOS!BD$5="Sí",(1/DATOS_[[% anualiz]:[% anualiz]]),1)*IF(DATOS!BD$4="Sí",1/DATOS_[[% normaliz]:[% normaliz]],1)*(DATOS_[Conc.Sal.26])))))))),
0)</f>
        <v>0</v>
      </c>
      <c r="AJ65" s="111">
        <f t="array" ref="AJ65">IFERROR(
(MEDIAN((IF(DATOS_[[Sexo]:[Sexo]]=$B65,IF(DATOS_[[AGRUP. CLAS. PROF.]:[AGRUP. CLAS. PROF.]]=$B63,IF(DATOS_[[Check Periodo Ref.]:[Check Periodo Ref.]]="Dentro",IF(DATOS_[[Check Equiparado]:[Check Equiparado]]="Sí",IF(DATOS!BE$5="Sí",(1/DATOS_[[% anualiz]:[% anualiz]]),1)*IF(DATOS!BE$4="Sí",1/DATOS_[[% normaliz]:[% normaliz]],1)*(DATOS_[Conc.Sal.27])))))))),
0)</f>
        <v>0</v>
      </c>
      <c r="AK65" s="111">
        <f t="array" ref="AK65">IFERROR(
(MEDIAN((IF(DATOS_[[Sexo]:[Sexo]]=$B65,IF(DATOS_[[AGRUP. CLAS. PROF.]:[AGRUP. CLAS. PROF.]]=$B63,IF(DATOS_[[Check Periodo Ref.]:[Check Periodo Ref.]]="Dentro",IF(DATOS_[[Check Equiparado]:[Check Equiparado]]="Sí",IF(DATOS!BF$5="Sí",(1/DATOS_[[% anualiz]:[% anualiz]]),1)*IF(DATOS!BF$4="Sí",1/DATOS_[[% normaliz]:[% normaliz]],1)*(DATOS_[Conc.Sal.28])))))))),
0)</f>
        <v>0</v>
      </c>
      <c r="AL65" s="111">
        <f t="array" ref="AL65">IFERROR(
(MEDIAN((IF(DATOS_[[Sexo]:[Sexo]]=$B65,IF(DATOS_[[AGRUP. CLAS. PROF.]:[AGRUP. CLAS. PROF.]]=$B63,IF(DATOS_[[Check Periodo Ref.]:[Check Periodo Ref.]]="Dentro",IF(DATOS_[[Check Equiparado]:[Check Equiparado]]="Sí",IF(DATOS!BG$5="Sí",(1/DATOS_[[% anualiz]:[% anualiz]]),1)*IF(DATOS!BG$4="Sí",1/DATOS_[[% normaliz]:[% normaliz]],1)*(DATOS_[Conc.Sal.29])))))))),
0)</f>
        <v>0</v>
      </c>
      <c r="AM65" s="111">
        <f t="array" ref="AM65">IFERROR(
(MEDIAN((IF(DATOS_[[Sexo]:[Sexo]]=$B65,IF(DATOS_[[AGRUP. CLAS. PROF.]:[AGRUP. CLAS. PROF.]]=$B63,IF(DATOS_[[Check Periodo Ref.]:[Check Periodo Ref.]]="Dentro",IF(DATOS_[[Check Equiparado]:[Check Equiparado]]="Sí",IF(DATOS!BH$5="Sí",(1/DATOS_[[% anualiz]:[% anualiz]]),1)*IF(DATOS!BH$4="Sí",1/DATOS_[[% normaliz]:[% normaliz]],1)*(DATOS_[Conc.Sal.30])))))))),
0)</f>
        <v>0</v>
      </c>
      <c r="AN65" s="112">
        <f t="array" ref="AN65">IFERROR(
MEDIAN(IF(DATOS_[Sexo]=$B65,IF(DATOS_[[AGRUP. CLAS. PROF.]:[AGRUP. CLAS. PROF.]]=$B63,IF(DATOS_[Check Equiparado]="Sí",IF(DATOS_[Check Periodo Ref.]="Dentro",DATOS_[Tot COMPL.SAL Eq],FALSE))))),
0)</f>
        <v>0</v>
      </c>
      <c r="AO65" s="113">
        <f t="array" ref="AO65">IFERROR(
MEDIAN(IF(DATOS_[Sexo]=$B65,IF(DATOS_[[AGRUP. CLAS. PROF.]:[AGRUP. CLAS. PROF.]]=$B63,IF(DATOS_[Check Equiparado]="Sí",IF(DATOS_[Check Periodo Ref.]="Dentro",DATOS_[TOTAL SALARIO Eq],FALSE))))),
0)</f>
        <v>0</v>
      </c>
      <c r="AP65" s="114">
        <f t="array" ref="AP65">IFERROR(
(MEDIAN((IF(DATOS_[[Sexo]:[Sexo]]=$B65,IF(DATOS_[[AGRUP. CLAS. PROF.]:[AGRUP. CLAS. PROF.]]=$B63,IF(DATOS_[[Check Periodo Ref.]:[Check Periodo Ref.]]="Dentro",IF(DATOS_[[Check Equiparado]:[Check Equiparado]]="Sí",IF(DATOS!BI$5="Sí",(1/DATOS_[[% anualiz]:[% anualiz]]),1)*IF(DATOS!BI$4="Sí",1/DATOS_[[% normaliz]:[% normaliz]],1)*(DATOS_[C.Extra.01])))))))),
0)</f>
        <v>0</v>
      </c>
      <c r="AQ65" s="114">
        <f t="array" ref="AQ65">IFERROR(
(MEDIAN((IF(DATOS_[[Sexo]:[Sexo]]=$B65,IF(DATOS_[[AGRUP. CLAS. PROF.]:[AGRUP. CLAS. PROF.]]=$B63,IF(DATOS_[[Check Periodo Ref.]:[Check Periodo Ref.]]="Dentro",IF(DATOS_[[Check Equiparado]:[Check Equiparado]]="Sí",IF(DATOS!BJ$5="Sí",(1/DATOS_[[% anualiz]:[% anualiz]]),1)*IF(DATOS!BJ$4="Sí",1/DATOS_[[% normaliz]:[% normaliz]],1)*(DATOS_[C.Extra.02])))))))),
0)</f>
        <v>0</v>
      </c>
      <c r="AR65" s="114">
        <f t="array" ref="AR65">IFERROR(
(MEDIAN((IF(DATOS_[[Sexo]:[Sexo]]=$B65,IF(DATOS_[[AGRUP. CLAS. PROF.]:[AGRUP. CLAS. PROF.]]=$B63,IF(DATOS_[[Check Periodo Ref.]:[Check Periodo Ref.]]="Dentro",IF(DATOS_[[Check Equiparado]:[Check Equiparado]]="Sí",IF(DATOS!BK$5="Sí",(1/DATOS_[[% anualiz]:[% anualiz]]),1)*IF(DATOS!BK$4="Sí",1/DATOS_[[% normaliz]:[% normaliz]],1)*(DATOS_[C.Extra.03])))))))),
0)</f>
        <v>0</v>
      </c>
      <c r="AS65" s="114">
        <f t="array" ref="AS65">IFERROR(
(MEDIAN((IF(DATOS_[[Sexo]:[Sexo]]=$B65,IF(DATOS_[[AGRUP. CLAS. PROF.]:[AGRUP. CLAS. PROF.]]=$B63,IF(DATOS_[[Check Periodo Ref.]:[Check Periodo Ref.]]="Dentro",IF(DATOS_[[Check Equiparado]:[Check Equiparado]]="Sí",IF(DATOS!BL$5="Sí",(1/DATOS_[[% anualiz]:[% anualiz]]),1)*IF(DATOS!BL$4="Sí",1/DATOS_[[% normaliz]:[% normaliz]],1)*(DATOS_[C.Extra.04])))))))),
0)</f>
        <v>0</v>
      </c>
      <c r="AT65" s="114">
        <f t="array" ref="AT65">IFERROR(
(MEDIAN((IF(DATOS_[[Sexo]:[Sexo]]=$B65,IF(DATOS_[[AGRUP. CLAS. PROF.]:[AGRUP. CLAS. PROF.]]=$B63,IF(DATOS_[[Check Periodo Ref.]:[Check Periodo Ref.]]="Dentro",IF(DATOS_[[Check Equiparado]:[Check Equiparado]]="Sí",IF(DATOS!BM$5="Sí",(1/DATOS_[[% anualiz]:[% anualiz]]),1)*IF(DATOS!BM$4="Sí",1/DATOS_[[% normaliz]:[% normaliz]],1)*(DATOS_[C.Extra.05])))))))),
0)</f>
        <v>0</v>
      </c>
      <c r="AU65" s="115">
        <f t="array" ref="AU65">IFERROR(
MEDIAN(IF(DATOS_[Sexo]=$B65,IF(DATOS_[[AGRUP. CLAS. PROF.]:[AGRUP. CLAS. PROF.]]=$B63,IF(DATOS_[Check Equiparado]="Sí",IF(DATOS_[Check Periodo Ref.]="Dentro",DATOS_[Tot Extrasalarial Eq],FALSE))))),
0)</f>
        <v>0</v>
      </c>
      <c r="AV65" s="116">
        <f t="array" ref="AV65">IFERROR(
MEDIAN(IF(DATOS_[Sexo]=$B65,IF(DATOS_[[AGRUP. CLAS. PROF.]:[AGRUP. CLAS. PROF.]]=$B63,IF(DATOS_[Check Equiparado]="Sí",IF(DATOS_[Check Periodo Ref.]="Dentro",DATOS_[TOTAL Retrib Eq],FALSE))))),
0)</f>
        <v>0</v>
      </c>
    </row>
    <row r="66" spans="1:48" ht="17.25" thickBot="1" x14ac:dyDescent="0.35">
      <c r="A66" s="42" t="str">
        <f t="shared" ref="A66" si="71">+A67</f>
        <v>[ocultar]</v>
      </c>
      <c r="B66" s="90" t="s">
        <v>234</v>
      </c>
      <c r="C66" s="109"/>
      <c r="D66" s="41"/>
      <c r="E66" s="41"/>
      <c r="F66" s="41"/>
      <c r="G66" s="41"/>
      <c r="H66" s="41"/>
      <c r="I66" s="119" t="str">
        <f t="shared" ref="I66:AV66" si="72">IFERROR((I67-I68)/I67,"")</f>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3" t="str">
        <f t="shared" si="72"/>
        <v/>
      </c>
      <c r="W66" s="123" t="str">
        <f t="shared" si="72"/>
        <v/>
      </c>
      <c r="X66" s="123" t="str">
        <f t="shared" si="72"/>
        <v/>
      </c>
      <c r="Y66" s="123"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2" t="str">
        <f t="shared" si="72"/>
        <v/>
      </c>
      <c r="AK66" s="122" t="str">
        <f t="shared" si="72"/>
        <v/>
      </c>
      <c r="AL66" s="122" t="str">
        <f t="shared" si="72"/>
        <v/>
      </c>
      <c r="AM66" s="122" t="str">
        <f t="shared" si="72"/>
        <v/>
      </c>
      <c r="AN66" s="124" t="str">
        <f t="shared" si="72"/>
        <v/>
      </c>
      <c r="AO66" s="128" t="str">
        <f t="shared" si="72"/>
        <v/>
      </c>
      <c r="AP66" s="125" t="str">
        <f t="shared" si="72"/>
        <v/>
      </c>
      <c r="AQ66" s="125" t="str">
        <f t="shared" si="72"/>
        <v/>
      </c>
      <c r="AR66" s="125" t="str">
        <f t="shared" si="72"/>
        <v/>
      </c>
      <c r="AS66" s="125" t="str">
        <f t="shared" si="72"/>
        <v/>
      </c>
      <c r="AT66" s="125" t="str">
        <f t="shared" si="72"/>
        <v/>
      </c>
      <c r="AU66" s="126" t="str">
        <f t="shared" si="72"/>
        <v/>
      </c>
      <c r="AV66" s="127" t="str">
        <f t="shared" si="72"/>
        <v/>
      </c>
    </row>
    <row r="67" spans="1:48" x14ac:dyDescent="0.3">
      <c r="A67" s="42" t="str">
        <f t="shared" ref="A67" si="73">+IF(C67+C68=0,"[ocultar]","")</f>
        <v>[ocultar]</v>
      </c>
      <c r="B67" s="86" t="s">
        <v>162</v>
      </c>
      <c r="C67" s="33">
        <f t="array" ref="C67">SUM(IF($B67=DATOS_[Sexo],
IF($B66=DATOS_[AGRUP. CLAS. PROF.],
IF("Dentro"=DATOS_[Check Periodo Ref.],
1/(COUNTIFS(DATOS_[Sexo],$B67,DATOS_[AGRUP. CLAS. PROF.],$B66,DATOS_[Check Periodo Ref.],"Dentro",DATOS_[id],DATOS_[id]))))))</f>
        <v>0</v>
      </c>
      <c r="D67" s="35">
        <f>COUNTIFS(DATOS_[AGRUP. CLAS. PROF.],$B66,DATOS_[Sexo],$B67,DATOS_[Check Periodo Ref.],"Dentro")</f>
        <v>0</v>
      </c>
      <c r="E67" s="35">
        <f>COUNTIFS(DATOS_[AGRUP. CLAS. PROF.],$B66,DATOS_[Sexo],$B67,DATOS_[Check Periodo Ref.],"Dentro",DATOS_[Check Nº SC Norm],"Sí")</f>
        <v>0</v>
      </c>
      <c r="F67" s="35">
        <f>COUNTIFS(DATOS_[AGRUP. CLAS. PROF.],$B66,DATOS_[Sexo],$B67,DATOS_[Check Periodo Ref.],"Dentro",DATOS_[Check Nº SC Anualiz],"Sí")</f>
        <v>0</v>
      </c>
      <c r="G67" s="35">
        <f>COUNTIFS(DATOS_[AGRUP. CLAS. PROF.],$B66,DATOS_[Sexo],$B67,DATOS_[Check Periodo Ref.],"Dentro",DATOS_[Check Nº SC Norm y Anualiz],"Sí")</f>
        <v>0</v>
      </c>
      <c r="H67" s="35">
        <f>COUNTIFS(DATOS_[AGRUP. CLAS. PROF.],$B66,DATOS_[Sexo],$B67,DATOS_[Check Periodo Ref.],"Dentro",DATOS_[Check Equiparación],"Sí")</f>
        <v>0</v>
      </c>
      <c r="I67" s="110">
        <f t="array" ref="I67">IFERROR(
MEDIAN(IF(DATOS_[Sexo]=$B67,IF(DATOS_[[AGRUP. CLAS. PROF.]:[AGRUP. CLAS. PROF.]]=$B66,IF(DATOS_[Check Equiparado]="Sí",IF(DATOS_[Check Periodo Ref.]="Dentro",DATOS_[SALARIO BASE Eq],FALSE))))),
0)</f>
        <v>0</v>
      </c>
      <c r="J67" s="111">
        <f t="array" ref="J67">IFERROR(
(MEDIAN((IF(DATOS_[[Sexo]:[Sexo]]=$B67,IF(DATOS_[[AGRUP. CLAS. PROF.]:[AGRUP. CLAS. PROF.]]=$B66,IF(DATOS_[[Check Periodo Ref.]:[Check Periodo Ref.]]="Dentro",IF(DATOS_[[Check Equiparado]:[Check Equiparado]]="Sí",IF(DATOS!AE$5="Sí",(1/DATOS_[[% anualiz]:[% anualiz]]),1)*IF(DATOS!AE$4="Sí",1/DATOS_[[% normaliz]:[% normaliz]],1)*(DATOS_[Conc.Sal.01])))))))),
0)</f>
        <v>0</v>
      </c>
      <c r="K67" s="111">
        <f t="array" ref="K67">IFERROR(
(MEDIAN((IF(DATOS_[[Sexo]:[Sexo]]=$B67,IF(DATOS_[[AGRUP. CLAS. PROF.]:[AGRUP. CLAS. PROF.]]=$B66,IF(DATOS_[[Check Periodo Ref.]:[Check Periodo Ref.]]="Dentro",IF(DATOS_[[Check Equiparado]:[Check Equiparado]]="Sí",IF(DATOS!AF$5="Sí",(1/DATOS_[[% anualiz]:[% anualiz]]),1)*IF(DATOS!AF$4="Sí",1/DATOS_[[% normaliz]:[% normaliz]],1)*(DATOS_[Conc.Sal.02])))))))),
0)</f>
        <v>0</v>
      </c>
      <c r="L67" s="111">
        <f t="array" ref="L67">IFERROR(
(MEDIAN((IF(DATOS_[[Sexo]:[Sexo]]=$B67,IF(DATOS_[[AGRUP. CLAS. PROF.]:[AGRUP. CLAS. PROF.]]=$B66,IF(DATOS_[[Check Periodo Ref.]:[Check Periodo Ref.]]="Dentro",IF(DATOS_[[Check Equiparado]:[Check Equiparado]]="Sí",IF(DATOS!AG$5="Sí",(1/DATOS_[[% anualiz]:[% anualiz]]),1)*IF(DATOS!AG$4="Sí",1/DATOS_[[% normaliz]:[% normaliz]],1)*(DATOS_[Conc.Sal.03])))))))),
0)</f>
        <v>0</v>
      </c>
      <c r="M67" s="111">
        <f t="array" ref="M67">IFERROR(
(MEDIAN((IF(DATOS_[[Sexo]:[Sexo]]=$B67,IF(DATOS_[[AGRUP. CLAS. PROF.]:[AGRUP. CLAS. PROF.]]=$B66,IF(DATOS_[[Check Periodo Ref.]:[Check Periodo Ref.]]="Dentro",IF(DATOS_[[Check Equiparado]:[Check Equiparado]]="Sí",IF(DATOS!AH$5="Sí",(1/DATOS_[[% anualiz]:[% anualiz]]),1)*IF(DATOS!AH$4="Sí",1/DATOS_[[% normaliz]:[% normaliz]],1)*(DATOS_[Conc.Sal.04])))))))),
0)</f>
        <v>0</v>
      </c>
      <c r="N67" s="111">
        <f t="array" ref="N67">IFERROR(
(MEDIAN((IF(DATOS_[[Sexo]:[Sexo]]=$B67,IF(DATOS_[[AGRUP. CLAS. PROF.]:[AGRUP. CLAS. PROF.]]=$B66,IF(DATOS_[[Check Periodo Ref.]:[Check Periodo Ref.]]="Dentro",IF(DATOS_[[Check Equiparado]:[Check Equiparado]]="Sí",IF(DATOS!AI$5="Sí",(1/DATOS_[[% anualiz]:[% anualiz]]),1)*IF(DATOS!AI$4="Sí",1/DATOS_[[% normaliz]:[% normaliz]],1)*(DATOS_[Conc.Sal.05])))))))),
0)</f>
        <v>0</v>
      </c>
      <c r="O67" s="111">
        <f t="array" ref="O67">IFERROR(
(MEDIAN((IF(DATOS_[[Sexo]:[Sexo]]=$B67,IF(DATOS_[[AGRUP. CLAS. PROF.]:[AGRUP. CLAS. PROF.]]=$B66,IF(DATOS_[[Check Periodo Ref.]:[Check Periodo Ref.]]="Dentro",IF(DATOS_[[Check Equiparado]:[Check Equiparado]]="Sí",IF(DATOS!AJ$5="Sí",(1/DATOS_[[% anualiz]:[% anualiz]]),1)*IF(DATOS!AJ$4="Sí",1/DATOS_[[% normaliz]:[% normaliz]],1)*(DATOS_[Conc.Sal.06])))))))),
0)</f>
        <v>0</v>
      </c>
      <c r="P67" s="111">
        <f t="array" ref="P67">IFERROR(
(MEDIAN((IF(DATOS_[[Sexo]:[Sexo]]=$B67,IF(DATOS_[[AGRUP. CLAS. PROF.]:[AGRUP. CLAS. PROF.]]=$B66,IF(DATOS_[[Check Periodo Ref.]:[Check Periodo Ref.]]="Dentro",IF(DATOS_[[Check Equiparado]:[Check Equiparado]]="Sí",IF(DATOS!AK$5="Sí",(1/DATOS_[[% anualiz]:[% anualiz]]),1)*IF(DATOS!AK$4="Sí",1/DATOS_[[% normaliz]:[% normaliz]],1)*(DATOS_[Conc.Sal.07])))))))),
0)</f>
        <v>0</v>
      </c>
      <c r="Q67" s="111">
        <f t="array" ref="Q67">IFERROR(
(MEDIAN((IF(DATOS_[[Sexo]:[Sexo]]=$B67,IF(DATOS_[[AGRUP. CLAS. PROF.]:[AGRUP. CLAS. PROF.]]=$B66,IF(DATOS_[[Check Periodo Ref.]:[Check Periodo Ref.]]="Dentro",IF(DATOS_[[Check Equiparado]:[Check Equiparado]]="Sí",IF(DATOS!AL$5="Sí",(1/DATOS_[[% anualiz]:[% anualiz]]),1)*IF(DATOS!AL$4="Sí",1/DATOS_[[% normaliz]:[% normaliz]],1)*(DATOS_[Conc.Sal.08])))))))),
0)</f>
        <v>0</v>
      </c>
      <c r="R67" s="111">
        <f t="array" ref="R67">IFERROR(
(MEDIAN((IF(DATOS_[[Sexo]:[Sexo]]=$B67,IF(DATOS_[[AGRUP. CLAS. PROF.]:[AGRUP. CLAS. PROF.]]=$B66,IF(DATOS_[[Check Periodo Ref.]:[Check Periodo Ref.]]="Dentro",IF(DATOS_[[Check Equiparado]:[Check Equiparado]]="Sí",IF(DATOS!AM$5="Sí",(1/DATOS_[[% anualiz]:[% anualiz]]),1)*IF(DATOS!AM$4="Sí",1/DATOS_[[% normaliz]:[% normaliz]],1)*(DATOS_[Conc.Sal.09])))))))),
0)</f>
        <v>0</v>
      </c>
      <c r="S67" s="111">
        <f t="array" ref="S67">IFERROR(
(MEDIAN((IF(DATOS_[[Sexo]:[Sexo]]=$B67,IF(DATOS_[[AGRUP. CLAS. PROF.]:[AGRUP. CLAS. PROF.]]=$B66,IF(DATOS_[[Check Periodo Ref.]:[Check Periodo Ref.]]="Dentro",IF(DATOS_[[Check Equiparado]:[Check Equiparado]]="Sí",IF(DATOS!AN$5="Sí",(1/DATOS_[[% anualiz]:[% anualiz]]),1)*IF(DATOS!AN$4="Sí",1/DATOS_[[% normaliz]:[% normaliz]],1)*(DATOS_[Conc.Sal.10])))))))),
0)</f>
        <v>0</v>
      </c>
      <c r="T67" s="111">
        <f t="array" ref="T67">IFERROR(
(MEDIAN((IF(DATOS_[[Sexo]:[Sexo]]=$B67,IF(DATOS_[[AGRUP. CLAS. PROF.]:[AGRUP. CLAS. PROF.]]=$B66,IF(DATOS_[[Check Periodo Ref.]:[Check Periodo Ref.]]="Dentro",IF(DATOS_[[Check Equiparado]:[Check Equiparado]]="Sí",IF(DATOS!AO$5="Sí",(1/DATOS_[[% anualiz]:[% anualiz]]),1)*IF(DATOS!AO$4="Sí",1/DATOS_[[% normaliz]:[% normaliz]],1)*(DATOS_[Conc.Sal.11])))))))),
0)</f>
        <v>0</v>
      </c>
      <c r="U67" s="111">
        <f t="array" ref="U67">IFERROR(
(MEDIAN((IF(DATOS_[[Sexo]:[Sexo]]=$B67,IF(DATOS_[[AGRUP. CLAS. PROF.]:[AGRUP. CLAS. PROF.]]=$B66,IF(DATOS_[[Check Periodo Ref.]:[Check Periodo Ref.]]="Dentro",IF(DATOS_[[Check Equiparado]:[Check Equiparado]]="Sí",IF(DATOS!AP$5="Sí",(1/DATOS_[[% anualiz]:[% anualiz]]),1)*IF(DATOS!AP$4="Sí",1/DATOS_[[% normaliz]:[% normaliz]],1)*(DATOS_[Conc.Sal.12])))))))),
0)</f>
        <v>0</v>
      </c>
      <c r="V67" s="111">
        <f t="array" ref="V67">IFERROR(
(MEDIAN((IF(DATOS_[[Sexo]:[Sexo]]=$B67,IF(DATOS_[[AGRUP. CLAS. PROF.]:[AGRUP. CLAS. PROF.]]=$B66,IF(DATOS_[[Check Periodo Ref.]:[Check Periodo Ref.]]="Dentro",IF(DATOS_[[Check Equiparado]:[Check Equiparado]]="Sí",IF(DATOS!AQ$5="Sí",(1/DATOS_[[% anualiz]:[% anualiz]]),1)*IF(DATOS!AQ$4="Sí",1/DATOS_[[% normaliz]:[% normaliz]],1)*(DATOS_[Conc.Sal.13])))))))),
0)</f>
        <v>0</v>
      </c>
      <c r="W67" s="111">
        <f t="array" ref="W67">IFERROR(
(MEDIAN((IF(DATOS_[[Sexo]:[Sexo]]=$B67,IF(DATOS_[[AGRUP. CLAS. PROF.]:[AGRUP. CLAS. PROF.]]=$B66,IF(DATOS_[[Check Periodo Ref.]:[Check Periodo Ref.]]="Dentro",IF(DATOS_[[Check Equiparado]:[Check Equiparado]]="Sí",IF(DATOS!AR$5="Sí",(1/DATOS_[[% anualiz]:[% anualiz]]),1)*IF(DATOS!AR$4="Sí",1/DATOS_[[% normaliz]:[% normaliz]],1)*(DATOS_[Conc.Sal.14])))))))),
0)</f>
        <v>0</v>
      </c>
      <c r="X67" s="111">
        <f t="array" ref="X67">IFERROR(
(MEDIAN((IF(DATOS_[[Sexo]:[Sexo]]=$B67,IF(DATOS_[[AGRUP. CLAS. PROF.]:[AGRUP. CLAS. PROF.]]=$B66,IF(DATOS_[[Check Periodo Ref.]:[Check Periodo Ref.]]="Dentro",IF(DATOS_[[Check Equiparado]:[Check Equiparado]]="Sí",IF(DATOS!AS$5="Sí",(1/DATOS_[[% anualiz]:[% anualiz]]),1)*IF(DATOS!AS$4="Sí",1/DATOS_[[% normaliz]:[% normaliz]],1)*(DATOS_[Conc.Sal.15])))))))),
0)</f>
        <v>0</v>
      </c>
      <c r="Y67" s="111">
        <f t="array" ref="Y67">IFERROR(
(MEDIAN((IF(DATOS_[[Sexo]:[Sexo]]=$B67,IF(DATOS_[[AGRUP. CLAS. PROF.]:[AGRUP. CLAS. PROF.]]=$B66,IF(DATOS_[[Check Periodo Ref.]:[Check Periodo Ref.]]="Dentro",IF(DATOS_[[Check Equiparado]:[Check Equiparado]]="Sí",IF(DATOS!AT$5="Sí",(1/DATOS_[[% anualiz]:[% anualiz]]),1)*IF(DATOS!AT$4="Sí",1/DATOS_[[% normaliz]:[% normaliz]],1)*(DATOS_[Conc.Sal.16])))))))),
0)</f>
        <v>0</v>
      </c>
      <c r="Z67" s="111">
        <f t="array" ref="Z67">IFERROR(
(MEDIAN((IF(DATOS_[[Sexo]:[Sexo]]=$B67,IF(DATOS_[[AGRUP. CLAS. PROF.]:[AGRUP. CLAS. PROF.]]=$B66,IF(DATOS_[[Check Periodo Ref.]:[Check Periodo Ref.]]="Dentro",IF(DATOS_[[Check Equiparado]:[Check Equiparado]]="Sí",IF(DATOS!AU$5="Sí",(1/DATOS_[[% anualiz]:[% anualiz]]),1)*IF(DATOS!AU$4="Sí",1/DATOS_[[% normaliz]:[% normaliz]],1)*(DATOS_[Conc.Sal.17])))))))),
0)</f>
        <v>0</v>
      </c>
      <c r="AA67" s="111">
        <f t="array" ref="AA67">IFERROR(
(MEDIAN((IF(DATOS_[[Sexo]:[Sexo]]=$B67,IF(DATOS_[[AGRUP. CLAS. PROF.]:[AGRUP. CLAS. PROF.]]=$B66,IF(DATOS_[[Check Periodo Ref.]:[Check Periodo Ref.]]="Dentro",IF(DATOS_[[Check Equiparado]:[Check Equiparado]]="Sí",IF(DATOS!AV$5="Sí",(1/DATOS_[[% anualiz]:[% anualiz]]),1)*IF(DATOS!AV$4="Sí",1/DATOS_[[% normaliz]:[% normaliz]],1)*(DATOS_[Conc.Sal.18])))))))),
0)</f>
        <v>0</v>
      </c>
      <c r="AB67" s="111">
        <f t="array" ref="AB67">IFERROR(
(MEDIAN((IF(DATOS_[[Sexo]:[Sexo]]=$B67,IF(DATOS_[[AGRUP. CLAS. PROF.]:[AGRUP. CLAS. PROF.]]=$B66,IF(DATOS_[[Check Periodo Ref.]:[Check Periodo Ref.]]="Dentro",IF(DATOS_[[Check Equiparado]:[Check Equiparado]]="Sí",IF(DATOS!AW$5="Sí",(1/DATOS_[[% anualiz]:[% anualiz]]),1)*IF(DATOS!AW$4="Sí",1/DATOS_[[% normaliz]:[% normaliz]],1)*(DATOS_[Conc.Sal.19])))))))),
0)</f>
        <v>0</v>
      </c>
      <c r="AC67" s="111">
        <f t="array" ref="AC67">IFERROR(
(MEDIAN((IF(DATOS_[[Sexo]:[Sexo]]=$B67,IF(DATOS_[[AGRUP. CLAS. PROF.]:[AGRUP. CLAS. PROF.]]=$B66,IF(DATOS_[[Check Periodo Ref.]:[Check Periodo Ref.]]="Dentro",IF(DATOS_[[Check Equiparado]:[Check Equiparado]]="Sí",IF(DATOS!AX$5="Sí",(1/DATOS_[[% anualiz]:[% anualiz]]),1)*IF(DATOS!AX$4="Sí",1/DATOS_[[% normaliz]:[% normaliz]],1)*(DATOS_[Conc.Sal.20])))))))),
0)</f>
        <v>0</v>
      </c>
      <c r="AD67" s="111">
        <f t="array" ref="AD67">IFERROR(
(MEDIAN((IF(DATOS_[[Sexo]:[Sexo]]=$B67,IF(DATOS_[[AGRUP. CLAS. PROF.]:[AGRUP. CLAS. PROF.]]=$B66,IF(DATOS_[[Check Periodo Ref.]:[Check Periodo Ref.]]="Dentro",IF(DATOS_[[Check Equiparado]:[Check Equiparado]]="Sí",IF(DATOS!AY$5="Sí",(1/DATOS_[[% anualiz]:[% anualiz]]),1)*IF(DATOS!AY$4="Sí",1/DATOS_[[% normaliz]:[% normaliz]],1)*(DATOS_[Conc.Sal.21])))))))),
0)</f>
        <v>0</v>
      </c>
      <c r="AE67" s="111">
        <f t="array" ref="AE67">IFERROR(
(MEDIAN((IF(DATOS_[[Sexo]:[Sexo]]=$B67,IF(DATOS_[[AGRUP. CLAS. PROF.]:[AGRUP. CLAS. PROF.]]=$B66,IF(DATOS_[[Check Periodo Ref.]:[Check Periodo Ref.]]="Dentro",IF(DATOS_[[Check Equiparado]:[Check Equiparado]]="Sí",IF(DATOS!AZ$5="Sí",(1/DATOS_[[% anualiz]:[% anualiz]]),1)*IF(DATOS!AZ$4="Sí",1/DATOS_[[% normaliz]:[% normaliz]],1)*(DATOS_[Conc.Sal.22])))))))),
0)</f>
        <v>0</v>
      </c>
      <c r="AF67" s="111">
        <f t="array" ref="AF67">IFERROR(
(MEDIAN((IF(DATOS_[[Sexo]:[Sexo]]=$B67,IF(DATOS_[[AGRUP. CLAS. PROF.]:[AGRUP. CLAS. PROF.]]=$B66,IF(DATOS_[[Check Periodo Ref.]:[Check Periodo Ref.]]="Dentro",IF(DATOS_[[Check Equiparado]:[Check Equiparado]]="Sí",IF(DATOS!BA$5="Sí",(1/DATOS_[[% anualiz]:[% anualiz]]),1)*IF(DATOS!BA$4="Sí",1/DATOS_[[% normaliz]:[% normaliz]],1)*(DATOS_[Conc.Sal.23])))))))),
0)</f>
        <v>0</v>
      </c>
      <c r="AG67" s="111">
        <f t="array" ref="AG67">IFERROR(
(MEDIAN((IF(DATOS_[[Sexo]:[Sexo]]=$B67,IF(DATOS_[[AGRUP. CLAS. PROF.]:[AGRUP. CLAS. PROF.]]=$B66,IF(DATOS_[[Check Periodo Ref.]:[Check Periodo Ref.]]="Dentro",IF(DATOS_[[Check Equiparado]:[Check Equiparado]]="Sí",IF(DATOS!BB$5="Sí",(1/DATOS_[[% anualiz]:[% anualiz]]),1)*IF(DATOS!BB$4="Sí",1/DATOS_[[% normaliz]:[% normaliz]],1)*(DATOS_[Conc.Sal.24])))))))),
0)</f>
        <v>0</v>
      </c>
      <c r="AH67" s="111">
        <f t="array" ref="AH67">IFERROR(
(MEDIAN((IF(DATOS_[[Sexo]:[Sexo]]=$B67,IF(DATOS_[[AGRUP. CLAS. PROF.]:[AGRUP. CLAS. PROF.]]=$B66,IF(DATOS_[[Check Periodo Ref.]:[Check Periodo Ref.]]="Dentro",IF(DATOS_[[Check Equiparado]:[Check Equiparado]]="Sí",IF(DATOS!BC$5="Sí",(1/DATOS_[[% anualiz]:[% anualiz]]),1)*IF(DATOS!BC$4="Sí",1/DATOS_[[% normaliz]:[% normaliz]],1)*(DATOS_[Conc.Sal.25])))))))),
0)</f>
        <v>0</v>
      </c>
      <c r="AI67" s="111">
        <f t="array" ref="AI67">IFERROR(
(MEDIAN((IF(DATOS_[[Sexo]:[Sexo]]=$B67,IF(DATOS_[[AGRUP. CLAS. PROF.]:[AGRUP. CLAS. PROF.]]=$B66,IF(DATOS_[[Check Periodo Ref.]:[Check Periodo Ref.]]="Dentro",IF(DATOS_[[Check Equiparado]:[Check Equiparado]]="Sí",IF(DATOS!BD$5="Sí",(1/DATOS_[[% anualiz]:[% anualiz]]),1)*IF(DATOS!BD$4="Sí",1/DATOS_[[% normaliz]:[% normaliz]],1)*(DATOS_[Conc.Sal.26])))))))),
0)</f>
        <v>0</v>
      </c>
      <c r="AJ67" s="111">
        <f t="array" ref="AJ67">IFERROR(
(MEDIAN((IF(DATOS_[[Sexo]:[Sexo]]=$B67,IF(DATOS_[[AGRUP. CLAS. PROF.]:[AGRUP. CLAS. PROF.]]=$B66,IF(DATOS_[[Check Periodo Ref.]:[Check Periodo Ref.]]="Dentro",IF(DATOS_[[Check Equiparado]:[Check Equiparado]]="Sí",IF(DATOS!BE$5="Sí",(1/DATOS_[[% anualiz]:[% anualiz]]),1)*IF(DATOS!BE$4="Sí",1/DATOS_[[% normaliz]:[% normaliz]],1)*(DATOS_[Conc.Sal.27])))))))),
0)</f>
        <v>0</v>
      </c>
      <c r="AK67" s="111">
        <f t="array" ref="AK67">IFERROR(
(MEDIAN((IF(DATOS_[[Sexo]:[Sexo]]=$B67,IF(DATOS_[[AGRUP. CLAS. PROF.]:[AGRUP. CLAS. PROF.]]=$B66,IF(DATOS_[[Check Periodo Ref.]:[Check Periodo Ref.]]="Dentro",IF(DATOS_[[Check Equiparado]:[Check Equiparado]]="Sí",IF(DATOS!BF$5="Sí",(1/DATOS_[[% anualiz]:[% anualiz]]),1)*IF(DATOS!BF$4="Sí",1/DATOS_[[% normaliz]:[% normaliz]],1)*(DATOS_[Conc.Sal.28])))))))),
0)</f>
        <v>0</v>
      </c>
      <c r="AL67" s="111">
        <f t="array" ref="AL67">IFERROR(
(MEDIAN((IF(DATOS_[[Sexo]:[Sexo]]=$B67,IF(DATOS_[[AGRUP. CLAS. PROF.]:[AGRUP. CLAS. PROF.]]=$B66,IF(DATOS_[[Check Periodo Ref.]:[Check Periodo Ref.]]="Dentro",IF(DATOS_[[Check Equiparado]:[Check Equiparado]]="Sí",IF(DATOS!BG$5="Sí",(1/DATOS_[[% anualiz]:[% anualiz]]),1)*IF(DATOS!BG$4="Sí",1/DATOS_[[% normaliz]:[% normaliz]],1)*(DATOS_[Conc.Sal.29])))))))),
0)</f>
        <v>0</v>
      </c>
      <c r="AM67" s="111">
        <f t="array" ref="AM67">IFERROR(
(MEDIAN((IF(DATOS_[[Sexo]:[Sexo]]=$B67,IF(DATOS_[[AGRUP. CLAS. PROF.]:[AGRUP. CLAS. PROF.]]=$B66,IF(DATOS_[[Check Periodo Ref.]:[Check Periodo Ref.]]="Dentro",IF(DATOS_[[Check Equiparado]:[Check Equiparado]]="Sí",IF(DATOS!BH$5="Sí",(1/DATOS_[[% anualiz]:[% anualiz]]),1)*IF(DATOS!BH$4="Sí",1/DATOS_[[% normaliz]:[% normaliz]],1)*(DATOS_[Conc.Sal.30])))))))),
0)</f>
        <v>0</v>
      </c>
      <c r="AN67" s="112">
        <f t="array" ref="AN67">IFERROR(
MEDIAN(IF(DATOS_[Sexo]=$B67,IF(DATOS_[[AGRUP. CLAS. PROF.]:[AGRUP. CLAS. PROF.]]=$B66,IF(DATOS_[Check Equiparado]="Sí",IF(DATOS_[Check Periodo Ref.]="Dentro",DATOS_[Tot COMPL.SAL Eq],FALSE))))),
0)</f>
        <v>0</v>
      </c>
      <c r="AO67" s="113">
        <f t="array" ref="AO67">IFERROR(
MEDIAN(IF(DATOS_[Sexo]=$B67,IF(DATOS_[[AGRUP. CLAS. PROF.]:[AGRUP. CLAS. PROF.]]=$B66,IF(DATOS_[Check Equiparado]="Sí",IF(DATOS_[Check Periodo Ref.]="Dentro",DATOS_[TOTAL SALARIO Eq],FALSE))))),
0)</f>
        <v>0</v>
      </c>
      <c r="AP67" s="114">
        <f t="array" ref="AP67">IFERROR(
(MEDIAN((IF(DATOS_[[Sexo]:[Sexo]]=$B67,IF(DATOS_[[AGRUP. CLAS. PROF.]:[AGRUP. CLAS. PROF.]]=$B66,IF(DATOS_[[Check Periodo Ref.]:[Check Periodo Ref.]]="Dentro",IF(DATOS_[[Check Equiparado]:[Check Equiparado]]="Sí",IF(DATOS!BI$5="Sí",(1/DATOS_[[% anualiz]:[% anualiz]]),1)*IF(DATOS!BI$4="Sí",1/DATOS_[[% normaliz]:[% normaliz]],1)*(DATOS_[C.Extra.01])))))))),
0)</f>
        <v>0</v>
      </c>
      <c r="AQ67" s="114">
        <f t="array" ref="AQ67">IFERROR(
(MEDIAN((IF(DATOS_[[Sexo]:[Sexo]]=$B67,IF(DATOS_[[AGRUP. CLAS. PROF.]:[AGRUP. CLAS. PROF.]]=$B66,IF(DATOS_[[Check Periodo Ref.]:[Check Periodo Ref.]]="Dentro",IF(DATOS_[[Check Equiparado]:[Check Equiparado]]="Sí",IF(DATOS!BJ$5="Sí",(1/DATOS_[[% anualiz]:[% anualiz]]),1)*IF(DATOS!BJ$4="Sí",1/DATOS_[[% normaliz]:[% normaliz]],1)*(DATOS_[C.Extra.02])))))))),
0)</f>
        <v>0</v>
      </c>
      <c r="AR67" s="114">
        <f t="array" ref="AR67">IFERROR(
(MEDIAN((IF(DATOS_[[Sexo]:[Sexo]]=$B67,IF(DATOS_[[AGRUP. CLAS. PROF.]:[AGRUP. CLAS. PROF.]]=$B66,IF(DATOS_[[Check Periodo Ref.]:[Check Periodo Ref.]]="Dentro",IF(DATOS_[[Check Equiparado]:[Check Equiparado]]="Sí",IF(DATOS!BK$5="Sí",(1/DATOS_[[% anualiz]:[% anualiz]]),1)*IF(DATOS!BK$4="Sí",1/DATOS_[[% normaliz]:[% normaliz]],1)*(DATOS_[C.Extra.03])))))))),
0)</f>
        <v>0</v>
      </c>
      <c r="AS67" s="114">
        <f t="array" ref="AS67">IFERROR(
(MEDIAN((IF(DATOS_[[Sexo]:[Sexo]]=$B67,IF(DATOS_[[AGRUP. CLAS. PROF.]:[AGRUP. CLAS. PROF.]]=$B66,IF(DATOS_[[Check Periodo Ref.]:[Check Periodo Ref.]]="Dentro",IF(DATOS_[[Check Equiparado]:[Check Equiparado]]="Sí",IF(DATOS!BL$5="Sí",(1/DATOS_[[% anualiz]:[% anualiz]]),1)*IF(DATOS!BL$4="Sí",1/DATOS_[[% normaliz]:[% normaliz]],1)*(DATOS_[C.Extra.04])))))))),
0)</f>
        <v>0</v>
      </c>
      <c r="AT67" s="114">
        <f t="array" ref="AT67">IFERROR(
(MEDIAN((IF(DATOS_[[Sexo]:[Sexo]]=$B67,IF(DATOS_[[AGRUP. CLAS. PROF.]:[AGRUP. CLAS. PROF.]]=$B66,IF(DATOS_[[Check Periodo Ref.]:[Check Periodo Ref.]]="Dentro",IF(DATOS_[[Check Equiparado]:[Check Equiparado]]="Sí",IF(DATOS!BM$5="Sí",(1/DATOS_[[% anualiz]:[% anualiz]]),1)*IF(DATOS!BM$4="Sí",1/DATOS_[[% normaliz]:[% normaliz]],1)*(DATOS_[C.Extra.05])))))))),
0)</f>
        <v>0</v>
      </c>
      <c r="AU67" s="115">
        <f t="array" ref="AU67">IFERROR(
MEDIAN(IF(DATOS_[Sexo]=$B67,IF(DATOS_[[AGRUP. CLAS. PROF.]:[AGRUP. CLAS. PROF.]]=$B66,IF(DATOS_[Check Equiparado]="Sí",IF(DATOS_[Check Periodo Ref.]="Dentro",DATOS_[Tot Extrasalarial Eq],FALSE))))),
0)</f>
        <v>0</v>
      </c>
      <c r="AV67" s="116">
        <f t="array" ref="AV67">IFERROR(
MEDIAN(IF(DATOS_[Sexo]=$B67,IF(DATOS_[[AGRUP. CLAS. PROF.]:[AGRUP. CLAS. PROF.]]=$B66,IF(DATOS_[Check Equiparado]="Sí",IF(DATOS_[Check Periodo Ref.]="Dentro",DATOS_[TOTAL Retrib Eq],FALSE))))),
0)</f>
        <v>0</v>
      </c>
    </row>
    <row r="68" spans="1:48" x14ac:dyDescent="0.3">
      <c r="A68" s="42" t="str">
        <f t="shared" ref="A68" si="74">+A67</f>
        <v>[ocultar]</v>
      </c>
      <c r="B68" s="86" t="s">
        <v>163</v>
      </c>
      <c r="C68" s="33">
        <f t="array" ref="C68">SUM(IF($B68=DATOS_[Sexo],
IF($B66=DATOS_[AGRUP. CLAS. PROF.],
IF("Dentro"=DATOS_[Check Periodo Ref.],
1/(COUNTIFS(DATOS_[Sexo],$B68,DATOS_[AGRUP. CLAS. PROF.],$B66,DATOS_[Check Periodo Ref.],"Dentro",DATOS_[id],DATOS_[id]))))))</f>
        <v>0</v>
      </c>
      <c r="D68" s="35">
        <f>COUNTIFS(DATOS_[AGRUP. CLAS. PROF.],$B66,DATOS_[Sexo],$B68,DATOS_[Check Periodo Ref.],"Dentro")</f>
        <v>0</v>
      </c>
      <c r="E68" s="35">
        <f>COUNTIFS(DATOS_[AGRUP. CLAS. PROF.],$B66,DATOS_[Sexo],$B68,DATOS_[Check Periodo Ref.],"Dentro",DATOS_[Check Nº SC Norm],"Sí")</f>
        <v>0</v>
      </c>
      <c r="F68" s="35">
        <f>COUNTIFS(DATOS_[AGRUP. CLAS. PROF.],$B66,DATOS_[Sexo],$B68,DATOS_[Check Periodo Ref.],"Dentro",DATOS_[Check Nº SC Anualiz],"Sí")</f>
        <v>0</v>
      </c>
      <c r="G68" s="35">
        <f>COUNTIFS(DATOS_[AGRUP. CLAS. PROF.],$B66,DATOS_[Sexo],$B68,DATOS_[Check Periodo Ref.],"Dentro",DATOS_[Check Nº SC Norm y Anualiz],"Sí")</f>
        <v>0</v>
      </c>
      <c r="H68" s="35">
        <f>COUNTIFS(DATOS_[AGRUP. CLAS. PROF.],$B66,DATOS_[Sexo],$B68,DATOS_[Check Periodo Ref.],"Dentro",DATOS_[Check Equiparación],"Sí")</f>
        <v>0</v>
      </c>
      <c r="I68" s="110" cm="1">
        <f t="array" ref="I68">IFERROR(
MEDIAN(IF(DATOS_[Sexo]=$B68,IF(DATOS_[[AGRUP. CLAS. PROF.]:[AGRUP. CLAS. PROF.]]=$B66,IF(DATOS_[Check Equiparado]="Sí",IF(DATOS_[Check Periodo Ref.]="Dentro",DATOS_[SALARIO BASE Eq],FALSE))))),
0)</f>
        <v>0</v>
      </c>
      <c r="J68" s="111">
        <f t="array" ref="J68">IFERROR(
(MEDIAN((IF(DATOS_[[Sexo]:[Sexo]]=$B68,IF(DATOS_[[AGRUP. CLAS. PROF.]:[AGRUP. CLAS. PROF.]]=$B66,IF(DATOS_[[Check Periodo Ref.]:[Check Periodo Ref.]]="Dentro",IF(DATOS_[[Check Equiparado]:[Check Equiparado]]="Sí",IF(DATOS!AE$5="Sí",(1/DATOS_[[% anualiz]:[% anualiz]]),1)*IF(DATOS!AE$4="Sí",1/DATOS_[[% normaliz]:[% normaliz]],1)*(DATOS_[Conc.Sal.01])))))))),
0)</f>
        <v>0</v>
      </c>
      <c r="K68" s="111">
        <f t="array" ref="K68">IFERROR(
(MEDIAN((IF(DATOS_[[Sexo]:[Sexo]]=$B68,IF(DATOS_[[AGRUP. CLAS. PROF.]:[AGRUP. CLAS. PROF.]]=$B66,IF(DATOS_[[Check Periodo Ref.]:[Check Periodo Ref.]]="Dentro",IF(DATOS_[[Check Equiparado]:[Check Equiparado]]="Sí",IF(DATOS!AF$5="Sí",(1/DATOS_[[% anualiz]:[% anualiz]]),1)*IF(DATOS!AF$4="Sí",1/DATOS_[[% normaliz]:[% normaliz]],1)*(DATOS_[Conc.Sal.02])))))))),
0)</f>
        <v>0</v>
      </c>
      <c r="L68" s="111">
        <f t="array" ref="L68">IFERROR(
(MEDIAN((IF(DATOS_[[Sexo]:[Sexo]]=$B68,IF(DATOS_[[AGRUP. CLAS. PROF.]:[AGRUP. CLAS. PROF.]]=$B66,IF(DATOS_[[Check Periodo Ref.]:[Check Periodo Ref.]]="Dentro",IF(DATOS_[[Check Equiparado]:[Check Equiparado]]="Sí",IF(DATOS!AG$5="Sí",(1/DATOS_[[% anualiz]:[% anualiz]]),1)*IF(DATOS!AG$4="Sí",1/DATOS_[[% normaliz]:[% normaliz]],1)*(DATOS_[Conc.Sal.03])))))))),
0)</f>
        <v>0</v>
      </c>
      <c r="M68" s="111">
        <f t="array" ref="M68">IFERROR(
(MEDIAN((IF(DATOS_[[Sexo]:[Sexo]]=$B68,IF(DATOS_[[AGRUP. CLAS. PROF.]:[AGRUP. CLAS. PROF.]]=$B66,IF(DATOS_[[Check Periodo Ref.]:[Check Periodo Ref.]]="Dentro",IF(DATOS_[[Check Equiparado]:[Check Equiparado]]="Sí",IF(DATOS!AH$5="Sí",(1/DATOS_[[% anualiz]:[% anualiz]]),1)*IF(DATOS!AH$4="Sí",1/DATOS_[[% normaliz]:[% normaliz]],1)*(DATOS_[Conc.Sal.04])))))))),
0)</f>
        <v>0</v>
      </c>
      <c r="N68" s="111">
        <f t="array" ref="N68">IFERROR(
(MEDIAN((IF(DATOS_[[Sexo]:[Sexo]]=$B68,IF(DATOS_[[AGRUP. CLAS. PROF.]:[AGRUP. CLAS. PROF.]]=$B66,IF(DATOS_[[Check Periodo Ref.]:[Check Periodo Ref.]]="Dentro",IF(DATOS_[[Check Equiparado]:[Check Equiparado]]="Sí",IF(DATOS!AI$5="Sí",(1/DATOS_[[% anualiz]:[% anualiz]]),1)*IF(DATOS!AI$4="Sí",1/DATOS_[[% normaliz]:[% normaliz]],1)*(DATOS_[Conc.Sal.05])))))))),
0)</f>
        <v>0</v>
      </c>
      <c r="O68" s="111">
        <f t="array" ref="O68">IFERROR(
(MEDIAN((IF(DATOS_[[Sexo]:[Sexo]]=$B68,IF(DATOS_[[AGRUP. CLAS. PROF.]:[AGRUP. CLAS. PROF.]]=$B66,IF(DATOS_[[Check Periodo Ref.]:[Check Periodo Ref.]]="Dentro",IF(DATOS_[[Check Equiparado]:[Check Equiparado]]="Sí",IF(DATOS!AJ$5="Sí",(1/DATOS_[[% anualiz]:[% anualiz]]),1)*IF(DATOS!AJ$4="Sí",1/DATOS_[[% normaliz]:[% normaliz]],1)*(DATOS_[Conc.Sal.06])))))))),
0)</f>
        <v>0</v>
      </c>
      <c r="P68" s="111">
        <f t="array" ref="P68">IFERROR(
(MEDIAN((IF(DATOS_[[Sexo]:[Sexo]]=$B68,IF(DATOS_[[AGRUP. CLAS. PROF.]:[AGRUP. CLAS. PROF.]]=$B66,IF(DATOS_[[Check Periodo Ref.]:[Check Periodo Ref.]]="Dentro",IF(DATOS_[[Check Equiparado]:[Check Equiparado]]="Sí",IF(DATOS!AK$5="Sí",(1/DATOS_[[% anualiz]:[% anualiz]]),1)*IF(DATOS!AK$4="Sí",1/DATOS_[[% normaliz]:[% normaliz]],1)*(DATOS_[Conc.Sal.07])))))))),
0)</f>
        <v>0</v>
      </c>
      <c r="Q68" s="111">
        <f t="array" ref="Q68">IFERROR(
(MEDIAN((IF(DATOS_[[Sexo]:[Sexo]]=$B68,IF(DATOS_[[AGRUP. CLAS. PROF.]:[AGRUP. CLAS. PROF.]]=$B66,IF(DATOS_[[Check Periodo Ref.]:[Check Periodo Ref.]]="Dentro",IF(DATOS_[[Check Equiparado]:[Check Equiparado]]="Sí",IF(DATOS!AL$5="Sí",(1/DATOS_[[% anualiz]:[% anualiz]]),1)*IF(DATOS!AL$4="Sí",1/DATOS_[[% normaliz]:[% normaliz]],1)*(DATOS_[Conc.Sal.08])))))))),
0)</f>
        <v>0</v>
      </c>
      <c r="R68" s="111">
        <f t="array" ref="R68">IFERROR(
(MEDIAN((IF(DATOS_[[Sexo]:[Sexo]]=$B68,IF(DATOS_[[AGRUP. CLAS. PROF.]:[AGRUP. CLAS. PROF.]]=$B66,IF(DATOS_[[Check Periodo Ref.]:[Check Periodo Ref.]]="Dentro",IF(DATOS_[[Check Equiparado]:[Check Equiparado]]="Sí",IF(DATOS!AM$5="Sí",(1/DATOS_[[% anualiz]:[% anualiz]]),1)*IF(DATOS!AM$4="Sí",1/DATOS_[[% normaliz]:[% normaliz]],1)*(DATOS_[Conc.Sal.09])))))))),
0)</f>
        <v>0</v>
      </c>
      <c r="S68" s="111">
        <f t="array" ref="S68">IFERROR(
(MEDIAN((IF(DATOS_[[Sexo]:[Sexo]]=$B68,IF(DATOS_[[AGRUP. CLAS. PROF.]:[AGRUP. CLAS. PROF.]]=$B66,IF(DATOS_[[Check Periodo Ref.]:[Check Periodo Ref.]]="Dentro",IF(DATOS_[[Check Equiparado]:[Check Equiparado]]="Sí",IF(DATOS!AN$5="Sí",(1/DATOS_[[% anualiz]:[% anualiz]]),1)*IF(DATOS!AN$4="Sí",1/DATOS_[[% normaliz]:[% normaliz]],1)*(DATOS_[Conc.Sal.10])))))))),
0)</f>
        <v>0</v>
      </c>
      <c r="T68" s="111">
        <f t="array" ref="T68">IFERROR(
(MEDIAN((IF(DATOS_[[Sexo]:[Sexo]]=$B68,IF(DATOS_[[AGRUP. CLAS. PROF.]:[AGRUP. CLAS. PROF.]]=$B66,IF(DATOS_[[Check Periodo Ref.]:[Check Periodo Ref.]]="Dentro",IF(DATOS_[[Check Equiparado]:[Check Equiparado]]="Sí",IF(DATOS!AO$5="Sí",(1/DATOS_[[% anualiz]:[% anualiz]]),1)*IF(DATOS!AO$4="Sí",1/DATOS_[[% normaliz]:[% normaliz]],1)*(DATOS_[Conc.Sal.11])))))))),
0)</f>
        <v>0</v>
      </c>
      <c r="U68" s="111">
        <f t="array" ref="U68">IFERROR(
(MEDIAN((IF(DATOS_[[Sexo]:[Sexo]]=$B68,IF(DATOS_[[AGRUP. CLAS. PROF.]:[AGRUP. CLAS. PROF.]]=$B66,IF(DATOS_[[Check Periodo Ref.]:[Check Periodo Ref.]]="Dentro",IF(DATOS_[[Check Equiparado]:[Check Equiparado]]="Sí",IF(DATOS!AP$5="Sí",(1/DATOS_[[% anualiz]:[% anualiz]]),1)*IF(DATOS!AP$4="Sí",1/DATOS_[[% normaliz]:[% normaliz]],1)*(DATOS_[Conc.Sal.12])))))))),
0)</f>
        <v>0</v>
      </c>
      <c r="V68" s="111">
        <f t="array" ref="V68">IFERROR(
(MEDIAN((IF(DATOS_[[Sexo]:[Sexo]]=$B68,IF(DATOS_[[AGRUP. CLAS. PROF.]:[AGRUP. CLAS. PROF.]]=$B66,IF(DATOS_[[Check Periodo Ref.]:[Check Periodo Ref.]]="Dentro",IF(DATOS_[[Check Equiparado]:[Check Equiparado]]="Sí",IF(DATOS!AQ$5="Sí",(1/DATOS_[[% anualiz]:[% anualiz]]),1)*IF(DATOS!AQ$4="Sí",1/DATOS_[[% normaliz]:[% normaliz]],1)*(DATOS_[Conc.Sal.13])))))))),
0)</f>
        <v>0</v>
      </c>
      <c r="W68" s="111">
        <f t="array" ref="W68">IFERROR(
(MEDIAN((IF(DATOS_[[Sexo]:[Sexo]]=$B68,IF(DATOS_[[AGRUP. CLAS. PROF.]:[AGRUP. CLAS. PROF.]]=$B66,IF(DATOS_[[Check Periodo Ref.]:[Check Periodo Ref.]]="Dentro",IF(DATOS_[[Check Equiparado]:[Check Equiparado]]="Sí",IF(DATOS!AR$5="Sí",(1/DATOS_[[% anualiz]:[% anualiz]]),1)*IF(DATOS!AR$4="Sí",1/DATOS_[[% normaliz]:[% normaliz]],1)*(DATOS_[Conc.Sal.14])))))))),
0)</f>
        <v>0</v>
      </c>
      <c r="X68" s="111">
        <f t="array" ref="X68">IFERROR(
(MEDIAN((IF(DATOS_[[Sexo]:[Sexo]]=$B68,IF(DATOS_[[AGRUP. CLAS. PROF.]:[AGRUP. CLAS. PROF.]]=$B66,IF(DATOS_[[Check Periodo Ref.]:[Check Periodo Ref.]]="Dentro",IF(DATOS_[[Check Equiparado]:[Check Equiparado]]="Sí",IF(DATOS!AS$5="Sí",(1/DATOS_[[% anualiz]:[% anualiz]]),1)*IF(DATOS!AS$4="Sí",1/DATOS_[[% normaliz]:[% normaliz]],1)*(DATOS_[Conc.Sal.15])))))))),
0)</f>
        <v>0</v>
      </c>
      <c r="Y68" s="111">
        <f t="array" ref="Y68">IFERROR(
(MEDIAN((IF(DATOS_[[Sexo]:[Sexo]]=$B68,IF(DATOS_[[AGRUP. CLAS. PROF.]:[AGRUP. CLAS. PROF.]]=$B66,IF(DATOS_[[Check Periodo Ref.]:[Check Periodo Ref.]]="Dentro",IF(DATOS_[[Check Equiparado]:[Check Equiparado]]="Sí",IF(DATOS!AT$5="Sí",(1/DATOS_[[% anualiz]:[% anualiz]]),1)*IF(DATOS!AT$4="Sí",1/DATOS_[[% normaliz]:[% normaliz]],1)*(DATOS_[Conc.Sal.16])))))))),
0)</f>
        <v>0</v>
      </c>
      <c r="Z68" s="111">
        <f t="array" ref="Z68">IFERROR(
(MEDIAN((IF(DATOS_[[Sexo]:[Sexo]]=$B68,IF(DATOS_[[AGRUP. CLAS. PROF.]:[AGRUP. CLAS. PROF.]]=$B66,IF(DATOS_[[Check Periodo Ref.]:[Check Periodo Ref.]]="Dentro",IF(DATOS_[[Check Equiparado]:[Check Equiparado]]="Sí",IF(DATOS!AU$5="Sí",(1/DATOS_[[% anualiz]:[% anualiz]]),1)*IF(DATOS!AU$4="Sí",1/DATOS_[[% normaliz]:[% normaliz]],1)*(DATOS_[Conc.Sal.17])))))))),
0)</f>
        <v>0</v>
      </c>
      <c r="AA68" s="111">
        <f t="array" ref="AA68">IFERROR(
(MEDIAN((IF(DATOS_[[Sexo]:[Sexo]]=$B68,IF(DATOS_[[AGRUP. CLAS. PROF.]:[AGRUP. CLAS. PROF.]]=$B66,IF(DATOS_[[Check Periodo Ref.]:[Check Periodo Ref.]]="Dentro",IF(DATOS_[[Check Equiparado]:[Check Equiparado]]="Sí",IF(DATOS!AV$5="Sí",(1/DATOS_[[% anualiz]:[% anualiz]]),1)*IF(DATOS!AV$4="Sí",1/DATOS_[[% normaliz]:[% normaliz]],1)*(DATOS_[Conc.Sal.18])))))))),
0)</f>
        <v>0</v>
      </c>
      <c r="AB68" s="111">
        <f t="array" ref="AB68">IFERROR(
(MEDIAN((IF(DATOS_[[Sexo]:[Sexo]]=$B68,IF(DATOS_[[AGRUP. CLAS. PROF.]:[AGRUP. CLAS. PROF.]]=$B66,IF(DATOS_[[Check Periodo Ref.]:[Check Periodo Ref.]]="Dentro",IF(DATOS_[[Check Equiparado]:[Check Equiparado]]="Sí",IF(DATOS!AW$5="Sí",(1/DATOS_[[% anualiz]:[% anualiz]]),1)*IF(DATOS!AW$4="Sí",1/DATOS_[[% normaliz]:[% normaliz]],1)*(DATOS_[Conc.Sal.19])))))))),
0)</f>
        <v>0</v>
      </c>
      <c r="AC68" s="111">
        <f t="array" ref="AC68">IFERROR(
(MEDIAN((IF(DATOS_[[Sexo]:[Sexo]]=$B68,IF(DATOS_[[AGRUP. CLAS. PROF.]:[AGRUP. CLAS. PROF.]]=$B66,IF(DATOS_[[Check Periodo Ref.]:[Check Periodo Ref.]]="Dentro",IF(DATOS_[[Check Equiparado]:[Check Equiparado]]="Sí",IF(DATOS!AX$5="Sí",(1/DATOS_[[% anualiz]:[% anualiz]]),1)*IF(DATOS!AX$4="Sí",1/DATOS_[[% normaliz]:[% normaliz]],1)*(DATOS_[Conc.Sal.20])))))))),
0)</f>
        <v>0</v>
      </c>
      <c r="AD68" s="111">
        <f t="array" ref="AD68">IFERROR(
(MEDIAN((IF(DATOS_[[Sexo]:[Sexo]]=$B68,IF(DATOS_[[AGRUP. CLAS. PROF.]:[AGRUP. CLAS. PROF.]]=$B66,IF(DATOS_[[Check Periodo Ref.]:[Check Periodo Ref.]]="Dentro",IF(DATOS_[[Check Equiparado]:[Check Equiparado]]="Sí",IF(DATOS!AY$5="Sí",(1/DATOS_[[% anualiz]:[% anualiz]]),1)*IF(DATOS!AY$4="Sí",1/DATOS_[[% normaliz]:[% normaliz]],1)*(DATOS_[Conc.Sal.21])))))))),
0)</f>
        <v>0</v>
      </c>
      <c r="AE68" s="111">
        <f t="array" ref="AE68">IFERROR(
(MEDIAN((IF(DATOS_[[Sexo]:[Sexo]]=$B68,IF(DATOS_[[AGRUP. CLAS. PROF.]:[AGRUP. CLAS. PROF.]]=$B66,IF(DATOS_[[Check Periodo Ref.]:[Check Periodo Ref.]]="Dentro",IF(DATOS_[[Check Equiparado]:[Check Equiparado]]="Sí",IF(DATOS!AZ$5="Sí",(1/DATOS_[[% anualiz]:[% anualiz]]),1)*IF(DATOS!AZ$4="Sí",1/DATOS_[[% normaliz]:[% normaliz]],1)*(DATOS_[Conc.Sal.22])))))))),
0)</f>
        <v>0</v>
      </c>
      <c r="AF68" s="111">
        <f t="array" ref="AF68">IFERROR(
(MEDIAN((IF(DATOS_[[Sexo]:[Sexo]]=$B68,IF(DATOS_[[AGRUP. CLAS. PROF.]:[AGRUP. CLAS. PROF.]]=$B66,IF(DATOS_[[Check Periodo Ref.]:[Check Periodo Ref.]]="Dentro",IF(DATOS_[[Check Equiparado]:[Check Equiparado]]="Sí",IF(DATOS!BA$5="Sí",(1/DATOS_[[% anualiz]:[% anualiz]]),1)*IF(DATOS!BA$4="Sí",1/DATOS_[[% normaliz]:[% normaliz]],1)*(DATOS_[Conc.Sal.23])))))))),
0)</f>
        <v>0</v>
      </c>
      <c r="AG68" s="111">
        <f t="array" ref="AG68">IFERROR(
(MEDIAN((IF(DATOS_[[Sexo]:[Sexo]]=$B68,IF(DATOS_[[AGRUP. CLAS. PROF.]:[AGRUP. CLAS. PROF.]]=$B66,IF(DATOS_[[Check Periodo Ref.]:[Check Periodo Ref.]]="Dentro",IF(DATOS_[[Check Equiparado]:[Check Equiparado]]="Sí",IF(DATOS!BB$5="Sí",(1/DATOS_[[% anualiz]:[% anualiz]]),1)*IF(DATOS!BB$4="Sí",1/DATOS_[[% normaliz]:[% normaliz]],1)*(DATOS_[Conc.Sal.24])))))))),
0)</f>
        <v>0</v>
      </c>
      <c r="AH68" s="111">
        <f t="array" ref="AH68">IFERROR(
(MEDIAN((IF(DATOS_[[Sexo]:[Sexo]]=$B68,IF(DATOS_[[AGRUP. CLAS. PROF.]:[AGRUP. CLAS. PROF.]]=$B66,IF(DATOS_[[Check Periodo Ref.]:[Check Periodo Ref.]]="Dentro",IF(DATOS_[[Check Equiparado]:[Check Equiparado]]="Sí",IF(DATOS!BC$5="Sí",(1/DATOS_[[% anualiz]:[% anualiz]]),1)*IF(DATOS!BC$4="Sí",1/DATOS_[[% normaliz]:[% normaliz]],1)*(DATOS_[Conc.Sal.25])))))))),
0)</f>
        <v>0</v>
      </c>
      <c r="AI68" s="111">
        <f t="array" ref="AI68">IFERROR(
(MEDIAN((IF(DATOS_[[Sexo]:[Sexo]]=$B68,IF(DATOS_[[AGRUP. CLAS. PROF.]:[AGRUP. CLAS. PROF.]]=$B66,IF(DATOS_[[Check Periodo Ref.]:[Check Periodo Ref.]]="Dentro",IF(DATOS_[[Check Equiparado]:[Check Equiparado]]="Sí",IF(DATOS!BD$5="Sí",(1/DATOS_[[% anualiz]:[% anualiz]]),1)*IF(DATOS!BD$4="Sí",1/DATOS_[[% normaliz]:[% normaliz]],1)*(DATOS_[Conc.Sal.26])))))))),
0)</f>
        <v>0</v>
      </c>
      <c r="AJ68" s="111">
        <f t="array" ref="AJ68">IFERROR(
(MEDIAN((IF(DATOS_[[Sexo]:[Sexo]]=$B68,IF(DATOS_[[AGRUP. CLAS. PROF.]:[AGRUP. CLAS. PROF.]]=$B66,IF(DATOS_[[Check Periodo Ref.]:[Check Periodo Ref.]]="Dentro",IF(DATOS_[[Check Equiparado]:[Check Equiparado]]="Sí",IF(DATOS!BE$5="Sí",(1/DATOS_[[% anualiz]:[% anualiz]]),1)*IF(DATOS!BE$4="Sí",1/DATOS_[[% normaliz]:[% normaliz]],1)*(DATOS_[Conc.Sal.27])))))))),
0)</f>
        <v>0</v>
      </c>
      <c r="AK68" s="111">
        <f t="array" ref="AK68">IFERROR(
(MEDIAN((IF(DATOS_[[Sexo]:[Sexo]]=$B68,IF(DATOS_[[AGRUP. CLAS. PROF.]:[AGRUP. CLAS. PROF.]]=$B66,IF(DATOS_[[Check Periodo Ref.]:[Check Periodo Ref.]]="Dentro",IF(DATOS_[[Check Equiparado]:[Check Equiparado]]="Sí",IF(DATOS!BF$5="Sí",(1/DATOS_[[% anualiz]:[% anualiz]]),1)*IF(DATOS!BF$4="Sí",1/DATOS_[[% normaliz]:[% normaliz]],1)*(DATOS_[Conc.Sal.28])))))))),
0)</f>
        <v>0</v>
      </c>
      <c r="AL68" s="111">
        <f t="array" ref="AL68">IFERROR(
(MEDIAN((IF(DATOS_[[Sexo]:[Sexo]]=$B68,IF(DATOS_[[AGRUP. CLAS. PROF.]:[AGRUP. CLAS. PROF.]]=$B66,IF(DATOS_[[Check Periodo Ref.]:[Check Periodo Ref.]]="Dentro",IF(DATOS_[[Check Equiparado]:[Check Equiparado]]="Sí",IF(DATOS!BG$5="Sí",(1/DATOS_[[% anualiz]:[% anualiz]]),1)*IF(DATOS!BG$4="Sí",1/DATOS_[[% normaliz]:[% normaliz]],1)*(DATOS_[Conc.Sal.29])))))))),
0)</f>
        <v>0</v>
      </c>
      <c r="AM68" s="111">
        <f t="array" ref="AM68">IFERROR(
(MEDIAN((IF(DATOS_[[Sexo]:[Sexo]]=$B68,IF(DATOS_[[AGRUP. CLAS. PROF.]:[AGRUP. CLAS. PROF.]]=$B66,IF(DATOS_[[Check Periodo Ref.]:[Check Periodo Ref.]]="Dentro",IF(DATOS_[[Check Equiparado]:[Check Equiparado]]="Sí",IF(DATOS!BH$5="Sí",(1/DATOS_[[% anualiz]:[% anualiz]]),1)*IF(DATOS!BH$4="Sí",1/DATOS_[[% normaliz]:[% normaliz]],1)*(DATOS_[Conc.Sal.30])))))))),
0)</f>
        <v>0</v>
      </c>
      <c r="AN68" s="112">
        <f t="array" ref="AN68">IFERROR(
MEDIAN(IF(DATOS_[Sexo]=$B68,IF(DATOS_[[AGRUP. CLAS. PROF.]:[AGRUP. CLAS. PROF.]]=$B66,IF(DATOS_[Check Equiparado]="Sí",IF(DATOS_[Check Periodo Ref.]="Dentro",DATOS_[Tot COMPL.SAL Eq],FALSE))))),
0)</f>
        <v>0</v>
      </c>
      <c r="AO68" s="113">
        <f t="array" ref="AO68">IFERROR(
MEDIAN(IF(DATOS_[Sexo]=$B68,IF(DATOS_[[AGRUP. CLAS. PROF.]:[AGRUP. CLAS. PROF.]]=$B66,IF(DATOS_[Check Equiparado]="Sí",IF(DATOS_[Check Periodo Ref.]="Dentro",DATOS_[TOTAL SALARIO Eq],FALSE))))),
0)</f>
        <v>0</v>
      </c>
      <c r="AP68" s="114">
        <f t="array" ref="AP68">IFERROR(
(MEDIAN((IF(DATOS_[[Sexo]:[Sexo]]=$B68,IF(DATOS_[[AGRUP. CLAS. PROF.]:[AGRUP. CLAS. PROF.]]=$B66,IF(DATOS_[[Check Periodo Ref.]:[Check Periodo Ref.]]="Dentro",IF(DATOS_[[Check Equiparado]:[Check Equiparado]]="Sí",IF(DATOS!BI$5="Sí",(1/DATOS_[[% anualiz]:[% anualiz]]),1)*IF(DATOS!BI$4="Sí",1/DATOS_[[% normaliz]:[% normaliz]],1)*(DATOS_[C.Extra.01])))))))),
0)</f>
        <v>0</v>
      </c>
      <c r="AQ68" s="114">
        <f t="array" ref="AQ68">IFERROR(
(MEDIAN((IF(DATOS_[[Sexo]:[Sexo]]=$B68,IF(DATOS_[[AGRUP. CLAS. PROF.]:[AGRUP. CLAS. PROF.]]=$B66,IF(DATOS_[[Check Periodo Ref.]:[Check Periodo Ref.]]="Dentro",IF(DATOS_[[Check Equiparado]:[Check Equiparado]]="Sí",IF(DATOS!BJ$5="Sí",(1/DATOS_[[% anualiz]:[% anualiz]]),1)*IF(DATOS!BJ$4="Sí",1/DATOS_[[% normaliz]:[% normaliz]],1)*(DATOS_[C.Extra.02])))))))),
0)</f>
        <v>0</v>
      </c>
      <c r="AR68" s="114">
        <f t="array" ref="AR68">IFERROR(
(MEDIAN((IF(DATOS_[[Sexo]:[Sexo]]=$B68,IF(DATOS_[[AGRUP. CLAS. PROF.]:[AGRUP. CLAS. PROF.]]=$B66,IF(DATOS_[[Check Periodo Ref.]:[Check Periodo Ref.]]="Dentro",IF(DATOS_[[Check Equiparado]:[Check Equiparado]]="Sí",IF(DATOS!BK$5="Sí",(1/DATOS_[[% anualiz]:[% anualiz]]),1)*IF(DATOS!BK$4="Sí",1/DATOS_[[% normaliz]:[% normaliz]],1)*(DATOS_[C.Extra.03])))))))),
0)</f>
        <v>0</v>
      </c>
      <c r="AS68" s="114">
        <f t="array" ref="AS68">IFERROR(
(MEDIAN((IF(DATOS_[[Sexo]:[Sexo]]=$B68,IF(DATOS_[[AGRUP. CLAS. PROF.]:[AGRUP. CLAS. PROF.]]=$B66,IF(DATOS_[[Check Periodo Ref.]:[Check Periodo Ref.]]="Dentro",IF(DATOS_[[Check Equiparado]:[Check Equiparado]]="Sí",IF(DATOS!BL$5="Sí",(1/DATOS_[[% anualiz]:[% anualiz]]),1)*IF(DATOS!BL$4="Sí",1/DATOS_[[% normaliz]:[% normaliz]],1)*(DATOS_[C.Extra.04])))))))),
0)</f>
        <v>0</v>
      </c>
      <c r="AT68" s="114">
        <f t="array" ref="AT68">IFERROR(
(MEDIAN((IF(DATOS_[[Sexo]:[Sexo]]=$B68,IF(DATOS_[[AGRUP. CLAS. PROF.]:[AGRUP. CLAS. PROF.]]=$B66,IF(DATOS_[[Check Periodo Ref.]:[Check Periodo Ref.]]="Dentro",IF(DATOS_[[Check Equiparado]:[Check Equiparado]]="Sí",IF(DATOS!BM$5="Sí",(1/DATOS_[[% anualiz]:[% anualiz]]),1)*IF(DATOS!BM$4="Sí",1/DATOS_[[% normaliz]:[% normaliz]],1)*(DATOS_[C.Extra.05])))))))),
0)</f>
        <v>0</v>
      </c>
      <c r="AU68" s="115">
        <f t="array" ref="AU68">IFERROR(
MEDIAN(IF(DATOS_[Sexo]=$B68,IF(DATOS_[[AGRUP. CLAS. PROF.]:[AGRUP. CLAS. PROF.]]=$B66,IF(DATOS_[Check Equiparado]="Sí",IF(DATOS_[Check Periodo Ref.]="Dentro",DATOS_[Tot Extrasalarial Eq],FALSE))))),
0)</f>
        <v>0</v>
      </c>
      <c r="AV68" s="116">
        <f t="array" ref="AV68">IFERROR(
MEDIAN(IF(DATOS_[Sexo]=$B68,IF(DATOS_[[AGRUP. CLAS. PROF.]:[AGRUP. CLAS. PROF.]]=$B66,IF(DATOS_[Check Equiparado]="Sí",IF(DATOS_[Check Periodo Ref.]="Dentro",DATOS_[TOTAL Retrib Eq],FALSE))))),
0)</f>
        <v>0</v>
      </c>
    </row>
    <row r="69" spans="1:48" ht="17.25" thickBot="1" x14ac:dyDescent="0.35">
      <c r="A69" s="42" t="str">
        <f t="shared" ref="A69" si="75">+A70</f>
        <v>[ocultar]</v>
      </c>
      <c r="B69" s="90" t="s">
        <v>235</v>
      </c>
      <c r="C69" s="109"/>
      <c r="D69" s="41"/>
      <c r="E69" s="41"/>
      <c r="F69" s="41"/>
      <c r="G69" s="41"/>
      <c r="H69" s="41"/>
      <c r="I69" s="119" t="str">
        <f t="shared" ref="I69:AV69" si="76">IFERROR((I70-I71)/I70,"")</f>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3" t="str">
        <f t="shared" si="76"/>
        <v/>
      </c>
      <c r="W69" s="123" t="str">
        <f t="shared" si="76"/>
        <v/>
      </c>
      <c r="X69" s="123" t="str">
        <f t="shared" si="76"/>
        <v/>
      </c>
      <c r="Y69" s="123"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2" t="str">
        <f t="shared" si="76"/>
        <v/>
      </c>
      <c r="AK69" s="122" t="str">
        <f t="shared" si="76"/>
        <v/>
      </c>
      <c r="AL69" s="122" t="str">
        <f t="shared" si="76"/>
        <v/>
      </c>
      <c r="AM69" s="122" t="str">
        <f t="shared" si="76"/>
        <v/>
      </c>
      <c r="AN69" s="124" t="str">
        <f t="shared" si="76"/>
        <v/>
      </c>
      <c r="AO69" s="128" t="str">
        <f t="shared" si="76"/>
        <v/>
      </c>
      <c r="AP69" s="125" t="str">
        <f t="shared" si="76"/>
        <v/>
      </c>
      <c r="AQ69" s="125" t="str">
        <f t="shared" si="76"/>
        <v/>
      </c>
      <c r="AR69" s="125" t="str">
        <f t="shared" si="76"/>
        <v/>
      </c>
      <c r="AS69" s="125" t="str">
        <f t="shared" si="76"/>
        <v/>
      </c>
      <c r="AT69" s="125" t="str">
        <f t="shared" si="76"/>
        <v/>
      </c>
      <c r="AU69" s="126" t="str">
        <f t="shared" si="76"/>
        <v/>
      </c>
      <c r="AV69" s="127" t="str">
        <f t="shared" si="76"/>
        <v/>
      </c>
    </row>
    <row r="70" spans="1:48" x14ac:dyDescent="0.3">
      <c r="A70" s="42" t="str">
        <f t="shared" ref="A70" si="77">+IF(C70+C71=0,"[ocultar]","")</f>
        <v>[ocultar]</v>
      </c>
      <c r="B70" s="86" t="s">
        <v>162</v>
      </c>
      <c r="C70" s="33">
        <f t="array" ref="C70">SUM(IF($B70=DATOS_[Sexo],
IF($B69=DATOS_[AGRUP. CLAS. PROF.],
IF("Dentro"=DATOS_[Check Periodo Ref.],
1/(COUNTIFS(DATOS_[Sexo],$B70,DATOS_[AGRUP. CLAS. PROF.],$B69,DATOS_[Check Periodo Ref.],"Dentro",DATOS_[id],DATOS_[id]))))))</f>
        <v>0</v>
      </c>
      <c r="D70" s="35">
        <f>COUNTIFS(DATOS_[AGRUP. CLAS. PROF.],$B69,DATOS_[Sexo],$B70,DATOS_[Check Periodo Ref.],"Dentro")</f>
        <v>0</v>
      </c>
      <c r="E70" s="35">
        <f>COUNTIFS(DATOS_[AGRUP. CLAS. PROF.],$B69,DATOS_[Sexo],$B70,DATOS_[Check Periodo Ref.],"Dentro",DATOS_[Check Nº SC Norm],"Sí")</f>
        <v>0</v>
      </c>
      <c r="F70" s="35">
        <f>COUNTIFS(DATOS_[AGRUP. CLAS. PROF.],$B69,DATOS_[Sexo],$B70,DATOS_[Check Periodo Ref.],"Dentro",DATOS_[Check Nº SC Anualiz],"Sí")</f>
        <v>0</v>
      </c>
      <c r="G70" s="35">
        <f>COUNTIFS(DATOS_[AGRUP. CLAS. PROF.],$B69,DATOS_[Sexo],$B70,DATOS_[Check Periodo Ref.],"Dentro",DATOS_[Check Nº SC Norm y Anualiz],"Sí")</f>
        <v>0</v>
      </c>
      <c r="H70" s="35">
        <f>COUNTIFS(DATOS_[AGRUP. CLAS. PROF.],$B69,DATOS_[Sexo],$B70,DATOS_[Check Periodo Ref.],"Dentro",DATOS_[Check Equiparación],"Sí")</f>
        <v>0</v>
      </c>
      <c r="I70" s="110">
        <f t="array" ref="I70">IFERROR(
MEDIAN(IF(DATOS_[Sexo]=$B70,IF(DATOS_[[AGRUP. CLAS. PROF.]:[AGRUP. CLAS. PROF.]]=$B69,IF(DATOS_[Check Equiparado]="Sí",IF(DATOS_[Check Periodo Ref.]="Dentro",DATOS_[SALARIO BASE Eq],FALSE))))),
0)</f>
        <v>0</v>
      </c>
      <c r="J70" s="111">
        <f t="array" ref="J70">IFERROR(
(MEDIAN((IF(DATOS_[[Sexo]:[Sexo]]=$B70,IF(DATOS_[[AGRUP. CLAS. PROF.]:[AGRUP. CLAS. PROF.]]=$B69,IF(DATOS_[[Check Periodo Ref.]:[Check Periodo Ref.]]="Dentro",IF(DATOS_[[Check Equiparado]:[Check Equiparado]]="Sí",IF(DATOS!AE$5="Sí",(1/DATOS_[[% anualiz]:[% anualiz]]),1)*IF(DATOS!AE$4="Sí",1/DATOS_[[% normaliz]:[% normaliz]],1)*(DATOS_[Conc.Sal.01])))))))),
0)</f>
        <v>0</v>
      </c>
      <c r="K70" s="111">
        <f t="array" ref="K70">IFERROR(
(MEDIAN((IF(DATOS_[[Sexo]:[Sexo]]=$B70,IF(DATOS_[[AGRUP. CLAS. PROF.]:[AGRUP. CLAS. PROF.]]=$B69,IF(DATOS_[[Check Periodo Ref.]:[Check Periodo Ref.]]="Dentro",IF(DATOS_[[Check Equiparado]:[Check Equiparado]]="Sí",IF(DATOS!AF$5="Sí",(1/DATOS_[[% anualiz]:[% anualiz]]),1)*IF(DATOS!AF$4="Sí",1/DATOS_[[% normaliz]:[% normaliz]],1)*(DATOS_[Conc.Sal.02])))))))),
0)</f>
        <v>0</v>
      </c>
      <c r="L70" s="111">
        <f t="array" ref="L70">IFERROR(
(MEDIAN((IF(DATOS_[[Sexo]:[Sexo]]=$B70,IF(DATOS_[[AGRUP. CLAS. PROF.]:[AGRUP. CLAS. PROF.]]=$B69,IF(DATOS_[[Check Periodo Ref.]:[Check Periodo Ref.]]="Dentro",IF(DATOS_[[Check Equiparado]:[Check Equiparado]]="Sí",IF(DATOS!AG$5="Sí",(1/DATOS_[[% anualiz]:[% anualiz]]),1)*IF(DATOS!AG$4="Sí",1/DATOS_[[% normaliz]:[% normaliz]],1)*(DATOS_[Conc.Sal.03])))))))),
0)</f>
        <v>0</v>
      </c>
      <c r="M70" s="111">
        <f t="array" ref="M70">IFERROR(
(MEDIAN((IF(DATOS_[[Sexo]:[Sexo]]=$B70,IF(DATOS_[[AGRUP. CLAS. PROF.]:[AGRUP. CLAS. PROF.]]=$B69,IF(DATOS_[[Check Periodo Ref.]:[Check Periodo Ref.]]="Dentro",IF(DATOS_[[Check Equiparado]:[Check Equiparado]]="Sí",IF(DATOS!AH$5="Sí",(1/DATOS_[[% anualiz]:[% anualiz]]),1)*IF(DATOS!AH$4="Sí",1/DATOS_[[% normaliz]:[% normaliz]],1)*(DATOS_[Conc.Sal.04])))))))),
0)</f>
        <v>0</v>
      </c>
      <c r="N70" s="111">
        <f t="array" ref="N70">IFERROR(
(MEDIAN((IF(DATOS_[[Sexo]:[Sexo]]=$B70,IF(DATOS_[[AGRUP. CLAS. PROF.]:[AGRUP. CLAS. PROF.]]=$B69,IF(DATOS_[[Check Periodo Ref.]:[Check Periodo Ref.]]="Dentro",IF(DATOS_[[Check Equiparado]:[Check Equiparado]]="Sí",IF(DATOS!AI$5="Sí",(1/DATOS_[[% anualiz]:[% anualiz]]),1)*IF(DATOS!AI$4="Sí",1/DATOS_[[% normaliz]:[% normaliz]],1)*(DATOS_[Conc.Sal.05])))))))),
0)</f>
        <v>0</v>
      </c>
      <c r="O70" s="111">
        <f t="array" ref="O70">IFERROR(
(MEDIAN((IF(DATOS_[[Sexo]:[Sexo]]=$B70,IF(DATOS_[[AGRUP. CLAS. PROF.]:[AGRUP. CLAS. PROF.]]=$B69,IF(DATOS_[[Check Periodo Ref.]:[Check Periodo Ref.]]="Dentro",IF(DATOS_[[Check Equiparado]:[Check Equiparado]]="Sí",IF(DATOS!AJ$5="Sí",(1/DATOS_[[% anualiz]:[% anualiz]]),1)*IF(DATOS!AJ$4="Sí",1/DATOS_[[% normaliz]:[% normaliz]],1)*(DATOS_[Conc.Sal.06])))))))),
0)</f>
        <v>0</v>
      </c>
      <c r="P70" s="111">
        <f t="array" ref="P70">IFERROR(
(MEDIAN((IF(DATOS_[[Sexo]:[Sexo]]=$B70,IF(DATOS_[[AGRUP. CLAS. PROF.]:[AGRUP. CLAS. PROF.]]=$B69,IF(DATOS_[[Check Periodo Ref.]:[Check Periodo Ref.]]="Dentro",IF(DATOS_[[Check Equiparado]:[Check Equiparado]]="Sí",IF(DATOS!AK$5="Sí",(1/DATOS_[[% anualiz]:[% anualiz]]),1)*IF(DATOS!AK$4="Sí",1/DATOS_[[% normaliz]:[% normaliz]],1)*(DATOS_[Conc.Sal.07])))))))),
0)</f>
        <v>0</v>
      </c>
      <c r="Q70" s="111">
        <f t="array" ref="Q70">IFERROR(
(MEDIAN((IF(DATOS_[[Sexo]:[Sexo]]=$B70,IF(DATOS_[[AGRUP. CLAS. PROF.]:[AGRUP. CLAS. PROF.]]=$B69,IF(DATOS_[[Check Periodo Ref.]:[Check Periodo Ref.]]="Dentro",IF(DATOS_[[Check Equiparado]:[Check Equiparado]]="Sí",IF(DATOS!AL$5="Sí",(1/DATOS_[[% anualiz]:[% anualiz]]),1)*IF(DATOS!AL$4="Sí",1/DATOS_[[% normaliz]:[% normaliz]],1)*(DATOS_[Conc.Sal.08])))))))),
0)</f>
        <v>0</v>
      </c>
      <c r="R70" s="111">
        <f t="array" ref="R70">IFERROR(
(MEDIAN((IF(DATOS_[[Sexo]:[Sexo]]=$B70,IF(DATOS_[[AGRUP. CLAS. PROF.]:[AGRUP. CLAS. PROF.]]=$B69,IF(DATOS_[[Check Periodo Ref.]:[Check Periodo Ref.]]="Dentro",IF(DATOS_[[Check Equiparado]:[Check Equiparado]]="Sí",IF(DATOS!AM$5="Sí",(1/DATOS_[[% anualiz]:[% anualiz]]),1)*IF(DATOS!AM$4="Sí",1/DATOS_[[% normaliz]:[% normaliz]],1)*(DATOS_[Conc.Sal.09])))))))),
0)</f>
        <v>0</v>
      </c>
      <c r="S70" s="111">
        <f t="array" ref="S70">IFERROR(
(MEDIAN((IF(DATOS_[[Sexo]:[Sexo]]=$B70,IF(DATOS_[[AGRUP. CLAS. PROF.]:[AGRUP. CLAS. PROF.]]=$B69,IF(DATOS_[[Check Periodo Ref.]:[Check Periodo Ref.]]="Dentro",IF(DATOS_[[Check Equiparado]:[Check Equiparado]]="Sí",IF(DATOS!AN$5="Sí",(1/DATOS_[[% anualiz]:[% anualiz]]),1)*IF(DATOS!AN$4="Sí",1/DATOS_[[% normaliz]:[% normaliz]],1)*(DATOS_[Conc.Sal.10])))))))),
0)</f>
        <v>0</v>
      </c>
      <c r="T70" s="111">
        <f t="array" ref="T70">IFERROR(
(MEDIAN((IF(DATOS_[[Sexo]:[Sexo]]=$B70,IF(DATOS_[[AGRUP. CLAS. PROF.]:[AGRUP. CLAS. PROF.]]=$B69,IF(DATOS_[[Check Periodo Ref.]:[Check Periodo Ref.]]="Dentro",IF(DATOS_[[Check Equiparado]:[Check Equiparado]]="Sí",IF(DATOS!AO$5="Sí",(1/DATOS_[[% anualiz]:[% anualiz]]),1)*IF(DATOS!AO$4="Sí",1/DATOS_[[% normaliz]:[% normaliz]],1)*(DATOS_[Conc.Sal.11])))))))),
0)</f>
        <v>0</v>
      </c>
      <c r="U70" s="111">
        <f t="array" ref="U70">IFERROR(
(MEDIAN((IF(DATOS_[[Sexo]:[Sexo]]=$B70,IF(DATOS_[[AGRUP. CLAS. PROF.]:[AGRUP. CLAS. PROF.]]=$B69,IF(DATOS_[[Check Periodo Ref.]:[Check Periodo Ref.]]="Dentro",IF(DATOS_[[Check Equiparado]:[Check Equiparado]]="Sí",IF(DATOS!AP$5="Sí",(1/DATOS_[[% anualiz]:[% anualiz]]),1)*IF(DATOS!AP$4="Sí",1/DATOS_[[% normaliz]:[% normaliz]],1)*(DATOS_[Conc.Sal.12])))))))),
0)</f>
        <v>0</v>
      </c>
      <c r="V70" s="111">
        <f t="array" ref="V70">IFERROR(
(MEDIAN((IF(DATOS_[[Sexo]:[Sexo]]=$B70,IF(DATOS_[[AGRUP. CLAS. PROF.]:[AGRUP. CLAS. PROF.]]=$B69,IF(DATOS_[[Check Periodo Ref.]:[Check Periodo Ref.]]="Dentro",IF(DATOS_[[Check Equiparado]:[Check Equiparado]]="Sí",IF(DATOS!AQ$5="Sí",(1/DATOS_[[% anualiz]:[% anualiz]]),1)*IF(DATOS!AQ$4="Sí",1/DATOS_[[% normaliz]:[% normaliz]],1)*(DATOS_[Conc.Sal.13])))))))),
0)</f>
        <v>0</v>
      </c>
      <c r="W70" s="111">
        <f t="array" ref="W70">IFERROR(
(MEDIAN((IF(DATOS_[[Sexo]:[Sexo]]=$B70,IF(DATOS_[[AGRUP. CLAS. PROF.]:[AGRUP. CLAS. PROF.]]=$B69,IF(DATOS_[[Check Periodo Ref.]:[Check Periodo Ref.]]="Dentro",IF(DATOS_[[Check Equiparado]:[Check Equiparado]]="Sí",IF(DATOS!AR$5="Sí",(1/DATOS_[[% anualiz]:[% anualiz]]),1)*IF(DATOS!AR$4="Sí",1/DATOS_[[% normaliz]:[% normaliz]],1)*(DATOS_[Conc.Sal.14])))))))),
0)</f>
        <v>0</v>
      </c>
      <c r="X70" s="111">
        <f t="array" ref="X70">IFERROR(
(MEDIAN((IF(DATOS_[[Sexo]:[Sexo]]=$B70,IF(DATOS_[[AGRUP. CLAS. PROF.]:[AGRUP. CLAS. PROF.]]=$B69,IF(DATOS_[[Check Periodo Ref.]:[Check Periodo Ref.]]="Dentro",IF(DATOS_[[Check Equiparado]:[Check Equiparado]]="Sí",IF(DATOS!AS$5="Sí",(1/DATOS_[[% anualiz]:[% anualiz]]),1)*IF(DATOS!AS$4="Sí",1/DATOS_[[% normaliz]:[% normaliz]],1)*(DATOS_[Conc.Sal.15])))))))),
0)</f>
        <v>0</v>
      </c>
      <c r="Y70" s="111">
        <f t="array" ref="Y70">IFERROR(
(MEDIAN((IF(DATOS_[[Sexo]:[Sexo]]=$B70,IF(DATOS_[[AGRUP. CLAS. PROF.]:[AGRUP. CLAS. PROF.]]=$B69,IF(DATOS_[[Check Periodo Ref.]:[Check Periodo Ref.]]="Dentro",IF(DATOS_[[Check Equiparado]:[Check Equiparado]]="Sí",IF(DATOS!AT$5="Sí",(1/DATOS_[[% anualiz]:[% anualiz]]),1)*IF(DATOS!AT$4="Sí",1/DATOS_[[% normaliz]:[% normaliz]],1)*(DATOS_[Conc.Sal.16])))))))),
0)</f>
        <v>0</v>
      </c>
      <c r="Z70" s="111">
        <f t="array" ref="Z70">IFERROR(
(MEDIAN((IF(DATOS_[[Sexo]:[Sexo]]=$B70,IF(DATOS_[[AGRUP. CLAS. PROF.]:[AGRUP. CLAS. PROF.]]=$B69,IF(DATOS_[[Check Periodo Ref.]:[Check Periodo Ref.]]="Dentro",IF(DATOS_[[Check Equiparado]:[Check Equiparado]]="Sí",IF(DATOS!AU$5="Sí",(1/DATOS_[[% anualiz]:[% anualiz]]),1)*IF(DATOS!AU$4="Sí",1/DATOS_[[% normaliz]:[% normaliz]],1)*(DATOS_[Conc.Sal.17])))))))),
0)</f>
        <v>0</v>
      </c>
      <c r="AA70" s="111">
        <f t="array" ref="AA70">IFERROR(
(MEDIAN((IF(DATOS_[[Sexo]:[Sexo]]=$B70,IF(DATOS_[[AGRUP. CLAS. PROF.]:[AGRUP. CLAS. PROF.]]=$B69,IF(DATOS_[[Check Periodo Ref.]:[Check Periodo Ref.]]="Dentro",IF(DATOS_[[Check Equiparado]:[Check Equiparado]]="Sí",IF(DATOS!AV$5="Sí",(1/DATOS_[[% anualiz]:[% anualiz]]),1)*IF(DATOS!AV$4="Sí",1/DATOS_[[% normaliz]:[% normaliz]],1)*(DATOS_[Conc.Sal.18])))))))),
0)</f>
        <v>0</v>
      </c>
      <c r="AB70" s="111">
        <f t="array" ref="AB70">IFERROR(
(MEDIAN((IF(DATOS_[[Sexo]:[Sexo]]=$B70,IF(DATOS_[[AGRUP. CLAS. PROF.]:[AGRUP. CLAS. PROF.]]=$B69,IF(DATOS_[[Check Periodo Ref.]:[Check Periodo Ref.]]="Dentro",IF(DATOS_[[Check Equiparado]:[Check Equiparado]]="Sí",IF(DATOS!AW$5="Sí",(1/DATOS_[[% anualiz]:[% anualiz]]),1)*IF(DATOS!AW$4="Sí",1/DATOS_[[% normaliz]:[% normaliz]],1)*(DATOS_[Conc.Sal.19])))))))),
0)</f>
        <v>0</v>
      </c>
      <c r="AC70" s="111">
        <f t="array" ref="AC70">IFERROR(
(MEDIAN((IF(DATOS_[[Sexo]:[Sexo]]=$B70,IF(DATOS_[[AGRUP. CLAS. PROF.]:[AGRUP. CLAS. PROF.]]=$B69,IF(DATOS_[[Check Periodo Ref.]:[Check Periodo Ref.]]="Dentro",IF(DATOS_[[Check Equiparado]:[Check Equiparado]]="Sí",IF(DATOS!AX$5="Sí",(1/DATOS_[[% anualiz]:[% anualiz]]),1)*IF(DATOS!AX$4="Sí",1/DATOS_[[% normaliz]:[% normaliz]],1)*(DATOS_[Conc.Sal.20])))))))),
0)</f>
        <v>0</v>
      </c>
      <c r="AD70" s="111">
        <f t="array" ref="AD70">IFERROR(
(MEDIAN((IF(DATOS_[[Sexo]:[Sexo]]=$B70,IF(DATOS_[[AGRUP. CLAS. PROF.]:[AGRUP. CLAS. PROF.]]=$B69,IF(DATOS_[[Check Periodo Ref.]:[Check Periodo Ref.]]="Dentro",IF(DATOS_[[Check Equiparado]:[Check Equiparado]]="Sí",IF(DATOS!AY$5="Sí",(1/DATOS_[[% anualiz]:[% anualiz]]),1)*IF(DATOS!AY$4="Sí",1/DATOS_[[% normaliz]:[% normaliz]],1)*(DATOS_[Conc.Sal.21])))))))),
0)</f>
        <v>0</v>
      </c>
      <c r="AE70" s="111">
        <f t="array" ref="AE70">IFERROR(
(MEDIAN((IF(DATOS_[[Sexo]:[Sexo]]=$B70,IF(DATOS_[[AGRUP. CLAS. PROF.]:[AGRUP. CLAS. PROF.]]=$B69,IF(DATOS_[[Check Periodo Ref.]:[Check Periodo Ref.]]="Dentro",IF(DATOS_[[Check Equiparado]:[Check Equiparado]]="Sí",IF(DATOS!AZ$5="Sí",(1/DATOS_[[% anualiz]:[% anualiz]]),1)*IF(DATOS!AZ$4="Sí",1/DATOS_[[% normaliz]:[% normaliz]],1)*(DATOS_[Conc.Sal.22])))))))),
0)</f>
        <v>0</v>
      </c>
      <c r="AF70" s="111">
        <f t="array" ref="AF70">IFERROR(
(MEDIAN((IF(DATOS_[[Sexo]:[Sexo]]=$B70,IF(DATOS_[[AGRUP. CLAS. PROF.]:[AGRUP. CLAS. PROF.]]=$B69,IF(DATOS_[[Check Periodo Ref.]:[Check Periodo Ref.]]="Dentro",IF(DATOS_[[Check Equiparado]:[Check Equiparado]]="Sí",IF(DATOS!BA$5="Sí",(1/DATOS_[[% anualiz]:[% anualiz]]),1)*IF(DATOS!BA$4="Sí",1/DATOS_[[% normaliz]:[% normaliz]],1)*(DATOS_[Conc.Sal.23])))))))),
0)</f>
        <v>0</v>
      </c>
      <c r="AG70" s="111">
        <f t="array" ref="AG70">IFERROR(
(MEDIAN((IF(DATOS_[[Sexo]:[Sexo]]=$B70,IF(DATOS_[[AGRUP. CLAS. PROF.]:[AGRUP. CLAS. PROF.]]=$B69,IF(DATOS_[[Check Periodo Ref.]:[Check Periodo Ref.]]="Dentro",IF(DATOS_[[Check Equiparado]:[Check Equiparado]]="Sí",IF(DATOS!BB$5="Sí",(1/DATOS_[[% anualiz]:[% anualiz]]),1)*IF(DATOS!BB$4="Sí",1/DATOS_[[% normaliz]:[% normaliz]],1)*(DATOS_[Conc.Sal.24])))))))),
0)</f>
        <v>0</v>
      </c>
      <c r="AH70" s="111">
        <f t="array" ref="AH70">IFERROR(
(MEDIAN((IF(DATOS_[[Sexo]:[Sexo]]=$B70,IF(DATOS_[[AGRUP. CLAS. PROF.]:[AGRUP. CLAS. PROF.]]=$B69,IF(DATOS_[[Check Periodo Ref.]:[Check Periodo Ref.]]="Dentro",IF(DATOS_[[Check Equiparado]:[Check Equiparado]]="Sí",IF(DATOS!BC$5="Sí",(1/DATOS_[[% anualiz]:[% anualiz]]),1)*IF(DATOS!BC$4="Sí",1/DATOS_[[% normaliz]:[% normaliz]],1)*(DATOS_[Conc.Sal.25])))))))),
0)</f>
        <v>0</v>
      </c>
      <c r="AI70" s="111">
        <f t="array" ref="AI70">IFERROR(
(MEDIAN((IF(DATOS_[[Sexo]:[Sexo]]=$B70,IF(DATOS_[[AGRUP. CLAS. PROF.]:[AGRUP. CLAS. PROF.]]=$B69,IF(DATOS_[[Check Periodo Ref.]:[Check Periodo Ref.]]="Dentro",IF(DATOS_[[Check Equiparado]:[Check Equiparado]]="Sí",IF(DATOS!BD$5="Sí",(1/DATOS_[[% anualiz]:[% anualiz]]),1)*IF(DATOS!BD$4="Sí",1/DATOS_[[% normaliz]:[% normaliz]],1)*(DATOS_[Conc.Sal.26])))))))),
0)</f>
        <v>0</v>
      </c>
      <c r="AJ70" s="111">
        <f t="array" ref="AJ70">IFERROR(
(MEDIAN((IF(DATOS_[[Sexo]:[Sexo]]=$B70,IF(DATOS_[[AGRUP. CLAS. PROF.]:[AGRUP. CLAS. PROF.]]=$B69,IF(DATOS_[[Check Periodo Ref.]:[Check Periodo Ref.]]="Dentro",IF(DATOS_[[Check Equiparado]:[Check Equiparado]]="Sí",IF(DATOS!BE$5="Sí",(1/DATOS_[[% anualiz]:[% anualiz]]),1)*IF(DATOS!BE$4="Sí",1/DATOS_[[% normaliz]:[% normaliz]],1)*(DATOS_[Conc.Sal.27])))))))),
0)</f>
        <v>0</v>
      </c>
      <c r="AK70" s="111">
        <f t="array" ref="AK70">IFERROR(
(MEDIAN((IF(DATOS_[[Sexo]:[Sexo]]=$B70,IF(DATOS_[[AGRUP. CLAS. PROF.]:[AGRUP. CLAS. PROF.]]=$B69,IF(DATOS_[[Check Periodo Ref.]:[Check Periodo Ref.]]="Dentro",IF(DATOS_[[Check Equiparado]:[Check Equiparado]]="Sí",IF(DATOS!BF$5="Sí",(1/DATOS_[[% anualiz]:[% anualiz]]),1)*IF(DATOS!BF$4="Sí",1/DATOS_[[% normaliz]:[% normaliz]],1)*(DATOS_[Conc.Sal.28])))))))),
0)</f>
        <v>0</v>
      </c>
      <c r="AL70" s="111">
        <f t="array" ref="AL70">IFERROR(
(MEDIAN((IF(DATOS_[[Sexo]:[Sexo]]=$B70,IF(DATOS_[[AGRUP. CLAS. PROF.]:[AGRUP. CLAS. PROF.]]=$B69,IF(DATOS_[[Check Periodo Ref.]:[Check Periodo Ref.]]="Dentro",IF(DATOS_[[Check Equiparado]:[Check Equiparado]]="Sí",IF(DATOS!BG$5="Sí",(1/DATOS_[[% anualiz]:[% anualiz]]),1)*IF(DATOS!BG$4="Sí",1/DATOS_[[% normaliz]:[% normaliz]],1)*(DATOS_[Conc.Sal.29])))))))),
0)</f>
        <v>0</v>
      </c>
      <c r="AM70" s="111">
        <f t="array" ref="AM70">IFERROR(
(MEDIAN((IF(DATOS_[[Sexo]:[Sexo]]=$B70,IF(DATOS_[[AGRUP. CLAS. PROF.]:[AGRUP. CLAS. PROF.]]=$B69,IF(DATOS_[[Check Periodo Ref.]:[Check Periodo Ref.]]="Dentro",IF(DATOS_[[Check Equiparado]:[Check Equiparado]]="Sí",IF(DATOS!BH$5="Sí",(1/DATOS_[[% anualiz]:[% anualiz]]),1)*IF(DATOS!BH$4="Sí",1/DATOS_[[% normaliz]:[% normaliz]],1)*(DATOS_[Conc.Sal.30])))))))),
0)</f>
        <v>0</v>
      </c>
      <c r="AN70" s="112">
        <f t="array" ref="AN70">IFERROR(
MEDIAN(IF(DATOS_[Sexo]=$B70,IF(DATOS_[[AGRUP. CLAS. PROF.]:[AGRUP. CLAS. PROF.]]=$B69,IF(DATOS_[Check Equiparado]="Sí",IF(DATOS_[Check Periodo Ref.]="Dentro",DATOS_[Tot COMPL.SAL Eq],FALSE))))),
0)</f>
        <v>0</v>
      </c>
      <c r="AO70" s="113">
        <f t="array" ref="AO70">IFERROR(
MEDIAN(IF(DATOS_[Sexo]=$B70,IF(DATOS_[[AGRUP. CLAS. PROF.]:[AGRUP. CLAS. PROF.]]=$B69,IF(DATOS_[Check Equiparado]="Sí",IF(DATOS_[Check Periodo Ref.]="Dentro",DATOS_[TOTAL SALARIO Eq],FALSE))))),
0)</f>
        <v>0</v>
      </c>
      <c r="AP70" s="114">
        <f t="array" ref="AP70">IFERROR(
(MEDIAN((IF(DATOS_[[Sexo]:[Sexo]]=$B70,IF(DATOS_[[AGRUP. CLAS. PROF.]:[AGRUP. CLAS. PROF.]]=$B69,IF(DATOS_[[Check Periodo Ref.]:[Check Periodo Ref.]]="Dentro",IF(DATOS_[[Check Equiparado]:[Check Equiparado]]="Sí",IF(DATOS!BI$5="Sí",(1/DATOS_[[% anualiz]:[% anualiz]]),1)*IF(DATOS!BI$4="Sí",1/DATOS_[[% normaliz]:[% normaliz]],1)*(DATOS_[C.Extra.01])))))))),
0)</f>
        <v>0</v>
      </c>
      <c r="AQ70" s="114">
        <f t="array" ref="AQ70">IFERROR(
(MEDIAN((IF(DATOS_[[Sexo]:[Sexo]]=$B70,IF(DATOS_[[AGRUP. CLAS. PROF.]:[AGRUP. CLAS. PROF.]]=$B69,IF(DATOS_[[Check Periodo Ref.]:[Check Periodo Ref.]]="Dentro",IF(DATOS_[[Check Equiparado]:[Check Equiparado]]="Sí",IF(DATOS!BJ$5="Sí",(1/DATOS_[[% anualiz]:[% anualiz]]),1)*IF(DATOS!BJ$4="Sí",1/DATOS_[[% normaliz]:[% normaliz]],1)*(DATOS_[C.Extra.02])))))))),
0)</f>
        <v>0</v>
      </c>
      <c r="AR70" s="114">
        <f t="array" ref="AR70">IFERROR(
(MEDIAN((IF(DATOS_[[Sexo]:[Sexo]]=$B70,IF(DATOS_[[AGRUP. CLAS. PROF.]:[AGRUP. CLAS. PROF.]]=$B69,IF(DATOS_[[Check Periodo Ref.]:[Check Periodo Ref.]]="Dentro",IF(DATOS_[[Check Equiparado]:[Check Equiparado]]="Sí",IF(DATOS!BK$5="Sí",(1/DATOS_[[% anualiz]:[% anualiz]]),1)*IF(DATOS!BK$4="Sí",1/DATOS_[[% normaliz]:[% normaliz]],1)*(DATOS_[C.Extra.03])))))))),
0)</f>
        <v>0</v>
      </c>
      <c r="AS70" s="114">
        <f t="array" ref="AS70">IFERROR(
(MEDIAN((IF(DATOS_[[Sexo]:[Sexo]]=$B70,IF(DATOS_[[AGRUP. CLAS. PROF.]:[AGRUP. CLAS. PROF.]]=$B69,IF(DATOS_[[Check Periodo Ref.]:[Check Periodo Ref.]]="Dentro",IF(DATOS_[[Check Equiparado]:[Check Equiparado]]="Sí",IF(DATOS!BL$5="Sí",(1/DATOS_[[% anualiz]:[% anualiz]]),1)*IF(DATOS!BL$4="Sí",1/DATOS_[[% normaliz]:[% normaliz]],1)*(DATOS_[C.Extra.04])))))))),
0)</f>
        <v>0</v>
      </c>
      <c r="AT70" s="114">
        <f t="array" ref="AT70">IFERROR(
(MEDIAN((IF(DATOS_[[Sexo]:[Sexo]]=$B70,IF(DATOS_[[AGRUP. CLAS. PROF.]:[AGRUP. CLAS. PROF.]]=$B69,IF(DATOS_[[Check Periodo Ref.]:[Check Periodo Ref.]]="Dentro",IF(DATOS_[[Check Equiparado]:[Check Equiparado]]="Sí",IF(DATOS!BM$5="Sí",(1/DATOS_[[% anualiz]:[% anualiz]]),1)*IF(DATOS!BM$4="Sí",1/DATOS_[[% normaliz]:[% normaliz]],1)*(DATOS_[C.Extra.05])))))))),
0)</f>
        <v>0</v>
      </c>
      <c r="AU70" s="115">
        <f t="array" ref="AU70">IFERROR(
MEDIAN(IF(DATOS_[Sexo]=$B70,IF(DATOS_[[AGRUP. CLAS. PROF.]:[AGRUP. CLAS. PROF.]]=$B69,IF(DATOS_[Check Equiparado]="Sí",IF(DATOS_[Check Periodo Ref.]="Dentro",DATOS_[Tot Extrasalarial Eq],FALSE))))),
0)</f>
        <v>0</v>
      </c>
      <c r="AV70" s="116">
        <f t="array" ref="AV70">IFERROR(
MEDIAN(IF(DATOS_[Sexo]=$B70,IF(DATOS_[[AGRUP. CLAS. PROF.]:[AGRUP. CLAS. PROF.]]=$B69,IF(DATOS_[Check Equiparado]="Sí",IF(DATOS_[Check Periodo Ref.]="Dentro",DATOS_[TOTAL Retrib Eq],FALSE))))),
0)</f>
        <v>0</v>
      </c>
    </row>
    <row r="71" spans="1:48" x14ac:dyDescent="0.3">
      <c r="A71" s="42" t="str">
        <f t="shared" ref="A71" si="78">+A70</f>
        <v>[ocultar]</v>
      </c>
      <c r="B71" s="86" t="s">
        <v>163</v>
      </c>
      <c r="C71" s="33">
        <f t="array" ref="C71">SUM(IF($B71=DATOS_[Sexo],
IF($B69=DATOS_[AGRUP. CLAS. PROF.],
IF("Dentro"=DATOS_[Check Periodo Ref.],
1/(COUNTIFS(DATOS_[Sexo],$B71,DATOS_[AGRUP. CLAS. PROF.],$B69,DATOS_[Check Periodo Ref.],"Dentro",DATOS_[id],DATOS_[id]))))))</f>
        <v>0</v>
      </c>
      <c r="D71" s="35">
        <f>COUNTIFS(DATOS_[AGRUP. CLAS. PROF.],$B69,DATOS_[Sexo],$B71,DATOS_[Check Periodo Ref.],"Dentro")</f>
        <v>0</v>
      </c>
      <c r="E71" s="35">
        <f>COUNTIFS(DATOS_[AGRUP. CLAS. PROF.],$B69,DATOS_[Sexo],$B71,DATOS_[Check Periodo Ref.],"Dentro",DATOS_[Check Nº SC Norm],"Sí")</f>
        <v>0</v>
      </c>
      <c r="F71" s="35">
        <f>COUNTIFS(DATOS_[AGRUP. CLAS. PROF.],$B69,DATOS_[Sexo],$B71,DATOS_[Check Periodo Ref.],"Dentro",DATOS_[Check Nº SC Anualiz],"Sí")</f>
        <v>0</v>
      </c>
      <c r="G71" s="35">
        <f>COUNTIFS(DATOS_[AGRUP. CLAS. PROF.],$B69,DATOS_[Sexo],$B71,DATOS_[Check Periodo Ref.],"Dentro",DATOS_[Check Nº SC Norm y Anualiz],"Sí")</f>
        <v>0</v>
      </c>
      <c r="H71" s="35">
        <f>COUNTIFS(DATOS_[AGRUP. CLAS. PROF.],$B69,DATOS_[Sexo],$B71,DATOS_[Check Periodo Ref.],"Dentro",DATOS_[Check Equiparación],"Sí")</f>
        <v>0</v>
      </c>
      <c r="I71" s="110" cm="1">
        <f t="array" ref="I71">IFERROR(
MEDIAN(IF(DATOS_[Sexo]=$B71,IF(DATOS_[[AGRUP. CLAS. PROF.]:[AGRUP. CLAS. PROF.]]=$B69,IF(DATOS_[Check Equiparado]="Sí",IF(DATOS_[Check Periodo Ref.]="Dentro",DATOS_[SALARIO BASE Eq],FALSE))))),
0)</f>
        <v>0</v>
      </c>
      <c r="J71" s="111">
        <f t="array" ref="J71">IFERROR(
(MEDIAN((IF(DATOS_[[Sexo]:[Sexo]]=$B71,IF(DATOS_[[AGRUP. CLAS. PROF.]:[AGRUP. CLAS. PROF.]]=$B69,IF(DATOS_[[Check Periodo Ref.]:[Check Periodo Ref.]]="Dentro",IF(DATOS_[[Check Equiparado]:[Check Equiparado]]="Sí",IF(DATOS!AE$5="Sí",(1/DATOS_[[% anualiz]:[% anualiz]]),1)*IF(DATOS!AE$4="Sí",1/DATOS_[[% normaliz]:[% normaliz]],1)*(DATOS_[Conc.Sal.01])))))))),
0)</f>
        <v>0</v>
      </c>
      <c r="K71" s="111">
        <f t="array" ref="K71">IFERROR(
(MEDIAN((IF(DATOS_[[Sexo]:[Sexo]]=$B71,IF(DATOS_[[AGRUP. CLAS. PROF.]:[AGRUP. CLAS. PROF.]]=$B69,IF(DATOS_[[Check Periodo Ref.]:[Check Periodo Ref.]]="Dentro",IF(DATOS_[[Check Equiparado]:[Check Equiparado]]="Sí",IF(DATOS!AF$5="Sí",(1/DATOS_[[% anualiz]:[% anualiz]]),1)*IF(DATOS!AF$4="Sí",1/DATOS_[[% normaliz]:[% normaliz]],1)*(DATOS_[Conc.Sal.02])))))))),
0)</f>
        <v>0</v>
      </c>
      <c r="L71" s="111">
        <f t="array" ref="L71">IFERROR(
(MEDIAN((IF(DATOS_[[Sexo]:[Sexo]]=$B71,IF(DATOS_[[AGRUP. CLAS. PROF.]:[AGRUP. CLAS. PROF.]]=$B69,IF(DATOS_[[Check Periodo Ref.]:[Check Periodo Ref.]]="Dentro",IF(DATOS_[[Check Equiparado]:[Check Equiparado]]="Sí",IF(DATOS!AG$5="Sí",(1/DATOS_[[% anualiz]:[% anualiz]]),1)*IF(DATOS!AG$4="Sí",1/DATOS_[[% normaliz]:[% normaliz]],1)*(DATOS_[Conc.Sal.03])))))))),
0)</f>
        <v>0</v>
      </c>
      <c r="M71" s="111">
        <f t="array" ref="M71">IFERROR(
(MEDIAN((IF(DATOS_[[Sexo]:[Sexo]]=$B71,IF(DATOS_[[AGRUP. CLAS. PROF.]:[AGRUP. CLAS. PROF.]]=$B69,IF(DATOS_[[Check Periodo Ref.]:[Check Periodo Ref.]]="Dentro",IF(DATOS_[[Check Equiparado]:[Check Equiparado]]="Sí",IF(DATOS!AH$5="Sí",(1/DATOS_[[% anualiz]:[% anualiz]]),1)*IF(DATOS!AH$4="Sí",1/DATOS_[[% normaliz]:[% normaliz]],1)*(DATOS_[Conc.Sal.04])))))))),
0)</f>
        <v>0</v>
      </c>
      <c r="N71" s="111">
        <f t="array" ref="N71">IFERROR(
(MEDIAN((IF(DATOS_[[Sexo]:[Sexo]]=$B71,IF(DATOS_[[AGRUP. CLAS. PROF.]:[AGRUP. CLAS. PROF.]]=$B69,IF(DATOS_[[Check Periodo Ref.]:[Check Periodo Ref.]]="Dentro",IF(DATOS_[[Check Equiparado]:[Check Equiparado]]="Sí",IF(DATOS!AI$5="Sí",(1/DATOS_[[% anualiz]:[% anualiz]]),1)*IF(DATOS!AI$4="Sí",1/DATOS_[[% normaliz]:[% normaliz]],1)*(DATOS_[Conc.Sal.05])))))))),
0)</f>
        <v>0</v>
      </c>
      <c r="O71" s="111">
        <f t="array" ref="O71">IFERROR(
(MEDIAN((IF(DATOS_[[Sexo]:[Sexo]]=$B71,IF(DATOS_[[AGRUP. CLAS. PROF.]:[AGRUP. CLAS. PROF.]]=$B69,IF(DATOS_[[Check Periodo Ref.]:[Check Periodo Ref.]]="Dentro",IF(DATOS_[[Check Equiparado]:[Check Equiparado]]="Sí",IF(DATOS!AJ$5="Sí",(1/DATOS_[[% anualiz]:[% anualiz]]),1)*IF(DATOS!AJ$4="Sí",1/DATOS_[[% normaliz]:[% normaliz]],1)*(DATOS_[Conc.Sal.06])))))))),
0)</f>
        <v>0</v>
      </c>
      <c r="P71" s="111">
        <f t="array" ref="P71">IFERROR(
(MEDIAN((IF(DATOS_[[Sexo]:[Sexo]]=$B71,IF(DATOS_[[AGRUP. CLAS. PROF.]:[AGRUP. CLAS. PROF.]]=$B69,IF(DATOS_[[Check Periodo Ref.]:[Check Periodo Ref.]]="Dentro",IF(DATOS_[[Check Equiparado]:[Check Equiparado]]="Sí",IF(DATOS!AK$5="Sí",(1/DATOS_[[% anualiz]:[% anualiz]]),1)*IF(DATOS!AK$4="Sí",1/DATOS_[[% normaliz]:[% normaliz]],1)*(DATOS_[Conc.Sal.07])))))))),
0)</f>
        <v>0</v>
      </c>
      <c r="Q71" s="111">
        <f t="array" ref="Q71">IFERROR(
(MEDIAN((IF(DATOS_[[Sexo]:[Sexo]]=$B71,IF(DATOS_[[AGRUP. CLAS. PROF.]:[AGRUP. CLAS. PROF.]]=$B69,IF(DATOS_[[Check Periodo Ref.]:[Check Periodo Ref.]]="Dentro",IF(DATOS_[[Check Equiparado]:[Check Equiparado]]="Sí",IF(DATOS!AL$5="Sí",(1/DATOS_[[% anualiz]:[% anualiz]]),1)*IF(DATOS!AL$4="Sí",1/DATOS_[[% normaliz]:[% normaliz]],1)*(DATOS_[Conc.Sal.08])))))))),
0)</f>
        <v>0</v>
      </c>
      <c r="R71" s="111">
        <f t="array" ref="R71">IFERROR(
(MEDIAN((IF(DATOS_[[Sexo]:[Sexo]]=$B71,IF(DATOS_[[AGRUP. CLAS. PROF.]:[AGRUP. CLAS. PROF.]]=$B69,IF(DATOS_[[Check Periodo Ref.]:[Check Periodo Ref.]]="Dentro",IF(DATOS_[[Check Equiparado]:[Check Equiparado]]="Sí",IF(DATOS!AM$5="Sí",(1/DATOS_[[% anualiz]:[% anualiz]]),1)*IF(DATOS!AM$4="Sí",1/DATOS_[[% normaliz]:[% normaliz]],1)*(DATOS_[Conc.Sal.09])))))))),
0)</f>
        <v>0</v>
      </c>
      <c r="S71" s="111">
        <f t="array" ref="S71">IFERROR(
(MEDIAN((IF(DATOS_[[Sexo]:[Sexo]]=$B71,IF(DATOS_[[AGRUP. CLAS. PROF.]:[AGRUP. CLAS. PROF.]]=$B69,IF(DATOS_[[Check Periodo Ref.]:[Check Periodo Ref.]]="Dentro",IF(DATOS_[[Check Equiparado]:[Check Equiparado]]="Sí",IF(DATOS!AN$5="Sí",(1/DATOS_[[% anualiz]:[% anualiz]]),1)*IF(DATOS!AN$4="Sí",1/DATOS_[[% normaliz]:[% normaliz]],1)*(DATOS_[Conc.Sal.10])))))))),
0)</f>
        <v>0</v>
      </c>
      <c r="T71" s="111">
        <f t="array" ref="T71">IFERROR(
(MEDIAN((IF(DATOS_[[Sexo]:[Sexo]]=$B71,IF(DATOS_[[AGRUP. CLAS. PROF.]:[AGRUP. CLAS. PROF.]]=$B69,IF(DATOS_[[Check Periodo Ref.]:[Check Periodo Ref.]]="Dentro",IF(DATOS_[[Check Equiparado]:[Check Equiparado]]="Sí",IF(DATOS!AO$5="Sí",(1/DATOS_[[% anualiz]:[% anualiz]]),1)*IF(DATOS!AO$4="Sí",1/DATOS_[[% normaliz]:[% normaliz]],1)*(DATOS_[Conc.Sal.11])))))))),
0)</f>
        <v>0</v>
      </c>
      <c r="U71" s="111">
        <f t="array" ref="U71">IFERROR(
(MEDIAN((IF(DATOS_[[Sexo]:[Sexo]]=$B71,IF(DATOS_[[AGRUP. CLAS. PROF.]:[AGRUP. CLAS. PROF.]]=$B69,IF(DATOS_[[Check Periodo Ref.]:[Check Periodo Ref.]]="Dentro",IF(DATOS_[[Check Equiparado]:[Check Equiparado]]="Sí",IF(DATOS!AP$5="Sí",(1/DATOS_[[% anualiz]:[% anualiz]]),1)*IF(DATOS!AP$4="Sí",1/DATOS_[[% normaliz]:[% normaliz]],1)*(DATOS_[Conc.Sal.12])))))))),
0)</f>
        <v>0</v>
      </c>
      <c r="V71" s="111">
        <f t="array" ref="V71">IFERROR(
(MEDIAN((IF(DATOS_[[Sexo]:[Sexo]]=$B71,IF(DATOS_[[AGRUP. CLAS. PROF.]:[AGRUP. CLAS. PROF.]]=$B69,IF(DATOS_[[Check Periodo Ref.]:[Check Periodo Ref.]]="Dentro",IF(DATOS_[[Check Equiparado]:[Check Equiparado]]="Sí",IF(DATOS!AQ$5="Sí",(1/DATOS_[[% anualiz]:[% anualiz]]),1)*IF(DATOS!AQ$4="Sí",1/DATOS_[[% normaliz]:[% normaliz]],1)*(DATOS_[Conc.Sal.13])))))))),
0)</f>
        <v>0</v>
      </c>
      <c r="W71" s="111">
        <f t="array" ref="W71">IFERROR(
(MEDIAN((IF(DATOS_[[Sexo]:[Sexo]]=$B71,IF(DATOS_[[AGRUP. CLAS. PROF.]:[AGRUP. CLAS. PROF.]]=$B69,IF(DATOS_[[Check Periodo Ref.]:[Check Periodo Ref.]]="Dentro",IF(DATOS_[[Check Equiparado]:[Check Equiparado]]="Sí",IF(DATOS!AR$5="Sí",(1/DATOS_[[% anualiz]:[% anualiz]]),1)*IF(DATOS!AR$4="Sí",1/DATOS_[[% normaliz]:[% normaliz]],1)*(DATOS_[Conc.Sal.14])))))))),
0)</f>
        <v>0</v>
      </c>
      <c r="X71" s="111">
        <f t="array" ref="X71">IFERROR(
(MEDIAN((IF(DATOS_[[Sexo]:[Sexo]]=$B71,IF(DATOS_[[AGRUP. CLAS. PROF.]:[AGRUP. CLAS. PROF.]]=$B69,IF(DATOS_[[Check Periodo Ref.]:[Check Periodo Ref.]]="Dentro",IF(DATOS_[[Check Equiparado]:[Check Equiparado]]="Sí",IF(DATOS!AS$5="Sí",(1/DATOS_[[% anualiz]:[% anualiz]]),1)*IF(DATOS!AS$4="Sí",1/DATOS_[[% normaliz]:[% normaliz]],1)*(DATOS_[Conc.Sal.15])))))))),
0)</f>
        <v>0</v>
      </c>
      <c r="Y71" s="111">
        <f t="array" ref="Y71">IFERROR(
(MEDIAN((IF(DATOS_[[Sexo]:[Sexo]]=$B71,IF(DATOS_[[AGRUP. CLAS. PROF.]:[AGRUP. CLAS. PROF.]]=$B69,IF(DATOS_[[Check Periodo Ref.]:[Check Periodo Ref.]]="Dentro",IF(DATOS_[[Check Equiparado]:[Check Equiparado]]="Sí",IF(DATOS!AT$5="Sí",(1/DATOS_[[% anualiz]:[% anualiz]]),1)*IF(DATOS!AT$4="Sí",1/DATOS_[[% normaliz]:[% normaliz]],1)*(DATOS_[Conc.Sal.16])))))))),
0)</f>
        <v>0</v>
      </c>
      <c r="Z71" s="111">
        <f t="array" ref="Z71">IFERROR(
(MEDIAN((IF(DATOS_[[Sexo]:[Sexo]]=$B71,IF(DATOS_[[AGRUP. CLAS. PROF.]:[AGRUP. CLAS. PROF.]]=$B69,IF(DATOS_[[Check Periodo Ref.]:[Check Periodo Ref.]]="Dentro",IF(DATOS_[[Check Equiparado]:[Check Equiparado]]="Sí",IF(DATOS!AU$5="Sí",(1/DATOS_[[% anualiz]:[% anualiz]]),1)*IF(DATOS!AU$4="Sí",1/DATOS_[[% normaliz]:[% normaliz]],1)*(DATOS_[Conc.Sal.17])))))))),
0)</f>
        <v>0</v>
      </c>
      <c r="AA71" s="111">
        <f t="array" ref="AA71">IFERROR(
(MEDIAN((IF(DATOS_[[Sexo]:[Sexo]]=$B71,IF(DATOS_[[AGRUP. CLAS. PROF.]:[AGRUP. CLAS. PROF.]]=$B69,IF(DATOS_[[Check Periodo Ref.]:[Check Periodo Ref.]]="Dentro",IF(DATOS_[[Check Equiparado]:[Check Equiparado]]="Sí",IF(DATOS!AV$5="Sí",(1/DATOS_[[% anualiz]:[% anualiz]]),1)*IF(DATOS!AV$4="Sí",1/DATOS_[[% normaliz]:[% normaliz]],1)*(DATOS_[Conc.Sal.18])))))))),
0)</f>
        <v>0</v>
      </c>
      <c r="AB71" s="111">
        <f t="array" ref="AB71">IFERROR(
(MEDIAN((IF(DATOS_[[Sexo]:[Sexo]]=$B71,IF(DATOS_[[AGRUP. CLAS. PROF.]:[AGRUP. CLAS. PROF.]]=$B69,IF(DATOS_[[Check Periodo Ref.]:[Check Periodo Ref.]]="Dentro",IF(DATOS_[[Check Equiparado]:[Check Equiparado]]="Sí",IF(DATOS!AW$5="Sí",(1/DATOS_[[% anualiz]:[% anualiz]]),1)*IF(DATOS!AW$4="Sí",1/DATOS_[[% normaliz]:[% normaliz]],1)*(DATOS_[Conc.Sal.19])))))))),
0)</f>
        <v>0</v>
      </c>
      <c r="AC71" s="111">
        <f t="array" ref="AC71">IFERROR(
(MEDIAN((IF(DATOS_[[Sexo]:[Sexo]]=$B71,IF(DATOS_[[AGRUP. CLAS. PROF.]:[AGRUP. CLAS. PROF.]]=$B69,IF(DATOS_[[Check Periodo Ref.]:[Check Periodo Ref.]]="Dentro",IF(DATOS_[[Check Equiparado]:[Check Equiparado]]="Sí",IF(DATOS!AX$5="Sí",(1/DATOS_[[% anualiz]:[% anualiz]]),1)*IF(DATOS!AX$4="Sí",1/DATOS_[[% normaliz]:[% normaliz]],1)*(DATOS_[Conc.Sal.20])))))))),
0)</f>
        <v>0</v>
      </c>
      <c r="AD71" s="111">
        <f t="array" ref="AD71">IFERROR(
(MEDIAN((IF(DATOS_[[Sexo]:[Sexo]]=$B71,IF(DATOS_[[AGRUP. CLAS. PROF.]:[AGRUP. CLAS. PROF.]]=$B69,IF(DATOS_[[Check Periodo Ref.]:[Check Periodo Ref.]]="Dentro",IF(DATOS_[[Check Equiparado]:[Check Equiparado]]="Sí",IF(DATOS!AY$5="Sí",(1/DATOS_[[% anualiz]:[% anualiz]]),1)*IF(DATOS!AY$4="Sí",1/DATOS_[[% normaliz]:[% normaliz]],1)*(DATOS_[Conc.Sal.21])))))))),
0)</f>
        <v>0</v>
      </c>
      <c r="AE71" s="111">
        <f t="array" ref="AE71">IFERROR(
(MEDIAN((IF(DATOS_[[Sexo]:[Sexo]]=$B71,IF(DATOS_[[AGRUP. CLAS. PROF.]:[AGRUP. CLAS. PROF.]]=$B69,IF(DATOS_[[Check Periodo Ref.]:[Check Periodo Ref.]]="Dentro",IF(DATOS_[[Check Equiparado]:[Check Equiparado]]="Sí",IF(DATOS!AZ$5="Sí",(1/DATOS_[[% anualiz]:[% anualiz]]),1)*IF(DATOS!AZ$4="Sí",1/DATOS_[[% normaliz]:[% normaliz]],1)*(DATOS_[Conc.Sal.22])))))))),
0)</f>
        <v>0</v>
      </c>
      <c r="AF71" s="111">
        <f t="array" ref="AF71">IFERROR(
(MEDIAN((IF(DATOS_[[Sexo]:[Sexo]]=$B71,IF(DATOS_[[AGRUP. CLAS. PROF.]:[AGRUP. CLAS. PROF.]]=$B69,IF(DATOS_[[Check Periodo Ref.]:[Check Periodo Ref.]]="Dentro",IF(DATOS_[[Check Equiparado]:[Check Equiparado]]="Sí",IF(DATOS!BA$5="Sí",(1/DATOS_[[% anualiz]:[% anualiz]]),1)*IF(DATOS!BA$4="Sí",1/DATOS_[[% normaliz]:[% normaliz]],1)*(DATOS_[Conc.Sal.23])))))))),
0)</f>
        <v>0</v>
      </c>
      <c r="AG71" s="111">
        <f t="array" ref="AG71">IFERROR(
(MEDIAN((IF(DATOS_[[Sexo]:[Sexo]]=$B71,IF(DATOS_[[AGRUP. CLAS. PROF.]:[AGRUP. CLAS. PROF.]]=$B69,IF(DATOS_[[Check Periodo Ref.]:[Check Periodo Ref.]]="Dentro",IF(DATOS_[[Check Equiparado]:[Check Equiparado]]="Sí",IF(DATOS!BB$5="Sí",(1/DATOS_[[% anualiz]:[% anualiz]]),1)*IF(DATOS!BB$4="Sí",1/DATOS_[[% normaliz]:[% normaliz]],1)*(DATOS_[Conc.Sal.24])))))))),
0)</f>
        <v>0</v>
      </c>
      <c r="AH71" s="111">
        <f t="array" ref="AH71">IFERROR(
(MEDIAN((IF(DATOS_[[Sexo]:[Sexo]]=$B71,IF(DATOS_[[AGRUP. CLAS. PROF.]:[AGRUP. CLAS. PROF.]]=$B69,IF(DATOS_[[Check Periodo Ref.]:[Check Periodo Ref.]]="Dentro",IF(DATOS_[[Check Equiparado]:[Check Equiparado]]="Sí",IF(DATOS!BC$5="Sí",(1/DATOS_[[% anualiz]:[% anualiz]]),1)*IF(DATOS!BC$4="Sí",1/DATOS_[[% normaliz]:[% normaliz]],1)*(DATOS_[Conc.Sal.25])))))))),
0)</f>
        <v>0</v>
      </c>
      <c r="AI71" s="111">
        <f t="array" ref="AI71">IFERROR(
(MEDIAN((IF(DATOS_[[Sexo]:[Sexo]]=$B71,IF(DATOS_[[AGRUP. CLAS. PROF.]:[AGRUP. CLAS. PROF.]]=$B69,IF(DATOS_[[Check Periodo Ref.]:[Check Periodo Ref.]]="Dentro",IF(DATOS_[[Check Equiparado]:[Check Equiparado]]="Sí",IF(DATOS!BD$5="Sí",(1/DATOS_[[% anualiz]:[% anualiz]]),1)*IF(DATOS!BD$4="Sí",1/DATOS_[[% normaliz]:[% normaliz]],1)*(DATOS_[Conc.Sal.26])))))))),
0)</f>
        <v>0</v>
      </c>
      <c r="AJ71" s="111">
        <f t="array" ref="AJ71">IFERROR(
(MEDIAN((IF(DATOS_[[Sexo]:[Sexo]]=$B71,IF(DATOS_[[AGRUP. CLAS. PROF.]:[AGRUP. CLAS. PROF.]]=$B69,IF(DATOS_[[Check Periodo Ref.]:[Check Periodo Ref.]]="Dentro",IF(DATOS_[[Check Equiparado]:[Check Equiparado]]="Sí",IF(DATOS!BE$5="Sí",(1/DATOS_[[% anualiz]:[% anualiz]]),1)*IF(DATOS!BE$4="Sí",1/DATOS_[[% normaliz]:[% normaliz]],1)*(DATOS_[Conc.Sal.27])))))))),
0)</f>
        <v>0</v>
      </c>
      <c r="AK71" s="111">
        <f t="array" ref="AK71">IFERROR(
(MEDIAN((IF(DATOS_[[Sexo]:[Sexo]]=$B71,IF(DATOS_[[AGRUP. CLAS. PROF.]:[AGRUP. CLAS. PROF.]]=$B69,IF(DATOS_[[Check Periodo Ref.]:[Check Periodo Ref.]]="Dentro",IF(DATOS_[[Check Equiparado]:[Check Equiparado]]="Sí",IF(DATOS!BF$5="Sí",(1/DATOS_[[% anualiz]:[% anualiz]]),1)*IF(DATOS!BF$4="Sí",1/DATOS_[[% normaliz]:[% normaliz]],1)*(DATOS_[Conc.Sal.28])))))))),
0)</f>
        <v>0</v>
      </c>
      <c r="AL71" s="111">
        <f t="array" ref="AL71">IFERROR(
(MEDIAN((IF(DATOS_[[Sexo]:[Sexo]]=$B71,IF(DATOS_[[AGRUP. CLAS. PROF.]:[AGRUP. CLAS. PROF.]]=$B69,IF(DATOS_[[Check Periodo Ref.]:[Check Periodo Ref.]]="Dentro",IF(DATOS_[[Check Equiparado]:[Check Equiparado]]="Sí",IF(DATOS!BG$5="Sí",(1/DATOS_[[% anualiz]:[% anualiz]]),1)*IF(DATOS!BG$4="Sí",1/DATOS_[[% normaliz]:[% normaliz]],1)*(DATOS_[Conc.Sal.29])))))))),
0)</f>
        <v>0</v>
      </c>
      <c r="AM71" s="111">
        <f t="array" ref="AM71">IFERROR(
(MEDIAN((IF(DATOS_[[Sexo]:[Sexo]]=$B71,IF(DATOS_[[AGRUP. CLAS. PROF.]:[AGRUP. CLAS. PROF.]]=$B69,IF(DATOS_[[Check Periodo Ref.]:[Check Periodo Ref.]]="Dentro",IF(DATOS_[[Check Equiparado]:[Check Equiparado]]="Sí",IF(DATOS!BH$5="Sí",(1/DATOS_[[% anualiz]:[% anualiz]]),1)*IF(DATOS!BH$4="Sí",1/DATOS_[[% normaliz]:[% normaliz]],1)*(DATOS_[Conc.Sal.30])))))))),
0)</f>
        <v>0</v>
      </c>
      <c r="AN71" s="112">
        <f t="array" ref="AN71">IFERROR(
MEDIAN(IF(DATOS_[Sexo]=$B71,IF(DATOS_[[AGRUP. CLAS. PROF.]:[AGRUP. CLAS. PROF.]]=$B69,IF(DATOS_[Check Equiparado]="Sí",IF(DATOS_[Check Periodo Ref.]="Dentro",DATOS_[Tot COMPL.SAL Eq],FALSE))))),
0)</f>
        <v>0</v>
      </c>
      <c r="AO71" s="113">
        <f t="array" ref="AO71">IFERROR(
MEDIAN(IF(DATOS_[Sexo]=$B71,IF(DATOS_[[AGRUP. CLAS. PROF.]:[AGRUP. CLAS. PROF.]]=$B69,IF(DATOS_[Check Equiparado]="Sí",IF(DATOS_[Check Periodo Ref.]="Dentro",DATOS_[TOTAL SALARIO Eq],FALSE))))),
0)</f>
        <v>0</v>
      </c>
      <c r="AP71" s="114">
        <f t="array" ref="AP71">IFERROR(
(MEDIAN((IF(DATOS_[[Sexo]:[Sexo]]=$B71,IF(DATOS_[[AGRUP. CLAS. PROF.]:[AGRUP. CLAS. PROF.]]=$B69,IF(DATOS_[[Check Periodo Ref.]:[Check Periodo Ref.]]="Dentro",IF(DATOS_[[Check Equiparado]:[Check Equiparado]]="Sí",IF(DATOS!BI$5="Sí",(1/DATOS_[[% anualiz]:[% anualiz]]),1)*IF(DATOS!BI$4="Sí",1/DATOS_[[% normaliz]:[% normaliz]],1)*(DATOS_[C.Extra.01])))))))),
0)</f>
        <v>0</v>
      </c>
      <c r="AQ71" s="114">
        <f t="array" ref="AQ71">IFERROR(
(MEDIAN((IF(DATOS_[[Sexo]:[Sexo]]=$B71,IF(DATOS_[[AGRUP. CLAS. PROF.]:[AGRUP. CLAS. PROF.]]=$B69,IF(DATOS_[[Check Periodo Ref.]:[Check Periodo Ref.]]="Dentro",IF(DATOS_[[Check Equiparado]:[Check Equiparado]]="Sí",IF(DATOS!BJ$5="Sí",(1/DATOS_[[% anualiz]:[% anualiz]]),1)*IF(DATOS!BJ$4="Sí",1/DATOS_[[% normaliz]:[% normaliz]],1)*(DATOS_[C.Extra.02])))))))),
0)</f>
        <v>0</v>
      </c>
      <c r="AR71" s="114">
        <f t="array" ref="AR71">IFERROR(
(MEDIAN((IF(DATOS_[[Sexo]:[Sexo]]=$B71,IF(DATOS_[[AGRUP. CLAS. PROF.]:[AGRUP. CLAS. PROF.]]=$B69,IF(DATOS_[[Check Periodo Ref.]:[Check Periodo Ref.]]="Dentro",IF(DATOS_[[Check Equiparado]:[Check Equiparado]]="Sí",IF(DATOS!BK$5="Sí",(1/DATOS_[[% anualiz]:[% anualiz]]),1)*IF(DATOS!BK$4="Sí",1/DATOS_[[% normaliz]:[% normaliz]],1)*(DATOS_[C.Extra.03])))))))),
0)</f>
        <v>0</v>
      </c>
      <c r="AS71" s="114">
        <f t="array" ref="AS71">IFERROR(
(MEDIAN((IF(DATOS_[[Sexo]:[Sexo]]=$B71,IF(DATOS_[[AGRUP. CLAS. PROF.]:[AGRUP. CLAS. PROF.]]=$B69,IF(DATOS_[[Check Periodo Ref.]:[Check Periodo Ref.]]="Dentro",IF(DATOS_[[Check Equiparado]:[Check Equiparado]]="Sí",IF(DATOS!BL$5="Sí",(1/DATOS_[[% anualiz]:[% anualiz]]),1)*IF(DATOS!BL$4="Sí",1/DATOS_[[% normaliz]:[% normaliz]],1)*(DATOS_[C.Extra.04])))))))),
0)</f>
        <v>0</v>
      </c>
      <c r="AT71" s="114">
        <f t="array" ref="AT71">IFERROR(
(MEDIAN((IF(DATOS_[[Sexo]:[Sexo]]=$B71,IF(DATOS_[[AGRUP. CLAS. PROF.]:[AGRUP. CLAS. PROF.]]=$B69,IF(DATOS_[[Check Periodo Ref.]:[Check Periodo Ref.]]="Dentro",IF(DATOS_[[Check Equiparado]:[Check Equiparado]]="Sí",IF(DATOS!BM$5="Sí",(1/DATOS_[[% anualiz]:[% anualiz]]),1)*IF(DATOS!BM$4="Sí",1/DATOS_[[% normaliz]:[% normaliz]],1)*(DATOS_[C.Extra.05])))))))),
0)</f>
        <v>0</v>
      </c>
      <c r="AU71" s="115">
        <f t="array" ref="AU71">IFERROR(
MEDIAN(IF(DATOS_[Sexo]=$B71,IF(DATOS_[[AGRUP. CLAS. PROF.]:[AGRUP. CLAS. PROF.]]=$B69,IF(DATOS_[Check Equiparado]="Sí",IF(DATOS_[Check Periodo Ref.]="Dentro",DATOS_[Tot Extrasalarial Eq],FALSE))))),
0)</f>
        <v>0</v>
      </c>
      <c r="AV71" s="116">
        <f t="array" ref="AV71">IFERROR(
MEDIAN(IF(DATOS_[Sexo]=$B71,IF(DATOS_[[AGRUP. CLAS. PROF.]:[AGRUP. CLAS. PROF.]]=$B69,IF(DATOS_[Check Equiparado]="Sí",IF(DATOS_[Check Periodo Ref.]="Dentro",DATOS_[TOTAL Retrib Eq],FALSE))))),
0)</f>
        <v>0</v>
      </c>
    </row>
    <row r="72" spans="1:48" ht="17.25" thickBot="1" x14ac:dyDescent="0.35">
      <c r="A72" s="42" t="str">
        <f t="shared" ref="A72" si="79">+A73</f>
        <v>[ocultar]</v>
      </c>
      <c r="B72" s="90" t="s">
        <v>236</v>
      </c>
      <c r="C72" s="109"/>
      <c r="D72" s="41"/>
      <c r="E72" s="41"/>
      <c r="F72" s="41"/>
      <c r="G72" s="41"/>
      <c r="H72" s="41"/>
      <c r="I72" s="119" t="str">
        <f t="shared" ref="I72:AV72" si="80">IFERROR((I73-I74)/I73,"")</f>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3" t="str">
        <f t="shared" si="80"/>
        <v/>
      </c>
      <c r="W72" s="123" t="str">
        <f t="shared" si="80"/>
        <v/>
      </c>
      <c r="X72" s="123" t="str">
        <f t="shared" si="80"/>
        <v/>
      </c>
      <c r="Y72" s="123"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2" t="str">
        <f t="shared" si="80"/>
        <v/>
      </c>
      <c r="AK72" s="122" t="str">
        <f t="shared" si="80"/>
        <v/>
      </c>
      <c r="AL72" s="122" t="str">
        <f t="shared" si="80"/>
        <v/>
      </c>
      <c r="AM72" s="122" t="str">
        <f t="shared" si="80"/>
        <v/>
      </c>
      <c r="AN72" s="124" t="str">
        <f t="shared" si="80"/>
        <v/>
      </c>
      <c r="AO72" s="128" t="str">
        <f t="shared" si="80"/>
        <v/>
      </c>
      <c r="AP72" s="125" t="str">
        <f t="shared" si="80"/>
        <v/>
      </c>
      <c r="AQ72" s="125" t="str">
        <f t="shared" si="80"/>
        <v/>
      </c>
      <c r="AR72" s="125" t="str">
        <f t="shared" si="80"/>
        <v/>
      </c>
      <c r="AS72" s="125" t="str">
        <f t="shared" si="80"/>
        <v/>
      </c>
      <c r="AT72" s="125" t="str">
        <f t="shared" si="80"/>
        <v/>
      </c>
      <c r="AU72" s="126" t="str">
        <f t="shared" si="80"/>
        <v/>
      </c>
      <c r="AV72" s="127" t="str">
        <f t="shared" si="80"/>
        <v/>
      </c>
    </row>
    <row r="73" spans="1:48" x14ac:dyDescent="0.3">
      <c r="A73" s="42" t="str">
        <f t="shared" ref="A73" si="81">+IF(C73+C74=0,"[ocultar]","")</f>
        <v>[ocultar]</v>
      </c>
      <c r="B73" s="86" t="s">
        <v>162</v>
      </c>
      <c r="C73" s="33">
        <f t="array" ref="C73">SUM(IF($B73=DATOS_[Sexo],
IF($B72=DATOS_[AGRUP. CLAS. PROF.],
IF("Dentro"=DATOS_[Check Periodo Ref.],
1/(COUNTIFS(DATOS_[Sexo],$B73,DATOS_[AGRUP. CLAS. PROF.],$B72,DATOS_[Check Periodo Ref.],"Dentro",DATOS_[id],DATOS_[id]))))))</f>
        <v>0</v>
      </c>
      <c r="D73" s="35">
        <f>COUNTIFS(DATOS_[AGRUP. CLAS. PROF.],$B72,DATOS_[Sexo],$B73,DATOS_[Check Periodo Ref.],"Dentro")</f>
        <v>0</v>
      </c>
      <c r="E73" s="35">
        <f>COUNTIFS(DATOS_[AGRUP. CLAS. PROF.],$B72,DATOS_[Sexo],$B73,DATOS_[Check Periodo Ref.],"Dentro",DATOS_[Check Nº SC Norm],"Sí")</f>
        <v>0</v>
      </c>
      <c r="F73" s="35">
        <f>COUNTIFS(DATOS_[AGRUP. CLAS. PROF.],$B72,DATOS_[Sexo],$B73,DATOS_[Check Periodo Ref.],"Dentro",DATOS_[Check Nº SC Anualiz],"Sí")</f>
        <v>0</v>
      </c>
      <c r="G73" s="35">
        <f>COUNTIFS(DATOS_[AGRUP. CLAS. PROF.],$B72,DATOS_[Sexo],$B73,DATOS_[Check Periodo Ref.],"Dentro",DATOS_[Check Nº SC Norm y Anualiz],"Sí")</f>
        <v>0</v>
      </c>
      <c r="H73" s="35">
        <f>COUNTIFS(DATOS_[AGRUP. CLAS. PROF.],$B72,DATOS_[Sexo],$B73,DATOS_[Check Periodo Ref.],"Dentro",DATOS_[Check Equiparación],"Sí")</f>
        <v>0</v>
      </c>
      <c r="I73" s="110">
        <f t="array" ref="I73">IFERROR(
MEDIAN(IF(DATOS_[Sexo]=$B73,IF(DATOS_[[AGRUP. CLAS. PROF.]:[AGRUP. CLAS. PROF.]]=$B72,IF(DATOS_[Check Equiparado]="Sí",IF(DATOS_[Check Periodo Ref.]="Dentro",DATOS_[SALARIO BASE Eq],FALSE))))),
0)</f>
        <v>0</v>
      </c>
      <c r="J73" s="111">
        <f t="array" ref="J73">IFERROR(
(MEDIAN((IF(DATOS_[[Sexo]:[Sexo]]=$B73,IF(DATOS_[[AGRUP. CLAS. PROF.]:[AGRUP. CLAS. PROF.]]=$B72,IF(DATOS_[[Check Periodo Ref.]:[Check Periodo Ref.]]="Dentro",IF(DATOS_[[Check Equiparado]:[Check Equiparado]]="Sí",IF(DATOS!AE$5="Sí",(1/DATOS_[[% anualiz]:[% anualiz]]),1)*IF(DATOS!AE$4="Sí",1/DATOS_[[% normaliz]:[% normaliz]],1)*(DATOS_[Conc.Sal.01])))))))),
0)</f>
        <v>0</v>
      </c>
      <c r="K73" s="111">
        <f t="array" ref="K73">IFERROR(
(MEDIAN((IF(DATOS_[[Sexo]:[Sexo]]=$B73,IF(DATOS_[[AGRUP. CLAS. PROF.]:[AGRUP. CLAS. PROF.]]=$B72,IF(DATOS_[[Check Periodo Ref.]:[Check Periodo Ref.]]="Dentro",IF(DATOS_[[Check Equiparado]:[Check Equiparado]]="Sí",IF(DATOS!AF$5="Sí",(1/DATOS_[[% anualiz]:[% anualiz]]),1)*IF(DATOS!AF$4="Sí",1/DATOS_[[% normaliz]:[% normaliz]],1)*(DATOS_[Conc.Sal.02])))))))),
0)</f>
        <v>0</v>
      </c>
      <c r="L73" s="111">
        <f t="array" ref="L73">IFERROR(
(MEDIAN((IF(DATOS_[[Sexo]:[Sexo]]=$B73,IF(DATOS_[[AGRUP. CLAS. PROF.]:[AGRUP. CLAS. PROF.]]=$B72,IF(DATOS_[[Check Periodo Ref.]:[Check Periodo Ref.]]="Dentro",IF(DATOS_[[Check Equiparado]:[Check Equiparado]]="Sí",IF(DATOS!AG$5="Sí",(1/DATOS_[[% anualiz]:[% anualiz]]),1)*IF(DATOS!AG$4="Sí",1/DATOS_[[% normaliz]:[% normaliz]],1)*(DATOS_[Conc.Sal.03])))))))),
0)</f>
        <v>0</v>
      </c>
      <c r="M73" s="111">
        <f t="array" ref="M73">IFERROR(
(MEDIAN((IF(DATOS_[[Sexo]:[Sexo]]=$B73,IF(DATOS_[[AGRUP. CLAS. PROF.]:[AGRUP. CLAS. PROF.]]=$B72,IF(DATOS_[[Check Periodo Ref.]:[Check Periodo Ref.]]="Dentro",IF(DATOS_[[Check Equiparado]:[Check Equiparado]]="Sí",IF(DATOS!AH$5="Sí",(1/DATOS_[[% anualiz]:[% anualiz]]),1)*IF(DATOS!AH$4="Sí",1/DATOS_[[% normaliz]:[% normaliz]],1)*(DATOS_[Conc.Sal.04])))))))),
0)</f>
        <v>0</v>
      </c>
      <c r="N73" s="111">
        <f t="array" ref="N73">IFERROR(
(MEDIAN((IF(DATOS_[[Sexo]:[Sexo]]=$B73,IF(DATOS_[[AGRUP. CLAS. PROF.]:[AGRUP. CLAS. PROF.]]=$B72,IF(DATOS_[[Check Periodo Ref.]:[Check Periodo Ref.]]="Dentro",IF(DATOS_[[Check Equiparado]:[Check Equiparado]]="Sí",IF(DATOS!AI$5="Sí",(1/DATOS_[[% anualiz]:[% anualiz]]),1)*IF(DATOS!AI$4="Sí",1/DATOS_[[% normaliz]:[% normaliz]],1)*(DATOS_[Conc.Sal.05])))))))),
0)</f>
        <v>0</v>
      </c>
      <c r="O73" s="111">
        <f t="array" ref="O73">IFERROR(
(MEDIAN((IF(DATOS_[[Sexo]:[Sexo]]=$B73,IF(DATOS_[[AGRUP. CLAS. PROF.]:[AGRUP. CLAS. PROF.]]=$B72,IF(DATOS_[[Check Periodo Ref.]:[Check Periodo Ref.]]="Dentro",IF(DATOS_[[Check Equiparado]:[Check Equiparado]]="Sí",IF(DATOS!AJ$5="Sí",(1/DATOS_[[% anualiz]:[% anualiz]]),1)*IF(DATOS!AJ$4="Sí",1/DATOS_[[% normaliz]:[% normaliz]],1)*(DATOS_[Conc.Sal.06])))))))),
0)</f>
        <v>0</v>
      </c>
      <c r="P73" s="111">
        <f t="array" ref="P73">IFERROR(
(MEDIAN((IF(DATOS_[[Sexo]:[Sexo]]=$B73,IF(DATOS_[[AGRUP. CLAS. PROF.]:[AGRUP. CLAS. PROF.]]=$B72,IF(DATOS_[[Check Periodo Ref.]:[Check Periodo Ref.]]="Dentro",IF(DATOS_[[Check Equiparado]:[Check Equiparado]]="Sí",IF(DATOS!AK$5="Sí",(1/DATOS_[[% anualiz]:[% anualiz]]),1)*IF(DATOS!AK$4="Sí",1/DATOS_[[% normaliz]:[% normaliz]],1)*(DATOS_[Conc.Sal.07])))))))),
0)</f>
        <v>0</v>
      </c>
      <c r="Q73" s="111">
        <f t="array" ref="Q73">IFERROR(
(MEDIAN((IF(DATOS_[[Sexo]:[Sexo]]=$B73,IF(DATOS_[[AGRUP. CLAS. PROF.]:[AGRUP. CLAS. PROF.]]=$B72,IF(DATOS_[[Check Periodo Ref.]:[Check Periodo Ref.]]="Dentro",IF(DATOS_[[Check Equiparado]:[Check Equiparado]]="Sí",IF(DATOS!AL$5="Sí",(1/DATOS_[[% anualiz]:[% anualiz]]),1)*IF(DATOS!AL$4="Sí",1/DATOS_[[% normaliz]:[% normaliz]],1)*(DATOS_[Conc.Sal.08])))))))),
0)</f>
        <v>0</v>
      </c>
      <c r="R73" s="111">
        <f t="array" ref="R73">IFERROR(
(MEDIAN((IF(DATOS_[[Sexo]:[Sexo]]=$B73,IF(DATOS_[[AGRUP. CLAS. PROF.]:[AGRUP. CLAS. PROF.]]=$B72,IF(DATOS_[[Check Periodo Ref.]:[Check Periodo Ref.]]="Dentro",IF(DATOS_[[Check Equiparado]:[Check Equiparado]]="Sí",IF(DATOS!AM$5="Sí",(1/DATOS_[[% anualiz]:[% anualiz]]),1)*IF(DATOS!AM$4="Sí",1/DATOS_[[% normaliz]:[% normaliz]],1)*(DATOS_[Conc.Sal.09])))))))),
0)</f>
        <v>0</v>
      </c>
      <c r="S73" s="111">
        <f t="array" ref="S73">IFERROR(
(MEDIAN((IF(DATOS_[[Sexo]:[Sexo]]=$B73,IF(DATOS_[[AGRUP. CLAS. PROF.]:[AGRUP. CLAS. PROF.]]=$B72,IF(DATOS_[[Check Periodo Ref.]:[Check Periodo Ref.]]="Dentro",IF(DATOS_[[Check Equiparado]:[Check Equiparado]]="Sí",IF(DATOS!AN$5="Sí",(1/DATOS_[[% anualiz]:[% anualiz]]),1)*IF(DATOS!AN$4="Sí",1/DATOS_[[% normaliz]:[% normaliz]],1)*(DATOS_[Conc.Sal.10])))))))),
0)</f>
        <v>0</v>
      </c>
      <c r="T73" s="111">
        <f t="array" ref="T73">IFERROR(
(MEDIAN((IF(DATOS_[[Sexo]:[Sexo]]=$B73,IF(DATOS_[[AGRUP. CLAS. PROF.]:[AGRUP. CLAS. PROF.]]=$B72,IF(DATOS_[[Check Periodo Ref.]:[Check Periodo Ref.]]="Dentro",IF(DATOS_[[Check Equiparado]:[Check Equiparado]]="Sí",IF(DATOS!AO$5="Sí",(1/DATOS_[[% anualiz]:[% anualiz]]),1)*IF(DATOS!AO$4="Sí",1/DATOS_[[% normaliz]:[% normaliz]],1)*(DATOS_[Conc.Sal.11])))))))),
0)</f>
        <v>0</v>
      </c>
      <c r="U73" s="111">
        <f t="array" ref="U73">IFERROR(
(MEDIAN((IF(DATOS_[[Sexo]:[Sexo]]=$B73,IF(DATOS_[[AGRUP. CLAS. PROF.]:[AGRUP. CLAS. PROF.]]=$B72,IF(DATOS_[[Check Periodo Ref.]:[Check Periodo Ref.]]="Dentro",IF(DATOS_[[Check Equiparado]:[Check Equiparado]]="Sí",IF(DATOS!AP$5="Sí",(1/DATOS_[[% anualiz]:[% anualiz]]),1)*IF(DATOS!AP$4="Sí",1/DATOS_[[% normaliz]:[% normaliz]],1)*(DATOS_[Conc.Sal.12])))))))),
0)</f>
        <v>0</v>
      </c>
      <c r="V73" s="111">
        <f t="array" ref="V73">IFERROR(
(MEDIAN((IF(DATOS_[[Sexo]:[Sexo]]=$B73,IF(DATOS_[[AGRUP. CLAS. PROF.]:[AGRUP. CLAS. PROF.]]=$B72,IF(DATOS_[[Check Periodo Ref.]:[Check Periodo Ref.]]="Dentro",IF(DATOS_[[Check Equiparado]:[Check Equiparado]]="Sí",IF(DATOS!AQ$5="Sí",(1/DATOS_[[% anualiz]:[% anualiz]]),1)*IF(DATOS!AQ$4="Sí",1/DATOS_[[% normaliz]:[% normaliz]],1)*(DATOS_[Conc.Sal.13])))))))),
0)</f>
        <v>0</v>
      </c>
      <c r="W73" s="111">
        <f t="array" ref="W73">IFERROR(
(MEDIAN((IF(DATOS_[[Sexo]:[Sexo]]=$B73,IF(DATOS_[[AGRUP. CLAS. PROF.]:[AGRUP. CLAS. PROF.]]=$B72,IF(DATOS_[[Check Periodo Ref.]:[Check Periodo Ref.]]="Dentro",IF(DATOS_[[Check Equiparado]:[Check Equiparado]]="Sí",IF(DATOS!AR$5="Sí",(1/DATOS_[[% anualiz]:[% anualiz]]),1)*IF(DATOS!AR$4="Sí",1/DATOS_[[% normaliz]:[% normaliz]],1)*(DATOS_[Conc.Sal.14])))))))),
0)</f>
        <v>0</v>
      </c>
      <c r="X73" s="111">
        <f t="array" ref="X73">IFERROR(
(MEDIAN((IF(DATOS_[[Sexo]:[Sexo]]=$B73,IF(DATOS_[[AGRUP. CLAS. PROF.]:[AGRUP. CLAS. PROF.]]=$B72,IF(DATOS_[[Check Periodo Ref.]:[Check Periodo Ref.]]="Dentro",IF(DATOS_[[Check Equiparado]:[Check Equiparado]]="Sí",IF(DATOS!AS$5="Sí",(1/DATOS_[[% anualiz]:[% anualiz]]),1)*IF(DATOS!AS$4="Sí",1/DATOS_[[% normaliz]:[% normaliz]],1)*(DATOS_[Conc.Sal.15])))))))),
0)</f>
        <v>0</v>
      </c>
      <c r="Y73" s="111">
        <f t="array" ref="Y73">IFERROR(
(MEDIAN((IF(DATOS_[[Sexo]:[Sexo]]=$B73,IF(DATOS_[[AGRUP. CLAS. PROF.]:[AGRUP. CLAS. PROF.]]=$B72,IF(DATOS_[[Check Periodo Ref.]:[Check Periodo Ref.]]="Dentro",IF(DATOS_[[Check Equiparado]:[Check Equiparado]]="Sí",IF(DATOS!AT$5="Sí",(1/DATOS_[[% anualiz]:[% anualiz]]),1)*IF(DATOS!AT$4="Sí",1/DATOS_[[% normaliz]:[% normaliz]],1)*(DATOS_[Conc.Sal.16])))))))),
0)</f>
        <v>0</v>
      </c>
      <c r="Z73" s="111">
        <f t="array" ref="Z73">IFERROR(
(MEDIAN((IF(DATOS_[[Sexo]:[Sexo]]=$B73,IF(DATOS_[[AGRUP. CLAS. PROF.]:[AGRUP. CLAS. PROF.]]=$B72,IF(DATOS_[[Check Periodo Ref.]:[Check Periodo Ref.]]="Dentro",IF(DATOS_[[Check Equiparado]:[Check Equiparado]]="Sí",IF(DATOS!AU$5="Sí",(1/DATOS_[[% anualiz]:[% anualiz]]),1)*IF(DATOS!AU$4="Sí",1/DATOS_[[% normaliz]:[% normaliz]],1)*(DATOS_[Conc.Sal.17])))))))),
0)</f>
        <v>0</v>
      </c>
      <c r="AA73" s="111">
        <f t="array" ref="AA73">IFERROR(
(MEDIAN((IF(DATOS_[[Sexo]:[Sexo]]=$B73,IF(DATOS_[[AGRUP. CLAS. PROF.]:[AGRUP. CLAS. PROF.]]=$B72,IF(DATOS_[[Check Periodo Ref.]:[Check Periodo Ref.]]="Dentro",IF(DATOS_[[Check Equiparado]:[Check Equiparado]]="Sí",IF(DATOS!AV$5="Sí",(1/DATOS_[[% anualiz]:[% anualiz]]),1)*IF(DATOS!AV$4="Sí",1/DATOS_[[% normaliz]:[% normaliz]],1)*(DATOS_[Conc.Sal.18])))))))),
0)</f>
        <v>0</v>
      </c>
      <c r="AB73" s="111">
        <f t="array" ref="AB73">IFERROR(
(MEDIAN((IF(DATOS_[[Sexo]:[Sexo]]=$B73,IF(DATOS_[[AGRUP. CLAS. PROF.]:[AGRUP. CLAS. PROF.]]=$B72,IF(DATOS_[[Check Periodo Ref.]:[Check Periodo Ref.]]="Dentro",IF(DATOS_[[Check Equiparado]:[Check Equiparado]]="Sí",IF(DATOS!AW$5="Sí",(1/DATOS_[[% anualiz]:[% anualiz]]),1)*IF(DATOS!AW$4="Sí",1/DATOS_[[% normaliz]:[% normaliz]],1)*(DATOS_[Conc.Sal.19])))))))),
0)</f>
        <v>0</v>
      </c>
      <c r="AC73" s="111">
        <f t="array" ref="AC73">IFERROR(
(MEDIAN((IF(DATOS_[[Sexo]:[Sexo]]=$B73,IF(DATOS_[[AGRUP. CLAS. PROF.]:[AGRUP. CLAS. PROF.]]=$B72,IF(DATOS_[[Check Periodo Ref.]:[Check Periodo Ref.]]="Dentro",IF(DATOS_[[Check Equiparado]:[Check Equiparado]]="Sí",IF(DATOS!AX$5="Sí",(1/DATOS_[[% anualiz]:[% anualiz]]),1)*IF(DATOS!AX$4="Sí",1/DATOS_[[% normaliz]:[% normaliz]],1)*(DATOS_[Conc.Sal.20])))))))),
0)</f>
        <v>0</v>
      </c>
      <c r="AD73" s="111">
        <f t="array" ref="AD73">IFERROR(
(MEDIAN((IF(DATOS_[[Sexo]:[Sexo]]=$B73,IF(DATOS_[[AGRUP. CLAS. PROF.]:[AGRUP. CLAS. PROF.]]=$B72,IF(DATOS_[[Check Periodo Ref.]:[Check Periodo Ref.]]="Dentro",IF(DATOS_[[Check Equiparado]:[Check Equiparado]]="Sí",IF(DATOS!AY$5="Sí",(1/DATOS_[[% anualiz]:[% anualiz]]),1)*IF(DATOS!AY$4="Sí",1/DATOS_[[% normaliz]:[% normaliz]],1)*(DATOS_[Conc.Sal.21])))))))),
0)</f>
        <v>0</v>
      </c>
      <c r="AE73" s="111">
        <f t="array" ref="AE73">IFERROR(
(MEDIAN((IF(DATOS_[[Sexo]:[Sexo]]=$B73,IF(DATOS_[[AGRUP. CLAS. PROF.]:[AGRUP. CLAS. PROF.]]=$B72,IF(DATOS_[[Check Periodo Ref.]:[Check Periodo Ref.]]="Dentro",IF(DATOS_[[Check Equiparado]:[Check Equiparado]]="Sí",IF(DATOS!AZ$5="Sí",(1/DATOS_[[% anualiz]:[% anualiz]]),1)*IF(DATOS!AZ$4="Sí",1/DATOS_[[% normaliz]:[% normaliz]],1)*(DATOS_[Conc.Sal.22])))))))),
0)</f>
        <v>0</v>
      </c>
      <c r="AF73" s="111">
        <f t="array" ref="AF73">IFERROR(
(MEDIAN((IF(DATOS_[[Sexo]:[Sexo]]=$B73,IF(DATOS_[[AGRUP. CLAS. PROF.]:[AGRUP. CLAS. PROF.]]=$B72,IF(DATOS_[[Check Periodo Ref.]:[Check Periodo Ref.]]="Dentro",IF(DATOS_[[Check Equiparado]:[Check Equiparado]]="Sí",IF(DATOS!BA$5="Sí",(1/DATOS_[[% anualiz]:[% anualiz]]),1)*IF(DATOS!BA$4="Sí",1/DATOS_[[% normaliz]:[% normaliz]],1)*(DATOS_[Conc.Sal.23])))))))),
0)</f>
        <v>0</v>
      </c>
      <c r="AG73" s="111">
        <f t="array" ref="AG73">IFERROR(
(MEDIAN((IF(DATOS_[[Sexo]:[Sexo]]=$B73,IF(DATOS_[[AGRUP. CLAS. PROF.]:[AGRUP. CLAS. PROF.]]=$B72,IF(DATOS_[[Check Periodo Ref.]:[Check Periodo Ref.]]="Dentro",IF(DATOS_[[Check Equiparado]:[Check Equiparado]]="Sí",IF(DATOS!BB$5="Sí",(1/DATOS_[[% anualiz]:[% anualiz]]),1)*IF(DATOS!BB$4="Sí",1/DATOS_[[% normaliz]:[% normaliz]],1)*(DATOS_[Conc.Sal.24])))))))),
0)</f>
        <v>0</v>
      </c>
      <c r="AH73" s="111">
        <f t="array" ref="AH73">IFERROR(
(MEDIAN((IF(DATOS_[[Sexo]:[Sexo]]=$B73,IF(DATOS_[[AGRUP. CLAS. PROF.]:[AGRUP. CLAS. PROF.]]=$B72,IF(DATOS_[[Check Periodo Ref.]:[Check Periodo Ref.]]="Dentro",IF(DATOS_[[Check Equiparado]:[Check Equiparado]]="Sí",IF(DATOS!BC$5="Sí",(1/DATOS_[[% anualiz]:[% anualiz]]),1)*IF(DATOS!BC$4="Sí",1/DATOS_[[% normaliz]:[% normaliz]],1)*(DATOS_[Conc.Sal.25])))))))),
0)</f>
        <v>0</v>
      </c>
      <c r="AI73" s="111">
        <f t="array" ref="AI73">IFERROR(
(MEDIAN((IF(DATOS_[[Sexo]:[Sexo]]=$B73,IF(DATOS_[[AGRUP. CLAS. PROF.]:[AGRUP. CLAS. PROF.]]=$B72,IF(DATOS_[[Check Periodo Ref.]:[Check Periodo Ref.]]="Dentro",IF(DATOS_[[Check Equiparado]:[Check Equiparado]]="Sí",IF(DATOS!BD$5="Sí",(1/DATOS_[[% anualiz]:[% anualiz]]),1)*IF(DATOS!BD$4="Sí",1/DATOS_[[% normaliz]:[% normaliz]],1)*(DATOS_[Conc.Sal.26])))))))),
0)</f>
        <v>0</v>
      </c>
      <c r="AJ73" s="111">
        <f t="array" ref="AJ73">IFERROR(
(MEDIAN((IF(DATOS_[[Sexo]:[Sexo]]=$B73,IF(DATOS_[[AGRUP. CLAS. PROF.]:[AGRUP. CLAS. PROF.]]=$B72,IF(DATOS_[[Check Periodo Ref.]:[Check Periodo Ref.]]="Dentro",IF(DATOS_[[Check Equiparado]:[Check Equiparado]]="Sí",IF(DATOS!BE$5="Sí",(1/DATOS_[[% anualiz]:[% anualiz]]),1)*IF(DATOS!BE$4="Sí",1/DATOS_[[% normaliz]:[% normaliz]],1)*(DATOS_[Conc.Sal.27])))))))),
0)</f>
        <v>0</v>
      </c>
      <c r="AK73" s="111">
        <f t="array" ref="AK73">IFERROR(
(MEDIAN((IF(DATOS_[[Sexo]:[Sexo]]=$B73,IF(DATOS_[[AGRUP. CLAS. PROF.]:[AGRUP. CLAS. PROF.]]=$B72,IF(DATOS_[[Check Periodo Ref.]:[Check Periodo Ref.]]="Dentro",IF(DATOS_[[Check Equiparado]:[Check Equiparado]]="Sí",IF(DATOS!BF$5="Sí",(1/DATOS_[[% anualiz]:[% anualiz]]),1)*IF(DATOS!BF$4="Sí",1/DATOS_[[% normaliz]:[% normaliz]],1)*(DATOS_[Conc.Sal.28])))))))),
0)</f>
        <v>0</v>
      </c>
      <c r="AL73" s="111">
        <f t="array" ref="AL73">IFERROR(
(MEDIAN((IF(DATOS_[[Sexo]:[Sexo]]=$B73,IF(DATOS_[[AGRUP. CLAS. PROF.]:[AGRUP. CLAS. PROF.]]=$B72,IF(DATOS_[[Check Periodo Ref.]:[Check Periodo Ref.]]="Dentro",IF(DATOS_[[Check Equiparado]:[Check Equiparado]]="Sí",IF(DATOS!BG$5="Sí",(1/DATOS_[[% anualiz]:[% anualiz]]),1)*IF(DATOS!BG$4="Sí",1/DATOS_[[% normaliz]:[% normaliz]],1)*(DATOS_[Conc.Sal.29])))))))),
0)</f>
        <v>0</v>
      </c>
      <c r="AM73" s="111">
        <f t="array" ref="AM73">IFERROR(
(MEDIAN((IF(DATOS_[[Sexo]:[Sexo]]=$B73,IF(DATOS_[[AGRUP. CLAS. PROF.]:[AGRUP. CLAS. PROF.]]=$B72,IF(DATOS_[[Check Periodo Ref.]:[Check Periodo Ref.]]="Dentro",IF(DATOS_[[Check Equiparado]:[Check Equiparado]]="Sí",IF(DATOS!BH$5="Sí",(1/DATOS_[[% anualiz]:[% anualiz]]),1)*IF(DATOS!BH$4="Sí",1/DATOS_[[% normaliz]:[% normaliz]],1)*(DATOS_[Conc.Sal.30])))))))),
0)</f>
        <v>0</v>
      </c>
      <c r="AN73" s="112">
        <f t="array" ref="AN73">IFERROR(
MEDIAN(IF(DATOS_[Sexo]=$B73,IF(DATOS_[[AGRUP. CLAS. PROF.]:[AGRUP. CLAS. PROF.]]=$B72,IF(DATOS_[Check Equiparado]="Sí",IF(DATOS_[Check Periodo Ref.]="Dentro",DATOS_[Tot COMPL.SAL Eq],FALSE))))),
0)</f>
        <v>0</v>
      </c>
      <c r="AO73" s="113">
        <f t="array" ref="AO73">IFERROR(
MEDIAN(IF(DATOS_[Sexo]=$B73,IF(DATOS_[[AGRUP. CLAS. PROF.]:[AGRUP. CLAS. PROF.]]=$B72,IF(DATOS_[Check Equiparado]="Sí",IF(DATOS_[Check Periodo Ref.]="Dentro",DATOS_[TOTAL SALARIO Eq],FALSE))))),
0)</f>
        <v>0</v>
      </c>
      <c r="AP73" s="114">
        <f t="array" ref="AP73">IFERROR(
(MEDIAN((IF(DATOS_[[Sexo]:[Sexo]]=$B73,IF(DATOS_[[AGRUP. CLAS. PROF.]:[AGRUP. CLAS. PROF.]]=$B72,IF(DATOS_[[Check Periodo Ref.]:[Check Periodo Ref.]]="Dentro",IF(DATOS_[[Check Equiparado]:[Check Equiparado]]="Sí",IF(DATOS!BI$5="Sí",(1/DATOS_[[% anualiz]:[% anualiz]]),1)*IF(DATOS!BI$4="Sí",1/DATOS_[[% normaliz]:[% normaliz]],1)*(DATOS_[C.Extra.01])))))))),
0)</f>
        <v>0</v>
      </c>
      <c r="AQ73" s="114">
        <f t="array" ref="AQ73">IFERROR(
(MEDIAN((IF(DATOS_[[Sexo]:[Sexo]]=$B73,IF(DATOS_[[AGRUP. CLAS. PROF.]:[AGRUP. CLAS. PROF.]]=$B72,IF(DATOS_[[Check Periodo Ref.]:[Check Periodo Ref.]]="Dentro",IF(DATOS_[[Check Equiparado]:[Check Equiparado]]="Sí",IF(DATOS!BJ$5="Sí",(1/DATOS_[[% anualiz]:[% anualiz]]),1)*IF(DATOS!BJ$4="Sí",1/DATOS_[[% normaliz]:[% normaliz]],1)*(DATOS_[C.Extra.02])))))))),
0)</f>
        <v>0</v>
      </c>
      <c r="AR73" s="114">
        <f t="array" ref="AR73">IFERROR(
(MEDIAN((IF(DATOS_[[Sexo]:[Sexo]]=$B73,IF(DATOS_[[AGRUP. CLAS. PROF.]:[AGRUP. CLAS. PROF.]]=$B72,IF(DATOS_[[Check Periodo Ref.]:[Check Periodo Ref.]]="Dentro",IF(DATOS_[[Check Equiparado]:[Check Equiparado]]="Sí",IF(DATOS!BK$5="Sí",(1/DATOS_[[% anualiz]:[% anualiz]]),1)*IF(DATOS!BK$4="Sí",1/DATOS_[[% normaliz]:[% normaliz]],1)*(DATOS_[C.Extra.03])))))))),
0)</f>
        <v>0</v>
      </c>
      <c r="AS73" s="114">
        <f t="array" ref="AS73">IFERROR(
(MEDIAN((IF(DATOS_[[Sexo]:[Sexo]]=$B73,IF(DATOS_[[AGRUP. CLAS. PROF.]:[AGRUP. CLAS. PROF.]]=$B72,IF(DATOS_[[Check Periodo Ref.]:[Check Periodo Ref.]]="Dentro",IF(DATOS_[[Check Equiparado]:[Check Equiparado]]="Sí",IF(DATOS!BL$5="Sí",(1/DATOS_[[% anualiz]:[% anualiz]]),1)*IF(DATOS!BL$4="Sí",1/DATOS_[[% normaliz]:[% normaliz]],1)*(DATOS_[C.Extra.04])))))))),
0)</f>
        <v>0</v>
      </c>
      <c r="AT73" s="114">
        <f t="array" ref="AT73">IFERROR(
(MEDIAN((IF(DATOS_[[Sexo]:[Sexo]]=$B73,IF(DATOS_[[AGRUP. CLAS. PROF.]:[AGRUP. CLAS. PROF.]]=$B72,IF(DATOS_[[Check Periodo Ref.]:[Check Periodo Ref.]]="Dentro",IF(DATOS_[[Check Equiparado]:[Check Equiparado]]="Sí",IF(DATOS!BM$5="Sí",(1/DATOS_[[% anualiz]:[% anualiz]]),1)*IF(DATOS!BM$4="Sí",1/DATOS_[[% normaliz]:[% normaliz]],1)*(DATOS_[C.Extra.05])))))))),
0)</f>
        <v>0</v>
      </c>
      <c r="AU73" s="115">
        <f t="array" ref="AU73">IFERROR(
MEDIAN(IF(DATOS_[Sexo]=$B73,IF(DATOS_[[AGRUP. CLAS. PROF.]:[AGRUP. CLAS. PROF.]]=$B72,IF(DATOS_[Check Equiparado]="Sí",IF(DATOS_[Check Periodo Ref.]="Dentro",DATOS_[Tot Extrasalarial Eq],FALSE))))),
0)</f>
        <v>0</v>
      </c>
      <c r="AV73" s="116">
        <f t="array" ref="AV73">IFERROR(
MEDIAN(IF(DATOS_[Sexo]=$B73,IF(DATOS_[[AGRUP. CLAS. PROF.]:[AGRUP. CLAS. PROF.]]=$B72,IF(DATOS_[Check Equiparado]="Sí",IF(DATOS_[Check Periodo Ref.]="Dentro",DATOS_[TOTAL Retrib Eq],FALSE))))),
0)</f>
        <v>0</v>
      </c>
    </row>
    <row r="74" spans="1:48" x14ac:dyDescent="0.3">
      <c r="A74" s="42" t="str">
        <f t="shared" ref="A74" si="82">+A73</f>
        <v>[ocultar]</v>
      </c>
      <c r="B74" s="86" t="s">
        <v>163</v>
      </c>
      <c r="C74" s="33">
        <f t="array" ref="C74">SUM(IF($B74=DATOS_[Sexo],
IF($B72=DATOS_[AGRUP. CLAS. PROF.],
IF("Dentro"=DATOS_[Check Periodo Ref.],
1/(COUNTIFS(DATOS_[Sexo],$B74,DATOS_[AGRUP. CLAS. PROF.],$B72,DATOS_[Check Periodo Ref.],"Dentro",DATOS_[id],DATOS_[id]))))))</f>
        <v>0</v>
      </c>
      <c r="D74" s="35">
        <f>COUNTIFS(DATOS_[AGRUP. CLAS. PROF.],$B72,DATOS_[Sexo],$B74,DATOS_[Check Periodo Ref.],"Dentro")</f>
        <v>0</v>
      </c>
      <c r="E74" s="35">
        <f>COUNTIFS(DATOS_[AGRUP. CLAS. PROF.],$B72,DATOS_[Sexo],$B74,DATOS_[Check Periodo Ref.],"Dentro",DATOS_[Check Nº SC Norm],"Sí")</f>
        <v>0</v>
      </c>
      <c r="F74" s="35">
        <f>COUNTIFS(DATOS_[AGRUP. CLAS. PROF.],$B72,DATOS_[Sexo],$B74,DATOS_[Check Periodo Ref.],"Dentro",DATOS_[Check Nº SC Anualiz],"Sí")</f>
        <v>0</v>
      </c>
      <c r="G74" s="35">
        <f>COUNTIFS(DATOS_[AGRUP. CLAS. PROF.],$B72,DATOS_[Sexo],$B74,DATOS_[Check Periodo Ref.],"Dentro",DATOS_[Check Nº SC Norm y Anualiz],"Sí")</f>
        <v>0</v>
      </c>
      <c r="H74" s="35">
        <f>COUNTIFS(DATOS_[AGRUP. CLAS. PROF.],$B72,DATOS_[Sexo],$B74,DATOS_[Check Periodo Ref.],"Dentro",DATOS_[Check Equiparación],"Sí")</f>
        <v>0</v>
      </c>
      <c r="I74" s="110" cm="1">
        <f t="array" ref="I74">IFERROR(
MEDIAN(IF(DATOS_[Sexo]=$B74,IF(DATOS_[[AGRUP. CLAS. PROF.]:[AGRUP. CLAS. PROF.]]=$B72,IF(DATOS_[Check Equiparado]="Sí",IF(DATOS_[Check Periodo Ref.]="Dentro",DATOS_[SALARIO BASE Eq],FALSE))))),
0)</f>
        <v>0</v>
      </c>
      <c r="J74" s="111">
        <f t="array" ref="J74">IFERROR(
(MEDIAN((IF(DATOS_[[Sexo]:[Sexo]]=$B74,IF(DATOS_[[AGRUP. CLAS. PROF.]:[AGRUP. CLAS. PROF.]]=$B72,IF(DATOS_[[Check Periodo Ref.]:[Check Periodo Ref.]]="Dentro",IF(DATOS_[[Check Equiparado]:[Check Equiparado]]="Sí",IF(DATOS!AE$5="Sí",(1/DATOS_[[% anualiz]:[% anualiz]]),1)*IF(DATOS!AE$4="Sí",1/DATOS_[[% normaliz]:[% normaliz]],1)*(DATOS_[Conc.Sal.01])))))))),
0)</f>
        <v>0</v>
      </c>
      <c r="K74" s="111">
        <f t="array" ref="K74">IFERROR(
(MEDIAN((IF(DATOS_[[Sexo]:[Sexo]]=$B74,IF(DATOS_[[AGRUP. CLAS. PROF.]:[AGRUP. CLAS. PROF.]]=$B72,IF(DATOS_[[Check Periodo Ref.]:[Check Periodo Ref.]]="Dentro",IF(DATOS_[[Check Equiparado]:[Check Equiparado]]="Sí",IF(DATOS!AF$5="Sí",(1/DATOS_[[% anualiz]:[% anualiz]]),1)*IF(DATOS!AF$4="Sí",1/DATOS_[[% normaliz]:[% normaliz]],1)*(DATOS_[Conc.Sal.02])))))))),
0)</f>
        <v>0</v>
      </c>
      <c r="L74" s="111">
        <f t="array" ref="L74">IFERROR(
(MEDIAN((IF(DATOS_[[Sexo]:[Sexo]]=$B74,IF(DATOS_[[AGRUP. CLAS. PROF.]:[AGRUP. CLAS. PROF.]]=$B72,IF(DATOS_[[Check Periodo Ref.]:[Check Periodo Ref.]]="Dentro",IF(DATOS_[[Check Equiparado]:[Check Equiparado]]="Sí",IF(DATOS!AG$5="Sí",(1/DATOS_[[% anualiz]:[% anualiz]]),1)*IF(DATOS!AG$4="Sí",1/DATOS_[[% normaliz]:[% normaliz]],1)*(DATOS_[Conc.Sal.03])))))))),
0)</f>
        <v>0</v>
      </c>
      <c r="M74" s="111">
        <f t="array" ref="M74">IFERROR(
(MEDIAN((IF(DATOS_[[Sexo]:[Sexo]]=$B74,IF(DATOS_[[AGRUP. CLAS. PROF.]:[AGRUP. CLAS. PROF.]]=$B72,IF(DATOS_[[Check Periodo Ref.]:[Check Periodo Ref.]]="Dentro",IF(DATOS_[[Check Equiparado]:[Check Equiparado]]="Sí",IF(DATOS!AH$5="Sí",(1/DATOS_[[% anualiz]:[% anualiz]]),1)*IF(DATOS!AH$4="Sí",1/DATOS_[[% normaliz]:[% normaliz]],1)*(DATOS_[Conc.Sal.04])))))))),
0)</f>
        <v>0</v>
      </c>
      <c r="N74" s="111">
        <f t="array" ref="N74">IFERROR(
(MEDIAN((IF(DATOS_[[Sexo]:[Sexo]]=$B74,IF(DATOS_[[AGRUP. CLAS. PROF.]:[AGRUP. CLAS. PROF.]]=$B72,IF(DATOS_[[Check Periodo Ref.]:[Check Periodo Ref.]]="Dentro",IF(DATOS_[[Check Equiparado]:[Check Equiparado]]="Sí",IF(DATOS!AI$5="Sí",(1/DATOS_[[% anualiz]:[% anualiz]]),1)*IF(DATOS!AI$4="Sí",1/DATOS_[[% normaliz]:[% normaliz]],1)*(DATOS_[Conc.Sal.05])))))))),
0)</f>
        <v>0</v>
      </c>
      <c r="O74" s="111">
        <f t="array" ref="O74">IFERROR(
(MEDIAN((IF(DATOS_[[Sexo]:[Sexo]]=$B74,IF(DATOS_[[AGRUP. CLAS. PROF.]:[AGRUP. CLAS. PROF.]]=$B72,IF(DATOS_[[Check Periodo Ref.]:[Check Periodo Ref.]]="Dentro",IF(DATOS_[[Check Equiparado]:[Check Equiparado]]="Sí",IF(DATOS!AJ$5="Sí",(1/DATOS_[[% anualiz]:[% anualiz]]),1)*IF(DATOS!AJ$4="Sí",1/DATOS_[[% normaliz]:[% normaliz]],1)*(DATOS_[Conc.Sal.06])))))))),
0)</f>
        <v>0</v>
      </c>
      <c r="P74" s="111">
        <f t="array" ref="P74">IFERROR(
(MEDIAN((IF(DATOS_[[Sexo]:[Sexo]]=$B74,IF(DATOS_[[AGRUP. CLAS. PROF.]:[AGRUP. CLAS. PROF.]]=$B72,IF(DATOS_[[Check Periodo Ref.]:[Check Periodo Ref.]]="Dentro",IF(DATOS_[[Check Equiparado]:[Check Equiparado]]="Sí",IF(DATOS!AK$5="Sí",(1/DATOS_[[% anualiz]:[% anualiz]]),1)*IF(DATOS!AK$4="Sí",1/DATOS_[[% normaliz]:[% normaliz]],1)*(DATOS_[Conc.Sal.07])))))))),
0)</f>
        <v>0</v>
      </c>
      <c r="Q74" s="111">
        <f t="array" ref="Q74">IFERROR(
(MEDIAN((IF(DATOS_[[Sexo]:[Sexo]]=$B74,IF(DATOS_[[AGRUP. CLAS. PROF.]:[AGRUP. CLAS. PROF.]]=$B72,IF(DATOS_[[Check Periodo Ref.]:[Check Periodo Ref.]]="Dentro",IF(DATOS_[[Check Equiparado]:[Check Equiparado]]="Sí",IF(DATOS!AL$5="Sí",(1/DATOS_[[% anualiz]:[% anualiz]]),1)*IF(DATOS!AL$4="Sí",1/DATOS_[[% normaliz]:[% normaliz]],1)*(DATOS_[Conc.Sal.08])))))))),
0)</f>
        <v>0</v>
      </c>
      <c r="R74" s="111">
        <f t="array" ref="R74">IFERROR(
(MEDIAN((IF(DATOS_[[Sexo]:[Sexo]]=$B74,IF(DATOS_[[AGRUP. CLAS. PROF.]:[AGRUP. CLAS. PROF.]]=$B72,IF(DATOS_[[Check Periodo Ref.]:[Check Periodo Ref.]]="Dentro",IF(DATOS_[[Check Equiparado]:[Check Equiparado]]="Sí",IF(DATOS!AM$5="Sí",(1/DATOS_[[% anualiz]:[% anualiz]]),1)*IF(DATOS!AM$4="Sí",1/DATOS_[[% normaliz]:[% normaliz]],1)*(DATOS_[Conc.Sal.09])))))))),
0)</f>
        <v>0</v>
      </c>
      <c r="S74" s="111">
        <f t="array" ref="S74">IFERROR(
(MEDIAN((IF(DATOS_[[Sexo]:[Sexo]]=$B74,IF(DATOS_[[AGRUP. CLAS. PROF.]:[AGRUP. CLAS. PROF.]]=$B72,IF(DATOS_[[Check Periodo Ref.]:[Check Periodo Ref.]]="Dentro",IF(DATOS_[[Check Equiparado]:[Check Equiparado]]="Sí",IF(DATOS!AN$5="Sí",(1/DATOS_[[% anualiz]:[% anualiz]]),1)*IF(DATOS!AN$4="Sí",1/DATOS_[[% normaliz]:[% normaliz]],1)*(DATOS_[Conc.Sal.10])))))))),
0)</f>
        <v>0</v>
      </c>
      <c r="T74" s="111">
        <f t="array" ref="T74">IFERROR(
(MEDIAN((IF(DATOS_[[Sexo]:[Sexo]]=$B74,IF(DATOS_[[AGRUP. CLAS. PROF.]:[AGRUP. CLAS. PROF.]]=$B72,IF(DATOS_[[Check Periodo Ref.]:[Check Periodo Ref.]]="Dentro",IF(DATOS_[[Check Equiparado]:[Check Equiparado]]="Sí",IF(DATOS!AO$5="Sí",(1/DATOS_[[% anualiz]:[% anualiz]]),1)*IF(DATOS!AO$4="Sí",1/DATOS_[[% normaliz]:[% normaliz]],1)*(DATOS_[Conc.Sal.11])))))))),
0)</f>
        <v>0</v>
      </c>
      <c r="U74" s="111">
        <f t="array" ref="U74">IFERROR(
(MEDIAN((IF(DATOS_[[Sexo]:[Sexo]]=$B74,IF(DATOS_[[AGRUP. CLAS. PROF.]:[AGRUP. CLAS. PROF.]]=$B72,IF(DATOS_[[Check Periodo Ref.]:[Check Periodo Ref.]]="Dentro",IF(DATOS_[[Check Equiparado]:[Check Equiparado]]="Sí",IF(DATOS!AP$5="Sí",(1/DATOS_[[% anualiz]:[% anualiz]]),1)*IF(DATOS!AP$4="Sí",1/DATOS_[[% normaliz]:[% normaliz]],1)*(DATOS_[Conc.Sal.12])))))))),
0)</f>
        <v>0</v>
      </c>
      <c r="V74" s="111">
        <f t="array" ref="V74">IFERROR(
(MEDIAN((IF(DATOS_[[Sexo]:[Sexo]]=$B74,IF(DATOS_[[AGRUP. CLAS. PROF.]:[AGRUP. CLAS. PROF.]]=$B72,IF(DATOS_[[Check Periodo Ref.]:[Check Periodo Ref.]]="Dentro",IF(DATOS_[[Check Equiparado]:[Check Equiparado]]="Sí",IF(DATOS!AQ$5="Sí",(1/DATOS_[[% anualiz]:[% anualiz]]),1)*IF(DATOS!AQ$4="Sí",1/DATOS_[[% normaliz]:[% normaliz]],1)*(DATOS_[Conc.Sal.13])))))))),
0)</f>
        <v>0</v>
      </c>
      <c r="W74" s="111">
        <f t="array" ref="W74">IFERROR(
(MEDIAN((IF(DATOS_[[Sexo]:[Sexo]]=$B74,IF(DATOS_[[AGRUP. CLAS. PROF.]:[AGRUP. CLAS. PROF.]]=$B72,IF(DATOS_[[Check Periodo Ref.]:[Check Periodo Ref.]]="Dentro",IF(DATOS_[[Check Equiparado]:[Check Equiparado]]="Sí",IF(DATOS!AR$5="Sí",(1/DATOS_[[% anualiz]:[% anualiz]]),1)*IF(DATOS!AR$4="Sí",1/DATOS_[[% normaliz]:[% normaliz]],1)*(DATOS_[Conc.Sal.14])))))))),
0)</f>
        <v>0</v>
      </c>
      <c r="X74" s="111">
        <f t="array" ref="X74">IFERROR(
(MEDIAN((IF(DATOS_[[Sexo]:[Sexo]]=$B74,IF(DATOS_[[AGRUP. CLAS. PROF.]:[AGRUP. CLAS. PROF.]]=$B72,IF(DATOS_[[Check Periodo Ref.]:[Check Periodo Ref.]]="Dentro",IF(DATOS_[[Check Equiparado]:[Check Equiparado]]="Sí",IF(DATOS!AS$5="Sí",(1/DATOS_[[% anualiz]:[% anualiz]]),1)*IF(DATOS!AS$4="Sí",1/DATOS_[[% normaliz]:[% normaliz]],1)*(DATOS_[Conc.Sal.15])))))))),
0)</f>
        <v>0</v>
      </c>
      <c r="Y74" s="111">
        <f t="array" ref="Y74">IFERROR(
(MEDIAN((IF(DATOS_[[Sexo]:[Sexo]]=$B74,IF(DATOS_[[AGRUP. CLAS. PROF.]:[AGRUP. CLAS. PROF.]]=$B72,IF(DATOS_[[Check Periodo Ref.]:[Check Periodo Ref.]]="Dentro",IF(DATOS_[[Check Equiparado]:[Check Equiparado]]="Sí",IF(DATOS!AT$5="Sí",(1/DATOS_[[% anualiz]:[% anualiz]]),1)*IF(DATOS!AT$4="Sí",1/DATOS_[[% normaliz]:[% normaliz]],1)*(DATOS_[Conc.Sal.16])))))))),
0)</f>
        <v>0</v>
      </c>
      <c r="Z74" s="111">
        <f t="array" ref="Z74">IFERROR(
(MEDIAN((IF(DATOS_[[Sexo]:[Sexo]]=$B74,IF(DATOS_[[AGRUP. CLAS. PROF.]:[AGRUP. CLAS. PROF.]]=$B72,IF(DATOS_[[Check Periodo Ref.]:[Check Periodo Ref.]]="Dentro",IF(DATOS_[[Check Equiparado]:[Check Equiparado]]="Sí",IF(DATOS!AU$5="Sí",(1/DATOS_[[% anualiz]:[% anualiz]]),1)*IF(DATOS!AU$4="Sí",1/DATOS_[[% normaliz]:[% normaliz]],1)*(DATOS_[Conc.Sal.17])))))))),
0)</f>
        <v>0</v>
      </c>
      <c r="AA74" s="111">
        <f t="array" ref="AA74">IFERROR(
(MEDIAN((IF(DATOS_[[Sexo]:[Sexo]]=$B74,IF(DATOS_[[AGRUP. CLAS. PROF.]:[AGRUP. CLAS. PROF.]]=$B72,IF(DATOS_[[Check Periodo Ref.]:[Check Periodo Ref.]]="Dentro",IF(DATOS_[[Check Equiparado]:[Check Equiparado]]="Sí",IF(DATOS!AV$5="Sí",(1/DATOS_[[% anualiz]:[% anualiz]]),1)*IF(DATOS!AV$4="Sí",1/DATOS_[[% normaliz]:[% normaliz]],1)*(DATOS_[Conc.Sal.18])))))))),
0)</f>
        <v>0</v>
      </c>
      <c r="AB74" s="111">
        <f t="array" ref="AB74">IFERROR(
(MEDIAN((IF(DATOS_[[Sexo]:[Sexo]]=$B74,IF(DATOS_[[AGRUP. CLAS. PROF.]:[AGRUP. CLAS. PROF.]]=$B72,IF(DATOS_[[Check Periodo Ref.]:[Check Periodo Ref.]]="Dentro",IF(DATOS_[[Check Equiparado]:[Check Equiparado]]="Sí",IF(DATOS!AW$5="Sí",(1/DATOS_[[% anualiz]:[% anualiz]]),1)*IF(DATOS!AW$4="Sí",1/DATOS_[[% normaliz]:[% normaliz]],1)*(DATOS_[Conc.Sal.19])))))))),
0)</f>
        <v>0</v>
      </c>
      <c r="AC74" s="111">
        <f t="array" ref="AC74">IFERROR(
(MEDIAN((IF(DATOS_[[Sexo]:[Sexo]]=$B74,IF(DATOS_[[AGRUP. CLAS. PROF.]:[AGRUP. CLAS. PROF.]]=$B72,IF(DATOS_[[Check Periodo Ref.]:[Check Periodo Ref.]]="Dentro",IF(DATOS_[[Check Equiparado]:[Check Equiparado]]="Sí",IF(DATOS!AX$5="Sí",(1/DATOS_[[% anualiz]:[% anualiz]]),1)*IF(DATOS!AX$4="Sí",1/DATOS_[[% normaliz]:[% normaliz]],1)*(DATOS_[Conc.Sal.20])))))))),
0)</f>
        <v>0</v>
      </c>
      <c r="AD74" s="111">
        <f t="array" ref="AD74">IFERROR(
(MEDIAN((IF(DATOS_[[Sexo]:[Sexo]]=$B74,IF(DATOS_[[AGRUP. CLAS. PROF.]:[AGRUP. CLAS. PROF.]]=$B72,IF(DATOS_[[Check Periodo Ref.]:[Check Periodo Ref.]]="Dentro",IF(DATOS_[[Check Equiparado]:[Check Equiparado]]="Sí",IF(DATOS!AY$5="Sí",(1/DATOS_[[% anualiz]:[% anualiz]]),1)*IF(DATOS!AY$4="Sí",1/DATOS_[[% normaliz]:[% normaliz]],1)*(DATOS_[Conc.Sal.21])))))))),
0)</f>
        <v>0</v>
      </c>
      <c r="AE74" s="111">
        <f t="array" ref="AE74">IFERROR(
(MEDIAN((IF(DATOS_[[Sexo]:[Sexo]]=$B74,IF(DATOS_[[AGRUP. CLAS. PROF.]:[AGRUP. CLAS. PROF.]]=$B72,IF(DATOS_[[Check Periodo Ref.]:[Check Periodo Ref.]]="Dentro",IF(DATOS_[[Check Equiparado]:[Check Equiparado]]="Sí",IF(DATOS!AZ$5="Sí",(1/DATOS_[[% anualiz]:[% anualiz]]),1)*IF(DATOS!AZ$4="Sí",1/DATOS_[[% normaliz]:[% normaliz]],1)*(DATOS_[Conc.Sal.22])))))))),
0)</f>
        <v>0</v>
      </c>
      <c r="AF74" s="111">
        <f t="array" ref="AF74">IFERROR(
(MEDIAN((IF(DATOS_[[Sexo]:[Sexo]]=$B74,IF(DATOS_[[AGRUP. CLAS. PROF.]:[AGRUP. CLAS. PROF.]]=$B72,IF(DATOS_[[Check Periodo Ref.]:[Check Periodo Ref.]]="Dentro",IF(DATOS_[[Check Equiparado]:[Check Equiparado]]="Sí",IF(DATOS!BA$5="Sí",(1/DATOS_[[% anualiz]:[% anualiz]]),1)*IF(DATOS!BA$4="Sí",1/DATOS_[[% normaliz]:[% normaliz]],1)*(DATOS_[Conc.Sal.23])))))))),
0)</f>
        <v>0</v>
      </c>
      <c r="AG74" s="111">
        <f t="array" ref="AG74">IFERROR(
(MEDIAN((IF(DATOS_[[Sexo]:[Sexo]]=$B74,IF(DATOS_[[AGRUP. CLAS. PROF.]:[AGRUP. CLAS. PROF.]]=$B72,IF(DATOS_[[Check Periodo Ref.]:[Check Periodo Ref.]]="Dentro",IF(DATOS_[[Check Equiparado]:[Check Equiparado]]="Sí",IF(DATOS!BB$5="Sí",(1/DATOS_[[% anualiz]:[% anualiz]]),1)*IF(DATOS!BB$4="Sí",1/DATOS_[[% normaliz]:[% normaliz]],1)*(DATOS_[Conc.Sal.24])))))))),
0)</f>
        <v>0</v>
      </c>
      <c r="AH74" s="111">
        <f t="array" ref="AH74">IFERROR(
(MEDIAN((IF(DATOS_[[Sexo]:[Sexo]]=$B74,IF(DATOS_[[AGRUP. CLAS. PROF.]:[AGRUP. CLAS. PROF.]]=$B72,IF(DATOS_[[Check Periodo Ref.]:[Check Periodo Ref.]]="Dentro",IF(DATOS_[[Check Equiparado]:[Check Equiparado]]="Sí",IF(DATOS!BC$5="Sí",(1/DATOS_[[% anualiz]:[% anualiz]]),1)*IF(DATOS!BC$4="Sí",1/DATOS_[[% normaliz]:[% normaliz]],1)*(DATOS_[Conc.Sal.25])))))))),
0)</f>
        <v>0</v>
      </c>
      <c r="AI74" s="111">
        <f t="array" ref="AI74">IFERROR(
(MEDIAN((IF(DATOS_[[Sexo]:[Sexo]]=$B74,IF(DATOS_[[AGRUP. CLAS. PROF.]:[AGRUP. CLAS. PROF.]]=$B72,IF(DATOS_[[Check Periodo Ref.]:[Check Periodo Ref.]]="Dentro",IF(DATOS_[[Check Equiparado]:[Check Equiparado]]="Sí",IF(DATOS!BD$5="Sí",(1/DATOS_[[% anualiz]:[% anualiz]]),1)*IF(DATOS!BD$4="Sí",1/DATOS_[[% normaliz]:[% normaliz]],1)*(DATOS_[Conc.Sal.26])))))))),
0)</f>
        <v>0</v>
      </c>
      <c r="AJ74" s="111">
        <f t="array" ref="AJ74">IFERROR(
(MEDIAN((IF(DATOS_[[Sexo]:[Sexo]]=$B74,IF(DATOS_[[AGRUP. CLAS. PROF.]:[AGRUP. CLAS. PROF.]]=$B72,IF(DATOS_[[Check Periodo Ref.]:[Check Periodo Ref.]]="Dentro",IF(DATOS_[[Check Equiparado]:[Check Equiparado]]="Sí",IF(DATOS!BE$5="Sí",(1/DATOS_[[% anualiz]:[% anualiz]]),1)*IF(DATOS!BE$4="Sí",1/DATOS_[[% normaliz]:[% normaliz]],1)*(DATOS_[Conc.Sal.27])))))))),
0)</f>
        <v>0</v>
      </c>
      <c r="AK74" s="111">
        <f t="array" ref="AK74">IFERROR(
(MEDIAN((IF(DATOS_[[Sexo]:[Sexo]]=$B74,IF(DATOS_[[AGRUP. CLAS. PROF.]:[AGRUP. CLAS. PROF.]]=$B72,IF(DATOS_[[Check Periodo Ref.]:[Check Periodo Ref.]]="Dentro",IF(DATOS_[[Check Equiparado]:[Check Equiparado]]="Sí",IF(DATOS!BF$5="Sí",(1/DATOS_[[% anualiz]:[% anualiz]]),1)*IF(DATOS!BF$4="Sí",1/DATOS_[[% normaliz]:[% normaliz]],1)*(DATOS_[Conc.Sal.28])))))))),
0)</f>
        <v>0</v>
      </c>
      <c r="AL74" s="111">
        <f t="array" ref="AL74">IFERROR(
(MEDIAN((IF(DATOS_[[Sexo]:[Sexo]]=$B74,IF(DATOS_[[AGRUP. CLAS. PROF.]:[AGRUP. CLAS. PROF.]]=$B72,IF(DATOS_[[Check Periodo Ref.]:[Check Periodo Ref.]]="Dentro",IF(DATOS_[[Check Equiparado]:[Check Equiparado]]="Sí",IF(DATOS!BG$5="Sí",(1/DATOS_[[% anualiz]:[% anualiz]]),1)*IF(DATOS!BG$4="Sí",1/DATOS_[[% normaliz]:[% normaliz]],1)*(DATOS_[Conc.Sal.29])))))))),
0)</f>
        <v>0</v>
      </c>
      <c r="AM74" s="111">
        <f t="array" ref="AM74">IFERROR(
(MEDIAN((IF(DATOS_[[Sexo]:[Sexo]]=$B74,IF(DATOS_[[AGRUP. CLAS. PROF.]:[AGRUP. CLAS. PROF.]]=$B72,IF(DATOS_[[Check Periodo Ref.]:[Check Periodo Ref.]]="Dentro",IF(DATOS_[[Check Equiparado]:[Check Equiparado]]="Sí",IF(DATOS!BH$5="Sí",(1/DATOS_[[% anualiz]:[% anualiz]]),1)*IF(DATOS!BH$4="Sí",1/DATOS_[[% normaliz]:[% normaliz]],1)*(DATOS_[Conc.Sal.30])))))))),
0)</f>
        <v>0</v>
      </c>
      <c r="AN74" s="112">
        <f t="array" ref="AN74">IFERROR(
MEDIAN(IF(DATOS_[Sexo]=$B74,IF(DATOS_[[AGRUP. CLAS. PROF.]:[AGRUP. CLAS. PROF.]]=$B72,IF(DATOS_[Check Equiparado]="Sí",IF(DATOS_[Check Periodo Ref.]="Dentro",DATOS_[Tot COMPL.SAL Eq],FALSE))))),
0)</f>
        <v>0</v>
      </c>
      <c r="AO74" s="113">
        <f t="array" ref="AO74">IFERROR(
MEDIAN(IF(DATOS_[Sexo]=$B74,IF(DATOS_[[AGRUP. CLAS. PROF.]:[AGRUP. CLAS. PROF.]]=$B72,IF(DATOS_[Check Equiparado]="Sí",IF(DATOS_[Check Periodo Ref.]="Dentro",DATOS_[TOTAL SALARIO Eq],FALSE))))),
0)</f>
        <v>0</v>
      </c>
      <c r="AP74" s="114">
        <f t="array" ref="AP74">IFERROR(
(MEDIAN((IF(DATOS_[[Sexo]:[Sexo]]=$B74,IF(DATOS_[[AGRUP. CLAS. PROF.]:[AGRUP. CLAS. PROF.]]=$B72,IF(DATOS_[[Check Periodo Ref.]:[Check Periodo Ref.]]="Dentro",IF(DATOS_[[Check Equiparado]:[Check Equiparado]]="Sí",IF(DATOS!BI$5="Sí",(1/DATOS_[[% anualiz]:[% anualiz]]),1)*IF(DATOS!BI$4="Sí",1/DATOS_[[% normaliz]:[% normaliz]],1)*(DATOS_[C.Extra.01])))))))),
0)</f>
        <v>0</v>
      </c>
      <c r="AQ74" s="114">
        <f t="array" ref="AQ74">IFERROR(
(MEDIAN((IF(DATOS_[[Sexo]:[Sexo]]=$B74,IF(DATOS_[[AGRUP. CLAS. PROF.]:[AGRUP. CLAS. PROF.]]=$B72,IF(DATOS_[[Check Periodo Ref.]:[Check Periodo Ref.]]="Dentro",IF(DATOS_[[Check Equiparado]:[Check Equiparado]]="Sí",IF(DATOS!BJ$5="Sí",(1/DATOS_[[% anualiz]:[% anualiz]]),1)*IF(DATOS!BJ$4="Sí",1/DATOS_[[% normaliz]:[% normaliz]],1)*(DATOS_[C.Extra.02])))))))),
0)</f>
        <v>0</v>
      </c>
      <c r="AR74" s="114">
        <f t="array" ref="AR74">IFERROR(
(MEDIAN((IF(DATOS_[[Sexo]:[Sexo]]=$B74,IF(DATOS_[[AGRUP. CLAS. PROF.]:[AGRUP. CLAS. PROF.]]=$B72,IF(DATOS_[[Check Periodo Ref.]:[Check Periodo Ref.]]="Dentro",IF(DATOS_[[Check Equiparado]:[Check Equiparado]]="Sí",IF(DATOS!BK$5="Sí",(1/DATOS_[[% anualiz]:[% anualiz]]),1)*IF(DATOS!BK$4="Sí",1/DATOS_[[% normaliz]:[% normaliz]],1)*(DATOS_[C.Extra.03])))))))),
0)</f>
        <v>0</v>
      </c>
      <c r="AS74" s="114">
        <f t="array" ref="AS74">IFERROR(
(MEDIAN((IF(DATOS_[[Sexo]:[Sexo]]=$B74,IF(DATOS_[[AGRUP. CLAS. PROF.]:[AGRUP. CLAS. PROF.]]=$B72,IF(DATOS_[[Check Periodo Ref.]:[Check Periodo Ref.]]="Dentro",IF(DATOS_[[Check Equiparado]:[Check Equiparado]]="Sí",IF(DATOS!BL$5="Sí",(1/DATOS_[[% anualiz]:[% anualiz]]),1)*IF(DATOS!BL$4="Sí",1/DATOS_[[% normaliz]:[% normaliz]],1)*(DATOS_[C.Extra.04])))))))),
0)</f>
        <v>0</v>
      </c>
      <c r="AT74" s="114">
        <f t="array" ref="AT74">IFERROR(
(MEDIAN((IF(DATOS_[[Sexo]:[Sexo]]=$B74,IF(DATOS_[[AGRUP. CLAS. PROF.]:[AGRUP. CLAS. PROF.]]=$B72,IF(DATOS_[[Check Periodo Ref.]:[Check Periodo Ref.]]="Dentro",IF(DATOS_[[Check Equiparado]:[Check Equiparado]]="Sí",IF(DATOS!BM$5="Sí",(1/DATOS_[[% anualiz]:[% anualiz]]),1)*IF(DATOS!BM$4="Sí",1/DATOS_[[% normaliz]:[% normaliz]],1)*(DATOS_[C.Extra.05])))))))),
0)</f>
        <v>0</v>
      </c>
      <c r="AU74" s="115">
        <f t="array" ref="AU74">IFERROR(
MEDIAN(IF(DATOS_[Sexo]=$B74,IF(DATOS_[[AGRUP. CLAS. PROF.]:[AGRUP. CLAS. PROF.]]=$B72,IF(DATOS_[Check Equiparado]="Sí",IF(DATOS_[Check Periodo Ref.]="Dentro",DATOS_[Tot Extrasalarial Eq],FALSE))))),
0)</f>
        <v>0</v>
      </c>
      <c r="AV74" s="116">
        <f t="array" ref="AV74">IFERROR(
MEDIAN(IF(DATOS_[Sexo]=$B74,IF(DATOS_[[AGRUP. CLAS. PROF.]:[AGRUP. CLAS. PROF.]]=$B72,IF(DATOS_[Check Equiparado]="Sí",IF(DATOS_[Check Periodo Ref.]="Dentro",DATOS_[TOTAL Retrib Eq],FALSE))))),
0)</f>
        <v>0</v>
      </c>
    </row>
    <row r="75" spans="1:48" ht="17.25" thickBot="1" x14ac:dyDescent="0.35">
      <c r="A75" s="42" t="str">
        <f t="shared" ref="A75" si="83">+A76</f>
        <v>[ocultar]</v>
      </c>
      <c r="B75" s="90" t="s">
        <v>237</v>
      </c>
      <c r="C75" s="109"/>
      <c r="D75" s="41"/>
      <c r="E75" s="41"/>
      <c r="F75" s="41"/>
      <c r="G75" s="41"/>
      <c r="H75" s="41"/>
      <c r="I75" s="119" t="str">
        <f t="shared" ref="I75:AV75" si="84">IFERROR((I76-I77)/I76,"")</f>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3" t="str">
        <f t="shared" si="84"/>
        <v/>
      </c>
      <c r="W75" s="123" t="str">
        <f t="shared" si="84"/>
        <v/>
      </c>
      <c r="X75" s="123" t="str">
        <f t="shared" si="84"/>
        <v/>
      </c>
      <c r="Y75" s="123"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2" t="str">
        <f t="shared" si="84"/>
        <v/>
      </c>
      <c r="AK75" s="122" t="str">
        <f t="shared" si="84"/>
        <v/>
      </c>
      <c r="AL75" s="122" t="str">
        <f t="shared" si="84"/>
        <v/>
      </c>
      <c r="AM75" s="122" t="str">
        <f t="shared" si="84"/>
        <v/>
      </c>
      <c r="AN75" s="124" t="str">
        <f t="shared" si="84"/>
        <v/>
      </c>
      <c r="AO75" s="128" t="str">
        <f t="shared" si="84"/>
        <v/>
      </c>
      <c r="AP75" s="125" t="str">
        <f t="shared" si="84"/>
        <v/>
      </c>
      <c r="AQ75" s="125" t="str">
        <f t="shared" si="84"/>
        <v/>
      </c>
      <c r="AR75" s="125" t="str">
        <f t="shared" si="84"/>
        <v/>
      </c>
      <c r="AS75" s="125" t="str">
        <f t="shared" si="84"/>
        <v/>
      </c>
      <c r="AT75" s="125" t="str">
        <f t="shared" si="84"/>
        <v/>
      </c>
      <c r="AU75" s="126" t="str">
        <f t="shared" si="84"/>
        <v/>
      </c>
      <c r="AV75" s="127" t="str">
        <f t="shared" si="84"/>
        <v/>
      </c>
    </row>
    <row r="76" spans="1:48" x14ac:dyDescent="0.3">
      <c r="A76" s="42" t="str">
        <f t="shared" ref="A76" si="85">+IF(C76+C77=0,"[ocultar]","")</f>
        <v>[ocultar]</v>
      </c>
      <c r="B76" s="86" t="s">
        <v>162</v>
      </c>
      <c r="C76" s="33">
        <f t="array" ref="C76">SUM(IF($B76=DATOS_[Sexo],
IF($B75=DATOS_[AGRUP. CLAS. PROF.],
IF("Dentro"=DATOS_[Check Periodo Ref.],
1/(COUNTIFS(DATOS_[Sexo],$B76,DATOS_[AGRUP. CLAS. PROF.],$B75,DATOS_[Check Periodo Ref.],"Dentro",DATOS_[id],DATOS_[id]))))))</f>
        <v>0</v>
      </c>
      <c r="D76" s="35">
        <f>COUNTIFS(DATOS_[AGRUP. CLAS. PROF.],$B75,DATOS_[Sexo],$B76,DATOS_[Check Periodo Ref.],"Dentro")</f>
        <v>0</v>
      </c>
      <c r="E76" s="35">
        <f>COUNTIFS(DATOS_[AGRUP. CLAS. PROF.],$B75,DATOS_[Sexo],$B76,DATOS_[Check Periodo Ref.],"Dentro",DATOS_[Check Nº SC Norm],"Sí")</f>
        <v>0</v>
      </c>
      <c r="F76" s="35">
        <f>COUNTIFS(DATOS_[AGRUP. CLAS. PROF.],$B75,DATOS_[Sexo],$B76,DATOS_[Check Periodo Ref.],"Dentro",DATOS_[Check Nº SC Anualiz],"Sí")</f>
        <v>0</v>
      </c>
      <c r="G76" s="35">
        <f>COUNTIFS(DATOS_[AGRUP. CLAS. PROF.],$B75,DATOS_[Sexo],$B76,DATOS_[Check Periodo Ref.],"Dentro",DATOS_[Check Nº SC Norm y Anualiz],"Sí")</f>
        <v>0</v>
      </c>
      <c r="H76" s="35">
        <f>COUNTIFS(DATOS_[AGRUP. CLAS. PROF.],$B75,DATOS_[Sexo],$B76,DATOS_[Check Periodo Ref.],"Dentro",DATOS_[Check Equiparación],"Sí")</f>
        <v>0</v>
      </c>
      <c r="I76" s="110">
        <f t="array" ref="I76">IFERROR(
MEDIAN(IF(DATOS_[Sexo]=$B76,IF(DATOS_[[AGRUP. CLAS. PROF.]:[AGRUP. CLAS. PROF.]]=$B75,IF(DATOS_[Check Equiparado]="Sí",IF(DATOS_[Check Periodo Ref.]="Dentro",DATOS_[SALARIO BASE Eq],FALSE))))),
0)</f>
        <v>0</v>
      </c>
      <c r="J76" s="111">
        <f t="array" ref="J76">IFERROR(
(MEDIAN((IF(DATOS_[[Sexo]:[Sexo]]=$B76,IF(DATOS_[[AGRUP. CLAS. PROF.]:[AGRUP. CLAS. PROF.]]=$B75,IF(DATOS_[[Check Periodo Ref.]:[Check Periodo Ref.]]="Dentro",IF(DATOS_[[Check Equiparado]:[Check Equiparado]]="Sí",IF(DATOS!AE$5="Sí",(1/DATOS_[[% anualiz]:[% anualiz]]),1)*IF(DATOS!AE$4="Sí",1/DATOS_[[% normaliz]:[% normaliz]],1)*(DATOS_[Conc.Sal.01])))))))),
0)</f>
        <v>0</v>
      </c>
      <c r="K76" s="111">
        <f t="array" ref="K76">IFERROR(
(MEDIAN((IF(DATOS_[[Sexo]:[Sexo]]=$B76,IF(DATOS_[[AGRUP. CLAS. PROF.]:[AGRUP. CLAS. PROF.]]=$B75,IF(DATOS_[[Check Periodo Ref.]:[Check Periodo Ref.]]="Dentro",IF(DATOS_[[Check Equiparado]:[Check Equiparado]]="Sí",IF(DATOS!AF$5="Sí",(1/DATOS_[[% anualiz]:[% anualiz]]),1)*IF(DATOS!AF$4="Sí",1/DATOS_[[% normaliz]:[% normaliz]],1)*(DATOS_[Conc.Sal.02])))))))),
0)</f>
        <v>0</v>
      </c>
      <c r="L76" s="111">
        <f t="array" ref="L76">IFERROR(
(MEDIAN((IF(DATOS_[[Sexo]:[Sexo]]=$B76,IF(DATOS_[[AGRUP. CLAS. PROF.]:[AGRUP. CLAS. PROF.]]=$B75,IF(DATOS_[[Check Periodo Ref.]:[Check Periodo Ref.]]="Dentro",IF(DATOS_[[Check Equiparado]:[Check Equiparado]]="Sí",IF(DATOS!AG$5="Sí",(1/DATOS_[[% anualiz]:[% anualiz]]),1)*IF(DATOS!AG$4="Sí",1/DATOS_[[% normaliz]:[% normaliz]],1)*(DATOS_[Conc.Sal.03])))))))),
0)</f>
        <v>0</v>
      </c>
      <c r="M76" s="111">
        <f t="array" ref="M76">IFERROR(
(MEDIAN((IF(DATOS_[[Sexo]:[Sexo]]=$B76,IF(DATOS_[[AGRUP. CLAS. PROF.]:[AGRUP. CLAS. PROF.]]=$B75,IF(DATOS_[[Check Periodo Ref.]:[Check Periodo Ref.]]="Dentro",IF(DATOS_[[Check Equiparado]:[Check Equiparado]]="Sí",IF(DATOS!AH$5="Sí",(1/DATOS_[[% anualiz]:[% anualiz]]),1)*IF(DATOS!AH$4="Sí",1/DATOS_[[% normaliz]:[% normaliz]],1)*(DATOS_[Conc.Sal.04])))))))),
0)</f>
        <v>0</v>
      </c>
      <c r="N76" s="111">
        <f t="array" ref="N76">IFERROR(
(MEDIAN((IF(DATOS_[[Sexo]:[Sexo]]=$B76,IF(DATOS_[[AGRUP. CLAS. PROF.]:[AGRUP. CLAS. PROF.]]=$B75,IF(DATOS_[[Check Periodo Ref.]:[Check Periodo Ref.]]="Dentro",IF(DATOS_[[Check Equiparado]:[Check Equiparado]]="Sí",IF(DATOS!AI$5="Sí",(1/DATOS_[[% anualiz]:[% anualiz]]),1)*IF(DATOS!AI$4="Sí",1/DATOS_[[% normaliz]:[% normaliz]],1)*(DATOS_[Conc.Sal.05])))))))),
0)</f>
        <v>0</v>
      </c>
      <c r="O76" s="111">
        <f t="array" ref="O76">IFERROR(
(MEDIAN((IF(DATOS_[[Sexo]:[Sexo]]=$B76,IF(DATOS_[[AGRUP. CLAS. PROF.]:[AGRUP. CLAS. PROF.]]=$B75,IF(DATOS_[[Check Periodo Ref.]:[Check Periodo Ref.]]="Dentro",IF(DATOS_[[Check Equiparado]:[Check Equiparado]]="Sí",IF(DATOS!AJ$5="Sí",(1/DATOS_[[% anualiz]:[% anualiz]]),1)*IF(DATOS!AJ$4="Sí",1/DATOS_[[% normaliz]:[% normaliz]],1)*(DATOS_[Conc.Sal.06])))))))),
0)</f>
        <v>0</v>
      </c>
      <c r="P76" s="111">
        <f t="array" ref="P76">IFERROR(
(MEDIAN((IF(DATOS_[[Sexo]:[Sexo]]=$B76,IF(DATOS_[[AGRUP. CLAS. PROF.]:[AGRUP. CLAS. PROF.]]=$B75,IF(DATOS_[[Check Periodo Ref.]:[Check Periodo Ref.]]="Dentro",IF(DATOS_[[Check Equiparado]:[Check Equiparado]]="Sí",IF(DATOS!AK$5="Sí",(1/DATOS_[[% anualiz]:[% anualiz]]),1)*IF(DATOS!AK$4="Sí",1/DATOS_[[% normaliz]:[% normaliz]],1)*(DATOS_[Conc.Sal.07])))))))),
0)</f>
        <v>0</v>
      </c>
      <c r="Q76" s="111">
        <f t="array" ref="Q76">IFERROR(
(MEDIAN((IF(DATOS_[[Sexo]:[Sexo]]=$B76,IF(DATOS_[[AGRUP. CLAS. PROF.]:[AGRUP. CLAS. PROF.]]=$B75,IF(DATOS_[[Check Periodo Ref.]:[Check Periodo Ref.]]="Dentro",IF(DATOS_[[Check Equiparado]:[Check Equiparado]]="Sí",IF(DATOS!AL$5="Sí",(1/DATOS_[[% anualiz]:[% anualiz]]),1)*IF(DATOS!AL$4="Sí",1/DATOS_[[% normaliz]:[% normaliz]],1)*(DATOS_[Conc.Sal.08])))))))),
0)</f>
        <v>0</v>
      </c>
      <c r="R76" s="111">
        <f t="array" ref="R76">IFERROR(
(MEDIAN((IF(DATOS_[[Sexo]:[Sexo]]=$B76,IF(DATOS_[[AGRUP. CLAS. PROF.]:[AGRUP. CLAS. PROF.]]=$B75,IF(DATOS_[[Check Periodo Ref.]:[Check Periodo Ref.]]="Dentro",IF(DATOS_[[Check Equiparado]:[Check Equiparado]]="Sí",IF(DATOS!AM$5="Sí",(1/DATOS_[[% anualiz]:[% anualiz]]),1)*IF(DATOS!AM$4="Sí",1/DATOS_[[% normaliz]:[% normaliz]],1)*(DATOS_[Conc.Sal.09])))))))),
0)</f>
        <v>0</v>
      </c>
      <c r="S76" s="111">
        <f t="array" ref="S76">IFERROR(
(MEDIAN((IF(DATOS_[[Sexo]:[Sexo]]=$B76,IF(DATOS_[[AGRUP. CLAS. PROF.]:[AGRUP. CLAS. PROF.]]=$B75,IF(DATOS_[[Check Periodo Ref.]:[Check Periodo Ref.]]="Dentro",IF(DATOS_[[Check Equiparado]:[Check Equiparado]]="Sí",IF(DATOS!AN$5="Sí",(1/DATOS_[[% anualiz]:[% anualiz]]),1)*IF(DATOS!AN$4="Sí",1/DATOS_[[% normaliz]:[% normaliz]],1)*(DATOS_[Conc.Sal.10])))))))),
0)</f>
        <v>0</v>
      </c>
      <c r="T76" s="111">
        <f t="array" ref="T76">IFERROR(
(MEDIAN((IF(DATOS_[[Sexo]:[Sexo]]=$B76,IF(DATOS_[[AGRUP. CLAS. PROF.]:[AGRUP. CLAS. PROF.]]=$B75,IF(DATOS_[[Check Periodo Ref.]:[Check Periodo Ref.]]="Dentro",IF(DATOS_[[Check Equiparado]:[Check Equiparado]]="Sí",IF(DATOS!AO$5="Sí",(1/DATOS_[[% anualiz]:[% anualiz]]),1)*IF(DATOS!AO$4="Sí",1/DATOS_[[% normaliz]:[% normaliz]],1)*(DATOS_[Conc.Sal.11])))))))),
0)</f>
        <v>0</v>
      </c>
      <c r="U76" s="111">
        <f t="array" ref="U76">IFERROR(
(MEDIAN((IF(DATOS_[[Sexo]:[Sexo]]=$B76,IF(DATOS_[[AGRUP. CLAS. PROF.]:[AGRUP. CLAS. PROF.]]=$B75,IF(DATOS_[[Check Periodo Ref.]:[Check Periodo Ref.]]="Dentro",IF(DATOS_[[Check Equiparado]:[Check Equiparado]]="Sí",IF(DATOS!AP$5="Sí",(1/DATOS_[[% anualiz]:[% anualiz]]),1)*IF(DATOS!AP$4="Sí",1/DATOS_[[% normaliz]:[% normaliz]],1)*(DATOS_[Conc.Sal.12])))))))),
0)</f>
        <v>0</v>
      </c>
      <c r="V76" s="111">
        <f t="array" ref="V76">IFERROR(
(MEDIAN((IF(DATOS_[[Sexo]:[Sexo]]=$B76,IF(DATOS_[[AGRUP. CLAS. PROF.]:[AGRUP. CLAS. PROF.]]=$B75,IF(DATOS_[[Check Periodo Ref.]:[Check Periodo Ref.]]="Dentro",IF(DATOS_[[Check Equiparado]:[Check Equiparado]]="Sí",IF(DATOS!AQ$5="Sí",(1/DATOS_[[% anualiz]:[% anualiz]]),1)*IF(DATOS!AQ$4="Sí",1/DATOS_[[% normaliz]:[% normaliz]],1)*(DATOS_[Conc.Sal.13])))))))),
0)</f>
        <v>0</v>
      </c>
      <c r="W76" s="111">
        <f t="array" ref="W76">IFERROR(
(MEDIAN((IF(DATOS_[[Sexo]:[Sexo]]=$B76,IF(DATOS_[[AGRUP. CLAS. PROF.]:[AGRUP. CLAS. PROF.]]=$B75,IF(DATOS_[[Check Periodo Ref.]:[Check Periodo Ref.]]="Dentro",IF(DATOS_[[Check Equiparado]:[Check Equiparado]]="Sí",IF(DATOS!AR$5="Sí",(1/DATOS_[[% anualiz]:[% anualiz]]),1)*IF(DATOS!AR$4="Sí",1/DATOS_[[% normaliz]:[% normaliz]],1)*(DATOS_[Conc.Sal.14])))))))),
0)</f>
        <v>0</v>
      </c>
      <c r="X76" s="111">
        <f t="array" ref="X76">IFERROR(
(MEDIAN((IF(DATOS_[[Sexo]:[Sexo]]=$B76,IF(DATOS_[[AGRUP. CLAS. PROF.]:[AGRUP. CLAS. PROF.]]=$B75,IF(DATOS_[[Check Periodo Ref.]:[Check Periodo Ref.]]="Dentro",IF(DATOS_[[Check Equiparado]:[Check Equiparado]]="Sí",IF(DATOS!AS$5="Sí",(1/DATOS_[[% anualiz]:[% anualiz]]),1)*IF(DATOS!AS$4="Sí",1/DATOS_[[% normaliz]:[% normaliz]],1)*(DATOS_[Conc.Sal.15])))))))),
0)</f>
        <v>0</v>
      </c>
      <c r="Y76" s="111">
        <f t="array" ref="Y76">IFERROR(
(MEDIAN((IF(DATOS_[[Sexo]:[Sexo]]=$B76,IF(DATOS_[[AGRUP. CLAS. PROF.]:[AGRUP. CLAS. PROF.]]=$B75,IF(DATOS_[[Check Periodo Ref.]:[Check Periodo Ref.]]="Dentro",IF(DATOS_[[Check Equiparado]:[Check Equiparado]]="Sí",IF(DATOS!AT$5="Sí",(1/DATOS_[[% anualiz]:[% anualiz]]),1)*IF(DATOS!AT$4="Sí",1/DATOS_[[% normaliz]:[% normaliz]],1)*(DATOS_[Conc.Sal.16])))))))),
0)</f>
        <v>0</v>
      </c>
      <c r="Z76" s="111">
        <f t="array" ref="Z76">IFERROR(
(MEDIAN((IF(DATOS_[[Sexo]:[Sexo]]=$B76,IF(DATOS_[[AGRUP. CLAS. PROF.]:[AGRUP. CLAS. PROF.]]=$B75,IF(DATOS_[[Check Periodo Ref.]:[Check Periodo Ref.]]="Dentro",IF(DATOS_[[Check Equiparado]:[Check Equiparado]]="Sí",IF(DATOS!AU$5="Sí",(1/DATOS_[[% anualiz]:[% anualiz]]),1)*IF(DATOS!AU$4="Sí",1/DATOS_[[% normaliz]:[% normaliz]],1)*(DATOS_[Conc.Sal.17])))))))),
0)</f>
        <v>0</v>
      </c>
      <c r="AA76" s="111">
        <f t="array" ref="AA76">IFERROR(
(MEDIAN((IF(DATOS_[[Sexo]:[Sexo]]=$B76,IF(DATOS_[[AGRUP. CLAS. PROF.]:[AGRUP. CLAS. PROF.]]=$B75,IF(DATOS_[[Check Periodo Ref.]:[Check Periodo Ref.]]="Dentro",IF(DATOS_[[Check Equiparado]:[Check Equiparado]]="Sí",IF(DATOS!AV$5="Sí",(1/DATOS_[[% anualiz]:[% anualiz]]),1)*IF(DATOS!AV$4="Sí",1/DATOS_[[% normaliz]:[% normaliz]],1)*(DATOS_[Conc.Sal.18])))))))),
0)</f>
        <v>0</v>
      </c>
      <c r="AB76" s="111">
        <f t="array" ref="AB76">IFERROR(
(MEDIAN((IF(DATOS_[[Sexo]:[Sexo]]=$B76,IF(DATOS_[[AGRUP. CLAS. PROF.]:[AGRUP. CLAS. PROF.]]=$B75,IF(DATOS_[[Check Periodo Ref.]:[Check Periodo Ref.]]="Dentro",IF(DATOS_[[Check Equiparado]:[Check Equiparado]]="Sí",IF(DATOS!AW$5="Sí",(1/DATOS_[[% anualiz]:[% anualiz]]),1)*IF(DATOS!AW$4="Sí",1/DATOS_[[% normaliz]:[% normaliz]],1)*(DATOS_[Conc.Sal.19])))))))),
0)</f>
        <v>0</v>
      </c>
      <c r="AC76" s="111">
        <f t="array" ref="AC76">IFERROR(
(MEDIAN((IF(DATOS_[[Sexo]:[Sexo]]=$B76,IF(DATOS_[[AGRUP. CLAS. PROF.]:[AGRUP. CLAS. PROF.]]=$B75,IF(DATOS_[[Check Periodo Ref.]:[Check Periodo Ref.]]="Dentro",IF(DATOS_[[Check Equiparado]:[Check Equiparado]]="Sí",IF(DATOS!AX$5="Sí",(1/DATOS_[[% anualiz]:[% anualiz]]),1)*IF(DATOS!AX$4="Sí",1/DATOS_[[% normaliz]:[% normaliz]],1)*(DATOS_[Conc.Sal.20])))))))),
0)</f>
        <v>0</v>
      </c>
      <c r="AD76" s="111">
        <f t="array" ref="AD76">IFERROR(
(MEDIAN((IF(DATOS_[[Sexo]:[Sexo]]=$B76,IF(DATOS_[[AGRUP. CLAS. PROF.]:[AGRUP. CLAS. PROF.]]=$B75,IF(DATOS_[[Check Periodo Ref.]:[Check Periodo Ref.]]="Dentro",IF(DATOS_[[Check Equiparado]:[Check Equiparado]]="Sí",IF(DATOS!AY$5="Sí",(1/DATOS_[[% anualiz]:[% anualiz]]),1)*IF(DATOS!AY$4="Sí",1/DATOS_[[% normaliz]:[% normaliz]],1)*(DATOS_[Conc.Sal.21])))))))),
0)</f>
        <v>0</v>
      </c>
      <c r="AE76" s="111">
        <f t="array" ref="AE76">IFERROR(
(MEDIAN((IF(DATOS_[[Sexo]:[Sexo]]=$B76,IF(DATOS_[[AGRUP. CLAS. PROF.]:[AGRUP. CLAS. PROF.]]=$B75,IF(DATOS_[[Check Periodo Ref.]:[Check Periodo Ref.]]="Dentro",IF(DATOS_[[Check Equiparado]:[Check Equiparado]]="Sí",IF(DATOS!AZ$5="Sí",(1/DATOS_[[% anualiz]:[% anualiz]]),1)*IF(DATOS!AZ$4="Sí",1/DATOS_[[% normaliz]:[% normaliz]],1)*(DATOS_[Conc.Sal.22])))))))),
0)</f>
        <v>0</v>
      </c>
      <c r="AF76" s="111">
        <f t="array" ref="AF76">IFERROR(
(MEDIAN((IF(DATOS_[[Sexo]:[Sexo]]=$B76,IF(DATOS_[[AGRUP. CLAS. PROF.]:[AGRUP. CLAS. PROF.]]=$B75,IF(DATOS_[[Check Periodo Ref.]:[Check Periodo Ref.]]="Dentro",IF(DATOS_[[Check Equiparado]:[Check Equiparado]]="Sí",IF(DATOS!BA$5="Sí",(1/DATOS_[[% anualiz]:[% anualiz]]),1)*IF(DATOS!BA$4="Sí",1/DATOS_[[% normaliz]:[% normaliz]],1)*(DATOS_[Conc.Sal.23])))))))),
0)</f>
        <v>0</v>
      </c>
      <c r="AG76" s="111">
        <f t="array" ref="AG76">IFERROR(
(MEDIAN((IF(DATOS_[[Sexo]:[Sexo]]=$B76,IF(DATOS_[[AGRUP. CLAS. PROF.]:[AGRUP. CLAS. PROF.]]=$B75,IF(DATOS_[[Check Periodo Ref.]:[Check Periodo Ref.]]="Dentro",IF(DATOS_[[Check Equiparado]:[Check Equiparado]]="Sí",IF(DATOS!BB$5="Sí",(1/DATOS_[[% anualiz]:[% anualiz]]),1)*IF(DATOS!BB$4="Sí",1/DATOS_[[% normaliz]:[% normaliz]],1)*(DATOS_[Conc.Sal.24])))))))),
0)</f>
        <v>0</v>
      </c>
      <c r="AH76" s="111">
        <f t="array" ref="AH76">IFERROR(
(MEDIAN((IF(DATOS_[[Sexo]:[Sexo]]=$B76,IF(DATOS_[[AGRUP. CLAS. PROF.]:[AGRUP. CLAS. PROF.]]=$B75,IF(DATOS_[[Check Periodo Ref.]:[Check Periodo Ref.]]="Dentro",IF(DATOS_[[Check Equiparado]:[Check Equiparado]]="Sí",IF(DATOS!BC$5="Sí",(1/DATOS_[[% anualiz]:[% anualiz]]),1)*IF(DATOS!BC$4="Sí",1/DATOS_[[% normaliz]:[% normaliz]],1)*(DATOS_[Conc.Sal.25])))))))),
0)</f>
        <v>0</v>
      </c>
      <c r="AI76" s="111">
        <f t="array" ref="AI76">IFERROR(
(MEDIAN((IF(DATOS_[[Sexo]:[Sexo]]=$B76,IF(DATOS_[[AGRUP. CLAS. PROF.]:[AGRUP. CLAS. PROF.]]=$B75,IF(DATOS_[[Check Periodo Ref.]:[Check Periodo Ref.]]="Dentro",IF(DATOS_[[Check Equiparado]:[Check Equiparado]]="Sí",IF(DATOS!BD$5="Sí",(1/DATOS_[[% anualiz]:[% anualiz]]),1)*IF(DATOS!BD$4="Sí",1/DATOS_[[% normaliz]:[% normaliz]],1)*(DATOS_[Conc.Sal.26])))))))),
0)</f>
        <v>0</v>
      </c>
      <c r="AJ76" s="111">
        <f t="array" ref="AJ76">IFERROR(
(MEDIAN((IF(DATOS_[[Sexo]:[Sexo]]=$B76,IF(DATOS_[[AGRUP. CLAS. PROF.]:[AGRUP. CLAS. PROF.]]=$B75,IF(DATOS_[[Check Periodo Ref.]:[Check Periodo Ref.]]="Dentro",IF(DATOS_[[Check Equiparado]:[Check Equiparado]]="Sí",IF(DATOS!BE$5="Sí",(1/DATOS_[[% anualiz]:[% anualiz]]),1)*IF(DATOS!BE$4="Sí",1/DATOS_[[% normaliz]:[% normaliz]],1)*(DATOS_[Conc.Sal.27])))))))),
0)</f>
        <v>0</v>
      </c>
      <c r="AK76" s="111">
        <f t="array" ref="AK76">IFERROR(
(MEDIAN((IF(DATOS_[[Sexo]:[Sexo]]=$B76,IF(DATOS_[[AGRUP. CLAS. PROF.]:[AGRUP. CLAS. PROF.]]=$B75,IF(DATOS_[[Check Periodo Ref.]:[Check Periodo Ref.]]="Dentro",IF(DATOS_[[Check Equiparado]:[Check Equiparado]]="Sí",IF(DATOS!BF$5="Sí",(1/DATOS_[[% anualiz]:[% anualiz]]),1)*IF(DATOS!BF$4="Sí",1/DATOS_[[% normaliz]:[% normaliz]],1)*(DATOS_[Conc.Sal.28])))))))),
0)</f>
        <v>0</v>
      </c>
      <c r="AL76" s="111">
        <f t="array" ref="AL76">IFERROR(
(MEDIAN((IF(DATOS_[[Sexo]:[Sexo]]=$B76,IF(DATOS_[[AGRUP. CLAS. PROF.]:[AGRUP. CLAS. PROF.]]=$B75,IF(DATOS_[[Check Periodo Ref.]:[Check Periodo Ref.]]="Dentro",IF(DATOS_[[Check Equiparado]:[Check Equiparado]]="Sí",IF(DATOS!BG$5="Sí",(1/DATOS_[[% anualiz]:[% anualiz]]),1)*IF(DATOS!BG$4="Sí",1/DATOS_[[% normaliz]:[% normaliz]],1)*(DATOS_[Conc.Sal.29])))))))),
0)</f>
        <v>0</v>
      </c>
      <c r="AM76" s="111">
        <f t="array" ref="AM76">IFERROR(
(MEDIAN((IF(DATOS_[[Sexo]:[Sexo]]=$B76,IF(DATOS_[[AGRUP. CLAS. PROF.]:[AGRUP. CLAS. PROF.]]=$B75,IF(DATOS_[[Check Periodo Ref.]:[Check Periodo Ref.]]="Dentro",IF(DATOS_[[Check Equiparado]:[Check Equiparado]]="Sí",IF(DATOS!BH$5="Sí",(1/DATOS_[[% anualiz]:[% anualiz]]),1)*IF(DATOS!BH$4="Sí",1/DATOS_[[% normaliz]:[% normaliz]],1)*(DATOS_[Conc.Sal.30])))))))),
0)</f>
        <v>0</v>
      </c>
      <c r="AN76" s="112">
        <f t="array" ref="AN76">IFERROR(
MEDIAN(IF(DATOS_[Sexo]=$B76,IF(DATOS_[[AGRUP. CLAS. PROF.]:[AGRUP. CLAS. PROF.]]=$B75,IF(DATOS_[Check Equiparado]="Sí",IF(DATOS_[Check Periodo Ref.]="Dentro",DATOS_[Tot COMPL.SAL Eq],FALSE))))),
0)</f>
        <v>0</v>
      </c>
      <c r="AO76" s="113">
        <f t="array" ref="AO76">IFERROR(
MEDIAN(IF(DATOS_[Sexo]=$B76,IF(DATOS_[[AGRUP. CLAS. PROF.]:[AGRUP. CLAS. PROF.]]=$B75,IF(DATOS_[Check Equiparado]="Sí",IF(DATOS_[Check Periodo Ref.]="Dentro",DATOS_[TOTAL SALARIO Eq],FALSE))))),
0)</f>
        <v>0</v>
      </c>
      <c r="AP76" s="114">
        <f t="array" ref="AP76">IFERROR(
(MEDIAN((IF(DATOS_[[Sexo]:[Sexo]]=$B76,IF(DATOS_[[AGRUP. CLAS. PROF.]:[AGRUP. CLAS. PROF.]]=$B75,IF(DATOS_[[Check Periodo Ref.]:[Check Periodo Ref.]]="Dentro",IF(DATOS_[[Check Equiparado]:[Check Equiparado]]="Sí",IF(DATOS!BI$5="Sí",(1/DATOS_[[% anualiz]:[% anualiz]]),1)*IF(DATOS!BI$4="Sí",1/DATOS_[[% normaliz]:[% normaliz]],1)*(DATOS_[C.Extra.01])))))))),
0)</f>
        <v>0</v>
      </c>
      <c r="AQ76" s="114">
        <f t="array" ref="AQ76">IFERROR(
(MEDIAN((IF(DATOS_[[Sexo]:[Sexo]]=$B76,IF(DATOS_[[AGRUP. CLAS. PROF.]:[AGRUP. CLAS. PROF.]]=$B75,IF(DATOS_[[Check Periodo Ref.]:[Check Periodo Ref.]]="Dentro",IF(DATOS_[[Check Equiparado]:[Check Equiparado]]="Sí",IF(DATOS!BJ$5="Sí",(1/DATOS_[[% anualiz]:[% anualiz]]),1)*IF(DATOS!BJ$4="Sí",1/DATOS_[[% normaliz]:[% normaliz]],1)*(DATOS_[C.Extra.02])))))))),
0)</f>
        <v>0</v>
      </c>
      <c r="AR76" s="114">
        <f t="array" ref="AR76">IFERROR(
(MEDIAN((IF(DATOS_[[Sexo]:[Sexo]]=$B76,IF(DATOS_[[AGRUP. CLAS. PROF.]:[AGRUP. CLAS. PROF.]]=$B75,IF(DATOS_[[Check Periodo Ref.]:[Check Periodo Ref.]]="Dentro",IF(DATOS_[[Check Equiparado]:[Check Equiparado]]="Sí",IF(DATOS!BK$5="Sí",(1/DATOS_[[% anualiz]:[% anualiz]]),1)*IF(DATOS!BK$4="Sí",1/DATOS_[[% normaliz]:[% normaliz]],1)*(DATOS_[C.Extra.03])))))))),
0)</f>
        <v>0</v>
      </c>
      <c r="AS76" s="114">
        <f t="array" ref="AS76">IFERROR(
(MEDIAN((IF(DATOS_[[Sexo]:[Sexo]]=$B76,IF(DATOS_[[AGRUP. CLAS. PROF.]:[AGRUP. CLAS. PROF.]]=$B75,IF(DATOS_[[Check Periodo Ref.]:[Check Periodo Ref.]]="Dentro",IF(DATOS_[[Check Equiparado]:[Check Equiparado]]="Sí",IF(DATOS!BL$5="Sí",(1/DATOS_[[% anualiz]:[% anualiz]]),1)*IF(DATOS!BL$4="Sí",1/DATOS_[[% normaliz]:[% normaliz]],1)*(DATOS_[C.Extra.04])))))))),
0)</f>
        <v>0</v>
      </c>
      <c r="AT76" s="114">
        <f t="array" ref="AT76">IFERROR(
(MEDIAN((IF(DATOS_[[Sexo]:[Sexo]]=$B76,IF(DATOS_[[AGRUP. CLAS. PROF.]:[AGRUP. CLAS. PROF.]]=$B75,IF(DATOS_[[Check Periodo Ref.]:[Check Periodo Ref.]]="Dentro",IF(DATOS_[[Check Equiparado]:[Check Equiparado]]="Sí",IF(DATOS!BM$5="Sí",(1/DATOS_[[% anualiz]:[% anualiz]]),1)*IF(DATOS!BM$4="Sí",1/DATOS_[[% normaliz]:[% normaliz]],1)*(DATOS_[C.Extra.05])))))))),
0)</f>
        <v>0</v>
      </c>
      <c r="AU76" s="115">
        <f t="array" ref="AU76">IFERROR(
MEDIAN(IF(DATOS_[Sexo]=$B76,IF(DATOS_[[AGRUP. CLAS. PROF.]:[AGRUP. CLAS. PROF.]]=$B75,IF(DATOS_[Check Equiparado]="Sí",IF(DATOS_[Check Periodo Ref.]="Dentro",DATOS_[Tot Extrasalarial Eq],FALSE))))),
0)</f>
        <v>0</v>
      </c>
      <c r="AV76" s="116">
        <f t="array" ref="AV76">IFERROR(
MEDIAN(IF(DATOS_[Sexo]=$B76,IF(DATOS_[[AGRUP. CLAS. PROF.]:[AGRUP. CLAS. PROF.]]=$B75,IF(DATOS_[Check Equiparado]="Sí",IF(DATOS_[Check Periodo Ref.]="Dentro",DATOS_[TOTAL Retrib Eq],FALSE))))),
0)</f>
        <v>0</v>
      </c>
    </row>
    <row r="77" spans="1:48" x14ac:dyDescent="0.3">
      <c r="A77" s="42" t="str">
        <f t="shared" ref="A77" si="86">+A76</f>
        <v>[ocultar]</v>
      </c>
      <c r="B77" s="86" t="s">
        <v>163</v>
      </c>
      <c r="C77" s="33">
        <f t="array" ref="C77">SUM(IF($B77=DATOS_[Sexo],
IF($B75=DATOS_[AGRUP. CLAS. PROF.],
IF("Dentro"=DATOS_[Check Periodo Ref.],
1/(COUNTIFS(DATOS_[Sexo],$B77,DATOS_[AGRUP. CLAS. PROF.],$B75,DATOS_[Check Periodo Ref.],"Dentro",DATOS_[id],DATOS_[id]))))))</f>
        <v>0</v>
      </c>
      <c r="D77" s="35">
        <f>COUNTIFS(DATOS_[AGRUP. CLAS. PROF.],$B75,DATOS_[Sexo],$B77,DATOS_[Check Periodo Ref.],"Dentro")</f>
        <v>0</v>
      </c>
      <c r="E77" s="35">
        <f>COUNTIFS(DATOS_[AGRUP. CLAS. PROF.],$B75,DATOS_[Sexo],$B77,DATOS_[Check Periodo Ref.],"Dentro",DATOS_[Check Nº SC Norm],"Sí")</f>
        <v>0</v>
      </c>
      <c r="F77" s="35">
        <f>COUNTIFS(DATOS_[AGRUP. CLAS. PROF.],$B75,DATOS_[Sexo],$B77,DATOS_[Check Periodo Ref.],"Dentro",DATOS_[Check Nº SC Anualiz],"Sí")</f>
        <v>0</v>
      </c>
      <c r="G77" s="35">
        <f>COUNTIFS(DATOS_[AGRUP. CLAS. PROF.],$B75,DATOS_[Sexo],$B77,DATOS_[Check Periodo Ref.],"Dentro",DATOS_[Check Nº SC Norm y Anualiz],"Sí")</f>
        <v>0</v>
      </c>
      <c r="H77" s="35">
        <f>COUNTIFS(DATOS_[AGRUP. CLAS. PROF.],$B75,DATOS_[Sexo],$B77,DATOS_[Check Periodo Ref.],"Dentro",DATOS_[Check Equiparación],"Sí")</f>
        <v>0</v>
      </c>
      <c r="I77" s="110" cm="1">
        <f t="array" ref="I77">IFERROR(
MEDIAN(IF(DATOS_[Sexo]=$B77,IF(DATOS_[[AGRUP. CLAS. PROF.]:[AGRUP. CLAS. PROF.]]=$B75,IF(DATOS_[Check Equiparado]="Sí",IF(DATOS_[Check Periodo Ref.]="Dentro",DATOS_[SALARIO BASE Eq],FALSE))))),
0)</f>
        <v>0</v>
      </c>
      <c r="J77" s="111">
        <f t="array" ref="J77">IFERROR(
(MEDIAN((IF(DATOS_[[Sexo]:[Sexo]]=$B77,IF(DATOS_[[AGRUP. CLAS. PROF.]:[AGRUP. CLAS. PROF.]]=$B75,IF(DATOS_[[Check Periodo Ref.]:[Check Periodo Ref.]]="Dentro",IF(DATOS_[[Check Equiparado]:[Check Equiparado]]="Sí",IF(DATOS!AE$5="Sí",(1/DATOS_[[% anualiz]:[% anualiz]]),1)*IF(DATOS!AE$4="Sí",1/DATOS_[[% normaliz]:[% normaliz]],1)*(DATOS_[Conc.Sal.01])))))))),
0)</f>
        <v>0</v>
      </c>
      <c r="K77" s="111">
        <f t="array" ref="K77">IFERROR(
(MEDIAN((IF(DATOS_[[Sexo]:[Sexo]]=$B77,IF(DATOS_[[AGRUP. CLAS. PROF.]:[AGRUP. CLAS. PROF.]]=$B75,IF(DATOS_[[Check Periodo Ref.]:[Check Periodo Ref.]]="Dentro",IF(DATOS_[[Check Equiparado]:[Check Equiparado]]="Sí",IF(DATOS!AF$5="Sí",(1/DATOS_[[% anualiz]:[% anualiz]]),1)*IF(DATOS!AF$4="Sí",1/DATOS_[[% normaliz]:[% normaliz]],1)*(DATOS_[Conc.Sal.02])))))))),
0)</f>
        <v>0</v>
      </c>
      <c r="L77" s="111">
        <f t="array" ref="L77">IFERROR(
(MEDIAN((IF(DATOS_[[Sexo]:[Sexo]]=$B77,IF(DATOS_[[AGRUP. CLAS. PROF.]:[AGRUP. CLAS. PROF.]]=$B75,IF(DATOS_[[Check Periodo Ref.]:[Check Periodo Ref.]]="Dentro",IF(DATOS_[[Check Equiparado]:[Check Equiparado]]="Sí",IF(DATOS!AG$5="Sí",(1/DATOS_[[% anualiz]:[% anualiz]]),1)*IF(DATOS!AG$4="Sí",1/DATOS_[[% normaliz]:[% normaliz]],1)*(DATOS_[Conc.Sal.03])))))))),
0)</f>
        <v>0</v>
      </c>
      <c r="M77" s="111">
        <f t="array" ref="M77">IFERROR(
(MEDIAN((IF(DATOS_[[Sexo]:[Sexo]]=$B77,IF(DATOS_[[AGRUP. CLAS. PROF.]:[AGRUP. CLAS. PROF.]]=$B75,IF(DATOS_[[Check Periodo Ref.]:[Check Periodo Ref.]]="Dentro",IF(DATOS_[[Check Equiparado]:[Check Equiparado]]="Sí",IF(DATOS!AH$5="Sí",(1/DATOS_[[% anualiz]:[% anualiz]]),1)*IF(DATOS!AH$4="Sí",1/DATOS_[[% normaliz]:[% normaliz]],1)*(DATOS_[Conc.Sal.04])))))))),
0)</f>
        <v>0</v>
      </c>
      <c r="N77" s="111">
        <f t="array" ref="N77">IFERROR(
(MEDIAN((IF(DATOS_[[Sexo]:[Sexo]]=$B77,IF(DATOS_[[AGRUP. CLAS. PROF.]:[AGRUP. CLAS. PROF.]]=$B75,IF(DATOS_[[Check Periodo Ref.]:[Check Periodo Ref.]]="Dentro",IF(DATOS_[[Check Equiparado]:[Check Equiparado]]="Sí",IF(DATOS!AI$5="Sí",(1/DATOS_[[% anualiz]:[% anualiz]]),1)*IF(DATOS!AI$4="Sí",1/DATOS_[[% normaliz]:[% normaliz]],1)*(DATOS_[Conc.Sal.05])))))))),
0)</f>
        <v>0</v>
      </c>
      <c r="O77" s="111">
        <f t="array" ref="O77">IFERROR(
(MEDIAN((IF(DATOS_[[Sexo]:[Sexo]]=$B77,IF(DATOS_[[AGRUP. CLAS. PROF.]:[AGRUP. CLAS. PROF.]]=$B75,IF(DATOS_[[Check Periodo Ref.]:[Check Periodo Ref.]]="Dentro",IF(DATOS_[[Check Equiparado]:[Check Equiparado]]="Sí",IF(DATOS!AJ$5="Sí",(1/DATOS_[[% anualiz]:[% anualiz]]),1)*IF(DATOS!AJ$4="Sí",1/DATOS_[[% normaliz]:[% normaliz]],1)*(DATOS_[Conc.Sal.06])))))))),
0)</f>
        <v>0</v>
      </c>
      <c r="P77" s="111">
        <f t="array" ref="P77">IFERROR(
(MEDIAN((IF(DATOS_[[Sexo]:[Sexo]]=$B77,IF(DATOS_[[AGRUP. CLAS. PROF.]:[AGRUP. CLAS. PROF.]]=$B75,IF(DATOS_[[Check Periodo Ref.]:[Check Periodo Ref.]]="Dentro",IF(DATOS_[[Check Equiparado]:[Check Equiparado]]="Sí",IF(DATOS!AK$5="Sí",(1/DATOS_[[% anualiz]:[% anualiz]]),1)*IF(DATOS!AK$4="Sí",1/DATOS_[[% normaliz]:[% normaliz]],1)*(DATOS_[Conc.Sal.07])))))))),
0)</f>
        <v>0</v>
      </c>
      <c r="Q77" s="111">
        <f t="array" ref="Q77">IFERROR(
(MEDIAN((IF(DATOS_[[Sexo]:[Sexo]]=$B77,IF(DATOS_[[AGRUP. CLAS. PROF.]:[AGRUP. CLAS. PROF.]]=$B75,IF(DATOS_[[Check Periodo Ref.]:[Check Periodo Ref.]]="Dentro",IF(DATOS_[[Check Equiparado]:[Check Equiparado]]="Sí",IF(DATOS!AL$5="Sí",(1/DATOS_[[% anualiz]:[% anualiz]]),1)*IF(DATOS!AL$4="Sí",1/DATOS_[[% normaliz]:[% normaliz]],1)*(DATOS_[Conc.Sal.08])))))))),
0)</f>
        <v>0</v>
      </c>
      <c r="R77" s="111">
        <f t="array" ref="R77">IFERROR(
(MEDIAN((IF(DATOS_[[Sexo]:[Sexo]]=$B77,IF(DATOS_[[AGRUP. CLAS. PROF.]:[AGRUP. CLAS. PROF.]]=$B75,IF(DATOS_[[Check Periodo Ref.]:[Check Periodo Ref.]]="Dentro",IF(DATOS_[[Check Equiparado]:[Check Equiparado]]="Sí",IF(DATOS!AM$5="Sí",(1/DATOS_[[% anualiz]:[% anualiz]]),1)*IF(DATOS!AM$4="Sí",1/DATOS_[[% normaliz]:[% normaliz]],1)*(DATOS_[Conc.Sal.09])))))))),
0)</f>
        <v>0</v>
      </c>
      <c r="S77" s="111">
        <f t="array" ref="S77">IFERROR(
(MEDIAN((IF(DATOS_[[Sexo]:[Sexo]]=$B77,IF(DATOS_[[AGRUP. CLAS. PROF.]:[AGRUP. CLAS. PROF.]]=$B75,IF(DATOS_[[Check Periodo Ref.]:[Check Periodo Ref.]]="Dentro",IF(DATOS_[[Check Equiparado]:[Check Equiparado]]="Sí",IF(DATOS!AN$5="Sí",(1/DATOS_[[% anualiz]:[% anualiz]]),1)*IF(DATOS!AN$4="Sí",1/DATOS_[[% normaliz]:[% normaliz]],1)*(DATOS_[Conc.Sal.10])))))))),
0)</f>
        <v>0</v>
      </c>
      <c r="T77" s="111">
        <f t="array" ref="T77">IFERROR(
(MEDIAN((IF(DATOS_[[Sexo]:[Sexo]]=$B77,IF(DATOS_[[AGRUP. CLAS. PROF.]:[AGRUP. CLAS. PROF.]]=$B75,IF(DATOS_[[Check Periodo Ref.]:[Check Periodo Ref.]]="Dentro",IF(DATOS_[[Check Equiparado]:[Check Equiparado]]="Sí",IF(DATOS!AO$5="Sí",(1/DATOS_[[% anualiz]:[% anualiz]]),1)*IF(DATOS!AO$4="Sí",1/DATOS_[[% normaliz]:[% normaliz]],1)*(DATOS_[Conc.Sal.11])))))))),
0)</f>
        <v>0</v>
      </c>
      <c r="U77" s="111">
        <f t="array" ref="U77">IFERROR(
(MEDIAN((IF(DATOS_[[Sexo]:[Sexo]]=$B77,IF(DATOS_[[AGRUP. CLAS. PROF.]:[AGRUP. CLAS. PROF.]]=$B75,IF(DATOS_[[Check Periodo Ref.]:[Check Periodo Ref.]]="Dentro",IF(DATOS_[[Check Equiparado]:[Check Equiparado]]="Sí",IF(DATOS!AP$5="Sí",(1/DATOS_[[% anualiz]:[% anualiz]]),1)*IF(DATOS!AP$4="Sí",1/DATOS_[[% normaliz]:[% normaliz]],1)*(DATOS_[Conc.Sal.12])))))))),
0)</f>
        <v>0</v>
      </c>
      <c r="V77" s="111">
        <f t="array" ref="V77">IFERROR(
(MEDIAN((IF(DATOS_[[Sexo]:[Sexo]]=$B77,IF(DATOS_[[AGRUP. CLAS. PROF.]:[AGRUP. CLAS. PROF.]]=$B75,IF(DATOS_[[Check Periodo Ref.]:[Check Periodo Ref.]]="Dentro",IF(DATOS_[[Check Equiparado]:[Check Equiparado]]="Sí",IF(DATOS!AQ$5="Sí",(1/DATOS_[[% anualiz]:[% anualiz]]),1)*IF(DATOS!AQ$4="Sí",1/DATOS_[[% normaliz]:[% normaliz]],1)*(DATOS_[Conc.Sal.13])))))))),
0)</f>
        <v>0</v>
      </c>
      <c r="W77" s="111">
        <f t="array" ref="W77">IFERROR(
(MEDIAN((IF(DATOS_[[Sexo]:[Sexo]]=$B77,IF(DATOS_[[AGRUP. CLAS. PROF.]:[AGRUP. CLAS. PROF.]]=$B75,IF(DATOS_[[Check Periodo Ref.]:[Check Periodo Ref.]]="Dentro",IF(DATOS_[[Check Equiparado]:[Check Equiparado]]="Sí",IF(DATOS!AR$5="Sí",(1/DATOS_[[% anualiz]:[% anualiz]]),1)*IF(DATOS!AR$4="Sí",1/DATOS_[[% normaliz]:[% normaliz]],1)*(DATOS_[Conc.Sal.14])))))))),
0)</f>
        <v>0</v>
      </c>
      <c r="X77" s="111">
        <f t="array" ref="X77">IFERROR(
(MEDIAN((IF(DATOS_[[Sexo]:[Sexo]]=$B77,IF(DATOS_[[AGRUP. CLAS. PROF.]:[AGRUP. CLAS. PROF.]]=$B75,IF(DATOS_[[Check Periodo Ref.]:[Check Periodo Ref.]]="Dentro",IF(DATOS_[[Check Equiparado]:[Check Equiparado]]="Sí",IF(DATOS!AS$5="Sí",(1/DATOS_[[% anualiz]:[% anualiz]]),1)*IF(DATOS!AS$4="Sí",1/DATOS_[[% normaliz]:[% normaliz]],1)*(DATOS_[Conc.Sal.15])))))))),
0)</f>
        <v>0</v>
      </c>
      <c r="Y77" s="111">
        <f t="array" ref="Y77">IFERROR(
(MEDIAN((IF(DATOS_[[Sexo]:[Sexo]]=$B77,IF(DATOS_[[AGRUP. CLAS. PROF.]:[AGRUP. CLAS. PROF.]]=$B75,IF(DATOS_[[Check Periodo Ref.]:[Check Periodo Ref.]]="Dentro",IF(DATOS_[[Check Equiparado]:[Check Equiparado]]="Sí",IF(DATOS!AT$5="Sí",(1/DATOS_[[% anualiz]:[% anualiz]]),1)*IF(DATOS!AT$4="Sí",1/DATOS_[[% normaliz]:[% normaliz]],1)*(DATOS_[Conc.Sal.16])))))))),
0)</f>
        <v>0</v>
      </c>
      <c r="Z77" s="111">
        <f t="array" ref="Z77">IFERROR(
(MEDIAN((IF(DATOS_[[Sexo]:[Sexo]]=$B77,IF(DATOS_[[AGRUP. CLAS. PROF.]:[AGRUP. CLAS. PROF.]]=$B75,IF(DATOS_[[Check Periodo Ref.]:[Check Periodo Ref.]]="Dentro",IF(DATOS_[[Check Equiparado]:[Check Equiparado]]="Sí",IF(DATOS!AU$5="Sí",(1/DATOS_[[% anualiz]:[% anualiz]]),1)*IF(DATOS!AU$4="Sí",1/DATOS_[[% normaliz]:[% normaliz]],1)*(DATOS_[Conc.Sal.17])))))))),
0)</f>
        <v>0</v>
      </c>
      <c r="AA77" s="111">
        <f t="array" ref="AA77">IFERROR(
(MEDIAN((IF(DATOS_[[Sexo]:[Sexo]]=$B77,IF(DATOS_[[AGRUP. CLAS. PROF.]:[AGRUP. CLAS. PROF.]]=$B75,IF(DATOS_[[Check Periodo Ref.]:[Check Periodo Ref.]]="Dentro",IF(DATOS_[[Check Equiparado]:[Check Equiparado]]="Sí",IF(DATOS!AV$5="Sí",(1/DATOS_[[% anualiz]:[% anualiz]]),1)*IF(DATOS!AV$4="Sí",1/DATOS_[[% normaliz]:[% normaliz]],1)*(DATOS_[Conc.Sal.18])))))))),
0)</f>
        <v>0</v>
      </c>
      <c r="AB77" s="111">
        <f t="array" ref="AB77">IFERROR(
(MEDIAN((IF(DATOS_[[Sexo]:[Sexo]]=$B77,IF(DATOS_[[AGRUP. CLAS. PROF.]:[AGRUP. CLAS. PROF.]]=$B75,IF(DATOS_[[Check Periodo Ref.]:[Check Periodo Ref.]]="Dentro",IF(DATOS_[[Check Equiparado]:[Check Equiparado]]="Sí",IF(DATOS!AW$5="Sí",(1/DATOS_[[% anualiz]:[% anualiz]]),1)*IF(DATOS!AW$4="Sí",1/DATOS_[[% normaliz]:[% normaliz]],1)*(DATOS_[Conc.Sal.19])))))))),
0)</f>
        <v>0</v>
      </c>
      <c r="AC77" s="111">
        <f t="array" ref="AC77">IFERROR(
(MEDIAN((IF(DATOS_[[Sexo]:[Sexo]]=$B77,IF(DATOS_[[AGRUP. CLAS. PROF.]:[AGRUP. CLAS. PROF.]]=$B75,IF(DATOS_[[Check Periodo Ref.]:[Check Periodo Ref.]]="Dentro",IF(DATOS_[[Check Equiparado]:[Check Equiparado]]="Sí",IF(DATOS!AX$5="Sí",(1/DATOS_[[% anualiz]:[% anualiz]]),1)*IF(DATOS!AX$4="Sí",1/DATOS_[[% normaliz]:[% normaliz]],1)*(DATOS_[Conc.Sal.20])))))))),
0)</f>
        <v>0</v>
      </c>
      <c r="AD77" s="111">
        <f t="array" ref="AD77">IFERROR(
(MEDIAN((IF(DATOS_[[Sexo]:[Sexo]]=$B77,IF(DATOS_[[AGRUP. CLAS. PROF.]:[AGRUP. CLAS. PROF.]]=$B75,IF(DATOS_[[Check Periodo Ref.]:[Check Periodo Ref.]]="Dentro",IF(DATOS_[[Check Equiparado]:[Check Equiparado]]="Sí",IF(DATOS!AY$5="Sí",(1/DATOS_[[% anualiz]:[% anualiz]]),1)*IF(DATOS!AY$4="Sí",1/DATOS_[[% normaliz]:[% normaliz]],1)*(DATOS_[Conc.Sal.21])))))))),
0)</f>
        <v>0</v>
      </c>
      <c r="AE77" s="111">
        <f t="array" ref="AE77">IFERROR(
(MEDIAN((IF(DATOS_[[Sexo]:[Sexo]]=$B77,IF(DATOS_[[AGRUP. CLAS. PROF.]:[AGRUP. CLAS. PROF.]]=$B75,IF(DATOS_[[Check Periodo Ref.]:[Check Periodo Ref.]]="Dentro",IF(DATOS_[[Check Equiparado]:[Check Equiparado]]="Sí",IF(DATOS!AZ$5="Sí",(1/DATOS_[[% anualiz]:[% anualiz]]),1)*IF(DATOS!AZ$4="Sí",1/DATOS_[[% normaliz]:[% normaliz]],1)*(DATOS_[Conc.Sal.22])))))))),
0)</f>
        <v>0</v>
      </c>
      <c r="AF77" s="111">
        <f t="array" ref="AF77">IFERROR(
(MEDIAN((IF(DATOS_[[Sexo]:[Sexo]]=$B77,IF(DATOS_[[AGRUP. CLAS. PROF.]:[AGRUP. CLAS. PROF.]]=$B75,IF(DATOS_[[Check Periodo Ref.]:[Check Periodo Ref.]]="Dentro",IF(DATOS_[[Check Equiparado]:[Check Equiparado]]="Sí",IF(DATOS!BA$5="Sí",(1/DATOS_[[% anualiz]:[% anualiz]]),1)*IF(DATOS!BA$4="Sí",1/DATOS_[[% normaliz]:[% normaliz]],1)*(DATOS_[Conc.Sal.23])))))))),
0)</f>
        <v>0</v>
      </c>
      <c r="AG77" s="111">
        <f t="array" ref="AG77">IFERROR(
(MEDIAN((IF(DATOS_[[Sexo]:[Sexo]]=$B77,IF(DATOS_[[AGRUP. CLAS. PROF.]:[AGRUP. CLAS. PROF.]]=$B75,IF(DATOS_[[Check Periodo Ref.]:[Check Periodo Ref.]]="Dentro",IF(DATOS_[[Check Equiparado]:[Check Equiparado]]="Sí",IF(DATOS!BB$5="Sí",(1/DATOS_[[% anualiz]:[% anualiz]]),1)*IF(DATOS!BB$4="Sí",1/DATOS_[[% normaliz]:[% normaliz]],1)*(DATOS_[Conc.Sal.24])))))))),
0)</f>
        <v>0</v>
      </c>
      <c r="AH77" s="111">
        <f t="array" ref="AH77">IFERROR(
(MEDIAN((IF(DATOS_[[Sexo]:[Sexo]]=$B77,IF(DATOS_[[AGRUP. CLAS. PROF.]:[AGRUP. CLAS. PROF.]]=$B75,IF(DATOS_[[Check Periodo Ref.]:[Check Periodo Ref.]]="Dentro",IF(DATOS_[[Check Equiparado]:[Check Equiparado]]="Sí",IF(DATOS!BC$5="Sí",(1/DATOS_[[% anualiz]:[% anualiz]]),1)*IF(DATOS!BC$4="Sí",1/DATOS_[[% normaliz]:[% normaliz]],1)*(DATOS_[Conc.Sal.25])))))))),
0)</f>
        <v>0</v>
      </c>
      <c r="AI77" s="111">
        <f t="array" ref="AI77">IFERROR(
(MEDIAN((IF(DATOS_[[Sexo]:[Sexo]]=$B77,IF(DATOS_[[AGRUP. CLAS. PROF.]:[AGRUP. CLAS. PROF.]]=$B75,IF(DATOS_[[Check Periodo Ref.]:[Check Periodo Ref.]]="Dentro",IF(DATOS_[[Check Equiparado]:[Check Equiparado]]="Sí",IF(DATOS!BD$5="Sí",(1/DATOS_[[% anualiz]:[% anualiz]]),1)*IF(DATOS!BD$4="Sí",1/DATOS_[[% normaliz]:[% normaliz]],1)*(DATOS_[Conc.Sal.26])))))))),
0)</f>
        <v>0</v>
      </c>
      <c r="AJ77" s="111">
        <f t="array" ref="AJ77">IFERROR(
(MEDIAN((IF(DATOS_[[Sexo]:[Sexo]]=$B77,IF(DATOS_[[AGRUP. CLAS. PROF.]:[AGRUP. CLAS. PROF.]]=$B75,IF(DATOS_[[Check Periodo Ref.]:[Check Periodo Ref.]]="Dentro",IF(DATOS_[[Check Equiparado]:[Check Equiparado]]="Sí",IF(DATOS!BE$5="Sí",(1/DATOS_[[% anualiz]:[% anualiz]]),1)*IF(DATOS!BE$4="Sí",1/DATOS_[[% normaliz]:[% normaliz]],1)*(DATOS_[Conc.Sal.27])))))))),
0)</f>
        <v>0</v>
      </c>
      <c r="AK77" s="111">
        <f t="array" ref="AK77">IFERROR(
(MEDIAN((IF(DATOS_[[Sexo]:[Sexo]]=$B77,IF(DATOS_[[AGRUP. CLAS. PROF.]:[AGRUP. CLAS. PROF.]]=$B75,IF(DATOS_[[Check Periodo Ref.]:[Check Periodo Ref.]]="Dentro",IF(DATOS_[[Check Equiparado]:[Check Equiparado]]="Sí",IF(DATOS!BF$5="Sí",(1/DATOS_[[% anualiz]:[% anualiz]]),1)*IF(DATOS!BF$4="Sí",1/DATOS_[[% normaliz]:[% normaliz]],1)*(DATOS_[Conc.Sal.28])))))))),
0)</f>
        <v>0</v>
      </c>
      <c r="AL77" s="111">
        <f t="array" ref="AL77">IFERROR(
(MEDIAN((IF(DATOS_[[Sexo]:[Sexo]]=$B77,IF(DATOS_[[AGRUP. CLAS. PROF.]:[AGRUP. CLAS. PROF.]]=$B75,IF(DATOS_[[Check Periodo Ref.]:[Check Periodo Ref.]]="Dentro",IF(DATOS_[[Check Equiparado]:[Check Equiparado]]="Sí",IF(DATOS!BG$5="Sí",(1/DATOS_[[% anualiz]:[% anualiz]]),1)*IF(DATOS!BG$4="Sí",1/DATOS_[[% normaliz]:[% normaliz]],1)*(DATOS_[Conc.Sal.29])))))))),
0)</f>
        <v>0</v>
      </c>
      <c r="AM77" s="111">
        <f t="array" ref="AM77">IFERROR(
(MEDIAN((IF(DATOS_[[Sexo]:[Sexo]]=$B77,IF(DATOS_[[AGRUP. CLAS. PROF.]:[AGRUP. CLAS. PROF.]]=$B75,IF(DATOS_[[Check Periodo Ref.]:[Check Periodo Ref.]]="Dentro",IF(DATOS_[[Check Equiparado]:[Check Equiparado]]="Sí",IF(DATOS!BH$5="Sí",(1/DATOS_[[% anualiz]:[% anualiz]]),1)*IF(DATOS!BH$4="Sí",1/DATOS_[[% normaliz]:[% normaliz]],1)*(DATOS_[Conc.Sal.30])))))))),
0)</f>
        <v>0</v>
      </c>
      <c r="AN77" s="112">
        <f t="array" ref="AN77">IFERROR(
MEDIAN(IF(DATOS_[Sexo]=$B77,IF(DATOS_[[AGRUP. CLAS. PROF.]:[AGRUP. CLAS. PROF.]]=$B75,IF(DATOS_[Check Equiparado]="Sí",IF(DATOS_[Check Periodo Ref.]="Dentro",DATOS_[Tot COMPL.SAL Eq],FALSE))))),
0)</f>
        <v>0</v>
      </c>
      <c r="AO77" s="113">
        <f t="array" ref="AO77">IFERROR(
MEDIAN(IF(DATOS_[Sexo]=$B77,IF(DATOS_[[AGRUP. CLAS. PROF.]:[AGRUP. CLAS. PROF.]]=$B75,IF(DATOS_[Check Equiparado]="Sí",IF(DATOS_[Check Periodo Ref.]="Dentro",DATOS_[TOTAL SALARIO Eq],FALSE))))),
0)</f>
        <v>0</v>
      </c>
      <c r="AP77" s="114">
        <f t="array" ref="AP77">IFERROR(
(MEDIAN((IF(DATOS_[[Sexo]:[Sexo]]=$B77,IF(DATOS_[[AGRUP. CLAS. PROF.]:[AGRUP. CLAS. PROF.]]=$B75,IF(DATOS_[[Check Periodo Ref.]:[Check Periodo Ref.]]="Dentro",IF(DATOS_[[Check Equiparado]:[Check Equiparado]]="Sí",IF(DATOS!BI$5="Sí",(1/DATOS_[[% anualiz]:[% anualiz]]),1)*IF(DATOS!BI$4="Sí",1/DATOS_[[% normaliz]:[% normaliz]],1)*(DATOS_[C.Extra.01])))))))),
0)</f>
        <v>0</v>
      </c>
      <c r="AQ77" s="114">
        <f t="array" ref="AQ77">IFERROR(
(MEDIAN((IF(DATOS_[[Sexo]:[Sexo]]=$B77,IF(DATOS_[[AGRUP. CLAS. PROF.]:[AGRUP. CLAS. PROF.]]=$B75,IF(DATOS_[[Check Periodo Ref.]:[Check Periodo Ref.]]="Dentro",IF(DATOS_[[Check Equiparado]:[Check Equiparado]]="Sí",IF(DATOS!BJ$5="Sí",(1/DATOS_[[% anualiz]:[% anualiz]]),1)*IF(DATOS!BJ$4="Sí",1/DATOS_[[% normaliz]:[% normaliz]],1)*(DATOS_[C.Extra.02])))))))),
0)</f>
        <v>0</v>
      </c>
      <c r="AR77" s="114">
        <f t="array" ref="AR77">IFERROR(
(MEDIAN((IF(DATOS_[[Sexo]:[Sexo]]=$B77,IF(DATOS_[[AGRUP. CLAS. PROF.]:[AGRUP. CLAS. PROF.]]=$B75,IF(DATOS_[[Check Periodo Ref.]:[Check Periodo Ref.]]="Dentro",IF(DATOS_[[Check Equiparado]:[Check Equiparado]]="Sí",IF(DATOS!BK$5="Sí",(1/DATOS_[[% anualiz]:[% anualiz]]),1)*IF(DATOS!BK$4="Sí",1/DATOS_[[% normaliz]:[% normaliz]],1)*(DATOS_[C.Extra.03])))))))),
0)</f>
        <v>0</v>
      </c>
      <c r="AS77" s="114">
        <f t="array" ref="AS77">IFERROR(
(MEDIAN((IF(DATOS_[[Sexo]:[Sexo]]=$B77,IF(DATOS_[[AGRUP. CLAS. PROF.]:[AGRUP. CLAS. PROF.]]=$B75,IF(DATOS_[[Check Periodo Ref.]:[Check Periodo Ref.]]="Dentro",IF(DATOS_[[Check Equiparado]:[Check Equiparado]]="Sí",IF(DATOS!BL$5="Sí",(1/DATOS_[[% anualiz]:[% anualiz]]),1)*IF(DATOS!BL$4="Sí",1/DATOS_[[% normaliz]:[% normaliz]],1)*(DATOS_[C.Extra.04])))))))),
0)</f>
        <v>0</v>
      </c>
      <c r="AT77" s="114">
        <f t="array" ref="AT77">IFERROR(
(MEDIAN((IF(DATOS_[[Sexo]:[Sexo]]=$B77,IF(DATOS_[[AGRUP. CLAS. PROF.]:[AGRUP. CLAS. PROF.]]=$B75,IF(DATOS_[[Check Periodo Ref.]:[Check Periodo Ref.]]="Dentro",IF(DATOS_[[Check Equiparado]:[Check Equiparado]]="Sí",IF(DATOS!BM$5="Sí",(1/DATOS_[[% anualiz]:[% anualiz]]),1)*IF(DATOS!BM$4="Sí",1/DATOS_[[% normaliz]:[% normaliz]],1)*(DATOS_[C.Extra.05])))))))),
0)</f>
        <v>0</v>
      </c>
      <c r="AU77" s="115">
        <f t="array" ref="AU77">IFERROR(
MEDIAN(IF(DATOS_[Sexo]=$B77,IF(DATOS_[[AGRUP. CLAS. PROF.]:[AGRUP. CLAS. PROF.]]=$B75,IF(DATOS_[Check Equiparado]="Sí",IF(DATOS_[Check Periodo Ref.]="Dentro",DATOS_[Tot Extrasalarial Eq],FALSE))))),
0)</f>
        <v>0</v>
      </c>
      <c r="AV77" s="116">
        <f t="array" ref="AV77">IFERROR(
MEDIAN(IF(DATOS_[Sexo]=$B77,IF(DATOS_[[AGRUP. CLAS. PROF.]:[AGRUP. CLAS. PROF.]]=$B75,IF(DATOS_[Check Equiparado]="Sí",IF(DATOS_[Check Periodo Ref.]="Dentro",DATOS_[TOTAL Retrib Eq],FALSE))))),
0)</f>
        <v>0</v>
      </c>
    </row>
    <row r="78" spans="1:48" ht="17.25" thickBot="1" x14ac:dyDescent="0.35">
      <c r="A78" s="42" t="str">
        <f t="shared" ref="A78" si="87">+A79</f>
        <v>[ocultar]</v>
      </c>
      <c r="B78" s="90" t="s">
        <v>238</v>
      </c>
      <c r="C78" s="109"/>
      <c r="D78" s="41"/>
      <c r="E78" s="41"/>
      <c r="F78" s="41"/>
      <c r="G78" s="41"/>
      <c r="H78" s="41"/>
      <c r="I78" s="119" t="str">
        <f t="shared" ref="I78:AV78" si="88">IFERROR((I79-I80)/I79,"")</f>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3" t="str">
        <f t="shared" si="88"/>
        <v/>
      </c>
      <c r="W78" s="123" t="str">
        <f t="shared" si="88"/>
        <v/>
      </c>
      <c r="X78" s="123" t="str">
        <f t="shared" si="88"/>
        <v/>
      </c>
      <c r="Y78" s="123"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2" t="str">
        <f t="shared" si="88"/>
        <v/>
      </c>
      <c r="AK78" s="122" t="str">
        <f t="shared" si="88"/>
        <v/>
      </c>
      <c r="AL78" s="122" t="str">
        <f t="shared" si="88"/>
        <v/>
      </c>
      <c r="AM78" s="122" t="str">
        <f t="shared" si="88"/>
        <v/>
      </c>
      <c r="AN78" s="124" t="str">
        <f t="shared" si="88"/>
        <v/>
      </c>
      <c r="AO78" s="128" t="str">
        <f t="shared" si="88"/>
        <v/>
      </c>
      <c r="AP78" s="125" t="str">
        <f t="shared" si="88"/>
        <v/>
      </c>
      <c r="AQ78" s="125" t="str">
        <f t="shared" si="88"/>
        <v/>
      </c>
      <c r="AR78" s="125" t="str">
        <f t="shared" si="88"/>
        <v/>
      </c>
      <c r="AS78" s="125" t="str">
        <f t="shared" si="88"/>
        <v/>
      </c>
      <c r="AT78" s="125" t="str">
        <f t="shared" si="88"/>
        <v/>
      </c>
      <c r="AU78" s="126" t="str">
        <f t="shared" si="88"/>
        <v/>
      </c>
      <c r="AV78" s="127" t="str">
        <f t="shared" si="88"/>
        <v/>
      </c>
    </row>
    <row r="79" spans="1:48" x14ac:dyDescent="0.3">
      <c r="A79" s="42" t="str">
        <f t="shared" ref="A79" si="89">+IF(C79+C80=0,"[ocultar]","")</f>
        <v>[ocultar]</v>
      </c>
      <c r="B79" s="86" t="s">
        <v>162</v>
      </c>
      <c r="C79" s="33">
        <f t="array" ref="C79">SUM(IF($B79=DATOS_[Sexo],
IF($B78=DATOS_[AGRUP. CLAS. PROF.],
IF("Dentro"=DATOS_[Check Periodo Ref.],
1/(COUNTIFS(DATOS_[Sexo],$B79,DATOS_[AGRUP. CLAS. PROF.],$B78,DATOS_[Check Periodo Ref.],"Dentro",DATOS_[id],DATOS_[id]))))))</f>
        <v>0</v>
      </c>
      <c r="D79" s="35">
        <f>COUNTIFS(DATOS_[AGRUP. CLAS. PROF.],$B78,DATOS_[Sexo],$B79,DATOS_[Check Periodo Ref.],"Dentro")</f>
        <v>0</v>
      </c>
      <c r="E79" s="35">
        <f>COUNTIFS(DATOS_[AGRUP. CLAS. PROF.],$B78,DATOS_[Sexo],$B79,DATOS_[Check Periodo Ref.],"Dentro",DATOS_[Check Nº SC Norm],"Sí")</f>
        <v>0</v>
      </c>
      <c r="F79" s="35">
        <f>COUNTIFS(DATOS_[AGRUP. CLAS. PROF.],$B78,DATOS_[Sexo],$B79,DATOS_[Check Periodo Ref.],"Dentro",DATOS_[Check Nº SC Anualiz],"Sí")</f>
        <v>0</v>
      </c>
      <c r="G79" s="35">
        <f>COUNTIFS(DATOS_[AGRUP. CLAS. PROF.],$B78,DATOS_[Sexo],$B79,DATOS_[Check Periodo Ref.],"Dentro",DATOS_[Check Nº SC Norm y Anualiz],"Sí")</f>
        <v>0</v>
      </c>
      <c r="H79" s="35">
        <f>COUNTIFS(DATOS_[AGRUP. CLAS. PROF.],$B78,DATOS_[Sexo],$B79,DATOS_[Check Periodo Ref.],"Dentro",DATOS_[Check Equiparación],"Sí")</f>
        <v>0</v>
      </c>
      <c r="I79" s="110">
        <f t="array" ref="I79">IFERROR(
MEDIAN(IF(DATOS_[Sexo]=$B79,IF(DATOS_[[AGRUP. CLAS. PROF.]:[AGRUP. CLAS. PROF.]]=$B78,IF(DATOS_[Check Equiparado]="Sí",IF(DATOS_[Check Periodo Ref.]="Dentro",DATOS_[SALARIO BASE Eq],FALSE))))),
0)</f>
        <v>0</v>
      </c>
      <c r="J79" s="111">
        <f t="array" ref="J79">IFERROR(
(MEDIAN((IF(DATOS_[[Sexo]:[Sexo]]=$B79,IF(DATOS_[[AGRUP. CLAS. PROF.]:[AGRUP. CLAS. PROF.]]=$B78,IF(DATOS_[[Check Periodo Ref.]:[Check Periodo Ref.]]="Dentro",IF(DATOS_[[Check Equiparado]:[Check Equiparado]]="Sí",IF(DATOS!AE$5="Sí",(1/DATOS_[[% anualiz]:[% anualiz]]),1)*IF(DATOS!AE$4="Sí",1/DATOS_[[% normaliz]:[% normaliz]],1)*(DATOS_[Conc.Sal.01])))))))),
0)</f>
        <v>0</v>
      </c>
      <c r="K79" s="111">
        <f t="array" ref="K79">IFERROR(
(MEDIAN((IF(DATOS_[[Sexo]:[Sexo]]=$B79,IF(DATOS_[[AGRUP. CLAS. PROF.]:[AGRUP. CLAS. PROF.]]=$B78,IF(DATOS_[[Check Periodo Ref.]:[Check Periodo Ref.]]="Dentro",IF(DATOS_[[Check Equiparado]:[Check Equiparado]]="Sí",IF(DATOS!AF$5="Sí",(1/DATOS_[[% anualiz]:[% anualiz]]),1)*IF(DATOS!AF$4="Sí",1/DATOS_[[% normaliz]:[% normaliz]],1)*(DATOS_[Conc.Sal.02])))))))),
0)</f>
        <v>0</v>
      </c>
      <c r="L79" s="111">
        <f t="array" ref="L79">IFERROR(
(MEDIAN((IF(DATOS_[[Sexo]:[Sexo]]=$B79,IF(DATOS_[[AGRUP. CLAS. PROF.]:[AGRUP. CLAS. PROF.]]=$B78,IF(DATOS_[[Check Periodo Ref.]:[Check Periodo Ref.]]="Dentro",IF(DATOS_[[Check Equiparado]:[Check Equiparado]]="Sí",IF(DATOS!AG$5="Sí",(1/DATOS_[[% anualiz]:[% anualiz]]),1)*IF(DATOS!AG$4="Sí",1/DATOS_[[% normaliz]:[% normaliz]],1)*(DATOS_[Conc.Sal.03])))))))),
0)</f>
        <v>0</v>
      </c>
      <c r="M79" s="111">
        <f t="array" ref="M79">IFERROR(
(MEDIAN((IF(DATOS_[[Sexo]:[Sexo]]=$B79,IF(DATOS_[[AGRUP. CLAS. PROF.]:[AGRUP. CLAS. PROF.]]=$B78,IF(DATOS_[[Check Periodo Ref.]:[Check Periodo Ref.]]="Dentro",IF(DATOS_[[Check Equiparado]:[Check Equiparado]]="Sí",IF(DATOS!AH$5="Sí",(1/DATOS_[[% anualiz]:[% anualiz]]),1)*IF(DATOS!AH$4="Sí",1/DATOS_[[% normaliz]:[% normaliz]],1)*(DATOS_[Conc.Sal.04])))))))),
0)</f>
        <v>0</v>
      </c>
      <c r="N79" s="111">
        <f t="array" ref="N79">IFERROR(
(MEDIAN((IF(DATOS_[[Sexo]:[Sexo]]=$B79,IF(DATOS_[[AGRUP. CLAS. PROF.]:[AGRUP. CLAS. PROF.]]=$B78,IF(DATOS_[[Check Periodo Ref.]:[Check Periodo Ref.]]="Dentro",IF(DATOS_[[Check Equiparado]:[Check Equiparado]]="Sí",IF(DATOS!AI$5="Sí",(1/DATOS_[[% anualiz]:[% anualiz]]),1)*IF(DATOS!AI$4="Sí",1/DATOS_[[% normaliz]:[% normaliz]],1)*(DATOS_[Conc.Sal.05])))))))),
0)</f>
        <v>0</v>
      </c>
      <c r="O79" s="111">
        <f t="array" ref="O79">IFERROR(
(MEDIAN((IF(DATOS_[[Sexo]:[Sexo]]=$B79,IF(DATOS_[[AGRUP. CLAS. PROF.]:[AGRUP. CLAS. PROF.]]=$B78,IF(DATOS_[[Check Periodo Ref.]:[Check Periodo Ref.]]="Dentro",IF(DATOS_[[Check Equiparado]:[Check Equiparado]]="Sí",IF(DATOS!AJ$5="Sí",(1/DATOS_[[% anualiz]:[% anualiz]]),1)*IF(DATOS!AJ$4="Sí",1/DATOS_[[% normaliz]:[% normaliz]],1)*(DATOS_[Conc.Sal.06])))))))),
0)</f>
        <v>0</v>
      </c>
      <c r="P79" s="111">
        <f t="array" ref="P79">IFERROR(
(MEDIAN((IF(DATOS_[[Sexo]:[Sexo]]=$B79,IF(DATOS_[[AGRUP. CLAS. PROF.]:[AGRUP. CLAS. PROF.]]=$B78,IF(DATOS_[[Check Periodo Ref.]:[Check Periodo Ref.]]="Dentro",IF(DATOS_[[Check Equiparado]:[Check Equiparado]]="Sí",IF(DATOS!AK$5="Sí",(1/DATOS_[[% anualiz]:[% anualiz]]),1)*IF(DATOS!AK$4="Sí",1/DATOS_[[% normaliz]:[% normaliz]],1)*(DATOS_[Conc.Sal.07])))))))),
0)</f>
        <v>0</v>
      </c>
      <c r="Q79" s="111">
        <f t="array" ref="Q79">IFERROR(
(MEDIAN((IF(DATOS_[[Sexo]:[Sexo]]=$B79,IF(DATOS_[[AGRUP. CLAS. PROF.]:[AGRUP. CLAS. PROF.]]=$B78,IF(DATOS_[[Check Periodo Ref.]:[Check Periodo Ref.]]="Dentro",IF(DATOS_[[Check Equiparado]:[Check Equiparado]]="Sí",IF(DATOS!AL$5="Sí",(1/DATOS_[[% anualiz]:[% anualiz]]),1)*IF(DATOS!AL$4="Sí",1/DATOS_[[% normaliz]:[% normaliz]],1)*(DATOS_[Conc.Sal.08])))))))),
0)</f>
        <v>0</v>
      </c>
      <c r="R79" s="111">
        <f t="array" ref="R79">IFERROR(
(MEDIAN((IF(DATOS_[[Sexo]:[Sexo]]=$B79,IF(DATOS_[[AGRUP. CLAS. PROF.]:[AGRUP. CLAS. PROF.]]=$B78,IF(DATOS_[[Check Periodo Ref.]:[Check Periodo Ref.]]="Dentro",IF(DATOS_[[Check Equiparado]:[Check Equiparado]]="Sí",IF(DATOS!AM$5="Sí",(1/DATOS_[[% anualiz]:[% anualiz]]),1)*IF(DATOS!AM$4="Sí",1/DATOS_[[% normaliz]:[% normaliz]],1)*(DATOS_[Conc.Sal.09])))))))),
0)</f>
        <v>0</v>
      </c>
      <c r="S79" s="111">
        <f t="array" ref="S79">IFERROR(
(MEDIAN((IF(DATOS_[[Sexo]:[Sexo]]=$B79,IF(DATOS_[[AGRUP. CLAS. PROF.]:[AGRUP. CLAS. PROF.]]=$B78,IF(DATOS_[[Check Periodo Ref.]:[Check Periodo Ref.]]="Dentro",IF(DATOS_[[Check Equiparado]:[Check Equiparado]]="Sí",IF(DATOS!AN$5="Sí",(1/DATOS_[[% anualiz]:[% anualiz]]),1)*IF(DATOS!AN$4="Sí",1/DATOS_[[% normaliz]:[% normaliz]],1)*(DATOS_[Conc.Sal.10])))))))),
0)</f>
        <v>0</v>
      </c>
      <c r="T79" s="111">
        <f t="array" ref="T79">IFERROR(
(MEDIAN((IF(DATOS_[[Sexo]:[Sexo]]=$B79,IF(DATOS_[[AGRUP. CLAS. PROF.]:[AGRUP. CLAS. PROF.]]=$B78,IF(DATOS_[[Check Periodo Ref.]:[Check Periodo Ref.]]="Dentro",IF(DATOS_[[Check Equiparado]:[Check Equiparado]]="Sí",IF(DATOS!AO$5="Sí",(1/DATOS_[[% anualiz]:[% anualiz]]),1)*IF(DATOS!AO$4="Sí",1/DATOS_[[% normaliz]:[% normaliz]],1)*(DATOS_[Conc.Sal.11])))))))),
0)</f>
        <v>0</v>
      </c>
      <c r="U79" s="111">
        <f t="array" ref="U79">IFERROR(
(MEDIAN((IF(DATOS_[[Sexo]:[Sexo]]=$B79,IF(DATOS_[[AGRUP. CLAS. PROF.]:[AGRUP. CLAS. PROF.]]=$B78,IF(DATOS_[[Check Periodo Ref.]:[Check Periodo Ref.]]="Dentro",IF(DATOS_[[Check Equiparado]:[Check Equiparado]]="Sí",IF(DATOS!AP$5="Sí",(1/DATOS_[[% anualiz]:[% anualiz]]),1)*IF(DATOS!AP$4="Sí",1/DATOS_[[% normaliz]:[% normaliz]],1)*(DATOS_[Conc.Sal.12])))))))),
0)</f>
        <v>0</v>
      </c>
      <c r="V79" s="111">
        <f t="array" ref="V79">IFERROR(
(MEDIAN((IF(DATOS_[[Sexo]:[Sexo]]=$B79,IF(DATOS_[[AGRUP. CLAS. PROF.]:[AGRUP. CLAS. PROF.]]=$B78,IF(DATOS_[[Check Periodo Ref.]:[Check Periodo Ref.]]="Dentro",IF(DATOS_[[Check Equiparado]:[Check Equiparado]]="Sí",IF(DATOS!AQ$5="Sí",(1/DATOS_[[% anualiz]:[% anualiz]]),1)*IF(DATOS!AQ$4="Sí",1/DATOS_[[% normaliz]:[% normaliz]],1)*(DATOS_[Conc.Sal.13])))))))),
0)</f>
        <v>0</v>
      </c>
      <c r="W79" s="111">
        <f t="array" ref="W79">IFERROR(
(MEDIAN((IF(DATOS_[[Sexo]:[Sexo]]=$B79,IF(DATOS_[[AGRUP. CLAS. PROF.]:[AGRUP. CLAS. PROF.]]=$B78,IF(DATOS_[[Check Periodo Ref.]:[Check Periodo Ref.]]="Dentro",IF(DATOS_[[Check Equiparado]:[Check Equiparado]]="Sí",IF(DATOS!AR$5="Sí",(1/DATOS_[[% anualiz]:[% anualiz]]),1)*IF(DATOS!AR$4="Sí",1/DATOS_[[% normaliz]:[% normaliz]],1)*(DATOS_[Conc.Sal.14])))))))),
0)</f>
        <v>0</v>
      </c>
      <c r="X79" s="111">
        <f t="array" ref="X79">IFERROR(
(MEDIAN((IF(DATOS_[[Sexo]:[Sexo]]=$B79,IF(DATOS_[[AGRUP. CLAS. PROF.]:[AGRUP. CLAS. PROF.]]=$B78,IF(DATOS_[[Check Periodo Ref.]:[Check Periodo Ref.]]="Dentro",IF(DATOS_[[Check Equiparado]:[Check Equiparado]]="Sí",IF(DATOS!AS$5="Sí",(1/DATOS_[[% anualiz]:[% anualiz]]),1)*IF(DATOS!AS$4="Sí",1/DATOS_[[% normaliz]:[% normaliz]],1)*(DATOS_[Conc.Sal.15])))))))),
0)</f>
        <v>0</v>
      </c>
      <c r="Y79" s="111">
        <f t="array" ref="Y79">IFERROR(
(MEDIAN((IF(DATOS_[[Sexo]:[Sexo]]=$B79,IF(DATOS_[[AGRUP. CLAS. PROF.]:[AGRUP. CLAS. PROF.]]=$B78,IF(DATOS_[[Check Periodo Ref.]:[Check Periodo Ref.]]="Dentro",IF(DATOS_[[Check Equiparado]:[Check Equiparado]]="Sí",IF(DATOS!AT$5="Sí",(1/DATOS_[[% anualiz]:[% anualiz]]),1)*IF(DATOS!AT$4="Sí",1/DATOS_[[% normaliz]:[% normaliz]],1)*(DATOS_[Conc.Sal.16])))))))),
0)</f>
        <v>0</v>
      </c>
      <c r="Z79" s="111">
        <f t="array" ref="Z79">IFERROR(
(MEDIAN((IF(DATOS_[[Sexo]:[Sexo]]=$B79,IF(DATOS_[[AGRUP. CLAS. PROF.]:[AGRUP. CLAS. PROF.]]=$B78,IF(DATOS_[[Check Periodo Ref.]:[Check Periodo Ref.]]="Dentro",IF(DATOS_[[Check Equiparado]:[Check Equiparado]]="Sí",IF(DATOS!AU$5="Sí",(1/DATOS_[[% anualiz]:[% anualiz]]),1)*IF(DATOS!AU$4="Sí",1/DATOS_[[% normaliz]:[% normaliz]],1)*(DATOS_[Conc.Sal.17])))))))),
0)</f>
        <v>0</v>
      </c>
      <c r="AA79" s="111">
        <f t="array" ref="AA79">IFERROR(
(MEDIAN((IF(DATOS_[[Sexo]:[Sexo]]=$B79,IF(DATOS_[[AGRUP. CLAS. PROF.]:[AGRUP. CLAS. PROF.]]=$B78,IF(DATOS_[[Check Periodo Ref.]:[Check Periodo Ref.]]="Dentro",IF(DATOS_[[Check Equiparado]:[Check Equiparado]]="Sí",IF(DATOS!AV$5="Sí",(1/DATOS_[[% anualiz]:[% anualiz]]),1)*IF(DATOS!AV$4="Sí",1/DATOS_[[% normaliz]:[% normaliz]],1)*(DATOS_[Conc.Sal.18])))))))),
0)</f>
        <v>0</v>
      </c>
      <c r="AB79" s="111">
        <f t="array" ref="AB79">IFERROR(
(MEDIAN((IF(DATOS_[[Sexo]:[Sexo]]=$B79,IF(DATOS_[[AGRUP. CLAS. PROF.]:[AGRUP. CLAS. PROF.]]=$B78,IF(DATOS_[[Check Periodo Ref.]:[Check Periodo Ref.]]="Dentro",IF(DATOS_[[Check Equiparado]:[Check Equiparado]]="Sí",IF(DATOS!AW$5="Sí",(1/DATOS_[[% anualiz]:[% anualiz]]),1)*IF(DATOS!AW$4="Sí",1/DATOS_[[% normaliz]:[% normaliz]],1)*(DATOS_[Conc.Sal.19])))))))),
0)</f>
        <v>0</v>
      </c>
      <c r="AC79" s="111">
        <f t="array" ref="AC79">IFERROR(
(MEDIAN((IF(DATOS_[[Sexo]:[Sexo]]=$B79,IF(DATOS_[[AGRUP. CLAS. PROF.]:[AGRUP. CLAS. PROF.]]=$B78,IF(DATOS_[[Check Periodo Ref.]:[Check Periodo Ref.]]="Dentro",IF(DATOS_[[Check Equiparado]:[Check Equiparado]]="Sí",IF(DATOS!AX$5="Sí",(1/DATOS_[[% anualiz]:[% anualiz]]),1)*IF(DATOS!AX$4="Sí",1/DATOS_[[% normaliz]:[% normaliz]],1)*(DATOS_[Conc.Sal.20])))))))),
0)</f>
        <v>0</v>
      </c>
      <c r="AD79" s="111">
        <f t="array" ref="AD79">IFERROR(
(MEDIAN((IF(DATOS_[[Sexo]:[Sexo]]=$B79,IF(DATOS_[[AGRUP. CLAS. PROF.]:[AGRUP. CLAS. PROF.]]=$B78,IF(DATOS_[[Check Periodo Ref.]:[Check Periodo Ref.]]="Dentro",IF(DATOS_[[Check Equiparado]:[Check Equiparado]]="Sí",IF(DATOS!AY$5="Sí",(1/DATOS_[[% anualiz]:[% anualiz]]),1)*IF(DATOS!AY$4="Sí",1/DATOS_[[% normaliz]:[% normaliz]],1)*(DATOS_[Conc.Sal.21])))))))),
0)</f>
        <v>0</v>
      </c>
      <c r="AE79" s="111">
        <f t="array" ref="AE79">IFERROR(
(MEDIAN((IF(DATOS_[[Sexo]:[Sexo]]=$B79,IF(DATOS_[[AGRUP. CLAS. PROF.]:[AGRUP. CLAS. PROF.]]=$B78,IF(DATOS_[[Check Periodo Ref.]:[Check Periodo Ref.]]="Dentro",IF(DATOS_[[Check Equiparado]:[Check Equiparado]]="Sí",IF(DATOS!AZ$5="Sí",(1/DATOS_[[% anualiz]:[% anualiz]]),1)*IF(DATOS!AZ$4="Sí",1/DATOS_[[% normaliz]:[% normaliz]],1)*(DATOS_[Conc.Sal.22])))))))),
0)</f>
        <v>0</v>
      </c>
      <c r="AF79" s="111">
        <f t="array" ref="AF79">IFERROR(
(MEDIAN((IF(DATOS_[[Sexo]:[Sexo]]=$B79,IF(DATOS_[[AGRUP. CLAS. PROF.]:[AGRUP. CLAS. PROF.]]=$B78,IF(DATOS_[[Check Periodo Ref.]:[Check Periodo Ref.]]="Dentro",IF(DATOS_[[Check Equiparado]:[Check Equiparado]]="Sí",IF(DATOS!BA$5="Sí",(1/DATOS_[[% anualiz]:[% anualiz]]),1)*IF(DATOS!BA$4="Sí",1/DATOS_[[% normaliz]:[% normaliz]],1)*(DATOS_[Conc.Sal.23])))))))),
0)</f>
        <v>0</v>
      </c>
      <c r="AG79" s="111">
        <f t="array" ref="AG79">IFERROR(
(MEDIAN((IF(DATOS_[[Sexo]:[Sexo]]=$B79,IF(DATOS_[[AGRUP. CLAS. PROF.]:[AGRUP. CLAS. PROF.]]=$B78,IF(DATOS_[[Check Periodo Ref.]:[Check Periodo Ref.]]="Dentro",IF(DATOS_[[Check Equiparado]:[Check Equiparado]]="Sí",IF(DATOS!BB$5="Sí",(1/DATOS_[[% anualiz]:[% anualiz]]),1)*IF(DATOS!BB$4="Sí",1/DATOS_[[% normaliz]:[% normaliz]],1)*(DATOS_[Conc.Sal.24])))))))),
0)</f>
        <v>0</v>
      </c>
      <c r="AH79" s="111">
        <f t="array" ref="AH79">IFERROR(
(MEDIAN((IF(DATOS_[[Sexo]:[Sexo]]=$B79,IF(DATOS_[[AGRUP. CLAS. PROF.]:[AGRUP. CLAS. PROF.]]=$B78,IF(DATOS_[[Check Periodo Ref.]:[Check Periodo Ref.]]="Dentro",IF(DATOS_[[Check Equiparado]:[Check Equiparado]]="Sí",IF(DATOS!BC$5="Sí",(1/DATOS_[[% anualiz]:[% anualiz]]),1)*IF(DATOS!BC$4="Sí",1/DATOS_[[% normaliz]:[% normaliz]],1)*(DATOS_[Conc.Sal.25])))))))),
0)</f>
        <v>0</v>
      </c>
      <c r="AI79" s="111">
        <f t="array" ref="AI79">IFERROR(
(MEDIAN((IF(DATOS_[[Sexo]:[Sexo]]=$B79,IF(DATOS_[[AGRUP. CLAS. PROF.]:[AGRUP. CLAS. PROF.]]=$B78,IF(DATOS_[[Check Periodo Ref.]:[Check Periodo Ref.]]="Dentro",IF(DATOS_[[Check Equiparado]:[Check Equiparado]]="Sí",IF(DATOS!BD$5="Sí",(1/DATOS_[[% anualiz]:[% anualiz]]),1)*IF(DATOS!BD$4="Sí",1/DATOS_[[% normaliz]:[% normaliz]],1)*(DATOS_[Conc.Sal.26])))))))),
0)</f>
        <v>0</v>
      </c>
      <c r="AJ79" s="111">
        <f t="array" ref="AJ79">IFERROR(
(MEDIAN((IF(DATOS_[[Sexo]:[Sexo]]=$B79,IF(DATOS_[[AGRUP. CLAS. PROF.]:[AGRUP. CLAS. PROF.]]=$B78,IF(DATOS_[[Check Periodo Ref.]:[Check Periodo Ref.]]="Dentro",IF(DATOS_[[Check Equiparado]:[Check Equiparado]]="Sí",IF(DATOS!BE$5="Sí",(1/DATOS_[[% anualiz]:[% anualiz]]),1)*IF(DATOS!BE$4="Sí",1/DATOS_[[% normaliz]:[% normaliz]],1)*(DATOS_[Conc.Sal.27])))))))),
0)</f>
        <v>0</v>
      </c>
      <c r="AK79" s="111">
        <f t="array" ref="AK79">IFERROR(
(MEDIAN((IF(DATOS_[[Sexo]:[Sexo]]=$B79,IF(DATOS_[[AGRUP. CLAS. PROF.]:[AGRUP. CLAS. PROF.]]=$B78,IF(DATOS_[[Check Periodo Ref.]:[Check Periodo Ref.]]="Dentro",IF(DATOS_[[Check Equiparado]:[Check Equiparado]]="Sí",IF(DATOS!BF$5="Sí",(1/DATOS_[[% anualiz]:[% anualiz]]),1)*IF(DATOS!BF$4="Sí",1/DATOS_[[% normaliz]:[% normaliz]],1)*(DATOS_[Conc.Sal.28])))))))),
0)</f>
        <v>0</v>
      </c>
      <c r="AL79" s="111">
        <f t="array" ref="AL79">IFERROR(
(MEDIAN((IF(DATOS_[[Sexo]:[Sexo]]=$B79,IF(DATOS_[[AGRUP. CLAS. PROF.]:[AGRUP. CLAS. PROF.]]=$B78,IF(DATOS_[[Check Periodo Ref.]:[Check Periodo Ref.]]="Dentro",IF(DATOS_[[Check Equiparado]:[Check Equiparado]]="Sí",IF(DATOS!BG$5="Sí",(1/DATOS_[[% anualiz]:[% anualiz]]),1)*IF(DATOS!BG$4="Sí",1/DATOS_[[% normaliz]:[% normaliz]],1)*(DATOS_[Conc.Sal.29])))))))),
0)</f>
        <v>0</v>
      </c>
      <c r="AM79" s="111">
        <f t="array" ref="AM79">IFERROR(
(MEDIAN((IF(DATOS_[[Sexo]:[Sexo]]=$B79,IF(DATOS_[[AGRUP. CLAS. PROF.]:[AGRUP. CLAS. PROF.]]=$B78,IF(DATOS_[[Check Periodo Ref.]:[Check Periodo Ref.]]="Dentro",IF(DATOS_[[Check Equiparado]:[Check Equiparado]]="Sí",IF(DATOS!BH$5="Sí",(1/DATOS_[[% anualiz]:[% anualiz]]),1)*IF(DATOS!BH$4="Sí",1/DATOS_[[% normaliz]:[% normaliz]],1)*(DATOS_[Conc.Sal.30])))))))),
0)</f>
        <v>0</v>
      </c>
      <c r="AN79" s="112">
        <f t="array" ref="AN79">IFERROR(
MEDIAN(IF(DATOS_[Sexo]=$B79,IF(DATOS_[[AGRUP. CLAS. PROF.]:[AGRUP. CLAS. PROF.]]=$B78,IF(DATOS_[Check Equiparado]="Sí",IF(DATOS_[Check Periodo Ref.]="Dentro",DATOS_[Tot COMPL.SAL Eq],FALSE))))),
0)</f>
        <v>0</v>
      </c>
      <c r="AO79" s="113">
        <f t="array" ref="AO79">IFERROR(
MEDIAN(IF(DATOS_[Sexo]=$B79,IF(DATOS_[[AGRUP. CLAS. PROF.]:[AGRUP. CLAS. PROF.]]=$B78,IF(DATOS_[Check Equiparado]="Sí",IF(DATOS_[Check Periodo Ref.]="Dentro",DATOS_[TOTAL SALARIO Eq],FALSE))))),
0)</f>
        <v>0</v>
      </c>
      <c r="AP79" s="114">
        <f t="array" ref="AP79">IFERROR(
(MEDIAN((IF(DATOS_[[Sexo]:[Sexo]]=$B79,IF(DATOS_[[AGRUP. CLAS. PROF.]:[AGRUP. CLAS. PROF.]]=$B78,IF(DATOS_[[Check Periodo Ref.]:[Check Periodo Ref.]]="Dentro",IF(DATOS_[[Check Equiparado]:[Check Equiparado]]="Sí",IF(DATOS!BI$5="Sí",(1/DATOS_[[% anualiz]:[% anualiz]]),1)*IF(DATOS!BI$4="Sí",1/DATOS_[[% normaliz]:[% normaliz]],1)*(DATOS_[C.Extra.01])))))))),
0)</f>
        <v>0</v>
      </c>
      <c r="AQ79" s="114">
        <f t="array" ref="AQ79">IFERROR(
(MEDIAN((IF(DATOS_[[Sexo]:[Sexo]]=$B79,IF(DATOS_[[AGRUP. CLAS. PROF.]:[AGRUP. CLAS. PROF.]]=$B78,IF(DATOS_[[Check Periodo Ref.]:[Check Periodo Ref.]]="Dentro",IF(DATOS_[[Check Equiparado]:[Check Equiparado]]="Sí",IF(DATOS!BJ$5="Sí",(1/DATOS_[[% anualiz]:[% anualiz]]),1)*IF(DATOS!BJ$4="Sí",1/DATOS_[[% normaliz]:[% normaliz]],1)*(DATOS_[C.Extra.02])))))))),
0)</f>
        <v>0</v>
      </c>
      <c r="AR79" s="114">
        <f t="array" ref="AR79">IFERROR(
(MEDIAN((IF(DATOS_[[Sexo]:[Sexo]]=$B79,IF(DATOS_[[AGRUP. CLAS. PROF.]:[AGRUP. CLAS. PROF.]]=$B78,IF(DATOS_[[Check Periodo Ref.]:[Check Periodo Ref.]]="Dentro",IF(DATOS_[[Check Equiparado]:[Check Equiparado]]="Sí",IF(DATOS!BK$5="Sí",(1/DATOS_[[% anualiz]:[% anualiz]]),1)*IF(DATOS!BK$4="Sí",1/DATOS_[[% normaliz]:[% normaliz]],1)*(DATOS_[C.Extra.03])))))))),
0)</f>
        <v>0</v>
      </c>
      <c r="AS79" s="114">
        <f t="array" ref="AS79">IFERROR(
(MEDIAN((IF(DATOS_[[Sexo]:[Sexo]]=$B79,IF(DATOS_[[AGRUP. CLAS. PROF.]:[AGRUP. CLAS. PROF.]]=$B78,IF(DATOS_[[Check Periodo Ref.]:[Check Periodo Ref.]]="Dentro",IF(DATOS_[[Check Equiparado]:[Check Equiparado]]="Sí",IF(DATOS!BL$5="Sí",(1/DATOS_[[% anualiz]:[% anualiz]]),1)*IF(DATOS!BL$4="Sí",1/DATOS_[[% normaliz]:[% normaliz]],1)*(DATOS_[C.Extra.04])))))))),
0)</f>
        <v>0</v>
      </c>
      <c r="AT79" s="114">
        <f t="array" ref="AT79">IFERROR(
(MEDIAN((IF(DATOS_[[Sexo]:[Sexo]]=$B79,IF(DATOS_[[AGRUP. CLAS. PROF.]:[AGRUP. CLAS. PROF.]]=$B78,IF(DATOS_[[Check Periodo Ref.]:[Check Periodo Ref.]]="Dentro",IF(DATOS_[[Check Equiparado]:[Check Equiparado]]="Sí",IF(DATOS!BM$5="Sí",(1/DATOS_[[% anualiz]:[% anualiz]]),1)*IF(DATOS!BM$4="Sí",1/DATOS_[[% normaliz]:[% normaliz]],1)*(DATOS_[C.Extra.05])))))))),
0)</f>
        <v>0</v>
      </c>
      <c r="AU79" s="115">
        <f t="array" ref="AU79">IFERROR(
MEDIAN(IF(DATOS_[Sexo]=$B79,IF(DATOS_[[AGRUP. CLAS. PROF.]:[AGRUP. CLAS. PROF.]]=$B78,IF(DATOS_[Check Equiparado]="Sí",IF(DATOS_[Check Periodo Ref.]="Dentro",DATOS_[Tot Extrasalarial Eq],FALSE))))),
0)</f>
        <v>0</v>
      </c>
      <c r="AV79" s="116">
        <f t="array" ref="AV79">IFERROR(
MEDIAN(IF(DATOS_[Sexo]=$B79,IF(DATOS_[[AGRUP. CLAS. PROF.]:[AGRUP. CLAS. PROF.]]=$B78,IF(DATOS_[Check Equiparado]="Sí",IF(DATOS_[Check Periodo Ref.]="Dentro",DATOS_[TOTAL Retrib Eq],FALSE))))),
0)</f>
        <v>0</v>
      </c>
    </row>
    <row r="80" spans="1:48" x14ac:dyDescent="0.3">
      <c r="A80" s="42" t="str">
        <f t="shared" ref="A80" si="90">+A79</f>
        <v>[ocultar]</v>
      </c>
      <c r="B80" s="86" t="s">
        <v>163</v>
      </c>
      <c r="C80" s="33">
        <f t="array" ref="C80">SUM(IF($B80=DATOS_[Sexo],
IF($B78=DATOS_[AGRUP. CLAS. PROF.],
IF("Dentro"=DATOS_[Check Periodo Ref.],
1/(COUNTIFS(DATOS_[Sexo],$B80,DATOS_[AGRUP. CLAS. PROF.],$B78,DATOS_[Check Periodo Ref.],"Dentro",DATOS_[id],DATOS_[id]))))))</f>
        <v>0</v>
      </c>
      <c r="D80" s="35">
        <f>COUNTIFS(DATOS_[AGRUP. CLAS. PROF.],$B78,DATOS_[Sexo],$B80,DATOS_[Check Periodo Ref.],"Dentro")</f>
        <v>0</v>
      </c>
      <c r="E80" s="35">
        <f>COUNTIFS(DATOS_[AGRUP. CLAS. PROF.],$B78,DATOS_[Sexo],$B80,DATOS_[Check Periodo Ref.],"Dentro",DATOS_[Check Nº SC Norm],"Sí")</f>
        <v>0</v>
      </c>
      <c r="F80" s="35">
        <f>COUNTIFS(DATOS_[AGRUP. CLAS. PROF.],$B78,DATOS_[Sexo],$B80,DATOS_[Check Periodo Ref.],"Dentro",DATOS_[Check Nº SC Anualiz],"Sí")</f>
        <v>0</v>
      </c>
      <c r="G80" s="35">
        <f>COUNTIFS(DATOS_[AGRUP. CLAS. PROF.],$B78,DATOS_[Sexo],$B80,DATOS_[Check Periodo Ref.],"Dentro",DATOS_[Check Nº SC Norm y Anualiz],"Sí")</f>
        <v>0</v>
      </c>
      <c r="H80" s="35">
        <f>COUNTIFS(DATOS_[AGRUP. CLAS. PROF.],$B78,DATOS_[Sexo],$B80,DATOS_[Check Periodo Ref.],"Dentro",DATOS_[Check Equiparación],"Sí")</f>
        <v>0</v>
      </c>
      <c r="I80" s="110" cm="1">
        <f t="array" ref="I80">IFERROR(
MEDIAN(IF(DATOS_[Sexo]=$B80,IF(DATOS_[[AGRUP. CLAS. PROF.]:[AGRUP. CLAS. PROF.]]=$B78,IF(DATOS_[Check Equiparado]="Sí",IF(DATOS_[Check Periodo Ref.]="Dentro",DATOS_[SALARIO BASE Eq],FALSE))))),
0)</f>
        <v>0</v>
      </c>
      <c r="J80" s="111">
        <f t="array" ref="J80">IFERROR(
(MEDIAN((IF(DATOS_[[Sexo]:[Sexo]]=$B80,IF(DATOS_[[AGRUP. CLAS. PROF.]:[AGRUP. CLAS. PROF.]]=$B78,IF(DATOS_[[Check Periodo Ref.]:[Check Periodo Ref.]]="Dentro",IF(DATOS_[[Check Equiparado]:[Check Equiparado]]="Sí",IF(DATOS!AE$5="Sí",(1/DATOS_[[% anualiz]:[% anualiz]]),1)*IF(DATOS!AE$4="Sí",1/DATOS_[[% normaliz]:[% normaliz]],1)*(DATOS_[Conc.Sal.01])))))))),
0)</f>
        <v>0</v>
      </c>
      <c r="K80" s="111">
        <f t="array" ref="K80">IFERROR(
(MEDIAN((IF(DATOS_[[Sexo]:[Sexo]]=$B80,IF(DATOS_[[AGRUP. CLAS. PROF.]:[AGRUP. CLAS. PROF.]]=$B78,IF(DATOS_[[Check Periodo Ref.]:[Check Periodo Ref.]]="Dentro",IF(DATOS_[[Check Equiparado]:[Check Equiparado]]="Sí",IF(DATOS!AF$5="Sí",(1/DATOS_[[% anualiz]:[% anualiz]]),1)*IF(DATOS!AF$4="Sí",1/DATOS_[[% normaliz]:[% normaliz]],1)*(DATOS_[Conc.Sal.02])))))))),
0)</f>
        <v>0</v>
      </c>
      <c r="L80" s="111">
        <f t="array" ref="L80">IFERROR(
(MEDIAN((IF(DATOS_[[Sexo]:[Sexo]]=$B80,IF(DATOS_[[AGRUP. CLAS. PROF.]:[AGRUP. CLAS. PROF.]]=$B78,IF(DATOS_[[Check Periodo Ref.]:[Check Periodo Ref.]]="Dentro",IF(DATOS_[[Check Equiparado]:[Check Equiparado]]="Sí",IF(DATOS!AG$5="Sí",(1/DATOS_[[% anualiz]:[% anualiz]]),1)*IF(DATOS!AG$4="Sí",1/DATOS_[[% normaliz]:[% normaliz]],1)*(DATOS_[Conc.Sal.03])))))))),
0)</f>
        <v>0</v>
      </c>
      <c r="M80" s="111">
        <f t="array" ref="M80">IFERROR(
(MEDIAN((IF(DATOS_[[Sexo]:[Sexo]]=$B80,IF(DATOS_[[AGRUP. CLAS. PROF.]:[AGRUP. CLAS. PROF.]]=$B78,IF(DATOS_[[Check Periodo Ref.]:[Check Periodo Ref.]]="Dentro",IF(DATOS_[[Check Equiparado]:[Check Equiparado]]="Sí",IF(DATOS!AH$5="Sí",(1/DATOS_[[% anualiz]:[% anualiz]]),1)*IF(DATOS!AH$4="Sí",1/DATOS_[[% normaliz]:[% normaliz]],1)*(DATOS_[Conc.Sal.04])))))))),
0)</f>
        <v>0</v>
      </c>
      <c r="N80" s="111">
        <f t="array" ref="N80">IFERROR(
(MEDIAN((IF(DATOS_[[Sexo]:[Sexo]]=$B80,IF(DATOS_[[AGRUP. CLAS. PROF.]:[AGRUP. CLAS. PROF.]]=$B78,IF(DATOS_[[Check Periodo Ref.]:[Check Periodo Ref.]]="Dentro",IF(DATOS_[[Check Equiparado]:[Check Equiparado]]="Sí",IF(DATOS!AI$5="Sí",(1/DATOS_[[% anualiz]:[% anualiz]]),1)*IF(DATOS!AI$4="Sí",1/DATOS_[[% normaliz]:[% normaliz]],1)*(DATOS_[Conc.Sal.05])))))))),
0)</f>
        <v>0</v>
      </c>
      <c r="O80" s="111">
        <f t="array" ref="O80">IFERROR(
(MEDIAN((IF(DATOS_[[Sexo]:[Sexo]]=$B80,IF(DATOS_[[AGRUP. CLAS. PROF.]:[AGRUP. CLAS. PROF.]]=$B78,IF(DATOS_[[Check Periodo Ref.]:[Check Periodo Ref.]]="Dentro",IF(DATOS_[[Check Equiparado]:[Check Equiparado]]="Sí",IF(DATOS!AJ$5="Sí",(1/DATOS_[[% anualiz]:[% anualiz]]),1)*IF(DATOS!AJ$4="Sí",1/DATOS_[[% normaliz]:[% normaliz]],1)*(DATOS_[Conc.Sal.06])))))))),
0)</f>
        <v>0</v>
      </c>
      <c r="P80" s="111">
        <f t="array" ref="P80">IFERROR(
(MEDIAN((IF(DATOS_[[Sexo]:[Sexo]]=$B80,IF(DATOS_[[AGRUP. CLAS. PROF.]:[AGRUP. CLAS. PROF.]]=$B78,IF(DATOS_[[Check Periodo Ref.]:[Check Periodo Ref.]]="Dentro",IF(DATOS_[[Check Equiparado]:[Check Equiparado]]="Sí",IF(DATOS!AK$5="Sí",(1/DATOS_[[% anualiz]:[% anualiz]]),1)*IF(DATOS!AK$4="Sí",1/DATOS_[[% normaliz]:[% normaliz]],1)*(DATOS_[Conc.Sal.07])))))))),
0)</f>
        <v>0</v>
      </c>
      <c r="Q80" s="111">
        <f t="array" ref="Q80">IFERROR(
(MEDIAN((IF(DATOS_[[Sexo]:[Sexo]]=$B80,IF(DATOS_[[AGRUP. CLAS. PROF.]:[AGRUP. CLAS. PROF.]]=$B78,IF(DATOS_[[Check Periodo Ref.]:[Check Periodo Ref.]]="Dentro",IF(DATOS_[[Check Equiparado]:[Check Equiparado]]="Sí",IF(DATOS!AL$5="Sí",(1/DATOS_[[% anualiz]:[% anualiz]]),1)*IF(DATOS!AL$4="Sí",1/DATOS_[[% normaliz]:[% normaliz]],1)*(DATOS_[Conc.Sal.08])))))))),
0)</f>
        <v>0</v>
      </c>
      <c r="R80" s="111">
        <f t="array" ref="R80">IFERROR(
(MEDIAN((IF(DATOS_[[Sexo]:[Sexo]]=$B80,IF(DATOS_[[AGRUP. CLAS. PROF.]:[AGRUP. CLAS. PROF.]]=$B78,IF(DATOS_[[Check Periodo Ref.]:[Check Periodo Ref.]]="Dentro",IF(DATOS_[[Check Equiparado]:[Check Equiparado]]="Sí",IF(DATOS!AM$5="Sí",(1/DATOS_[[% anualiz]:[% anualiz]]),1)*IF(DATOS!AM$4="Sí",1/DATOS_[[% normaliz]:[% normaliz]],1)*(DATOS_[Conc.Sal.09])))))))),
0)</f>
        <v>0</v>
      </c>
      <c r="S80" s="111">
        <f t="array" ref="S80">IFERROR(
(MEDIAN((IF(DATOS_[[Sexo]:[Sexo]]=$B80,IF(DATOS_[[AGRUP. CLAS. PROF.]:[AGRUP. CLAS. PROF.]]=$B78,IF(DATOS_[[Check Periodo Ref.]:[Check Periodo Ref.]]="Dentro",IF(DATOS_[[Check Equiparado]:[Check Equiparado]]="Sí",IF(DATOS!AN$5="Sí",(1/DATOS_[[% anualiz]:[% anualiz]]),1)*IF(DATOS!AN$4="Sí",1/DATOS_[[% normaliz]:[% normaliz]],1)*(DATOS_[Conc.Sal.10])))))))),
0)</f>
        <v>0</v>
      </c>
      <c r="T80" s="111">
        <f t="array" ref="T80">IFERROR(
(MEDIAN((IF(DATOS_[[Sexo]:[Sexo]]=$B80,IF(DATOS_[[AGRUP. CLAS. PROF.]:[AGRUP. CLAS. PROF.]]=$B78,IF(DATOS_[[Check Periodo Ref.]:[Check Periodo Ref.]]="Dentro",IF(DATOS_[[Check Equiparado]:[Check Equiparado]]="Sí",IF(DATOS!AO$5="Sí",(1/DATOS_[[% anualiz]:[% anualiz]]),1)*IF(DATOS!AO$4="Sí",1/DATOS_[[% normaliz]:[% normaliz]],1)*(DATOS_[Conc.Sal.11])))))))),
0)</f>
        <v>0</v>
      </c>
      <c r="U80" s="111">
        <f t="array" ref="U80">IFERROR(
(MEDIAN((IF(DATOS_[[Sexo]:[Sexo]]=$B80,IF(DATOS_[[AGRUP. CLAS. PROF.]:[AGRUP. CLAS. PROF.]]=$B78,IF(DATOS_[[Check Periodo Ref.]:[Check Periodo Ref.]]="Dentro",IF(DATOS_[[Check Equiparado]:[Check Equiparado]]="Sí",IF(DATOS!AP$5="Sí",(1/DATOS_[[% anualiz]:[% anualiz]]),1)*IF(DATOS!AP$4="Sí",1/DATOS_[[% normaliz]:[% normaliz]],1)*(DATOS_[Conc.Sal.12])))))))),
0)</f>
        <v>0</v>
      </c>
      <c r="V80" s="111">
        <f t="array" ref="V80">IFERROR(
(MEDIAN((IF(DATOS_[[Sexo]:[Sexo]]=$B80,IF(DATOS_[[AGRUP. CLAS. PROF.]:[AGRUP. CLAS. PROF.]]=$B78,IF(DATOS_[[Check Periodo Ref.]:[Check Periodo Ref.]]="Dentro",IF(DATOS_[[Check Equiparado]:[Check Equiparado]]="Sí",IF(DATOS!AQ$5="Sí",(1/DATOS_[[% anualiz]:[% anualiz]]),1)*IF(DATOS!AQ$4="Sí",1/DATOS_[[% normaliz]:[% normaliz]],1)*(DATOS_[Conc.Sal.13])))))))),
0)</f>
        <v>0</v>
      </c>
      <c r="W80" s="111">
        <f t="array" ref="W80">IFERROR(
(MEDIAN((IF(DATOS_[[Sexo]:[Sexo]]=$B80,IF(DATOS_[[AGRUP. CLAS. PROF.]:[AGRUP. CLAS. PROF.]]=$B78,IF(DATOS_[[Check Periodo Ref.]:[Check Periodo Ref.]]="Dentro",IF(DATOS_[[Check Equiparado]:[Check Equiparado]]="Sí",IF(DATOS!AR$5="Sí",(1/DATOS_[[% anualiz]:[% anualiz]]),1)*IF(DATOS!AR$4="Sí",1/DATOS_[[% normaliz]:[% normaliz]],1)*(DATOS_[Conc.Sal.14])))))))),
0)</f>
        <v>0</v>
      </c>
      <c r="X80" s="111">
        <f t="array" ref="X80">IFERROR(
(MEDIAN((IF(DATOS_[[Sexo]:[Sexo]]=$B80,IF(DATOS_[[AGRUP. CLAS. PROF.]:[AGRUP. CLAS. PROF.]]=$B78,IF(DATOS_[[Check Periodo Ref.]:[Check Periodo Ref.]]="Dentro",IF(DATOS_[[Check Equiparado]:[Check Equiparado]]="Sí",IF(DATOS!AS$5="Sí",(1/DATOS_[[% anualiz]:[% anualiz]]),1)*IF(DATOS!AS$4="Sí",1/DATOS_[[% normaliz]:[% normaliz]],1)*(DATOS_[Conc.Sal.15])))))))),
0)</f>
        <v>0</v>
      </c>
      <c r="Y80" s="111">
        <f t="array" ref="Y80">IFERROR(
(MEDIAN((IF(DATOS_[[Sexo]:[Sexo]]=$B80,IF(DATOS_[[AGRUP. CLAS. PROF.]:[AGRUP. CLAS. PROF.]]=$B78,IF(DATOS_[[Check Periodo Ref.]:[Check Periodo Ref.]]="Dentro",IF(DATOS_[[Check Equiparado]:[Check Equiparado]]="Sí",IF(DATOS!AT$5="Sí",(1/DATOS_[[% anualiz]:[% anualiz]]),1)*IF(DATOS!AT$4="Sí",1/DATOS_[[% normaliz]:[% normaliz]],1)*(DATOS_[Conc.Sal.16])))))))),
0)</f>
        <v>0</v>
      </c>
      <c r="Z80" s="111">
        <f t="array" ref="Z80">IFERROR(
(MEDIAN((IF(DATOS_[[Sexo]:[Sexo]]=$B80,IF(DATOS_[[AGRUP. CLAS. PROF.]:[AGRUP. CLAS. PROF.]]=$B78,IF(DATOS_[[Check Periodo Ref.]:[Check Periodo Ref.]]="Dentro",IF(DATOS_[[Check Equiparado]:[Check Equiparado]]="Sí",IF(DATOS!AU$5="Sí",(1/DATOS_[[% anualiz]:[% anualiz]]),1)*IF(DATOS!AU$4="Sí",1/DATOS_[[% normaliz]:[% normaliz]],1)*(DATOS_[Conc.Sal.17])))))))),
0)</f>
        <v>0</v>
      </c>
      <c r="AA80" s="111">
        <f t="array" ref="AA80">IFERROR(
(MEDIAN((IF(DATOS_[[Sexo]:[Sexo]]=$B80,IF(DATOS_[[AGRUP. CLAS. PROF.]:[AGRUP. CLAS. PROF.]]=$B78,IF(DATOS_[[Check Periodo Ref.]:[Check Periodo Ref.]]="Dentro",IF(DATOS_[[Check Equiparado]:[Check Equiparado]]="Sí",IF(DATOS!AV$5="Sí",(1/DATOS_[[% anualiz]:[% anualiz]]),1)*IF(DATOS!AV$4="Sí",1/DATOS_[[% normaliz]:[% normaliz]],1)*(DATOS_[Conc.Sal.18])))))))),
0)</f>
        <v>0</v>
      </c>
      <c r="AB80" s="111">
        <f t="array" ref="AB80">IFERROR(
(MEDIAN((IF(DATOS_[[Sexo]:[Sexo]]=$B80,IF(DATOS_[[AGRUP. CLAS. PROF.]:[AGRUP. CLAS. PROF.]]=$B78,IF(DATOS_[[Check Periodo Ref.]:[Check Periodo Ref.]]="Dentro",IF(DATOS_[[Check Equiparado]:[Check Equiparado]]="Sí",IF(DATOS!AW$5="Sí",(1/DATOS_[[% anualiz]:[% anualiz]]),1)*IF(DATOS!AW$4="Sí",1/DATOS_[[% normaliz]:[% normaliz]],1)*(DATOS_[Conc.Sal.19])))))))),
0)</f>
        <v>0</v>
      </c>
      <c r="AC80" s="111">
        <f t="array" ref="AC80">IFERROR(
(MEDIAN((IF(DATOS_[[Sexo]:[Sexo]]=$B80,IF(DATOS_[[AGRUP. CLAS. PROF.]:[AGRUP. CLAS. PROF.]]=$B78,IF(DATOS_[[Check Periodo Ref.]:[Check Periodo Ref.]]="Dentro",IF(DATOS_[[Check Equiparado]:[Check Equiparado]]="Sí",IF(DATOS!AX$5="Sí",(1/DATOS_[[% anualiz]:[% anualiz]]),1)*IF(DATOS!AX$4="Sí",1/DATOS_[[% normaliz]:[% normaliz]],1)*(DATOS_[Conc.Sal.20])))))))),
0)</f>
        <v>0</v>
      </c>
      <c r="AD80" s="111">
        <f t="array" ref="AD80">IFERROR(
(MEDIAN((IF(DATOS_[[Sexo]:[Sexo]]=$B80,IF(DATOS_[[AGRUP. CLAS. PROF.]:[AGRUP. CLAS. PROF.]]=$B78,IF(DATOS_[[Check Periodo Ref.]:[Check Periodo Ref.]]="Dentro",IF(DATOS_[[Check Equiparado]:[Check Equiparado]]="Sí",IF(DATOS!AY$5="Sí",(1/DATOS_[[% anualiz]:[% anualiz]]),1)*IF(DATOS!AY$4="Sí",1/DATOS_[[% normaliz]:[% normaliz]],1)*(DATOS_[Conc.Sal.21])))))))),
0)</f>
        <v>0</v>
      </c>
      <c r="AE80" s="111">
        <f t="array" ref="AE80">IFERROR(
(MEDIAN((IF(DATOS_[[Sexo]:[Sexo]]=$B80,IF(DATOS_[[AGRUP. CLAS. PROF.]:[AGRUP. CLAS. PROF.]]=$B78,IF(DATOS_[[Check Periodo Ref.]:[Check Periodo Ref.]]="Dentro",IF(DATOS_[[Check Equiparado]:[Check Equiparado]]="Sí",IF(DATOS!AZ$5="Sí",(1/DATOS_[[% anualiz]:[% anualiz]]),1)*IF(DATOS!AZ$4="Sí",1/DATOS_[[% normaliz]:[% normaliz]],1)*(DATOS_[Conc.Sal.22])))))))),
0)</f>
        <v>0</v>
      </c>
      <c r="AF80" s="111">
        <f t="array" ref="AF80">IFERROR(
(MEDIAN((IF(DATOS_[[Sexo]:[Sexo]]=$B80,IF(DATOS_[[AGRUP. CLAS. PROF.]:[AGRUP. CLAS. PROF.]]=$B78,IF(DATOS_[[Check Periodo Ref.]:[Check Periodo Ref.]]="Dentro",IF(DATOS_[[Check Equiparado]:[Check Equiparado]]="Sí",IF(DATOS!BA$5="Sí",(1/DATOS_[[% anualiz]:[% anualiz]]),1)*IF(DATOS!BA$4="Sí",1/DATOS_[[% normaliz]:[% normaliz]],1)*(DATOS_[Conc.Sal.23])))))))),
0)</f>
        <v>0</v>
      </c>
      <c r="AG80" s="111">
        <f t="array" ref="AG80">IFERROR(
(MEDIAN((IF(DATOS_[[Sexo]:[Sexo]]=$B80,IF(DATOS_[[AGRUP. CLAS. PROF.]:[AGRUP. CLAS. PROF.]]=$B78,IF(DATOS_[[Check Periodo Ref.]:[Check Periodo Ref.]]="Dentro",IF(DATOS_[[Check Equiparado]:[Check Equiparado]]="Sí",IF(DATOS!BB$5="Sí",(1/DATOS_[[% anualiz]:[% anualiz]]),1)*IF(DATOS!BB$4="Sí",1/DATOS_[[% normaliz]:[% normaliz]],1)*(DATOS_[Conc.Sal.24])))))))),
0)</f>
        <v>0</v>
      </c>
      <c r="AH80" s="111">
        <f t="array" ref="AH80">IFERROR(
(MEDIAN((IF(DATOS_[[Sexo]:[Sexo]]=$B80,IF(DATOS_[[AGRUP. CLAS. PROF.]:[AGRUP. CLAS. PROF.]]=$B78,IF(DATOS_[[Check Periodo Ref.]:[Check Periodo Ref.]]="Dentro",IF(DATOS_[[Check Equiparado]:[Check Equiparado]]="Sí",IF(DATOS!BC$5="Sí",(1/DATOS_[[% anualiz]:[% anualiz]]),1)*IF(DATOS!BC$4="Sí",1/DATOS_[[% normaliz]:[% normaliz]],1)*(DATOS_[Conc.Sal.25])))))))),
0)</f>
        <v>0</v>
      </c>
      <c r="AI80" s="111">
        <f t="array" ref="AI80">IFERROR(
(MEDIAN((IF(DATOS_[[Sexo]:[Sexo]]=$B80,IF(DATOS_[[AGRUP. CLAS. PROF.]:[AGRUP. CLAS. PROF.]]=$B78,IF(DATOS_[[Check Periodo Ref.]:[Check Periodo Ref.]]="Dentro",IF(DATOS_[[Check Equiparado]:[Check Equiparado]]="Sí",IF(DATOS!BD$5="Sí",(1/DATOS_[[% anualiz]:[% anualiz]]),1)*IF(DATOS!BD$4="Sí",1/DATOS_[[% normaliz]:[% normaliz]],1)*(DATOS_[Conc.Sal.26])))))))),
0)</f>
        <v>0</v>
      </c>
      <c r="AJ80" s="111">
        <f t="array" ref="AJ80">IFERROR(
(MEDIAN((IF(DATOS_[[Sexo]:[Sexo]]=$B80,IF(DATOS_[[AGRUP. CLAS. PROF.]:[AGRUP. CLAS. PROF.]]=$B78,IF(DATOS_[[Check Periodo Ref.]:[Check Periodo Ref.]]="Dentro",IF(DATOS_[[Check Equiparado]:[Check Equiparado]]="Sí",IF(DATOS!BE$5="Sí",(1/DATOS_[[% anualiz]:[% anualiz]]),1)*IF(DATOS!BE$4="Sí",1/DATOS_[[% normaliz]:[% normaliz]],1)*(DATOS_[Conc.Sal.27])))))))),
0)</f>
        <v>0</v>
      </c>
      <c r="AK80" s="111">
        <f t="array" ref="AK80">IFERROR(
(MEDIAN((IF(DATOS_[[Sexo]:[Sexo]]=$B80,IF(DATOS_[[AGRUP. CLAS. PROF.]:[AGRUP. CLAS. PROF.]]=$B78,IF(DATOS_[[Check Periodo Ref.]:[Check Periodo Ref.]]="Dentro",IF(DATOS_[[Check Equiparado]:[Check Equiparado]]="Sí",IF(DATOS!BF$5="Sí",(1/DATOS_[[% anualiz]:[% anualiz]]),1)*IF(DATOS!BF$4="Sí",1/DATOS_[[% normaliz]:[% normaliz]],1)*(DATOS_[Conc.Sal.28])))))))),
0)</f>
        <v>0</v>
      </c>
      <c r="AL80" s="111">
        <f t="array" ref="AL80">IFERROR(
(MEDIAN((IF(DATOS_[[Sexo]:[Sexo]]=$B80,IF(DATOS_[[AGRUP. CLAS. PROF.]:[AGRUP. CLAS. PROF.]]=$B78,IF(DATOS_[[Check Periodo Ref.]:[Check Periodo Ref.]]="Dentro",IF(DATOS_[[Check Equiparado]:[Check Equiparado]]="Sí",IF(DATOS!BG$5="Sí",(1/DATOS_[[% anualiz]:[% anualiz]]),1)*IF(DATOS!BG$4="Sí",1/DATOS_[[% normaliz]:[% normaliz]],1)*(DATOS_[Conc.Sal.29])))))))),
0)</f>
        <v>0</v>
      </c>
      <c r="AM80" s="111">
        <f t="array" ref="AM80">IFERROR(
(MEDIAN((IF(DATOS_[[Sexo]:[Sexo]]=$B80,IF(DATOS_[[AGRUP. CLAS. PROF.]:[AGRUP. CLAS. PROF.]]=$B78,IF(DATOS_[[Check Periodo Ref.]:[Check Periodo Ref.]]="Dentro",IF(DATOS_[[Check Equiparado]:[Check Equiparado]]="Sí",IF(DATOS!BH$5="Sí",(1/DATOS_[[% anualiz]:[% anualiz]]),1)*IF(DATOS!BH$4="Sí",1/DATOS_[[% normaliz]:[% normaliz]],1)*(DATOS_[Conc.Sal.30])))))))),
0)</f>
        <v>0</v>
      </c>
      <c r="AN80" s="112">
        <f t="array" ref="AN80">IFERROR(
MEDIAN(IF(DATOS_[Sexo]=$B80,IF(DATOS_[[AGRUP. CLAS. PROF.]:[AGRUP. CLAS. PROF.]]=$B78,IF(DATOS_[Check Equiparado]="Sí",IF(DATOS_[Check Periodo Ref.]="Dentro",DATOS_[Tot COMPL.SAL Eq],FALSE))))),
0)</f>
        <v>0</v>
      </c>
      <c r="AO80" s="113">
        <f t="array" ref="AO80">IFERROR(
MEDIAN(IF(DATOS_[Sexo]=$B80,IF(DATOS_[[AGRUP. CLAS. PROF.]:[AGRUP. CLAS. PROF.]]=$B78,IF(DATOS_[Check Equiparado]="Sí",IF(DATOS_[Check Periodo Ref.]="Dentro",DATOS_[TOTAL SALARIO Eq],FALSE))))),
0)</f>
        <v>0</v>
      </c>
      <c r="AP80" s="114">
        <f t="array" ref="AP80">IFERROR(
(MEDIAN((IF(DATOS_[[Sexo]:[Sexo]]=$B80,IF(DATOS_[[AGRUP. CLAS. PROF.]:[AGRUP. CLAS. PROF.]]=$B78,IF(DATOS_[[Check Periodo Ref.]:[Check Periodo Ref.]]="Dentro",IF(DATOS_[[Check Equiparado]:[Check Equiparado]]="Sí",IF(DATOS!BI$5="Sí",(1/DATOS_[[% anualiz]:[% anualiz]]),1)*IF(DATOS!BI$4="Sí",1/DATOS_[[% normaliz]:[% normaliz]],1)*(DATOS_[C.Extra.01])))))))),
0)</f>
        <v>0</v>
      </c>
      <c r="AQ80" s="114">
        <f t="array" ref="AQ80">IFERROR(
(MEDIAN((IF(DATOS_[[Sexo]:[Sexo]]=$B80,IF(DATOS_[[AGRUP. CLAS. PROF.]:[AGRUP. CLAS. PROF.]]=$B78,IF(DATOS_[[Check Periodo Ref.]:[Check Periodo Ref.]]="Dentro",IF(DATOS_[[Check Equiparado]:[Check Equiparado]]="Sí",IF(DATOS!BJ$5="Sí",(1/DATOS_[[% anualiz]:[% anualiz]]),1)*IF(DATOS!BJ$4="Sí",1/DATOS_[[% normaliz]:[% normaliz]],1)*(DATOS_[C.Extra.02])))))))),
0)</f>
        <v>0</v>
      </c>
      <c r="AR80" s="114">
        <f t="array" ref="AR80">IFERROR(
(MEDIAN((IF(DATOS_[[Sexo]:[Sexo]]=$B80,IF(DATOS_[[AGRUP. CLAS. PROF.]:[AGRUP. CLAS. PROF.]]=$B78,IF(DATOS_[[Check Periodo Ref.]:[Check Periodo Ref.]]="Dentro",IF(DATOS_[[Check Equiparado]:[Check Equiparado]]="Sí",IF(DATOS!BK$5="Sí",(1/DATOS_[[% anualiz]:[% anualiz]]),1)*IF(DATOS!BK$4="Sí",1/DATOS_[[% normaliz]:[% normaliz]],1)*(DATOS_[C.Extra.03])))))))),
0)</f>
        <v>0</v>
      </c>
      <c r="AS80" s="114">
        <f t="array" ref="AS80">IFERROR(
(MEDIAN((IF(DATOS_[[Sexo]:[Sexo]]=$B80,IF(DATOS_[[AGRUP. CLAS. PROF.]:[AGRUP. CLAS. PROF.]]=$B78,IF(DATOS_[[Check Periodo Ref.]:[Check Periodo Ref.]]="Dentro",IF(DATOS_[[Check Equiparado]:[Check Equiparado]]="Sí",IF(DATOS!BL$5="Sí",(1/DATOS_[[% anualiz]:[% anualiz]]),1)*IF(DATOS!BL$4="Sí",1/DATOS_[[% normaliz]:[% normaliz]],1)*(DATOS_[C.Extra.04])))))))),
0)</f>
        <v>0</v>
      </c>
      <c r="AT80" s="114">
        <f t="array" ref="AT80">IFERROR(
(MEDIAN((IF(DATOS_[[Sexo]:[Sexo]]=$B80,IF(DATOS_[[AGRUP. CLAS. PROF.]:[AGRUP. CLAS. PROF.]]=$B78,IF(DATOS_[[Check Periodo Ref.]:[Check Periodo Ref.]]="Dentro",IF(DATOS_[[Check Equiparado]:[Check Equiparado]]="Sí",IF(DATOS!BM$5="Sí",(1/DATOS_[[% anualiz]:[% anualiz]]),1)*IF(DATOS!BM$4="Sí",1/DATOS_[[% normaliz]:[% normaliz]],1)*(DATOS_[C.Extra.05])))))))),
0)</f>
        <v>0</v>
      </c>
      <c r="AU80" s="115">
        <f t="array" ref="AU80">IFERROR(
MEDIAN(IF(DATOS_[Sexo]=$B80,IF(DATOS_[[AGRUP. CLAS. PROF.]:[AGRUP. CLAS. PROF.]]=$B78,IF(DATOS_[Check Equiparado]="Sí",IF(DATOS_[Check Periodo Ref.]="Dentro",DATOS_[Tot Extrasalarial Eq],FALSE))))),
0)</f>
        <v>0</v>
      </c>
      <c r="AV80" s="116">
        <f t="array" ref="AV80">IFERROR(
MEDIAN(IF(DATOS_[Sexo]=$B80,IF(DATOS_[[AGRUP. CLAS. PROF.]:[AGRUP. CLAS. PROF.]]=$B78,IF(DATOS_[Check Equiparado]="Sí",IF(DATOS_[Check Periodo Ref.]="Dentro",DATOS_[TOTAL Retrib Eq],FALSE))))),
0)</f>
        <v>0</v>
      </c>
    </row>
    <row r="81" spans="1:48" ht="17.25" thickBot="1" x14ac:dyDescent="0.35">
      <c r="A81" s="42" t="str">
        <f t="shared" ref="A81" si="91">+A82</f>
        <v>[ocultar]</v>
      </c>
      <c r="B81" s="90" t="s">
        <v>239</v>
      </c>
      <c r="C81" s="109"/>
      <c r="D81" s="41"/>
      <c r="E81" s="41"/>
      <c r="F81" s="41"/>
      <c r="G81" s="41"/>
      <c r="H81" s="41"/>
      <c r="I81" s="119" t="str">
        <f t="shared" ref="I81:AV81" si="92">IFERROR((I82-I83)/I82,"")</f>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3" t="str">
        <f t="shared" si="92"/>
        <v/>
      </c>
      <c r="W81" s="123" t="str">
        <f t="shared" si="92"/>
        <v/>
      </c>
      <c r="X81" s="123" t="str">
        <f t="shared" si="92"/>
        <v/>
      </c>
      <c r="Y81" s="123"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2" t="str">
        <f t="shared" si="92"/>
        <v/>
      </c>
      <c r="AK81" s="122" t="str">
        <f t="shared" si="92"/>
        <v/>
      </c>
      <c r="AL81" s="122" t="str">
        <f t="shared" si="92"/>
        <v/>
      </c>
      <c r="AM81" s="122" t="str">
        <f t="shared" si="92"/>
        <v/>
      </c>
      <c r="AN81" s="124" t="str">
        <f t="shared" si="92"/>
        <v/>
      </c>
      <c r="AO81" s="128" t="str">
        <f t="shared" si="92"/>
        <v/>
      </c>
      <c r="AP81" s="125" t="str">
        <f t="shared" si="92"/>
        <v/>
      </c>
      <c r="AQ81" s="125" t="str">
        <f t="shared" si="92"/>
        <v/>
      </c>
      <c r="AR81" s="125" t="str">
        <f t="shared" si="92"/>
        <v/>
      </c>
      <c r="AS81" s="125" t="str">
        <f t="shared" si="92"/>
        <v/>
      </c>
      <c r="AT81" s="125" t="str">
        <f t="shared" si="92"/>
        <v/>
      </c>
      <c r="AU81" s="126" t="str">
        <f t="shared" si="92"/>
        <v/>
      </c>
      <c r="AV81" s="127" t="str">
        <f t="shared" si="92"/>
        <v/>
      </c>
    </row>
    <row r="82" spans="1:48" x14ac:dyDescent="0.3">
      <c r="A82" s="42" t="str">
        <f t="shared" ref="A82" si="93">+IF(C82+C83=0,"[ocultar]","")</f>
        <v>[ocultar]</v>
      </c>
      <c r="B82" s="86" t="s">
        <v>162</v>
      </c>
      <c r="C82" s="33">
        <f t="array" ref="C82">SUM(IF($B82=DATOS_[Sexo],
IF($B81=DATOS_[AGRUP. CLAS. PROF.],
IF("Dentro"=DATOS_[Check Periodo Ref.],
1/(COUNTIFS(DATOS_[Sexo],$B82,DATOS_[AGRUP. CLAS. PROF.],$B81,DATOS_[Check Periodo Ref.],"Dentro",DATOS_[id],DATOS_[id]))))))</f>
        <v>0</v>
      </c>
      <c r="D82" s="35">
        <f>COUNTIFS(DATOS_[AGRUP. CLAS. PROF.],$B81,DATOS_[Sexo],$B82,DATOS_[Check Periodo Ref.],"Dentro")</f>
        <v>0</v>
      </c>
      <c r="E82" s="35">
        <f>COUNTIFS(DATOS_[AGRUP. CLAS. PROF.],$B81,DATOS_[Sexo],$B82,DATOS_[Check Periodo Ref.],"Dentro",DATOS_[Check Nº SC Norm],"Sí")</f>
        <v>0</v>
      </c>
      <c r="F82" s="35">
        <f>COUNTIFS(DATOS_[AGRUP. CLAS. PROF.],$B81,DATOS_[Sexo],$B82,DATOS_[Check Periodo Ref.],"Dentro",DATOS_[Check Nº SC Anualiz],"Sí")</f>
        <v>0</v>
      </c>
      <c r="G82" s="35">
        <f>COUNTIFS(DATOS_[AGRUP. CLAS. PROF.],$B81,DATOS_[Sexo],$B82,DATOS_[Check Periodo Ref.],"Dentro",DATOS_[Check Nº SC Norm y Anualiz],"Sí")</f>
        <v>0</v>
      </c>
      <c r="H82" s="35">
        <f>COUNTIFS(DATOS_[AGRUP. CLAS. PROF.],$B81,DATOS_[Sexo],$B82,DATOS_[Check Periodo Ref.],"Dentro",DATOS_[Check Equiparación],"Sí")</f>
        <v>0</v>
      </c>
      <c r="I82" s="110">
        <f t="array" ref="I82">IFERROR(
MEDIAN(IF(DATOS_[Sexo]=$B82,IF(DATOS_[[AGRUP. CLAS. PROF.]:[AGRUP. CLAS. PROF.]]=$B81,IF(DATOS_[Check Equiparado]="Sí",IF(DATOS_[Check Periodo Ref.]="Dentro",DATOS_[SALARIO BASE Eq],FALSE))))),
0)</f>
        <v>0</v>
      </c>
      <c r="J82" s="111">
        <f t="array" ref="J82">IFERROR(
(MEDIAN((IF(DATOS_[[Sexo]:[Sexo]]=$B82,IF(DATOS_[[AGRUP. CLAS. PROF.]:[AGRUP. CLAS. PROF.]]=$B81,IF(DATOS_[[Check Periodo Ref.]:[Check Periodo Ref.]]="Dentro",IF(DATOS_[[Check Equiparado]:[Check Equiparado]]="Sí",IF(DATOS!AE$5="Sí",(1/DATOS_[[% anualiz]:[% anualiz]]),1)*IF(DATOS!AE$4="Sí",1/DATOS_[[% normaliz]:[% normaliz]],1)*(DATOS_[Conc.Sal.01])))))))),
0)</f>
        <v>0</v>
      </c>
      <c r="K82" s="111">
        <f t="array" ref="K82">IFERROR(
(MEDIAN((IF(DATOS_[[Sexo]:[Sexo]]=$B82,IF(DATOS_[[AGRUP. CLAS. PROF.]:[AGRUP. CLAS. PROF.]]=$B81,IF(DATOS_[[Check Periodo Ref.]:[Check Periodo Ref.]]="Dentro",IF(DATOS_[[Check Equiparado]:[Check Equiparado]]="Sí",IF(DATOS!AF$5="Sí",(1/DATOS_[[% anualiz]:[% anualiz]]),1)*IF(DATOS!AF$4="Sí",1/DATOS_[[% normaliz]:[% normaliz]],1)*(DATOS_[Conc.Sal.02])))))))),
0)</f>
        <v>0</v>
      </c>
      <c r="L82" s="111">
        <f t="array" ref="L82">IFERROR(
(MEDIAN((IF(DATOS_[[Sexo]:[Sexo]]=$B82,IF(DATOS_[[AGRUP. CLAS. PROF.]:[AGRUP. CLAS. PROF.]]=$B81,IF(DATOS_[[Check Periodo Ref.]:[Check Periodo Ref.]]="Dentro",IF(DATOS_[[Check Equiparado]:[Check Equiparado]]="Sí",IF(DATOS!AG$5="Sí",(1/DATOS_[[% anualiz]:[% anualiz]]),1)*IF(DATOS!AG$4="Sí",1/DATOS_[[% normaliz]:[% normaliz]],1)*(DATOS_[Conc.Sal.03])))))))),
0)</f>
        <v>0</v>
      </c>
      <c r="M82" s="111">
        <f t="array" ref="M82">IFERROR(
(MEDIAN((IF(DATOS_[[Sexo]:[Sexo]]=$B82,IF(DATOS_[[AGRUP. CLAS. PROF.]:[AGRUP. CLAS. PROF.]]=$B81,IF(DATOS_[[Check Periodo Ref.]:[Check Periodo Ref.]]="Dentro",IF(DATOS_[[Check Equiparado]:[Check Equiparado]]="Sí",IF(DATOS!AH$5="Sí",(1/DATOS_[[% anualiz]:[% anualiz]]),1)*IF(DATOS!AH$4="Sí",1/DATOS_[[% normaliz]:[% normaliz]],1)*(DATOS_[Conc.Sal.04])))))))),
0)</f>
        <v>0</v>
      </c>
      <c r="N82" s="111">
        <f t="array" ref="N82">IFERROR(
(MEDIAN((IF(DATOS_[[Sexo]:[Sexo]]=$B82,IF(DATOS_[[AGRUP. CLAS. PROF.]:[AGRUP. CLAS. PROF.]]=$B81,IF(DATOS_[[Check Periodo Ref.]:[Check Periodo Ref.]]="Dentro",IF(DATOS_[[Check Equiparado]:[Check Equiparado]]="Sí",IF(DATOS!AI$5="Sí",(1/DATOS_[[% anualiz]:[% anualiz]]),1)*IF(DATOS!AI$4="Sí",1/DATOS_[[% normaliz]:[% normaliz]],1)*(DATOS_[Conc.Sal.05])))))))),
0)</f>
        <v>0</v>
      </c>
      <c r="O82" s="111">
        <f t="array" ref="O82">IFERROR(
(MEDIAN((IF(DATOS_[[Sexo]:[Sexo]]=$B82,IF(DATOS_[[AGRUP. CLAS. PROF.]:[AGRUP. CLAS. PROF.]]=$B81,IF(DATOS_[[Check Periodo Ref.]:[Check Periodo Ref.]]="Dentro",IF(DATOS_[[Check Equiparado]:[Check Equiparado]]="Sí",IF(DATOS!AJ$5="Sí",(1/DATOS_[[% anualiz]:[% anualiz]]),1)*IF(DATOS!AJ$4="Sí",1/DATOS_[[% normaliz]:[% normaliz]],1)*(DATOS_[Conc.Sal.06])))))))),
0)</f>
        <v>0</v>
      </c>
      <c r="P82" s="111">
        <f t="array" ref="P82">IFERROR(
(MEDIAN((IF(DATOS_[[Sexo]:[Sexo]]=$B82,IF(DATOS_[[AGRUP. CLAS. PROF.]:[AGRUP. CLAS. PROF.]]=$B81,IF(DATOS_[[Check Periodo Ref.]:[Check Periodo Ref.]]="Dentro",IF(DATOS_[[Check Equiparado]:[Check Equiparado]]="Sí",IF(DATOS!AK$5="Sí",(1/DATOS_[[% anualiz]:[% anualiz]]),1)*IF(DATOS!AK$4="Sí",1/DATOS_[[% normaliz]:[% normaliz]],1)*(DATOS_[Conc.Sal.07])))))))),
0)</f>
        <v>0</v>
      </c>
      <c r="Q82" s="111">
        <f t="array" ref="Q82">IFERROR(
(MEDIAN((IF(DATOS_[[Sexo]:[Sexo]]=$B82,IF(DATOS_[[AGRUP. CLAS. PROF.]:[AGRUP. CLAS. PROF.]]=$B81,IF(DATOS_[[Check Periodo Ref.]:[Check Periodo Ref.]]="Dentro",IF(DATOS_[[Check Equiparado]:[Check Equiparado]]="Sí",IF(DATOS!AL$5="Sí",(1/DATOS_[[% anualiz]:[% anualiz]]),1)*IF(DATOS!AL$4="Sí",1/DATOS_[[% normaliz]:[% normaliz]],1)*(DATOS_[Conc.Sal.08])))))))),
0)</f>
        <v>0</v>
      </c>
      <c r="R82" s="111">
        <f t="array" ref="R82">IFERROR(
(MEDIAN((IF(DATOS_[[Sexo]:[Sexo]]=$B82,IF(DATOS_[[AGRUP. CLAS. PROF.]:[AGRUP. CLAS. PROF.]]=$B81,IF(DATOS_[[Check Periodo Ref.]:[Check Periodo Ref.]]="Dentro",IF(DATOS_[[Check Equiparado]:[Check Equiparado]]="Sí",IF(DATOS!AM$5="Sí",(1/DATOS_[[% anualiz]:[% anualiz]]),1)*IF(DATOS!AM$4="Sí",1/DATOS_[[% normaliz]:[% normaliz]],1)*(DATOS_[Conc.Sal.09])))))))),
0)</f>
        <v>0</v>
      </c>
      <c r="S82" s="111">
        <f t="array" ref="S82">IFERROR(
(MEDIAN((IF(DATOS_[[Sexo]:[Sexo]]=$B82,IF(DATOS_[[AGRUP. CLAS. PROF.]:[AGRUP. CLAS. PROF.]]=$B81,IF(DATOS_[[Check Periodo Ref.]:[Check Periodo Ref.]]="Dentro",IF(DATOS_[[Check Equiparado]:[Check Equiparado]]="Sí",IF(DATOS!AN$5="Sí",(1/DATOS_[[% anualiz]:[% anualiz]]),1)*IF(DATOS!AN$4="Sí",1/DATOS_[[% normaliz]:[% normaliz]],1)*(DATOS_[Conc.Sal.10])))))))),
0)</f>
        <v>0</v>
      </c>
      <c r="T82" s="111">
        <f t="array" ref="T82">IFERROR(
(MEDIAN((IF(DATOS_[[Sexo]:[Sexo]]=$B82,IF(DATOS_[[AGRUP. CLAS. PROF.]:[AGRUP. CLAS. PROF.]]=$B81,IF(DATOS_[[Check Periodo Ref.]:[Check Periodo Ref.]]="Dentro",IF(DATOS_[[Check Equiparado]:[Check Equiparado]]="Sí",IF(DATOS!AO$5="Sí",(1/DATOS_[[% anualiz]:[% anualiz]]),1)*IF(DATOS!AO$4="Sí",1/DATOS_[[% normaliz]:[% normaliz]],1)*(DATOS_[Conc.Sal.11])))))))),
0)</f>
        <v>0</v>
      </c>
      <c r="U82" s="111">
        <f t="array" ref="U82">IFERROR(
(MEDIAN((IF(DATOS_[[Sexo]:[Sexo]]=$B82,IF(DATOS_[[AGRUP. CLAS. PROF.]:[AGRUP. CLAS. PROF.]]=$B81,IF(DATOS_[[Check Periodo Ref.]:[Check Periodo Ref.]]="Dentro",IF(DATOS_[[Check Equiparado]:[Check Equiparado]]="Sí",IF(DATOS!AP$5="Sí",(1/DATOS_[[% anualiz]:[% anualiz]]),1)*IF(DATOS!AP$4="Sí",1/DATOS_[[% normaliz]:[% normaliz]],1)*(DATOS_[Conc.Sal.12])))))))),
0)</f>
        <v>0</v>
      </c>
      <c r="V82" s="111">
        <f t="array" ref="V82">IFERROR(
(MEDIAN((IF(DATOS_[[Sexo]:[Sexo]]=$B82,IF(DATOS_[[AGRUP. CLAS. PROF.]:[AGRUP. CLAS. PROF.]]=$B81,IF(DATOS_[[Check Periodo Ref.]:[Check Periodo Ref.]]="Dentro",IF(DATOS_[[Check Equiparado]:[Check Equiparado]]="Sí",IF(DATOS!AQ$5="Sí",(1/DATOS_[[% anualiz]:[% anualiz]]),1)*IF(DATOS!AQ$4="Sí",1/DATOS_[[% normaliz]:[% normaliz]],1)*(DATOS_[Conc.Sal.13])))))))),
0)</f>
        <v>0</v>
      </c>
      <c r="W82" s="111">
        <f t="array" ref="W82">IFERROR(
(MEDIAN((IF(DATOS_[[Sexo]:[Sexo]]=$B82,IF(DATOS_[[AGRUP. CLAS. PROF.]:[AGRUP. CLAS. PROF.]]=$B81,IF(DATOS_[[Check Periodo Ref.]:[Check Periodo Ref.]]="Dentro",IF(DATOS_[[Check Equiparado]:[Check Equiparado]]="Sí",IF(DATOS!AR$5="Sí",(1/DATOS_[[% anualiz]:[% anualiz]]),1)*IF(DATOS!AR$4="Sí",1/DATOS_[[% normaliz]:[% normaliz]],1)*(DATOS_[Conc.Sal.14])))))))),
0)</f>
        <v>0</v>
      </c>
      <c r="X82" s="111">
        <f t="array" ref="X82">IFERROR(
(MEDIAN((IF(DATOS_[[Sexo]:[Sexo]]=$B82,IF(DATOS_[[AGRUP. CLAS. PROF.]:[AGRUP. CLAS. PROF.]]=$B81,IF(DATOS_[[Check Periodo Ref.]:[Check Periodo Ref.]]="Dentro",IF(DATOS_[[Check Equiparado]:[Check Equiparado]]="Sí",IF(DATOS!AS$5="Sí",(1/DATOS_[[% anualiz]:[% anualiz]]),1)*IF(DATOS!AS$4="Sí",1/DATOS_[[% normaliz]:[% normaliz]],1)*(DATOS_[Conc.Sal.15])))))))),
0)</f>
        <v>0</v>
      </c>
      <c r="Y82" s="111">
        <f t="array" ref="Y82">IFERROR(
(MEDIAN((IF(DATOS_[[Sexo]:[Sexo]]=$B82,IF(DATOS_[[AGRUP. CLAS. PROF.]:[AGRUP. CLAS. PROF.]]=$B81,IF(DATOS_[[Check Periodo Ref.]:[Check Periodo Ref.]]="Dentro",IF(DATOS_[[Check Equiparado]:[Check Equiparado]]="Sí",IF(DATOS!AT$5="Sí",(1/DATOS_[[% anualiz]:[% anualiz]]),1)*IF(DATOS!AT$4="Sí",1/DATOS_[[% normaliz]:[% normaliz]],1)*(DATOS_[Conc.Sal.16])))))))),
0)</f>
        <v>0</v>
      </c>
      <c r="Z82" s="111">
        <f t="array" ref="Z82">IFERROR(
(MEDIAN((IF(DATOS_[[Sexo]:[Sexo]]=$B82,IF(DATOS_[[AGRUP. CLAS. PROF.]:[AGRUP. CLAS. PROF.]]=$B81,IF(DATOS_[[Check Periodo Ref.]:[Check Periodo Ref.]]="Dentro",IF(DATOS_[[Check Equiparado]:[Check Equiparado]]="Sí",IF(DATOS!AU$5="Sí",(1/DATOS_[[% anualiz]:[% anualiz]]),1)*IF(DATOS!AU$4="Sí",1/DATOS_[[% normaliz]:[% normaliz]],1)*(DATOS_[Conc.Sal.17])))))))),
0)</f>
        <v>0</v>
      </c>
      <c r="AA82" s="111">
        <f t="array" ref="AA82">IFERROR(
(MEDIAN((IF(DATOS_[[Sexo]:[Sexo]]=$B82,IF(DATOS_[[AGRUP. CLAS. PROF.]:[AGRUP. CLAS. PROF.]]=$B81,IF(DATOS_[[Check Periodo Ref.]:[Check Periodo Ref.]]="Dentro",IF(DATOS_[[Check Equiparado]:[Check Equiparado]]="Sí",IF(DATOS!AV$5="Sí",(1/DATOS_[[% anualiz]:[% anualiz]]),1)*IF(DATOS!AV$4="Sí",1/DATOS_[[% normaliz]:[% normaliz]],1)*(DATOS_[Conc.Sal.18])))))))),
0)</f>
        <v>0</v>
      </c>
      <c r="AB82" s="111">
        <f t="array" ref="AB82">IFERROR(
(MEDIAN((IF(DATOS_[[Sexo]:[Sexo]]=$B82,IF(DATOS_[[AGRUP. CLAS. PROF.]:[AGRUP. CLAS. PROF.]]=$B81,IF(DATOS_[[Check Periodo Ref.]:[Check Periodo Ref.]]="Dentro",IF(DATOS_[[Check Equiparado]:[Check Equiparado]]="Sí",IF(DATOS!AW$5="Sí",(1/DATOS_[[% anualiz]:[% anualiz]]),1)*IF(DATOS!AW$4="Sí",1/DATOS_[[% normaliz]:[% normaliz]],1)*(DATOS_[Conc.Sal.19])))))))),
0)</f>
        <v>0</v>
      </c>
      <c r="AC82" s="111">
        <f t="array" ref="AC82">IFERROR(
(MEDIAN((IF(DATOS_[[Sexo]:[Sexo]]=$B82,IF(DATOS_[[AGRUP. CLAS. PROF.]:[AGRUP. CLAS. PROF.]]=$B81,IF(DATOS_[[Check Periodo Ref.]:[Check Periodo Ref.]]="Dentro",IF(DATOS_[[Check Equiparado]:[Check Equiparado]]="Sí",IF(DATOS!AX$5="Sí",(1/DATOS_[[% anualiz]:[% anualiz]]),1)*IF(DATOS!AX$4="Sí",1/DATOS_[[% normaliz]:[% normaliz]],1)*(DATOS_[Conc.Sal.20])))))))),
0)</f>
        <v>0</v>
      </c>
      <c r="AD82" s="111">
        <f t="array" ref="AD82">IFERROR(
(MEDIAN((IF(DATOS_[[Sexo]:[Sexo]]=$B82,IF(DATOS_[[AGRUP. CLAS. PROF.]:[AGRUP. CLAS. PROF.]]=$B81,IF(DATOS_[[Check Periodo Ref.]:[Check Periodo Ref.]]="Dentro",IF(DATOS_[[Check Equiparado]:[Check Equiparado]]="Sí",IF(DATOS!AY$5="Sí",(1/DATOS_[[% anualiz]:[% anualiz]]),1)*IF(DATOS!AY$4="Sí",1/DATOS_[[% normaliz]:[% normaliz]],1)*(DATOS_[Conc.Sal.21])))))))),
0)</f>
        <v>0</v>
      </c>
      <c r="AE82" s="111">
        <f t="array" ref="AE82">IFERROR(
(MEDIAN((IF(DATOS_[[Sexo]:[Sexo]]=$B82,IF(DATOS_[[AGRUP. CLAS. PROF.]:[AGRUP. CLAS. PROF.]]=$B81,IF(DATOS_[[Check Periodo Ref.]:[Check Periodo Ref.]]="Dentro",IF(DATOS_[[Check Equiparado]:[Check Equiparado]]="Sí",IF(DATOS!AZ$5="Sí",(1/DATOS_[[% anualiz]:[% anualiz]]),1)*IF(DATOS!AZ$4="Sí",1/DATOS_[[% normaliz]:[% normaliz]],1)*(DATOS_[Conc.Sal.22])))))))),
0)</f>
        <v>0</v>
      </c>
      <c r="AF82" s="111">
        <f t="array" ref="AF82">IFERROR(
(MEDIAN((IF(DATOS_[[Sexo]:[Sexo]]=$B82,IF(DATOS_[[AGRUP. CLAS. PROF.]:[AGRUP. CLAS. PROF.]]=$B81,IF(DATOS_[[Check Periodo Ref.]:[Check Periodo Ref.]]="Dentro",IF(DATOS_[[Check Equiparado]:[Check Equiparado]]="Sí",IF(DATOS!BA$5="Sí",(1/DATOS_[[% anualiz]:[% anualiz]]),1)*IF(DATOS!BA$4="Sí",1/DATOS_[[% normaliz]:[% normaliz]],1)*(DATOS_[Conc.Sal.23])))))))),
0)</f>
        <v>0</v>
      </c>
      <c r="AG82" s="111">
        <f t="array" ref="AG82">IFERROR(
(MEDIAN((IF(DATOS_[[Sexo]:[Sexo]]=$B82,IF(DATOS_[[AGRUP. CLAS. PROF.]:[AGRUP. CLAS. PROF.]]=$B81,IF(DATOS_[[Check Periodo Ref.]:[Check Periodo Ref.]]="Dentro",IF(DATOS_[[Check Equiparado]:[Check Equiparado]]="Sí",IF(DATOS!BB$5="Sí",(1/DATOS_[[% anualiz]:[% anualiz]]),1)*IF(DATOS!BB$4="Sí",1/DATOS_[[% normaliz]:[% normaliz]],1)*(DATOS_[Conc.Sal.24])))))))),
0)</f>
        <v>0</v>
      </c>
      <c r="AH82" s="111">
        <f t="array" ref="AH82">IFERROR(
(MEDIAN((IF(DATOS_[[Sexo]:[Sexo]]=$B82,IF(DATOS_[[AGRUP. CLAS. PROF.]:[AGRUP. CLAS. PROF.]]=$B81,IF(DATOS_[[Check Periodo Ref.]:[Check Periodo Ref.]]="Dentro",IF(DATOS_[[Check Equiparado]:[Check Equiparado]]="Sí",IF(DATOS!BC$5="Sí",(1/DATOS_[[% anualiz]:[% anualiz]]),1)*IF(DATOS!BC$4="Sí",1/DATOS_[[% normaliz]:[% normaliz]],1)*(DATOS_[Conc.Sal.25])))))))),
0)</f>
        <v>0</v>
      </c>
      <c r="AI82" s="111">
        <f t="array" ref="AI82">IFERROR(
(MEDIAN((IF(DATOS_[[Sexo]:[Sexo]]=$B82,IF(DATOS_[[AGRUP. CLAS. PROF.]:[AGRUP. CLAS. PROF.]]=$B81,IF(DATOS_[[Check Periodo Ref.]:[Check Periodo Ref.]]="Dentro",IF(DATOS_[[Check Equiparado]:[Check Equiparado]]="Sí",IF(DATOS!BD$5="Sí",(1/DATOS_[[% anualiz]:[% anualiz]]),1)*IF(DATOS!BD$4="Sí",1/DATOS_[[% normaliz]:[% normaliz]],1)*(DATOS_[Conc.Sal.26])))))))),
0)</f>
        <v>0</v>
      </c>
      <c r="AJ82" s="111">
        <f t="array" ref="AJ82">IFERROR(
(MEDIAN((IF(DATOS_[[Sexo]:[Sexo]]=$B82,IF(DATOS_[[AGRUP. CLAS. PROF.]:[AGRUP. CLAS. PROF.]]=$B81,IF(DATOS_[[Check Periodo Ref.]:[Check Periodo Ref.]]="Dentro",IF(DATOS_[[Check Equiparado]:[Check Equiparado]]="Sí",IF(DATOS!BE$5="Sí",(1/DATOS_[[% anualiz]:[% anualiz]]),1)*IF(DATOS!BE$4="Sí",1/DATOS_[[% normaliz]:[% normaliz]],1)*(DATOS_[Conc.Sal.27])))))))),
0)</f>
        <v>0</v>
      </c>
      <c r="AK82" s="111">
        <f t="array" ref="AK82">IFERROR(
(MEDIAN((IF(DATOS_[[Sexo]:[Sexo]]=$B82,IF(DATOS_[[AGRUP. CLAS. PROF.]:[AGRUP. CLAS. PROF.]]=$B81,IF(DATOS_[[Check Periodo Ref.]:[Check Periodo Ref.]]="Dentro",IF(DATOS_[[Check Equiparado]:[Check Equiparado]]="Sí",IF(DATOS!BF$5="Sí",(1/DATOS_[[% anualiz]:[% anualiz]]),1)*IF(DATOS!BF$4="Sí",1/DATOS_[[% normaliz]:[% normaliz]],1)*(DATOS_[Conc.Sal.28])))))))),
0)</f>
        <v>0</v>
      </c>
      <c r="AL82" s="111">
        <f t="array" ref="AL82">IFERROR(
(MEDIAN((IF(DATOS_[[Sexo]:[Sexo]]=$B82,IF(DATOS_[[AGRUP. CLAS. PROF.]:[AGRUP. CLAS. PROF.]]=$B81,IF(DATOS_[[Check Periodo Ref.]:[Check Periodo Ref.]]="Dentro",IF(DATOS_[[Check Equiparado]:[Check Equiparado]]="Sí",IF(DATOS!BG$5="Sí",(1/DATOS_[[% anualiz]:[% anualiz]]),1)*IF(DATOS!BG$4="Sí",1/DATOS_[[% normaliz]:[% normaliz]],1)*(DATOS_[Conc.Sal.29])))))))),
0)</f>
        <v>0</v>
      </c>
      <c r="AM82" s="111">
        <f t="array" ref="AM82">IFERROR(
(MEDIAN((IF(DATOS_[[Sexo]:[Sexo]]=$B82,IF(DATOS_[[AGRUP. CLAS. PROF.]:[AGRUP. CLAS. PROF.]]=$B81,IF(DATOS_[[Check Periodo Ref.]:[Check Periodo Ref.]]="Dentro",IF(DATOS_[[Check Equiparado]:[Check Equiparado]]="Sí",IF(DATOS!BH$5="Sí",(1/DATOS_[[% anualiz]:[% anualiz]]),1)*IF(DATOS!BH$4="Sí",1/DATOS_[[% normaliz]:[% normaliz]],1)*(DATOS_[Conc.Sal.30])))))))),
0)</f>
        <v>0</v>
      </c>
      <c r="AN82" s="112">
        <f t="array" ref="AN82">IFERROR(
MEDIAN(IF(DATOS_[Sexo]=$B82,IF(DATOS_[[AGRUP. CLAS. PROF.]:[AGRUP. CLAS. PROF.]]=$B81,IF(DATOS_[Check Equiparado]="Sí",IF(DATOS_[Check Periodo Ref.]="Dentro",DATOS_[Tot COMPL.SAL Eq],FALSE))))),
0)</f>
        <v>0</v>
      </c>
      <c r="AO82" s="113">
        <f t="array" ref="AO82">IFERROR(
MEDIAN(IF(DATOS_[Sexo]=$B82,IF(DATOS_[[AGRUP. CLAS. PROF.]:[AGRUP. CLAS. PROF.]]=$B81,IF(DATOS_[Check Equiparado]="Sí",IF(DATOS_[Check Periodo Ref.]="Dentro",DATOS_[TOTAL SALARIO Eq],FALSE))))),
0)</f>
        <v>0</v>
      </c>
      <c r="AP82" s="114">
        <f t="array" ref="AP82">IFERROR(
(MEDIAN((IF(DATOS_[[Sexo]:[Sexo]]=$B82,IF(DATOS_[[AGRUP. CLAS. PROF.]:[AGRUP. CLAS. PROF.]]=$B81,IF(DATOS_[[Check Periodo Ref.]:[Check Periodo Ref.]]="Dentro",IF(DATOS_[[Check Equiparado]:[Check Equiparado]]="Sí",IF(DATOS!BI$5="Sí",(1/DATOS_[[% anualiz]:[% anualiz]]),1)*IF(DATOS!BI$4="Sí",1/DATOS_[[% normaliz]:[% normaliz]],1)*(DATOS_[C.Extra.01])))))))),
0)</f>
        <v>0</v>
      </c>
      <c r="AQ82" s="114">
        <f t="array" ref="AQ82">IFERROR(
(MEDIAN((IF(DATOS_[[Sexo]:[Sexo]]=$B82,IF(DATOS_[[AGRUP. CLAS. PROF.]:[AGRUP. CLAS. PROF.]]=$B81,IF(DATOS_[[Check Periodo Ref.]:[Check Periodo Ref.]]="Dentro",IF(DATOS_[[Check Equiparado]:[Check Equiparado]]="Sí",IF(DATOS!BJ$5="Sí",(1/DATOS_[[% anualiz]:[% anualiz]]),1)*IF(DATOS!BJ$4="Sí",1/DATOS_[[% normaliz]:[% normaliz]],1)*(DATOS_[C.Extra.02])))))))),
0)</f>
        <v>0</v>
      </c>
      <c r="AR82" s="114">
        <f t="array" ref="AR82">IFERROR(
(MEDIAN((IF(DATOS_[[Sexo]:[Sexo]]=$B82,IF(DATOS_[[AGRUP. CLAS. PROF.]:[AGRUP. CLAS. PROF.]]=$B81,IF(DATOS_[[Check Periodo Ref.]:[Check Periodo Ref.]]="Dentro",IF(DATOS_[[Check Equiparado]:[Check Equiparado]]="Sí",IF(DATOS!BK$5="Sí",(1/DATOS_[[% anualiz]:[% anualiz]]),1)*IF(DATOS!BK$4="Sí",1/DATOS_[[% normaliz]:[% normaliz]],1)*(DATOS_[C.Extra.03])))))))),
0)</f>
        <v>0</v>
      </c>
      <c r="AS82" s="114">
        <f t="array" ref="AS82">IFERROR(
(MEDIAN((IF(DATOS_[[Sexo]:[Sexo]]=$B82,IF(DATOS_[[AGRUP. CLAS. PROF.]:[AGRUP. CLAS. PROF.]]=$B81,IF(DATOS_[[Check Periodo Ref.]:[Check Periodo Ref.]]="Dentro",IF(DATOS_[[Check Equiparado]:[Check Equiparado]]="Sí",IF(DATOS!BL$5="Sí",(1/DATOS_[[% anualiz]:[% anualiz]]),1)*IF(DATOS!BL$4="Sí",1/DATOS_[[% normaliz]:[% normaliz]],1)*(DATOS_[C.Extra.04])))))))),
0)</f>
        <v>0</v>
      </c>
      <c r="AT82" s="114">
        <f t="array" ref="AT82">IFERROR(
(MEDIAN((IF(DATOS_[[Sexo]:[Sexo]]=$B82,IF(DATOS_[[AGRUP. CLAS. PROF.]:[AGRUP. CLAS. PROF.]]=$B81,IF(DATOS_[[Check Periodo Ref.]:[Check Periodo Ref.]]="Dentro",IF(DATOS_[[Check Equiparado]:[Check Equiparado]]="Sí",IF(DATOS!BM$5="Sí",(1/DATOS_[[% anualiz]:[% anualiz]]),1)*IF(DATOS!BM$4="Sí",1/DATOS_[[% normaliz]:[% normaliz]],1)*(DATOS_[C.Extra.05])))))))),
0)</f>
        <v>0</v>
      </c>
      <c r="AU82" s="115">
        <f t="array" ref="AU82">IFERROR(
MEDIAN(IF(DATOS_[Sexo]=$B82,IF(DATOS_[[AGRUP. CLAS. PROF.]:[AGRUP. CLAS. PROF.]]=$B81,IF(DATOS_[Check Equiparado]="Sí",IF(DATOS_[Check Periodo Ref.]="Dentro",DATOS_[Tot Extrasalarial Eq],FALSE))))),
0)</f>
        <v>0</v>
      </c>
      <c r="AV82" s="116">
        <f t="array" ref="AV82">IFERROR(
MEDIAN(IF(DATOS_[Sexo]=$B82,IF(DATOS_[[AGRUP. CLAS. PROF.]:[AGRUP. CLAS. PROF.]]=$B81,IF(DATOS_[Check Equiparado]="Sí",IF(DATOS_[Check Periodo Ref.]="Dentro",DATOS_[TOTAL Retrib Eq],FALSE))))),
0)</f>
        <v>0</v>
      </c>
    </row>
    <row r="83" spans="1:48" x14ac:dyDescent="0.3">
      <c r="A83" s="42" t="str">
        <f t="shared" ref="A83" si="94">+A82</f>
        <v>[ocultar]</v>
      </c>
      <c r="B83" s="86" t="s">
        <v>163</v>
      </c>
      <c r="C83" s="33">
        <f t="array" ref="C83">SUM(IF($B83=DATOS_[Sexo],
IF($B81=DATOS_[AGRUP. CLAS. PROF.],
IF("Dentro"=DATOS_[Check Periodo Ref.],
1/(COUNTIFS(DATOS_[Sexo],$B83,DATOS_[AGRUP. CLAS. PROF.],$B81,DATOS_[Check Periodo Ref.],"Dentro",DATOS_[id],DATOS_[id]))))))</f>
        <v>0</v>
      </c>
      <c r="D83" s="35">
        <f>COUNTIFS(DATOS_[AGRUP. CLAS. PROF.],$B81,DATOS_[Sexo],$B83,DATOS_[Check Periodo Ref.],"Dentro")</f>
        <v>0</v>
      </c>
      <c r="E83" s="35">
        <f>COUNTIFS(DATOS_[AGRUP. CLAS. PROF.],$B81,DATOS_[Sexo],$B83,DATOS_[Check Periodo Ref.],"Dentro",DATOS_[Check Nº SC Norm],"Sí")</f>
        <v>0</v>
      </c>
      <c r="F83" s="35">
        <f>COUNTIFS(DATOS_[AGRUP. CLAS. PROF.],$B81,DATOS_[Sexo],$B83,DATOS_[Check Periodo Ref.],"Dentro",DATOS_[Check Nº SC Anualiz],"Sí")</f>
        <v>0</v>
      </c>
      <c r="G83" s="35">
        <f>COUNTIFS(DATOS_[AGRUP. CLAS. PROF.],$B81,DATOS_[Sexo],$B83,DATOS_[Check Periodo Ref.],"Dentro",DATOS_[Check Nº SC Norm y Anualiz],"Sí")</f>
        <v>0</v>
      </c>
      <c r="H83" s="35">
        <f>COUNTIFS(DATOS_[AGRUP. CLAS. PROF.],$B81,DATOS_[Sexo],$B83,DATOS_[Check Periodo Ref.],"Dentro",DATOS_[Check Equiparación],"Sí")</f>
        <v>0</v>
      </c>
      <c r="I83" s="110" cm="1">
        <f t="array" ref="I83">IFERROR(
MEDIAN(IF(DATOS_[Sexo]=$B83,IF(DATOS_[[AGRUP. CLAS. PROF.]:[AGRUP. CLAS. PROF.]]=$B81,IF(DATOS_[Check Equiparado]="Sí",IF(DATOS_[Check Periodo Ref.]="Dentro",DATOS_[SALARIO BASE Eq],FALSE))))),
0)</f>
        <v>0</v>
      </c>
      <c r="J83" s="111">
        <f t="array" ref="J83">IFERROR(
(MEDIAN((IF(DATOS_[[Sexo]:[Sexo]]=$B83,IF(DATOS_[[AGRUP. CLAS. PROF.]:[AGRUP. CLAS. PROF.]]=$B81,IF(DATOS_[[Check Periodo Ref.]:[Check Periodo Ref.]]="Dentro",IF(DATOS_[[Check Equiparado]:[Check Equiparado]]="Sí",IF(DATOS!AE$5="Sí",(1/DATOS_[[% anualiz]:[% anualiz]]),1)*IF(DATOS!AE$4="Sí",1/DATOS_[[% normaliz]:[% normaliz]],1)*(DATOS_[Conc.Sal.01])))))))),
0)</f>
        <v>0</v>
      </c>
      <c r="K83" s="111">
        <f t="array" ref="K83">IFERROR(
(MEDIAN((IF(DATOS_[[Sexo]:[Sexo]]=$B83,IF(DATOS_[[AGRUP. CLAS. PROF.]:[AGRUP. CLAS. PROF.]]=$B81,IF(DATOS_[[Check Periodo Ref.]:[Check Periodo Ref.]]="Dentro",IF(DATOS_[[Check Equiparado]:[Check Equiparado]]="Sí",IF(DATOS!AF$5="Sí",(1/DATOS_[[% anualiz]:[% anualiz]]),1)*IF(DATOS!AF$4="Sí",1/DATOS_[[% normaliz]:[% normaliz]],1)*(DATOS_[Conc.Sal.02])))))))),
0)</f>
        <v>0</v>
      </c>
      <c r="L83" s="111">
        <f t="array" ref="L83">IFERROR(
(MEDIAN((IF(DATOS_[[Sexo]:[Sexo]]=$B83,IF(DATOS_[[AGRUP. CLAS. PROF.]:[AGRUP. CLAS. PROF.]]=$B81,IF(DATOS_[[Check Periodo Ref.]:[Check Periodo Ref.]]="Dentro",IF(DATOS_[[Check Equiparado]:[Check Equiparado]]="Sí",IF(DATOS!AG$5="Sí",(1/DATOS_[[% anualiz]:[% anualiz]]),1)*IF(DATOS!AG$4="Sí",1/DATOS_[[% normaliz]:[% normaliz]],1)*(DATOS_[Conc.Sal.03])))))))),
0)</f>
        <v>0</v>
      </c>
      <c r="M83" s="111">
        <f t="array" ref="M83">IFERROR(
(MEDIAN((IF(DATOS_[[Sexo]:[Sexo]]=$B83,IF(DATOS_[[AGRUP. CLAS. PROF.]:[AGRUP. CLAS. PROF.]]=$B81,IF(DATOS_[[Check Periodo Ref.]:[Check Periodo Ref.]]="Dentro",IF(DATOS_[[Check Equiparado]:[Check Equiparado]]="Sí",IF(DATOS!AH$5="Sí",(1/DATOS_[[% anualiz]:[% anualiz]]),1)*IF(DATOS!AH$4="Sí",1/DATOS_[[% normaliz]:[% normaliz]],1)*(DATOS_[Conc.Sal.04])))))))),
0)</f>
        <v>0</v>
      </c>
      <c r="N83" s="111">
        <f t="array" ref="N83">IFERROR(
(MEDIAN((IF(DATOS_[[Sexo]:[Sexo]]=$B83,IF(DATOS_[[AGRUP. CLAS. PROF.]:[AGRUP. CLAS. PROF.]]=$B81,IF(DATOS_[[Check Periodo Ref.]:[Check Periodo Ref.]]="Dentro",IF(DATOS_[[Check Equiparado]:[Check Equiparado]]="Sí",IF(DATOS!AI$5="Sí",(1/DATOS_[[% anualiz]:[% anualiz]]),1)*IF(DATOS!AI$4="Sí",1/DATOS_[[% normaliz]:[% normaliz]],1)*(DATOS_[Conc.Sal.05])))))))),
0)</f>
        <v>0</v>
      </c>
      <c r="O83" s="111">
        <f t="array" ref="O83">IFERROR(
(MEDIAN((IF(DATOS_[[Sexo]:[Sexo]]=$B83,IF(DATOS_[[AGRUP. CLAS. PROF.]:[AGRUP. CLAS. PROF.]]=$B81,IF(DATOS_[[Check Periodo Ref.]:[Check Periodo Ref.]]="Dentro",IF(DATOS_[[Check Equiparado]:[Check Equiparado]]="Sí",IF(DATOS!AJ$5="Sí",(1/DATOS_[[% anualiz]:[% anualiz]]),1)*IF(DATOS!AJ$4="Sí",1/DATOS_[[% normaliz]:[% normaliz]],1)*(DATOS_[Conc.Sal.06])))))))),
0)</f>
        <v>0</v>
      </c>
      <c r="P83" s="111">
        <f t="array" ref="P83">IFERROR(
(MEDIAN((IF(DATOS_[[Sexo]:[Sexo]]=$B83,IF(DATOS_[[AGRUP. CLAS. PROF.]:[AGRUP. CLAS. PROF.]]=$B81,IF(DATOS_[[Check Periodo Ref.]:[Check Periodo Ref.]]="Dentro",IF(DATOS_[[Check Equiparado]:[Check Equiparado]]="Sí",IF(DATOS!AK$5="Sí",(1/DATOS_[[% anualiz]:[% anualiz]]),1)*IF(DATOS!AK$4="Sí",1/DATOS_[[% normaliz]:[% normaliz]],1)*(DATOS_[Conc.Sal.07])))))))),
0)</f>
        <v>0</v>
      </c>
      <c r="Q83" s="111">
        <f t="array" ref="Q83">IFERROR(
(MEDIAN((IF(DATOS_[[Sexo]:[Sexo]]=$B83,IF(DATOS_[[AGRUP. CLAS. PROF.]:[AGRUP. CLAS. PROF.]]=$B81,IF(DATOS_[[Check Periodo Ref.]:[Check Periodo Ref.]]="Dentro",IF(DATOS_[[Check Equiparado]:[Check Equiparado]]="Sí",IF(DATOS!AL$5="Sí",(1/DATOS_[[% anualiz]:[% anualiz]]),1)*IF(DATOS!AL$4="Sí",1/DATOS_[[% normaliz]:[% normaliz]],1)*(DATOS_[Conc.Sal.08])))))))),
0)</f>
        <v>0</v>
      </c>
      <c r="R83" s="111">
        <f t="array" ref="R83">IFERROR(
(MEDIAN((IF(DATOS_[[Sexo]:[Sexo]]=$B83,IF(DATOS_[[AGRUP. CLAS. PROF.]:[AGRUP. CLAS. PROF.]]=$B81,IF(DATOS_[[Check Periodo Ref.]:[Check Periodo Ref.]]="Dentro",IF(DATOS_[[Check Equiparado]:[Check Equiparado]]="Sí",IF(DATOS!AM$5="Sí",(1/DATOS_[[% anualiz]:[% anualiz]]),1)*IF(DATOS!AM$4="Sí",1/DATOS_[[% normaliz]:[% normaliz]],1)*(DATOS_[Conc.Sal.09])))))))),
0)</f>
        <v>0</v>
      </c>
      <c r="S83" s="111">
        <f t="array" ref="S83">IFERROR(
(MEDIAN((IF(DATOS_[[Sexo]:[Sexo]]=$B83,IF(DATOS_[[AGRUP. CLAS. PROF.]:[AGRUP. CLAS. PROF.]]=$B81,IF(DATOS_[[Check Periodo Ref.]:[Check Periodo Ref.]]="Dentro",IF(DATOS_[[Check Equiparado]:[Check Equiparado]]="Sí",IF(DATOS!AN$5="Sí",(1/DATOS_[[% anualiz]:[% anualiz]]),1)*IF(DATOS!AN$4="Sí",1/DATOS_[[% normaliz]:[% normaliz]],1)*(DATOS_[Conc.Sal.10])))))))),
0)</f>
        <v>0</v>
      </c>
      <c r="T83" s="111">
        <f t="array" ref="T83">IFERROR(
(MEDIAN((IF(DATOS_[[Sexo]:[Sexo]]=$B83,IF(DATOS_[[AGRUP. CLAS. PROF.]:[AGRUP. CLAS. PROF.]]=$B81,IF(DATOS_[[Check Periodo Ref.]:[Check Periodo Ref.]]="Dentro",IF(DATOS_[[Check Equiparado]:[Check Equiparado]]="Sí",IF(DATOS!AO$5="Sí",(1/DATOS_[[% anualiz]:[% anualiz]]),1)*IF(DATOS!AO$4="Sí",1/DATOS_[[% normaliz]:[% normaliz]],1)*(DATOS_[Conc.Sal.11])))))))),
0)</f>
        <v>0</v>
      </c>
      <c r="U83" s="111">
        <f t="array" ref="U83">IFERROR(
(MEDIAN((IF(DATOS_[[Sexo]:[Sexo]]=$B83,IF(DATOS_[[AGRUP. CLAS. PROF.]:[AGRUP. CLAS. PROF.]]=$B81,IF(DATOS_[[Check Periodo Ref.]:[Check Periodo Ref.]]="Dentro",IF(DATOS_[[Check Equiparado]:[Check Equiparado]]="Sí",IF(DATOS!AP$5="Sí",(1/DATOS_[[% anualiz]:[% anualiz]]),1)*IF(DATOS!AP$4="Sí",1/DATOS_[[% normaliz]:[% normaliz]],1)*(DATOS_[Conc.Sal.12])))))))),
0)</f>
        <v>0</v>
      </c>
      <c r="V83" s="111">
        <f t="array" ref="V83">IFERROR(
(MEDIAN((IF(DATOS_[[Sexo]:[Sexo]]=$B83,IF(DATOS_[[AGRUP. CLAS. PROF.]:[AGRUP. CLAS. PROF.]]=$B81,IF(DATOS_[[Check Periodo Ref.]:[Check Periodo Ref.]]="Dentro",IF(DATOS_[[Check Equiparado]:[Check Equiparado]]="Sí",IF(DATOS!AQ$5="Sí",(1/DATOS_[[% anualiz]:[% anualiz]]),1)*IF(DATOS!AQ$4="Sí",1/DATOS_[[% normaliz]:[% normaliz]],1)*(DATOS_[Conc.Sal.13])))))))),
0)</f>
        <v>0</v>
      </c>
      <c r="W83" s="111">
        <f t="array" ref="W83">IFERROR(
(MEDIAN((IF(DATOS_[[Sexo]:[Sexo]]=$B83,IF(DATOS_[[AGRUP. CLAS. PROF.]:[AGRUP. CLAS. PROF.]]=$B81,IF(DATOS_[[Check Periodo Ref.]:[Check Periodo Ref.]]="Dentro",IF(DATOS_[[Check Equiparado]:[Check Equiparado]]="Sí",IF(DATOS!AR$5="Sí",(1/DATOS_[[% anualiz]:[% anualiz]]),1)*IF(DATOS!AR$4="Sí",1/DATOS_[[% normaliz]:[% normaliz]],1)*(DATOS_[Conc.Sal.14])))))))),
0)</f>
        <v>0</v>
      </c>
      <c r="X83" s="111">
        <f t="array" ref="X83">IFERROR(
(MEDIAN((IF(DATOS_[[Sexo]:[Sexo]]=$B83,IF(DATOS_[[AGRUP. CLAS. PROF.]:[AGRUP. CLAS. PROF.]]=$B81,IF(DATOS_[[Check Periodo Ref.]:[Check Periodo Ref.]]="Dentro",IF(DATOS_[[Check Equiparado]:[Check Equiparado]]="Sí",IF(DATOS!AS$5="Sí",(1/DATOS_[[% anualiz]:[% anualiz]]),1)*IF(DATOS!AS$4="Sí",1/DATOS_[[% normaliz]:[% normaliz]],1)*(DATOS_[Conc.Sal.15])))))))),
0)</f>
        <v>0</v>
      </c>
      <c r="Y83" s="111">
        <f t="array" ref="Y83">IFERROR(
(MEDIAN((IF(DATOS_[[Sexo]:[Sexo]]=$B83,IF(DATOS_[[AGRUP. CLAS. PROF.]:[AGRUP. CLAS. PROF.]]=$B81,IF(DATOS_[[Check Periodo Ref.]:[Check Periodo Ref.]]="Dentro",IF(DATOS_[[Check Equiparado]:[Check Equiparado]]="Sí",IF(DATOS!AT$5="Sí",(1/DATOS_[[% anualiz]:[% anualiz]]),1)*IF(DATOS!AT$4="Sí",1/DATOS_[[% normaliz]:[% normaliz]],1)*(DATOS_[Conc.Sal.16])))))))),
0)</f>
        <v>0</v>
      </c>
      <c r="Z83" s="111">
        <f t="array" ref="Z83">IFERROR(
(MEDIAN((IF(DATOS_[[Sexo]:[Sexo]]=$B83,IF(DATOS_[[AGRUP. CLAS. PROF.]:[AGRUP. CLAS. PROF.]]=$B81,IF(DATOS_[[Check Periodo Ref.]:[Check Periodo Ref.]]="Dentro",IF(DATOS_[[Check Equiparado]:[Check Equiparado]]="Sí",IF(DATOS!AU$5="Sí",(1/DATOS_[[% anualiz]:[% anualiz]]),1)*IF(DATOS!AU$4="Sí",1/DATOS_[[% normaliz]:[% normaliz]],1)*(DATOS_[Conc.Sal.17])))))))),
0)</f>
        <v>0</v>
      </c>
      <c r="AA83" s="111">
        <f t="array" ref="AA83">IFERROR(
(MEDIAN((IF(DATOS_[[Sexo]:[Sexo]]=$B83,IF(DATOS_[[AGRUP. CLAS. PROF.]:[AGRUP. CLAS. PROF.]]=$B81,IF(DATOS_[[Check Periodo Ref.]:[Check Periodo Ref.]]="Dentro",IF(DATOS_[[Check Equiparado]:[Check Equiparado]]="Sí",IF(DATOS!AV$5="Sí",(1/DATOS_[[% anualiz]:[% anualiz]]),1)*IF(DATOS!AV$4="Sí",1/DATOS_[[% normaliz]:[% normaliz]],1)*(DATOS_[Conc.Sal.18])))))))),
0)</f>
        <v>0</v>
      </c>
      <c r="AB83" s="111">
        <f t="array" ref="AB83">IFERROR(
(MEDIAN((IF(DATOS_[[Sexo]:[Sexo]]=$B83,IF(DATOS_[[AGRUP. CLAS. PROF.]:[AGRUP. CLAS. PROF.]]=$B81,IF(DATOS_[[Check Periodo Ref.]:[Check Periodo Ref.]]="Dentro",IF(DATOS_[[Check Equiparado]:[Check Equiparado]]="Sí",IF(DATOS!AW$5="Sí",(1/DATOS_[[% anualiz]:[% anualiz]]),1)*IF(DATOS!AW$4="Sí",1/DATOS_[[% normaliz]:[% normaliz]],1)*(DATOS_[Conc.Sal.19])))))))),
0)</f>
        <v>0</v>
      </c>
      <c r="AC83" s="111">
        <f t="array" ref="AC83">IFERROR(
(MEDIAN((IF(DATOS_[[Sexo]:[Sexo]]=$B83,IF(DATOS_[[AGRUP. CLAS. PROF.]:[AGRUP. CLAS. PROF.]]=$B81,IF(DATOS_[[Check Periodo Ref.]:[Check Periodo Ref.]]="Dentro",IF(DATOS_[[Check Equiparado]:[Check Equiparado]]="Sí",IF(DATOS!AX$5="Sí",(1/DATOS_[[% anualiz]:[% anualiz]]),1)*IF(DATOS!AX$4="Sí",1/DATOS_[[% normaliz]:[% normaliz]],1)*(DATOS_[Conc.Sal.20])))))))),
0)</f>
        <v>0</v>
      </c>
      <c r="AD83" s="111">
        <f t="array" ref="AD83">IFERROR(
(MEDIAN((IF(DATOS_[[Sexo]:[Sexo]]=$B83,IF(DATOS_[[AGRUP. CLAS. PROF.]:[AGRUP. CLAS. PROF.]]=$B81,IF(DATOS_[[Check Periodo Ref.]:[Check Periodo Ref.]]="Dentro",IF(DATOS_[[Check Equiparado]:[Check Equiparado]]="Sí",IF(DATOS!AY$5="Sí",(1/DATOS_[[% anualiz]:[% anualiz]]),1)*IF(DATOS!AY$4="Sí",1/DATOS_[[% normaliz]:[% normaliz]],1)*(DATOS_[Conc.Sal.21])))))))),
0)</f>
        <v>0</v>
      </c>
      <c r="AE83" s="111">
        <f t="array" ref="AE83">IFERROR(
(MEDIAN((IF(DATOS_[[Sexo]:[Sexo]]=$B83,IF(DATOS_[[AGRUP. CLAS. PROF.]:[AGRUP. CLAS. PROF.]]=$B81,IF(DATOS_[[Check Periodo Ref.]:[Check Periodo Ref.]]="Dentro",IF(DATOS_[[Check Equiparado]:[Check Equiparado]]="Sí",IF(DATOS!AZ$5="Sí",(1/DATOS_[[% anualiz]:[% anualiz]]),1)*IF(DATOS!AZ$4="Sí",1/DATOS_[[% normaliz]:[% normaliz]],1)*(DATOS_[Conc.Sal.22])))))))),
0)</f>
        <v>0</v>
      </c>
      <c r="AF83" s="111">
        <f t="array" ref="AF83">IFERROR(
(MEDIAN((IF(DATOS_[[Sexo]:[Sexo]]=$B83,IF(DATOS_[[AGRUP. CLAS. PROF.]:[AGRUP. CLAS. PROF.]]=$B81,IF(DATOS_[[Check Periodo Ref.]:[Check Periodo Ref.]]="Dentro",IF(DATOS_[[Check Equiparado]:[Check Equiparado]]="Sí",IF(DATOS!BA$5="Sí",(1/DATOS_[[% anualiz]:[% anualiz]]),1)*IF(DATOS!BA$4="Sí",1/DATOS_[[% normaliz]:[% normaliz]],1)*(DATOS_[Conc.Sal.23])))))))),
0)</f>
        <v>0</v>
      </c>
      <c r="AG83" s="111">
        <f t="array" ref="AG83">IFERROR(
(MEDIAN((IF(DATOS_[[Sexo]:[Sexo]]=$B83,IF(DATOS_[[AGRUP. CLAS. PROF.]:[AGRUP. CLAS. PROF.]]=$B81,IF(DATOS_[[Check Periodo Ref.]:[Check Periodo Ref.]]="Dentro",IF(DATOS_[[Check Equiparado]:[Check Equiparado]]="Sí",IF(DATOS!BB$5="Sí",(1/DATOS_[[% anualiz]:[% anualiz]]),1)*IF(DATOS!BB$4="Sí",1/DATOS_[[% normaliz]:[% normaliz]],1)*(DATOS_[Conc.Sal.24])))))))),
0)</f>
        <v>0</v>
      </c>
      <c r="AH83" s="111">
        <f t="array" ref="AH83">IFERROR(
(MEDIAN((IF(DATOS_[[Sexo]:[Sexo]]=$B83,IF(DATOS_[[AGRUP. CLAS. PROF.]:[AGRUP. CLAS. PROF.]]=$B81,IF(DATOS_[[Check Periodo Ref.]:[Check Periodo Ref.]]="Dentro",IF(DATOS_[[Check Equiparado]:[Check Equiparado]]="Sí",IF(DATOS!BC$5="Sí",(1/DATOS_[[% anualiz]:[% anualiz]]),1)*IF(DATOS!BC$4="Sí",1/DATOS_[[% normaliz]:[% normaliz]],1)*(DATOS_[Conc.Sal.25])))))))),
0)</f>
        <v>0</v>
      </c>
      <c r="AI83" s="111">
        <f t="array" ref="AI83">IFERROR(
(MEDIAN((IF(DATOS_[[Sexo]:[Sexo]]=$B83,IF(DATOS_[[AGRUP. CLAS. PROF.]:[AGRUP. CLAS. PROF.]]=$B81,IF(DATOS_[[Check Periodo Ref.]:[Check Periodo Ref.]]="Dentro",IF(DATOS_[[Check Equiparado]:[Check Equiparado]]="Sí",IF(DATOS!BD$5="Sí",(1/DATOS_[[% anualiz]:[% anualiz]]),1)*IF(DATOS!BD$4="Sí",1/DATOS_[[% normaliz]:[% normaliz]],1)*(DATOS_[Conc.Sal.26])))))))),
0)</f>
        <v>0</v>
      </c>
      <c r="AJ83" s="111">
        <f t="array" ref="AJ83">IFERROR(
(MEDIAN((IF(DATOS_[[Sexo]:[Sexo]]=$B83,IF(DATOS_[[AGRUP. CLAS. PROF.]:[AGRUP. CLAS. PROF.]]=$B81,IF(DATOS_[[Check Periodo Ref.]:[Check Periodo Ref.]]="Dentro",IF(DATOS_[[Check Equiparado]:[Check Equiparado]]="Sí",IF(DATOS!BE$5="Sí",(1/DATOS_[[% anualiz]:[% anualiz]]),1)*IF(DATOS!BE$4="Sí",1/DATOS_[[% normaliz]:[% normaliz]],1)*(DATOS_[Conc.Sal.27])))))))),
0)</f>
        <v>0</v>
      </c>
      <c r="AK83" s="111">
        <f t="array" ref="AK83">IFERROR(
(MEDIAN((IF(DATOS_[[Sexo]:[Sexo]]=$B83,IF(DATOS_[[AGRUP. CLAS. PROF.]:[AGRUP. CLAS. PROF.]]=$B81,IF(DATOS_[[Check Periodo Ref.]:[Check Periodo Ref.]]="Dentro",IF(DATOS_[[Check Equiparado]:[Check Equiparado]]="Sí",IF(DATOS!BF$5="Sí",(1/DATOS_[[% anualiz]:[% anualiz]]),1)*IF(DATOS!BF$4="Sí",1/DATOS_[[% normaliz]:[% normaliz]],1)*(DATOS_[Conc.Sal.28])))))))),
0)</f>
        <v>0</v>
      </c>
      <c r="AL83" s="111">
        <f t="array" ref="AL83">IFERROR(
(MEDIAN((IF(DATOS_[[Sexo]:[Sexo]]=$B83,IF(DATOS_[[AGRUP. CLAS. PROF.]:[AGRUP. CLAS. PROF.]]=$B81,IF(DATOS_[[Check Periodo Ref.]:[Check Periodo Ref.]]="Dentro",IF(DATOS_[[Check Equiparado]:[Check Equiparado]]="Sí",IF(DATOS!BG$5="Sí",(1/DATOS_[[% anualiz]:[% anualiz]]),1)*IF(DATOS!BG$4="Sí",1/DATOS_[[% normaliz]:[% normaliz]],1)*(DATOS_[Conc.Sal.29])))))))),
0)</f>
        <v>0</v>
      </c>
      <c r="AM83" s="111">
        <f t="array" ref="AM83">IFERROR(
(MEDIAN((IF(DATOS_[[Sexo]:[Sexo]]=$B83,IF(DATOS_[[AGRUP. CLAS. PROF.]:[AGRUP. CLAS. PROF.]]=$B81,IF(DATOS_[[Check Periodo Ref.]:[Check Periodo Ref.]]="Dentro",IF(DATOS_[[Check Equiparado]:[Check Equiparado]]="Sí",IF(DATOS!BH$5="Sí",(1/DATOS_[[% anualiz]:[% anualiz]]),1)*IF(DATOS!BH$4="Sí",1/DATOS_[[% normaliz]:[% normaliz]],1)*(DATOS_[Conc.Sal.30])))))))),
0)</f>
        <v>0</v>
      </c>
      <c r="AN83" s="112">
        <f t="array" ref="AN83">IFERROR(
MEDIAN(IF(DATOS_[Sexo]=$B83,IF(DATOS_[[AGRUP. CLAS. PROF.]:[AGRUP. CLAS. PROF.]]=$B81,IF(DATOS_[Check Equiparado]="Sí",IF(DATOS_[Check Periodo Ref.]="Dentro",DATOS_[Tot COMPL.SAL Eq],FALSE))))),
0)</f>
        <v>0</v>
      </c>
      <c r="AO83" s="113">
        <f t="array" ref="AO83">IFERROR(
MEDIAN(IF(DATOS_[Sexo]=$B83,IF(DATOS_[[AGRUP. CLAS. PROF.]:[AGRUP. CLAS. PROF.]]=$B81,IF(DATOS_[Check Equiparado]="Sí",IF(DATOS_[Check Periodo Ref.]="Dentro",DATOS_[TOTAL SALARIO Eq],FALSE))))),
0)</f>
        <v>0</v>
      </c>
      <c r="AP83" s="114">
        <f t="array" ref="AP83">IFERROR(
(MEDIAN((IF(DATOS_[[Sexo]:[Sexo]]=$B83,IF(DATOS_[[AGRUP. CLAS. PROF.]:[AGRUP. CLAS. PROF.]]=$B81,IF(DATOS_[[Check Periodo Ref.]:[Check Periodo Ref.]]="Dentro",IF(DATOS_[[Check Equiparado]:[Check Equiparado]]="Sí",IF(DATOS!BI$5="Sí",(1/DATOS_[[% anualiz]:[% anualiz]]),1)*IF(DATOS!BI$4="Sí",1/DATOS_[[% normaliz]:[% normaliz]],1)*(DATOS_[C.Extra.01])))))))),
0)</f>
        <v>0</v>
      </c>
      <c r="AQ83" s="114">
        <f t="array" ref="AQ83">IFERROR(
(MEDIAN((IF(DATOS_[[Sexo]:[Sexo]]=$B83,IF(DATOS_[[AGRUP. CLAS. PROF.]:[AGRUP. CLAS. PROF.]]=$B81,IF(DATOS_[[Check Periodo Ref.]:[Check Periodo Ref.]]="Dentro",IF(DATOS_[[Check Equiparado]:[Check Equiparado]]="Sí",IF(DATOS!BJ$5="Sí",(1/DATOS_[[% anualiz]:[% anualiz]]),1)*IF(DATOS!BJ$4="Sí",1/DATOS_[[% normaliz]:[% normaliz]],1)*(DATOS_[C.Extra.02])))))))),
0)</f>
        <v>0</v>
      </c>
      <c r="AR83" s="114">
        <f t="array" ref="AR83">IFERROR(
(MEDIAN((IF(DATOS_[[Sexo]:[Sexo]]=$B83,IF(DATOS_[[AGRUP. CLAS. PROF.]:[AGRUP. CLAS. PROF.]]=$B81,IF(DATOS_[[Check Periodo Ref.]:[Check Periodo Ref.]]="Dentro",IF(DATOS_[[Check Equiparado]:[Check Equiparado]]="Sí",IF(DATOS!BK$5="Sí",(1/DATOS_[[% anualiz]:[% anualiz]]),1)*IF(DATOS!BK$4="Sí",1/DATOS_[[% normaliz]:[% normaliz]],1)*(DATOS_[C.Extra.03])))))))),
0)</f>
        <v>0</v>
      </c>
      <c r="AS83" s="114">
        <f t="array" ref="AS83">IFERROR(
(MEDIAN((IF(DATOS_[[Sexo]:[Sexo]]=$B83,IF(DATOS_[[AGRUP. CLAS. PROF.]:[AGRUP. CLAS. PROF.]]=$B81,IF(DATOS_[[Check Periodo Ref.]:[Check Periodo Ref.]]="Dentro",IF(DATOS_[[Check Equiparado]:[Check Equiparado]]="Sí",IF(DATOS!BL$5="Sí",(1/DATOS_[[% anualiz]:[% anualiz]]),1)*IF(DATOS!BL$4="Sí",1/DATOS_[[% normaliz]:[% normaliz]],1)*(DATOS_[C.Extra.04])))))))),
0)</f>
        <v>0</v>
      </c>
      <c r="AT83" s="114">
        <f t="array" ref="AT83">IFERROR(
(MEDIAN((IF(DATOS_[[Sexo]:[Sexo]]=$B83,IF(DATOS_[[AGRUP. CLAS. PROF.]:[AGRUP. CLAS. PROF.]]=$B81,IF(DATOS_[[Check Periodo Ref.]:[Check Periodo Ref.]]="Dentro",IF(DATOS_[[Check Equiparado]:[Check Equiparado]]="Sí",IF(DATOS!BM$5="Sí",(1/DATOS_[[% anualiz]:[% anualiz]]),1)*IF(DATOS!BM$4="Sí",1/DATOS_[[% normaliz]:[% normaliz]],1)*(DATOS_[C.Extra.05])))))))),
0)</f>
        <v>0</v>
      </c>
      <c r="AU83" s="115">
        <f t="array" ref="AU83">IFERROR(
MEDIAN(IF(DATOS_[Sexo]=$B83,IF(DATOS_[[AGRUP. CLAS. PROF.]:[AGRUP. CLAS. PROF.]]=$B81,IF(DATOS_[Check Equiparado]="Sí",IF(DATOS_[Check Periodo Ref.]="Dentro",DATOS_[Tot Extrasalarial Eq],FALSE))))),
0)</f>
        <v>0</v>
      </c>
      <c r="AV83" s="116">
        <f t="array" ref="AV83">IFERROR(
MEDIAN(IF(DATOS_[Sexo]=$B83,IF(DATOS_[[AGRUP. CLAS. PROF.]:[AGRUP. CLAS. PROF.]]=$B81,IF(DATOS_[Check Equiparado]="Sí",IF(DATOS_[Check Periodo Ref.]="Dentro",DATOS_[TOTAL Retrib Eq],FALSE))))),
0)</f>
        <v>0</v>
      </c>
    </row>
    <row r="84" spans="1:48" ht="17.25" thickBot="1" x14ac:dyDescent="0.35">
      <c r="A84" s="42" t="str">
        <f t="shared" ref="A84" si="95">+A85</f>
        <v>[ocultar]</v>
      </c>
      <c r="B84" s="90" t="s">
        <v>240</v>
      </c>
      <c r="C84" s="109"/>
      <c r="D84" s="41"/>
      <c r="E84" s="41"/>
      <c r="F84" s="41"/>
      <c r="G84" s="41"/>
      <c r="H84" s="41"/>
      <c r="I84" s="119" t="str">
        <f t="shared" ref="I84:AV84" si="96">IFERROR((I85-I86)/I85,"")</f>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3" t="str">
        <f t="shared" si="96"/>
        <v/>
      </c>
      <c r="W84" s="123" t="str">
        <f t="shared" si="96"/>
        <v/>
      </c>
      <c r="X84" s="123" t="str">
        <f t="shared" si="96"/>
        <v/>
      </c>
      <c r="Y84" s="123"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2" t="str">
        <f t="shared" si="96"/>
        <v/>
      </c>
      <c r="AK84" s="122" t="str">
        <f t="shared" si="96"/>
        <v/>
      </c>
      <c r="AL84" s="122" t="str">
        <f t="shared" si="96"/>
        <v/>
      </c>
      <c r="AM84" s="122" t="str">
        <f t="shared" si="96"/>
        <v/>
      </c>
      <c r="AN84" s="124" t="str">
        <f t="shared" si="96"/>
        <v/>
      </c>
      <c r="AO84" s="128" t="str">
        <f t="shared" si="96"/>
        <v/>
      </c>
      <c r="AP84" s="125" t="str">
        <f t="shared" si="96"/>
        <v/>
      </c>
      <c r="AQ84" s="125" t="str">
        <f t="shared" si="96"/>
        <v/>
      </c>
      <c r="AR84" s="125" t="str">
        <f t="shared" si="96"/>
        <v/>
      </c>
      <c r="AS84" s="125" t="str">
        <f t="shared" si="96"/>
        <v/>
      </c>
      <c r="AT84" s="125" t="str">
        <f t="shared" si="96"/>
        <v/>
      </c>
      <c r="AU84" s="126" t="str">
        <f t="shared" si="96"/>
        <v/>
      </c>
      <c r="AV84" s="127" t="str">
        <f t="shared" si="96"/>
        <v/>
      </c>
    </row>
    <row r="85" spans="1:48" x14ac:dyDescent="0.3">
      <c r="A85" s="42" t="str">
        <f t="shared" ref="A85" si="97">+IF(C85+C86=0,"[ocultar]","")</f>
        <v>[ocultar]</v>
      </c>
      <c r="B85" s="86" t="s">
        <v>162</v>
      </c>
      <c r="C85" s="33">
        <f t="array" ref="C85">SUM(IF($B85=DATOS_[Sexo],
IF($B84=DATOS_[AGRUP. CLAS. PROF.],
IF("Dentro"=DATOS_[Check Periodo Ref.],
1/(COUNTIFS(DATOS_[Sexo],$B85,DATOS_[AGRUP. CLAS. PROF.],$B84,DATOS_[Check Periodo Ref.],"Dentro",DATOS_[id],DATOS_[id]))))))</f>
        <v>0</v>
      </c>
      <c r="D85" s="35">
        <f>COUNTIFS(DATOS_[AGRUP. CLAS. PROF.],$B84,DATOS_[Sexo],$B85,DATOS_[Check Periodo Ref.],"Dentro")</f>
        <v>0</v>
      </c>
      <c r="E85" s="35">
        <f>COUNTIFS(DATOS_[AGRUP. CLAS. PROF.],$B84,DATOS_[Sexo],$B85,DATOS_[Check Periodo Ref.],"Dentro",DATOS_[Check Nº SC Norm],"Sí")</f>
        <v>0</v>
      </c>
      <c r="F85" s="35">
        <f>COUNTIFS(DATOS_[AGRUP. CLAS. PROF.],$B84,DATOS_[Sexo],$B85,DATOS_[Check Periodo Ref.],"Dentro",DATOS_[Check Nº SC Anualiz],"Sí")</f>
        <v>0</v>
      </c>
      <c r="G85" s="35">
        <f>COUNTIFS(DATOS_[AGRUP. CLAS. PROF.],$B84,DATOS_[Sexo],$B85,DATOS_[Check Periodo Ref.],"Dentro",DATOS_[Check Nº SC Norm y Anualiz],"Sí")</f>
        <v>0</v>
      </c>
      <c r="H85" s="35">
        <f>COUNTIFS(DATOS_[AGRUP. CLAS. PROF.],$B84,DATOS_[Sexo],$B85,DATOS_[Check Periodo Ref.],"Dentro",DATOS_[Check Equiparación],"Sí")</f>
        <v>0</v>
      </c>
      <c r="I85" s="110">
        <f t="array" ref="I85">IFERROR(
MEDIAN(IF(DATOS_[Sexo]=$B85,IF(DATOS_[[AGRUP. CLAS. PROF.]:[AGRUP. CLAS. PROF.]]=$B84,IF(DATOS_[Check Equiparado]="Sí",IF(DATOS_[Check Periodo Ref.]="Dentro",DATOS_[SALARIO BASE Eq],FALSE))))),
0)</f>
        <v>0</v>
      </c>
      <c r="J85" s="111">
        <f t="array" ref="J85">IFERROR(
(MEDIAN((IF(DATOS_[[Sexo]:[Sexo]]=$B85,IF(DATOS_[[AGRUP. CLAS. PROF.]:[AGRUP. CLAS. PROF.]]=$B84,IF(DATOS_[[Check Periodo Ref.]:[Check Periodo Ref.]]="Dentro",IF(DATOS_[[Check Equiparado]:[Check Equiparado]]="Sí",IF(DATOS!AE$5="Sí",(1/DATOS_[[% anualiz]:[% anualiz]]),1)*IF(DATOS!AE$4="Sí",1/DATOS_[[% normaliz]:[% normaliz]],1)*(DATOS_[Conc.Sal.01])))))))),
0)</f>
        <v>0</v>
      </c>
      <c r="K85" s="111">
        <f t="array" ref="K85">IFERROR(
(MEDIAN((IF(DATOS_[[Sexo]:[Sexo]]=$B85,IF(DATOS_[[AGRUP. CLAS. PROF.]:[AGRUP. CLAS. PROF.]]=$B84,IF(DATOS_[[Check Periodo Ref.]:[Check Periodo Ref.]]="Dentro",IF(DATOS_[[Check Equiparado]:[Check Equiparado]]="Sí",IF(DATOS!AF$5="Sí",(1/DATOS_[[% anualiz]:[% anualiz]]),1)*IF(DATOS!AF$4="Sí",1/DATOS_[[% normaliz]:[% normaliz]],1)*(DATOS_[Conc.Sal.02])))))))),
0)</f>
        <v>0</v>
      </c>
      <c r="L85" s="111">
        <f t="array" ref="L85">IFERROR(
(MEDIAN((IF(DATOS_[[Sexo]:[Sexo]]=$B85,IF(DATOS_[[AGRUP. CLAS. PROF.]:[AGRUP. CLAS. PROF.]]=$B84,IF(DATOS_[[Check Periodo Ref.]:[Check Periodo Ref.]]="Dentro",IF(DATOS_[[Check Equiparado]:[Check Equiparado]]="Sí",IF(DATOS!AG$5="Sí",(1/DATOS_[[% anualiz]:[% anualiz]]),1)*IF(DATOS!AG$4="Sí",1/DATOS_[[% normaliz]:[% normaliz]],1)*(DATOS_[Conc.Sal.03])))))))),
0)</f>
        <v>0</v>
      </c>
      <c r="M85" s="111">
        <f t="array" ref="M85">IFERROR(
(MEDIAN((IF(DATOS_[[Sexo]:[Sexo]]=$B85,IF(DATOS_[[AGRUP. CLAS. PROF.]:[AGRUP. CLAS. PROF.]]=$B84,IF(DATOS_[[Check Periodo Ref.]:[Check Periodo Ref.]]="Dentro",IF(DATOS_[[Check Equiparado]:[Check Equiparado]]="Sí",IF(DATOS!AH$5="Sí",(1/DATOS_[[% anualiz]:[% anualiz]]),1)*IF(DATOS!AH$4="Sí",1/DATOS_[[% normaliz]:[% normaliz]],1)*(DATOS_[Conc.Sal.04])))))))),
0)</f>
        <v>0</v>
      </c>
      <c r="N85" s="111">
        <f t="array" ref="N85">IFERROR(
(MEDIAN((IF(DATOS_[[Sexo]:[Sexo]]=$B85,IF(DATOS_[[AGRUP. CLAS. PROF.]:[AGRUP. CLAS. PROF.]]=$B84,IF(DATOS_[[Check Periodo Ref.]:[Check Periodo Ref.]]="Dentro",IF(DATOS_[[Check Equiparado]:[Check Equiparado]]="Sí",IF(DATOS!AI$5="Sí",(1/DATOS_[[% anualiz]:[% anualiz]]),1)*IF(DATOS!AI$4="Sí",1/DATOS_[[% normaliz]:[% normaliz]],1)*(DATOS_[Conc.Sal.05])))))))),
0)</f>
        <v>0</v>
      </c>
      <c r="O85" s="111">
        <f t="array" ref="O85">IFERROR(
(MEDIAN((IF(DATOS_[[Sexo]:[Sexo]]=$B85,IF(DATOS_[[AGRUP. CLAS. PROF.]:[AGRUP. CLAS. PROF.]]=$B84,IF(DATOS_[[Check Periodo Ref.]:[Check Periodo Ref.]]="Dentro",IF(DATOS_[[Check Equiparado]:[Check Equiparado]]="Sí",IF(DATOS!AJ$5="Sí",(1/DATOS_[[% anualiz]:[% anualiz]]),1)*IF(DATOS!AJ$4="Sí",1/DATOS_[[% normaliz]:[% normaliz]],1)*(DATOS_[Conc.Sal.06])))))))),
0)</f>
        <v>0</v>
      </c>
      <c r="P85" s="111">
        <f t="array" ref="P85">IFERROR(
(MEDIAN((IF(DATOS_[[Sexo]:[Sexo]]=$B85,IF(DATOS_[[AGRUP. CLAS. PROF.]:[AGRUP. CLAS. PROF.]]=$B84,IF(DATOS_[[Check Periodo Ref.]:[Check Periodo Ref.]]="Dentro",IF(DATOS_[[Check Equiparado]:[Check Equiparado]]="Sí",IF(DATOS!AK$5="Sí",(1/DATOS_[[% anualiz]:[% anualiz]]),1)*IF(DATOS!AK$4="Sí",1/DATOS_[[% normaliz]:[% normaliz]],1)*(DATOS_[Conc.Sal.07])))))))),
0)</f>
        <v>0</v>
      </c>
      <c r="Q85" s="111">
        <f t="array" ref="Q85">IFERROR(
(MEDIAN((IF(DATOS_[[Sexo]:[Sexo]]=$B85,IF(DATOS_[[AGRUP. CLAS. PROF.]:[AGRUP. CLAS. PROF.]]=$B84,IF(DATOS_[[Check Periodo Ref.]:[Check Periodo Ref.]]="Dentro",IF(DATOS_[[Check Equiparado]:[Check Equiparado]]="Sí",IF(DATOS!AL$5="Sí",(1/DATOS_[[% anualiz]:[% anualiz]]),1)*IF(DATOS!AL$4="Sí",1/DATOS_[[% normaliz]:[% normaliz]],1)*(DATOS_[Conc.Sal.08])))))))),
0)</f>
        <v>0</v>
      </c>
      <c r="R85" s="111">
        <f t="array" ref="R85">IFERROR(
(MEDIAN((IF(DATOS_[[Sexo]:[Sexo]]=$B85,IF(DATOS_[[AGRUP. CLAS. PROF.]:[AGRUP. CLAS. PROF.]]=$B84,IF(DATOS_[[Check Periodo Ref.]:[Check Periodo Ref.]]="Dentro",IF(DATOS_[[Check Equiparado]:[Check Equiparado]]="Sí",IF(DATOS!AM$5="Sí",(1/DATOS_[[% anualiz]:[% anualiz]]),1)*IF(DATOS!AM$4="Sí",1/DATOS_[[% normaliz]:[% normaliz]],1)*(DATOS_[Conc.Sal.09])))))))),
0)</f>
        <v>0</v>
      </c>
      <c r="S85" s="111">
        <f t="array" ref="S85">IFERROR(
(MEDIAN((IF(DATOS_[[Sexo]:[Sexo]]=$B85,IF(DATOS_[[AGRUP. CLAS. PROF.]:[AGRUP. CLAS. PROF.]]=$B84,IF(DATOS_[[Check Periodo Ref.]:[Check Periodo Ref.]]="Dentro",IF(DATOS_[[Check Equiparado]:[Check Equiparado]]="Sí",IF(DATOS!AN$5="Sí",(1/DATOS_[[% anualiz]:[% anualiz]]),1)*IF(DATOS!AN$4="Sí",1/DATOS_[[% normaliz]:[% normaliz]],1)*(DATOS_[Conc.Sal.10])))))))),
0)</f>
        <v>0</v>
      </c>
      <c r="T85" s="111">
        <f t="array" ref="T85">IFERROR(
(MEDIAN((IF(DATOS_[[Sexo]:[Sexo]]=$B85,IF(DATOS_[[AGRUP. CLAS. PROF.]:[AGRUP. CLAS. PROF.]]=$B84,IF(DATOS_[[Check Periodo Ref.]:[Check Periodo Ref.]]="Dentro",IF(DATOS_[[Check Equiparado]:[Check Equiparado]]="Sí",IF(DATOS!AO$5="Sí",(1/DATOS_[[% anualiz]:[% anualiz]]),1)*IF(DATOS!AO$4="Sí",1/DATOS_[[% normaliz]:[% normaliz]],1)*(DATOS_[Conc.Sal.11])))))))),
0)</f>
        <v>0</v>
      </c>
      <c r="U85" s="111">
        <f t="array" ref="U85">IFERROR(
(MEDIAN((IF(DATOS_[[Sexo]:[Sexo]]=$B85,IF(DATOS_[[AGRUP. CLAS. PROF.]:[AGRUP. CLAS. PROF.]]=$B84,IF(DATOS_[[Check Periodo Ref.]:[Check Periodo Ref.]]="Dentro",IF(DATOS_[[Check Equiparado]:[Check Equiparado]]="Sí",IF(DATOS!AP$5="Sí",(1/DATOS_[[% anualiz]:[% anualiz]]),1)*IF(DATOS!AP$4="Sí",1/DATOS_[[% normaliz]:[% normaliz]],1)*(DATOS_[Conc.Sal.12])))))))),
0)</f>
        <v>0</v>
      </c>
      <c r="V85" s="111">
        <f t="array" ref="V85">IFERROR(
(MEDIAN((IF(DATOS_[[Sexo]:[Sexo]]=$B85,IF(DATOS_[[AGRUP. CLAS. PROF.]:[AGRUP. CLAS. PROF.]]=$B84,IF(DATOS_[[Check Periodo Ref.]:[Check Periodo Ref.]]="Dentro",IF(DATOS_[[Check Equiparado]:[Check Equiparado]]="Sí",IF(DATOS!AQ$5="Sí",(1/DATOS_[[% anualiz]:[% anualiz]]),1)*IF(DATOS!AQ$4="Sí",1/DATOS_[[% normaliz]:[% normaliz]],1)*(DATOS_[Conc.Sal.13])))))))),
0)</f>
        <v>0</v>
      </c>
      <c r="W85" s="111">
        <f t="array" ref="W85">IFERROR(
(MEDIAN((IF(DATOS_[[Sexo]:[Sexo]]=$B85,IF(DATOS_[[AGRUP. CLAS. PROF.]:[AGRUP. CLAS. PROF.]]=$B84,IF(DATOS_[[Check Periodo Ref.]:[Check Periodo Ref.]]="Dentro",IF(DATOS_[[Check Equiparado]:[Check Equiparado]]="Sí",IF(DATOS!AR$5="Sí",(1/DATOS_[[% anualiz]:[% anualiz]]),1)*IF(DATOS!AR$4="Sí",1/DATOS_[[% normaliz]:[% normaliz]],1)*(DATOS_[Conc.Sal.14])))))))),
0)</f>
        <v>0</v>
      </c>
      <c r="X85" s="111">
        <f t="array" ref="X85">IFERROR(
(MEDIAN((IF(DATOS_[[Sexo]:[Sexo]]=$B85,IF(DATOS_[[AGRUP. CLAS. PROF.]:[AGRUP. CLAS. PROF.]]=$B84,IF(DATOS_[[Check Periodo Ref.]:[Check Periodo Ref.]]="Dentro",IF(DATOS_[[Check Equiparado]:[Check Equiparado]]="Sí",IF(DATOS!AS$5="Sí",(1/DATOS_[[% anualiz]:[% anualiz]]),1)*IF(DATOS!AS$4="Sí",1/DATOS_[[% normaliz]:[% normaliz]],1)*(DATOS_[Conc.Sal.15])))))))),
0)</f>
        <v>0</v>
      </c>
      <c r="Y85" s="111">
        <f t="array" ref="Y85">IFERROR(
(MEDIAN((IF(DATOS_[[Sexo]:[Sexo]]=$B85,IF(DATOS_[[AGRUP. CLAS. PROF.]:[AGRUP. CLAS. PROF.]]=$B84,IF(DATOS_[[Check Periodo Ref.]:[Check Periodo Ref.]]="Dentro",IF(DATOS_[[Check Equiparado]:[Check Equiparado]]="Sí",IF(DATOS!AT$5="Sí",(1/DATOS_[[% anualiz]:[% anualiz]]),1)*IF(DATOS!AT$4="Sí",1/DATOS_[[% normaliz]:[% normaliz]],1)*(DATOS_[Conc.Sal.16])))))))),
0)</f>
        <v>0</v>
      </c>
      <c r="Z85" s="111">
        <f t="array" ref="Z85">IFERROR(
(MEDIAN((IF(DATOS_[[Sexo]:[Sexo]]=$B85,IF(DATOS_[[AGRUP. CLAS. PROF.]:[AGRUP. CLAS. PROF.]]=$B84,IF(DATOS_[[Check Periodo Ref.]:[Check Periodo Ref.]]="Dentro",IF(DATOS_[[Check Equiparado]:[Check Equiparado]]="Sí",IF(DATOS!AU$5="Sí",(1/DATOS_[[% anualiz]:[% anualiz]]),1)*IF(DATOS!AU$4="Sí",1/DATOS_[[% normaliz]:[% normaliz]],1)*(DATOS_[Conc.Sal.17])))))))),
0)</f>
        <v>0</v>
      </c>
      <c r="AA85" s="111">
        <f t="array" ref="AA85">IFERROR(
(MEDIAN((IF(DATOS_[[Sexo]:[Sexo]]=$B85,IF(DATOS_[[AGRUP. CLAS. PROF.]:[AGRUP. CLAS. PROF.]]=$B84,IF(DATOS_[[Check Periodo Ref.]:[Check Periodo Ref.]]="Dentro",IF(DATOS_[[Check Equiparado]:[Check Equiparado]]="Sí",IF(DATOS!AV$5="Sí",(1/DATOS_[[% anualiz]:[% anualiz]]),1)*IF(DATOS!AV$4="Sí",1/DATOS_[[% normaliz]:[% normaliz]],1)*(DATOS_[Conc.Sal.18])))))))),
0)</f>
        <v>0</v>
      </c>
      <c r="AB85" s="111">
        <f t="array" ref="AB85">IFERROR(
(MEDIAN((IF(DATOS_[[Sexo]:[Sexo]]=$B85,IF(DATOS_[[AGRUP. CLAS. PROF.]:[AGRUP. CLAS. PROF.]]=$B84,IF(DATOS_[[Check Periodo Ref.]:[Check Periodo Ref.]]="Dentro",IF(DATOS_[[Check Equiparado]:[Check Equiparado]]="Sí",IF(DATOS!AW$5="Sí",(1/DATOS_[[% anualiz]:[% anualiz]]),1)*IF(DATOS!AW$4="Sí",1/DATOS_[[% normaliz]:[% normaliz]],1)*(DATOS_[Conc.Sal.19])))))))),
0)</f>
        <v>0</v>
      </c>
      <c r="AC85" s="111">
        <f t="array" ref="AC85">IFERROR(
(MEDIAN((IF(DATOS_[[Sexo]:[Sexo]]=$B85,IF(DATOS_[[AGRUP. CLAS. PROF.]:[AGRUP. CLAS. PROF.]]=$B84,IF(DATOS_[[Check Periodo Ref.]:[Check Periodo Ref.]]="Dentro",IF(DATOS_[[Check Equiparado]:[Check Equiparado]]="Sí",IF(DATOS!AX$5="Sí",(1/DATOS_[[% anualiz]:[% anualiz]]),1)*IF(DATOS!AX$4="Sí",1/DATOS_[[% normaliz]:[% normaliz]],1)*(DATOS_[Conc.Sal.20])))))))),
0)</f>
        <v>0</v>
      </c>
      <c r="AD85" s="111">
        <f t="array" ref="AD85">IFERROR(
(MEDIAN((IF(DATOS_[[Sexo]:[Sexo]]=$B85,IF(DATOS_[[AGRUP. CLAS. PROF.]:[AGRUP. CLAS. PROF.]]=$B84,IF(DATOS_[[Check Periodo Ref.]:[Check Periodo Ref.]]="Dentro",IF(DATOS_[[Check Equiparado]:[Check Equiparado]]="Sí",IF(DATOS!AY$5="Sí",(1/DATOS_[[% anualiz]:[% anualiz]]),1)*IF(DATOS!AY$4="Sí",1/DATOS_[[% normaliz]:[% normaliz]],1)*(DATOS_[Conc.Sal.21])))))))),
0)</f>
        <v>0</v>
      </c>
      <c r="AE85" s="111">
        <f t="array" ref="AE85">IFERROR(
(MEDIAN((IF(DATOS_[[Sexo]:[Sexo]]=$B85,IF(DATOS_[[AGRUP. CLAS. PROF.]:[AGRUP. CLAS. PROF.]]=$B84,IF(DATOS_[[Check Periodo Ref.]:[Check Periodo Ref.]]="Dentro",IF(DATOS_[[Check Equiparado]:[Check Equiparado]]="Sí",IF(DATOS!AZ$5="Sí",(1/DATOS_[[% anualiz]:[% anualiz]]),1)*IF(DATOS!AZ$4="Sí",1/DATOS_[[% normaliz]:[% normaliz]],1)*(DATOS_[Conc.Sal.22])))))))),
0)</f>
        <v>0</v>
      </c>
      <c r="AF85" s="111">
        <f t="array" ref="AF85">IFERROR(
(MEDIAN((IF(DATOS_[[Sexo]:[Sexo]]=$B85,IF(DATOS_[[AGRUP. CLAS. PROF.]:[AGRUP. CLAS. PROF.]]=$B84,IF(DATOS_[[Check Periodo Ref.]:[Check Periodo Ref.]]="Dentro",IF(DATOS_[[Check Equiparado]:[Check Equiparado]]="Sí",IF(DATOS!BA$5="Sí",(1/DATOS_[[% anualiz]:[% anualiz]]),1)*IF(DATOS!BA$4="Sí",1/DATOS_[[% normaliz]:[% normaliz]],1)*(DATOS_[Conc.Sal.23])))))))),
0)</f>
        <v>0</v>
      </c>
      <c r="AG85" s="111">
        <f t="array" ref="AG85">IFERROR(
(MEDIAN((IF(DATOS_[[Sexo]:[Sexo]]=$B85,IF(DATOS_[[AGRUP. CLAS. PROF.]:[AGRUP. CLAS. PROF.]]=$B84,IF(DATOS_[[Check Periodo Ref.]:[Check Periodo Ref.]]="Dentro",IF(DATOS_[[Check Equiparado]:[Check Equiparado]]="Sí",IF(DATOS!BB$5="Sí",(1/DATOS_[[% anualiz]:[% anualiz]]),1)*IF(DATOS!BB$4="Sí",1/DATOS_[[% normaliz]:[% normaliz]],1)*(DATOS_[Conc.Sal.24])))))))),
0)</f>
        <v>0</v>
      </c>
      <c r="AH85" s="111">
        <f t="array" ref="AH85">IFERROR(
(MEDIAN((IF(DATOS_[[Sexo]:[Sexo]]=$B85,IF(DATOS_[[AGRUP. CLAS. PROF.]:[AGRUP. CLAS. PROF.]]=$B84,IF(DATOS_[[Check Periodo Ref.]:[Check Periodo Ref.]]="Dentro",IF(DATOS_[[Check Equiparado]:[Check Equiparado]]="Sí",IF(DATOS!BC$5="Sí",(1/DATOS_[[% anualiz]:[% anualiz]]),1)*IF(DATOS!BC$4="Sí",1/DATOS_[[% normaliz]:[% normaliz]],1)*(DATOS_[Conc.Sal.25])))))))),
0)</f>
        <v>0</v>
      </c>
      <c r="AI85" s="111">
        <f t="array" ref="AI85">IFERROR(
(MEDIAN((IF(DATOS_[[Sexo]:[Sexo]]=$B85,IF(DATOS_[[AGRUP. CLAS. PROF.]:[AGRUP. CLAS. PROF.]]=$B84,IF(DATOS_[[Check Periodo Ref.]:[Check Periodo Ref.]]="Dentro",IF(DATOS_[[Check Equiparado]:[Check Equiparado]]="Sí",IF(DATOS!BD$5="Sí",(1/DATOS_[[% anualiz]:[% anualiz]]),1)*IF(DATOS!BD$4="Sí",1/DATOS_[[% normaliz]:[% normaliz]],1)*(DATOS_[Conc.Sal.26])))))))),
0)</f>
        <v>0</v>
      </c>
      <c r="AJ85" s="111">
        <f t="array" ref="AJ85">IFERROR(
(MEDIAN((IF(DATOS_[[Sexo]:[Sexo]]=$B85,IF(DATOS_[[AGRUP. CLAS. PROF.]:[AGRUP. CLAS. PROF.]]=$B84,IF(DATOS_[[Check Periodo Ref.]:[Check Periodo Ref.]]="Dentro",IF(DATOS_[[Check Equiparado]:[Check Equiparado]]="Sí",IF(DATOS!BE$5="Sí",(1/DATOS_[[% anualiz]:[% anualiz]]),1)*IF(DATOS!BE$4="Sí",1/DATOS_[[% normaliz]:[% normaliz]],1)*(DATOS_[Conc.Sal.27])))))))),
0)</f>
        <v>0</v>
      </c>
      <c r="AK85" s="111">
        <f t="array" ref="AK85">IFERROR(
(MEDIAN((IF(DATOS_[[Sexo]:[Sexo]]=$B85,IF(DATOS_[[AGRUP. CLAS. PROF.]:[AGRUP. CLAS. PROF.]]=$B84,IF(DATOS_[[Check Periodo Ref.]:[Check Periodo Ref.]]="Dentro",IF(DATOS_[[Check Equiparado]:[Check Equiparado]]="Sí",IF(DATOS!BF$5="Sí",(1/DATOS_[[% anualiz]:[% anualiz]]),1)*IF(DATOS!BF$4="Sí",1/DATOS_[[% normaliz]:[% normaliz]],1)*(DATOS_[Conc.Sal.28])))))))),
0)</f>
        <v>0</v>
      </c>
      <c r="AL85" s="111">
        <f t="array" ref="AL85">IFERROR(
(MEDIAN((IF(DATOS_[[Sexo]:[Sexo]]=$B85,IF(DATOS_[[AGRUP. CLAS. PROF.]:[AGRUP. CLAS. PROF.]]=$B84,IF(DATOS_[[Check Periodo Ref.]:[Check Periodo Ref.]]="Dentro",IF(DATOS_[[Check Equiparado]:[Check Equiparado]]="Sí",IF(DATOS!BG$5="Sí",(1/DATOS_[[% anualiz]:[% anualiz]]),1)*IF(DATOS!BG$4="Sí",1/DATOS_[[% normaliz]:[% normaliz]],1)*(DATOS_[Conc.Sal.29])))))))),
0)</f>
        <v>0</v>
      </c>
      <c r="AM85" s="111">
        <f t="array" ref="AM85">IFERROR(
(MEDIAN((IF(DATOS_[[Sexo]:[Sexo]]=$B85,IF(DATOS_[[AGRUP. CLAS. PROF.]:[AGRUP. CLAS. PROF.]]=$B84,IF(DATOS_[[Check Periodo Ref.]:[Check Periodo Ref.]]="Dentro",IF(DATOS_[[Check Equiparado]:[Check Equiparado]]="Sí",IF(DATOS!BH$5="Sí",(1/DATOS_[[% anualiz]:[% anualiz]]),1)*IF(DATOS!BH$4="Sí",1/DATOS_[[% normaliz]:[% normaliz]],1)*(DATOS_[Conc.Sal.30])))))))),
0)</f>
        <v>0</v>
      </c>
      <c r="AN85" s="112">
        <f t="array" ref="AN85">IFERROR(
MEDIAN(IF(DATOS_[Sexo]=$B85,IF(DATOS_[[AGRUP. CLAS. PROF.]:[AGRUP. CLAS. PROF.]]=$B84,IF(DATOS_[Check Equiparado]="Sí",IF(DATOS_[Check Periodo Ref.]="Dentro",DATOS_[Tot COMPL.SAL Eq],FALSE))))),
0)</f>
        <v>0</v>
      </c>
      <c r="AO85" s="113">
        <f t="array" ref="AO85">IFERROR(
MEDIAN(IF(DATOS_[Sexo]=$B85,IF(DATOS_[[AGRUP. CLAS. PROF.]:[AGRUP. CLAS. PROF.]]=$B84,IF(DATOS_[Check Equiparado]="Sí",IF(DATOS_[Check Periodo Ref.]="Dentro",DATOS_[TOTAL SALARIO Eq],FALSE))))),
0)</f>
        <v>0</v>
      </c>
      <c r="AP85" s="114">
        <f t="array" ref="AP85">IFERROR(
(MEDIAN((IF(DATOS_[[Sexo]:[Sexo]]=$B85,IF(DATOS_[[AGRUP. CLAS. PROF.]:[AGRUP. CLAS. PROF.]]=$B84,IF(DATOS_[[Check Periodo Ref.]:[Check Periodo Ref.]]="Dentro",IF(DATOS_[[Check Equiparado]:[Check Equiparado]]="Sí",IF(DATOS!BI$5="Sí",(1/DATOS_[[% anualiz]:[% anualiz]]),1)*IF(DATOS!BI$4="Sí",1/DATOS_[[% normaliz]:[% normaliz]],1)*(DATOS_[C.Extra.01])))))))),
0)</f>
        <v>0</v>
      </c>
      <c r="AQ85" s="114">
        <f t="array" ref="AQ85">IFERROR(
(MEDIAN((IF(DATOS_[[Sexo]:[Sexo]]=$B85,IF(DATOS_[[AGRUP. CLAS. PROF.]:[AGRUP. CLAS. PROF.]]=$B84,IF(DATOS_[[Check Periodo Ref.]:[Check Periodo Ref.]]="Dentro",IF(DATOS_[[Check Equiparado]:[Check Equiparado]]="Sí",IF(DATOS!BJ$5="Sí",(1/DATOS_[[% anualiz]:[% anualiz]]),1)*IF(DATOS!BJ$4="Sí",1/DATOS_[[% normaliz]:[% normaliz]],1)*(DATOS_[C.Extra.02])))))))),
0)</f>
        <v>0</v>
      </c>
      <c r="AR85" s="114">
        <f t="array" ref="AR85">IFERROR(
(MEDIAN((IF(DATOS_[[Sexo]:[Sexo]]=$B85,IF(DATOS_[[AGRUP. CLAS. PROF.]:[AGRUP. CLAS. PROF.]]=$B84,IF(DATOS_[[Check Periodo Ref.]:[Check Periodo Ref.]]="Dentro",IF(DATOS_[[Check Equiparado]:[Check Equiparado]]="Sí",IF(DATOS!BK$5="Sí",(1/DATOS_[[% anualiz]:[% anualiz]]),1)*IF(DATOS!BK$4="Sí",1/DATOS_[[% normaliz]:[% normaliz]],1)*(DATOS_[C.Extra.03])))))))),
0)</f>
        <v>0</v>
      </c>
      <c r="AS85" s="114">
        <f t="array" ref="AS85">IFERROR(
(MEDIAN((IF(DATOS_[[Sexo]:[Sexo]]=$B85,IF(DATOS_[[AGRUP. CLAS. PROF.]:[AGRUP. CLAS. PROF.]]=$B84,IF(DATOS_[[Check Periodo Ref.]:[Check Periodo Ref.]]="Dentro",IF(DATOS_[[Check Equiparado]:[Check Equiparado]]="Sí",IF(DATOS!BL$5="Sí",(1/DATOS_[[% anualiz]:[% anualiz]]),1)*IF(DATOS!BL$4="Sí",1/DATOS_[[% normaliz]:[% normaliz]],1)*(DATOS_[C.Extra.04])))))))),
0)</f>
        <v>0</v>
      </c>
      <c r="AT85" s="114">
        <f t="array" ref="AT85">IFERROR(
(MEDIAN((IF(DATOS_[[Sexo]:[Sexo]]=$B85,IF(DATOS_[[AGRUP. CLAS. PROF.]:[AGRUP. CLAS. PROF.]]=$B84,IF(DATOS_[[Check Periodo Ref.]:[Check Periodo Ref.]]="Dentro",IF(DATOS_[[Check Equiparado]:[Check Equiparado]]="Sí",IF(DATOS!BM$5="Sí",(1/DATOS_[[% anualiz]:[% anualiz]]),1)*IF(DATOS!BM$4="Sí",1/DATOS_[[% normaliz]:[% normaliz]],1)*(DATOS_[C.Extra.05])))))))),
0)</f>
        <v>0</v>
      </c>
      <c r="AU85" s="115">
        <f t="array" ref="AU85">IFERROR(
MEDIAN(IF(DATOS_[Sexo]=$B85,IF(DATOS_[[AGRUP. CLAS. PROF.]:[AGRUP. CLAS. PROF.]]=$B84,IF(DATOS_[Check Equiparado]="Sí",IF(DATOS_[Check Periodo Ref.]="Dentro",DATOS_[Tot Extrasalarial Eq],FALSE))))),
0)</f>
        <v>0</v>
      </c>
      <c r="AV85" s="116">
        <f t="array" ref="AV85">IFERROR(
MEDIAN(IF(DATOS_[Sexo]=$B85,IF(DATOS_[[AGRUP. CLAS. PROF.]:[AGRUP. CLAS. PROF.]]=$B84,IF(DATOS_[Check Equiparado]="Sí",IF(DATOS_[Check Periodo Ref.]="Dentro",DATOS_[TOTAL Retrib Eq],FALSE))))),
0)</f>
        <v>0</v>
      </c>
    </row>
    <row r="86" spans="1:48" x14ac:dyDescent="0.3">
      <c r="A86" s="42" t="str">
        <f t="shared" ref="A86" si="98">+A85</f>
        <v>[ocultar]</v>
      </c>
      <c r="B86" s="86" t="s">
        <v>163</v>
      </c>
      <c r="C86" s="33">
        <f t="array" ref="C86">SUM(IF($B86=DATOS_[Sexo],
IF($B84=DATOS_[AGRUP. CLAS. PROF.],
IF("Dentro"=DATOS_[Check Periodo Ref.],
1/(COUNTIFS(DATOS_[Sexo],$B86,DATOS_[AGRUP. CLAS. PROF.],$B84,DATOS_[Check Periodo Ref.],"Dentro",DATOS_[id],DATOS_[id]))))))</f>
        <v>0</v>
      </c>
      <c r="D86" s="35">
        <f>COUNTIFS(DATOS_[AGRUP. CLAS. PROF.],$B84,DATOS_[Sexo],$B86,DATOS_[Check Periodo Ref.],"Dentro")</f>
        <v>0</v>
      </c>
      <c r="E86" s="35">
        <f>COUNTIFS(DATOS_[AGRUP. CLAS. PROF.],$B84,DATOS_[Sexo],$B86,DATOS_[Check Periodo Ref.],"Dentro",DATOS_[Check Nº SC Norm],"Sí")</f>
        <v>0</v>
      </c>
      <c r="F86" s="35">
        <f>COUNTIFS(DATOS_[AGRUP. CLAS. PROF.],$B84,DATOS_[Sexo],$B86,DATOS_[Check Periodo Ref.],"Dentro",DATOS_[Check Nº SC Anualiz],"Sí")</f>
        <v>0</v>
      </c>
      <c r="G86" s="35">
        <f>COUNTIFS(DATOS_[AGRUP. CLAS. PROF.],$B84,DATOS_[Sexo],$B86,DATOS_[Check Periodo Ref.],"Dentro",DATOS_[Check Nº SC Norm y Anualiz],"Sí")</f>
        <v>0</v>
      </c>
      <c r="H86" s="35">
        <f>COUNTIFS(DATOS_[AGRUP. CLAS. PROF.],$B84,DATOS_[Sexo],$B86,DATOS_[Check Periodo Ref.],"Dentro",DATOS_[Check Equiparación],"Sí")</f>
        <v>0</v>
      </c>
      <c r="I86" s="110" cm="1">
        <f t="array" ref="I86">IFERROR(
MEDIAN(IF(DATOS_[Sexo]=$B86,IF(DATOS_[[AGRUP. CLAS. PROF.]:[AGRUP. CLAS. PROF.]]=$B84,IF(DATOS_[Check Equiparado]="Sí",IF(DATOS_[Check Periodo Ref.]="Dentro",DATOS_[SALARIO BASE Eq],FALSE))))),
0)</f>
        <v>0</v>
      </c>
      <c r="J86" s="111">
        <f t="array" ref="J86">IFERROR(
(MEDIAN((IF(DATOS_[[Sexo]:[Sexo]]=$B86,IF(DATOS_[[AGRUP. CLAS. PROF.]:[AGRUP. CLAS. PROF.]]=$B84,IF(DATOS_[[Check Periodo Ref.]:[Check Periodo Ref.]]="Dentro",IF(DATOS_[[Check Equiparado]:[Check Equiparado]]="Sí",IF(DATOS!AE$5="Sí",(1/DATOS_[[% anualiz]:[% anualiz]]),1)*IF(DATOS!AE$4="Sí",1/DATOS_[[% normaliz]:[% normaliz]],1)*(DATOS_[Conc.Sal.01])))))))),
0)</f>
        <v>0</v>
      </c>
      <c r="K86" s="111">
        <f t="array" ref="K86">IFERROR(
(MEDIAN((IF(DATOS_[[Sexo]:[Sexo]]=$B86,IF(DATOS_[[AGRUP. CLAS. PROF.]:[AGRUP. CLAS. PROF.]]=$B84,IF(DATOS_[[Check Periodo Ref.]:[Check Periodo Ref.]]="Dentro",IF(DATOS_[[Check Equiparado]:[Check Equiparado]]="Sí",IF(DATOS!AF$5="Sí",(1/DATOS_[[% anualiz]:[% anualiz]]),1)*IF(DATOS!AF$4="Sí",1/DATOS_[[% normaliz]:[% normaliz]],1)*(DATOS_[Conc.Sal.02])))))))),
0)</f>
        <v>0</v>
      </c>
      <c r="L86" s="111">
        <f t="array" ref="L86">IFERROR(
(MEDIAN((IF(DATOS_[[Sexo]:[Sexo]]=$B86,IF(DATOS_[[AGRUP. CLAS. PROF.]:[AGRUP. CLAS. PROF.]]=$B84,IF(DATOS_[[Check Periodo Ref.]:[Check Periodo Ref.]]="Dentro",IF(DATOS_[[Check Equiparado]:[Check Equiparado]]="Sí",IF(DATOS!AG$5="Sí",(1/DATOS_[[% anualiz]:[% anualiz]]),1)*IF(DATOS!AG$4="Sí",1/DATOS_[[% normaliz]:[% normaliz]],1)*(DATOS_[Conc.Sal.03])))))))),
0)</f>
        <v>0</v>
      </c>
      <c r="M86" s="111">
        <f t="array" ref="M86">IFERROR(
(MEDIAN((IF(DATOS_[[Sexo]:[Sexo]]=$B86,IF(DATOS_[[AGRUP. CLAS. PROF.]:[AGRUP. CLAS. PROF.]]=$B84,IF(DATOS_[[Check Periodo Ref.]:[Check Periodo Ref.]]="Dentro",IF(DATOS_[[Check Equiparado]:[Check Equiparado]]="Sí",IF(DATOS!AH$5="Sí",(1/DATOS_[[% anualiz]:[% anualiz]]),1)*IF(DATOS!AH$4="Sí",1/DATOS_[[% normaliz]:[% normaliz]],1)*(DATOS_[Conc.Sal.04])))))))),
0)</f>
        <v>0</v>
      </c>
      <c r="N86" s="111">
        <f t="array" ref="N86">IFERROR(
(MEDIAN((IF(DATOS_[[Sexo]:[Sexo]]=$B86,IF(DATOS_[[AGRUP. CLAS. PROF.]:[AGRUP. CLAS. PROF.]]=$B84,IF(DATOS_[[Check Periodo Ref.]:[Check Periodo Ref.]]="Dentro",IF(DATOS_[[Check Equiparado]:[Check Equiparado]]="Sí",IF(DATOS!AI$5="Sí",(1/DATOS_[[% anualiz]:[% anualiz]]),1)*IF(DATOS!AI$4="Sí",1/DATOS_[[% normaliz]:[% normaliz]],1)*(DATOS_[Conc.Sal.05])))))))),
0)</f>
        <v>0</v>
      </c>
      <c r="O86" s="111">
        <f t="array" ref="O86">IFERROR(
(MEDIAN((IF(DATOS_[[Sexo]:[Sexo]]=$B86,IF(DATOS_[[AGRUP. CLAS. PROF.]:[AGRUP. CLAS. PROF.]]=$B84,IF(DATOS_[[Check Periodo Ref.]:[Check Periodo Ref.]]="Dentro",IF(DATOS_[[Check Equiparado]:[Check Equiparado]]="Sí",IF(DATOS!AJ$5="Sí",(1/DATOS_[[% anualiz]:[% anualiz]]),1)*IF(DATOS!AJ$4="Sí",1/DATOS_[[% normaliz]:[% normaliz]],1)*(DATOS_[Conc.Sal.06])))))))),
0)</f>
        <v>0</v>
      </c>
      <c r="P86" s="111">
        <f t="array" ref="P86">IFERROR(
(MEDIAN((IF(DATOS_[[Sexo]:[Sexo]]=$B86,IF(DATOS_[[AGRUP. CLAS. PROF.]:[AGRUP. CLAS. PROF.]]=$B84,IF(DATOS_[[Check Periodo Ref.]:[Check Periodo Ref.]]="Dentro",IF(DATOS_[[Check Equiparado]:[Check Equiparado]]="Sí",IF(DATOS!AK$5="Sí",(1/DATOS_[[% anualiz]:[% anualiz]]),1)*IF(DATOS!AK$4="Sí",1/DATOS_[[% normaliz]:[% normaliz]],1)*(DATOS_[Conc.Sal.07])))))))),
0)</f>
        <v>0</v>
      </c>
      <c r="Q86" s="111">
        <f t="array" ref="Q86">IFERROR(
(MEDIAN((IF(DATOS_[[Sexo]:[Sexo]]=$B86,IF(DATOS_[[AGRUP. CLAS. PROF.]:[AGRUP. CLAS. PROF.]]=$B84,IF(DATOS_[[Check Periodo Ref.]:[Check Periodo Ref.]]="Dentro",IF(DATOS_[[Check Equiparado]:[Check Equiparado]]="Sí",IF(DATOS!AL$5="Sí",(1/DATOS_[[% anualiz]:[% anualiz]]),1)*IF(DATOS!AL$4="Sí",1/DATOS_[[% normaliz]:[% normaliz]],1)*(DATOS_[Conc.Sal.08])))))))),
0)</f>
        <v>0</v>
      </c>
      <c r="R86" s="111">
        <f t="array" ref="R86">IFERROR(
(MEDIAN((IF(DATOS_[[Sexo]:[Sexo]]=$B86,IF(DATOS_[[AGRUP. CLAS. PROF.]:[AGRUP. CLAS. PROF.]]=$B84,IF(DATOS_[[Check Periodo Ref.]:[Check Periodo Ref.]]="Dentro",IF(DATOS_[[Check Equiparado]:[Check Equiparado]]="Sí",IF(DATOS!AM$5="Sí",(1/DATOS_[[% anualiz]:[% anualiz]]),1)*IF(DATOS!AM$4="Sí",1/DATOS_[[% normaliz]:[% normaliz]],1)*(DATOS_[Conc.Sal.09])))))))),
0)</f>
        <v>0</v>
      </c>
      <c r="S86" s="111">
        <f t="array" ref="S86">IFERROR(
(MEDIAN((IF(DATOS_[[Sexo]:[Sexo]]=$B86,IF(DATOS_[[AGRUP. CLAS. PROF.]:[AGRUP. CLAS. PROF.]]=$B84,IF(DATOS_[[Check Periodo Ref.]:[Check Periodo Ref.]]="Dentro",IF(DATOS_[[Check Equiparado]:[Check Equiparado]]="Sí",IF(DATOS!AN$5="Sí",(1/DATOS_[[% anualiz]:[% anualiz]]),1)*IF(DATOS!AN$4="Sí",1/DATOS_[[% normaliz]:[% normaliz]],1)*(DATOS_[Conc.Sal.10])))))))),
0)</f>
        <v>0</v>
      </c>
      <c r="T86" s="111">
        <f t="array" ref="T86">IFERROR(
(MEDIAN((IF(DATOS_[[Sexo]:[Sexo]]=$B86,IF(DATOS_[[AGRUP. CLAS. PROF.]:[AGRUP. CLAS. PROF.]]=$B84,IF(DATOS_[[Check Periodo Ref.]:[Check Periodo Ref.]]="Dentro",IF(DATOS_[[Check Equiparado]:[Check Equiparado]]="Sí",IF(DATOS!AO$5="Sí",(1/DATOS_[[% anualiz]:[% anualiz]]),1)*IF(DATOS!AO$4="Sí",1/DATOS_[[% normaliz]:[% normaliz]],1)*(DATOS_[Conc.Sal.11])))))))),
0)</f>
        <v>0</v>
      </c>
      <c r="U86" s="111">
        <f t="array" ref="U86">IFERROR(
(MEDIAN((IF(DATOS_[[Sexo]:[Sexo]]=$B86,IF(DATOS_[[AGRUP. CLAS. PROF.]:[AGRUP. CLAS. PROF.]]=$B84,IF(DATOS_[[Check Periodo Ref.]:[Check Periodo Ref.]]="Dentro",IF(DATOS_[[Check Equiparado]:[Check Equiparado]]="Sí",IF(DATOS!AP$5="Sí",(1/DATOS_[[% anualiz]:[% anualiz]]),1)*IF(DATOS!AP$4="Sí",1/DATOS_[[% normaliz]:[% normaliz]],1)*(DATOS_[Conc.Sal.12])))))))),
0)</f>
        <v>0</v>
      </c>
      <c r="V86" s="111">
        <f t="array" ref="V86">IFERROR(
(MEDIAN((IF(DATOS_[[Sexo]:[Sexo]]=$B86,IF(DATOS_[[AGRUP. CLAS. PROF.]:[AGRUP. CLAS. PROF.]]=$B84,IF(DATOS_[[Check Periodo Ref.]:[Check Periodo Ref.]]="Dentro",IF(DATOS_[[Check Equiparado]:[Check Equiparado]]="Sí",IF(DATOS!AQ$5="Sí",(1/DATOS_[[% anualiz]:[% anualiz]]),1)*IF(DATOS!AQ$4="Sí",1/DATOS_[[% normaliz]:[% normaliz]],1)*(DATOS_[Conc.Sal.13])))))))),
0)</f>
        <v>0</v>
      </c>
      <c r="W86" s="111">
        <f t="array" ref="W86">IFERROR(
(MEDIAN((IF(DATOS_[[Sexo]:[Sexo]]=$B86,IF(DATOS_[[AGRUP. CLAS. PROF.]:[AGRUP. CLAS. PROF.]]=$B84,IF(DATOS_[[Check Periodo Ref.]:[Check Periodo Ref.]]="Dentro",IF(DATOS_[[Check Equiparado]:[Check Equiparado]]="Sí",IF(DATOS!AR$5="Sí",(1/DATOS_[[% anualiz]:[% anualiz]]),1)*IF(DATOS!AR$4="Sí",1/DATOS_[[% normaliz]:[% normaliz]],1)*(DATOS_[Conc.Sal.14])))))))),
0)</f>
        <v>0</v>
      </c>
      <c r="X86" s="111">
        <f t="array" ref="X86">IFERROR(
(MEDIAN((IF(DATOS_[[Sexo]:[Sexo]]=$B86,IF(DATOS_[[AGRUP. CLAS. PROF.]:[AGRUP. CLAS. PROF.]]=$B84,IF(DATOS_[[Check Periodo Ref.]:[Check Periodo Ref.]]="Dentro",IF(DATOS_[[Check Equiparado]:[Check Equiparado]]="Sí",IF(DATOS!AS$5="Sí",(1/DATOS_[[% anualiz]:[% anualiz]]),1)*IF(DATOS!AS$4="Sí",1/DATOS_[[% normaliz]:[% normaliz]],1)*(DATOS_[Conc.Sal.15])))))))),
0)</f>
        <v>0</v>
      </c>
      <c r="Y86" s="111">
        <f t="array" ref="Y86">IFERROR(
(MEDIAN((IF(DATOS_[[Sexo]:[Sexo]]=$B86,IF(DATOS_[[AGRUP. CLAS. PROF.]:[AGRUP. CLAS. PROF.]]=$B84,IF(DATOS_[[Check Periodo Ref.]:[Check Periodo Ref.]]="Dentro",IF(DATOS_[[Check Equiparado]:[Check Equiparado]]="Sí",IF(DATOS!AT$5="Sí",(1/DATOS_[[% anualiz]:[% anualiz]]),1)*IF(DATOS!AT$4="Sí",1/DATOS_[[% normaliz]:[% normaliz]],1)*(DATOS_[Conc.Sal.16])))))))),
0)</f>
        <v>0</v>
      </c>
      <c r="Z86" s="111">
        <f t="array" ref="Z86">IFERROR(
(MEDIAN((IF(DATOS_[[Sexo]:[Sexo]]=$B86,IF(DATOS_[[AGRUP. CLAS. PROF.]:[AGRUP. CLAS. PROF.]]=$B84,IF(DATOS_[[Check Periodo Ref.]:[Check Periodo Ref.]]="Dentro",IF(DATOS_[[Check Equiparado]:[Check Equiparado]]="Sí",IF(DATOS!AU$5="Sí",(1/DATOS_[[% anualiz]:[% anualiz]]),1)*IF(DATOS!AU$4="Sí",1/DATOS_[[% normaliz]:[% normaliz]],1)*(DATOS_[Conc.Sal.17])))))))),
0)</f>
        <v>0</v>
      </c>
      <c r="AA86" s="111">
        <f t="array" ref="AA86">IFERROR(
(MEDIAN((IF(DATOS_[[Sexo]:[Sexo]]=$B86,IF(DATOS_[[AGRUP. CLAS. PROF.]:[AGRUP. CLAS. PROF.]]=$B84,IF(DATOS_[[Check Periodo Ref.]:[Check Periodo Ref.]]="Dentro",IF(DATOS_[[Check Equiparado]:[Check Equiparado]]="Sí",IF(DATOS!AV$5="Sí",(1/DATOS_[[% anualiz]:[% anualiz]]),1)*IF(DATOS!AV$4="Sí",1/DATOS_[[% normaliz]:[% normaliz]],1)*(DATOS_[Conc.Sal.18])))))))),
0)</f>
        <v>0</v>
      </c>
      <c r="AB86" s="111">
        <f t="array" ref="AB86">IFERROR(
(MEDIAN((IF(DATOS_[[Sexo]:[Sexo]]=$B86,IF(DATOS_[[AGRUP. CLAS. PROF.]:[AGRUP. CLAS. PROF.]]=$B84,IF(DATOS_[[Check Periodo Ref.]:[Check Periodo Ref.]]="Dentro",IF(DATOS_[[Check Equiparado]:[Check Equiparado]]="Sí",IF(DATOS!AW$5="Sí",(1/DATOS_[[% anualiz]:[% anualiz]]),1)*IF(DATOS!AW$4="Sí",1/DATOS_[[% normaliz]:[% normaliz]],1)*(DATOS_[Conc.Sal.19])))))))),
0)</f>
        <v>0</v>
      </c>
      <c r="AC86" s="111">
        <f t="array" ref="AC86">IFERROR(
(MEDIAN((IF(DATOS_[[Sexo]:[Sexo]]=$B86,IF(DATOS_[[AGRUP. CLAS. PROF.]:[AGRUP. CLAS. PROF.]]=$B84,IF(DATOS_[[Check Periodo Ref.]:[Check Periodo Ref.]]="Dentro",IF(DATOS_[[Check Equiparado]:[Check Equiparado]]="Sí",IF(DATOS!AX$5="Sí",(1/DATOS_[[% anualiz]:[% anualiz]]),1)*IF(DATOS!AX$4="Sí",1/DATOS_[[% normaliz]:[% normaliz]],1)*(DATOS_[Conc.Sal.20])))))))),
0)</f>
        <v>0</v>
      </c>
      <c r="AD86" s="111">
        <f t="array" ref="AD86">IFERROR(
(MEDIAN((IF(DATOS_[[Sexo]:[Sexo]]=$B86,IF(DATOS_[[AGRUP. CLAS. PROF.]:[AGRUP. CLAS. PROF.]]=$B84,IF(DATOS_[[Check Periodo Ref.]:[Check Periodo Ref.]]="Dentro",IF(DATOS_[[Check Equiparado]:[Check Equiparado]]="Sí",IF(DATOS!AY$5="Sí",(1/DATOS_[[% anualiz]:[% anualiz]]),1)*IF(DATOS!AY$4="Sí",1/DATOS_[[% normaliz]:[% normaliz]],1)*(DATOS_[Conc.Sal.21])))))))),
0)</f>
        <v>0</v>
      </c>
      <c r="AE86" s="111">
        <f t="array" ref="AE86">IFERROR(
(MEDIAN((IF(DATOS_[[Sexo]:[Sexo]]=$B86,IF(DATOS_[[AGRUP. CLAS. PROF.]:[AGRUP. CLAS. PROF.]]=$B84,IF(DATOS_[[Check Periodo Ref.]:[Check Periodo Ref.]]="Dentro",IF(DATOS_[[Check Equiparado]:[Check Equiparado]]="Sí",IF(DATOS!AZ$5="Sí",(1/DATOS_[[% anualiz]:[% anualiz]]),1)*IF(DATOS!AZ$4="Sí",1/DATOS_[[% normaliz]:[% normaliz]],1)*(DATOS_[Conc.Sal.22])))))))),
0)</f>
        <v>0</v>
      </c>
      <c r="AF86" s="111">
        <f t="array" ref="AF86">IFERROR(
(MEDIAN((IF(DATOS_[[Sexo]:[Sexo]]=$B86,IF(DATOS_[[AGRUP. CLAS. PROF.]:[AGRUP. CLAS. PROF.]]=$B84,IF(DATOS_[[Check Periodo Ref.]:[Check Periodo Ref.]]="Dentro",IF(DATOS_[[Check Equiparado]:[Check Equiparado]]="Sí",IF(DATOS!BA$5="Sí",(1/DATOS_[[% anualiz]:[% anualiz]]),1)*IF(DATOS!BA$4="Sí",1/DATOS_[[% normaliz]:[% normaliz]],1)*(DATOS_[Conc.Sal.23])))))))),
0)</f>
        <v>0</v>
      </c>
      <c r="AG86" s="111">
        <f t="array" ref="AG86">IFERROR(
(MEDIAN((IF(DATOS_[[Sexo]:[Sexo]]=$B86,IF(DATOS_[[AGRUP. CLAS. PROF.]:[AGRUP. CLAS. PROF.]]=$B84,IF(DATOS_[[Check Periodo Ref.]:[Check Periodo Ref.]]="Dentro",IF(DATOS_[[Check Equiparado]:[Check Equiparado]]="Sí",IF(DATOS!BB$5="Sí",(1/DATOS_[[% anualiz]:[% anualiz]]),1)*IF(DATOS!BB$4="Sí",1/DATOS_[[% normaliz]:[% normaliz]],1)*(DATOS_[Conc.Sal.24])))))))),
0)</f>
        <v>0</v>
      </c>
      <c r="AH86" s="111">
        <f t="array" ref="AH86">IFERROR(
(MEDIAN((IF(DATOS_[[Sexo]:[Sexo]]=$B86,IF(DATOS_[[AGRUP. CLAS. PROF.]:[AGRUP. CLAS. PROF.]]=$B84,IF(DATOS_[[Check Periodo Ref.]:[Check Periodo Ref.]]="Dentro",IF(DATOS_[[Check Equiparado]:[Check Equiparado]]="Sí",IF(DATOS!BC$5="Sí",(1/DATOS_[[% anualiz]:[% anualiz]]),1)*IF(DATOS!BC$4="Sí",1/DATOS_[[% normaliz]:[% normaliz]],1)*(DATOS_[Conc.Sal.25])))))))),
0)</f>
        <v>0</v>
      </c>
      <c r="AI86" s="111">
        <f t="array" ref="AI86">IFERROR(
(MEDIAN((IF(DATOS_[[Sexo]:[Sexo]]=$B86,IF(DATOS_[[AGRUP. CLAS. PROF.]:[AGRUP. CLAS. PROF.]]=$B84,IF(DATOS_[[Check Periodo Ref.]:[Check Periodo Ref.]]="Dentro",IF(DATOS_[[Check Equiparado]:[Check Equiparado]]="Sí",IF(DATOS!BD$5="Sí",(1/DATOS_[[% anualiz]:[% anualiz]]),1)*IF(DATOS!BD$4="Sí",1/DATOS_[[% normaliz]:[% normaliz]],1)*(DATOS_[Conc.Sal.26])))))))),
0)</f>
        <v>0</v>
      </c>
      <c r="AJ86" s="111">
        <f t="array" ref="AJ86">IFERROR(
(MEDIAN((IF(DATOS_[[Sexo]:[Sexo]]=$B86,IF(DATOS_[[AGRUP. CLAS. PROF.]:[AGRUP. CLAS. PROF.]]=$B84,IF(DATOS_[[Check Periodo Ref.]:[Check Periodo Ref.]]="Dentro",IF(DATOS_[[Check Equiparado]:[Check Equiparado]]="Sí",IF(DATOS!BE$5="Sí",(1/DATOS_[[% anualiz]:[% anualiz]]),1)*IF(DATOS!BE$4="Sí",1/DATOS_[[% normaliz]:[% normaliz]],1)*(DATOS_[Conc.Sal.27])))))))),
0)</f>
        <v>0</v>
      </c>
      <c r="AK86" s="111">
        <f t="array" ref="AK86">IFERROR(
(MEDIAN((IF(DATOS_[[Sexo]:[Sexo]]=$B86,IF(DATOS_[[AGRUP. CLAS. PROF.]:[AGRUP. CLAS. PROF.]]=$B84,IF(DATOS_[[Check Periodo Ref.]:[Check Periodo Ref.]]="Dentro",IF(DATOS_[[Check Equiparado]:[Check Equiparado]]="Sí",IF(DATOS!BF$5="Sí",(1/DATOS_[[% anualiz]:[% anualiz]]),1)*IF(DATOS!BF$4="Sí",1/DATOS_[[% normaliz]:[% normaliz]],1)*(DATOS_[Conc.Sal.28])))))))),
0)</f>
        <v>0</v>
      </c>
      <c r="AL86" s="111">
        <f t="array" ref="AL86">IFERROR(
(MEDIAN((IF(DATOS_[[Sexo]:[Sexo]]=$B86,IF(DATOS_[[AGRUP. CLAS. PROF.]:[AGRUP. CLAS. PROF.]]=$B84,IF(DATOS_[[Check Periodo Ref.]:[Check Periodo Ref.]]="Dentro",IF(DATOS_[[Check Equiparado]:[Check Equiparado]]="Sí",IF(DATOS!BG$5="Sí",(1/DATOS_[[% anualiz]:[% anualiz]]),1)*IF(DATOS!BG$4="Sí",1/DATOS_[[% normaliz]:[% normaliz]],1)*(DATOS_[Conc.Sal.29])))))))),
0)</f>
        <v>0</v>
      </c>
      <c r="AM86" s="111">
        <f t="array" ref="AM86">IFERROR(
(MEDIAN((IF(DATOS_[[Sexo]:[Sexo]]=$B86,IF(DATOS_[[AGRUP. CLAS. PROF.]:[AGRUP. CLAS. PROF.]]=$B84,IF(DATOS_[[Check Periodo Ref.]:[Check Periodo Ref.]]="Dentro",IF(DATOS_[[Check Equiparado]:[Check Equiparado]]="Sí",IF(DATOS!BH$5="Sí",(1/DATOS_[[% anualiz]:[% anualiz]]),1)*IF(DATOS!BH$4="Sí",1/DATOS_[[% normaliz]:[% normaliz]],1)*(DATOS_[Conc.Sal.30])))))))),
0)</f>
        <v>0</v>
      </c>
      <c r="AN86" s="112">
        <f t="array" ref="AN86">IFERROR(
MEDIAN(IF(DATOS_[Sexo]=$B86,IF(DATOS_[[AGRUP. CLAS. PROF.]:[AGRUP. CLAS. PROF.]]=$B84,IF(DATOS_[Check Equiparado]="Sí",IF(DATOS_[Check Periodo Ref.]="Dentro",DATOS_[Tot COMPL.SAL Eq],FALSE))))),
0)</f>
        <v>0</v>
      </c>
      <c r="AO86" s="113">
        <f t="array" ref="AO86">IFERROR(
MEDIAN(IF(DATOS_[Sexo]=$B86,IF(DATOS_[[AGRUP. CLAS. PROF.]:[AGRUP. CLAS. PROF.]]=$B84,IF(DATOS_[Check Equiparado]="Sí",IF(DATOS_[Check Periodo Ref.]="Dentro",DATOS_[TOTAL SALARIO Eq],FALSE))))),
0)</f>
        <v>0</v>
      </c>
      <c r="AP86" s="114">
        <f t="array" ref="AP86">IFERROR(
(MEDIAN((IF(DATOS_[[Sexo]:[Sexo]]=$B86,IF(DATOS_[[AGRUP. CLAS. PROF.]:[AGRUP. CLAS. PROF.]]=$B84,IF(DATOS_[[Check Periodo Ref.]:[Check Periodo Ref.]]="Dentro",IF(DATOS_[[Check Equiparado]:[Check Equiparado]]="Sí",IF(DATOS!BI$5="Sí",(1/DATOS_[[% anualiz]:[% anualiz]]),1)*IF(DATOS!BI$4="Sí",1/DATOS_[[% normaliz]:[% normaliz]],1)*(DATOS_[C.Extra.01])))))))),
0)</f>
        <v>0</v>
      </c>
      <c r="AQ86" s="114">
        <f t="array" ref="AQ86">IFERROR(
(MEDIAN((IF(DATOS_[[Sexo]:[Sexo]]=$B86,IF(DATOS_[[AGRUP. CLAS. PROF.]:[AGRUP. CLAS. PROF.]]=$B84,IF(DATOS_[[Check Periodo Ref.]:[Check Periodo Ref.]]="Dentro",IF(DATOS_[[Check Equiparado]:[Check Equiparado]]="Sí",IF(DATOS!BJ$5="Sí",(1/DATOS_[[% anualiz]:[% anualiz]]),1)*IF(DATOS!BJ$4="Sí",1/DATOS_[[% normaliz]:[% normaliz]],1)*(DATOS_[C.Extra.02])))))))),
0)</f>
        <v>0</v>
      </c>
      <c r="AR86" s="114">
        <f t="array" ref="AR86">IFERROR(
(MEDIAN((IF(DATOS_[[Sexo]:[Sexo]]=$B86,IF(DATOS_[[AGRUP. CLAS. PROF.]:[AGRUP. CLAS. PROF.]]=$B84,IF(DATOS_[[Check Periodo Ref.]:[Check Periodo Ref.]]="Dentro",IF(DATOS_[[Check Equiparado]:[Check Equiparado]]="Sí",IF(DATOS!BK$5="Sí",(1/DATOS_[[% anualiz]:[% anualiz]]),1)*IF(DATOS!BK$4="Sí",1/DATOS_[[% normaliz]:[% normaliz]],1)*(DATOS_[C.Extra.03])))))))),
0)</f>
        <v>0</v>
      </c>
      <c r="AS86" s="114">
        <f t="array" ref="AS86">IFERROR(
(MEDIAN((IF(DATOS_[[Sexo]:[Sexo]]=$B86,IF(DATOS_[[AGRUP. CLAS. PROF.]:[AGRUP. CLAS. PROF.]]=$B84,IF(DATOS_[[Check Periodo Ref.]:[Check Periodo Ref.]]="Dentro",IF(DATOS_[[Check Equiparado]:[Check Equiparado]]="Sí",IF(DATOS!BL$5="Sí",(1/DATOS_[[% anualiz]:[% anualiz]]),1)*IF(DATOS!BL$4="Sí",1/DATOS_[[% normaliz]:[% normaliz]],1)*(DATOS_[C.Extra.04])))))))),
0)</f>
        <v>0</v>
      </c>
      <c r="AT86" s="114">
        <f t="array" ref="AT86">IFERROR(
(MEDIAN((IF(DATOS_[[Sexo]:[Sexo]]=$B86,IF(DATOS_[[AGRUP. CLAS. PROF.]:[AGRUP. CLAS. PROF.]]=$B84,IF(DATOS_[[Check Periodo Ref.]:[Check Periodo Ref.]]="Dentro",IF(DATOS_[[Check Equiparado]:[Check Equiparado]]="Sí",IF(DATOS!BM$5="Sí",(1/DATOS_[[% anualiz]:[% anualiz]]),1)*IF(DATOS!BM$4="Sí",1/DATOS_[[% normaliz]:[% normaliz]],1)*(DATOS_[C.Extra.05])))))))),
0)</f>
        <v>0</v>
      </c>
      <c r="AU86" s="115">
        <f t="array" ref="AU86">IFERROR(
MEDIAN(IF(DATOS_[Sexo]=$B86,IF(DATOS_[[AGRUP. CLAS. PROF.]:[AGRUP. CLAS. PROF.]]=$B84,IF(DATOS_[Check Equiparado]="Sí",IF(DATOS_[Check Periodo Ref.]="Dentro",DATOS_[Tot Extrasalarial Eq],FALSE))))),
0)</f>
        <v>0</v>
      </c>
      <c r="AV86" s="116">
        <f t="array" ref="AV86">IFERROR(
MEDIAN(IF(DATOS_[Sexo]=$B86,IF(DATOS_[[AGRUP. CLAS. PROF.]:[AGRUP. CLAS. PROF.]]=$B84,IF(DATOS_[Check Equiparado]="Sí",IF(DATOS_[Check Periodo Ref.]="Dentro",DATOS_[TOTAL Retrib Eq],FALSE))))),
0)</f>
        <v>0</v>
      </c>
    </row>
    <row r="87" spans="1:48" ht="17.25" thickBot="1" x14ac:dyDescent="0.35">
      <c r="A87" s="42" t="str">
        <f t="shared" ref="A87" si="99">+A88</f>
        <v>[ocultar]</v>
      </c>
      <c r="B87" s="90" t="s">
        <v>241</v>
      </c>
      <c r="C87" s="109"/>
      <c r="D87" s="41"/>
      <c r="E87" s="41"/>
      <c r="F87" s="41"/>
      <c r="G87" s="41"/>
      <c r="H87" s="41"/>
      <c r="I87" s="119" t="str">
        <f t="shared" ref="I87:AV87" si="100">IFERROR((I88-I89)/I88,"")</f>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3" t="str">
        <f t="shared" si="100"/>
        <v/>
      </c>
      <c r="W87" s="123" t="str">
        <f t="shared" si="100"/>
        <v/>
      </c>
      <c r="X87" s="123" t="str">
        <f t="shared" si="100"/>
        <v/>
      </c>
      <c r="Y87" s="123"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2" t="str">
        <f t="shared" si="100"/>
        <v/>
      </c>
      <c r="AK87" s="122" t="str">
        <f t="shared" si="100"/>
        <v/>
      </c>
      <c r="AL87" s="122" t="str">
        <f t="shared" si="100"/>
        <v/>
      </c>
      <c r="AM87" s="122" t="str">
        <f t="shared" si="100"/>
        <v/>
      </c>
      <c r="AN87" s="124" t="str">
        <f t="shared" si="100"/>
        <v/>
      </c>
      <c r="AO87" s="128" t="str">
        <f t="shared" si="100"/>
        <v/>
      </c>
      <c r="AP87" s="125" t="str">
        <f t="shared" si="100"/>
        <v/>
      </c>
      <c r="AQ87" s="125" t="str">
        <f t="shared" si="100"/>
        <v/>
      </c>
      <c r="AR87" s="125" t="str">
        <f t="shared" si="100"/>
        <v/>
      </c>
      <c r="AS87" s="125" t="str">
        <f t="shared" si="100"/>
        <v/>
      </c>
      <c r="AT87" s="125" t="str">
        <f t="shared" si="100"/>
        <v/>
      </c>
      <c r="AU87" s="126" t="str">
        <f t="shared" si="100"/>
        <v/>
      </c>
      <c r="AV87" s="127" t="str">
        <f t="shared" si="100"/>
        <v/>
      </c>
    </row>
    <row r="88" spans="1:48" x14ac:dyDescent="0.3">
      <c r="A88" s="42" t="str">
        <f t="shared" ref="A88" si="101">+IF(C88+C89=0,"[ocultar]","")</f>
        <v>[ocultar]</v>
      </c>
      <c r="B88" s="86" t="s">
        <v>162</v>
      </c>
      <c r="C88" s="33">
        <f t="array" ref="C88">SUM(IF($B88=DATOS_[Sexo],
IF($B87=DATOS_[AGRUP. CLAS. PROF.],
IF("Dentro"=DATOS_[Check Periodo Ref.],
1/(COUNTIFS(DATOS_[Sexo],$B88,DATOS_[AGRUP. CLAS. PROF.],$B87,DATOS_[Check Periodo Ref.],"Dentro",DATOS_[id],DATOS_[id]))))))</f>
        <v>0</v>
      </c>
      <c r="D88" s="35">
        <f>COUNTIFS(DATOS_[AGRUP. CLAS. PROF.],$B87,DATOS_[Sexo],$B88,DATOS_[Check Periodo Ref.],"Dentro")</f>
        <v>0</v>
      </c>
      <c r="E88" s="35">
        <f>COUNTIFS(DATOS_[AGRUP. CLAS. PROF.],$B87,DATOS_[Sexo],$B88,DATOS_[Check Periodo Ref.],"Dentro",DATOS_[Check Nº SC Norm],"Sí")</f>
        <v>0</v>
      </c>
      <c r="F88" s="35">
        <f>COUNTIFS(DATOS_[AGRUP. CLAS. PROF.],$B87,DATOS_[Sexo],$B88,DATOS_[Check Periodo Ref.],"Dentro",DATOS_[Check Nº SC Anualiz],"Sí")</f>
        <v>0</v>
      </c>
      <c r="G88" s="35">
        <f>COUNTIFS(DATOS_[AGRUP. CLAS. PROF.],$B87,DATOS_[Sexo],$B88,DATOS_[Check Periodo Ref.],"Dentro",DATOS_[Check Nº SC Norm y Anualiz],"Sí")</f>
        <v>0</v>
      </c>
      <c r="H88" s="35">
        <f>COUNTIFS(DATOS_[AGRUP. CLAS. PROF.],$B87,DATOS_[Sexo],$B88,DATOS_[Check Periodo Ref.],"Dentro",DATOS_[Check Equiparación],"Sí")</f>
        <v>0</v>
      </c>
      <c r="I88" s="110">
        <f t="array" ref="I88">IFERROR(
MEDIAN(IF(DATOS_[Sexo]=$B88,IF(DATOS_[[AGRUP. CLAS. PROF.]:[AGRUP. CLAS. PROF.]]=$B87,IF(DATOS_[Check Equiparado]="Sí",IF(DATOS_[Check Periodo Ref.]="Dentro",DATOS_[SALARIO BASE Eq],FALSE))))),
0)</f>
        <v>0</v>
      </c>
      <c r="J88" s="111">
        <f t="array" ref="J88">IFERROR(
(MEDIAN((IF(DATOS_[[Sexo]:[Sexo]]=$B88,IF(DATOS_[[AGRUP. CLAS. PROF.]:[AGRUP. CLAS. PROF.]]=$B87,IF(DATOS_[[Check Periodo Ref.]:[Check Periodo Ref.]]="Dentro",IF(DATOS_[[Check Equiparado]:[Check Equiparado]]="Sí",IF(DATOS!AE$5="Sí",(1/DATOS_[[% anualiz]:[% anualiz]]),1)*IF(DATOS!AE$4="Sí",1/DATOS_[[% normaliz]:[% normaliz]],1)*(DATOS_[Conc.Sal.01])))))))),
0)</f>
        <v>0</v>
      </c>
      <c r="K88" s="111">
        <f t="array" ref="K88">IFERROR(
(MEDIAN((IF(DATOS_[[Sexo]:[Sexo]]=$B88,IF(DATOS_[[AGRUP. CLAS. PROF.]:[AGRUP. CLAS. PROF.]]=$B87,IF(DATOS_[[Check Periodo Ref.]:[Check Periodo Ref.]]="Dentro",IF(DATOS_[[Check Equiparado]:[Check Equiparado]]="Sí",IF(DATOS!AF$5="Sí",(1/DATOS_[[% anualiz]:[% anualiz]]),1)*IF(DATOS!AF$4="Sí",1/DATOS_[[% normaliz]:[% normaliz]],1)*(DATOS_[Conc.Sal.02])))))))),
0)</f>
        <v>0</v>
      </c>
      <c r="L88" s="111">
        <f t="array" ref="L88">IFERROR(
(MEDIAN((IF(DATOS_[[Sexo]:[Sexo]]=$B88,IF(DATOS_[[AGRUP. CLAS. PROF.]:[AGRUP. CLAS. PROF.]]=$B87,IF(DATOS_[[Check Periodo Ref.]:[Check Periodo Ref.]]="Dentro",IF(DATOS_[[Check Equiparado]:[Check Equiparado]]="Sí",IF(DATOS!AG$5="Sí",(1/DATOS_[[% anualiz]:[% anualiz]]),1)*IF(DATOS!AG$4="Sí",1/DATOS_[[% normaliz]:[% normaliz]],1)*(DATOS_[Conc.Sal.03])))))))),
0)</f>
        <v>0</v>
      </c>
      <c r="M88" s="111">
        <f t="array" ref="M88">IFERROR(
(MEDIAN((IF(DATOS_[[Sexo]:[Sexo]]=$B88,IF(DATOS_[[AGRUP. CLAS. PROF.]:[AGRUP. CLAS. PROF.]]=$B87,IF(DATOS_[[Check Periodo Ref.]:[Check Periodo Ref.]]="Dentro",IF(DATOS_[[Check Equiparado]:[Check Equiparado]]="Sí",IF(DATOS!AH$5="Sí",(1/DATOS_[[% anualiz]:[% anualiz]]),1)*IF(DATOS!AH$4="Sí",1/DATOS_[[% normaliz]:[% normaliz]],1)*(DATOS_[Conc.Sal.04])))))))),
0)</f>
        <v>0</v>
      </c>
      <c r="N88" s="111">
        <f t="array" ref="N88">IFERROR(
(MEDIAN((IF(DATOS_[[Sexo]:[Sexo]]=$B88,IF(DATOS_[[AGRUP. CLAS. PROF.]:[AGRUP. CLAS. PROF.]]=$B87,IF(DATOS_[[Check Periodo Ref.]:[Check Periodo Ref.]]="Dentro",IF(DATOS_[[Check Equiparado]:[Check Equiparado]]="Sí",IF(DATOS!AI$5="Sí",(1/DATOS_[[% anualiz]:[% anualiz]]),1)*IF(DATOS!AI$4="Sí",1/DATOS_[[% normaliz]:[% normaliz]],1)*(DATOS_[Conc.Sal.05])))))))),
0)</f>
        <v>0</v>
      </c>
      <c r="O88" s="111">
        <f t="array" ref="O88">IFERROR(
(MEDIAN((IF(DATOS_[[Sexo]:[Sexo]]=$B88,IF(DATOS_[[AGRUP. CLAS. PROF.]:[AGRUP. CLAS. PROF.]]=$B87,IF(DATOS_[[Check Periodo Ref.]:[Check Periodo Ref.]]="Dentro",IF(DATOS_[[Check Equiparado]:[Check Equiparado]]="Sí",IF(DATOS!AJ$5="Sí",(1/DATOS_[[% anualiz]:[% anualiz]]),1)*IF(DATOS!AJ$4="Sí",1/DATOS_[[% normaliz]:[% normaliz]],1)*(DATOS_[Conc.Sal.06])))))))),
0)</f>
        <v>0</v>
      </c>
      <c r="P88" s="111">
        <f t="array" ref="P88">IFERROR(
(MEDIAN((IF(DATOS_[[Sexo]:[Sexo]]=$B88,IF(DATOS_[[AGRUP. CLAS. PROF.]:[AGRUP. CLAS. PROF.]]=$B87,IF(DATOS_[[Check Periodo Ref.]:[Check Periodo Ref.]]="Dentro",IF(DATOS_[[Check Equiparado]:[Check Equiparado]]="Sí",IF(DATOS!AK$5="Sí",(1/DATOS_[[% anualiz]:[% anualiz]]),1)*IF(DATOS!AK$4="Sí",1/DATOS_[[% normaliz]:[% normaliz]],1)*(DATOS_[Conc.Sal.07])))))))),
0)</f>
        <v>0</v>
      </c>
      <c r="Q88" s="111">
        <f t="array" ref="Q88">IFERROR(
(MEDIAN((IF(DATOS_[[Sexo]:[Sexo]]=$B88,IF(DATOS_[[AGRUP. CLAS. PROF.]:[AGRUP. CLAS. PROF.]]=$B87,IF(DATOS_[[Check Periodo Ref.]:[Check Periodo Ref.]]="Dentro",IF(DATOS_[[Check Equiparado]:[Check Equiparado]]="Sí",IF(DATOS!AL$5="Sí",(1/DATOS_[[% anualiz]:[% anualiz]]),1)*IF(DATOS!AL$4="Sí",1/DATOS_[[% normaliz]:[% normaliz]],1)*(DATOS_[Conc.Sal.08])))))))),
0)</f>
        <v>0</v>
      </c>
      <c r="R88" s="111">
        <f t="array" ref="R88">IFERROR(
(MEDIAN((IF(DATOS_[[Sexo]:[Sexo]]=$B88,IF(DATOS_[[AGRUP. CLAS. PROF.]:[AGRUP. CLAS. PROF.]]=$B87,IF(DATOS_[[Check Periodo Ref.]:[Check Periodo Ref.]]="Dentro",IF(DATOS_[[Check Equiparado]:[Check Equiparado]]="Sí",IF(DATOS!AM$5="Sí",(1/DATOS_[[% anualiz]:[% anualiz]]),1)*IF(DATOS!AM$4="Sí",1/DATOS_[[% normaliz]:[% normaliz]],1)*(DATOS_[Conc.Sal.09])))))))),
0)</f>
        <v>0</v>
      </c>
      <c r="S88" s="111">
        <f t="array" ref="S88">IFERROR(
(MEDIAN((IF(DATOS_[[Sexo]:[Sexo]]=$B88,IF(DATOS_[[AGRUP. CLAS. PROF.]:[AGRUP. CLAS. PROF.]]=$B87,IF(DATOS_[[Check Periodo Ref.]:[Check Periodo Ref.]]="Dentro",IF(DATOS_[[Check Equiparado]:[Check Equiparado]]="Sí",IF(DATOS!AN$5="Sí",(1/DATOS_[[% anualiz]:[% anualiz]]),1)*IF(DATOS!AN$4="Sí",1/DATOS_[[% normaliz]:[% normaliz]],1)*(DATOS_[Conc.Sal.10])))))))),
0)</f>
        <v>0</v>
      </c>
      <c r="T88" s="111">
        <f t="array" ref="T88">IFERROR(
(MEDIAN((IF(DATOS_[[Sexo]:[Sexo]]=$B88,IF(DATOS_[[AGRUP. CLAS. PROF.]:[AGRUP. CLAS. PROF.]]=$B87,IF(DATOS_[[Check Periodo Ref.]:[Check Periodo Ref.]]="Dentro",IF(DATOS_[[Check Equiparado]:[Check Equiparado]]="Sí",IF(DATOS!AO$5="Sí",(1/DATOS_[[% anualiz]:[% anualiz]]),1)*IF(DATOS!AO$4="Sí",1/DATOS_[[% normaliz]:[% normaliz]],1)*(DATOS_[Conc.Sal.11])))))))),
0)</f>
        <v>0</v>
      </c>
      <c r="U88" s="111">
        <f t="array" ref="U88">IFERROR(
(MEDIAN((IF(DATOS_[[Sexo]:[Sexo]]=$B88,IF(DATOS_[[AGRUP. CLAS. PROF.]:[AGRUP. CLAS. PROF.]]=$B87,IF(DATOS_[[Check Periodo Ref.]:[Check Periodo Ref.]]="Dentro",IF(DATOS_[[Check Equiparado]:[Check Equiparado]]="Sí",IF(DATOS!AP$5="Sí",(1/DATOS_[[% anualiz]:[% anualiz]]),1)*IF(DATOS!AP$4="Sí",1/DATOS_[[% normaliz]:[% normaliz]],1)*(DATOS_[Conc.Sal.12])))))))),
0)</f>
        <v>0</v>
      </c>
      <c r="V88" s="111">
        <f t="array" ref="V88">IFERROR(
(MEDIAN((IF(DATOS_[[Sexo]:[Sexo]]=$B88,IF(DATOS_[[AGRUP. CLAS. PROF.]:[AGRUP. CLAS. PROF.]]=$B87,IF(DATOS_[[Check Periodo Ref.]:[Check Periodo Ref.]]="Dentro",IF(DATOS_[[Check Equiparado]:[Check Equiparado]]="Sí",IF(DATOS!AQ$5="Sí",(1/DATOS_[[% anualiz]:[% anualiz]]),1)*IF(DATOS!AQ$4="Sí",1/DATOS_[[% normaliz]:[% normaliz]],1)*(DATOS_[Conc.Sal.13])))))))),
0)</f>
        <v>0</v>
      </c>
      <c r="W88" s="111">
        <f t="array" ref="W88">IFERROR(
(MEDIAN((IF(DATOS_[[Sexo]:[Sexo]]=$B88,IF(DATOS_[[AGRUP. CLAS. PROF.]:[AGRUP. CLAS. PROF.]]=$B87,IF(DATOS_[[Check Periodo Ref.]:[Check Periodo Ref.]]="Dentro",IF(DATOS_[[Check Equiparado]:[Check Equiparado]]="Sí",IF(DATOS!AR$5="Sí",(1/DATOS_[[% anualiz]:[% anualiz]]),1)*IF(DATOS!AR$4="Sí",1/DATOS_[[% normaliz]:[% normaliz]],1)*(DATOS_[Conc.Sal.14])))))))),
0)</f>
        <v>0</v>
      </c>
      <c r="X88" s="111">
        <f t="array" ref="X88">IFERROR(
(MEDIAN((IF(DATOS_[[Sexo]:[Sexo]]=$B88,IF(DATOS_[[AGRUP. CLAS. PROF.]:[AGRUP. CLAS. PROF.]]=$B87,IF(DATOS_[[Check Periodo Ref.]:[Check Periodo Ref.]]="Dentro",IF(DATOS_[[Check Equiparado]:[Check Equiparado]]="Sí",IF(DATOS!AS$5="Sí",(1/DATOS_[[% anualiz]:[% anualiz]]),1)*IF(DATOS!AS$4="Sí",1/DATOS_[[% normaliz]:[% normaliz]],1)*(DATOS_[Conc.Sal.15])))))))),
0)</f>
        <v>0</v>
      </c>
      <c r="Y88" s="111">
        <f t="array" ref="Y88">IFERROR(
(MEDIAN((IF(DATOS_[[Sexo]:[Sexo]]=$B88,IF(DATOS_[[AGRUP. CLAS. PROF.]:[AGRUP. CLAS. PROF.]]=$B87,IF(DATOS_[[Check Periodo Ref.]:[Check Periodo Ref.]]="Dentro",IF(DATOS_[[Check Equiparado]:[Check Equiparado]]="Sí",IF(DATOS!AT$5="Sí",(1/DATOS_[[% anualiz]:[% anualiz]]),1)*IF(DATOS!AT$4="Sí",1/DATOS_[[% normaliz]:[% normaliz]],1)*(DATOS_[Conc.Sal.16])))))))),
0)</f>
        <v>0</v>
      </c>
      <c r="Z88" s="111">
        <f t="array" ref="Z88">IFERROR(
(MEDIAN((IF(DATOS_[[Sexo]:[Sexo]]=$B88,IF(DATOS_[[AGRUP. CLAS. PROF.]:[AGRUP. CLAS. PROF.]]=$B87,IF(DATOS_[[Check Periodo Ref.]:[Check Periodo Ref.]]="Dentro",IF(DATOS_[[Check Equiparado]:[Check Equiparado]]="Sí",IF(DATOS!AU$5="Sí",(1/DATOS_[[% anualiz]:[% anualiz]]),1)*IF(DATOS!AU$4="Sí",1/DATOS_[[% normaliz]:[% normaliz]],1)*(DATOS_[Conc.Sal.17])))))))),
0)</f>
        <v>0</v>
      </c>
      <c r="AA88" s="111">
        <f t="array" ref="AA88">IFERROR(
(MEDIAN((IF(DATOS_[[Sexo]:[Sexo]]=$B88,IF(DATOS_[[AGRUP. CLAS. PROF.]:[AGRUP. CLAS. PROF.]]=$B87,IF(DATOS_[[Check Periodo Ref.]:[Check Periodo Ref.]]="Dentro",IF(DATOS_[[Check Equiparado]:[Check Equiparado]]="Sí",IF(DATOS!AV$5="Sí",(1/DATOS_[[% anualiz]:[% anualiz]]),1)*IF(DATOS!AV$4="Sí",1/DATOS_[[% normaliz]:[% normaliz]],1)*(DATOS_[Conc.Sal.18])))))))),
0)</f>
        <v>0</v>
      </c>
      <c r="AB88" s="111">
        <f t="array" ref="AB88">IFERROR(
(MEDIAN((IF(DATOS_[[Sexo]:[Sexo]]=$B88,IF(DATOS_[[AGRUP. CLAS. PROF.]:[AGRUP. CLAS. PROF.]]=$B87,IF(DATOS_[[Check Periodo Ref.]:[Check Periodo Ref.]]="Dentro",IF(DATOS_[[Check Equiparado]:[Check Equiparado]]="Sí",IF(DATOS!AW$5="Sí",(1/DATOS_[[% anualiz]:[% anualiz]]),1)*IF(DATOS!AW$4="Sí",1/DATOS_[[% normaliz]:[% normaliz]],1)*(DATOS_[Conc.Sal.19])))))))),
0)</f>
        <v>0</v>
      </c>
      <c r="AC88" s="111">
        <f t="array" ref="AC88">IFERROR(
(MEDIAN((IF(DATOS_[[Sexo]:[Sexo]]=$B88,IF(DATOS_[[AGRUP. CLAS. PROF.]:[AGRUP. CLAS. PROF.]]=$B87,IF(DATOS_[[Check Periodo Ref.]:[Check Periodo Ref.]]="Dentro",IF(DATOS_[[Check Equiparado]:[Check Equiparado]]="Sí",IF(DATOS!AX$5="Sí",(1/DATOS_[[% anualiz]:[% anualiz]]),1)*IF(DATOS!AX$4="Sí",1/DATOS_[[% normaliz]:[% normaliz]],1)*(DATOS_[Conc.Sal.20])))))))),
0)</f>
        <v>0</v>
      </c>
      <c r="AD88" s="111">
        <f t="array" ref="AD88">IFERROR(
(MEDIAN((IF(DATOS_[[Sexo]:[Sexo]]=$B88,IF(DATOS_[[AGRUP. CLAS. PROF.]:[AGRUP. CLAS. PROF.]]=$B87,IF(DATOS_[[Check Periodo Ref.]:[Check Periodo Ref.]]="Dentro",IF(DATOS_[[Check Equiparado]:[Check Equiparado]]="Sí",IF(DATOS!AY$5="Sí",(1/DATOS_[[% anualiz]:[% anualiz]]),1)*IF(DATOS!AY$4="Sí",1/DATOS_[[% normaliz]:[% normaliz]],1)*(DATOS_[Conc.Sal.21])))))))),
0)</f>
        <v>0</v>
      </c>
      <c r="AE88" s="111">
        <f t="array" ref="AE88">IFERROR(
(MEDIAN((IF(DATOS_[[Sexo]:[Sexo]]=$B88,IF(DATOS_[[AGRUP. CLAS. PROF.]:[AGRUP. CLAS. PROF.]]=$B87,IF(DATOS_[[Check Periodo Ref.]:[Check Periodo Ref.]]="Dentro",IF(DATOS_[[Check Equiparado]:[Check Equiparado]]="Sí",IF(DATOS!AZ$5="Sí",(1/DATOS_[[% anualiz]:[% anualiz]]),1)*IF(DATOS!AZ$4="Sí",1/DATOS_[[% normaliz]:[% normaliz]],1)*(DATOS_[Conc.Sal.22])))))))),
0)</f>
        <v>0</v>
      </c>
      <c r="AF88" s="111">
        <f t="array" ref="AF88">IFERROR(
(MEDIAN((IF(DATOS_[[Sexo]:[Sexo]]=$B88,IF(DATOS_[[AGRUP. CLAS. PROF.]:[AGRUP. CLAS. PROF.]]=$B87,IF(DATOS_[[Check Periodo Ref.]:[Check Periodo Ref.]]="Dentro",IF(DATOS_[[Check Equiparado]:[Check Equiparado]]="Sí",IF(DATOS!BA$5="Sí",(1/DATOS_[[% anualiz]:[% anualiz]]),1)*IF(DATOS!BA$4="Sí",1/DATOS_[[% normaliz]:[% normaliz]],1)*(DATOS_[Conc.Sal.23])))))))),
0)</f>
        <v>0</v>
      </c>
      <c r="AG88" s="111">
        <f t="array" ref="AG88">IFERROR(
(MEDIAN((IF(DATOS_[[Sexo]:[Sexo]]=$B88,IF(DATOS_[[AGRUP. CLAS. PROF.]:[AGRUP. CLAS. PROF.]]=$B87,IF(DATOS_[[Check Periodo Ref.]:[Check Periodo Ref.]]="Dentro",IF(DATOS_[[Check Equiparado]:[Check Equiparado]]="Sí",IF(DATOS!BB$5="Sí",(1/DATOS_[[% anualiz]:[% anualiz]]),1)*IF(DATOS!BB$4="Sí",1/DATOS_[[% normaliz]:[% normaliz]],1)*(DATOS_[Conc.Sal.24])))))))),
0)</f>
        <v>0</v>
      </c>
      <c r="AH88" s="111">
        <f t="array" ref="AH88">IFERROR(
(MEDIAN((IF(DATOS_[[Sexo]:[Sexo]]=$B88,IF(DATOS_[[AGRUP. CLAS. PROF.]:[AGRUP. CLAS. PROF.]]=$B87,IF(DATOS_[[Check Periodo Ref.]:[Check Periodo Ref.]]="Dentro",IF(DATOS_[[Check Equiparado]:[Check Equiparado]]="Sí",IF(DATOS!BC$5="Sí",(1/DATOS_[[% anualiz]:[% anualiz]]),1)*IF(DATOS!BC$4="Sí",1/DATOS_[[% normaliz]:[% normaliz]],1)*(DATOS_[Conc.Sal.25])))))))),
0)</f>
        <v>0</v>
      </c>
      <c r="AI88" s="111">
        <f t="array" ref="AI88">IFERROR(
(MEDIAN((IF(DATOS_[[Sexo]:[Sexo]]=$B88,IF(DATOS_[[AGRUP. CLAS. PROF.]:[AGRUP. CLAS. PROF.]]=$B87,IF(DATOS_[[Check Periodo Ref.]:[Check Periodo Ref.]]="Dentro",IF(DATOS_[[Check Equiparado]:[Check Equiparado]]="Sí",IF(DATOS!BD$5="Sí",(1/DATOS_[[% anualiz]:[% anualiz]]),1)*IF(DATOS!BD$4="Sí",1/DATOS_[[% normaliz]:[% normaliz]],1)*(DATOS_[Conc.Sal.26])))))))),
0)</f>
        <v>0</v>
      </c>
      <c r="AJ88" s="111">
        <f t="array" ref="AJ88">IFERROR(
(MEDIAN((IF(DATOS_[[Sexo]:[Sexo]]=$B88,IF(DATOS_[[AGRUP. CLAS. PROF.]:[AGRUP. CLAS. PROF.]]=$B87,IF(DATOS_[[Check Periodo Ref.]:[Check Periodo Ref.]]="Dentro",IF(DATOS_[[Check Equiparado]:[Check Equiparado]]="Sí",IF(DATOS!BE$5="Sí",(1/DATOS_[[% anualiz]:[% anualiz]]),1)*IF(DATOS!BE$4="Sí",1/DATOS_[[% normaliz]:[% normaliz]],1)*(DATOS_[Conc.Sal.27])))))))),
0)</f>
        <v>0</v>
      </c>
      <c r="AK88" s="111">
        <f t="array" ref="AK88">IFERROR(
(MEDIAN((IF(DATOS_[[Sexo]:[Sexo]]=$B88,IF(DATOS_[[AGRUP. CLAS. PROF.]:[AGRUP. CLAS. PROF.]]=$B87,IF(DATOS_[[Check Periodo Ref.]:[Check Periodo Ref.]]="Dentro",IF(DATOS_[[Check Equiparado]:[Check Equiparado]]="Sí",IF(DATOS!BF$5="Sí",(1/DATOS_[[% anualiz]:[% anualiz]]),1)*IF(DATOS!BF$4="Sí",1/DATOS_[[% normaliz]:[% normaliz]],1)*(DATOS_[Conc.Sal.28])))))))),
0)</f>
        <v>0</v>
      </c>
      <c r="AL88" s="111">
        <f t="array" ref="AL88">IFERROR(
(MEDIAN((IF(DATOS_[[Sexo]:[Sexo]]=$B88,IF(DATOS_[[AGRUP. CLAS. PROF.]:[AGRUP. CLAS. PROF.]]=$B87,IF(DATOS_[[Check Periodo Ref.]:[Check Periodo Ref.]]="Dentro",IF(DATOS_[[Check Equiparado]:[Check Equiparado]]="Sí",IF(DATOS!BG$5="Sí",(1/DATOS_[[% anualiz]:[% anualiz]]),1)*IF(DATOS!BG$4="Sí",1/DATOS_[[% normaliz]:[% normaliz]],1)*(DATOS_[Conc.Sal.29])))))))),
0)</f>
        <v>0</v>
      </c>
      <c r="AM88" s="111">
        <f t="array" ref="AM88">IFERROR(
(MEDIAN((IF(DATOS_[[Sexo]:[Sexo]]=$B88,IF(DATOS_[[AGRUP. CLAS. PROF.]:[AGRUP. CLAS. PROF.]]=$B87,IF(DATOS_[[Check Periodo Ref.]:[Check Periodo Ref.]]="Dentro",IF(DATOS_[[Check Equiparado]:[Check Equiparado]]="Sí",IF(DATOS!BH$5="Sí",(1/DATOS_[[% anualiz]:[% anualiz]]),1)*IF(DATOS!BH$4="Sí",1/DATOS_[[% normaliz]:[% normaliz]],1)*(DATOS_[Conc.Sal.30])))))))),
0)</f>
        <v>0</v>
      </c>
      <c r="AN88" s="112">
        <f t="array" ref="AN88">IFERROR(
MEDIAN(IF(DATOS_[Sexo]=$B88,IF(DATOS_[[AGRUP. CLAS. PROF.]:[AGRUP. CLAS. PROF.]]=$B87,IF(DATOS_[Check Equiparado]="Sí",IF(DATOS_[Check Periodo Ref.]="Dentro",DATOS_[Tot COMPL.SAL Eq],FALSE))))),
0)</f>
        <v>0</v>
      </c>
      <c r="AO88" s="113">
        <f t="array" ref="AO88">IFERROR(
MEDIAN(IF(DATOS_[Sexo]=$B88,IF(DATOS_[[AGRUP. CLAS. PROF.]:[AGRUP. CLAS. PROF.]]=$B87,IF(DATOS_[Check Equiparado]="Sí",IF(DATOS_[Check Periodo Ref.]="Dentro",DATOS_[TOTAL SALARIO Eq],FALSE))))),
0)</f>
        <v>0</v>
      </c>
      <c r="AP88" s="114">
        <f t="array" ref="AP88">IFERROR(
(MEDIAN((IF(DATOS_[[Sexo]:[Sexo]]=$B88,IF(DATOS_[[AGRUP. CLAS. PROF.]:[AGRUP. CLAS. PROF.]]=$B87,IF(DATOS_[[Check Periodo Ref.]:[Check Periodo Ref.]]="Dentro",IF(DATOS_[[Check Equiparado]:[Check Equiparado]]="Sí",IF(DATOS!BI$5="Sí",(1/DATOS_[[% anualiz]:[% anualiz]]),1)*IF(DATOS!BI$4="Sí",1/DATOS_[[% normaliz]:[% normaliz]],1)*(DATOS_[C.Extra.01])))))))),
0)</f>
        <v>0</v>
      </c>
      <c r="AQ88" s="114">
        <f t="array" ref="AQ88">IFERROR(
(MEDIAN((IF(DATOS_[[Sexo]:[Sexo]]=$B88,IF(DATOS_[[AGRUP. CLAS. PROF.]:[AGRUP. CLAS. PROF.]]=$B87,IF(DATOS_[[Check Periodo Ref.]:[Check Periodo Ref.]]="Dentro",IF(DATOS_[[Check Equiparado]:[Check Equiparado]]="Sí",IF(DATOS!BJ$5="Sí",(1/DATOS_[[% anualiz]:[% anualiz]]),1)*IF(DATOS!BJ$4="Sí",1/DATOS_[[% normaliz]:[% normaliz]],1)*(DATOS_[C.Extra.02])))))))),
0)</f>
        <v>0</v>
      </c>
      <c r="AR88" s="114">
        <f t="array" ref="AR88">IFERROR(
(MEDIAN((IF(DATOS_[[Sexo]:[Sexo]]=$B88,IF(DATOS_[[AGRUP. CLAS. PROF.]:[AGRUP. CLAS. PROF.]]=$B87,IF(DATOS_[[Check Periodo Ref.]:[Check Periodo Ref.]]="Dentro",IF(DATOS_[[Check Equiparado]:[Check Equiparado]]="Sí",IF(DATOS!BK$5="Sí",(1/DATOS_[[% anualiz]:[% anualiz]]),1)*IF(DATOS!BK$4="Sí",1/DATOS_[[% normaliz]:[% normaliz]],1)*(DATOS_[C.Extra.03])))))))),
0)</f>
        <v>0</v>
      </c>
      <c r="AS88" s="114">
        <f t="array" ref="AS88">IFERROR(
(MEDIAN((IF(DATOS_[[Sexo]:[Sexo]]=$B88,IF(DATOS_[[AGRUP. CLAS. PROF.]:[AGRUP. CLAS. PROF.]]=$B87,IF(DATOS_[[Check Periodo Ref.]:[Check Periodo Ref.]]="Dentro",IF(DATOS_[[Check Equiparado]:[Check Equiparado]]="Sí",IF(DATOS!BL$5="Sí",(1/DATOS_[[% anualiz]:[% anualiz]]),1)*IF(DATOS!BL$4="Sí",1/DATOS_[[% normaliz]:[% normaliz]],1)*(DATOS_[C.Extra.04])))))))),
0)</f>
        <v>0</v>
      </c>
      <c r="AT88" s="114">
        <f t="array" ref="AT88">IFERROR(
(MEDIAN((IF(DATOS_[[Sexo]:[Sexo]]=$B88,IF(DATOS_[[AGRUP. CLAS. PROF.]:[AGRUP. CLAS. PROF.]]=$B87,IF(DATOS_[[Check Periodo Ref.]:[Check Periodo Ref.]]="Dentro",IF(DATOS_[[Check Equiparado]:[Check Equiparado]]="Sí",IF(DATOS!BM$5="Sí",(1/DATOS_[[% anualiz]:[% anualiz]]),1)*IF(DATOS!BM$4="Sí",1/DATOS_[[% normaliz]:[% normaliz]],1)*(DATOS_[C.Extra.05])))))))),
0)</f>
        <v>0</v>
      </c>
      <c r="AU88" s="115">
        <f t="array" ref="AU88">IFERROR(
MEDIAN(IF(DATOS_[Sexo]=$B88,IF(DATOS_[[AGRUP. CLAS. PROF.]:[AGRUP. CLAS. PROF.]]=$B87,IF(DATOS_[Check Equiparado]="Sí",IF(DATOS_[Check Periodo Ref.]="Dentro",DATOS_[Tot Extrasalarial Eq],FALSE))))),
0)</f>
        <v>0</v>
      </c>
      <c r="AV88" s="116">
        <f t="array" ref="AV88">IFERROR(
MEDIAN(IF(DATOS_[Sexo]=$B88,IF(DATOS_[[AGRUP. CLAS. PROF.]:[AGRUP. CLAS. PROF.]]=$B87,IF(DATOS_[Check Equiparado]="Sí",IF(DATOS_[Check Periodo Ref.]="Dentro",DATOS_[TOTAL Retrib Eq],FALSE))))),
0)</f>
        <v>0</v>
      </c>
    </row>
    <row r="89" spans="1:48" x14ac:dyDescent="0.3">
      <c r="A89" s="42" t="str">
        <f t="shared" ref="A89" si="102">+A88</f>
        <v>[ocultar]</v>
      </c>
      <c r="B89" s="86" t="s">
        <v>163</v>
      </c>
      <c r="C89" s="33">
        <f t="array" ref="C89">SUM(IF($B89=DATOS_[Sexo],
IF($B87=DATOS_[AGRUP. CLAS. PROF.],
IF("Dentro"=DATOS_[Check Periodo Ref.],
1/(COUNTIFS(DATOS_[Sexo],$B89,DATOS_[AGRUP. CLAS. PROF.],$B87,DATOS_[Check Periodo Ref.],"Dentro",DATOS_[id],DATOS_[id]))))))</f>
        <v>0</v>
      </c>
      <c r="D89" s="35">
        <f>COUNTIFS(DATOS_[AGRUP. CLAS. PROF.],$B87,DATOS_[Sexo],$B89,DATOS_[Check Periodo Ref.],"Dentro")</f>
        <v>0</v>
      </c>
      <c r="E89" s="35">
        <f>COUNTIFS(DATOS_[AGRUP. CLAS. PROF.],$B87,DATOS_[Sexo],$B89,DATOS_[Check Periodo Ref.],"Dentro",DATOS_[Check Nº SC Norm],"Sí")</f>
        <v>0</v>
      </c>
      <c r="F89" s="35">
        <f>COUNTIFS(DATOS_[AGRUP. CLAS. PROF.],$B87,DATOS_[Sexo],$B89,DATOS_[Check Periodo Ref.],"Dentro",DATOS_[Check Nº SC Anualiz],"Sí")</f>
        <v>0</v>
      </c>
      <c r="G89" s="35">
        <f>COUNTIFS(DATOS_[AGRUP. CLAS. PROF.],$B87,DATOS_[Sexo],$B89,DATOS_[Check Periodo Ref.],"Dentro",DATOS_[Check Nº SC Norm y Anualiz],"Sí")</f>
        <v>0</v>
      </c>
      <c r="H89" s="35">
        <f>COUNTIFS(DATOS_[AGRUP. CLAS. PROF.],$B87,DATOS_[Sexo],$B89,DATOS_[Check Periodo Ref.],"Dentro",DATOS_[Check Equiparación],"Sí")</f>
        <v>0</v>
      </c>
      <c r="I89" s="110" cm="1">
        <f t="array" ref="I89">IFERROR(
MEDIAN(IF(DATOS_[Sexo]=$B89,IF(DATOS_[[AGRUP. CLAS. PROF.]:[AGRUP. CLAS. PROF.]]=$B87,IF(DATOS_[Check Equiparado]="Sí",IF(DATOS_[Check Periodo Ref.]="Dentro",DATOS_[SALARIO BASE Eq],FALSE))))),
0)</f>
        <v>0</v>
      </c>
      <c r="J89" s="111">
        <f t="array" ref="J89">IFERROR(
(MEDIAN((IF(DATOS_[[Sexo]:[Sexo]]=$B89,IF(DATOS_[[AGRUP. CLAS. PROF.]:[AGRUP. CLAS. PROF.]]=$B87,IF(DATOS_[[Check Periodo Ref.]:[Check Periodo Ref.]]="Dentro",IF(DATOS_[[Check Equiparado]:[Check Equiparado]]="Sí",IF(DATOS!AE$5="Sí",(1/DATOS_[[% anualiz]:[% anualiz]]),1)*IF(DATOS!AE$4="Sí",1/DATOS_[[% normaliz]:[% normaliz]],1)*(DATOS_[Conc.Sal.01])))))))),
0)</f>
        <v>0</v>
      </c>
      <c r="K89" s="111">
        <f t="array" ref="K89">IFERROR(
(MEDIAN((IF(DATOS_[[Sexo]:[Sexo]]=$B89,IF(DATOS_[[AGRUP. CLAS. PROF.]:[AGRUP. CLAS. PROF.]]=$B87,IF(DATOS_[[Check Periodo Ref.]:[Check Periodo Ref.]]="Dentro",IF(DATOS_[[Check Equiparado]:[Check Equiparado]]="Sí",IF(DATOS!AF$5="Sí",(1/DATOS_[[% anualiz]:[% anualiz]]),1)*IF(DATOS!AF$4="Sí",1/DATOS_[[% normaliz]:[% normaliz]],1)*(DATOS_[Conc.Sal.02])))))))),
0)</f>
        <v>0</v>
      </c>
      <c r="L89" s="111">
        <f t="array" ref="L89">IFERROR(
(MEDIAN((IF(DATOS_[[Sexo]:[Sexo]]=$B89,IF(DATOS_[[AGRUP. CLAS. PROF.]:[AGRUP. CLAS. PROF.]]=$B87,IF(DATOS_[[Check Periodo Ref.]:[Check Periodo Ref.]]="Dentro",IF(DATOS_[[Check Equiparado]:[Check Equiparado]]="Sí",IF(DATOS!AG$5="Sí",(1/DATOS_[[% anualiz]:[% anualiz]]),1)*IF(DATOS!AG$4="Sí",1/DATOS_[[% normaliz]:[% normaliz]],1)*(DATOS_[Conc.Sal.03])))))))),
0)</f>
        <v>0</v>
      </c>
      <c r="M89" s="111">
        <f t="array" ref="M89">IFERROR(
(MEDIAN((IF(DATOS_[[Sexo]:[Sexo]]=$B89,IF(DATOS_[[AGRUP. CLAS. PROF.]:[AGRUP. CLAS. PROF.]]=$B87,IF(DATOS_[[Check Periodo Ref.]:[Check Periodo Ref.]]="Dentro",IF(DATOS_[[Check Equiparado]:[Check Equiparado]]="Sí",IF(DATOS!AH$5="Sí",(1/DATOS_[[% anualiz]:[% anualiz]]),1)*IF(DATOS!AH$4="Sí",1/DATOS_[[% normaliz]:[% normaliz]],1)*(DATOS_[Conc.Sal.04])))))))),
0)</f>
        <v>0</v>
      </c>
      <c r="N89" s="111">
        <f t="array" ref="N89">IFERROR(
(MEDIAN((IF(DATOS_[[Sexo]:[Sexo]]=$B89,IF(DATOS_[[AGRUP. CLAS. PROF.]:[AGRUP. CLAS. PROF.]]=$B87,IF(DATOS_[[Check Periodo Ref.]:[Check Periodo Ref.]]="Dentro",IF(DATOS_[[Check Equiparado]:[Check Equiparado]]="Sí",IF(DATOS!AI$5="Sí",(1/DATOS_[[% anualiz]:[% anualiz]]),1)*IF(DATOS!AI$4="Sí",1/DATOS_[[% normaliz]:[% normaliz]],1)*(DATOS_[Conc.Sal.05])))))))),
0)</f>
        <v>0</v>
      </c>
      <c r="O89" s="111">
        <f t="array" ref="O89">IFERROR(
(MEDIAN((IF(DATOS_[[Sexo]:[Sexo]]=$B89,IF(DATOS_[[AGRUP. CLAS. PROF.]:[AGRUP. CLAS. PROF.]]=$B87,IF(DATOS_[[Check Periodo Ref.]:[Check Periodo Ref.]]="Dentro",IF(DATOS_[[Check Equiparado]:[Check Equiparado]]="Sí",IF(DATOS!AJ$5="Sí",(1/DATOS_[[% anualiz]:[% anualiz]]),1)*IF(DATOS!AJ$4="Sí",1/DATOS_[[% normaliz]:[% normaliz]],1)*(DATOS_[Conc.Sal.06])))))))),
0)</f>
        <v>0</v>
      </c>
      <c r="P89" s="111">
        <f t="array" ref="P89">IFERROR(
(MEDIAN((IF(DATOS_[[Sexo]:[Sexo]]=$B89,IF(DATOS_[[AGRUP. CLAS. PROF.]:[AGRUP. CLAS. PROF.]]=$B87,IF(DATOS_[[Check Periodo Ref.]:[Check Periodo Ref.]]="Dentro",IF(DATOS_[[Check Equiparado]:[Check Equiparado]]="Sí",IF(DATOS!AK$5="Sí",(1/DATOS_[[% anualiz]:[% anualiz]]),1)*IF(DATOS!AK$4="Sí",1/DATOS_[[% normaliz]:[% normaliz]],1)*(DATOS_[Conc.Sal.07])))))))),
0)</f>
        <v>0</v>
      </c>
      <c r="Q89" s="111">
        <f t="array" ref="Q89">IFERROR(
(MEDIAN((IF(DATOS_[[Sexo]:[Sexo]]=$B89,IF(DATOS_[[AGRUP. CLAS. PROF.]:[AGRUP. CLAS. PROF.]]=$B87,IF(DATOS_[[Check Periodo Ref.]:[Check Periodo Ref.]]="Dentro",IF(DATOS_[[Check Equiparado]:[Check Equiparado]]="Sí",IF(DATOS!AL$5="Sí",(1/DATOS_[[% anualiz]:[% anualiz]]),1)*IF(DATOS!AL$4="Sí",1/DATOS_[[% normaliz]:[% normaliz]],1)*(DATOS_[Conc.Sal.08])))))))),
0)</f>
        <v>0</v>
      </c>
      <c r="R89" s="111">
        <f t="array" ref="R89">IFERROR(
(MEDIAN((IF(DATOS_[[Sexo]:[Sexo]]=$B89,IF(DATOS_[[AGRUP. CLAS. PROF.]:[AGRUP. CLAS. PROF.]]=$B87,IF(DATOS_[[Check Periodo Ref.]:[Check Periodo Ref.]]="Dentro",IF(DATOS_[[Check Equiparado]:[Check Equiparado]]="Sí",IF(DATOS!AM$5="Sí",(1/DATOS_[[% anualiz]:[% anualiz]]),1)*IF(DATOS!AM$4="Sí",1/DATOS_[[% normaliz]:[% normaliz]],1)*(DATOS_[Conc.Sal.09])))))))),
0)</f>
        <v>0</v>
      </c>
      <c r="S89" s="111">
        <f t="array" ref="S89">IFERROR(
(MEDIAN((IF(DATOS_[[Sexo]:[Sexo]]=$B89,IF(DATOS_[[AGRUP. CLAS. PROF.]:[AGRUP. CLAS. PROF.]]=$B87,IF(DATOS_[[Check Periodo Ref.]:[Check Periodo Ref.]]="Dentro",IF(DATOS_[[Check Equiparado]:[Check Equiparado]]="Sí",IF(DATOS!AN$5="Sí",(1/DATOS_[[% anualiz]:[% anualiz]]),1)*IF(DATOS!AN$4="Sí",1/DATOS_[[% normaliz]:[% normaliz]],1)*(DATOS_[Conc.Sal.10])))))))),
0)</f>
        <v>0</v>
      </c>
      <c r="T89" s="111">
        <f t="array" ref="T89">IFERROR(
(MEDIAN((IF(DATOS_[[Sexo]:[Sexo]]=$B89,IF(DATOS_[[AGRUP. CLAS. PROF.]:[AGRUP. CLAS. PROF.]]=$B87,IF(DATOS_[[Check Periodo Ref.]:[Check Periodo Ref.]]="Dentro",IF(DATOS_[[Check Equiparado]:[Check Equiparado]]="Sí",IF(DATOS!AO$5="Sí",(1/DATOS_[[% anualiz]:[% anualiz]]),1)*IF(DATOS!AO$4="Sí",1/DATOS_[[% normaliz]:[% normaliz]],1)*(DATOS_[Conc.Sal.11])))))))),
0)</f>
        <v>0</v>
      </c>
      <c r="U89" s="111">
        <f t="array" ref="U89">IFERROR(
(MEDIAN((IF(DATOS_[[Sexo]:[Sexo]]=$B89,IF(DATOS_[[AGRUP. CLAS. PROF.]:[AGRUP. CLAS. PROF.]]=$B87,IF(DATOS_[[Check Periodo Ref.]:[Check Periodo Ref.]]="Dentro",IF(DATOS_[[Check Equiparado]:[Check Equiparado]]="Sí",IF(DATOS!AP$5="Sí",(1/DATOS_[[% anualiz]:[% anualiz]]),1)*IF(DATOS!AP$4="Sí",1/DATOS_[[% normaliz]:[% normaliz]],1)*(DATOS_[Conc.Sal.12])))))))),
0)</f>
        <v>0</v>
      </c>
      <c r="V89" s="111">
        <f t="array" ref="V89">IFERROR(
(MEDIAN((IF(DATOS_[[Sexo]:[Sexo]]=$B89,IF(DATOS_[[AGRUP. CLAS. PROF.]:[AGRUP. CLAS. PROF.]]=$B87,IF(DATOS_[[Check Periodo Ref.]:[Check Periodo Ref.]]="Dentro",IF(DATOS_[[Check Equiparado]:[Check Equiparado]]="Sí",IF(DATOS!AQ$5="Sí",(1/DATOS_[[% anualiz]:[% anualiz]]),1)*IF(DATOS!AQ$4="Sí",1/DATOS_[[% normaliz]:[% normaliz]],1)*(DATOS_[Conc.Sal.13])))))))),
0)</f>
        <v>0</v>
      </c>
      <c r="W89" s="111">
        <f t="array" ref="W89">IFERROR(
(MEDIAN((IF(DATOS_[[Sexo]:[Sexo]]=$B89,IF(DATOS_[[AGRUP. CLAS. PROF.]:[AGRUP. CLAS. PROF.]]=$B87,IF(DATOS_[[Check Periodo Ref.]:[Check Periodo Ref.]]="Dentro",IF(DATOS_[[Check Equiparado]:[Check Equiparado]]="Sí",IF(DATOS!AR$5="Sí",(1/DATOS_[[% anualiz]:[% anualiz]]),1)*IF(DATOS!AR$4="Sí",1/DATOS_[[% normaliz]:[% normaliz]],1)*(DATOS_[Conc.Sal.14])))))))),
0)</f>
        <v>0</v>
      </c>
      <c r="X89" s="111">
        <f t="array" ref="X89">IFERROR(
(MEDIAN((IF(DATOS_[[Sexo]:[Sexo]]=$B89,IF(DATOS_[[AGRUP. CLAS. PROF.]:[AGRUP. CLAS. PROF.]]=$B87,IF(DATOS_[[Check Periodo Ref.]:[Check Periodo Ref.]]="Dentro",IF(DATOS_[[Check Equiparado]:[Check Equiparado]]="Sí",IF(DATOS!AS$5="Sí",(1/DATOS_[[% anualiz]:[% anualiz]]),1)*IF(DATOS!AS$4="Sí",1/DATOS_[[% normaliz]:[% normaliz]],1)*(DATOS_[Conc.Sal.15])))))))),
0)</f>
        <v>0</v>
      </c>
      <c r="Y89" s="111">
        <f t="array" ref="Y89">IFERROR(
(MEDIAN((IF(DATOS_[[Sexo]:[Sexo]]=$B89,IF(DATOS_[[AGRUP. CLAS. PROF.]:[AGRUP. CLAS. PROF.]]=$B87,IF(DATOS_[[Check Periodo Ref.]:[Check Periodo Ref.]]="Dentro",IF(DATOS_[[Check Equiparado]:[Check Equiparado]]="Sí",IF(DATOS!AT$5="Sí",(1/DATOS_[[% anualiz]:[% anualiz]]),1)*IF(DATOS!AT$4="Sí",1/DATOS_[[% normaliz]:[% normaliz]],1)*(DATOS_[Conc.Sal.16])))))))),
0)</f>
        <v>0</v>
      </c>
      <c r="Z89" s="111">
        <f t="array" ref="Z89">IFERROR(
(MEDIAN((IF(DATOS_[[Sexo]:[Sexo]]=$B89,IF(DATOS_[[AGRUP. CLAS. PROF.]:[AGRUP. CLAS. PROF.]]=$B87,IF(DATOS_[[Check Periodo Ref.]:[Check Periodo Ref.]]="Dentro",IF(DATOS_[[Check Equiparado]:[Check Equiparado]]="Sí",IF(DATOS!AU$5="Sí",(1/DATOS_[[% anualiz]:[% anualiz]]),1)*IF(DATOS!AU$4="Sí",1/DATOS_[[% normaliz]:[% normaliz]],1)*(DATOS_[Conc.Sal.17])))))))),
0)</f>
        <v>0</v>
      </c>
      <c r="AA89" s="111">
        <f t="array" ref="AA89">IFERROR(
(MEDIAN((IF(DATOS_[[Sexo]:[Sexo]]=$B89,IF(DATOS_[[AGRUP. CLAS. PROF.]:[AGRUP. CLAS. PROF.]]=$B87,IF(DATOS_[[Check Periodo Ref.]:[Check Periodo Ref.]]="Dentro",IF(DATOS_[[Check Equiparado]:[Check Equiparado]]="Sí",IF(DATOS!AV$5="Sí",(1/DATOS_[[% anualiz]:[% anualiz]]),1)*IF(DATOS!AV$4="Sí",1/DATOS_[[% normaliz]:[% normaliz]],1)*(DATOS_[Conc.Sal.18])))))))),
0)</f>
        <v>0</v>
      </c>
      <c r="AB89" s="111">
        <f t="array" ref="AB89">IFERROR(
(MEDIAN((IF(DATOS_[[Sexo]:[Sexo]]=$B89,IF(DATOS_[[AGRUP. CLAS. PROF.]:[AGRUP. CLAS. PROF.]]=$B87,IF(DATOS_[[Check Periodo Ref.]:[Check Periodo Ref.]]="Dentro",IF(DATOS_[[Check Equiparado]:[Check Equiparado]]="Sí",IF(DATOS!AW$5="Sí",(1/DATOS_[[% anualiz]:[% anualiz]]),1)*IF(DATOS!AW$4="Sí",1/DATOS_[[% normaliz]:[% normaliz]],1)*(DATOS_[Conc.Sal.19])))))))),
0)</f>
        <v>0</v>
      </c>
      <c r="AC89" s="111">
        <f t="array" ref="AC89">IFERROR(
(MEDIAN((IF(DATOS_[[Sexo]:[Sexo]]=$B89,IF(DATOS_[[AGRUP. CLAS. PROF.]:[AGRUP. CLAS. PROF.]]=$B87,IF(DATOS_[[Check Periodo Ref.]:[Check Periodo Ref.]]="Dentro",IF(DATOS_[[Check Equiparado]:[Check Equiparado]]="Sí",IF(DATOS!AX$5="Sí",(1/DATOS_[[% anualiz]:[% anualiz]]),1)*IF(DATOS!AX$4="Sí",1/DATOS_[[% normaliz]:[% normaliz]],1)*(DATOS_[Conc.Sal.20])))))))),
0)</f>
        <v>0</v>
      </c>
      <c r="AD89" s="111">
        <f t="array" ref="AD89">IFERROR(
(MEDIAN((IF(DATOS_[[Sexo]:[Sexo]]=$B89,IF(DATOS_[[AGRUP. CLAS. PROF.]:[AGRUP. CLAS. PROF.]]=$B87,IF(DATOS_[[Check Periodo Ref.]:[Check Periodo Ref.]]="Dentro",IF(DATOS_[[Check Equiparado]:[Check Equiparado]]="Sí",IF(DATOS!AY$5="Sí",(1/DATOS_[[% anualiz]:[% anualiz]]),1)*IF(DATOS!AY$4="Sí",1/DATOS_[[% normaliz]:[% normaliz]],1)*(DATOS_[Conc.Sal.21])))))))),
0)</f>
        <v>0</v>
      </c>
      <c r="AE89" s="111">
        <f t="array" ref="AE89">IFERROR(
(MEDIAN((IF(DATOS_[[Sexo]:[Sexo]]=$B89,IF(DATOS_[[AGRUP. CLAS. PROF.]:[AGRUP. CLAS. PROF.]]=$B87,IF(DATOS_[[Check Periodo Ref.]:[Check Periodo Ref.]]="Dentro",IF(DATOS_[[Check Equiparado]:[Check Equiparado]]="Sí",IF(DATOS!AZ$5="Sí",(1/DATOS_[[% anualiz]:[% anualiz]]),1)*IF(DATOS!AZ$4="Sí",1/DATOS_[[% normaliz]:[% normaliz]],1)*(DATOS_[Conc.Sal.22])))))))),
0)</f>
        <v>0</v>
      </c>
      <c r="AF89" s="111">
        <f t="array" ref="AF89">IFERROR(
(MEDIAN((IF(DATOS_[[Sexo]:[Sexo]]=$B89,IF(DATOS_[[AGRUP. CLAS. PROF.]:[AGRUP. CLAS. PROF.]]=$B87,IF(DATOS_[[Check Periodo Ref.]:[Check Periodo Ref.]]="Dentro",IF(DATOS_[[Check Equiparado]:[Check Equiparado]]="Sí",IF(DATOS!BA$5="Sí",(1/DATOS_[[% anualiz]:[% anualiz]]),1)*IF(DATOS!BA$4="Sí",1/DATOS_[[% normaliz]:[% normaliz]],1)*(DATOS_[Conc.Sal.23])))))))),
0)</f>
        <v>0</v>
      </c>
      <c r="AG89" s="111">
        <f t="array" ref="AG89">IFERROR(
(MEDIAN((IF(DATOS_[[Sexo]:[Sexo]]=$B89,IF(DATOS_[[AGRUP. CLAS. PROF.]:[AGRUP. CLAS. PROF.]]=$B87,IF(DATOS_[[Check Periodo Ref.]:[Check Periodo Ref.]]="Dentro",IF(DATOS_[[Check Equiparado]:[Check Equiparado]]="Sí",IF(DATOS!BB$5="Sí",(1/DATOS_[[% anualiz]:[% anualiz]]),1)*IF(DATOS!BB$4="Sí",1/DATOS_[[% normaliz]:[% normaliz]],1)*(DATOS_[Conc.Sal.24])))))))),
0)</f>
        <v>0</v>
      </c>
      <c r="AH89" s="111">
        <f t="array" ref="AH89">IFERROR(
(MEDIAN((IF(DATOS_[[Sexo]:[Sexo]]=$B89,IF(DATOS_[[AGRUP. CLAS. PROF.]:[AGRUP. CLAS. PROF.]]=$B87,IF(DATOS_[[Check Periodo Ref.]:[Check Periodo Ref.]]="Dentro",IF(DATOS_[[Check Equiparado]:[Check Equiparado]]="Sí",IF(DATOS!BC$5="Sí",(1/DATOS_[[% anualiz]:[% anualiz]]),1)*IF(DATOS!BC$4="Sí",1/DATOS_[[% normaliz]:[% normaliz]],1)*(DATOS_[Conc.Sal.25])))))))),
0)</f>
        <v>0</v>
      </c>
      <c r="AI89" s="111">
        <f t="array" ref="AI89">IFERROR(
(MEDIAN((IF(DATOS_[[Sexo]:[Sexo]]=$B89,IF(DATOS_[[AGRUP. CLAS. PROF.]:[AGRUP. CLAS. PROF.]]=$B87,IF(DATOS_[[Check Periodo Ref.]:[Check Periodo Ref.]]="Dentro",IF(DATOS_[[Check Equiparado]:[Check Equiparado]]="Sí",IF(DATOS!BD$5="Sí",(1/DATOS_[[% anualiz]:[% anualiz]]),1)*IF(DATOS!BD$4="Sí",1/DATOS_[[% normaliz]:[% normaliz]],1)*(DATOS_[Conc.Sal.26])))))))),
0)</f>
        <v>0</v>
      </c>
      <c r="AJ89" s="111">
        <f t="array" ref="AJ89">IFERROR(
(MEDIAN((IF(DATOS_[[Sexo]:[Sexo]]=$B89,IF(DATOS_[[AGRUP. CLAS. PROF.]:[AGRUP. CLAS. PROF.]]=$B87,IF(DATOS_[[Check Periodo Ref.]:[Check Periodo Ref.]]="Dentro",IF(DATOS_[[Check Equiparado]:[Check Equiparado]]="Sí",IF(DATOS!BE$5="Sí",(1/DATOS_[[% anualiz]:[% anualiz]]),1)*IF(DATOS!BE$4="Sí",1/DATOS_[[% normaliz]:[% normaliz]],1)*(DATOS_[Conc.Sal.27])))))))),
0)</f>
        <v>0</v>
      </c>
      <c r="AK89" s="111">
        <f t="array" ref="AK89">IFERROR(
(MEDIAN((IF(DATOS_[[Sexo]:[Sexo]]=$B89,IF(DATOS_[[AGRUP. CLAS. PROF.]:[AGRUP. CLAS. PROF.]]=$B87,IF(DATOS_[[Check Periodo Ref.]:[Check Periodo Ref.]]="Dentro",IF(DATOS_[[Check Equiparado]:[Check Equiparado]]="Sí",IF(DATOS!BF$5="Sí",(1/DATOS_[[% anualiz]:[% anualiz]]),1)*IF(DATOS!BF$4="Sí",1/DATOS_[[% normaliz]:[% normaliz]],1)*(DATOS_[Conc.Sal.28])))))))),
0)</f>
        <v>0</v>
      </c>
      <c r="AL89" s="111">
        <f t="array" ref="AL89">IFERROR(
(MEDIAN((IF(DATOS_[[Sexo]:[Sexo]]=$B89,IF(DATOS_[[AGRUP. CLAS. PROF.]:[AGRUP. CLAS. PROF.]]=$B87,IF(DATOS_[[Check Periodo Ref.]:[Check Periodo Ref.]]="Dentro",IF(DATOS_[[Check Equiparado]:[Check Equiparado]]="Sí",IF(DATOS!BG$5="Sí",(1/DATOS_[[% anualiz]:[% anualiz]]),1)*IF(DATOS!BG$4="Sí",1/DATOS_[[% normaliz]:[% normaliz]],1)*(DATOS_[Conc.Sal.29])))))))),
0)</f>
        <v>0</v>
      </c>
      <c r="AM89" s="111">
        <f t="array" ref="AM89">IFERROR(
(MEDIAN((IF(DATOS_[[Sexo]:[Sexo]]=$B89,IF(DATOS_[[AGRUP. CLAS. PROF.]:[AGRUP. CLAS. PROF.]]=$B87,IF(DATOS_[[Check Periodo Ref.]:[Check Periodo Ref.]]="Dentro",IF(DATOS_[[Check Equiparado]:[Check Equiparado]]="Sí",IF(DATOS!BH$5="Sí",(1/DATOS_[[% anualiz]:[% anualiz]]),1)*IF(DATOS!BH$4="Sí",1/DATOS_[[% normaliz]:[% normaliz]],1)*(DATOS_[Conc.Sal.30])))))))),
0)</f>
        <v>0</v>
      </c>
      <c r="AN89" s="112">
        <f t="array" ref="AN89">IFERROR(
MEDIAN(IF(DATOS_[Sexo]=$B89,IF(DATOS_[[AGRUP. CLAS. PROF.]:[AGRUP. CLAS. PROF.]]=$B87,IF(DATOS_[Check Equiparado]="Sí",IF(DATOS_[Check Periodo Ref.]="Dentro",DATOS_[Tot COMPL.SAL Eq],FALSE))))),
0)</f>
        <v>0</v>
      </c>
      <c r="AO89" s="113">
        <f t="array" ref="AO89">IFERROR(
MEDIAN(IF(DATOS_[Sexo]=$B89,IF(DATOS_[[AGRUP. CLAS. PROF.]:[AGRUP. CLAS. PROF.]]=$B87,IF(DATOS_[Check Equiparado]="Sí",IF(DATOS_[Check Periodo Ref.]="Dentro",DATOS_[TOTAL SALARIO Eq],FALSE))))),
0)</f>
        <v>0</v>
      </c>
      <c r="AP89" s="114">
        <f t="array" ref="AP89">IFERROR(
(MEDIAN((IF(DATOS_[[Sexo]:[Sexo]]=$B89,IF(DATOS_[[AGRUP. CLAS. PROF.]:[AGRUP. CLAS. PROF.]]=$B87,IF(DATOS_[[Check Periodo Ref.]:[Check Periodo Ref.]]="Dentro",IF(DATOS_[[Check Equiparado]:[Check Equiparado]]="Sí",IF(DATOS!BI$5="Sí",(1/DATOS_[[% anualiz]:[% anualiz]]),1)*IF(DATOS!BI$4="Sí",1/DATOS_[[% normaliz]:[% normaliz]],1)*(DATOS_[C.Extra.01])))))))),
0)</f>
        <v>0</v>
      </c>
      <c r="AQ89" s="114">
        <f t="array" ref="AQ89">IFERROR(
(MEDIAN((IF(DATOS_[[Sexo]:[Sexo]]=$B89,IF(DATOS_[[AGRUP. CLAS. PROF.]:[AGRUP. CLAS. PROF.]]=$B87,IF(DATOS_[[Check Periodo Ref.]:[Check Periodo Ref.]]="Dentro",IF(DATOS_[[Check Equiparado]:[Check Equiparado]]="Sí",IF(DATOS!BJ$5="Sí",(1/DATOS_[[% anualiz]:[% anualiz]]),1)*IF(DATOS!BJ$4="Sí",1/DATOS_[[% normaliz]:[% normaliz]],1)*(DATOS_[C.Extra.02])))))))),
0)</f>
        <v>0</v>
      </c>
      <c r="AR89" s="114">
        <f t="array" ref="AR89">IFERROR(
(MEDIAN((IF(DATOS_[[Sexo]:[Sexo]]=$B89,IF(DATOS_[[AGRUP. CLAS. PROF.]:[AGRUP. CLAS. PROF.]]=$B87,IF(DATOS_[[Check Periodo Ref.]:[Check Periodo Ref.]]="Dentro",IF(DATOS_[[Check Equiparado]:[Check Equiparado]]="Sí",IF(DATOS!BK$5="Sí",(1/DATOS_[[% anualiz]:[% anualiz]]),1)*IF(DATOS!BK$4="Sí",1/DATOS_[[% normaliz]:[% normaliz]],1)*(DATOS_[C.Extra.03])))))))),
0)</f>
        <v>0</v>
      </c>
      <c r="AS89" s="114">
        <f t="array" ref="AS89">IFERROR(
(MEDIAN((IF(DATOS_[[Sexo]:[Sexo]]=$B89,IF(DATOS_[[AGRUP. CLAS. PROF.]:[AGRUP. CLAS. PROF.]]=$B87,IF(DATOS_[[Check Periodo Ref.]:[Check Periodo Ref.]]="Dentro",IF(DATOS_[[Check Equiparado]:[Check Equiparado]]="Sí",IF(DATOS!BL$5="Sí",(1/DATOS_[[% anualiz]:[% anualiz]]),1)*IF(DATOS!BL$4="Sí",1/DATOS_[[% normaliz]:[% normaliz]],1)*(DATOS_[C.Extra.04])))))))),
0)</f>
        <v>0</v>
      </c>
      <c r="AT89" s="114">
        <f t="array" ref="AT89">IFERROR(
(MEDIAN((IF(DATOS_[[Sexo]:[Sexo]]=$B89,IF(DATOS_[[AGRUP. CLAS. PROF.]:[AGRUP. CLAS. PROF.]]=$B87,IF(DATOS_[[Check Periodo Ref.]:[Check Periodo Ref.]]="Dentro",IF(DATOS_[[Check Equiparado]:[Check Equiparado]]="Sí",IF(DATOS!BM$5="Sí",(1/DATOS_[[% anualiz]:[% anualiz]]),1)*IF(DATOS!BM$4="Sí",1/DATOS_[[% normaliz]:[% normaliz]],1)*(DATOS_[C.Extra.05])))))))),
0)</f>
        <v>0</v>
      </c>
      <c r="AU89" s="115">
        <f t="array" ref="AU89">IFERROR(
MEDIAN(IF(DATOS_[Sexo]=$B89,IF(DATOS_[[AGRUP. CLAS. PROF.]:[AGRUP. CLAS. PROF.]]=$B87,IF(DATOS_[Check Equiparado]="Sí",IF(DATOS_[Check Periodo Ref.]="Dentro",DATOS_[Tot Extrasalarial Eq],FALSE))))),
0)</f>
        <v>0</v>
      </c>
      <c r="AV89" s="116">
        <f t="array" ref="AV89">IFERROR(
MEDIAN(IF(DATOS_[Sexo]=$B89,IF(DATOS_[[AGRUP. CLAS. PROF.]:[AGRUP. CLAS. PROF.]]=$B87,IF(DATOS_[Check Equiparado]="Sí",IF(DATOS_[Check Periodo Ref.]="Dentro",DATOS_[TOTAL Retrib Eq],FALSE))))),
0)</f>
        <v>0</v>
      </c>
    </row>
    <row r="90" spans="1:48" ht="17.25" thickBot="1" x14ac:dyDescent="0.35">
      <c r="A90" s="42" t="str">
        <f t="shared" ref="A90" si="103">+A91</f>
        <v>[ocultar]</v>
      </c>
      <c r="B90" s="90" t="s">
        <v>242</v>
      </c>
      <c r="C90" s="109"/>
      <c r="D90" s="41"/>
      <c r="E90" s="41"/>
      <c r="F90" s="41"/>
      <c r="G90" s="41"/>
      <c r="H90" s="41"/>
      <c r="I90" s="119" t="str">
        <f t="shared" ref="I90:AV90" si="104">IFERROR((I91-I92)/I91,"")</f>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3" t="str">
        <f t="shared" si="104"/>
        <v/>
      </c>
      <c r="W90" s="123" t="str">
        <f t="shared" si="104"/>
        <v/>
      </c>
      <c r="X90" s="123" t="str">
        <f t="shared" si="104"/>
        <v/>
      </c>
      <c r="Y90" s="123"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2" t="str">
        <f t="shared" si="104"/>
        <v/>
      </c>
      <c r="AK90" s="122" t="str">
        <f t="shared" si="104"/>
        <v/>
      </c>
      <c r="AL90" s="122" t="str">
        <f t="shared" si="104"/>
        <v/>
      </c>
      <c r="AM90" s="122" t="str">
        <f t="shared" si="104"/>
        <v/>
      </c>
      <c r="AN90" s="124" t="str">
        <f t="shared" si="104"/>
        <v/>
      </c>
      <c r="AO90" s="128" t="str">
        <f t="shared" si="104"/>
        <v/>
      </c>
      <c r="AP90" s="125" t="str">
        <f t="shared" si="104"/>
        <v/>
      </c>
      <c r="AQ90" s="125" t="str">
        <f t="shared" si="104"/>
        <v/>
      </c>
      <c r="AR90" s="125" t="str">
        <f t="shared" si="104"/>
        <v/>
      </c>
      <c r="AS90" s="125" t="str">
        <f t="shared" si="104"/>
        <v/>
      </c>
      <c r="AT90" s="125" t="str">
        <f t="shared" si="104"/>
        <v/>
      </c>
      <c r="AU90" s="126" t="str">
        <f t="shared" si="104"/>
        <v/>
      </c>
      <c r="AV90" s="127" t="str">
        <f t="shared" si="104"/>
        <v/>
      </c>
    </row>
    <row r="91" spans="1:48" x14ac:dyDescent="0.3">
      <c r="A91" s="42" t="str">
        <f t="shared" ref="A91" si="105">+IF(C91+C92=0,"[ocultar]","")</f>
        <v>[ocultar]</v>
      </c>
      <c r="B91" s="86" t="s">
        <v>162</v>
      </c>
      <c r="C91" s="33">
        <f t="array" ref="C91">SUM(IF($B91=DATOS_[Sexo],
IF($B90=DATOS_[AGRUP. CLAS. PROF.],
IF("Dentro"=DATOS_[Check Periodo Ref.],
1/(COUNTIFS(DATOS_[Sexo],$B91,DATOS_[AGRUP. CLAS. PROF.],$B90,DATOS_[Check Periodo Ref.],"Dentro",DATOS_[id],DATOS_[id]))))))</f>
        <v>0</v>
      </c>
      <c r="D91" s="35">
        <f>COUNTIFS(DATOS_[AGRUP. CLAS. PROF.],$B90,DATOS_[Sexo],$B91,DATOS_[Check Periodo Ref.],"Dentro")</f>
        <v>0</v>
      </c>
      <c r="E91" s="35">
        <f>COUNTIFS(DATOS_[AGRUP. CLAS. PROF.],$B90,DATOS_[Sexo],$B91,DATOS_[Check Periodo Ref.],"Dentro",DATOS_[Check Nº SC Norm],"Sí")</f>
        <v>0</v>
      </c>
      <c r="F91" s="35">
        <f>COUNTIFS(DATOS_[AGRUP. CLAS. PROF.],$B90,DATOS_[Sexo],$B91,DATOS_[Check Periodo Ref.],"Dentro",DATOS_[Check Nº SC Anualiz],"Sí")</f>
        <v>0</v>
      </c>
      <c r="G91" s="35">
        <f>COUNTIFS(DATOS_[AGRUP. CLAS. PROF.],$B90,DATOS_[Sexo],$B91,DATOS_[Check Periodo Ref.],"Dentro",DATOS_[Check Nº SC Norm y Anualiz],"Sí")</f>
        <v>0</v>
      </c>
      <c r="H91" s="35">
        <f>COUNTIFS(DATOS_[AGRUP. CLAS. PROF.],$B90,DATOS_[Sexo],$B91,DATOS_[Check Periodo Ref.],"Dentro",DATOS_[Check Equiparación],"Sí")</f>
        <v>0</v>
      </c>
      <c r="I91" s="110">
        <f t="array" ref="I91">IFERROR(
MEDIAN(IF(DATOS_[Sexo]=$B91,IF(DATOS_[[AGRUP. CLAS. PROF.]:[AGRUP. CLAS. PROF.]]=$B90,IF(DATOS_[Check Equiparado]="Sí",IF(DATOS_[Check Periodo Ref.]="Dentro",DATOS_[SALARIO BASE Eq],FALSE))))),
0)</f>
        <v>0</v>
      </c>
      <c r="J91" s="111">
        <f t="array" ref="J91">IFERROR(
(MEDIAN((IF(DATOS_[[Sexo]:[Sexo]]=$B91,IF(DATOS_[[AGRUP. CLAS. PROF.]:[AGRUP. CLAS. PROF.]]=$B90,IF(DATOS_[[Check Periodo Ref.]:[Check Periodo Ref.]]="Dentro",IF(DATOS_[[Check Equiparado]:[Check Equiparado]]="Sí",IF(DATOS!AE$5="Sí",(1/DATOS_[[% anualiz]:[% anualiz]]),1)*IF(DATOS!AE$4="Sí",1/DATOS_[[% normaliz]:[% normaliz]],1)*(DATOS_[Conc.Sal.01])))))))),
0)</f>
        <v>0</v>
      </c>
      <c r="K91" s="111">
        <f t="array" ref="K91">IFERROR(
(MEDIAN((IF(DATOS_[[Sexo]:[Sexo]]=$B91,IF(DATOS_[[AGRUP. CLAS. PROF.]:[AGRUP. CLAS. PROF.]]=$B90,IF(DATOS_[[Check Periodo Ref.]:[Check Periodo Ref.]]="Dentro",IF(DATOS_[[Check Equiparado]:[Check Equiparado]]="Sí",IF(DATOS!AF$5="Sí",(1/DATOS_[[% anualiz]:[% anualiz]]),1)*IF(DATOS!AF$4="Sí",1/DATOS_[[% normaliz]:[% normaliz]],1)*(DATOS_[Conc.Sal.02])))))))),
0)</f>
        <v>0</v>
      </c>
      <c r="L91" s="111">
        <f t="array" ref="L91">IFERROR(
(MEDIAN((IF(DATOS_[[Sexo]:[Sexo]]=$B91,IF(DATOS_[[AGRUP. CLAS. PROF.]:[AGRUP. CLAS. PROF.]]=$B90,IF(DATOS_[[Check Periodo Ref.]:[Check Periodo Ref.]]="Dentro",IF(DATOS_[[Check Equiparado]:[Check Equiparado]]="Sí",IF(DATOS!AG$5="Sí",(1/DATOS_[[% anualiz]:[% anualiz]]),1)*IF(DATOS!AG$4="Sí",1/DATOS_[[% normaliz]:[% normaliz]],1)*(DATOS_[Conc.Sal.03])))))))),
0)</f>
        <v>0</v>
      </c>
      <c r="M91" s="111">
        <f t="array" ref="M91">IFERROR(
(MEDIAN((IF(DATOS_[[Sexo]:[Sexo]]=$B91,IF(DATOS_[[AGRUP. CLAS. PROF.]:[AGRUP. CLAS. PROF.]]=$B90,IF(DATOS_[[Check Periodo Ref.]:[Check Periodo Ref.]]="Dentro",IF(DATOS_[[Check Equiparado]:[Check Equiparado]]="Sí",IF(DATOS!AH$5="Sí",(1/DATOS_[[% anualiz]:[% anualiz]]),1)*IF(DATOS!AH$4="Sí",1/DATOS_[[% normaliz]:[% normaliz]],1)*(DATOS_[Conc.Sal.04])))))))),
0)</f>
        <v>0</v>
      </c>
      <c r="N91" s="111">
        <f t="array" ref="N91">IFERROR(
(MEDIAN((IF(DATOS_[[Sexo]:[Sexo]]=$B91,IF(DATOS_[[AGRUP. CLAS. PROF.]:[AGRUP. CLAS. PROF.]]=$B90,IF(DATOS_[[Check Periodo Ref.]:[Check Periodo Ref.]]="Dentro",IF(DATOS_[[Check Equiparado]:[Check Equiparado]]="Sí",IF(DATOS!AI$5="Sí",(1/DATOS_[[% anualiz]:[% anualiz]]),1)*IF(DATOS!AI$4="Sí",1/DATOS_[[% normaliz]:[% normaliz]],1)*(DATOS_[Conc.Sal.05])))))))),
0)</f>
        <v>0</v>
      </c>
      <c r="O91" s="111">
        <f t="array" ref="O91">IFERROR(
(MEDIAN((IF(DATOS_[[Sexo]:[Sexo]]=$B91,IF(DATOS_[[AGRUP. CLAS. PROF.]:[AGRUP. CLAS. PROF.]]=$B90,IF(DATOS_[[Check Periodo Ref.]:[Check Periodo Ref.]]="Dentro",IF(DATOS_[[Check Equiparado]:[Check Equiparado]]="Sí",IF(DATOS!AJ$5="Sí",(1/DATOS_[[% anualiz]:[% anualiz]]),1)*IF(DATOS!AJ$4="Sí",1/DATOS_[[% normaliz]:[% normaliz]],1)*(DATOS_[Conc.Sal.06])))))))),
0)</f>
        <v>0</v>
      </c>
      <c r="P91" s="111">
        <f t="array" ref="P91">IFERROR(
(MEDIAN((IF(DATOS_[[Sexo]:[Sexo]]=$B91,IF(DATOS_[[AGRUP. CLAS. PROF.]:[AGRUP. CLAS. PROF.]]=$B90,IF(DATOS_[[Check Periodo Ref.]:[Check Periodo Ref.]]="Dentro",IF(DATOS_[[Check Equiparado]:[Check Equiparado]]="Sí",IF(DATOS!AK$5="Sí",(1/DATOS_[[% anualiz]:[% anualiz]]),1)*IF(DATOS!AK$4="Sí",1/DATOS_[[% normaliz]:[% normaliz]],1)*(DATOS_[Conc.Sal.07])))))))),
0)</f>
        <v>0</v>
      </c>
      <c r="Q91" s="111">
        <f t="array" ref="Q91">IFERROR(
(MEDIAN((IF(DATOS_[[Sexo]:[Sexo]]=$B91,IF(DATOS_[[AGRUP. CLAS. PROF.]:[AGRUP. CLAS. PROF.]]=$B90,IF(DATOS_[[Check Periodo Ref.]:[Check Periodo Ref.]]="Dentro",IF(DATOS_[[Check Equiparado]:[Check Equiparado]]="Sí",IF(DATOS!AL$5="Sí",(1/DATOS_[[% anualiz]:[% anualiz]]),1)*IF(DATOS!AL$4="Sí",1/DATOS_[[% normaliz]:[% normaliz]],1)*(DATOS_[Conc.Sal.08])))))))),
0)</f>
        <v>0</v>
      </c>
      <c r="R91" s="111">
        <f t="array" ref="R91">IFERROR(
(MEDIAN((IF(DATOS_[[Sexo]:[Sexo]]=$B91,IF(DATOS_[[AGRUP. CLAS. PROF.]:[AGRUP. CLAS. PROF.]]=$B90,IF(DATOS_[[Check Periodo Ref.]:[Check Periodo Ref.]]="Dentro",IF(DATOS_[[Check Equiparado]:[Check Equiparado]]="Sí",IF(DATOS!AM$5="Sí",(1/DATOS_[[% anualiz]:[% anualiz]]),1)*IF(DATOS!AM$4="Sí",1/DATOS_[[% normaliz]:[% normaliz]],1)*(DATOS_[Conc.Sal.09])))))))),
0)</f>
        <v>0</v>
      </c>
      <c r="S91" s="111">
        <f t="array" ref="S91">IFERROR(
(MEDIAN((IF(DATOS_[[Sexo]:[Sexo]]=$B91,IF(DATOS_[[AGRUP. CLAS. PROF.]:[AGRUP. CLAS. PROF.]]=$B90,IF(DATOS_[[Check Periodo Ref.]:[Check Periodo Ref.]]="Dentro",IF(DATOS_[[Check Equiparado]:[Check Equiparado]]="Sí",IF(DATOS!AN$5="Sí",(1/DATOS_[[% anualiz]:[% anualiz]]),1)*IF(DATOS!AN$4="Sí",1/DATOS_[[% normaliz]:[% normaliz]],1)*(DATOS_[Conc.Sal.10])))))))),
0)</f>
        <v>0</v>
      </c>
      <c r="T91" s="111">
        <f t="array" ref="T91">IFERROR(
(MEDIAN((IF(DATOS_[[Sexo]:[Sexo]]=$B91,IF(DATOS_[[AGRUP. CLAS. PROF.]:[AGRUP. CLAS. PROF.]]=$B90,IF(DATOS_[[Check Periodo Ref.]:[Check Periodo Ref.]]="Dentro",IF(DATOS_[[Check Equiparado]:[Check Equiparado]]="Sí",IF(DATOS!AO$5="Sí",(1/DATOS_[[% anualiz]:[% anualiz]]),1)*IF(DATOS!AO$4="Sí",1/DATOS_[[% normaliz]:[% normaliz]],1)*(DATOS_[Conc.Sal.11])))))))),
0)</f>
        <v>0</v>
      </c>
      <c r="U91" s="111">
        <f t="array" ref="U91">IFERROR(
(MEDIAN((IF(DATOS_[[Sexo]:[Sexo]]=$B91,IF(DATOS_[[AGRUP. CLAS. PROF.]:[AGRUP. CLAS. PROF.]]=$B90,IF(DATOS_[[Check Periodo Ref.]:[Check Periodo Ref.]]="Dentro",IF(DATOS_[[Check Equiparado]:[Check Equiparado]]="Sí",IF(DATOS!AP$5="Sí",(1/DATOS_[[% anualiz]:[% anualiz]]),1)*IF(DATOS!AP$4="Sí",1/DATOS_[[% normaliz]:[% normaliz]],1)*(DATOS_[Conc.Sal.12])))))))),
0)</f>
        <v>0</v>
      </c>
      <c r="V91" s="111">
        <f t="array" ref="V91">IFERROR(
(MEDIAN((IF(DATOS_[[Sexo]:[Sexo]]=$B91,IF(DATOS_[[AGRUP. CLAS. PROF.]:[AGRUP. CLAS. PROF.]]=$B90,IF(DATOS_[[Check Periodo Ref.]:[Check Periodo Ref.]]="Dentro",IF(DATOS_[[Check Equiparado]:[Check Equiparado]]="Sí",IF(DATOS!AQ$5="Sí",(1/DATOS_[[% anualiz]:[% anualiz]]),1)*IF(DATOS!AQ$4="Sí",1/DATOS_[[% normaliz]:[% normaliz]],1)*(DATOS_[Conc.Sal.13])))))))),
0)</f>
        <v>0</v>
      </c>
      <c r="W91" s="111">
        <f t="array" ref="W91">IFERROR(
(MEDIAN((IF(DATOS_[[Sexo]:[Sexo]]=$B91,IF(DATOS_[[AGRUP. CLAS. PROF.]:[AGRUP. CLAS. PROF.]]=$B90,IF(DATOS_[[Check Periodo Ref.]:[Check Periodo Ref.]]="Dentro",IF(DATOS_[[Check Equiparado]:[Check Equiparado]]="Sí",IF(DATOS!AR$5="Sí",(1/DATOS_[[% anualiz]:[% anualiz]]),1)*IF(DATOS!AR$4="Sí",1/DATOS_[[% normaliz]:[% normaliz]],1)*(DATOS_[Conc.Sal.14])))))))),
0)</f>
        <v>0</v>
      </c>
      <c r="X91" s="111">
        <f t="array" ref="X91">IFERROR(
(MEDIAN((IF(DATOS_[[Sexo]:[Sexo]]=$B91,IF(DATOS_[[AGRUP. CLAS. PROF.]:[AGRUP. CLAS. PROF.]]=$B90,IF(DATOS_[[Check Periodo Ref.]:[Check Periodo Ref.]]="Dentro",IF(DATOS_[[Check Equiparado]:[Check Equiparado]]="Sí",IF(DATOS!AS$5="Sí",(1/DATOS_[[% anualiz]:[% anualiz]]),1)*IF(DATOS!AS$4="Sí",1/DATOS_[[% normaliz]:[% normaliz]],1)*(DATOS_[Conc.Sal.15])))))))),
0)</f>
        <v>0</v>
      </c>
      <c r="Y91" s="111">
        <f t="array" ref="Y91">IFERROR(
(MEDIAN((IF(DATOS_[[Sexo]:[Sexo]]=$B91,IF(DATOS_[[AGRUP. CLAS. PROF.]:[AGRUP. CLAS. PROF.]]=$B90,IF(DATOS_[[Check Periodo Ref.]:[Check Periodo Ref.]]="Dentro",IF(DATOS_[[Check Equiparado]:[Check Equiparado]]="Sí",IF(DATOS!AT$5="Sí",(1/DATOS_[[% anualiz]:[% anualiz]]),1)*IF(DATOS!AT$4="Sí",1/DATOS_[[% normaliz]:[% normaliz]],1)*(DATOS_[Conc.Sal.16])))))))),
0)</f>
        <v>0</v>
      </c>
      <c r="Z91" s="111">
        <f t="array" ref="Z91">IFERROR(
(MEDIAN((IF(DATOS_[[Sexo]:[Sexo]]=$B91,IF(DATOS_[[AGRUP. CLAS. PROF.]:[AGRUP. CLAS. PROF.]]=$B90,IF(DATOS_[[Check Periodo Ref.]:[Check Periodo Ref.]]="Dentro",IF(DATOS_[[Check Equiparado]:[Check Equiparado]]="Sí",IF(DATOS!AU$5="Sí",(1/DATOS_[[% anualiz]:[% anualiz]]),1)*IF(DATOS!AU$4="Sí",1/DATOS_[[% normaliz]:[% normaliz]],1)*(DATOS_[Conc.Sal.17])))))))),
0)</f>
        <v>0</v>
      </c>
      <c r="AA91" s="111">
        <f t="array" ref="AA91">IFERROR(
(MEDIAN((IF(DATOS_[[Sexo]:[Sexo]]=$B91,IF(DATOS_[[AGRUP. CLAS. PROF.]:[AGRUP. CLAS. PROF.]]=$B90,IF(DATOS_[[Check Periodo Ref.]:[Check Periodo Ref.]]="Dentro",IF(DATOS_[[Check Equiparado]:[Check Equiparado]]="Sí",IF(DATOS!AV$5="Sí",(1/DATOS_[[% anualiz]:[% anualiz]]),1)*IF(DATOS!AV$4="Sí",1/DATOS_[[% normaliz]:[% normaliz]],1)*(DATOS_[Conc.Sal.18])))))))),
0)</f>
        <v>0</v>
      </c>
      <c r="AB91" s="111">
        <f t="array" ref="AB91">IFERROR(
(MEDIAN((IF(DATOS_[[Sexo]:[Sexo]]=$B91,IF(DATOS_[[AGRUP. CLAS. PROF.]:[AGRUP. CLAS. PROF.]]=$B90,IF(DATOS_[[Check Periodo Ref.]:[Check Periodo Ref.]]="Dentro",IF(DATOS_[[Check Equiparado]:[Check Equiparado]]="Sí",IF(DATOS!AW$5="Sí",(1/DATOS_[[% anualiz]:[% anualiz]]),1)*IF(DATOS!AW$4="Sí",1/DATOS_[[% normaliz]:[% normaliz]],1)*(DATOS_[Conc.Sal.19])))))))),
0)</f>
        <v>0</v>
      </c>
      <c r="AC91" s="111">
        <f t="array" ref="AC91">IFERROR(
(MEDIAN((IF(DATOS_[[Sexo]:[Sexo]]=$B91,IF(DATOS_[[AGRUP. CLAS. PROF.]:[AGRUP. CLAS. PROF.]]=$B90,IF(DATOS_[[Check Periodo Ref.]:[Check Periodo Ref.]]="Dentro",IF(DATOS_[[Check Equiparado]:[Check Equiparado]]="Sí",IF(DATOS!AX$5="Sí",(1/DATOS_[[% anualiz]:[% anualiz]]),1)*IF(DATOS!AX$4="Sí",1/DATOS_[[% normaliz]:[% normaliz]],1)*(DATOS_[Conc.Sal.20])))))))),
0)</f>
        <v>0</v>
      </c>
      <c r="AD91" s="111">
        <f t="array" ref="AD91">IFERROR(
(MEDIAN((IF(DATOS_[[Sexo]:[Sexo]]=$B91,IF(DATOS_[[AGRUP. CLAS. PROF.]:[AGRUP. CLAS. PROF.]]=$B90,IF(DATOS_[[Check Periodo Ref.]:[Check Periodo Ref.]]="Dentro",IF(DATOS_[[Check Equiparado]:[Check Equiparado]]="Sí",IF(DATOS!AY$5="Sí",(1/DATOS_[[% anualiz]:[% anualiz]]),1)*IF(DATOS!AY$4="Sí",1/DATOS_[[% normaliz]:[% normaliz]],1)*(DATOS_[Conc.Sal.21])))))))),
0)</f>
        <v>0</v>
      </c>
      <c r="AE91" s="111">
        <f t="array" ref="AE91">IFERROR(
(MEDIAN((IF(DATOS_[[Sexo]:[Sexo]]=$B91,IF(DATOS_[[AGRUP. CLAS. PROF.]:[AGRUP. CLAS. PROF.]]=$B90,IF(DATOS_[[Check Periodo Ref.]:[Check Periodo Ref.]]="Dentro",IF(DATOS_[[Check Equiparado]:[Check Equiparado]]="Sí",IF(DATOS!AZ$5="Sí",(1/DATOS_[[% anualiz]:[% anualiz]]),1)*IF(DATOS!AZ$4="Sí",1/DATOS_[[% normaliz]:[% normaliz]],1)*(DATOS_[Conc.Sal.22])))))))),
0)</f>
        <v>0</v>
      </c>
      <c r="AF91" s="111">
        <f t="array" ref="AF91">IFERROR(
(MEDIAN((IF(DATOS_[[Sexo]:[Sexo]]=$B91,IF(DATOS_[[AGRUP. CLAS. PROF.]:[AGRUP. CLAS. PROF.]]=$B90,IF(DATOS_[[Check Periodo Ref.]:[Check Periodo Ref.]]="Dentro",IF(DATOS_[[Check Equiparado]:[Check Equiparado]]="Sí",IF(DATOS!BA$5="Sí",(1/DATOS_[[% anualiz]:[% anualiz]]),1)*IF(DATOS!BA$4="Sí",1/DATOS_[[% normaliz]:[% normaliz]],1)*(DATOS_[Conc.Sal.23])))))))),
0)</f>
        <v>0</v>
      </c>
      <c r="AG91" s="111">
        <f t="array" ref="AG91">IFERROR(
(MEDIAN((IF(DATOS_[[Sexo]:[Sexo]]=$B91,IF(DATOS_[[AGRUP. CLAS. PROF.]:[AGRUP. CLAS. PROF.]]=$B90,IF(DATOS_[[Check Periodo Ref.]:[Check Periodo Ref.]]="Dentro",IF(DATOS_[[Check Equiparado]:[Check Equiparado]]="Sí",IF(DATOS!BB$5="Sí",(1/DATOS_[[% anualiz]:[% anualiz]]),1)*IF(DATOS!BB$4="Sí",1/DATOS_[[% normaliz]:[% normaliz]],1)*(DATOS_[Conc.Sal.24])))))))),
0)</f>
        <v>0</v>
      </c>
      <c r="AH91" s="111">
        <f t="array" ref="AH91">IFERROR(
(MEDIAN((IF(DATOS_[[Sexo]:[Sexo]]=$B91,IF(DATOS_[[AGRUP. CLAS. PROF.]:[AGRUP. CLAS. PROF.]]=$B90,IF(DATOS_[[Check Periodo Ref.]:[Check Periodo Ref.]]="Dentro",IF(DATOS_[[Check Equiparado]:[Check Equiparado]]="Sí",IF(DATOS!BC$5="Sí",(1/DATOS_[[% anualiz]:[% anualiz]]),1)*IF(DATOS!BC$4="Sí",1/DATOS_[[% normaliz]:[% normaliz]],1)*(DATOS_[Conc.Sal.25])))))))),
0)</f>
        <v>0</v>
      </c>
      <c r="AI91" s="111">
        <f t="array" ref="AI91">IFERROR(
(MEDIAN((IF(DATOS_[[Sexo]:[Sexo]]=$B91,IF(DATOS_[[AGRUP. CLAS. PROF.]:[AGRUP. CLAS. PROF.]]=$B90,IF(DATOS_[[Check Periodo Ref.]:[Check Periodo Ref.]]="Dentro",IF(DATOS_[[Check Equiparado]:[Check Equiparado]]="Sí",IF(DATOS!BD$5="Sí",(1/DATOS_[[% anualiz]:[% anualiz]]),1)*IF(DATOS!BD$4="Sí",1/DATOS_[[% normaliz]:[% normaliz]],1)*(DATOS_[Conc.Sal.26])))))))),
0)</f>
        <v>0</v>
      </c>
      <c r="AJ91" s="111">
        <f t="array" ref="AJ91">IFERROR(
(MEDIAN((IF(DATOS_[[Sexo]:[Sexo]]=$B91,IF(DATOS_[[AGRUP. CLAS. PROF.]:[AGRUP. CLAS. PROF.]]=$B90,IF(DATOS_[[Check Periodo Ref.]:[Check Periodo Ref.]]="Dentro",IF(DATOS_[[Check Equiparado]:[Check Equiparado]]="Sí",IF(DATOS!BE$5="Sí",(1/DATOS_[[% anualiz]:[% anualiz]]),1)*IF(DATOS!BE$4="Sí",1/DATOS_[[% normaliz]:[% normaliz]],1)*(DATOS_[Conc.Sal.27])))))))),
0)</f>
        <v>0</v>
      </c>
      <c r="AK91" s="111">
        <f t="array" ref="AK91">IFERROR(
(MEDIAN((IF(DATOS_[[Sexo]:[Sexo]]=$B91,IF(DATOS_[[AGRUP. CLAS. PROF.]:[AGRUP. CLAS. PROF.]]=$B90,IF(DATOS_[[Check Periodo Ref.]:[Check Periodo Ref.]]="Dentro",IF(DATOS_[[Check Equiparado]:[Check Equiparado]]="Sí",IF(DATOS!BF$5="Sí",(1/DATOS_[[% anualiz]:[% anualiz]]),1)*IF(DATOS!BF$4="Sí",1/DATOS_[[% normaliz]:[% normaliz]],1)*(DATOS_[Conc.Sal.28])))))))),
0)</f>
        <v>0</v>
      </c>
      <c r="AL91" s="111">
        <f t="array" ref="AL91">IFERROR(
(MEDIAN((IF(DATOS_[[Sexo]:[Sexo]]=$B91,IF(DATOS_[[AGRUP. CLAS. PROF.]:[AGRUP. CLAS. PROF.]]=$B90,IF(DATOS_[[Check Periodo Ref.]:[Check Periodo Ref.]]="Dentro",IF(DATOS_[[Check Equiparado]:[Check Equiparado]]="Sí",IF(DATOS!BG$5="Sí",(1/DATOS_[[% anualiz]:[% anualiz]]),1)*IF(DATOS!BG$4="Sí",1/DATOS_[[% normaliz]:[% normaliz]],1)*(DATOS_[Conc.Sal.29])))))))),
0)</f>
        <v>0</v>
      </c>
      <c r="AM91" s="111">
        <f t="array" ref="AM91">IFERROR(
(MEDIAN((IF(DATOS_[[Sexo]:[Sexo]]=$B91,IF(DATOS_[[AGRUP. CLAS. PROF.]:[AGRUP. CLAS. PROF.]]=$B90,IF(DATOS_[[Check Periodo Ref.]:[Check Periodo Ref.]]="Dentro",IF(DATOS_[[Check Equiparado]:[Check Equiparado]]="Sí",IF(DATOS!BH$5="Sí",(1/DATOS_[[% anualiz]:[% anualiz]]),1)*IF(DATOS!BH$4="Sí",1/DATOS_[[% normaliz]:[% normaliz]],1)*(DATOS_[Conc.Sal.30])))))))),
0)</f>
        <v>0</v>
      </c>
      <c r="AN91" s="112">
        <f t="array" ref="AN91">IFERROR(
MEDIAN(IF(DATOS_[Sexo]=$B91,IF(DATOS_[[AGRUP. CLAS. PROF.]:[AGRUP. CLAS. PROF.]]=$B90,IF(DATOS_[Check Equiparado]="Sí",IF(DATOS_[Check Periodo Ref.]="Dentro",DATOS_[Tot COMPL.SAL Eq],FALSE))))),
0)</f>
        <v>0</v>
      </c>
      <c r="AO91" s="113">
        <f t="array" ref="AO91">IFERROR(
MEDIAN(IF(DATOS_[Sexo]=$B91,IF(DATOS_[[AGRUP. CLAS. PROF.]:[AGRUP. CLAS. PROF.]]=$B90,IF(DATOS_[Check Equiparado]="Sí",IF(DATOS_[Check Periodo Ref.]="Dentro",DATOS_[TOTAL SALARIO Eq],FALSE))))),
0)</f>
        <v>0</v>
      </c>
      <c r="AP91" s="114">
        <f t="array" ref="AP91">IFERROR(
(MEDIAN((IF(DATOS_[[Sexo]:[Sexo]]=$B91,IF(DATOS_[[AGRUP. CLAS. PROF.]:[AGRUP. CLAS. PROF.]]=$B90,IF(DATOS_[[Check Periodo Ref.]:[Check Periodo Ref.]]="Dentro",IF(DATOS_[[Check Equiparado]:[Check Equiparado]]="Sí",IF(DATOS!BI$5="Sí",(1/DATOS_[[% anualiz]:[% anualiz]]),1)*IF(DATOS!BI$4="Sí",1/DATOS_[[% normaliz]:[% normaliz]],1)*(DATOS_[C.Extra.01])))))))),
0)</f>
        <v>0</v>
      </c>
      <c r="AQ91" s="114">
        <f t="array" ref="AQ91">IFERROR(
(MEDIAN((IF(DATOS_[[Sexo]:[Sexo]]=$B91,IF(DATOS_[[AGRUP. CLAS. PROF.]:[AGRUP. CLAS. PROF.]]=$B90,IF(DATOS_[[Check Periodo Ref.]:[Check Periodo Ref.]]="Dentro",IF(DATOS_[[Check Equiparado]:[Check Equiparado]]="Sí",IF(DATOS!BJ$5="Sí",(1/DATOS_[[% anualiz]:[% anualiz]]),1)*IF(DATOS!BJ$4="Sí",1/DATOS_[[% normaliz]:[% normaliz]],1)*(DATOS_[C.Extra.02])))))))),
0)</f>
        <v>0</v>
      </c>
      <c r="AR91" s="114">
        <f t="array" ref="AR91">IFERROR(
(MEDIAN((IF(DATOS_[[Sexo]:[Sexo]]=$B91,IF(DATOS_[[AGRUP. CLAS. PROF.]:[AGRUP. CLAS. PROF.]]=$B90,IF(DATOS_[[Check Periodo Ref.]:[Check Periodo Ref.]]="Dentro",IF(DATOS_[[Check Equiparado]:[Check Equiparado]]="Sí",IF(DATOS!BK$5="Sí",(1/DATOS_[[% anualiz]:[% anualiz]]),1)*IF(DATOS!BK$4="Sí",1/DATOS_[[% normaliz]:[% normaliz]],1)*(DATOS_[C.Extra.03])))))))),
0)</f>
        <v>0</v>
      </c>
      <c r="AS91" s="114">
        <f t="array" ref="AS91">IFERROR(
(MEDIAN((IF(DATOS_[[Sexo]:[Sexo]]=$B91,IF(DATOS_[[AGRUP. CLAS. PROF.]:[AGRUP. CLAS. PROF.]]=$B90,IF(DATOS_[[Check Periodo Ref.]:[Check Periodo Ref.]]="Dentro",IF(DATOS_[[Check Equiparado]:[Check Equiparado]]="Sí",IF(DATOS!BL$5="Sí",(1/DATOS_[[% anualiz]:[% anualiz]]),1)*IF(DATOS!BL$4="Sí",1/DATOS_[[% normaliz]:[% normaliz]],1)*(DATOS_[C.Extra.04])))))))),
0)</f>
        <v>0</v>
      </c>
      <c r="AT91" s="114">
        <f t="array" ref="AT91">IFERROR(
(MEDIAN((IF(DATOS_[[Sexo]:[Sexo]]=$B91,IF(DATOS_[[AGRUP. CLAS. PROF.]:[AGRUP. CLAS. PROF.]]=$B90,IF(DATOS_[[Check Periodo Ref.]:[Check Periodo Ref.]]="Dentro",IF(DATOS_[[Check Equiparado]:[Check Equiparado]]="Sí",IF(DATOS!BM$5="Sí",(1/DATOS_[[% anualiz]:[% anualiz]]),1)*IF(DATOS!BM$4="Sí",1/DATOS_[[% normaliz]:[% normaliz]],1)*(DATOS_[C.Extra.05])))))))),
0)</f>
        <v>0</v>
      </c>
      <c r="AU91" s="115">
        <f t="array" ref="AU91">IFERROR(
MEDIAN(IF(DATOS_[Sexo]=$B91,IF(DATOS_[[AGRUP. CLAS. PROF.]:[AGRUP. CLAS. PROF.]]=$B90,IF(DATOS_[Check Equiparado]="Sí",IF(DATOS_[Check Periodo Ref.]="Dentro",DATOS_[Tot Extrasalarial Eq],FALSE))))),
0)</f>
        <v>0</v>
      </c>
      <c r="AV91" s="116">
        <f t="array" ref="AV91">IFERROR(
MEDIAN(IF(DATOS_[Sexo]=$B91,IF(DATOS_[[AGRUP. CLAS. PROF.]:[AGRUP. CLAS. PROF.]]=$B90,IF(DATOS_[Check Equiparado]="Sí",IF(DATOS_[Check Periodo Ref.]="Dentro",DATOS_[TOTAL Retrib Eq],FALSE))))),
0)</f>
        <v>0</v>
      </c>
    </row>
    <row r="92" spans="1:48" x14ac:dyDescent="0.3">
      <c r="A92" s="42" t="str">
        <f t="shared" ref="A92" si="106">+A91</f>
        <v>[ocultar]</v>
      </c>
      <c r="B92" s="86" t="s">
        <v>163</v>
      </c>
      <c r="C92" s="33">
        <f t="array" ref="C92">SUM(IF($B92=DATOS_[Sexo],
IF($B90=DATOS_[AGRUP. CLAS. PROF.],
IF("Dentro"=DATOS_[Check Periodo Ref.],
1/(COUNTIFS(DATOS_[Sexo],$B92,DATOS_[AGRUP. CLAS. PROF.],$B90,DATOS_[Check Periodo Ref.],"Dentro",DATOS_[id],DATOS_[id]))))))</f>
        <v>0</v>
      </c>
      <c r="D92" s="35">
        <f>COUNTIFS(DATOS_[AGRUP. CLAS. PROF.],$B90,DATOS_[Sexo],$B92,DATOS_[Check Periodo Ref.],"Dentro")</f>
        <v>0</v>
      </c>
      <c r="E92" s="35">
        <f>COUNTIFS(DATOS_[AGRUP. CLAS. PROF.],$B90,DATOS_[Sexo],$B92,DATOS_[Check Periodo Ref.],"Dentro",DATOS_[Check Nº SC Norm],"Sí")</f>
        <v>0</v>
      </c>
      <c r="F92" s="35">
        <f>COUNTIFS(DATOS_[AGRUP. CLAS. PROF.],$B90,DATOS_[Sexo],$B92,DATOS_[Check Periodo Ref.],"Dentro",DATOS_[Check Nº SC Anualiz],"Sí")</f>
        <v>0</v>
      </c>
      <c r="G92" s="35">
        <f>COUNTIFS(DATOS_[AGRUP. CLAS. PROF.],$B90,DATOS_[Sexo],$B92,DATOS_[Check Periodo Ref.],"Dentro",DATOS_[Check Nº SC Norm y Anualiz],"Sí")</f>
        <v>0</v>
      </c>
      <c r="H92" s="35">
        <f>COUNTIFS(DATOS_[AGRUP. CLAS. PROF.],$B90,DATOS_[Sexo],$B92,DATOS_[Check Periodo Ref.],"Dentro",DATOS_[Check Equiparación],"Sí")</f>
        <v>0</v>
      </c>
      <c r="I92" s="110" cm="1">
        <f t="array" ref="I92">IFERROR(
MEDIAN(IF(DATOS_[Sexo]=$B92,IF(DATOS_[[AGRUP. CLAS. PROF.]:[AGRUP. CLAS. PROF.]]=$B90,IF(DATOS_[Check Equiparado]="Sí",IF(DATOS_[Check Periodo Ref.]="Dentro",DATOS_[SALARIO BASE Eq],FALSE))))),
0)</f>
        <v>0</v>
      </c>
      <c r="J92" s="111">
        <f t="array" ref="J92">IFERROR(
(MEDIAN((IF(DATOS_[[Sexo]:[Sexo]]=$B92,IF(DATOS_[[AGRUP. CLAS. PROF.]:[AGRUP. CLAS. PROF.]]=$B90,IF(DATOS_[[Check Periodo Ref.]:[Check Periodo Ref.]]="Dentro",IF(DATOS_[[Check Equiparado]:[Check Equiparado]]="Sí",IF(DATOS!AE$5="Sí",(1/DATOS_[[% anualiz]:[% anualiz]]),1)*IF(DATOS!AE$4="Sí",1/DATOS_[[% normaliz]:[% normaliz]],1)*(DATOS_[Conc.Sal.01])))))))),
0)</f>
        <v>0</v>
      </c>
      <c r="K92" s="111">
        <f t="array" ref="K92">IFERROR(
(MEDIAN((IF(DATOS_[[Sexo]:[Sexo]]=$B92,IF(DATOS_[[AGRUP. CLAS. PROF.]:[AGRUP. CLAS. PROF.]]=$B90,IF(DATOS_[[Check Periodo Ref.]:[Check Periodo Ref.]]="Dentro",IF(DATOS_[[Check Equiparado]:[Check Equiparado]]="Sí",IF(DATOS!AF$5="Sí",(1/DATOS_[[% anualiz]:[% anualiz]]),1)*IF(DATOS!AF$4="Sí",1/DATOS_[[% normaliz]:[% normaliz]],1)*(DATOS_[Conc.Sal.02])))))))),
0)</f>
        <v>0</v>
      </c>
      <c r="L92" s="111">
        <f t="array" ref="L92">IFERROR(
(MEDIAN((IF(DATOS_[[Sexo]:[Sexo]]=$B92,IF(DATOS_[[AGRUP. CLAS. PROF.]:[AGRUP. CLAS. PROF.]]=$B90,IF(DATOS_[[Check Periodo Ref.]:[Check Periodo Ref.]]="Dentro",IF(DATOS_[[Check Equiparado]:[Check Equiparado]]="Sí",IF(DATOS!AG$5="Sí",(1/DATOS_[[% anualiz]:[% anualiz]]),1)*IF(DATOS!AG$4="Sí",1/DATOS_[[% normaliz]:[% normaliz]],1)*(DATOS_[Conc.Sal.03])))))))),
0)</f>
        <v>0</v>
      </c>
      <c r="M92" s="111">
        <f t="array" ref="M92">IFERROR(
(MEDIAN((IF(DATOS_[[Sexo]:[Sexo]]=$B92,IF(DATOS_[[AGRUP. CLAS. PROF.]:[AGRUP. CLAS. PROF.]]=$B90,IF(DATOS_[[Check Periodo Ref.]:[Check Periodo Ref.]]="Dentro",IF(DATOS_[[Check Equiparado]:[Check Equiparado]]="Sí",IF(DATOS!AH$5="Sí",(1/DATOS_[[% anualiz]:[% anualiz]]),1)*IF(DATOS!AH$4="Sí",1/DATOS_[[% normaliz]:[% normaliz]],1)*(DATOS_[Conc.Sal.04])))))))),
0)</f>
        <v>0</v>
      </c>
      <c r="N92" s="111">
        <f t="array" ref="N92">IFERROR(
(MEDIAN((IF(DATOS_[[Sexo]:[Sexo]]=$B92,IF(DATOS_[[AGRUP. CLAS. PROF.]:[AGRUP. CLAS. PROF.]]=$B90,IF(DATOS_[[Check Periodo Ref.]:[Check Periodo Ref.]]="Dentro",IF(DATOS_[[Check Equiparado]:[Check Equiparado]]="Sí",IF(DATOS!AI$5="Sí",(1/DATOS_[[% anualiz]:[% anualiz]]),1)*IF(DATOS!AI$4="Sí",1/DATOS_[[% normaliz]:[% normaliz]],1)*(DATOS_[Conc.Sal.05])))))))),
0)</f>
        <v>0</v>
      </c>
      <c r="O92" s="111">
        <f t="array" ref="O92">IFERROR(
(MEDIAN((IF(DATOS_[[Sexo]:[Sexo]]=$B92,IF(DATOS_[[AGRUP. CLAS. PROF.]:[AGRUP. CLAS. PROF.]]=$B90,IF(DATOS_[[Check Periodo Ref.]:[Check Periodo Ref.]]="Dentro",IF(DATOS_[[Check Equiparado]:[Check Equiparado]]="Sí",IF(DATOS!AJ$5="Sí",(1/DATOS_[[% anualiz]:[% anualiz]]),1)*IF(DATOS!AJ$4="Sí",1/DATOS_[[% normaliz]:[% normaliz]],1)*(DATOS_[Conc.Sal.06])))))))),
0)</f>
        <v>0</v>
      </c>
      <c r="P92" s="111">
        <f t="array" ref="P92">IFERROR(
(MEDIAN((IF(DATOS_[[Sexo]:[Sexo]]=$B92,IF(DATOS_[[AGRUP. CLAS. PROF.]:[AGRUP. CLAS. PROF.]]=$B90,IF(DATOS_[[Check Periodo Ref.]:[Check Periodo Ref.]]="Dentro",IF(DATOS_[[Check Equiparado]:[Check Equiparado]]="Sí",IF(DATOS!AK$5="Sí",(1/DATOS_[[% anualiz]:[% anualiz]]),1)*IF(DATOS!AK$4="Sí",1/DATOS_[[% normaliz]:[% normaliz]],1)*(DATOS_[Conc.Sal.07])))))))),
0)</f>
        <v>0</v>
      </c>
      <c r="Q92" s="111">
        <f t="array" ref="Q92">IFERROR(
(MEDIAN((IF(DATOS_[[Sexo]:[Sexo]]=$B92,IF(DATOS_[[AGRUP. CLAS. PROF.]:[AGRUP. CLAS. PROF.]]=$B90,IF(DATOS_[[Check Periodo Ref.]:[Check Periodo Ref.]]="Dentro",IF(DATOS_[[Check Equiparado]:[Check Equiparado]]="Sí",IF(DATOS!AL$5="Sí",(1/DATOS_[[% anualiz]:[% anualiz]]),1)*IF(DATOS!AL$4="Sí",1/DATOS_[[% normaliz]:[% normaliz]],1)*(DATOS_[Conc.Sal.08])))))))),
0)</f>
        <v>0</v>
      </c>
      <c r="R92" s="111">
        <f t="array" ref="R92">IFERROR(
(MEDIAN((IF(DATOS_[[Sexo]:[Sexo]]=$B92,IF(DATOS_[[AGRUP. CLAS. PROF.]:[AGRUP. CLAS. PROF.]]=$B90,IF(DATOS_[[Check Periodo Ref.]:[Check Periodo Ref.]]="Dentro",IF(DATOS_[[Check Equiparado]:[Check Equiparado]]="Sí",IF(DATOS!AM$5="Sí",(1/DATOS_[[% anualiz]:[% anualiz]]),1)*IF(DATOS!AM$4="Sí",1/DATOS_[[% normaliz]:[% normaliz]],1)*(DATOS_[Conc.Sal.09])))))))),
0)</f>
        <v>0</v>
      </c>
      <c r="S92" s="111">
        <f t="array" ref="S92">IFERROR(
(MEDIAN((IF(DATOS_[[Sexo]:[Sexo]]=$B92,IF(DATOS_[[AGRUP. CLAS. PROF.]:[AGRUP. CLAS. PROF.]]=$B90,IF(DATOS_[[Check Periodo Ref.]:[Check Periodo Ref.]]="Dentro",IF(DATOS_[[Check Equiparado]:[Check Equiparado]]="Sí",IF(DATOS!AN$5="Sí",(1/DATOS_[[% anualiz]:[% anualiz]]),1)*IF(DATOS!AN$4="Sí",1/DATOS_[[% normaliz]:[% normaliz]],1)*(DATOS_[Conc.Sal.10])))))))),
0)</f>
        <v>0</v>
      </c>
      <c r="T92" s="111">
        <f t="array" ref="T92">IFERROR(
(MEDIAN((IF(DATOS_[[Sexo]:[Sexo]]=$B92,IF(DATOS_[[AGRUP. CLAS. PROF.]:[AGRUP. CLAS. PROF.]]=$B90,IF(DATOS_[[Check Periodo Ref.]:[Check Periodo Ref.]]="Dentro",IF(DATOS_[[Check Equiparado]:[Check Equiparado]]="Sí",IF(DATOS!AO$5="Sí",(1/DATOS_[[% anualiz]:[% anualiz]]),1)*IF(DATOS!AO$4="Sí",1/DATOS_[[% normaliz]:[% normaliz]],1)*(DATOS_[Conc.Sal.11])))))))),
0)</f>
        <v>0</v>
      </c>
      <c r="U92" s="111">
        <f t="array" ref="U92">IFERROR(
(MEDIAN((IF(DATOS_[[Sexo]:[Sexo]]=$B92,IF(DATOS_[[AGRUP. CLAS. PROF.]:[AGRUP. CLAS. PROF.]]=$B90,IF(DATOS_[[Check Periodo Ref.]:[Check Periodo Ref.]]="Dentro",IF(DATOS_[[Check Equiparado]:[Check Equiparado]]="Sí",IF(DATOS!AP$5="Sí",(1/DATOS_[[% anualiz]:[% anualiz]]),1)*IF(DATOS!AP$4="Sí",1/DATOS_[[% normaliz]:[% normaliz]],1)*(DATOS_[Conc.Sal.12])))))))),
0)</f>
        <v>0</v>
      </c>
      <c r="V92" s="111">
        <f t="array" ref="V92">IFERROR(
(MEDIAN((IF(DATOS_[[Sexo]:[Sexo]]=$B92,IF(DATOS_[[AGRUP. CLAS. PROF.]:[AGRUP. CLAS. PROF.]]=$B90,IF(DATOS_[[Check Periodo Ref.]:[Check Periodo Ref.]]="Dentro",IF(DATOS_[[Check Equiparado]:[Check Equiparado]]="Sí",IF(DATOS!AQ$5="Sí",(1/DATOS_[[% anualiz]:[% anualiz]]),1)*IF(DATOS!AQ$4="Sí",1/DATOS_[[% normaliz]:[% normaliz]],1)*(DATOS_[Conc.Sal.13])))))))),
0)</f>
        <v>0</v>
      </c>
      <c r="W92" s="111">
        <f t="array" ref="W92">IFERROR(
(MEDIAN((IF(DATOS_[[Sexo]:[Sexo]]=$B92,IF(DATOS_[[AGRUP. CLAS. PROF.]:[AGRUP. CLAS. PROF.]]=$B90,IF(DATOS_[[Check Periodo Ref.]:[Check Periodo Ref.]]="Dentro",IF(DATOS_[[Check Equiparado]:[Check Equiparado]]="Sí",IF(DATOS!AR$5="Sí",(1/DATOS_[[% anualiz]:[% anualiz]]),1)*IF(DATOS!AR$4="Sí",1/DATOS_[[% normaliz]:[% normaliz]],1)*(DATOS_[Conc.Sal.14])))))))),
0)</f>
        <v>0</v>
      </c>
      <c r="X92" s="111">
        <f t="array" ref="X92">IFERROR(
(MEDIAN((IF(DATOS_[[Sexo]:[Sexo]]=$B92,IF(DATOS_[[AGRUP. CLAS. PROF.]:[AGRUP. CLAS. PROF.]]=$B90,IF(DATOS_[[Check Periodo Ref.]:[Check Periodo Ref.]]="Dentro",IF(DATOS_[[Check Equiparado]:[Check Equiparado]]="Sí",IF(DATOS!AS$5="Sí",(1/DATOS_[[% anualiz]:[% anualiz]]),1)*IF(DATOS!AS$4="Sí",1/DATOS_[[% normaliz]:[% normaliz]],1)*(DATOS_[Conc.Sal.15])))))))),
0)</f>
        <v>0</v>
      </c>
      <c r="Y92" s="111">
        <f t="array" ref="Y92">IFERROR(
(MEDIAN((IF(DATOS_[[Sexo]:[Sexo]]=$B92,IF(DATOS_[[AGRUP. CLAS. PROF.]:[AGRUP. CLAS. PROF.]]=$B90,IF(DATOS_[[Check Periodo Ref.]:[Check Periodo Ref.]]="Dentro",IF(DATOS_[[Check Equiparado]:[Check Equiparado]]="Sí",IF(DATOS!AT$5="Sí",(1/DATOS_[[% anualiz]:[% anualiz]]),1)*IF(DATOS!AT$4="Sí",1/DATOS_[[% normaliz]:[% normaliz]],1)*(DATOS_[Conc.Sal.16])))))))),
0)</f>
        <v>0</v>
      </c>
      <c r="Z92" s="111">
        <f t="array" ref="Z92">IFERROR(
(MEDIAN((IF(DATOS_[[Sexo]:[Sexo]]=$B92,IF(DATOS_[[AGRUP. CLAS. PROF.]:[AGRUP. CLAS. PROF.]]=$B90,IF(DATOS_[[Check Periodo Ref.]:[Check Periodo Ref.]]="Dentro",IF(DATOS_[[Check Equiparado]:[Check Equiparado]]="Sí",IF(DATOS!AU$5="Sí",(1/DATOS_[[% anualiz]:[% anualiz]]),1)*IF(DATOS!AU$4="Sí",1/DATOS_[[% normaliz]:[% normaliz]],1)*(DATOS_[Conc.Sal.17])))))))),
0)</f>
        <v>0</v>
      </c>
      <c r="AA92" s="111">
        <f t="array" ref="AA92">IFERROR(
(MEDIAN((IF(DATOS_[[Sexo]:[Sexo]]=$B92,IF(DATOS_[[AGRUP. CLAS. PROF.]:[AGRUP. CLAS. PROF.]]=$B90,IF(DATOS_[[Check Periodo Ref.]:[Check Periodo Ref.]]="Dentro",IF(DATOS_[[Check Equiparado]:[Check Equiparado]]="Sí",IF(DATOS!AV$5="Sí",(1/DATOS_[[% anualiz]:[% anualiz]]),1)*IF(DATOS!AV$4="Sí",1/DATOS_[[% normaliz]:[% normaliz]],1)*(DATOS_[Conc.Sal.18])))))))),
0)</f>
        <v>0</v>
      </c>
      <c r="AB92" s="111">
        <f t="array" ref="AB92">IFERROR(
(MEDIAN((IF(DATOS_[[Sexo]:[Sexo]]=$B92,IF(DATOS_[[AGRUP. CLAS. PROF.]:[AGRUP. CLAS. PROF.]]=$B90,IF(DATOS_[[Check Periodo Ref.]:[Check Periodo Ref.]]="Dentro",IF(DATOS_[[Check Equiparado]:[Check Equiparado]]="Sí",IF(DATOS!AW$5="Sí",(1/DATOS_[[% anualiz]:[% anualiz]]),1)*IF(DATOS!AW$4="Sí",1/DATOS_[[% normaliz]:[% normaliz]],1)*(DATOS_[Conc.Sal.19])))))))),
0)</f>
        <v>0</v>
      </c>
      <c r="AC92" s="111">
        <f t="array" ref="AC92">IFERROR(
(MEDIAN((IF(DATOS_[[Sexo]:[Sexo]]=$B92,IF(DATOS_[[AGRUP. CLAS. PROF.]:[AGRUP. CLAS. PROF.]]=$B90,IF(DATOS_[[Check Periodo Ref.]:[Check Periodo Ref.]]="Dentro",IF(DATOS_[[Check Equiparado]:[Check Equiparado]]="Sí",IF(DATOS!AX$5="Sí",(1/DATOS_[[% anualiz]:[% anualiz]]),1)*IF(DATOS!AX$4="Sí",1/DATOS_[[% normaliz]:[% normaliz]],1)*(DATOS_[Conc.Sal.20])))))))),
0)</f>
        <v>0</v>
      </c>
      <c r="AD92" s="111">
        <f t="array" ref="AD92">IFERROR(
(MEDIAN((IF(DATOS_[[Sexo]:[Sexo]]=$B92,IF(DATOS_[[AGRUP. CLAS. PROF.]:[AGRUP. CLAS. PROF.]]=$B90,IF(DATOS_[[Check Periodo Ref.]:[Check Periodo Ref.]]="Dentro",IF(DATOS_[[Check Equiparado]:[Check Equiparado]]="Sí",IF(DATOS!AY$5="Sí",(1/DATOS_[[% anualiz]:[% anualiz]]),1)*IF(DATOS!AY$4="Sí",1/DATOS_[[% normaliz]:[% normaliz]],1)*(DATOS_[Conc.Sal.21])))))))),
0)</f>
        <v>0</v>
      </c>
      <c r="AE92" s="111">
        <f t="array" ref="AE92">IFERROR(
(MEDIAN((IF(DATOS_[[Sexo]:[Sexo]]=$B92,IF(DATOS_[[AGRUP. CLAS. PROF.]:[AGRUP. CLAS. PROF.]]=$B90,IF(DATOS_[[Check Periodo Ref.]:[Check Periodo Ref.]]="Dentro",IF(DATOS_[[Check Equiparado]:[Check Equiparado]]="Sí",IF(DATOS!AZ$5="Sí",(1/DATOS_[[% anualiz]:[% anualiz]]),1)*IF(DATOS!AZ$4="Sí",1/DATOS_[[% normaliz]:[% normaliz]],1)*(DATOS_[Conc.Sal.22])))))))),
0)</f>
        <v>0</v>
      </c>
      <c r="AF92" s="111">
        <f t="array" ref="AF92">IFERROR(
(MEDIAN((IF(DATOS_[[Sexo]:[Sexo]]=$B92,IF(DATOS_[[AGRUP. CLAS. PROF.]:[AGRUP. CLAS. PROF.]]=$B90,IF(DATOS_[[Check Periodo Ref.]:[Check Periodo Ref.]]="Dentro",IF(DATOS_[[Check Equiparado]:[Check Equiparado]]="Sí",IF(DATOS!BA$5="Sí",(1/DATOS_[[% anualiz]:[% anualiz]]),1)*IF(DATOS!BA$4="Sí",1/DATOS_[[% normaliz]:[% normaliz]],1)*(DATOS_[Conc.Sal.23])))))))),
0)</f>
        <v>0</v>
      </c>
      <c r="AG92" s="111">
        <f t="array" ref="AG92">IFERROR(
(MEDIAN((IF(DATOS_[[Sexo]:[Sexo]]=$B92,IF(DATOS_[[AGRUP. CLAS. PROF.]:[AGRUP. CLAS. PROF.]]=$B90,IF(DATOS_[[Check Periodo Ref.]:[Check Periodo Ref.]]="Dentro",IF(DATOS_[[Check Equiparado]:[Check Equiparado]]="Sí",IF(DATOS!BB$5="Sí",(1/DATOS_[[% anualiz]:[% anualiz]]),1)*IF(DATOS!BB$4="Sí",1/DATOS_[[% normaliz]:[% normaliz]],1)*(DATOS_[Conc.Sal.24])))))))),
0)</f>
        <v>0</v>
      </c>
      <c r="AH92" s="111">
        <f t="array" ref="AH92">IFERROR(
(MEDIAN((IF(DATOS_[[Sexo]:[Sexo]]=$B92,IF(DATOS_[[AGRUP. CLAS. PROF.]:[AGRUP. CLAS. PROF.]]=$B90,IF(DATOS_[[Check Periodo Ref.]:[Check Periodo Ref.]]="Dentro",IF(DATOS_[[Check Equiparado]:[Check Equiparado]]="Sí",IF(DATOS!BC$5="Sí",(1/DATOS_[[% anualiz]:[% anualiz]]),1)*IF(DATOS!BC$4="Sí",1/DATOS_[[% normaliz]:[% normaliz]],1)*(DATOS_[Conc.Sal.25])))))))),
0)</f>
        <v>0</v>
      </c>
      <c r="AI92" s="111">
        <f t="array" ref="AI92">IFERROR(
(MEDIAN((IF(DATOS_[[Sexo]:[Sexo]]=$B92,IF(DATOS_[[AGRUP. CLAS. PROF.]:[AGRUP. CLAS. PROF.]]=$B90,IF(DATOS_[[Check Periodo Ref.]:[Check Periodo Ref.]]="Dentro",IF(DATOS_[[Check Equiparado]:[Check Equiparado]]="Sí",IF(DATOS!BD$5="Sí",(1/DATOS_[[% anualiz]:[% anualiz]]),1)*IF(DATOS!BD$4="Sí",1/DATOS_[[% normaliz]:[% normaliz]],1)*(DATOS_[Conc.Sal.26])))))))),
0)</f>
        <v>0</v>
      </c>
      <c r="AJ92" s="111">
        <f t="array" ref="AJ92">IFERROR(
(MEDIAN((IF(DATOS_[[Sexo]:[Sexo]]=$B92,IF(DATOS_[[AGRUP. CLAS. PROF.]:[AGRUP. CLAS. PROF.]]=$B90,IF(DATOS_[[Check Periodo Ref.]:[Check Periodo Ref.]]="Dentro",IF(DATOS_[[Check Equiparado]:[Check Equiparado]]="Sí",IF(DATOS!BE$5="Sí",(1/DATOS_[[% anualiz]:[% anualiz]]),1)*IF(DATOS!BE$4="Sí",1/DATOS_[[% normaliz]:[% normaliz]],1)*(DATOS_[Conc.Sal.27])))))))),
0)</f>
        <v>0</v>
      </c>
      <c r="AK92" s="111">
        <f t="array" ref="AK92">IFERROR(
(MEDIAN((IF(DATOS_[[Sexo]:[Sexo]]=$B92,IF(DATOS_[[AGRUP. CLAS. PROF.]:[AGRUP. CLAS. PROF.]]=$B90,IF(DATOS_[[Check Periodo Ref.]:[Check Periodo Ref.]]="Dentro",IF(DATOS_[[Check Equiparado]:[Check Equiparado]]="Sí",IF(DATOS!BF$5="Sí",(1/DATOS_[[% anualiz]:[% anualiz]]),1)*IF(DATOS!BF$4="Sí",1/DATOS_[[% normaliz]:[% normaliz]],1)*(DATOS_[Conc.Sal.28])))))))),
0)</f>
        <v>0</v>
      </c>
      <c r="AL92" s="111">
        <f t="array" ref="AL92">IFERROR(
(MEDIAN((IF(DATOS_[[Sexo]:[Sexo]]=$B92,IF(DATOS_[[AGRUP. CLAS. PROF.]:[AGRUP. CLAS. PROF.]]=$B90,IF(DATOS_[[Check Periodo Ref.]:[Check Periodo Ref.]]="Dentro",IF(DATOS_[[Check Equiparado]:[Check Equiparado]]="Sí",IF(DATOS!BG$5="Sí",(1/DATOS_[[% anualiz]:[% anualiz]]),1)*IF(DATOS!BG$4="Sí",1/DATOS_[[% normaliz]:[% normaliz]],1)*(DATOS_[Conc.Sal.29])))))))),
0)</f>
        <v>0</v>
      </c>
      <c r="AM92" s="111">
        <f t="array" ref="AM92">IFERROR(
(MEDIAN((IF(DATOS_[[Sexo]:[Sexo]]=$B92,IF(DATOS_[[AGRUP. CLAS. PROF.]:[AGRUP. CLAS. PROF.]]=$B90,IF(DATOS_[[Check Periodo Ref.]:[Check Periodo Ref.]]="Dentro",IF(DATOS_[[Check Equiparado]:[Check Equiparado]]="Sí",IF(DATOS!BH$5="Sí",(1/DATOS_[[% anualiz]:[% anualiz]]),1)*IF(DATOS!BH$4="Sí",1/DATOS_[[% normaliz]:[% normaliz]],1)*(DATOS_[Conc.Sal.30])))))))),
0)</f>
        <v>0</v>
      </c>
      <c r="AN92" s="112">
        <f t="array" ref="AN92">IFERROR(
MEDIAN(IF(DATOS_[Sexo]=$B92,IF(DATOS_[[AGRUP. CLAS. PROF.]:[AGRUP. CLAS. PROF.]]=$B90,IF(DATOS_[Check Equiparado]="Sí",IF(DATOS_[Check Periodo Ref.]="Dentro",DATOS_[Tot COMPL.SAL Eq],FALSE))))),
0)</f>
        <v>0</v>
      </c>
      <c r="AO92" s="113">
        <f t="array" ref="AO92">IFERROR(
MEDIAN(IF(DATOS_[Sexo]=$B92,IF(DATOS_[[AGRUP. CLAS. PROF.]:[AGRUP. CLAS. PROF.]]=$B90,IF(DATOS_[Check Equiparado]="Sí",IF(DATOS_[Check Periodo Ref.]="Dentro",DATOS_[TOTAL SALARIO Eq],FALSE))))),
0)</f>
        <v>0</v>
      </c>
      <c r="AP92" s="114">
        <f t="array" ref="AP92">IFERROR(
(MEDIAN((IF(DATOS_[[Sexo]:[Sexo]]=$B92,IF(DATOS_[[AGRUP. CLAS. PROF.]:[AGRUP. CLAS. PROF.]]=$B90,IF(DATOS_[[Check Periodo Ref.]:[Check Periodo Ref.]]="Dentro",IF(DATOS_[[Check Equiparado]:[Check Equiparado]]="Sí",IF(DATOS!BI$5="Sí",(1/DATOS_[[% anualiz]:[% anualiz]]),1)*IF(DATOS!BI$4="Sí",1/DATOS_[[% normaliz]:[% normaliz]],1)*(DATOS_[C.Extra.01])))))))),
0)</f>
        <v>0</v>
      </c>
      <c r="AQ92" s="114">
        <f t="array" ref="AQ92">IFERROR(
(MEDIAN((IF(DATOS_[[Sexo]:[Sexo]]=$B92,IF(DATOS_[[AGRUP. CLAS. PROF.]:[AGRUP. CLAS. PROF.]]=$B90,IF(DATOS_[[Check Periodo Ref.]:[Check Periodo Ref.]]="Dentro",IF(DATOS_[[Check Equiparado]:[Check Equiparado]]="Sí",IF(DATOS!BJ$5="Sí",(1/DATOS_[[% anualiz]:[% anualiz]]),1)*IF(DATOS!BJ$4="Sí",1/DATOS_[[% normaliz]:[% normaliz]],1)*(DATOS_[C.Extra.02])))))))),
0)</f>
        <v>0</v>
      </c>
      <c r="AR92" s="114">
        <f t="array" ref="AR92">IFERROR(
(MEDIAN((IF(DATOS_[[Sexo]:[Sexo]]=$B92,IF(DATOS_[[AGRUP. CLAS. PROF.]:[AGRUP. CLAS. PROF.]]=$B90,IF(DATOS_[[Check Periodo Ref.]:[Check Periodo Ref.]]="Dentro",IF(DATOS_[[Check Equiparado]:[Check Equiparado]]="Sí",IF(DATOS!BK$5="Sí",(1/DATOS_[[% anualiz]:[% anualiz]]),1)*IF(DATOS!BK$4="Sí",1/DATOS_[[% normaliz]:[% normaliz]],1)*(DATOS_[C.Extra.03])))))))),
0)</f>
        <v>0</v>
      </c>
      <c r="AS92" s="114">
        <f t="array" ref="AS92">IFERROR(
(MEDIAN((IF(DATOS_[[Sexo]:[Sexo]]=$B92,IF(DATOS_[[AGRUP. CLAS. PROF.]:[AGRUP. CLAS. PROF.]]=$B90,IF(DATOS_[[Check Periodo Ref.]:[Check Periodo Ref.]]="Dentro",IF(DATOS_[[Check Equiparado]:[Check Equiparado]]="Sí",IF(DATOS!BL$5="Sí",(1/DATOS_[[% anualiz]:[% anualiz]]),1)*IF(DATOS!BL$4="Sí",1/DATOS_[[% normaliz]:[% normaliz]],1)*(DATOS_[C.Extra.04])))))))),
0)</f>
        <v>0</v>
      </c>
      <c r="AT92" s="114">
        <f t="array" ref="AT92">IFERROR(
(MEDIAN((IF(DATOS_[[Sexo]:[Sexo]]=$B92,IF(DATOS_[[AGRUP. CLAS. PROF.]:[AGRUP. CLAS. PROF.]]=$B90,IF(DATOS_[[Check Periodo Ref.]:[Check Periodo Ref.]]="Dentro",IF(DATOS_[[Check Equiparado]:[Check Equiparado]]="Sí",IF(DATOS!BM$5="Sí",(1/DATOS_[[% anualiz]:[% anualiz]]),1)*IF(DATOS!BM$4="Sí",1/DATOS_[[% normaliz]:[% normaliz]],1)*(DATOS_[C.Extra.05])))))))),
0)</f>
        <v>0</v>
      </c>
      <c r="AU92" s="115">
        <f t="array" ref="AU92">IFERROR(
MEDIAN(IF(DATOS_[Sexo]=$B92,IF(DATOS_[[AGRUP. CLAS. PROF.]:[AGRUP. CLAS. PROF.]]=$B90,IF(DATOS_[Check Equiparado]="Sí",IF(DATOS_[Check Periodo Ref.]="Dentro",DATOS_[Tot Extrasalarial Eq],FALSE))))),
0)</f>
        <v>0</v>
      </c>
      <c r="AV92" s="116">
        <f t="array" ref="AV92">IFERROR(
MEDIAN(IF(DATOS_[Sexo]=$B92,IF(DATOS_[[AGRUP. CLAS. PROF.]:[AGRUP. CLAS. PROF.]]=$B90,IF(DATOS_[Check Equiparado]="Sí",IF(DATOS_[Check Periodo Ref.]="Dentro",DATOS_[TOTAL Retrib Eq],FALSE))))),
0)</f>
        <v>0</v>
      </c>
    </row>
    <row r="93" spans="1:48" ht="17.25" thickBot="1" x14ac:dyDescent="0.35">
      <c r="A93" s="42" t="str">
        <f t="shared" ref="A93" si="107">+A94</f>
        <v>[ocultar]</v>
      </c>
      <c r="B93" s="90" t="s">
        <v>243</v>
      </c>
      <c r="C93" s="109"/>
      <c r="D93" s="41"/>
      <c r="E93" s="41"/>
      <c r="F93" s="41"/>
      <c r="G93" s="41"/>
      <c r="H93" s="41"/>
      <c r="I93" s="119" t="str">
        <f t="shared" ref="I93:AV93" si="108">IFERROR((I94-I95)/I94,"")</f>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3" t="str">
        <f t="shared" si="108"/>
        <v/>
      </c>
      <c r="W93" s="123" t="str">
        <f t="shared" si="108"/>
        <v/>
      </c>
      <c r="X93" s="123" t="str">
        <f t="shared" si="108"/>
        <v/>
      </c>
      <c r="Y93" s="123"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2" t="str">
        <f t="shared" si="108"/>
        <v/>
      </c>
      <c r="AK93" s="122" t="str">
        <f t="shared" si="108"/>
        <v/>
      </c>
      <c r="AL93" s="122" t="str">
        <f t="shared" si="108"/>
        <v/>
      </c>
      <c r="AM93" s="122" t="str">
        <f t="shared" si="108"/>
        <v/>
      </c>
      <c r="AN93" s="124" t="str">
        <f t="shared" si="108"/>
        <v/>
      </c>
      <c r="AO93" s="128" t="str">
        <f t="shared" si="108"/>
        <v/>
      </c>
      <c r="AP93" s="125" t="str">
        <f t="shared" si="108"/>
        <v/>
      </c>
      <c r="AQ93" s="125" t="str">
        <f t="shared" si="108"/>
        <v/>
      </c>
      <c r="AR93" s="125" t="str">
        <f t="shared" si="108"/>
        <v/>
      </c>
      <c r="AS93" s="125" t="str">
        <f t="shared" si="108"/>
        <v/>
      </c>
      <c r="AT93" s="125" t="str">
        <f t="shared" si="108"/>
        <v/>
      </c>
      <c r="AU93" s="126" t="str">
        <f t="shared" si="108"/>
        <v/>
      </c>
      <c r="AV93" s="127" t="str">
        <f t="shared" si="108"/>
        <v/>
      </c>
    </row>
    <row r="94" spans="1:48" x14ac:dyDescent="0.3">
      <c r="A94" s="42" t="str">
        <f t="shared" ref="A94" si="109">+IF(C94+C95=0,"[ocultar]","")</f>
        <v>[ocultar]</v>
      </c>
      <c r="B94" s="86" t="s">
        <v>162</v>
      </c>
      <c r="C94" s="33">
        <f t="array" ref="C94">SUM(IF($B94=DATOS_[Sexo],
IF($B93=DATOS_[AGRUP. CLAS. PROF.],
IF("Dentro"=DATOS_[Check Periodo Ref.],
1/(COUNTIFS(DATOS_[Sexo],$B94,DATOS_[AGRUP. CLAS. PROF.],$B93,DATOS_[Check Periodo Ref.],"Dentro",DATOS_[id],DATOS_[id]))))))</f>
        <v>0</v>
      </c>
      <c r="D94" s="35">
        <f>COUNTIFS(DATOS_[AGRUP. CLAS. PROF.],$B93,DATOS_[Sexo],$B94,DATOS_[Check Periodo Ref.],"Dentro")</f>
        <v>0</v>
      </c>
      <c r="E94" s="35">
        <f>COUNTIFS(DATOS_[AGRUP. CLAS. PROF.],$B93,DATOS_[Sexo],$B94,DATOS_[Check Periodo Ref.],"Dentro",DATOS_[Check Nº SC Norm],"Sí")</f>
        <v>0</v>
      </c>
      <c r="F94" s="35">
        <f>COUNTIFS(DATOS_[AGRUP. CLAS. PROF.],$B93,DATOS_[Sexo],$B94,DATOS_[Check Periodo Ref.],"Dentro",DATOS_[Check Nº SC Anualiz],"Sí")</f>
        <v>0</v>
      </c>
      <c r="G94" s="35">
        <f>COUNTIFS(DATOS_[AGRUP. CLAS. PROF.],$B93,DATOS_[Sexo],$B94,DATOS_[Check Periodo Ref.],"Dentro",DATOS_[Check Nº SC Norm y Anualiz],"Sí")</f>
        <v>0</v>
      </c>
      <c r="H94" s="35">
        <f>COUNTIFS(DATOS_[AGRUP. CLAS. PROF.],$B93,DATOS_[Sexo],$B94,DATOS_[Check Periodo Ref.],"Dentro",DATOS_[Check Equiparación],"Sí")</f>
        <v>0</v>
      </c>
      <c r="I94" s="110">
        <f t="array" ref="I94">IFERROR(
MEDIAN(IF(DATOS_[Sexo]=$B94,IF(DATOS_[[AGRUP. CLAS. PROF.]:[AGRUP. CLAS. PROF.]]=$B93,IF(DATOS_[Check Equiparado]="Sí",IF(DATOS_[Check Periodo Ref.]="Dentro",DATOS_[SALARIO BASE Eq],FALSE))))),
0)</f>
        <v>0</v>
      </c>
      <c r="J94" s="111">
        <f t="array" ref="J94">IFERROR(
(MEDIAN((IF(DATOS_[[Sexo]:[Sexo]]=$B94,IF(DATOS_[[AGRUP. CLAS. PROF.]:[AGRUP. CLAS. PROF.]]=$B93,IF(DATOS_[[Check Periodo Ref.]:[Check Periodo Ref.]]="Dentro",IF(DATOS_[[Check Equiparado]:[Check Equiparado]]="Sí",IF(DATOS!AE$5="Sí",(1/DATOS_[[% anualiz]:[% anualiz]]),1)*IF(DATOS!AE$4="Sí",1/DATOS_[[% normaliz]:[% normaliz]],1)*(DATOS_[Conc.Sal.01])))))))),
0)</f>
        <v>0</v>
      </c>
      <c r="K94" s="111">
        <f t="array" ref="K94">IFERROR(
(MEDIAN((IF(DATOS_[[Sexo]:[Sexo]]=$B94,IF(DATOS_[[AGRUP. CLAS. PROF.]:[AGRUP. CLAS. PROF.]]=$B93,IF(DATOS_[[Check Periodo Ref.]:[Check Periodo Ref.]]="Dentro",IF(DATOS_[[Check Equiparado]:[Check Equiparado]]="Sí",IF(DATOS!AF$5="Sí",(1/DATOS_[[% anualiz]:[% anualiz]]),1)*IF(DATOS!AF$4="Sí",1/DATOS_[[% normaliz]:[% normaliz]],1)*(DATOS_[Conc.Sal.02])))))))),
0)</f>
        <v>0</v>
      </c>
      <c r="L94" s="111">
        <f t="array" ref="L94">IFERROR(
(MEDIAN((IF(DATOS_[[Sexo]:[Sexo]]=$B94,IF(DATOS_[[AGRUP. CLAS. PROF.]:[AGRUP. CLAS. PROF.]]=$B93,IF(DATOS_[[Check Periodo Ref.]:[Check Periodo Ref.]]="Dentro",IF(DATOS_[[Check Equiparado]:[Check Equiparado]]="Sí",IF(DATOS!AG$5="Sí",(1/DATOS_[[% anualiz]:[% anualiz]]),1)*IF(DATOS!AG$4="Sí",1/DATOS_[[% normaliz]:[% normaliz]],1)*(DATOS_[Conc.Sal.03])))))))),
0)</f>
        <v>0</v>
      </c>
      <c r="M94" s="111">
        <f t="array" ref="M94">IFERROR(
(MEDIAN((IF(DATOS_[[Sexo]:[Sexo]]=$B94,IF(DATOS_[[AGRUP. CLAS. PROF.]:[AGRUP. CLAS. PROF.]]=$B93,IF(DATOS_[[Check Periodo Ref.]:[Check Periodo Ref.]]="Dentro",IF(DATOS_[[Check Equiparado]:[Check Equiparado]]="Sí",IF(DATOS!AH$5="Sí",(1/DATOS_[[% anualiz]:[% anualiz]]),1)*IF(DATOS!AH$4="Sí",1/DATOS_[[% normaliz]:[% normaliz]],1)*(DATOS_[Conc.Sal.04])))))))),
0)</f>
        <v>0</v>
      </c>
      <c r="N94" s="111">
        <f t="array" ref="N94">IFERROR(
(MEDIAN((IF(DATOS_[[Sexo]:[Sexo]]=$B94,IF(DATOS_[[AGRUP. CLAS. PROF.]:[AGRUP. CLAS. PROF.]]=$B93,IF(DATOS_[[Check Periodo Ref.]:[Check Periodo Ref.]]="Dentro",IF(DATOS_[[Check Equiparado]:[Check Equiparado]]="Sí",IF(DATOS!AI$5="Sí",(1/DATOS_[[% anualiz]:[% anualiz]]),1)*IF(DATOS!AI$4="Sí",1/DATOS_[[% normaliz]:[% normaliz]],1)*(DATOS_[Conc.Sal.05])))))))),
0)</f>
        <v>0</v>
      </c>
      <c r="O94" s="111">
        <f t="array" ref="O94">IFERROR(
(MEDIAN((IF(DATOS_[[Sexo]:[Sexo]]=$B94,IF(DATOS_[[AGRUP. CLAS. PROF.]:[AGRUP. CLAS. PROF.]]=$B93,IF(DATOS_[[Check Periodo Ref.]:[Check Periodo Ref.]]="Dentro",IF(DATOS_[[Check Equiparado]:[Check Equiparado]]="Sí",IF(DATOS!AJ$5="Sí",(1/DATOS_[[% anualiz]:[% anualiz]]),1)*IF(DATOS!AJ$4="Sí",1/DATOS_[[% normaliz]:[% normaliz]],1)*(DATOS_[Conc.Sal.06])))))))),
0)</f>
        <v>0</v>
      </c>
      <c r="P94" s="111">
        <f t="array" ref="P94">IFERROR(
(MEDIAN((IF(DATOS_[[Sexo]:[Sexo]]=$B94,IF(DATOS_[[AGRUP. CLAS. PROF.]:[AGRUP. CLAS. PROF.]]=$B93,IF(DATOS_[[Check Periodo Ref.]:[Check Periodo Ref.]]="Dentro",IF(DATOS_[[Check Equiparado]:[Check Equiparado]]="Sí",IF(DATOS!AK$5="Sí",(1/DATOS_[[% anualiz]:[% anualiz]]),1)*IF(DATOS!AK$4="Sí",1/DATOS_[[% normaliz]:[% normaliz]],1)*(DATOS_[Conc.Sal.07])))))))),
0)</f>
        <v>0</v>
      </c>
      <c r="Q94" s="111">
        <f t="array" ref="Q94">IFERROR(
(MEDIAN((IF(DATOS_[[Sexo]:[Sexo]]=$B94,IF(DATOS_[[AGRUP. CLAS. PROF.]:[AGRUP. CLAS. PROF.]]=$B93,IF(DATOS_[[Check Periodo Ref.]:[Check Periodo Ref.]]="Dentro",IF(DATOS_[[Check Equiparado]:[Check Equiparado]]="Sí",IF(DATOS!AL$5="Sí",(1/DATOS_[[% anualiz]:[% anualiz]]),1)*IF(DATOS!AL$4="Sí",1/DATOS_[[% normaliz]:[% normaliz]],1)*(DATOS_[Conc.Sal.08])))))))),
0)</f>
        <v>0</v>
      </c>
      <c r="R94" s="111">
        <f t="array" ref="R94">IFERROR(
(MEDIAN((IF(DATOS_[[Sexo]:[Sexo]]=$B94,IF(DATOS_[[AGRUP. CLAS. PROF.]:[AGRUP. CLAS. PROF.]]=$B93,IF(DATOS_[[Check Periodo Ref.]:[Check Periodo Ref.]]="Dentro",IF(DATOS_[[Check Equiparado]:[Check Equiparado]]="Sí",IF(DATOS!AM$5="Sí",(1/DATOS_[[% anualiz]:[% anualiz]]),1)*IF(DATOS!AM$4="Sí",1/DATOS_[[% normaliz]:[% normaliz]],1)*(DATOS_[Conc.Sal.09])))))))),
0)</f>
        <v>0</v>
      </c>
      <c r="S94" s="111">
        <f t="array" ref="S94">IFERROR(
(MEDIAN((IF(DATOS_[[Sexo]:[Sexo]]=$B94,IF(DATOS_[[AGRUP. CLAS. PROF.]:[AGRUP. CLAS. PROF.]]=$B93,IF(DATOS_[[Check Periodo Ref.]:[Check Periodo Ref.]]="Dentro",IF(DATOS_[[Check Equiparado]:[Check Equiparado]]="Sí",IF(DATOS!AN$5="Sí",(1/DATOS_[[% anualiz]:[% anualiz]]),1)*IF(DATOS!AN$4="Sí",1/DATOS_[[% normaliz]:[% normaliz]],1)*(DATOS_[Conc.Sal.10])))))))),
0)</f>
        <v>0</v>
      </c>
      <c r="T94" s="111">
        <f t="array" ref="T94">IFERROR(
(MEDIAN((IF(DATOS_[[Sexo]:[Sexo]]=$B94,IF(DATOS_[[AGRUP. CLAS. PROF.]:[AGRUP. CLAS. PROF.]]=$B93,IF(DATOS_[[Check Periodo Ref.]:[Check Periodo Ref.]]="Dentro",IF(DATOS_[[Check Equiparado]:[Check Equiparado]]="Sí",IF(DATOS!AO$5="Sí",(1/DATOS_[[% anualiz]:[% anualiz]]),1)*IF(DATOS!AO$4="Sí",1/DATOS_[[% normaliz]:[% normaliz]],1)*(DATOS_[Conc.Sal.11])))))))),
0)</f>
        <v>0</v>
      </c>
      <c r="U94" s="111">
        <f t="array" ref="U94">IFERROR(
(MEDIAN((IF(DATOS_[[Sexo]:[Sexo]]=$B94,IF(DATOS_[[AGRUP. CLAS. PROF.]:[AGRUP. CLAS. PROF.]]=$B93,IF(DATOS_[[Check Periodo Ref.]:[Check Periodo Ref.]]="Dentro",IF(DATOS_[[Check Equiparado]:[Check Equiparado]]="Sí",IF(DATOS!AP$5="Sí",(1/DATOS_[[% anualiz]:[% anualiz]]),1)*IF(DATOS!AP$4="Sí",1/DATOS_[[% normaliz]:[% normaliz]],1)*(DATOS_[Conc.Sal.12])))))))),
0)</f>
        <v>0</v>
      </c>
      <c r="V94" s="111">
        <f t="array" ref="V94">IFERROR(
(MEDIAN((IF(DATOS_[[Sexo]:[Sexo]]=$B94,IF(DATOS_[[AGRUP. CLAS. PROF.]:[AGRUP. CLAS. PROF.]]=$B93,IF(DATOS_[[Check Periodo Ref.]:[Check Periodo Ref.]]="Dentro",IF(DATOS_[[Check Equiparado]:[Check Equiparado]]="Sí",IF(DATOS!AQ$5="Sí",(1/DATOS_[[% anualiz]:[% anualiz]]),1)*IF(DATOS!AQ$4="Sí",1/DATOS_[[% normaliz]:[% normaliz]],1)*(DATOS_[Conc.Sal.13])))))))),
0)</f>
        <v>0</v>
      </c>
      <c r="W94" s="111">
        <f t="array" ref="W94">IFERROR(
(MEDIAN((IF(DATOS_[[Sexo]:[Sexo]]=$B94,IF(DATOS_[[AGRUP. CLAS. PROF.]:[AGRUP. CLAS. PROF.]]=$B93,IF(DATOS_[[Check Periodo Ref.]:[Check Periodo Ref.]]="Dentro",IF(DATOS_[[Check Equiparado]:[Check Equiparado]]="Sí",IF(DATOS!AR$5="Sí",(1/DATOS_[[% anualiz]:[% anualiz]]),1)*IF(DATOS!AR$4="Sí",1/DATOS_[[% normaliz]:[% normaliz]],1)*(DATOS_[Conc.Sal.14])))))))),
0)</f>
        <v>0</v>
      </c>
      <c r="X94" s="111">
        <f t="array" ref="X94">IFERROR(
(MEDIAN((IF(DATOS_[[Sexo]:[Sexo]]=$B94,IF(DATOS_[[AGRUP. CLAS. PROF.]:[AGRUP. CLAS. PROF.]]=$B93,IF(DATOS_[[Check Periodo Ref.]:[Check Periodo Ref.]]="Dentro",IF(DATOS_[[Check Equiparado]:[Check Equiparado]]="Sí",IF(DATOS!AS$5="Sí",(1/DATOS_[[% anualiz]:[% anualiz]]),1)*IF(DATOS!AS$4="Sí",1/DATOS_[[% normaliz]:[% normaliz]],1)*(DATOS_[Conc.Sal.15])))))))),
0)</f>
        <v>0</v>
      </c>
      <c r="Y94" s="111">
        <f t="array" ref="Y94">IFERROR(
(MEDIAN((IF(DATOS_[[Sexo]:[Sexo]]=$B94,IF(DATOS_[[AGRUP. CLAS. PROF.]:[AGRUP. CLAS. PROF.]]=$B93,IF(DATOS_[[Check Periodo Ref.]:[Check Periodo Ref.]]="Dentro",IF(DATOS_[[Check Equiparado]:[Check Equiparado]]="Sí",IF(DATOS!AT$5="Sí",(1/DATOS_[[% anualiz]:[% anualiz]]),1)*IF(DATOS!AT$4="Sí",1/DATOS_[[% normaliz]:[% normaliz]],1)*(DATOS_[Conc.Sal.16])))))))),
0)</f>
        <v>0</v>
      </c>
      <c r="Z94" s="111">
        <f t="array" ref="Z94">IFERROR(
(MEDIAN((IF(DATOS_[[Sexo]:[Sexo]]=$B94,IF(DATOS_[[AGRUP. CLAS. PROF.]:[AGRUP. CLAS. PROF.]]=$B93,IF(DATOS_[[Check Periodo Ref.]:[Check Periodo Ref.]]="Dentro",IF(DATOS_[[Check Equiparado]:[Check Equiparado]]="Sí",IF(DATOS!AU$5="Sí",(1/DATOS_[[% anualiz]:[% anualiz]]),1)*IF(DATOS!AU$4="Sí",1/DATOS_[[% normaliz]:[% normaliz]],1)*(DATOS_[Conc.Sal.17])))))))),
0)</f>
        <v>0</v>
      </c>
      <c r="AA94" s="111">
        <f t="array" ref="AA94">IFERROR(
(MEDIAN((IF(DATOS_[[Sexo]:[Sexo]]=$B94,IF(DATOS_[[AGRUP. CLAS. PROF.]:[AGRUP. CLAS. PROF.]]=$B93,IF(DATOS_[[Check Periodo Ref.]:[Check Periodo Ref.]]="Dentro",IF(DATOS_[[Check Equiparado]:[Check Equiparado]]="Sí",IF(DATOS!AV$5="Sí",(1/DATOS_[[% anualiz]:[% anualiz]]),1)*IF(DATOS!AV$4="Sí",1/DATOS_[[% normaliz]:[% normaliz]],1)*(DATOS_[Conc.Sal.18])))))))),
0)</f>
        <v>0</v>
      </c>
      <c r="AB94" s="111">
        <f t="array" ref="AB94">IFERROR(
(MEDIAN((IF(DATOS_[[Sexo]:[Sexo]]=$B94,IF(DATOS_[[AGRUP. CLAS. PROF.]:[AGRUP. CLAS. PROF.]]=$B93,IF(DATOS_[[Check Periodo Ref.]:[Check Periodo Ref.]]="Dentro",IF(DATOS_[[Check Equiparado]:[Check Equiparado]]="Sí",IF(DATOS!AW$5="Sí",(1/DATOS_[[% anualiz]:[% anualiz]]),1)*IF(DATOS!AW$4="Sí",1/DATOS_[[% normaliz]:[% normaliz]],1)*(DATOS_[Conc.Sal.19])))))))),
0)</f>
        <v>0</v>
      </c>
      <c r="AC94" s="111">
        <f t="array" ref="AC94">IFERROR(
(MEDIAN((IF(DATOS_[[Sexo]:[Sexo]]=$B94,IF(DATOS_[[AGRUP. CLAS. PROF.]:[AGRUP. CLAS. PROF.]]=$B93,IF(DATOS_[[Check Periodo Ref.]:[Check Periodo Ref.]]="Dentro",IF(DATOS_[[Check Equiparado]:[Check Equiparado]]="Sí",IF(DATOS!AX$5="Sí",(1/DATOS_[[% anualiz]:[% anualiz]]),1)*IF(DATOS!AX$4="Sí",1/DATOS_[[% normaliz]:[% normaliz]],1)*(DATOS_[Conc.Sal.20])))))))),
0)</f>
        <v>0</v>
      </c>
      <c r="AD94" s="111">
        <f t="array" ref="AD94">IFERROR(
(MEDIAN((IF(DATOS_[[Sexo]:[Sexo]]=$B94,IF(DATOS_[[AGRUP. CLAS. PROF.]:[AGRUP. CLAS. PROF.]]=$B93,IF(DATOS_[[Check Periodo Ref.]:[Check Periodo Ref.]]="Dentro",IF(DATOS_[[Check Equiparado]:[Check Equiparado]]="Sí",IF(DATOS!AY$5="Sí",(1/DATOS_[[% anualiz]:[% anualiz]]),1)*IF(DATOS!AY$4="Sí",1/DATOS_[[% normaliz]:[% normaliz]],1)*(DATOS_[Conc.Sal.21])))))))),
0)</f>
        <v>0</v>
      </c>
      <c r="AE94" s="111">
        <f t="array" ref="AE94">IFERROR(
(MEDIAN((IF(DATOS_[[Sexo]:[Sexo]]=$B94,IF(DATOS_[[AGRUP. CLAS. PROF.]:[AGRUP. CLAS. PROF.]]=$B93,IF(DATOS_[[Check Periodo Ref.]:[Check Periodo Ref.]]="Dentro",IF(DATOS_[[Check Equiparado]:[Check Equiparado]]="Sí",IF(DATOS!AZ$5="Sí",(1/DATOS_[[% anualiz]:[% anualiz]]),1)*IF(DATOS!AZ$4="Sí",1/DATOS_[[% normaliz]:[% normaliz]],1)*(DATOS_[Conc.Sal.22])))))))),
0)</f>
        <v>0</v>
      </c>
      <c r="AF94" s="111">
        <f t="array" ref="AF94">IFERROR(
(MEDIAN((IF(DATOS_[[Sexo]:[Sexo]]=$B94,IF(DATOS_[[AGRUP. CLAS. PROF.]:[AGRUP. CLAS. PROF.]]=$B93,IF(DATOS_[[Check Periodo Ref.]:[Check Periodo Ref.]]="Dentro",IF(DATOS_[[Check Equiparado]:[Check Equiparado]]="Sí",IF(DATOS!BA$5="Sí",(1/DATOS_[[% anualiz]:[% anualiz]]),1)*IF(DATOS!BA$4="Sí",1/DATOS_[[% normaliz]:[% normaliz]],1)*(DATOS_[Conc.Sal.23])))))))),
0)</f>
        <v>0</v>
      </c>
      <c r="AG94" s="111">
        <f t="array" ref="AG94">IFERROR(
(MEDIAN((IF(DATOS_[[Sexo]:[Sexo]]=$B94,IF(DATOS_[[AGRUP. CLAS. PROF.]:[AGRUP. CLAS. PROF.]]=$B93,IF(DATOS_[[Check Periodo Ref.]:[Check Periodo Ref.]]="Dentro",IF(DATOS_[[Check Equiparado]:[Check Equiparado]]="Sí",IF(DATOS!BB$5="Sí",(1/DATOS_[[% anualiz]:[% anualiz]]),1)*IF(DATOS!BB$4="Sí",1/DATOS_[[% normaliz]:[% normaliz]],1)*(DATOS_[Conc.Sal.24])))))))),
0)</f>
        <v>0</v>
      </c>
      <c r="AH94" s="111">
        <f t="array" ref="AH94">IFERROR(
(MEDIAN((IF(DATOS_[[Sexo]:[Sexo]]=$B94,IF(DATOS_[[AGRUP. CLAS. PROF.]:[AGRUP. CLAS. PROF.]]=$B93,IF(DATOS_[[Check Periodo Ref.]:[Check Periodo Ref.]]="Dentro",IF(DATOS_[[Check Equiparado]:[Check Equiparado]]="Sí",IF(DATOS!BC$5="Sí",(1/DATOS_[[% anualiz]:[% anualiz]]),1)*IF(DATOS!BC$4="Sí",1/DATOS_[[% normaliz]:[% normaliz]],1)*(DATOS_[Conc.Sal.25])))))))),
0)</f>
        <v>0</v>
      </c>
      <c r="AI94" s="111">
        <f t="array" ref="AI94">IFERROR(
(MEDIAN((IF(DATOS_[[Sexo]:[Sexo]]=$B94,IF(DATOS_[[AGRUP. CLAS. PROF.]:[AGRUP. CLAS. PROF.]]=$B93,IF(DATOS_[[Check Periodo Ref.]:[Check Periodo Ref.]]="Dentro",IF(DATOS_[[Check Equiparado]:[Check Equiparado]]="Sí",IF(DATOS!BD$5="Sí",(1/DATOS_[[% anualiz]:[% anualiz]]),1)*IF(DATOS!BD$4="Sí",1/DATOS_[[% normaliz]:[% normaliz]],1)*(DATOS_[Conc.Sal.26])))))))),
0)</f>
        <v>0</v>
      </c>
      <c r="AJ94" s="111">
        <f t="array" ref="AJ94">IFERROR(
(MEDIAN((IF(DATOS_[[Sexo]:[Sexo]]=$B94,IF(DATOS_[[AGRUP. CLAS. PROF.]:[AGRUP. CLAS. PROF.]]=$B93,IF(DATOS_[[Check Periodo Ref.]:[Check Periodo Ref.]]="Dentro",IF(DATOS_[[Check Equiparado]:[Check Equiparado]]="Sí",IF(DATOS!BE$5="Sí",(1/DATOS_[[% anualiz]:[% anualiz]]),1)*IF(DATOS!BE$4="Sí",1/DATOS_[[% normaliz]:[% normaliz]],1)*(DATOS_[Conc.Sal.27])))))))),
0)</f>
        <v>0</v>
      </c>
      <c r="AK94" s="111">
        <f t="array" ref="AK94">IFERROR(
(MEDIAN((IF(DATOS_[[Sexo]:[Sexo]]=$B94,IF(DATOS_[[AGRUP. CLAS. PROF.]:[AGRUP. CLAS. PROF.]]=$B93,IF(DATOS_[[Check Periodo Ref.]:[Check Periodo Ref.]]="Dentro",IF(DATOS_[[Check Equiparado]:[Check Equiparado]]="Sí",IF(DATOS!BF$5="Sí",(1/DATOS_[[% anualiz]:[% anualiz]]),1)*IF(DATOS!BF$4="Sí",1/DATOS_[[% normaliz]:[% normaliz]],1)*(DATOS_[Conc.Sal.28])))))))),
0)</f>
        <v>0</v>
      </c>
      <c r="AL94" s="111">
        <f t="array" ref="AL94">IFERROR(
(MEDIAN((IF(DATOS_[[Sexo]:[Sexo]]=$B94,IF(DATOS_[[AGRUP. CLAS. PROF.]:[AGRUP. CLAS. PROF.]]=$B93,IF(DATOS_[[Check Periodo Ref.]:[Check Periodo Ref.]]="Dentro",IF(DATOS_[[Check Equiparado]:[Check Equiparado]]="Sí",IF(DATOS!BG$5="Sí",(1/DATOS_[[% anualiz]:[% anualiz]]),1)*IF(DATOS!BG$4="Sí",1/DATOS_[[% normaliz]:[% normaliz]],1)*(DATOS_[Conc.Sal.29])))))))),
0)</f>
        <v>0</v>
      </c>
      <c r="AM94" s="111">
        <f t="array" ref="AM94">IFERROR(
(MEDIAN((IF(DATOS_[[Sexo]:[Sexo]]=$B94,IF(DATOS_[[AGRUP. CLAS. PROF.]:[AGRUP. CLAS. PROF.]]=$B93,IF(DATOS_[[Check Periodo Ref.]:[Check Periodo Ref.]]="Dentro",IF(DATOS_[[Check Equiparado]:[Check Equiparado]]="Sí",IF(DATOS!BH$5="Sí",(1/DATOS_[[% anualiz]:[% anualiz]]),1)*IF(DATOS!BH$4="Sí",1/DATOS_[[% normaliz]:[% normaliz]],1)*(DATOS_[Conc.Sal.30])))))))),
0)</f>
        <v>0</v>
      </c>
      <c r="AN94" s="112">
        <f t="array" ref="AN94">IFERROR(
MEDIAN(IF(DATOS_[Sexo]=$B94,IF(DATOS_[[AGRUP. CLAS. PROF.]:[AGRUP. CLAS. PROF.]]=$B93,IF(DATOS_[Check Equiparado]="Sí",IF(DATOS_[Check Periodo Ref.]="Dentro",DATOS_[Tot COMPL.SAL Eq],FALSE))))),
0)</f>
        <v>0</v>
      </c>
      <c r="AO94" s="113">
        <f t="array" ref="AO94">IFERROR(
MEDIAN(IF(DATOS_[Sexo]=$B94,IF(DATOS_[[AGRUP. CLAS. PROF.]:[AGRUP. CLAS. PROF.]]=$B93,IF(DATOS_[Check Equiparado]="Sí",IF(DATOS_[Check Periodo Ref.]="Dentro",DATOS_[TOTAL SALARIO Eq],FALSE))))),
0)</f>
        <v>0</v>
      </c>
      <c r="AP94" s="114">
        <f t="array" ref="AP94">IFERROR(
(MEDIAN((IF(DATOS_[[Sexo]:[Sexo]]=$B94,IF(DATOS_[[AGRUP. CLAS. PROF.]:[AGRUP. CLAS. PROF.]]=$B93,IF(DATOS_[[Check Periodo Ref.]:[Check Periodo Ref.]]="Dentro",IF(DATOS_[[Check Equiparado]:[Check Equiparado]]="Sí",IF(DATOS!BI$5="Sí",(1/DATOS_[[% anualiz]:[% anualiz]]),1)*IF(DATOS!BI$4="Sí",1/DATOS_[[% normaliz]:[% normaliz]],1)*(DATOS_[C.Extra.01])))))))),
0)</f>
        <v>0</v>
      </c>
      <c r="AQ94" s="114">
        <f t="array" ref="AQ94">IFERROR(
(MEDIAN((IF(DATOS_[[Sexo]:[Sexo]]=$B94,IF(DATOS_[[AGRUP. CLAS. PROF.]:[AGRUP. CLAS. PROF.]]=$B93,IF(DATOS_[[Check Periodo Ref.]:[Check Periodo Ref.]]="Dentro",IF(DATOS_[[Check Equiparado]:[Check Equiparado]]="Sí",IF(DATOS!BJ$5="Sí",(1/DATOS_[[% anualiz]:[% anualiz]]),1)*IF(DATOS!BJ$4="Sí",1/DATOS_[[% normaliz]:[% normaliz]],1)*(DATOS_[C.Extra.02])))))))),
0)</f>
        <v>0</v>
      </c>
      <c r="AR94" s="114">
        <f t="array" ref="AR94">IFERROR(
(MEDIAN((IF(DATOS_[[Sexo]:[Sexo]]=$B94,IF(DATOS_[[AGRUP. CLAS. PROF.]:[AGRUP. CLAS. PROF.]]=$B93,IF(DATOS_[[Check Periodo Ref.]:[Check Periodo Ref.]]="Dentro",IF(DATOS_[[Check Equiparado]:[Check Equiparado]]="Sí",IF(DATOS!BK$5="Sí",(1/DATOS_[[% anualiz]:[% anualiz]]),1)*IF(DATOS!BK$4="Sí",1/DATOS_[[% normaliz]:[% normaliz]],1)*(DATOS_[C.Extra.03])))))))),
0)</f>
        <v>0</v>
      </c>
      <c r="AS94" s="114">
        <f t="array" ref="AS94">IFERROR(
(MEDIAN((IF(DATOS_[[Sexo]:[Sexo]]=$B94,IF(DATOS_[[AGRUP. CLAS. PROF.]:[AGRUP. CLAS. PROF.]]=$B93,IF(DATOS_[[Check Periodo Ref.]:[Check Periodo Ref.]]="Dentro",IF(DATOS_[[Check Equiparado]:[Check Equiparado]]="Sí",IF(DATOS!BL$5="Sí",(1/DATOS_[[% anualiz]:[% anualiz]]),1)*IF(DATOS!BL$4="Sí",1/DATOS_[[% normaliz]:[% normaliz]],1)*(DATOS_[C.Extra.04])))))))),
0)</f>
        <v>0</v>
      </c>
      <c r="AT94" s="114">
        <f t="array" ref="AT94">IFERROR(
(MEDIAN((IF(DATOS_[[Sexo]:[Sexo]]=$B94,IF(DATOS_[[AGRUP. CLAS. PROF.]:[AGRUP. CLAS. PROF.]]=$B93,IF(DATOS_[[Check Periodo Ref.]:[Check Periodo Ref.]]="Dentro",IF(DATOS_[[Check Equiparado]:[Check Equiparado]]="Sí",IF(DATOS!BM$5="Sí",(1/DATOS_[[% anualiz]:[% anualiz]]),1)*IF(DATOS!BM$4="Sí",1/DATOS_[[% normaliz]:[% normaliz]],1)*(DATOS_[C.Extra.05])))))))),
0)</f>
        <v>0</v>
      </c>
      <c r="AU94" s="115">
        <f t="array" ref="AU94">IFERROR(
MEDIAN(IF(DATOS_[Sexo]=$B94,IF(DATOS_[[AGRUP. CLAS. PROF.]:[AGRUP. CLAS. PROF.]]=$B93,IF(DATOS_[Check Equiparado]="Sí",IF(DATOS_[Check Periodo Ref.]="Dentro",DATOS_[Tot Extrasalarial Eq],FALSE))))),
0)</f>
        <v>0</v>
      </c>
      <c r="AV94" s="116">
        <f t="array" ref="AV94">IFERROR(
MEDIAN(IF(DATOS_[Sexo]=$B94,IF(DATOS_[[AGRUP. CLAS. PROF.]:[AGRUP. CLAS. PROF.]]=$B93,IF(DATOS_[Check Equiparado]="Sí",IF(DATOS_[Check Periodo Ref.]="Dentro",DATOS_[TOTAL Retrib Eq],FALSE))))),
0)</f>
        <v>0</v>
      </c>
    </row>
    <row r="95" spans="1:48" x14ac:dyDescent="0.3">
      <c r="A95" s="42" t="str">
        <f t="shared" ref="A95" si="110">+A94</f>
        <v>[ocultar]</v>
      </c>
      <c r="B95" s="86" t="s">
        <v>163</v>
      </c>
      <c r="C95" s="33">
        <f t="array" ref="C95">SUM(IF($B95=DATOS_[Sexo],
IF($B93=DATOS_[AGRUP. CLAS. PROF.],
IF("Dentro"=DATOS_[Check Periodo Ref.],
1/(COUNTIFS(DATOS_[Sexo],$B95,DATOS_[AGRUP. CLAS. PROF.],$B93,DATOS_[Check Periodo Ref.],"Dentro",DATOS_[id],DATOS_[id]))))))</f>
        <v>0</v>
      </c>
      <c r="D95" s="35">
        <f>COUNTIFS(DATOS_[AGRUP. CLAS. PROF.],$B93,DATOS_[Sexo],$B95,DATOS_[Check Periodo Ref.],"Dentro")</f>
        <v>0</v>
      </c>
      <c r="E95" s="35">
        <f>COUNTIFS(DATOS_[AGRUP. CLAS. PROF.],$B93,DATOS_[Sexo],$B95,DATOS_[Check Periodo Ref.],"Dentro",DATOS_[Check Nº SC Norm],"Sí")</f>
        <v>0</v>
      </c>
      <c r="F95" s="35">
        <f>COUNTIFS(DATOS_[AGRUP. CLAS. PROF.],$B93,DATOS_[Sexo],$B95,DATOS_[Check Periodo Ref.],"Dentro",DATOS_[Check Nº SC Anualiz],"Sí")</f>
        <v>0</v>
      </c>
      <c r="G95" s="35">
        <f>COUNTIFS(DATOS_[AGRUP. CLAS. PROF.],$B93,DATOS_[Sexo],$B95,DATOS_[Check Periodo Ref.],"Dentro",DATOS_[Check Nº SC Norm y Anualiz],"Sí")</f>
        <v>0</v>
      </c>
      <c r="H95" s="35">
        <f>COUNTIFS(DATOS_[AGRUP. CLAS. PROF.],$B93,DATOS_[Sexo],$B95,DATOS_[Check Periodo Ref.],"Dentro",DATOS_[Check Equiparación],"Sí")</f>
        <v>0</v>
      </c>
      <c r="I95" s="110" cm="1">
        <f t="array" ref="I95">IFERROR(
MEDIAN(IF(DATOS_[Sexo]=$B95,IF(DATOS_[[AGRUP. CLAS. PROF.]:[AGRUP. CLAS. PROF.]]=$B93,IF(DATOS_[Check Equiparado]="Sí",IF(DATOS_[Check Periodo Ref.]="Dentro",DATOS_[SALARIO BASE Eq],FALSE))))),
0)</f>
        <v>0</v>
      </c>
      <c r="J95" s="111">
        <f t="array" ref="J95">IFERROR(
(MEDIAN((IF(DATOS_[[Sexo]:[Sexo]]=$B95,IF(DATOS_[[AGRUP. CLAS. PROF.]:[AGRUP. CLAS. PROF.]]=$B93,IF(DATOS_[[Check Periodo Ref.]:[Check Periodo Ref.]]="Dentro",IF(DATOS_[[Check Equiparado]:[Check Equiparado]]="Sí",IF(DATOS!AE$5="Sí",(1/DATOS_[[% anualiz]:[% anualiz]]),1)*IF(DATOS!AE$4="Sí",1/DATOS_[[% normaliz]:[% normaliz]],1)*(DATOS_[Conc.Sal.01])))))))),
0)</f>
        <v>0</v>
      </c>
      <c r="K95" s="111">
        <f t="array" ref="K95">IFERROR(
(MEDIAN((IF(DATOS_[[Sexo]:[Sexo]]=$B95,IF(DATOS_[[AGRUP. CLAS. PROF.]:[AGRUP. CLAS. PROF.]]=$B93,IF(DATOS_[[Check Periodo Ref.]:[Check Periodo Ref.]]="Dentro",IF(DATOS_[[Check Equiparado]:[Check Equiparado]]="Sí",IF(DATOS!AF$5="Sí",(1/DATOS_[[% anualiz]:[% anualiz]]),1)*IF(DATOS!AF$4="Sí",1/DATOS_[[% normaliz]:[% normaliz]],1)*(DATOS_[Conc.Sal.02])))))))),
0)</f>
        <v>0</v>
      </c>
      <c r="L95" s="111">
        <f t="array" ref="L95">IFERROR(
(MEDIAN((IF(DATOS_[[Sexo]:[Sexo]]=$B95,IF(DATOS_[[AGRUP. CLAS. PROF.]:[AGRUP. CLAS. PROF.]]=$B93,IF(DATOS_[[Check Periodo Ref.]:[Check Periodo Ref.]]="Dentro",IF(DATOS_[[Check Equiparado]:[Check Equiparado]]="Sí",IF(DATOS!AG$5="Sí",(1/DATOS_[[% anualiz]:[% anualiz]]),1)*IF(DATOS!AG$4="Sí",1/DATOS_[[% normaliz]:[% normaliz]],1)*(DATOS_[Conc.Sal.03])))))))),
0)</f>
        <v>0</v>
      </c>
      <c r="M95" s="111">
        <f t="array" ref="M95">IFERROR(
(MEDIAN((IF(DATOS_[[Sexo]:[Sexo]]=$B95,IF(DATOS_[[AGRUP. CLAS. PROF.]:[AGRUP. CLAS. PROF.]]=$B93,IF(DATOS_[[Check Periodo Ref.]:[Check Periodo Ref.]]="Dentro",IF(DATOS_[[Check Equiparado]:[Check Equiparado]]="Sí",IF(DATOS!AH$5="Sí",(1/DATOS_[[% anualiz]:[% anualiz]]),1)*IF(DATOS!AH$4="Sí",1/DATOS_[[% normaliz]:[% normaliz]],1)*(DATOS_[Conc.Sal.04])))))))),
0)</f>
        <v>0</v>
      </c>
      <c r="N95" s="111">
        <f t="array" ref="N95">IFERROR(
(MEDIAN((IF(DATOS_[[Sexo]:[Sexo]]=$B95,IF(DATOS_[[AGRUP. CLAS. PROF.]:[AGRUP. CLAS. PROF.]]=$B93,IF(DATOS_[[Check Periodo Ref.]:[Check Periodo Ref.]]="Dentro",IF(DATOS_[[Check Equiparado]:[Check Equiparado]]="Sí",IF(DATOS!AI$5="Sí",(1/DATOS_[[% anualiz]:[% anualiz]]),1)*IF(DATOS!AI$4="Sí",1/DATOS_[[% normaliz]:[% normaliz]],1)*(DATOS_[Conc.Sal.05])))))))),
0)</f>
        <v>0</v>
      </c>
      <c r="O95" s="111">
        <f t="array" ref="O95">IFERROR(
(MEDIAN((IF(DATOS_[[Sexo]:[Sexo]]=$B95,IF(DATOS_[[AGRUP. CLAS. PROF.]:[AGRUP. CLAS. PROF.]]=$B93,IF(DATOS_[[Check Periodo Ref.]:[Check Periodo Ref.]]="Dentro",IF(DATOS_[[Check Equiparado]:[Check Equiparado]]="Sí",IF(DATOS!AJ$5="Sí",(1/DATOS_[[% anualiz]:[% anualiz]]),1)*IF(DATOS!AJ$4="Sí",1/DATOS_[[% normaliz]:[% normaliz]],1)*(DATOS_[Conc.Sal.06])))))))),
0)</f>
        <v>0</v>
      </c>
      <c r="P95" s="111">
        <f t="array" ref="P95">IFERROR(
(MEDIAN((IF(DATOS_[[Sexo]:[Sexo]]=$B95,IF(DATOS_[[AGRUP. CLAS. PROF.]:[AGRUP. CLAS. PROF.]]=$B93,IF(DATOS_[[Check Periodo Ref.]:[Check Periodo Ref.]]="Dentro",IF(DATOS_[[Check Equiparado]:[Check Equiparado]]="Sí",IF(DATOS!AK$5="Sí",(1/DATOS_[[% anualiz]:[% anualiz]]),1)*IF(DATOS!AK$4="Sí",1/DATOS_[[% normaliz]:[% normaliz]],1)*(DATOS_[Conc.Sal.07])))))))),
0)</f>
        <v>0</v>
      </c>
      <c r="Q95" s="111">
        <f t="array" ref="Q95">IFERROR(
(MEDIAN((IF(DATOS_[[Sexo]:[Sexo]]=$B95,IF(DATOS_[[AGRUP. CLAS. PROF.]:[AGRUP. CLAS. PROF.]]=$B93,IF(DATOS_[[Check Periodo Ref.]:[Check Periodo Ref.]]="Dentro",IF(DATOS_[[Check Equiparado]:[Check Equiparado]]="Sí",IF(DATOS!AL$5="Sí",(1/DATOS_[[% anualiz]:[% anualiz]]),1)*IF(DATOS!AL$4="Sí",1/DATOS_[[% normaliz]:[% normaliz]],1)*(DATOS_[Conc.Sal.08])))))))),
0)</f>
        <v>0</v>
      </c>
      <c r="R95" s="111">
        <f t="array" ref="R95">IFERROR(
(MEDIAN((IF(DATOS_[[Sexo]:[Sexo]]=$B95,IF(DATOS_[[AGRUP. CLAS. PROF.]:[AGRUP. CLAS. PROF.]]=$B93,IF(DATOS_[[Check Periodo Ref.]:[Check Periodo Ref.]]="Dentro",IF(DATOS_[[Check Equiparado]:[Check Equiparado]]="Sí",IF(DATOS!AM$5="Sí",(1/DATOS_[[% anualiz]:[% anualiz]]),1)*IF(DATOS!AM$4="Sí",1/DATOS_[[% normaliz]:[% normaliz]],1)*(DATOS_[Conc.Sal.09])))))))),
0)</f>
        <v>0</v>
      </c>
      <c r="S95" s="111">
        <f t="array" ref="S95">IFERROR(
(MEDIAN((IF(DATOS_[[Sexo]:[Sexo]]=$B95,IF(DATOS_[[AGRUP. CLAS. PROF.]:[AGRUP. CLAS. PROF.]]=$B93,IF(DATOS_[[Check Periodo Ref.]:[Check Periodo Ref.]]="Dentro",IF(DATOS_[[Check Equiparado]:[Check Equiparado]]="Sí",IF(DATOS!AN$5="Sí",(1/DATOS_[[% anualiz]:[% anualiz]]),1)*IF(DATOS!AN$4="Sí",1/DATOS_[[% normaliz]:[% normaliz]],1)*(DATOS_[Conc.Sal.10])))))))),
0)</f>
        <v>0</v>
      </c>
      <c r="T95" s="111">
        <f t="array" ref="T95">IFERROR(
(MEDIAN((IF(DATOS_[[Sexo]:[Sexo]]=$B95,IF(DATOS_[[AGRUP. CLAS. PROF.]:[AGRUP. CLAS. PROF.]]=$B93,IF(DATOS_[[Check Periodo Ref.]:[Check Periodo Ref.]]="Dentro",IF(DATOS_[[Check Equiparado]:[Check Equiparado]]="Sí",IF(DATOS!AO$5="Sí",(1/DATOS_[[% anualiz]:[% anualiz]]),1)*IF(DATOS!AO$4="Sí",1/DATOS_[[% normaliz]:[% normaliz]],1)*(DATOS_[Conc.Sal.11])))))))),
0)</f>
        <v>0</v>
      </c>
      <c r="U95" s="111">
        <f t="array" ref="U95">IFERROR(
(MEDIAN((IF(DATOS_[[Sexo]:[Sexo]]=$B95,IF(DATOS_[[AGRUP. CLAS. PROF.]:[AGRUP. CLAS. PROF.]]=$B93,IF(DATOS_[[Check Periodo Ref.]:[Check Periodo Ref.]]="Dentro",IF(DATOS_[[Check Equiparado]:[Check Equiparado]]="Sí",IF(DATOS!AP$5="Sí",(1/DATOS_[[% anualiz]:[% anualiz]]),1)*IF(DATOS!AP$4="Sí",1/DATOS_[[% normaliz]:[% normaliz]],1)*(DATOS_[Conc.Sal.12])))))))),
0)</f>
        <v>0</v>
      </c>
      <c r="V95" s="111">
        <f t="array" ref="V95">IFERROR(
(MEDIAN((IF(DATOS_[[Sexo]:[Sexo]]=$B95,IF(DATOS_[[AGRUP. CLAS. PROF.]:[AGRUP. CLAS. PROF.]]=$B93,IF(DATOS_[[Check Periodo Ref.]:[Check Periodo Ref.]]="Dentro",IF(DATOS_[[Check Equiparado]:[Check Equiparado]]="Sí",IF(DATOS!AQ$5="Sí",(1/DATOS_[[% anualiz]:[% anualiz]]),1)*IF(DATOS!AQ$4="Sí",1/DATOS_[[% normaliz]:[% normaliz]],1)*(DATOS_[Conc.Sal.13])))))))),
0)</f>
        <v>0</v>
      </c>
      <c r="W95" s="111">
        <f t="array" ref="W95">IFERROR(
(MEDIAN((IF(DATOS_[[Sexo]:[Sexo]]=$B95,IF(DATOS_[[AGRUP. CLAS. PROF.]:[AGRUP. CLAS. PROF.]]=$B93,IF(DATOS_[[Check Periodo Ref.]:[Check Periodo Ref.]]="Dentro",IF(DATOS_[[Check Equiparado]:[Check Equiparado]]="Sí",IF(DATOS!AR$5="Sí",(1/DATOS_[[% anualiz]:[% anualiz]]),1)*IF(DATOS!AR$4="Sí",1/DATOS_[[% normaliz]:[% normaliz]],1)*(DATOS_[Conc.Sal.14])))))))),
0)</f>
        <v>0</v>
      </c>
      <c r="X95" s="111">
        <f t="array" ref="X95">IFERROR(
(MEDIAN((IF(DATOS_[[Sexo]:[Sexo]]=$B95,IF(DATOS_[[AGRUP. CLAS. PROF.]:[AGRUP. CLAS. PROF.]]=$B93,IF(DATOS_[[Check Periodo Ref.]:[Check Periodo Ref.]]="Dentro",IF(DATOS_[[Check Equiparado]:[Check Equiparado]]="Sí",IF(DATOS!AS$5="Sí",(1/DATOS_[[% anualiz]:[% anualiz]]),1)*IF(DATOS!AS$4="Sí",1/DATOS_[[% normaliz]:[% normaliz]],1)*(DATOS_[Conc.Sal.15])))))))),
0)</f>
        <v>0</v>
      </c>
      <c r="Y95" s="111">
        <f t="array" ref="Y95">IFERROR(
(MEDIAN((IF(DATOS_[[Sexo]:[Sexo]]=$B95,IF(DATOS_[[AGRUP. CLAS. PROF.]:[AGRUP. CLAS. PROF.]]=$B93,IF(DATOS_[[Check Periodo Ref.]:[Check Periodo Ref.]]="Dentro",IF(DATOS_[[Check Equiparado]:[Check Equiparado]]="Sí",IF(DATOS!AT$5="Sí",(1/DATOS_[[% anualiz]:[% anualiz]]),1)*IF(DATOS!AT$4="Sí",1/DATOS_[[% normaliz]:[% normaliz]],1)*(DATOS_[Conc.Sal.16])))))))),
0)</f>
        <v>0</v>
      </c>
      <c r="Z95" s="111">
        <f t="array" ref="Z95">IFERROR(
(MEDIAN((IF(DATOS_[[Sexo]:[Sexo]]=$B95,IF(DATOS_[[AGRUP. CLAS. PROF.]:[AGRUP. CLAS. PROF.]]=$B93,IF(DATOS_[[Check Periodo Ref.]:[Check Periodo Ref.]]="Dentro",IF(DATOS_[[Check Equiparado]:[Check Equiparado]]="Sí",IF(DATOS!AU$5="Sí",(1/DATOS_[[% anualiz]:[% anualiz]]),1)*IF(DATOS!AU$4="Sí",1/DATOS_[[% normaliz]:[% normaliz]],1)*(DATOS_[Conc.Sal.17])))))))),
0)</f>
        <v>0</v>
      </c>
      <c r="AA95" s="111">
        <f t="array" ref="AA95">IFERROR(
(MEDIAN((IF(DATOS_[[Sexo]:[Sexo]]=$B95,IF(DATOS_[[AGRUP. CLAS. PROF.]:[AGRUP. CLAS. PROF.]]=$B93,IF(DATOS_[[Check Periodo Ref.]:[Check Periodo Ref.]]="Dentro",IF(DATOS_[[Check Equiparado]:[Check Equiparado]]="Sí",IF(DATOS!AV$5="Sí",(1/DATOS_[[% anualiz]:[% anualiz]]),1)*IF(DATOS!AV$4="Sí",1/DATOS_[[% normaliz]:[% normaliz]],1)*(DATOS_[Conc.Sal.18])))))))),
0)</f>
        <v>0</v>
      </c>
      <c r="AB95" s="111">
        <f t="array" ref="AB95">IFERROR(
(MEDIAN((IF(DATOS_[[Sexo]:[Sexo]]=$B95,IF(DATOS_[[AGRUP. CLAS. PROF.]:[AGRUP. CLAS. PROF.]]=$B93,IF(DATOS_[[Check Periodo Ref.]:[Check Periodo Ref.]]="Dentro",IF(DATOS_[[Check Equiparado]:[Check Equiparado]]="Sí",IF(DATOS!AW$5="Sí",(1/DATOS_[[% anualiz]:[% anualiz]]),1)*IF(DATOS!AW$4="Sí",1/DATOS_[[% normaliz]:[% normaliz]],1)*(DATOS_[Conc.Sal.19])))))))),
0)</f>
        <v>0</v>
      </c>
      <c r="AC95" s="111">
        <f t="array" ref="AC95">IFERROR(
(MEDIAN((IF(DATOS_[[Sexo]:[Sexo]]=$B95,IF(DATOS_[[AGRUP. CLAS. PROF.]:[AGRUP. CLAS. PROF.]]=$B93,IF(DATOS_[[Check Periodo Ref.]:[Check Periodo Ref.]]="Dentro",IF(DATOS_[[Check Equiparado]:[Check Equiparado]]="Sí",IF(DATOS!AX$5="Sí",(1/DATOS_[[% anualiz]:[% anualiz]]),1)*IF(DATOS!AX$4="Sí",1/DATOS_[[% normaliz]:[% normaliz]],1)*(DATOS_[Conc.Sal.20])))))))),
0)</f>
        <v>0</v>
      </c>
      <c r="AD95" s="111">
        <f t="array" ref="AD95">IFERROR(
(MEDIAN((IF(DATOS_[[Sexo]:[Sexo]]=$B95,IF(DATOS_[[AGRUP. CLAS. PROF.]:[AGRUP. CLAS. PROF.]]=$B93,IF(DATOS_[[Check Periodo Ref.]:[Check Periodo Ref.]]="Dentro",IF(DATOS_[[Check Equiparado]:[Check Equiparado]]="Sí",IF(DATOS!AY$5="Sí",(1/DATOS_[[% anualiz]:[% anualiz]]),1)*IF(DATOS!AY$4="Sí",1/DATOS_[[% normaliz]:[% normaliz]],1)*(DATOS_[Conc.Sal.21])))))))),
0)</f>
        <v>0</v>
      </c>
      <c r="AE95" s="111">
        <f t="array" ref="AE95">IFERROR(
(MEDIAN((IF(DATOS_[[Sexo]:[Sexo]]=$B95,IF(DATOS_[[AGRUP. CLAS. PROF.]:[AGRUP. CLAS. PROF.]]=$B93,IF(DATOS_[[Check Periodo Ref.]:[Check Periodo Ref.]]="Dentro",IF(DATOS_[[Check Equiparado]:[Check Equiparado]]="Sí",IF(DATOS!AZ$5="Sí",(1/DATOS_[[% anualiz]:[% anualiz]]),1)*IF(DATOS!AZ$4="Sí",1/DATOS_[[% normaliz]:[% normaliz]],1)*(DATOS_[Conc.Sal.22])))))))),
0)</f>
        <v>0</v>
      </c>
      <c r="AF95" s="111">
        <f t="array" ref="AF95">IFERROR(
(MEDIAN((IF(DATOS_[[Sexo]:[Sexo]]=$B95,IF(DATOS_[[AGRUP. CLAS. PROF.]:[AGRUP. CLAS. PROF.]]=$B93,IF(DATOS_[[Check Periodo Ref.]:[Check Periodo Ref.]]="Dentro",IF(DATOS_[[Check Equiparado]:[Check Equiparado]]="Sí",IF(DATOS!BA$5="Sí",(1/DATOS_[[% anualiz]:[% anualiz]]),1)*IF(DATOS!BA$4="Sí",1/DATOS_[[% normaliz]:[% normaliz]],1)*(DATOS_[Conc.Sal.23])))))))),
0)</f>
        <v>0</v>
      </c>
      <c r="AG95" s="111">
        <f t="array" ref="AG95">IFERROR(
(MEDIAN((IF(DATOS_[[Sexo]:[Sexo]]=$B95,IF(DATOS_[[AGRUP. CLAS. PROF.]:[AGRUP. CLAS. PROF.]]=$B93,IF(DATOS_[[Check Periodo Ref.]:[Check Periodo Ref.]]="Dentro",IF(DATOS_[[Check Equiparado]:[Check Equiparado]]="Sí",IF(DATOS!BB$5="Sí",(1/DATOS_[[% anualiz]:[% anualiz]]),1)*IF(DATOS!BB$4="Sí",1/DATOS_[[% normaliz]:[% normaliz]],1)*(DATOS_[Conc.Sal.24])))))))),
0)</f>
        <v>0</v>
      </c>
      <c r="AH95" s="111">
        <f t="array" ref="AH95">IFERROR(
(MEDIAN((IF(DATOS_[[Sexo]:[Sexo]]=$B95,IF(DATOS_[[AGRUP. CLAS. PROF.]:[AGRUP. CLAS. PROF.]]=$B93,IF(DATOS_[[Check Periodo Ref.]:[Check Periodo Ref.]]="Dentro",IF(DATOS_[[Check Equiparado]:[Check Equiparado]]="Sí",IF(DATOS!BC$5="Sí",(1/DATOS_[[% anualiz]:[% anualiz]]),1)*IF(DATOS!BC$4="Sí",1/DATOS_[[% normaliz]:[% normaliz]],1)*(DATOS_[Conc.Sal.25])))))))),
0)</f>
        <v>0</v>
      </c>
      <c r="AI95" s="111">
        <f t="array" ref="AI95">IFERROR(
(MEDIAN((IF(DATOS_[[Sexo]:[Sexo]]=$B95,IF(DATOS_[[AGRUP. CLAS. PROF.]:[AGRUP. CLAS. PROF.]]=$B93,IF(DATOS_[[Check Periodo Ref.]:[Check Periodo Ref.]]="Dentro",IF(DATOS_[[Check Equiparado]:[Check Equiparado]]="Sí",IF(DATOS!BD$5="Sí",(1/DATOS_[[% anualiz]:[% anualiz]]),1)*IF(DATOS!BD$4="Sí",1/DATOS_[[% normaliz]:[% normaliz]],1)*(DATOS_[Conc.Sal.26])))))))),
0)</f>
        <v>0</v>
      </c>
      <c r="AJ95" s="111">
        <f t="array" ref="AJ95">IFERROR(
(MEDIAN((IF(DATOS_[[Sexo]:[Sexo]]=$B95,IF(DATOS_[[AGRUP. CLAS. PROF.]:[AGRUP. CLAS. PROF.]]=$B93,IF(DATOS_[[Check Periodo Ref.]:[Check Periodo Ref.]]="Dentro",IF(DATOS_[[Check Equiparado]:[Check Equiparado]]="Sí",IF(DATOS!BE$5="Sí",(1/DATOS_[[% anualiz]:[% anualiz]]),1)*IF(DATOS!BE$4="Sí",1/DATOS_[[% normaliz]:[% normaliz]],1)*(DATOS_[Conc.Sal.27])))))))),
0)</f>
        <v>0</v>
      </c>
      <c r="AK95" s="111">
        <f t="array" ref="AK95">IFERROR(
(MEDIAN((IF(DATOS_[[Sexo]:[Sexo]]=$B95,IF(DATOS_[[AGRUP. CLAS. PROF.]:[AGRUP. CLAS. PROF.]]=$B93,IF(DATOS_[[Check Periodo Ref.]:[Check Periodo Ref.]]="Dentro",IF(DATOS_[[Check Equiparado]:[Check Equiparado]]="Sí",IF(DATOS!BF$5="Sí",(1/DATOS_[[% anualiz]:[% anualiz]]),1)*IF(DATOS!BF$4="Sí",1/DATOS_[[% normaliz]:[% normaliz]],1)*(DATOS_[Conc.Sal.28])))))))),
0)</f>
        <v>0</v>
      </c>
      <c r="AL95" s="111">
        <f t="array" ref="AL95">IFERROR(
(MEDIAN((IF(DATOS_[[Sexo]:[Sexo]]=$B95,IF(DATOS_[[AGRUP. CLAS. PROF.]:[AGRUP. CLAS. PROF.]]=$B93,IF(DATOS_[[Check Periodo Ref.]:[Check Periodo Ref.]]="Dentro",IF(DATOS_[[Check Equiparado]:[Check Equiparado]]="Sí",IF(DATOS!BG$5="Sí",(1/DATOS_[[% anualiz]:[% anualiz]]),1)*IF(DATOS!BG$4="Sí",1/DATOS_[[% normaliz]:[% normaliz]],1)*(DATOS_[Conc.Sal.29])))))))),
0)</f>
        <v>0</v>
      </c>
      <c r="AM95" s="111">
        <f t="array" ref="AM95">IFERROR(
(MEDIAN((IF(DATOS_[[Sexo]:[Sexo]]=$B95,IF(DATOS_[[AGRUP. CLAS. PROF.]:[AGRUP. CLAS. PROF.]]=$B93,IF(DATOS_[[Check Periodo Ref.]:[Check Periodo Ref.]]="Dentro",IF(DATOS_[[Check Equiparado]:[Check Equiparado]]="Sí",IF(DATOS!BH$5="Sí",(1/DATOS_[[% anualiz]:[% anualiz]]),1)*IF(DATOS!BH$4="Sí",1/DATOS_[[% normaliz]:[% normaliz]],1)*(DATOS_[Conc.Sal.30])))))))),
0)</f>
        <v>0</v>
      </c>
      <c r="AN95" s="112">
        <f t="array" ref="AN95">IFERROR(
MEDIAN(IF(DATOS_[Sexo]=$B95,IF(DATOS_[[AGRUP. CLAS. PROF.]:[AGRUP. CLAS. PROF.]]=$B93,IF(DATOS_[Check Equiparado]="Sí",IF(DATOS_[Check Periodo Ref.]="Dentro",DATOS_[Tot COMPL.SAL Eq],FALSE))))),
0)</f>
        <v>0</v>
      </c>
      <c r="AO95" s="113">
        <f t="array" ref="AO95">IFERROR(
MEDIAN(IF(DATOS_[Sexo]=$B95,IF(DATOS_[[AGRUP. CLAS. PROF.]:[AGRUP. CLAS. PROF.]]=$B93,IF(DATOS_[Check Equiparado]="Sí",IF(DATOS_[Check Periodo Ref.]="Dentro",DATOS_[TOTAL SALARIO Eq],FALSE))))),
0)</f>
        <v>0</v>
      </c>
      <c r="AP95" s="114">
        <f t="array" ref="AP95">IFERROR(
(MEDIAN((IF(DATOS_[[Sexo]:[Sexo]]=$B95,IF(DATOS_[[AGRUP. CLAS. PROF.]:[AGRUP. CLAS. PROF.]]=$B93,IF(DATOS_[[Check Periodo Ref.]:[Check Periodo Ref.]]="Dentro",IF(DATOS_[[Check Equiparado]:[Check Equiparado]]="Sí",IF(DATOS!BI$5="Sí",(1/DATOS_[[% anualiz]:[% anualiz]]),1)*IF(DATOS!BI$4="Sí",1/DATOS_[[% normaliz]:[% normaliz]],1)*(DATOS_[C.Extra.01])))))))),
0)</f>
        <v>0</v>
      </c>
      <c r="AQ95" s="114">
        <f t="array" ref="AQ95">IFERROR(
(MEDIAN((IF(DATOS_[[Sexo]:[Sexo]]=$B95,IF(DATOS_[[AGRUP. CLAS. PROF.]:[AGRUP. CLAS. PROF.]]=$B93,IF(DATOS_[[Check Periodo Ref.]:[Check Periodo Ref.]]="Dentro",IF(DATOS_[[Check Equiparado]:[Check Equiparado]]="Sí",IF(DATOS!BJ$5="Sí",(1/DATOS_[[% anualiz]:[% anualiz]]),1)*IF(DATOS!BJ$4="Sí",1/DATOS_[[% normaliz]:[% normaliz]],1)*(DATOS_[C.Extra.02])))))))),
0)</f>
        <v>0</v>
      </c>
      <c r="AR95" s="114">
        <f t="array" ref="AR95">IFERROR(
(MEDIAN((IF(DATOS_[[Sexo]:[Sexo]]=$B95,IF(DATOS_[[AGRUP. CLAS. PROF.]:[AGRUP. CLAS. PROF.]]=$B93,IF(DATOS_[[Check Periodo Ref.]:[Check Periodo Ref.]]="Dentro",IF(DATOS_[[Check Equiparado]:[Check Equiparado]]="Sí",IF(DATOS!BK$5="Sí",(1/DATOS_[[% anualiz]:[% anualiz]]),1)*IF(DATOS!BK$4="Sí",1/DATOS_[[% normaliz]:[% normaliz]],1)*(DATOS_[C.Extra.03])))))))),
0)</f>
        <v>0</v>
      </c>
      <c r="AS95" s="114">
        <f t="array" ref="AS95">IFERROR(
(MEDIAN((IF(DATOS_[[Sexo]:[Sexo]]=$B95,IF(DATOS_[[AGRUP. CLAS. PROF.]:[AGRUP. CLAS. PROF.]]=$B93,IF(DATOS_[[Check Periodo Ref.]:[Check Periodo Ref.]]="Dentro",IF(DATOS_[[Check Equiparado]:[Check Equiparado]]="Sí",IF(DATOS!BL$5="Sí",(1/DATOS_[[% anualiz]:[% anualiz]]),1)*IF(DATOS!BL$4="Sí",1/DATOS_[[% normaliz]:[% normaliz]],1)*(DATOS_[C.Extra.04])))))))),
0)</f>
        <v>0</v>
      </c>
      <c r="AT95" s="114">
        <f t="array" ref="AT95">IFERROR(
(MEDIAN((IF(DATOS_[[Sexo]:[Sexo]]=$B95,IF(DATOS_[[AGRUP. CLAS. PROF.]:[AGRUP. CLAS. PROF.]]=$B93,IF(DATOS_[[Check Periodo Ref.]:[Check Periodo Ref.]]="Dentro",IF(DATOS_[[Check Equiparado]:[Check Equiparado]]="Sí",IF(DATOS!BM$5="Sí",(1/DATOS_[[% anualiz]:[% anualiz]]),1)*IF(DATOS!BM$4="Sí",1/DATOS_[[% normaliz]:[% normaliz]],1)*(DATOS_[C.Extra.05])))))))),
0)</f>
        <v>0</v>
      </c>
      <c r="AU95" s="115">
        <f t="array" ref="AU95">IFERROR(
MEDIAN(IF(DATOS_[Sexo]=$B95,IF(DATOS_[[AGRUP. CLAS. PROF.]:[AGRUP. CLAS. PROF.]]=$B93,IF(DATOS_[Check Equiparado]="Sí",IF(DATOS_[Check Periodo Ref.]="Dentro",DATOS_[Tot Extrasalarial Eq],FALSE))))),
0)</f>
        <v>0</v>
      </c>
      <c r="AV95" s="116">
        <f t="array" ref="AV95">IFERROR(
MEDIAN(IF(DATOS_[Sexo]=$B95,IF(DATOS_[[AGRUP. CLAS. PROF.]:[AGRUP. CLAS. PROF.]]=$B93,IF(DATOS_[Check Equiparado]="Sí",IF(DATOS_[Check Periodo Ref.]="Dentro",DATOS_[TOTAL Retrib Eq],FALSE))))),
0)</f>
        <v>0</v>
      </c>
    </row>
    <row r="96" spans="1:48" ht="17.25" thickBot="1" x14ac:dyDescent="0.35">
      <c r="A96" s="42" t="str">
        <f t="shared" ref="A96" si="111">+A97</f>
        <v>[ocultar]</v>
      </c>
      <c r="B96" s="90" t="s">
        <v>244</v>
      </c>
      <c r="C96" s="109"/>
      <c r="D96" s="41"/>
      <c r="E96" s="41"/>
      <c r="F96" s="41"/>
      <c r="G96" s="41"/>
      <c r="H96" s="41"/>
      <c r="I96" s="119" t="str">
        <f t="shared" ref="I96:AV96" si="112">IFERROR((I97-I98)/I97,"")</f>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3" t="str">
        <f t="shared" si="112"/>
        <v/>
      </c>
      <c r="W96" s="123" t="str">
        <f t="shared" si="112"/>
        <v/>
      </c>
      <c r="X96" s="123" t="str">
        <f t="shared" si="112"/>
        <v/>
      </c>
      <c r="Y96" s="123"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2" t="str">
        <f t="shared" si="112"/>
        <v/>
      </c>
      <c r="AK96" s="122" t="str">
        <f t="shared" si="112"/>
        <v/>
      </c>
      <c r="AL96" s="122" t="str">
        <f t="shared" si="112"/>
        <v/>
      </c>
      <c r="AM96" s="122" t="str">
        <f t="shared" si="112"/>
        <v/>
      </c>
      <c r="AN96" s="124" t="str">
        <f t="shared" si="112"/>
        <v/>
      </c>
      <c r="AO96" s="128" t="str">
        <f t="shared" si="112"/>
        <v/>
      </c>
      <c r="AP96" s="125" t="str">
        <f t="shared" si="112"/>
        <v/>
      </c>
      <c r="AQ96" s="125" t="str">
        <f t="shared" si="112"/>
        <v/>
      </c>
      <c r="AR96" s="125" t="str">
        <f t="shared" si="112"/>
        <v/>
      </c>
      <c r="AS96" s="125" t="str">
        <f t="shared" si="112"/>
        <v/>
      </c>
      <c r="AT96" s="125" t="str">
        <f t="shared" si="112"/>
        <v/>
      </c>
      <c r="AU96" s="126" t="str">
        <f t="shared" si="112"/>
        <v/>
      </c>
      <c r="AV96" s="127" t="str">
        <f t="shared" si="112"/>
        <v/>
      </c>
    </row>
    <row r="97" spans="1:48" x14ac:dyDescent="0.3">
      <c r="A97" s="42" t="str">
        <f t="shared" ref="A97" si="113">+IF(C97+C98=0,"[ocultar]","")</f>
        <v>[ocultar]</v>
      </c>
      <c r="B97" s="86" t="s">
        <v>162</v>
      </c>
      <c r="C97" s="33">
        <f t="array" ref="C97">SUM(IF($B97=DATOS_[Sexo],
IF($B96=DATOS_[AGRUP. CLAS. PROF.],
IF("Dentro"=DATOS_[Check Periodo Ref.],
1/(COUNTIFS(DATOS_[Sexo],$B97,DATOS_[AGRUP. CLAS. PROF.],$B96,DATOS_[Check Periodo Ref.],"Dentro",DATOS_[id],DATOS_[id]))))))</f>
        <v>0</v>
      </c>
      <c r="D97" s="35">
        <f>COUNTIFS(DATOS_[AGRUP. CLAS. PROF.],$B96,DATOS_[Sexo],$B97,DATOS_[Check Periodo Ref.],"Dentro")</f>
        <v>0</v>
      </c>
      <c r="E97" s="35">
        <f>COUNTIFS(DATOS_[AGRUP. CLAS. PROF.],$B96,DATOS_[Sexo],$B97,DATOS_[Check Periodo Ref.],"Dentro",DATOS_[Check Nº SC Norm],"Sí")</f>
        <v>0</v>
      </c>
      <c r="F97" s="35">
        <f>COUNTIFS(DATOS_[AGRUP. CLAS. PROF.],$B96,DATOS_[Sexo],$B97,DATOS_[Check Periodo Ref.],"Dentro",DATOS_[Check Nº SC Anualiz],"Sí")</f>
        <v>0</v>
      </c>
      <c r="G97" s="35">
        <f>COUNTIFS(DATOS_[AGRUP. CLAS. PROF.],$B96,DATOS_[Sexo],$B97,DATOS_[Check Periodo Ref.],"Dentro",DATOS_[Check Nº SC Norm y Anualiz],"Sí")</f>
        <v>0</v>
      </c>
      <c r="H97" s="35">
        <f>COUNTIFS(DATOS_[AGRUP. CLAS. PROF.],$B96,DATOS_[Sexo],$B97,DATOS_[Check Periodo Ref.],"Dentro",DATOS_[Check Equiparación],"Sí")</f>
        <v>0</v>
      </c>
      <c r="I97" s="110">
        <f t="array" ref="I97">IFERROR(
MEDIAN(IF(DATOS_[Sexo]=$B97,IF(DATOS_[[AGRUP. CLAS. PROF.]:[AGRUP. CLAS. PROF.]]=$B96,IF(DATOS_[Check Equiparado]="Sí",IF(DATOS_[Check Periodo Ref.]="Dentro",DATOS_[SALARIO BASE Eq],FALSE))))),
0)</f>
        <v>0</v>
      </c>
      <c r="J97" s="111">
        <f t="array" ref="J97">IFERROR(
(MEDIAN((IF(DATOS_[[Sexo]:[Sexo]]=$B97,IF(DATOS_[[AGRUP. CLAS. PROF.]:[AGRUP. CLAS. PROF.]]=$B96,IF(DATOS_[[Check Periodo Ref.]:[Check Periodo Ref.]]="Dentro",IF(DATOS_[[Check Equiparado]:[Check Equiparado]]="Sí",IF(DATOS!AE$5="Sí",(1/DATOS_[[% anualiz]:[% anualiz]]),1)*IF(DATOS!AE$4="Sí",1/DATOS_[[% normaliz]:[% normaliz]],1)*(DATOS_[Conc.Sal.01])))))))),
0)</f>
        <v>0</v>
      </c>
      <c r="K97" s="111">
        <f t="array" ref="K97">IFERROR(
(MEDIAN((IF(DATOS_[[Sexo]:[Sexo]]=$B97,IF(DATOS_[[AGRUP. CLAS. PROF.]:[AGRUP. CLAS. PROF.]]=$B96,IF(DATOS_[[Check Periodo Ref.]:[Check Periodo Ref.]]="Dentro",IF(DATOS_[[Check Equiparado]:[Check Equiparado]]="Sí",IF(DATOS!AF$5="Sí",(1/DATOS_[[% anualiz]:[% anualiz]]),1)*IF(DATOS!AF$4="Sí",1/DATOS_[[% normaliz]:[% normaliz]],1)*(DATOS_[Conc.Sal.02])))))))),
0)</f>
        <v>0</v>
      </c>
      <c r="L97" s="111">
        <f t="array" ref="L97">IFERROR(
(MEDIAN((IF(DATOS_[[Sexo]:[Sexo]]=$B97,IF(DATOS_[[AGRUP. CLAS. PROF.]:[AGRUP. CLAS. PROF.]]=$B96,IF(DATOS_[[Check Periodo Ref.]:[Check Periodo Ref.]]="Dentro",IF(DATOS_[[Check Equiparado]:[Check Equiparado]]="Sí",IF(DATOS!AG$5="Sí",(1/DATOS_[[% anualiz]:[% anualiz]]),1)*IF(DATOS!AG$4="Sí",1/DATOS_[[% normaliz]:[% normaliz]],1)*(DATOS_[Conc.Sal.03])))))))),
0)</f>
        <v>0</v>
      </c>
      <c r="M97" s="111">
        <f t="array" ref="M97">IFERROR(
(MEDIAN((IF(DATOS_[[Sexo]:[Sexo]]=$B97,IF(DATOS_[[AGRUP. CLAS. PROF.]:[AGRUP. CLAS. PROF.]]=$B96,IF(DATOS_[[Check Periodo Ref.]:[Check Periodo Ref.]]="Dentro",IF(DATOS_[[Check Equiparado]:[Check Equiparado]]="Sí",IF(DATOS!AH$5="Sí",(1/DATOS_[[% anualiz]:[% anualiz]]),1)*IF(DATOS!AH$4="Sí",1/DATOS_[[% normaliz]:[% normaliz]],1)*(DATOS_[Conc.Sal.04])))))))),
0)</f>
        <v>0</v>
      </c>
      <c r="N97" s="111">
        <f t="array" ref="N97">IFERROR(
(MEDIAN((IF(DATOS_[[Sexo]:[Sexo]]=$B97,IF(DATOS_[[AGRUP. CLAS. PROF.]:[AGRUP. CLAS. PROF.]]=$B96,IF(DATOS_[[Check Periodo Ref.]:[Check Periodo Ref.]]="Dentro",IF(DATOS_[[Check Equiparado]:[Check Equiparado]]="Sí",IF(DATOS!AI$5="Sí",(1/DATOS_[[% anualiz]:[% anualiz]]),1)*IF(DATOS!AI$4="Sí",1/DATOS_[[% normaliz]:[% normaliz]],1)*(DATOS_[Conc.Sal.05])))))))),
0)</f>
        <v>0</v>
      </c>
      <c r="O97" s="111">
        <f t="array" ref="O97">IFERROR(
(MEDIAN((IF(DATOS_[[Sexo]:[Sexo]]=$B97,IF(DATOS_[[AGRUP. CLAS. PROF.]:[AGRUP. CLAS. PROF.]]=$B96,IF(DATOS_[[Check Periodo Ref.]:[Check Periodo Ref.]]="Dentro",IF(DATOS_[[Check Equiparado]:[Check Equiparado]]="Sí",IF(DATOS!AJ$5="Sí",(1/DATOS_[[% anualiz]:[% anualiz]]),1)*IF(DATOS!AJ$4="Sí",1/DATOS_[[% normaliz]:[% normaliz]],1)*(DATOS_[Conc.Sal.06])))))))),
0)</f>
        <v>0</v>
      </c>
      <c r="P97" s="111">
        <f t="array" ref="P97">IFERROR(
(MEDIAN((IF(DATOS_[[Sexo]:[Sexo]]=$B97,IF(DATOS_[[AGRUP. CLAS. PROF.]:[AGRUP. CLAS. PROF.]]=$B96,IF(DATOS_[[Check Periodo Ref.]:[Check Periodo Ref.]]="Dentro",IF(DATOS_[[Check Equiparado]:[Check Equiparado]]="Sí",IF(DATOS!AK$5="Sí",(1/DATOS_[[% anualiz]:[% anualiz]]),1)*IF(DATOS!AK$4="Sí",1/DATOS_[[% normaliz]:[% normaliz]],1)*(DATOS_[Conc.Sal.07])))))))),
0)</f>
        <v>0</v>
      </c>
      <c r="Q97" s="111">
        <f t="array" ref="Q97">IFERROR(
(MEDIAN((IF(DATOS_[[Sexo]:[Sexo]]=$B97,IF(DATOS_[[AGRUP. CLAS. PROF.]:[AGRUP. CLAS. PROF.]]=$B96,IF(DATOS_[[Check Periodo Ref.]:[Check Periodo Ref.]]="Dentro",IF(DATOS_[[Check Equiparado]:[Check Equiparado]]="Sí",IF(DATOS!AL$5="Sí",(1/DATOS_[[% anualiz]:[% anualiz]]),1)*IF(DATOS!AL$4="Sí",1/DATOS_[[% normaliz]:[% normaliz]],1)*(DATOS_[Conc.Sal.08])))))))),
0)</f>
        <v>0</v>
      </c>
      <c r="R97" s="111">
        <f t="array" ref="R97">IFERROR(
(MEDIAN((IF(DATOS_[[Sexo]:[Sexo]]=$B97,IF(DATOS_[[AGRUP. CLAS. PROF.]:[AGRUP. CLAS. PROF.]]=$B96,IF(DATOS_[[Check Periodo Ref.]:[Check Periodo Ref.]]="Dentro",IF(DATOS_[[Check Equiparado]:[Check Equiparado]]="Sí",IF(DATOS!AM$5="Sí",(1/DATOS_[[% anualiz]:[% anualiz]]),1)*IF(DATOS!AM$4="Sí",1/DATOS_[[% normaliz]:[% normaliz]],1)*(DATOS_[Conc.Sal.09])))))))),
0)</f>
        <v>0</v>
      </c>
      <c r="S97" s="111">
        <f t="array" ref="S97">IFERROR(
(MEDIAN((IF(DATOS_[[Sexo]:[Sexo]]=$B97,IF(DATOS_[[AGRUP. CLAS. PROF.]:[AGRUP. CLAS. PROF.]]=$B96,IF(DATOS_[[Check Periodo Ref.]:[Check Periodo Ref.]]="Dentro",IF(DATOS_[[Check Equiparado]:[Check Equiparado]]="Sí",IF(DATOS!AN$5="Sí",(1/DATOS_[[% anualiz]:[% anualiz]]),1)*IF(DATOS!AN$4="Sí",1/DATOS_[[% normaliz]:[% normaliz]],1)*(DATOS_[Conc.Sal.10])))))))),
0)</f>
        <v>0</v>
      </c>
      <c r="T97" s="111">
        <f t="array" ref="T97">IFERROR(
(MEDIAN((IF(DATOS_[[Sexo]:[Sexo]]=$B97,IF(DATOS_[[AGRUP. CLAS. PROF.]:[AGRUP. CLAS. PROF.]]=$B96,IF(DATOS_[[Check Periodo Ref.]:[Check Periodo Ref.]]="Dentro",IF(DATOS_[[Check Equiparado]:[Check Equiparado]]="Sí",IF(DATOS!AO$5="Sí",(1/DATOS_[[% anualiz]:[% anualiz]]),1)*IF(DATOS!AO$4="Sí",1/DATOS_[[% normaliz]:[% normaliz]],1)*(DATOS_[Conc.Sal.11])))))))),
0)</f>
        <v>0</v>
      </c>
      <c r="U97" s="111">
        <f t="array" ref="U97">IFERROR(
(MEDIAN((IF(DATOS_[[Sexo]:[Sexo]]=$B97,IF(DATOS_[[AGRUP. CLAS. PROF.]:[AGRUP. CLAS. PROF.]]=$B96,IF(DATOS_[[Check Periodo Ref.]:[Check Periodo Ref.]]="Dentro",IF(DATOS_[[Check Equiparado]:[Check Equiparado]]="Sí",IF(DATOS!AP$5="Sí",(1/DATOS_[[% anualiz]:[% anualiz]]),1)*IF(DATOS!AP$4="Sí",1/DATOS_[[% normaliz]:[% normaliz]],1)*(DATOS_[Conc.Sal.12])))))))),
0)</f>
        <v>0</v>
      </c>
      <c r="V97" s="111">
        <f t="array" ref="V97">IFERROR(
(MEDIAN((IF(DATOS_[[Sexo]:[Sexo]]=$B97,IF(DATOS_[[AGRUP. CLAS. PROF.]:[AGRUP. CLAS. PROF.]]=$B96,IF(DATOS_[[Check Periodo Ref.]:[Check Periodo Ref.]]="Dentro",IF(DATOS_[[Check Equiparado]:[Check Equiparado]]="Sí",IF(DATOS!AQ$5="Sí",(1/DATOS_[[% anualiz]:[% anualiz]]),1)*IF(DATOS!AQ$4="Sí",1/DATOS_[[% normaliz]:[% normaliz]],1)*(DATOS_[Conc.Sal.13])))))))),
0)</f>
        <v>0</v>
      </c>
      <c r="W97" s="111">
        <f t="array" ref="W97">IFERROR(
(MEDIAN((IF(DATOS_[[Sexo]:[Sexo]]=$B97,IF(DATOS_[[AGRUP. CLAS. PROF.]:[AGRUP. CLAS. PROF.]]=$B96,IF(DATOS_[[Check Periodo Ref.]:[Check Periodo Ref.]]="Dentro",IF(DATOS_[[Check Equiparado]:[Check Equiparado]]="Sí",IF(DATOS!AR$5="Sí",(1/DATOS_[[% anualiz]:[% anualiz]]),1)*IF(DATOS!AR$4="Sí",1/DATOS_[[% normaliz]:[% normaliz]],1)*(DATOS_[Conc.Sal.14])))))))),
0)</f>
        <v>0</v>
      </c>
      <c r="X97" s="111">
        <f t="array" ref="X97">IFERROR(
(MEDIAN((IF(DATOS_[[Sexo]:[Sexo]]=$B97,IF(DATOS_[[AGRUP. CLAS. PROF.]:[AGRUP. CLAS. PROF.]]=$B96,IF(DATOS_[[Check Periodo Ref.]:[Check Periodo Ref.]]="Dentro",IF(DATOS_[[Check Equiparado]:[Check Equiparado]]="Sí",IF(DATOS!AS$5="Sí",(1/DATOS_[[% anualiz]:[% anualiz]]),1)*IF(DATOS!AS$4="Sí",1/DATOS_[[% normaliz]:[% normaliz]],1)*(DATOS_[Conc.Sal.15])))))))),
0)</f>
        <v>0</v>
      </c>
      <c r="Y97" s="111">
        <f t="array" ref="Y97">IFERROR(
(MEDIAN((IF(DATOS_[[Sexo]:[Sexo]]=$B97,IF(DATOS_[[AGRUP. CLAS. PROF.]:[AGRUP. CLAS. PROF.]]=$B96,IF(DATOS_[[Check Periodo Ref.]:[Check Periodo Ref.]]="Dentro",IF(DATOS_[[Check Equiparado]:[Check Equiparado]]="Sí",IF(DATOS!AT$5="Sí",(1/DATOS_[[% anualiz]:[% anualiz]]),1)*IF(DATOS!AT$4="Sí",1/DATOS_[[% normaliz]:[% normaliz]],1)*(DATOS_[Conc.Sal.16])))))))),
0)</f>
        <v>0</v>
      </c>
      <c r="Z97" s="111">
        <f t="array" ref="Z97">IFERROR(
(MEDIAN((IF(DATOS_[[Sexo]:[Sexo]]=$B97,IF(DATOS_[[AGRUP. CLAS. PROF.]:[AGRUP. CLAS. PROF.]]=$B96,IF(DATOS_[[Check Periodo Ref.]:[Check Periodo Ref.]]="Dentro",IF(DATOS_[[Check Equiparado]:[Check Equiparado]]="Sí",IF(DATOS!AU$5="Sí",(1/DATOS_[[% anualiz]:[% anualiz]]),1)*IF(DATOS!AU$4="Sí",1/DATOS_[[% normaliz]:[% normaliz]],1)*(DATOS_[Conc.Sal.17])))))))),
0)</f>
        <v>0</v>
      </c>
      <c r="AA97" s="111">
        <f t="array" ref="AA97">IFERROR(
(MEDIAN((IF(DATOS_[[Sexo]:[Sexo]]=$B97,IF(DATOS_[[AGRUP. CLAS. PROF.]:[AGRUP. CLAS. PROF.]]=$B96,IF(DATOS_[[Check Periodo Ref.]:[Check Periodo Ref.]]="Dentro",IF(DATOS_[[Check Equiparado]:[Check Equiparado]]="Sí",IF(DATOS!AV$5="Sí",(1/DATOS_[[% anualiz]:[% anualiz]]),1)*IF(DATOS!AV$4="Sí",1/DATOS_[[% normaliz]:[% normaliz]],1)*(DATOS_[Conc.Sal.18])))))))),
0)</f>
        <v>0</v>
      </c>
      <c r="AB97" s="111">
        <f t="array" ref="AB97">IFERROR(
(MEDIAN((IF(DATOS_[[Sexo]:[Sexo]]=$B97,IF(DATOS_[[AGRUP. CLAS. PROF.]:[AGRUP. CLAS. PROF.]]=$B96,IF(DATOS_[[Check Periodo Ref.]:[Check Periodo Ref.]]="Dentro",IF(DATOS_[[Check Equiparado]:[Check Equiparado]]="Sí",IF(DATOS!AW$5="Sí",(1/DATOS_[[% anualiz]:[% anualiz]]),1)*IF(DATOS!AW$4="Sí",1/DATOS_[[% normaliz]:[% normaliz]],1)*(DATOS_[Conc.Sal.19])))))))),
0)</f>
        <v>0</v>
      </c>
      <c r="AC97" s="111">
        <f t="array" ref="AC97">IFERROR(
(MEDIAN((IF(DATOS_[[Sexo]:[Sexo]]=$B97,IF(DATOS_[[AGRUP. CLAS. PROF.]:[AGRUP. CLAS. PROF.]]=$B96,IF(DATOS_[[Check Periodo Ref.]:[Check Periodo Ref.]]="Dentro",IF(DATOS_[[Check Equiparado]:[Check Equiparado]]="Sí",IF(DATOS!AX$5="Sí",(1/DATOS_[[% anualiz]:[% anualiz]]),1)*IF(DATOS!AX$4="Sí",1/DATOS_[[% normaliz]:[% normaliz]],1)*(DATOS_[Conc.Sal.20])))))))),
0)</f>
        <v>0</v>
      </c>
      <c r="AD97" s="111">
        <f t="array" ref="AD97">IFERROR(
(MEDIAN((IF(DATOS_[[Sexo]:[Sexo]]=$B97,IF(DATOS_[[AGRUP. CLAS. PROF.]:[AGRUP. CLAS. PROF.]]=$B96,IF(DATOS_[[Check Periodo Ref.]:[Check Periodo Ref.]]="Dentro",IF(DATOS_[[Check Equiparado]:[Check Equiparado]]="Sí",IF(DATOS!AY$5="Sí",(1/DATOS_[[% anualiz]:[% anualiz]]),1)*IF(DATOS!AY$4="Sí",1/DATOS_[[% normaliz]:[% normaliz]],1)*(DATOS_[Conc.Sal.21])))))))),
0)</f>
        <v>0</v>
      </c>
      <c r="AE97" s="111">
        <f t="array" ref="AE97">IFERROR(
(MEDIAN((IF(DATOS_[[Sexo]:[Sexo]]=$B97,IF(DATOS_[[AGRUP. CLAS. PROF.]:[AGRUP. CLAS. PROF.]]=$B96,IF(DATOS_[[Check Periodo Ref.]:[Check Periodo Ref.]]="Dentro",IF(DATOS_[[Check Equiparado]:[Check Equiparado]]="Sí",IF(DATOS!AZ$5="Sí",(1/DATOS_[[% anualiz]:[% anualiz]]),1)*IF(DATOS!AZ$4="Sí",1/DATOS_[[% normaliz]:[% normaliz]],1)*(DATOS_[Conc.Sal.22])))))))),
0)</f>
        <v>0</v>
      </c>
      <c r="AF97" s="111">
        <f t="array" ref="AF97">IFERROR(
(MEDIAN((IF(DATOS_[[Sexo]:[Sexo]]=$B97,IF(DATOS_[[AGRUP. CLAS. PROF.]:[AGRUP. CLAS. PROF.]]=$B96,IF(DATOS_[[Check Periodo Ref.]:[Check Periodo Ref.]]="Dentro",IF(DATOS_[[Check Equiparado]:[Check Equiparado]]="Sí",IF(DATOS!BA$5="Sí",(1/DATOS_[[% anualiz]:[% anualiz]]),1)*IF(DATOS!BA$4="Sí",1/DATOS_[[% normaliz]:[% normaliz]],1)*(DATOS_[Conc.Sal.23])))))))),
0)</f>
        <v>0</v>
      </c>
      <c r="AG97" s="111">
        <f t="array" ref="AG97">IFERROR(
(MEDIAN((IF(DATOS_[[Sexo]:[Sexo]]=$B97,IF(DATOS_[[AGRUP. CLAS. PROF.]:[AGRUP. CLAS. PROF.]]=$B96,IF(DATOS_[[Check Periodo Ref.]:[Check Periodo Ref.]]="Dentro",IF(DATOS_[[Check Equiparado]:[Check Equiparado]]="Sí",IF(DATOS!BB$5="Sí",(1/DATOS_[[% anualiz]:[% anualiz]]),1)*IF(DATOS!BB$4="Sí",1/DATOS_[[% normaliz]:[% normaliz]],1)*(DATOS_[Conc.Sal.24])))))))),
0)</f>
        <v>0</v>
      </c>
      <c r="AH97" s="111">
        <f t="array" ref="AH97">IFERROR(
(MEDIAN((IF(DATOS_[[Sexo]:[Sexo]]=$B97,IF(DATOS_[[AGRUP. CLAS. PROF.]:[AGRUP. CLAS. PROF.]]=$B96,IF(DATOS_[[Check Periodo Ref.]:[Check Periodo Ref.]]="Dentro",IF(DATOS_[[Check Equiparado]:[Check Equiparado]]="Sí",IF(DATOS!BC$5="Sí",(1/DATOS_[[% anualiz]:[% anualiz]]),1)*IF(DATOS!BC$4="Sí",1/DATOS_[[% normaliz]:[% normaliz]],1)*(DATOS_[Conc.Sal.25])))))))),
0)</f>
        <v>0</v>
      </c>
      <c r="AI97" s="111">
        <f t="array" ref="AI97">IFERROR(
(MEDIAN((IF(DATOS_[[Sexo]:[Sexo]]=$B97,IF(DATOS_[[AGRUP. CLAS. PROF.]:[AGRUP. CLAS. PROF.]]=$B96,IF(DATOS_[[Check Periodo Ref.]:[Check Periodo Ref.]]="Dentro",IF(DATOS_[[Check Equiparado]:[Check Equiparado]]="Sí",IF(DATOS!BD$5="Sí",(1/DATOS_[[% anualiz]:[% anualiz]]),1)*IF(DATOS!BD$4="Sí",1/DATOS_[[% normaliz]:[% normaliz]],1)*(DATOS_[Conc.Sal.26])))))))),
0)</f>
        <v>0</v>
      </c>
      <c r="AJ97" s="111">
        <f t="array" ref="AJ97">IFERROR(
(MEDIAN((IF(DATOS_[[Sexo]:[Sexo]]=$B97,IF(DATOS_[[AGRUP. CLAS. PROF.]:[AGRUP. CLAS. PROF.]]=$B96,IF(DATOS_[[Check Periodo Ref.]:[Check Periodo Ref.]]="Dentro",IF(DATOS_[[Check Equiparado]:[Check Equiparado]]="Sí",IF(DATOS!BE$5="Sí",(1/DATOS_[[% anualiz]:[% anualiz]]),1)*IF(DATOS!BE$4="Sí",1/DATOS_[[% normaliz]:[% normaliz]],1)*(DATOS_[Conc.Sal.27])))))))),
0)</f>
        <v>0</v>
      </c>
      <c r="AK97" s="111">
        <f t="array" ref="AK97">IFERROR(
(MEDIAN((IF(DATOS_[[Sexo]:[Sexo]]=$B97,IF(DATOS_[[AGRUP. CLAS. PROF.]:[AGRUP. CLAS. PROF.]]=$B96,IF(DATOS_[[Check Periodo Ref.]:[Check Periodo Ref.]]="Dentro",IF(DATOS_[[Check Equiparado]:[Check Equiparado]]="Sí",IF(DATOS!BF$5="Sí",(1/DATOS_[[% anualiz]:[% anualiz]]),1)*IF(DATOS!BF$4="Sí",1/DATOS_[[% normaliz]:[% normaliz]],1)*(DATOS_[Conc.Sal.28])))))))),
0)</f>
        <v>0</v>
      </c>
      <c r="AL97" s="111">
        <f t="array" ref="AL97">IFERROR(
(MEDIAN((IF(DATOS_[[Sexo]:[Sexo]]=$B97,IF(DATOS_[[AGRUP. CLAS. PROF.]:[AGRUP. CLAS. PROF.]]=$B96,IF(DATOS_[[Check Periodo Ref.]:[Check Periodo Ref.]]="Dentro",IF(DATOS_[[Check Equiparado]:[Check Equiparado]]="Sí",IF(DATOS!BG$5="Sí",(1/DATOS_[[% anualiz]:[% anualiz]]),1)*IF(DATOS!BG$4="Sí",1/DATOS_[[% normaliz]:[% normaliz]],1)*(DATOS_[Conc.Sal.29])))))))),
0)</f>
        <v>0</v>
      </c>
      <c r="AM97" s="111">
        <f t="array" ref="AM97">IFERROR(
(MEDIAN((IF(DATOS_[[Sexo]:[Sexo]]=$B97,IF(DATOS_[[AGRUP. CLAS. PROF.]:[AGRUP. CLAS. PROF.]]=$B96,IF(DATOS_[[Check Periodo Ref.]:[Check Periodo Ref.]]="Dentro",IF(DATOS_[[Check Equiparado]:[Check Equiparado]]="Sí",IF(DATOS!BH$5="Sí",(1/DATOS_[[% anualiz]:[% anualiz]]),1)*IF(DATOS!BH$4="Sí",1/DATOS_[[% normaliz]:[% normaliz]],1)*(DATOS_[Conc.Sal.30])))))))),
0)</f>
        <v>0</v>
      </c>
      <c r="AN97" s="112">
        <f t="array" ref="AN97">IFERROR(
MEDIAN(IF(DATOS_[Sexo]=$B97,IF(DATOS_[[AGRUP. CLAS. PROF.]:[AGRUP. CLAS. PROF.]]=$B96,IF(DATOS_[Check Equiparado]="Sí",IF(DATOS_[Check Periodo Ref.]="Dentro",DATOS_[Tot COMPL.SAL Eq],FALSE))))),
0)</f>
        <v>0</v>
      </c>
      <c r="AO97" s="113">
        <f t="array" ref="AO97">IFERROR(
MEDIAN(IF(DATOS_[Sexo]=$B97,IF(DATOS_[[AGRUP. CLAS. PROF.]:[AGRUP. CLAS. PROF.]]=$B96,IF(DATOS_[Check Equiparado]="Sí",IF(DATOS_[Check Periodo Ref.]="Dentro",DATOS_[TOTAL SALARIO Eq],FALSE))))),
0)</f>
        <v>0</v>
      </c>
      <c r="AP97" s="114">
        <f t="array" ref="AP97">IFERROR(
(MEDIAN((IF(DATOS_[[Sexo]:[Sexo]]=$B97,IF(DATOS_[[AGRUP. CLAS. PROF.]:[AGRUP. CLAS. PROF.]]=$B96,IF(DATOS_[[Check Periodo Ref.]:[Check Periodo Ref.]]="Dentro",IF(DATOS_[[Check Equiparado]:[Check Equiparado]]="Sí",IF(DATOS!BI$5="Sí",(1/DATOS_[[% anualiz]:[% anualiz]]),1)*IF(DATOS!BI$4="Sí",1/DATOS_[[% normaliz]:[% normaliz]],1)*(DATOS_[C.Extra.01])))))))),
0)</f>
        <v>0</v>
      </c>
      <c r="AQ97" s="114">
        <f t="array" ref="AQ97">IFERROR(
(MEDIAN((IF(DATOS_[[Sexo]:[Sexo]]=$B97,IF(DATOS_[[AGRUP. CLAS. PROF.]:[AGRUP. CLAS. PROF.]]=$B96,IF(DATOS_[[Check Periodo Ref.]:[Check Periodo Ref.]]="Dentro",IF(DATOS_[[Check Equiparado]:[Check Equiparado]]="Sí",IF(DATOS!BJ$5="Sí",(1/DATOS_[[% anualiz]:[% anualiz]]),1)*IF(DATOS!BJ$4="Sí",1/DATOS_[[% normaliz]:[% normaliz]],1)*(DATOS_[C.Extra.02])))))))),
0)</f>
        <v>0</v>
      </c>
      <c r="AR97" s="114">
        <f t="array" ref="AR97">IFERROR(
(MEDIAN((IF(DATOS_[[Sexo]:[Sexo]]=$B97,IF(DATOS_[[AGRUP. CLAS. PROF.]:[AGRUP. CLAS. PROF.]]=$B96,IF(DATOS_[[Check Periodo Ref.]:[Check Periodo Ref.]]="Dentro",IF(DATOS_[[Check Equiparado]:[Check Equiparado]]="Sí",IF(DATOS!BK$5="Sí",(1/DATOS_[[% anualiz]:[% anualiz]]),1)*IF(DATOS!BK$4="Sí",1/DATOS_[[% normaliz]:[% normaliz]],1)*(DATOS_[C.Extra.03])))))))),
0)</f>
        <v>0</v>
      </c>
      <c r="AS97" s="114">
        <f t="array" ref="AS97">IFERROR(
(MEDIAN((IF(DATOS_[[Sexo]:[Sexo]]=$B97,IF(DATOS_[[AGRUP. CLAS. PROF.]:[AGRUP. CLAS. PROF.]]=$B96,IF(DATOS_[[Check Periodo Ref.]:[Check Periodo Ref.]]="Dentro",IF(DATOS_[[Check Equiparado]:[Check Equiparado]]="Sí",IF(DATOS!BL$5="Sí",(1/DATOS_[[% anualiz]:[% anualiz]]),1)*IF(DATOS!BL$4="Sí",1/DATOS_[[% normaliz]:[% normaliz]],1)*(DATOS_[C.Extra.04])))))))),
0)</f>
        <v>0</v>
      </c>
      <c r="AT97" s="114">
        <f t="array" ref="AT97">IFERROR(
(MEDIAN((IF(DATOS_[[Sexo]:[Sexo]]=$B97,IF(DATOS_[[AGRUP. CLAS. PROF.]:[AGRUP. CLAS. PROF.]]=$B96,IF(DATOS_[[Check Periodo Ref.]:[Check Periodo Ref.]]="Dentro",IF(DATOS_[[Check Equiparado]:[Check Equiparado]]="Sí",IF(DATOS!BM$5="Sí",(1/DATOS_[[% anualiz]:[% anualiz]]),1)*IF(DATOS!BM$4="Sí",1/DATOS_[[% normaliz]:[% normaliz]],1)*(DATOS_[C.Extra.05])))))))),
0)</f>
        <v>0</v>
      </c>
      <c r="AU97" s="115">
        <f t="array" ref="AU97">IFERROR(
MEDIAN(IF(DATOS_[Sexo]=$B97,IF(DATOS_[[AGRUP. CLAS. PROF.]:[AGRUP. CLAS. PROF.]]=$B96,IF(DATOS_[Check Equiparado]="Sí",IF(DATOS_[Check Periodo Ref.]="Dentro",DATOS_[Tot Extrasalarial Eq],FALSE))))),
0)</f>
        <v>0</v>
      </c>
      <c r="AV97" s="116">
        <f t="array" ref="AV97">IFERROR(
MEDIAN(IF(DATOS_[Sexo]=$B97,IF(DATOS_[[AGRUP. CLAS. PROF.]:[AGRUP. CLAS. PROF.]]=$B96,IF(DATOS_[Check Equiparado]="Sí",IF(DATOS_[Check Periodo Ref.]="Dentro",DATOS_[TOTAL Retrib Eq],FALSE))))),
0)</f>
        <v>0</v>
      </c>
    </row>
    <row r="98" spans="1:48" x14ac:dyDescent="0.3">
      <c r="A98" s="42" t="str">
        <f t="shared" ref="A98" si="114">+A97</f>
        <v>[ocultar]</v>
      </c>
      <c r="B98" s="86" t="s">
        <v>163</v>
      </c>
      <c r="C98" s="33">
        <f t="array" ref="C98">SUM(IF($B98=DATOS_[Sexo],
IF($B96=DATOS_[AGRUP. CLAS. PROF.],
IF("Dentro"=DATOS_[Check Periodo Ref.],
1/(COUNTIFS(DATOS_[Sexo],$B98,DATOS_[AGRUP. CLAS. PROF.],$B96,DATOS_[Check Periodo Ref.],"Dentro",DATOS_[id],DATOS_[id]))))))</f>
        <v>0</v>
      </c>
      <c r="D98" s="35">
        <f>COUNTIFS(DATOS_[AGRUP. CLAS. PROF.],$B96,DATOS_[Sexo],$B98,DATOS_[Check Periodo Ref.],"Dentro")</f>
        <v>0</v>
      </c>
      <c r="E98" s="35">
        <f>COUNTIFS(DATOS_[AGRUP. CLAS. PROF.],$B96,DATOS_[Sexo],$B98,DATOS_[Check Periodo Ref.],"Dentro",DATOS_[Check Nº SC Norm],"Sí")</f>
        <v>0</v>
      </c>
      <c r="F98" s="35">
        <f>COUNTIFS(DATOS_[AGRUP. CLAS. PROF.],$B96,DATOS_[Sexo],$B98,DATOS_[Check Periodo Ref.],"Dentro",DATOS_[Check Nº SC Anualiz],"Sí")</f>
        <v>0</v>
      </c>
      <c r="G98" s="35">
        <f>COUNTIFS(DATOS_[AGRUP. CLAS. PROF.],$B96,DATOS_[Sexo],$B98,DATOS_[Check Periodo Ref.],"Dentro",DATOS_[Check Nº SC Norm y Anualiz],"Sí")</f>
        <v>0</v>
      </c>
      <c r="H98" s="35">
        <f>COUNTIFS(DATOS_[AGRUP. CLAS. PROF.],$B96,DATOS_[Sexo],$B98,DATOS_[Check Periodo Ref.],"Dentro",DATOS_[Check Equiparación],"Sí")</f>
        <v>0</v>
      </c>
      <c r="I98" s="110" cm="1">
        <f t="array" ref="I98">IFERROR(
MEDIAN(IF(DATOS_[Sexo]=$B98,IF(DATOS_[[AGRUP. CLAS. PROF.]:[AGRUP. CLAS. PROF.]]=$B96,IF(DATOS_[Check Equiparado]="Sí",IF(DATOS_[Check Periodo Ref.]="Dentro",DATOS_[SALARIO BASE Eq],FALSE))))),
0)</f>
        <v>0</v>
      </c>
      <c r="J98" s="111">
        <f t="array" ref="J98">IFERROR(
(MEDIAN((IF(DATOS_[[Sexo]:[Sexo]]=$B98,IF(DATOS_[[AGRUP. CLAS. PROF.]:[AGRUP. CLAS. PROF.]]=$B96,IF(DATOS_[[Check Periodo Ref.]:[Check Periodo Ref.]]="Dentro",IF(DATOS_[[Check Equiparado]:[Check Equiparado]]="Sí",IF(DATOS!AE$5="Sí",(1/DATOS_[[% anualiz]:[% anualiz]]),1)*IF(DATOS!AE$4="Sí",1/DATOS_[[% normaliz]:[% normaliz]],1)*(DATOS_[Conc.Sal.01])))))))),
0)</f>
        <v>0</v>
      </c>
      <c r="K98" s="111">
        <f t="array" ref="K98">IFERROR(
(MEDIAN((IF(DATOS_[[Sexo]:[Sexo]]=$B98,IF(DATOS_[[AGRUP. CLAS. PROF.]:[AGRUP. CLAS. PROF.]]=$B96,IF(DATOS_[[Check Periodo Ref.]:[Check Periodo Ref.]]="Dentro",IF(DATOS_[[Check Equiparado]:[Check Equiparado]]="Sí",IF(DATOS!AF$5="Sí",(1/DATOS_[[% anualiz]:[% anualiz]]),1)*IF(DATOS!AF$4="Sí",1/DATOS_[[% normaliz]:[% normaliz]],1)*(DATOS_[Conc.Sal.02])))))))),
0)</f>
        <v>0</v>
      </c>
      <c r="L98" s="111">
        <f t="array" ref="L98">IFERROR(
(MEDIAN((IF(DATOS_[[Sexo]:[Sexo]]=$B98,IF(DATOS_[[AGRUP. CLAS. PROF.]:[AGRUP. CLAS. PROF.]]=$B96,IF(DATOS_[[Check Periodo Ref.]:[Check Periodo Ref.]]="Dentro",IF(DATOS_[[Check Equiparado]:[Check Equiparado]]="Sí",IF(DATOS!AG$5="Sí",(1/DATOS_[[% anualiz]:[% anualiz]]),1)*IF(DATOS!AG$4="Sí",1/DATOS_[[% normaliz]:[% normaliz]],1)*(DATOS_[Conc.Sal.03])))))))),
0)</f>
        <v>0</v>
      </c>
      <c r="M98" s="111">
        <f t="array" ref="M98">IFERROR(
(MEDIAN((IF(DATOS_[[Sexo]:[Sexo]]=$B98,IF(DATOS_[[AGRUP. CLAS. PROF.]:[AGRUP. CLAS. PROF.]]=$B96,IF(DATOS_[[Check Periodo Ref.]:[Check Periodo Ref.]]="Dentro",IF(DATOS_[[Check Equiparado]:[Check Equiparado]]="Sí",IF(DATOS!AH$5="Sí",(1/DATOS_[[% anualiz]:[% anualiz]]),1)*IF(DATOS!AH$4="Sí",1/DATOS_[[% normaliz]:[% normaliz]],1)*(DATOS_[Conc.Sal.04])))))))),
0)</f>
        <v>0</v>
      </c>
      <c r="N98" s="111">
        <f t="array" ref="N98">IFERROR(
(MEDIAN((IF(DATOS_[[Sexo]:[Sexo]]=$B98,IF(DATOS_[[AGRUP. CLAS. PROF.]:[AGRUP. CLAS. PROF.]]=$B96,IF(DATOS_[[Check Periodo Ref.]:[Check Periodo Ref.]]="Dentro",IF(DATOS_[[Check Equiparado]:[Check Equiparado]]="Sí",IF(DATOS!AI$5="Sí",(1/DATOS_[[% anualiz]:[% anualiz]]),1)*IF(DATOS!AI$4="Sí",1/DATOS_[[% normaliz]:[% normaliz]],1)*(DATOS_[Conc.Sal.05])))))))),
0)</f>
        <v>0</v>
      </c>
      <c r="O98" s="111">
        <f t="array" ref="O98">IFERROR(
(MEDIAN((IF(DATOS_[[Sexo]:[Sexo]]=$B98,IF(DATOS_[[AGRUP. CLAS. PROF.]:[AGRUP. CLAS. PROF.]]=$B96,IF(DATOS_[[Check Periodo Ref.]:[Check Periodo Ref.]]="Dentro",IF(DATOS_[[Check Equiparado]:[Check Equiparado]]="Sí",IF(DATOS!AJ$5="Sí",(1/DATOS_[[% anualiz]:[% anualiz]]),1)*IF(DATOS!AJ$4="Sí",1/DATOS_[[% normaliz]:[% normaliz]],1)*(DATOS_[Conc.Sal.06])))))))),
0)</f>
        <v>0</v>
      </c>
      <c r="P98" s="111">
        <f t="array" ref="P98">IFERROR(
(MEDIAN((IF(DATOS_[[Sexo]:[Sexo]]=$B98,IF(DATOS_[[AGRUP. CLAS. PROF.]:[AGRUP. CLAS. PROF.]]=$B96,IF(DATOS_[[Check Periodo Ref.]:[Check Periodo Ref.]]="Dentro",IF(DATOS_[[Check Equiparado]:[Check Equiparado]]="Sí",IF(DATOS!AK$5="Sí",(1/DATOS_[[% anualiz]:[% anualiz]]),1)*IF(DATOS!AK$4="Sí",1/DATOS_[[% normaliz]:[% normaliz]],1)*(DATOS_[Conc.Sal.07])))))))),
0)</f>
        <v>0</v>
      </c>
      <c r="Q98" s="111">
        <f t="array" ref="Q98">IFERROR(
(MEDIAN((IF(DATOS_[[Sexo]:[Sexo]]=$B98,IF(DATOS_[[AGRUP. CLAS. PROF.]:[AGRUP. CLAS. PROF.]]=$B96,IF(DATOS_[[Check Periodo Ref.]:[Check Periodo Ref.]]="Dentro",IF(DATOS_[[Check Equiparado]:[Check Equiparado]]="Sí",IF(DATOS!AL$5="Sí",(1/DATOS_[[% anualiz]:[% anualiz]]),1)*IF(DATOS!AL$4="Sí",1/DATOS_[[% normaliz]:[% normaliz]],1)*(DATOS_[Conc.Sal.08])))))))),
0)</f>
        <v>0</v>
      </c>
      <c r="R98" s="111">
        <f t="array" ref="R98">IFERROR(
(MEDIAN((IF(DATOS_[[Sexo]:[Sexo]]=$B98,IF(DATOS_[[AGRUP. CLAS. PROF.]:[AGRUP. CLAS. PROF.]]=$B96,IF(DATOS_[[Check Periodo Ref.]:[Check Periodo Ref.]]="Dentro",IF(DATOS_[[Check Equiparado]:[Check Equiparado]]="Sí",IF(DATOS!AM$5="Sí",(1/DATOS_[[% anualiz]:[% anualiz]]),1)*IF(DATOS!AM$4="Sí",1/DATOS_[[% normaliz]:[% normaliz]],1)*(DATOS_[Conc.Sal.09])))))))),
0)</f>
        <v>0</v>
      </c>
      <c r="S98" s="111">
        <f t="array" ref="S98">IFERROR(
(MEDIAN((IF(DATOS_[[Sexo]:[Sexo]]=$B98,IF(DATOS_[[AGRUP. CLAS. PROF.]:[AGRUP. CLAS. PROF.]]=$B96,IF(DATOS_[[Check Periodo Ref.]:[Check Periodo Ref.]]="Dentro",IF(DATOS_[[Check Equiparado]:[Check Equiparado]]="Sí",IF(DATOS!AN$5="Sí",(1/DATOS_[[% anualiz]:[% anualiz]]),1)*IF(DATOS!AN$4="Sí",1/DATOS_[[% normaliz]:[% normaliz]],1)*(DATOS_[Conc.Sal.10])))))))),
0)</f>
        <v>0</v>
      </c>
      <c r="T98" s="111">
        <f t="array" ref="T98">IFERROR(
(MEDIAN((IF(DATOS_[[Sexo]:[Sexo]]=$B98,IF(DATOS_[[AGRUP. CLAS. PROF.]:[AGRUP. CLAS. PROF.]]=$B96,IF(DATOS_[[Check Periodo Ref.]:[Check Periodo Ref.]]="Dentro",IF(DATOS_[[Check Equiparado]:[Check Equiparado]]="Sí",IF(DATOS!AO$5="Sí",(1/DATOS_[[% anualiz]:[% anualiz]]),1)*IF(DATOS!AO$4="Sí",1/DATOS_[[% normaliz]:[% normaliz]],1)*(DATOS_[Conc.Sal.11])))))))),
0)</f>
        <v>0</v>
      </c>
      <c r="U98" s="111">
        <f t="array" ref="U98">IFERROR(
(MEDIAN((IF(DATOS_[[Sexo]:[Sexo]]=$B98,IF(DATOS_[[AGRUP. CLAS. PROF.]:[AGRUP. CLAS. PROF.]]=$B96,IF(DATOS_[[Check Periodo Ref.]:[Check Periodo Ref.]]="Dentro",IF(DATOS_[[Check Equiparado]:[Check Equiparado]]="Sí",IF(DATOS!AP$5="Sí",(1/DATOS_[[% anualiz]:[% anualiz]]),1)*IF(DATOS!AP$4="Sí",1/DATOS_[[% normaliz]:[% normaliz]],1)*(DATOS_[Conc.Sal.12])))))))),
0)</f>
        <v>0</v>
      </c>
      <c r="V98" s="111">
        <f t="array" ref="V98">IFERROR(
(MEDIAN((IF(DATOS_[[Sexo]:[Sexo]]=$B98,IF(DATOS_[[AGRUP. CLAS. PROF.]:[AGRUP. CLAS. PROF.]]=$B96,IF(DATOS_[[Check Periodo Ref.]:[Check Periodo Ref.]]="Dentro",IF(DATOS_[[Check Equiparado]:[Check Equiparado]]="Sí",IF(DATOS!AQ$5="Sí",(1/DATOS_[[% anualiz]:[% anualiz]]),1)*IF(DATOS!AQ$4="Sí",1/DATOS_[[% normaliz]:[% normaliz]],1)*(DATOS_[Conc.Sal.13])))))))),
0)</f>
        <v>0</v>
      </c>
      <c r="W98" s="111">
        <f t="array" ref="W98">IFERROR(
(MEDIAN((IF(DATOS_[[Sexo]:[Sexo]]=$B98,IF(DATOS_[[AGRUP. CLAS. PROF.]:[AGRUP. CLAS. PROF.]]=$B96,IF(DATOS_[[Check Periodo Ref.]:[Check Periodo Ref.]]="Dentro",IF(DATOS_[[Check Equiparado]:[Check Equiparado]]="Sí",IF(DATOS!AR$5="Sí",(1/DATOS_[[% anualiz]:[% anualiz]]),1)*IF(DATOS!AR$4="Sí",1/DATOS_[[% normaliz]:[% normaliz]],1)*(DATOS_[Conc.Sal.14])))))))),
0)</f>
        <v>0</v>
      </c>
      <c r="X98" s="111">
        <f t="array" ref="X98">IFERROR(
(MEDIAN((IF(DATOS_[[Sexo]:[Sexo]]=$B98,IF(DATOS_[[AGRUP. CLAS. PROF.]:[AGRUP. CLAS. PROF.]]=$B96,IF(DATOS_[[Check Periodo Ref.]:[Check Periodo Ref.]]="Dentro",IF(DATOS_[[Check Equiparado]:[Check Equiparado]]="Sí",IF(DATOS!AS$5="Sí",(1/DATOS_[[% anualiz]:[% anualiz]]),1)*IF(DATOS!AS$4="Sí",1/DATOS_[[% normaliz]:[% normaliz]],1)*(DATOS_[Conc.Sal.15])))))))),
0)</f>
        <v>0</v>
      </c>
      <c r="Y98" s="111">
        <f t="array" ref="Y98">IFERROR(
(MEDIAN((IF(DATOS_[[Sexo]:[Sexo]]=$B98,IF(DATOS_[[AGRUP. CLAS. PROF.]:[AGRUP. CLAS. PROF.]]=$B96,IF(DATOS_[[Check Periodo Ref.]:[Check Periodo Ref.]]="Dentro",IF(DATOS_[[Check Equiparado]:[Check Equiparado]]="Sí",IF(DATOS!AT$5="Sí",(1/DATOS_[[% anualiz]:[% anualiz]]),1)*IF(DATOS!AT$4="Sí",1/DATOS_[[% normaliz]:[% normaliz]],1)*(DATOS_[Conc.Sal.16])))))))),
0)</f>
        <v>0</v>
      </c>
      <c r="Z98" s="111">
        <f t="array" ref="Z98">IFERROR(
(MEDIAN((IF(DATOS_[[Sexo]:[Sexo]]=$B98,IF(DATOS_[[AGRUP. CLAS. PROF.]:[AGRUP. CLAS. PROF.]]=$B96,IF(DATOS_[[Check Periodo Ref.]:[Check Periodo Ref.]]="Dentro",IF(DATOS_[[Check Equiparado]:[Check Equiparado]]="Sí",IF(DATOS!AU$5="Sí",(1/DATOS_[[% anualiz]:[% anualiz]]),1)*IF(DATOS!AU$4="Sí",1/DATOS_[[% normaliz]:[% normaliz]],1)*(DATOS_[Conc.Sal.17])))))))),
0)</f>
        <v>0</v>
      </c>
      <c r="AA98" s="111">
        <f t="array" ref="AA98">IFERROR(
(MEDIAN((IF(DATOS_[[Sexo]:[Sexo]]=$B98,IF(DATOS_[[AGRUP. CLAS. PROF.]:[AGRUP. CLAS. PROF.]]=$B96,IF(DATOS_[[Check Periodo Ref.]:[Check Periodo Ref.]]="Dentro",IF(DATOS_[[Check Equiparado]:[Check Equiparado]]="Sí",IF(DATOS!AV$5="Sí",(1/DATOS_[[% anualiz]:[% anualiz]]),1)*IF(DATOS!AV$4="Sí",1/DATOS_[[% normaliz]:[% normaliz]],1)*(DATOS_[Conc.Sal.18])))))))),
0)</f>
        <v>0</v>
      </c>
      <c r="AB98" s="111">
        <f t="array" ref="AB98">IFERROR(
(MEDIAN((IF(DATOS_[[Sexo]:[Sexo]]=$B98,IF(DATOS_[[AGRUP. CLAS. PROF.]:[AGRUP. CLAS. PROF.]]=$B96,IF(DATOS_[[Check Periodo Ref.]:[Check Periodo Ref.]]="Dentro",IF(DATOS_[[Check Equiparado]:[Check Equiparado]]="Sí",IF(DATOS!AW$5="Sí",(1/DATOS_[[% anualiz]:[% anualiz]]),1)*IF(DATOS!AW$4="Sí",1/DATOS_[[% normaliz]:[% normaliz]],1)*(DATOS_[Conc.Sal.19])))))))),
0)</f>
        <v>0</v>
      </c>
      <c r="AC98" s="111">
        <f t="array" ref="AC98">IFERROR(
(MEDIAN((IF(DATOS_[[Sexo]:[Sexo]]=$B98,IF(DATOS_[[AGRUP. CLAS. PROF.]:[AGRUP. CLAS. PROF.]]=$B96,IF(DATOS_[[Check Periodo Ref.]:[Check Periodo Ref.]]="Dentro",IF(DATOS_[[Check Equiparado]:[Check Equiparado]]="Sí",IF(DATOS!AX$5="Sí",(1/DATOS_[[% anualiz]:[% anualiz]]),1)*IF(DATOS!AX$4="Sí",1/DATOS_[[% normaliz]:[% normaliz]],1)*(DATOS_[Conc.Sal.20])))))))),
0)</f>
        <v>0</v>
      </c>
      <c r="AD98" s="111">
        <f t="array" ref="AD98">IFERROR(
(MEDIAN((IF(DATOS_[[Sexo]:[Sexo]]=$B98,IF(DATOS_[[AGRUP. CLAS. PROF.]:[AGRUP. CLAS. PROF.]]=$B96,IF(DATOS_[[Check Periodo Ref.]:[Check Periodo Ref.]]="Dentro",IF(DATOS_[[Check Equiparado]:[Check Equiparado]]="Sí",IF(DATOS!AY$5="Sí",(1/DATOS_[[% anualiz]:[% anualiz]]),1)*IF(DATOS!AY$4="Sí",1/DATOS_[[% normaliz]:[% normaliz]],1)*(DATOS_[Conc.Sal.21])))))))),
0)</f>
        <v>0</v>
      </c>
      <c r="AE98" s="111">
        <f t="array" ref="AE98">IFERROR(
(MEDIAN((IF(DATOS_[[Sexo]:[Sexo]]=$B98,IF(DATOS_[[AGRUP. CLAS. PROF.]:[AGRUP. CLAS. PROF.]]=$B96,IF(DATOS_[[Check Periodo Ref.]:[Check Periodo Ref.]]="Dentro",IF(DATOS_[[Check Equiparado]:[Check Equiparado]]="Sí",IF(DATOS!AZ$5="Sí",(1/DATOS_[[% anualiz]:[% anualiz]]),1)*IF(DATOS!AZ$4="Sí",1/DATOS_[[% normaliz]:[% normaliz]],1)*(DATOS_[Conc.Sal.22])))))))),
0)</f>
        <v>0</v>
      </c>
      <c r="AF98" s="111">
        <f t="array" ref="AF98">IFERROR(
(MEDIAN((IF(DATOS_[[Sexo]:[Sexo]]=$B98,IF(DATOS_[[AGRUP. CLAS. PROF.]:[AGRUP. CLAS. PROF.]]=$B96,IF(DATOS_[[Check Periodo Ref.]:[Check Periodo Ref.]]="Dentro",IF(DATOS_[[Check Equiparado]:[Check Equiparado]]="Sí",IF(DATOS!BA$5="Sí",(1/DATOS_[[% anualiz]:[% anualiz]]),1)*IF(DATOS!BA$4="Sí",1/DATOS_[[% normaliz]:[% normaliz]],1)*(DATOS_[Conc.Sal.23])))))))),
0)</f>
        <v>0</v>
      </c>
      <c r="AG98" s="111">
        <f t="array" ref="AG98">IFERROR(
(MEDIAN((IF(DATOS_[[Sexo]:[Sexo]]=$B98,IF(DATOS_[[AGRUP. CLAS. PROF.]:[AGRUP. CLAS. PROF.]]=$B96,IF(DATOS_[[Check Periodo Ref.]:[Check Periodo Ref.]]="Dentro",IF(DATOS_[[Check Equiparado]:[Check Equiparado]]="Sí",IF(DATOS!BB$5="Sí",(1/DATOS_[[% anualiz]:[% anualiz]]),1)*IF(DATOS!BB$4="Sí",1/DATOS_[[% normaliz]:[% normaliz]],1)*(DATOS_[Conc.Sal.24])))))))),
0)</f>
        <v>0</v>
      </c>
      <c r="AH98" s="111">
        <f t="array" ref="AH98">IFERROR(
(MEDIAN((IF(DATOS_[[Sexo]:[Sexo]]=$B98,IF(DATOS_[[AGRUP. CLAS. PROF.]:[AGRUP. CLAS. PROF.]]=$B96,IF(DATOS_[[Check Periodo Ref.]:[Check Periodo Ref.]]="Dentro",IF(DATOS_[[Check Equiparado]:[Check Equiparado]]="Sí",IF(DATOS!BC$5="Sí",(1/DATOS_[[% anualiz]:[% anualiz]]),1)*IF(DATOS!BC$4="Sí",1/DATOS_[[% normaliz]:[% normaliz]],1)*(DATOS_[Conc.Sal.25])))))))),
0)</f>
        <v>0</v>
      </c>
      <c r="AI98" s="111">
        <f t="array" ref="AI98">IFERROR(
(MEDIAN((IF(DATOS_[[Sexo]:[Sexo]]=$B98,IF(DATOS_[[AGRUP. CLAS. PROF.]:[AGRUP. CLAS. PROF.]]=$B96,IF(DATOS_[[Check Periodo Ref.]:[Check Periodo Ref.]]="Dentro",IF(DATOS_[[Check Equiparado]:[Check Equiparado]]="Sí",IF(DATOS!BD$5="Sí",(1/DATOS_[[% anualiz]:[% anualiz]]),1)*IF(DATOS!BD$4="Sí",1/DATOS_[[% normaliz]:[% normaliz]],1)*(DATOS_[Conc.Sal.26])))))))),
0)</f>
        <v>0</v>
      </c>
      <c r="AJ98" s="111">
        <f t="array" ref="AJ98">IFERROR(
(MEDIAN((IF(DATOS_[[Sexo]:[Sexo]]=$B98,IF(DATOS_[[AGRUP. CLAS. PROF.]:[AGRUP. CLAS. PROF.]]=$B96,IF(DATOS_[[Check Periodo Ref.]:[Check Periodo Ref.]]="Dentro",IF(DATOS_[[Check Equiparado]:[Check Equiparado]]="Sí",IF(DATOS!BE$5="Sí",(1/DATOS_[[% anualiz]:[% anualiz]]),1)*IF(DATOS!BE$4="Sí",1/DATOS_[[% normaliz]:[% normaliz]],1)*(DATOS_[Conc.Sal.27])))))))),
0)</f>
        <v>0</v>
      </c>
      <c r="AK98" s="111">
        <f t="array" ref="AK98">IFERROR(
(MEDIAN((IF(DATOS_[[Sexo]:[Sexo]]=$B98,IF(DATOS_[[AGRUP. CLAS. PROF.]:[AGRUP. CLAS. PROF.]]=$B96,IF(DATOS_[[Check Periodo Ref.]:[Check Periodo Ref.]]="Dentro",IF(DATOS_[[Check Equiparado]:[Check Equiparado]]="Sí",IF(DATOS!BF$5="Sí",(1/DATOS_[[% anualiz]:[% anualiz]]),1)*IF(DATOS!BF$4="Sí",1/DATOS_[[% normaliz]:[% normaliz]],1)*(DATOS_[Conc.Sal.28])))))))),
0)</f>
        <v>0</v>
      </c>
      <c r="AL98" s="111">
        <f t="array" ref="AL98">IFERROR(
(MEDIAN((IF(DATOS_[[Sexo]:[Sexo]]=$B98,IF(DATOS_[[AGRUP. CLAS. PROF.]:[AGRUP. CLAS. PROF.]]=$B96,IF(DATOS_[[Check Periodo Ref.]:[Check Periodo Ref.]]="Dentro",IF(DATOS_[[Check Equiparado]:[Check Equiparado]]="Sí",IF(DATOS!BG$5="Sí",(1/DATOS_[[% anualiz]:[% anualiz]]),1)*IF(DATOS!BG$4="Sí",1/DATOS_[[% normaliz]:[% normaliz]],1)*(DATOS_[Conc.Sal.29])))))))),
0)</f>
        <v>0</v>
      </c>
      <c r="AM98" s="111">
        <f t="array" ref="AM98">IFERROR(
(MEDIAN((IF(DATOS_[[Sexo]:[Sexo]]=$B98,IF(DATOS_[[AGRUP. CLAS. PROF.]:[AGRUP. CLAS. PROF.]]=$B96,IF(DATOS_[[Check Periodo Ref.]:[Check Periodo Ref.]]="Dentro",IF(DATOS_[[Check Equiparado]:[Check Equiparado]]="Sí",IF(DATOS!BH$5="Sí",(1/DATOS_[[% anualiz]:[% anualiz]]),1)*IF(DATOS!BH$4="Sí",1/DATOS_[[% normaliz]:[% normaliz]],1)*(DATOS_[Conc.Sal.30])))))))),
0)</f>
        <v>0</v>
      </c>
      <c r="AN98" s="112">
        <f t="array" ref="AN98">IFERROR(
MEDIAN(IF(DATOS_[Sexo]=$B98,IF(DATOS_[[AGRUP. CLAS. PROF.]:[AGRUP. CLAS. PROF.]]=$B96,IF(DATOS_[Check Equiparado]="Sí",IF(DATOS_[Check Periodo Ref.]="Dentro",DATOS_[Tot COMPL.SAL Eq],FALSE))))),
0)</f>
        <v>0</v>
      </c>
      <c r="AO98" s="113">
        <f t="array" ref="AO98">IFERROR(
MEDIAN(IF(DATOS_[Sexo]=$B98,IF(DATOS_[[AGRUP. CLAS. PROF.]:[AGRUP. CLAS. PROF.]]=$B96,IF(DATOS_[Check Equiparado]="Sí",IF(DATOS_[Check Periodo Ref.]="Dentro",DATOS_[TOTAL SALARIO Eq],FALSE))))),
0)</f>
        <v>0</v>
      </c>
      <c r="AP98" s="114">
        <f t="array" ref="AP98">IFERROR(
(MEDIAN((IF(DATOS_[[Sexo]:[Sexo]]=$B98,IF(DATOS_[[AGRUP. CLAS. PROF.]:[AGRUP. CLAS. PROF.]]=$B96,IF(DATOS_[[Check Periodo Ref.]:[Check Periodo Ref.]]="Dentro",IF(DATOS_[[Check Equiparado]:[Check Equiparado]]="Sí",IF(DATOS!BI$5="Sí",(1/DATOS_[[% anualiz]:[% anualiz]]),1)*IF(DATOS!BI$4="Sí",1/DATOS_[[% normaliz]:[% normaliz]],1)*(DATOS_[C.Extra.01])))))))),
0)</f>
        <v>0</v>
      </c>
      <c r="AQ98" s="114">
        <f t="array" ref="AQ98">IFERROR(
(MEDIAN((IF(DATOS_[[Sexo]:[Sexo]]=$B98,IF(DATOS_[[AGRUP. CLAS. PROF.]:[AGRUP. CLAS. PROF.]]=$B96,IF(DATOS_[[Check Periodo Ref.]:[Check Periodo Ref.]]="Dentro",IF(DATOS_[[Check Equiparado]:[Check Equiparado]]="Sí",IF(DATOS!BJ$5="Sí",(1/DATOS_[[% anualiz]:[% anualiz]]),1)*IF(DATOS!BJ$4="Sí",1/DATOS_[[% normaliz]:[% normaliz]],1)*(DATOS_[C.Extra.02])))))))),
0)</f>
        <v>0</v>
      </c>
      <c r="AR98" s="114">
        <f t="array" ref="AR98">IFERROR(
(MEDIAN((IF(DATOS_[[Sexo]:[Sexo]]=$B98,IF(DATOS_[[AGRUP. CLAS. PROF.]:[AGRUP. CLAS. PROF.]]=$B96,IF(DATOS_[[Check Periodo Ref.]:[Check Periodo Ref.]]="Dentro",IF(DATOS_[[Check Equiparado]:[Check Equiparado]]="Sí",IF(DATOS!BK$5="Sí",(1/DATOS_[[% anualiz]:[% anualiz]]),1)*IF(DATOS!BK$4="Sí",1/DATOS_[[% normaliz]:[% normaliz]],1)*(DATOS_[C.Extra.03])))))))),
0)</f>
        <v>0</v>
      </c>
      <c r="AS98" s="114">
        <f t="array" ref="AS98">IFERROR(
(MEDIAN((IF(DATOS_[[Sexo]:[Sexo]]=$B98,IF(DATOS_[[AGRUP. CLAS. PROF.]:[AGRUP. CLAS. PROF.]]=$B96,IF(DATOS_[[Check Periodo Ref.]:[Check Periodo Ref.]]="Dentro",IF(DATOS_[[Check Equiparado]:[Check Equiparado]]="Sí",IF(DATOS!BL$5="Sí",(1/DATOS_[[% anualiz]:[% anualiz]]),1)*IF(DATOS!BL$4="Sí",1/DATOS_[[% normaliz]:[% normaliz]],1)*(DATOS_[C.Extra.04])))))))),
0)</f>
        <v>0</v>
      </c>
      <c r="AT98" s="114">
        <f t="array" ref="AT98">IFERROR(
(MEDIAN((IF(DATOS_[[Sexo]:[Sexo]]=$B98,IF(DATOS_[[AGRUP. CLAS. PROF.]:[AGRUP. CLAS. PROF.]]=$B96,IF(DATOS_[[Check Periodo Ref.]:[Check Periodo Ref.]]="Dentro",IF(DATOS_[[Check Equiparado]:[Check Equiparado]]="Sí",IF(DATOS!BM$5="Sí",(1/DATOS_[[% anualiz]:[% anualiz]]),1)*IF(DATOS!BM$4="Sí",1/DATOS_[[% normaliz]:[% normaliz]],1)*(DATOS_[C.Extra.05])))))))),
0)</f>
        <v>0</v>
      </c>
      <c r="AU98" s="115">
        <f t="array" ref="AU98">IFERROR(
MEDIAN(IF(DATOS_[Sexo]=$B98,IF(DATOS_[[AGRUP. CLAS. PROF.]:[AGRUP. CLAS. PROF.]]=$B96,IF(DATOS_[Check Equiparado]="Sí",IF(DATOS_[Check Periodo Ref.]="Dentro",DATOS_[Tot Extrasalarial Eq],FALSE))))),
0)</f>
        <v>0</v>
      </c>
      <c r="AV98" s="116">
        <f t="array" ref="AV98">IFERROR(
MEDIAN(IF(DATOS_[Sexo]=$B98,IF(DATOS_[[AGRUP. CLAS. PROF.]:[AGRUP. CLAS. PROF.]]=$B96,IF(DATOS_[Check Equiparado]="Sí",IF(DATOS_[Check Periodo Ref.]="Dentro",DATOS_[TOTAL Retrib Eq],FALSE))))),
0)</f>
        <v>0</v>
      </c>
    </row>
    <row r="99" spans="1:48" ht="17.25" thickBot="1" x14ac:dyDescent="0.35">
      <c r="A99" s="42" t="str">
        <f t="shared" ref="A99" si="115">+A100</f>
        <v>[ocultar]</v>
      </c>
      <c r="B99" s="90" t="s">
        <v>245</v>
      </c>
      <c r="C99" s="109"/>
      <c r="D99" s="41"/>
      <c r="E99" s="41"/>
      <c r="F99" s="41"/>
      <c r="G99" s="41"/>
      <c r="H99" s="41"/>
      <c r="I99" s="119" t="str">
        <f t="shared" ref="I99:AV99" si="116">IFERROR((I100-I101)/I100,"")</f>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3" t="str">
        <f t="shared" si="116"/>
        <v/>
      </c>
      <c r="W99" s="123" t="str">
        <f t="shared" si="116"/>
        <v/>
      </c>
      <c r="X99" s="123" t="str">
        <f t="shared" si="116"/>
        <v/>
      </c>
      <c r="Y99" s="123"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2" t="str">
        <f t="shared" si="116"/>
        <v/>
      </c>
      <c r="AK99" s="122" t="str">
        <f t="shared" si="116"/>
        <v/>
      </c>
      <c r="AL99" s="122" t="str">
        <f t="shared" si="116"/>
        <v/>
      </c>
      <c r="AM99" s="122" t="str">
        <f t="shared" si="116"/>
        <v/>
      </c>
      <c r="AN99" s="124" t="str">
        <f t="shared" si="116"/>
        <v/>
      </c>
      <c r="AO99" s="128" t="str">
        <f t="shared" si="116"/>
        <v/>
      </c>
      <c r="AP99" s="125" t="str">
        <f t="shared" si="116"/>
        <v/>
      </c>
      <c r="AQ99" s="125" t="str">
        <f t="shared" si="116"/>
        <v/>
      </c>
      <c r="AR99" s="125" t="str">
        <f t="shared" si="116"/>
        <v/>
      </c>
      <c r="AS99" s="125" t="str">
        <f t="shared" si="116"/>
        <v/>
      </c>
      <c r="AT99" s="125" t="str">
        <f t="shared" si="116"/>
        <v/>
      </c>
      <c r="AU99" s="126" t="str">
        <f t="shared" si="116"/>
        <v/>
      </c>
      <c r="AV99" s="127" t="str">
        <f t="shared" si="116"/>
        <v/>
      </c>
    </row>
    <row r="100" spans="1:48" x14ac:dyDescent="0.3">
      <c r="A100" s="42" t="str">
        <f t="shared" ref="A100" si="117">+IF(C100+C101=0,"[ocultar]","")</f>
        <v>[ocultar]</v>
      </c>
      <c r="B100" s="86" t="s">
        <v>162</v>
      </c>
      <c r="C100" s="33">
        <f t="array" ref="C100">SUM(IF($B100=DATOS_[Sexo],
IF($B99=DATOS_[AGRUP. CLAS. PROF.],
IF("Dentro"=DATOS_[Check Periodo Ref.],
1/(COUNTIFS(DATOS_[Sexo],$B100,DATOS_[AGRUP. CLAS. PROF.],$B99,DATOS_[Check Periodo Ref.],"Dentro",DATOS_[id],DATOS_[id]))))))</f>
        <v>0</v>
      </c>
      <c r="D100" s="35">
        <f>COUNTIFS(DATOS_[AGRUP. CLAS. PROF.],$B99,DATOS_[Sexo],$B100,DATOS_[Check Periodo Ref.],"Dentro")</f>
        <v>0</v>
      </c>
      <c r="E100" s="35">
        <f>COUNTIFS(DATOS_[AGRUP. CLAS. PROF.],$B99,DATOS_[Sexo],$B100,DATOS_[Check Periodo Ref.],"Dentro",DATOS_[Check Nº SC Norm],"Sí")</f>
        <v>0</v>
      </c>
      <c r="F100" s="35">
        <f>COUNTIFS(DATOS_[AGRUP. CLAS. PROF.],$B99,DATOS_[Sexo],$B100,DATOS_[Check Periodo Ref.],"Dentro",DATOS_[Check Nº SC Anualiz],"Sí")</f>
        <v>0</v>
      </c>
      <c r="G100" s="35">
        <f>COUNTIFS(DATOS_[AGRUP. CLAS. PROF.],$B99,DATOS_[Sexo],$B100,DATOS_[Check Periodo Ref.],"Dentro",DATOS_[Check Nº SC Norm y Anualiz],"Sí")</f>
        <v>0</v>
      </c>
      <c r="H100" s="35">
        <f>COUNTIFS(DATOS_[AGRUP. CLAS. PROF.],$B99,DATOS_[Sexo],$B100,DATOS_[Check Periodo Ref.],"Dentro",DATOS_[Check Equiparación],"Sí")</f>
        <v>0</v>
      </c>
      <c r="I100" s="110">
        <f t="array" ref="I100">IFERROR(
MEDIAN(IF(DATOS_[Sexo]=$B100,IF(DATOS_[[AGRUP. CLAS. PROF.]:[AGRUP. CLAS. PROF.]]=$B99,IF(DATOS_[Check Equiparado]="Sí",IF(DATOS_[Check Periodo Ref.]="Dentro",DATOS_[SALARIO BASE Eq],FALSE))))),
0)</f>
        <v>0</v>
      </c>
      <c r="J100" s="111">
        <f t="array" ref="J100">IFERROR(
(MEDIAN((IF(DATOS_[[Sexo]:[Sexo]]=$B100,IF(DATOS_[[AGRUP. CLAS. PROF.]:[AGRUP. CLAS. PROF.]]=$B99,IF(DATOS_[[Check Periodo Ref.]:[Check Periodo Ref.]]="Dentro",IF(DATOS_[[Check Equiparado]:[Check Equiparado]]="Sí",IF(DATOS!AE$5="Sí",(1/DATOS_[[% anualiz]:[% anualiz]]),1)*IF(DATOS!AE$4="Sí",1/DATOS_[[% normaliz]:[% normaliz]],1)*(DATOS_[Conc.Sal.01])))))))),
0)</f>
        <v>0</v>
      </c>
      <c r="K100" s="111">
        <f t="array" ref="K100">IFERROR(
(MEDIAN((IF(DATOS_[[Sexo]:[Sexo]]=$B100,IF(DATOS_[[AGRUP. CLAS. PROF.]:[AGRUP. CLAS. PROF.]]=$B99,IF(DATOS_[[Check Periodo Ref.]:[Check Periodo Ref.]]="Dentro",IF(DATOS_[[Check Equiparado]:[Check Equiparado]]="Sí",IF(DATOS!AF$5="Sí",(1/DATOS_[[% anualiz]:[% anualiz]]),1)*IF(DATOS!AF$4="Sí",1/DATOS_[[% normaliz]:[% normaliz]],1)*(DATOS_[Conc.Sal.02])))))))),
0)</f>
        <v>0</v>
      </c>
      <c r="L100" s="111">
        <f t="array" ref="L100">IFERROR(
(MEDIAN((IF(DATOS_[[Sexo]:[Sexo]]=$B100,IF(DATOS_[[AGRUP. CLAS. PROF.]:[AGRUP. CLAS. PROF.]]=$B99,IF(DATOS_[[Check Periodo Ref.]:[Check Periodo Ref.]]="Dentro",IF(DATOS_[[Check Equiparado]:[Check Equiparado]]="Sí",IF(DATOS!AG$5="Sí",(1/DATOS_[[% anualiz]:[% anualiz]]),1)*IF(DATOS!AG$4="Sí",1/DATOS_[[% normaliz]:[% normaliz]],1)*(DATOS_[Conc.Sal.03])))))))),
0)</f>
        <v>0</v>
      </c>
      <c r="M100" s="111">
        <f t="array" ref="M100">IFERROR(
(MEDIAN((IF(DATOS_[[Sexo]:[Sexo]]=$B100,IF(DATOS_[[AGRUP. CLAS. PROF.]:[AGRUP. CLAS. PROF.]]=$B99,IF(DATOS_[[Check Periodo Ref.]:[Check Periodo Ref.]]="Dentro",IF(DATOS_[[Check Equiparado]:[Check Equiparado]]="Sí",IF(DATOS!AH$5="Sí",(1/DATOS_[[% anualiz]:[% anualiz]]),1)*IF(DATOS!AH$4="Sí",1/DATOS_[[% normaliz]:[% normaliz]],1)*(DATOS_[Conc.Sal.04])))))))),
0)</f>
        <v>0</v>
      </c>
      <c r="N100" s="111">
        <f t="array" ref="N100">IFERROR(
(MEDIAN((IF(DATOS_[[Sexo]:[Sexo]]=$B100,IF(DATOS_[[AGRUP. CLAS. PROF.]:[AGRUP. CLAS. PROF.]]=$B99,IF(DATOS_[[Check Periodo Ref.]:[Check Periodo Ref.]]="Dentro",IF(DATOS_[[Check Equiparado]:[Check Equiparado]]="Sí",IF(DATOS!AI$5="Sí",(1/DATOS_[[% anualiz]:[% anualiz]]),1)*IF(DATOS!AI$4="Sí",1/DATOS_[[% normaliz]:[% normaliz]],1)*(DATOS_[Conc.Sal.05])))))))),
0)</f>
        <v>0</v>
      </c>
      <c r="O100" s="111">
        <f t="array" ref="O100">IFERROR(
(MEDIAN((IF(DATOS_[[Sexo]:[Sexo]]=$B100,IF(DATOS_[[AGRUP. CLAS. PROF.]:[AGRUP. CLAS. PROF.]]=$B99,IF(DATOS_[[Check Periodo Ref.]:[Check Periodo Ref.]]="Dentro",IF(DATOS_[[Check Equiparado]:[Check Equiparado]]="Sí",IF(DATOS!AJ$5="Sí",(1/DATOS_[[% anualiz]:[% anualiz]]),1)*IF(DATOS!AJ$4="Sí",1/DATOS_[[% normaliz]:[% normaliz]],1)*(DATOS_[Conc.Sal.06])))))))),
0)</f>
        <v>0</v>
      </c>
      <c r="P100" s="111">
        <f t="array" ref="P100">IFERROR(
(MEDIAN((IF(DATOS_[[Sexo]:[Sexo]]=$B100,IF(DATOS_[[AGRUP. CLAS. PROF.]:[AGRUP. CLAS. PROF.]]=$B99,IF(DATOS_[[Check Periodo Ref.]:[Check Periodo Ref.]]="Dentro",IF(DATOS_[[Check Equiparado]:[Check Equiparado]]="Sí",IF(DATOS!AK$5="Sí",(1/DATOS_[[% anualiz]:[% anualiz]]),1)*IF(DATOS!AK$4="Sí",1/DATOS_[[% normaliz]:[% normaliz]],1)*(DATOS_[Conc.Sal.07])))))))),
0)</f>
        <v>0</v>
      </c>
      <c r="Q100" s="111">
        <f t="array" ref="Q100">IFERROR(
(MEDIAN((IF(DATOS_[[Sexo]:[Sexo]]=$B100,IF(DATOS_[[AGRUP. CLAS. PROF.]:[AGRUP. CLAS. PROF.]]=$B99,IF(DATOS_[[Check Periodo Ref.]:[Check Periodo Ref.]]="Dentro",IF(DATOS_[[Check Equiparado]:[Check Equiparado]]="Sí",IF(DATOS!AL$5="Sí",(1/DATOS_[[% anualiz]:[% anualiz]]),1)*IF(DATOS!AL$4="Sí",1/DATOS_[[% normaliz]:[% normaliz]],1)*(DATOS_[Conc.Sal.08])))))))),
0)</f>
        <v>0</v>
      </c>
      <c r="R100" s="111">
        <f t="array" ref="R100">IFERROR(
(MEDIAN((IF(DATOS_[[Sexo]:[Sexo]]=$B100,IF(DATOS_[[AGRUP. CLAS. PROF.]:[AGRUP. CLAS. PROF.]]=$B99,IF(DATOS_[[Check Periodo Ref.]:[Check Periodo Ref.]]="Dentro",IF(DATOS_[[Check Equiparado]:[Check Equiparado]]="Sí",IF(DATOS!AM$5="Sí",(1/DATOS_[[% anualiz]:[% anualiz]]),1)*IF(DATOS!AM$4="Sí",1/DATOS_[[% normaliz]:[% normaliz]],1)*(DATOS_[Conc.Sal.09])))))))),
0)</f>
        <v>0</v>
      </c>
      <c r="S100" s="111">
        <f t="array" ref="S100">IFERROR(
(MEDIAN((IF(DATOS_[[Sexo]:[Sexo]]=$B100,IF(DATOS_[[AGRUP. CLAS. PROF.]:[AGRUP. CLAS. PROF.]]=$B99,IF(DATOS_[[Check Periodo Ref.]:[Check Periodo Ref.]]="Dentro",IF(DATOS_[[Check Equiparado]:[Check Equiparado]]="Sí",IF(DATOS!AN$5="Sí",(1/DATOS_[[% anualiz]:[% anualiz]]),1)*IF(DATOS!AN$4="Sí",1/DATOS_[[% normaliz]:[% normaliz]],1)*(DATOS_[Conc.Sal.10])))))))),
0)</f>
        <v>0</v>
      </c>
      <c r="T100" s="111">
        <f t="array" ref="T100">IFERROR(
(MEDIAN((IF(DATOS_[[Sexo]:[Sexo]]=$B100,IF(DATOS_[[AGRUP. CLAS. PROF.]:[AGRUP. CLAS. PROF.]]=$B99,IF(DATOS_[[Check Periodo Ref.]:[Check Periodo Ref.]]="Dentro",IF(DATOS_[[Check Equiparado]:[Check Equiparado]]="Sí",IF(DATOS!AO$5="Sí",(1/DATOS_[[% anualiz]:[% anualiz]]),1)*IF(DATOS!AO$4="Sí",1/DATOS_[[% normaliz]:[% normaliz]],1)*(DATOS_[Conc.Sal.11])))))))),
0)</f>
        <v>0</v>
      </c>
      <c r="U100" s="111">
        <f t="array" ref="U100">IFERROR(
(MEDIAN((IF(DATOS_[[Sexo]:[Sexo]]=$B100,IF(DATOS_[[AGRUP. CLAS. PROF.]:[AGRUP. CLAS. PROF.]]=$B99,IF(DATOS_[[Check Periodo Ref.]:[Check Periodo Ref.]]="Dentro",IF(DATOS_[[Check Equiparado]:[Check Equiparado]]="Sí",IF(DATOS!AP$5="Sí",(1/DATOS_[[% anualiz]:[% anualiz]]),1)*IF(DATOS!AP$4="Sí",1/DATOS_[[% normaliz]:[% normaliz]],1)*(DATOS_[Conc.Sal.12])))))))),
0)</f>
        <v>0</v>
      </c>
      <c r="V100" s="111">
        <f t="array" ref="V100">IFERROR(
(MEDIAN((IF(DATOS_[[Sexo]:[Sexo]]=$B100,IF(DATOS_[[AGRUP. CLAS. PROF.]:[AGRUP. CLAS. PROF.]]=$B99,IF(DATOS_[[Check Periodo Ref.]:[Check Periodo Ref.]]="Dentro",IF(DATOS_[[Check Equiparado]:[Check Equiparado]]="Sí",IF(DATOS!AQ$5="Sí",(1/DATOS_[[% anualiz]:[% anualiz]]),1)*IF(DATOS!AQ$4="Sí",1/DATOS_[[% normaliz]:[% normaliz]],1)*(DATOS_[Conc.Sal.13])))))))),
0)</f>
        <v>0</v>
      </c>
      <c r="W100" s="111">
        <f t="array" ref="W100">IFERROR(
(MEDIAN((IF(DATOS_[[Sexo]:[Sexo]]=$B100,IF(DATOS_[[AGRUP. CLAS. PROF.]:[AGRUP. CLAS. PROF.]]=$B99,IF(DATOS_[[Check Periodo Ref.]:[Check Periodo Ref.]]="Dentro",IF(DATOS_[[Check Equiparado]:[Check Equiparado]]="Sí",IF(DATOS!AR$5="Sí",(1/DATOS_[[% anualiz]:[% anualiz]]),1)*IF(DATOS!AR$4="Sí",1/DATOS_[[% normaliz]:[% normaliz]],1)*(DATOS_[Conc.Sal.14])))))))),
0)</f>
        <v>0</v>
      </c>
      <c r="X100" s="111">
        <f t="array" ref="X100">IFERROR(
(MEDIAN((IF(DATOS_[[Sexo]:[Sexo]]=$B100,IF(DATOS_[[AGRUP. CLAS. PROF.]:[AGRUP. CLAS. PROF.]]=$B99,IF(DATOS_[[Check Periodo Ref.]:[Check Periodo Ref.]]="Dentro",IF(DATOS_[[Check Equiparado]:[Check Equiparado]]="Sí",IF(DATOS!AS$5="Sí",(1/DATOS_[[% anualiz]:[% anualiz]]),1)*IF(DATOS!AS$4="Sí",1/DATOS_[[% normaliz]:[% normaliz]],1)*(DATOS_[Conc.Sal.15])))))))),
0)</f>
        <v>0</v>
      </c>
      <c r="Y100" s="111">
        <f t="array" ref="Y100">IFERROR(
(MEDIAN((IF(DATOS_[[Sexo]:[Sexo]]=$B100,IF(DATOS_[[AGRUP. CLAS. PROF.]:[AGRUP. CLAS. PROF.]]=$B99,IF(DATOS_[[Check Periodo Ref.]:[Check Periodo Ref.]]="Dentro",IF(DATOS_[[Check Equiparado]:[Check Equiparado]]="Sí",IF(DATOS!AT$5="Sí",(1/DATOS_[[% anualiz]:[% anualiz]]),1)*IF(DATOS!AT$4="Sí",1/DATOS_[[% normaliz]:[% normaliz]],1)*(DATOS_[Conc.Sal.16])))))))),
0)</f>
        <v>0</v>
      </c>
      <c r="Z100" s="111">
        <f t="array" ref="Z100">IFERROR(
(MEDIAN((IF(DATOS_[[Sexo]:[Sexo]]=$B100,IF(DATOS_[[AGRUP. CLAS. PROF.]:[AGRUP. CLAS. PROF.]]=$B99,IF(DATOS_[[Check Periodo Ref.]:[Check Periodo Ref.]]="Dentro",IF(DATOS_[[Check Equiparado]:[Check Equiparado]]="Sí",IF(DATOS!AU$5="Sí",(1/DATOS_[[% anualiz]:[% anualiz]]),1)*IF(DATOS!AU$4="Sí",1/DATOS_[[% normaliz]:[% normaliz]],1)*(DATOS_[Conc.Sal.17])))))))),
0)</f>
        <v>0</v>
      </c>
      <c r="AA100" s="111">
        <f t="array" ref="AA100">IFERROR(
(MEDIAN((IF(DATOS_[[Sexo]:[Sexo]]=$B100,IF(DATOS_[[AGRUP. CLAS. PROF.]:[AGRUP. CLAS. PROF.]]=$B99,IF(DATOS_[[Check Periodo Ref.]:[Check Periodo Ref.]]="Dentro",IF(DATOS_[[Check Equiparado]:[Check Equiparado]]="Sí",IF(DATOS!AV$5="Sí",(1/DATOS_[[% anualiz]:[% anualiz]]),1)*IF(DATOS!AV$4="Sí",1/DATOS_[[% normaliz]:[% normaliz]],1)*(DATOS_[Conc.Sal.18])))))))),
0)</f>
        <v>0</v>
      </c>
      <c r="AB100" s="111">
        <f t="array" ref="AB100">IFERROR(
(MEDIAN((IF(DATOS_[[Sexo]:[Sexo]]=$B100,IF(DATOS_[[AGRUP. CLAS. PROF.]:[AGRUP. CLAS. PROF.]]=$B99,IF(DATOS_[[Check Periodo Ref.]:[Check Periodo Ref.]]="Dentro",IF(DATOS_[[Check Equiparado]:[Check Equiparado]]="Sí",IF(DATOS!AW$5="Sí",(1/DATOS_[[% anualiz]:[% anualiz]]),1)*IF(DATOS!AW$4="Sí",1/DATOS_[[% normaliz]:[% normaliz]],1)*(DATOS_[Conc.Sal.19])))))))),
0)</f>
        <v>0</v>
      </c>
      <c r="AC100" s="111">
        <f t="array" ref="AC100">IFERROR(
(MEDIAN((IF(DATOS_[[Sexo]:[Sexo]]=$B100,IF(DATOS_[[AGRUP. CLAS. PROF.]:[AGRUP. CLAS. PROF.]]=$B99,IF(DATOS_[[Check Periodo Ref.]:[Check Periodo Ref.]]="Dentro",IF(DATOS_[[Check Equiparado]:[Check Equiparado]]="Sí",IF(DATOS!AX$5="Sí",(1/DATOS_[[% anualiz]:[% anualiz]]),1)*IF(DATOS!AX$4="Sí",1/DATOS_[[% normaliz]:[% normaliz]],1)*(DATOS_[Conc.Sal.20])))))))),
0)</f>
        <v>0</v>
      </c>
      <c r="AD100" s="111">
        <f t="array" ref="AD100">IFERROR(
(MEDIAN((IF(DATOS_[[Sexo]:[Sexo]]=$B100,IF(DATOS_[[AGRUP. CLAS. PROF.]:[AGRUP. CLAS. PROF.]]=$B99,IF(DATOS_[[Check Periodo Ref.]:[Check Periodo Ref.]]="Dentro",IF(DATOS_[[Check Equiparado]:[Check Equiparado]]="Sí",IF(DATOS!AY$5="Sí",(1/DATOS_[[% anualiz]:[% anualiz]]),1)*IF(DATOS!AY$4="Sí",1/DATOS_[[% normaliz]:[% normaliz]],1)*(DATOS_[Conc.Sal.21])))))))),
0)</f>
        <v>0</v>
      </c>
      <c r="AE100" s="111">
        <f t="array" ref="AE100">IFERROR(
(MEDIAN((IF(DATOS_[[Sexo]:[Sexo]]=$B100,IF(DATOS_[[AGRUP. CLAS. PROF.]:[AGRUP. CLAS. PROF.]]=$B99,IF(DATOS_[[Check Periodo Ref.]:[Check Periodo Ref.]]="Dentro",IF(DATOS_[[Check Equiparado]:[Check Equiparado]]="Sí",IF(DATOS!AZ$5="Sí",(1/DATOS_[[% anualiz]:[% anualiz]]),1)*IF(DATOS!AZ$4="Sí",1/DATOS_[[% normaliz]:[% normaliz]],1)*(DATOS_[Conc.Sal.22])))))))),
0)</f>
        <v>0</v>
      </c>
      <c r="AF100" s="111">
        <f t="array" ref="AF100">IFERROR(
(MEDIAN((IF(DATOS_[[Sexo]:[Sexo]]=$B100,IF(DATOS_[[AGRUP. CLAS. PROF.]:[AGRUP. CLAS. PROF.]]=$B99,IF(DATOS_[[Check Periodo Ref.]:[Check Periodo Ref.]]="Dentro",IF(DATOS_[[Check Equiparado]:[Check Equiparado]]="Sí",IF(DATOS!BA$5="Sí",(1/DATOS_[[% anualiz]:[% anualiz]]),1)*IF(DATOS!BA$4="Sí",1/DATOS_[[% normaliz]:[% normaliz]],1)*(DATOS_[Conc.Sal.23])))))))),
0)</f>
        <v>0</v>
      </c>
      <c r="AG100" s="111">
        <f t="array" ref="AG100">IFERROR(
(MEDIAN((IF(DATOS_[[Sexo]:[Sexo]]=$B100,IF(DATOS_[[AGRUP. CLAS. PROF.]:[AGRUP. CLAS. PROF.]]=$B99,IF(DATOS_[[Check Periodo Ref.]:[Check Periodo Ref.]]="Dentro",IF(DATOS_[[Check Equiparado]:[Check Equiparado]]="Sí",IF(DATOS!BB$5="Sí",(1/DATOS_[[% anualiz]:[% anualiz]]),1)*IF(DATOS!BB$4="Sí",1/DATOS_[[% normaliz]:[% normaliz]],1)*(DATOS_[Conc.Sal.24])))))))),
0)</f>
        <v>0</v>
      </c>
      <c r="AH100" s="111">
        <f t="array" ref="AH100">IFERROR(
(MEDIAN((IF(DATOS_[[Sexo]:[Sexo]]=$B100,IF(DATOS_[[AGRUP. CLAS. PROF.]:[AGRUP. CLAS. PROF.]]=$B99,IF(DATOS_[[Check Periodo Ref.]:[Check Periodo Ref.]]="Dentro",IF(DATOS_[[Check Equiparado]:[Check Equiparado]]="Sí",IF(DATOS!BC$5="Sí",(1/DATOS_[[% anualiz]:[% anualiz]]),1)*IF(DATOS!BC$4="Sí",1/DATOS_[[% normaliz]:[% normaliz]],1)*(DATOS_[Conc.Sal.25])))))))),
0)</f>
        <v>0</v>
      </c>
      <c r="AI100" s="111">
        <f t="array" ref="AI100">IFERROR(
(MEDIAN((IF(DATOS_[[Sexo]:[Sexo]]=$B100,IF(DATOS_[[AGRUP. CLAS. PROF.]:[AGRUP. CLAS. PROF.]]=$B99,IF(DATOS_[[Check Periodo Ref.]:[Check Periodo Ref.]]="Dentro",IF(DATOS_[[Check Equiparado]:[Check Equiparado]]="Sí",IF(DATOS!BD$5="Sí",(1/DATOS_[[% anualiz]:[% anualiz]]),1)*IF(DATOS!BD$4="Sí",1/DATOS_[[% normaliz]:[% normaliz]],1)*(DATOS_[Conc.Sal.26])))))))),
0)</f>
        <v>0</v>
      </c>
      <c r="AJ100" s="111">
        <f t="array" ref="AJ100">IFERROR(
(MEDIAN((IF(DATOS_[[Sexo]:[Sexo]]=$B100,IF(DATOS_[[AGRUP. CLAS. PROF.]:[AGRUP. CLAS. PROF.]]=$B99,IF(DATOS_[[Check Periodo Ref.]:[Check Periodo Ref.]]="Dentro",IF(DATOS_[[Check Equiparado]:[Check Equiparado]]="Sí",IF(DATOS!BE$5="Sí",(1/DATOS_[[% anualiz]:[% anualiz]]),1)*IF(DATOS!BE$4="Sí",1/DATOS_[[% normaliz]:[% normaliz]],1)*(DATOS_[Conc.Sal.27])))))))),
0)</f>
        <v>0</v>
      </c>
      <c r="AK100" s="111">
        <f t="array" ref="AK100">IFERROR(
(MEDIAN((IF(DATOS_[[Sexo]:[Sexo]]=$B100,IF(DATOS_[[AGRUP. CLAS. PROF.]:[AGRUP. CLAS. PROF.]]=$B99,IF(DATOS_[[Check Periodo Ref.]:[Check Periodo Ref.]]="Dentro",IF(DATOS_[[Check Equiparado]:[Check Equiparado]]="Sí",IF(DATOS!BF$5="Sí",(1/DATOS_[[% anualiz]:[% anualiz]]),1)*IF(DATOS!BF$4="Sí",1/DATOS_[[% normaliz]:[% normaliz]],1)*(DATOS_[Conc.Sal.28])))))))),
0)</f>
        <v>0</v>
      </c>
      <c r="AL100" s="111">
        <f t="array" ref="AL100">IFERROR(
(MEDIAN((IF(DATOS_[[Sexo]:[Sexo]]=$B100,IF(DATOS_[[AGRUP. CLAS. PROF.]:[AGRUP. CLAS. PROF.]]=$B99,IF(DATOS_[[Check Periodo Ref.]:[Check Periodo Ref.]]="Dentro",IF(DATOS_[[Check Equiparado]:[Check Equiparado]]="Sí",IF(DATOS!BG$5="Sí",(1/DATOS_[[% anualiz]:[% anualiz]]),1)*IF(DATOS!BG$4="Sí",1/DATOS_[[% normaliz]:[% normaliz]],1)*(DATOS_[Conc.Sal.29])))))))),
0)</f>
        <v>0</v>
      </c>
      <c r="AM100" s="111">
        <f t="array" ref="AM100">IFERROR(
(MEDIAN((IF(DATOS_[[Sexo]:[Sexo]]=$B100,IF(DATOS_[[AGRUP. CLAS. PROF.]:[AGRUP. CLAS. PROF.]]=$B99,IF(DATOS_[[Check Periodo Ref.]:[Check Periodo Ref.]]="Dentro",IF(DATOS_[[Check Equiparado]:[Check Equiparado]]="Sí",IF(DATOS!BH$5="Sí",(1/DATOS_[[% anualiz]:[% anualiz]]),1)*IF(DATOS!BH$4="Sí",1/DATOS_[[% normaliz]:[% normaliz]],1)*(DATOS_[Conc.Sal.30])))))))),
0)</f>
        <v>0</v>
      </c>
      <c r="AN100" s="112">
        <f t="array" ref="AN100">IFERROR(
MEDIAN(IF(DATOS_[Sexo]=$B100,IF(DATOS_[[AGRUP. CLAS. PROF.]:[AGRUP. CLAS. PROF.]]=$B99,IF(DATOS_[Check Equiparado]="Sí",IF(DATOS_[Check Periodo Ref.]="Dentro",DATOS_[Tot COMPL.SAL Eq],FALSE))))),
0)</f>
        <v>0</v>
      </c>
      <c r="AO100" s="113">
        <f t="array" ref="AO100">IFERROR(
MEDIAN(IF(DATOS_[Sexo]=$B100,IF(DATOS_[[AGRUP. CLAS. PROF.]:[AGRUP. CLAS. PROF.]]=$B99,IF(DATOS_[Check Equiparado]="Sí",IF(DATOS_[Check Periodo Ref.]="Dentro",DATOS_[TOTAL SALARIO Eq],FALSE))))),
0)</f>
        <v>0</v>
      </c>
      <c r="AP100" s="114">
        <f t="array" ref="AP100">IFERROR(
(MEDIAN((IF(DATOS_[[Sexo]:[Sexo]]=$B100,IF(DATOS_[[AGRUP. CLAS. PROF.]:[AGRUP. CLAS. PROF.]]=$B99,IF(DATOS_[[Check Periodo Ref.]:[Check Periodo Ref.]]="Dentro",IF(DATOS_[[Check Equiparado]:[Check Equiparado]]="Sí",IF(DATOS!BI$5="Sí",(1/DATOS_[[% anualiz]:[% anualiz]]),1)*IF(DATOS!BI$4="Sí",1/DATOS_[[% normaliz]:[% normaliz]],1)*(DATOS_[C.Extra.01])))))))),
0)</f>
        <v>0</v>
      </c>
      <c r="AQ100" s="114">
        <f t="array" ref="AQ100">IFERROR(
(MEDIAN((IF(DATOS_[[Sexo]:[Sexo]]=$B100,IF(DATOS_[[AGRUP. CLAS. PROF.]:[AGRUP. CLAS. PROF.]]=$B99,IF(DATOS_[[Check Periodo Ref.]:[Check Periodo Ref.]]="Dentro",IF(DATOS_[[Check Equiparado]:[Check Equiparado]]="Sí",IF(DATOS!BJ$5="Sí",(1/DATOS_[[% anualiz]:[% anualiz]]),1)*IF(DATOS!BJ$4="Sí",1/DATOS_[[% normaliz]:[% normaliz]],1)*(DATOS_[C.Extra.02])))))))),
0)</f>
        <v>0</v>
      </c>
      <c r="AR100" s="114">
        <f t="array" ref="AR100">IFERROR(
(MEDIAN((IF(DATOS_[[Sexo]:[Sexo]]=$B100,IF(DATOS_[[AGRUP. CLAS. PROF.]:[AGRUP. CLAS. PROF.]]=$B99,IF(DATOS_[[Check Periodo Ref.]:[Check Periodo Ref.]]="Dentro",IF(DATOS_[[Check Equiparado]:[Check Equiparado]]="Sí",IF(DATOS!BK$5="Sí",(1/DATOS_[[% anualiz]:[% anualiz]]),1)*IF(DATOS!BK$4="Sí",1/DATOS_[[% normaliz]:[% normaliz]],1)*(DATOS_[C.Extra.03])))))))),
0)</f>
        <v>0</v>
      </c>
      <c r="AS100" s="114">
        <f t="array" ref="AS100">IFERROR(
(MEDIAN((IF(DATOS_[[Sexo]:[Sexo]]=$B100,IF(DATOS_[[AGRUP. CLAS. PROF.]:[AGRUP. CLAS. PROF.]]=$B99,IF(DATOS_[[Check Periodo Ref.]:[Check Periodo Ref.]]="Dentro",IF(DATOS_[[Check Equiparado]:[Check Equiparado]]="Sí",IF(DATOS!BL$5="Sí",(1/DATOS_[[% anualiz]:[% anualiz]]),1)*IF(DATOS!BL$4="Sí",1/DATOS_[[% normaliz]:[% normaliz]],1)*(DATOS_[C.Extra.04])))))))),
0)</f>
        <v>0</v>
      </c>
      <c r="AT100" s="114">
        <f t="array" ref="AT100">IFERROR(
(MEDIAN((IF(DATOS_[[Sexo]:[Sexo]]=$B100,IF(DATOS_[[AGRUP. CLAS. PROF.]:[AGRUP. CLAS. PROF.]]=$B99,IF(DATOS_[[Check Periodo Ref.]:[Check Periodo Ref.]]="Dentro",IF(DATOS_[[Check Equiparado]:[Check Equiparado]]="Sí",IF(DATOS!BM$5="Sí",(1/DATOS_[[% anualiz]:[% anualiz]]),1)*IF(DATOS!BM$4="Sí",1/DATOS_[[% normaliz]:[% normaliz]],1)*(DATOS_[C.Extra.05])))))))),
0)</f>
        <v>0</v>
      </c>
      <c r="AU100" s="115">
        <f t="array" ref="AU100">IFERROR(
MEDIAN(IF(DATOS_[Sexo]=$B100,IF(DATOS_[[AGRUP. CLAS. PROF.]:[AGRUP. CLAS. PROF.]]=$B99,IF(DATOS_[Check Equiparado]="Sí",IF(DATOS_[Check Periodo Ref.]="Dentro",DATOS_[Tot Extrasalarial Eq],FALSE))))),
0)</f>
        <v>0</v>
      </c>
      <c r="AV100" s="116">
        <f t="array" ref="AV100">IFERROR(
MEDIAN(IF(DATOS_[Sexo]=$B100,IF(DATOS_[[AGRUP. CLAS. PROF.]:[AGRUP. CLAS. PROF.]]=$B99,IF(DATOS_[Check Equiparado]="Sí",IF(DATOS_[Check Periodo Ref.]="Dentro",DATOS_[TOTAL Retrib Eq],FALSE))))),
0)</f>
        <v>0</v>
      </c>
    </row>
    <row r="101" spans="1:48" x14ac:dyDescent="0.3">
      <c r="A101" s="42" t="str">
        <f t="shared" ref="A101" si="118">+A100</f>
        <v>[ocultar]</v>
      </c>
      <c r="B101" s="86" t="s">
        <v>163</v>
      </c>
      <c r="C101" s="33">
        <f t="array" ref="C101">SUM(IF($B101=DATOS_[Sexo],
IF($B99=DATOS_[AGRUP. CLAS. PROF.],
IF("Dentro"=DATOS_[Check Periodo Ref.],
1/(COUNTIFS(DATOS_[Sexo],$B101,DATOS_[AGRUP. CLAS. PROF.],$B99,DATOS_[Check Periodo Ref.],"Dentro",DATOS_[id],DATOS_[id]))))))</f>
        <v>0</v>
      </c>
      <c r="D101" s="35">
        <f>COUNTIFS(DATOS_[AGRUP. CLAS. PROF.],$B99,DATOS_[Sexo],$B101,DATOS_[Check Periodo Ref.],"Dentro")</f>
        <v>0</v>
      </c>
      <c r="E101" s="35">
        <f>COUNTIFS(DATOS_[AGRUP. CLAS. PROF.],$B99,DATOS_[Sexo],$B101,DATOS_[Check Periodo Ref.],"Dentro",DATOS_[Check Nº SC Norm],"Sí")</f>
        <v>0</v>
      </c>
      <c r="F101" s="35">
        <f>COUNTIFS(DATOS_[AGRUP. CLAS. PROF.],$B99,DATOS_[Sexo],$B101,DATOS_[Check Periodo Ref.],"Dentro",DATOS_[Check Nº SC Anualiz],"Sí")</f>
        <v>0</v>
      </c>
      <c r="G101" s="35">
        <f>COUNTIFS(DATOS_[AGRUP. CLAS. PROF.],$B99,DATOS_[Sexo],$B101,DATOS_[Check Periodo Ref.],"Dentro",DATOS_[Check Nº SC Norm y Anualiz],"Sí")</f>
        <v>0</v>
      </c>
      <c r="H101" s="35">
        <f>COUNTIFS(DATOS_[AGRUP. CLAS. PROF.],$B99,DATOS_[Sexo],$B101,DATOS_[Check Periodo Ref.],"Dentro",DATOS_[Check Equiparación],"Sí")</f>
        <v>0</v>
      </c>
      <c r="I101" s="110" cm="1">
        <f t="array" ref="I101">IFERROR(
MEDIAN(IF(DATOS_[Sexo]=$B101,IF(DATOS_[[AGRUP. CLAS. PROF.]:[AGRUP. CLAS. PROF.]]=$B99,IF(DATOS_[Check Equiparado]="Sí",IF(DATOS_[Check Periodo Ref.]="Dentro",DATOS_[SALARIO BASE Eq],FALSE))))),
0)</f>
        <v>0</v>
      </c>
      <c r="J101" s="111">
        <f t="array" ref="J101">IFERROR(
(MEDIAN((IF(DATOS_[[Sexo]:[Sexo]]=$B101,IF(DATOS_[[AGRUP. CLAS. PROF.]:[AGRUP. CLAS. PROF.]]=$B99,IF(DATOS_[[Check Periodo Ref.]:[Check Periodo Ref.]]="Dentro",IF(DATOS_[[Check Equiparado]:[Check Equiparado]]="Sí",IF(DATOS!AE$5="Sí",(1/DATOS_[[% anualiz]:[% anualiz]]),1)*IF(DATOS!AE$4="Sí",1/DATOS_[[% normaliz]:[% normaliz]],1)*(DATOS_[Conc.Sal.01])))))))),
0)</f>
        <v>0</v>
      </c>
      <c r="K101" s="111">
        <f t="array" ref="K101">IFERROR(
(MEDIAN((IF(DATOS_[[Sexo]:[Sexo]]=$B101,IF(DATOS_[[AGRUP. CLAS. PROF.]:[AGRUP. CLAS. PROF.]]=$B99,IF(DATOS_[[Check Periodo Ref.]:[Check Periodo Ref.]]="Dentro",IF(DATOS_[[Check Equiparado]:[Check Equiparado]]="Sí",IF(DATOS!AF$5="Sí",(1/DATOS_[[% anualiz]:[% anualiz]]),1)*IF(DATOS!AF$4="Sí",1/DATOS_[[% normaliz]:[% normaliz]],1)*(DATOS_[Conc.Sal.02])))))))),
0)</f>
        <v>0</v>
      </c>
      <c r="L101" s="111">
        <f t="array" ref="L101">IFERROR(
(MEDIAN((IF(DATOS_[[Sexo]:[Sexo]]=$B101,IF(DATOS_[[AGRUP. CLAS. PROF.]:[AGRUP. CLAS. PROF.]]=$B99,IF(DATOS_[[Check Periodo Ref.]:[Check Periodo Ref.]]="Dentro",IF(DATOS_[[Check Equiparado]:[Check Equiparado]]="Sí",IF(DATOS!AG$5="Sí",(1/DATOS_[[% anualiz]:[% anualiz]]),1)*IF(DATOS!AG$4="Sí",1/DATOS_[[% normaliz]:[% normaliz]],1)*(DATOS_[Conc.Sal.03])))))))),
0)</f>
        <v>0</v>
      </c>
      <c r="M101" s="111">
        <f t="array" ref="M101">IFERROR(
(MEDIAN((IF(DATOS_[[Sexo]:[Sexo]]=$B101,IF(DATOS_[[AGRUP. CLAS. PROF.]:[AGRUP. CLAS. PROF.]]=$B99,IF(DATOS_[[Check Periodo Ref.]:[Check Periodo Ref.]]="Dentro",IF(DATOS_[[Check Equiparado]:[Check Equiparado]]="Sí",IF(DATOS!AH$5="Sí",(1/DATOS_[[% anualiz]:[% anualiz]]),1)*IF(DATOS!AH$4="Sí",1/DATOS_[[% normaliz]:[% normaliz]],1)*(DATOS_[Conc.Sal.04])))))))),
0)</f>
        <v>0</v>
      </c>
      <c r="N101" s="111">
        <f t="array" ref="N101">IFERROR(
(MEDIAN((IF(DATOS_[[Sexo]:[Sexo]]=$B101,IF(DATOS_[[AGRUP. CLAS. PROF.]:[AGRUP. CLAS. PROF.]]=$B99,IF(DATOS_[[Check Periodo Ref.]:[Check Periodo Ref.]]="Dentro",IF(DATOS_[[Check Equiparado]:[Check Equiparado]]="Sí",IF(DATOS!AI$5="Sí",(1/DATOS_[[% anualiz]:[% anualiz]]),1)*IF(DATOS!AI$4="Sí",1/DATOS_[[% normaliz]:[% normaliz]],1)*(DATOS_[Conc.Sal.05])))))))),
0)</f>
        <v>0</v>
      </c>
      <c r="O101" s="111">
        <f t="array" ref="O101">IFERROR(
(MEDIAN((IF(DATOS_[[Sexo]:[Sexo]]=$B101,IF(DATOS_[[AGRUP. CLAS. PROF.]:[AGRUP. CLAS. PROF.]]=$B99,IF(DATOS_[[Check Periodo Ref.]:[Check Periodo Ref.]]="Dentro",IF(DATOS_[[Check Equiparado]:[Check Equiparado]]="Sí",IF(DATOS!AJ$5="Sí",(1/DATOS_[[% anualiz]:[% anualiz]]),1)*IF(DATOS!AJ$4="Sí",1/DATOS_[[% normaliz]:[% normaliz]],1)*(DATOS_[Conc.Sal.06])))))))),
0)</f>
        <v>0</v>
      </c>
      <c r="P101" s="111">
        <f t="array" ref="P101">IFERROR(
(MEDIAN((IF(DATOS_[[Sexo]:[Sexo]]=$B101,IF(DATOS_[[AGRUP. CLAS. PROF.]:[AGRUP. CLAS. PROF.]]=$B99,IF(DATOS_[[Check Periodo Ref.]:[Check Periodo Ref.]]="Dentro",IF(DATOS_[[Check Equiparado]:[Check Equiparado]]="Sí",IF(DATOS!AK$5="Sí",(1/DATOS_[[% anualiz]:[% anualiz]]),1)*IF(DATOS!AK$4="Sí",1/DATOS_[[% normaliz]:[% normaliz]],1)*(DATOS_[Conc.Sal.07])))))))),
0)</f>
        <v>0</v>
      </c>
      <c r="Q101" s="111">
        <f t="array" ref="Q101">IFERROR(
(MEDIAN((IF(DATOS_[[Sexo]:[Sexo]]=$B101,IF(DATOS_[[AGRUP. CLAS. PROF.]:[AGRUP. CLAS. PROF.]]=$B99,IF(DATOS_[[Check Periodo Ref.]:[Check Periodo Ref.]]="Dentro",IF(DATOS_[[Check Equiparado]:[Check Equiparado]]="Sí",IF(DATOS!AL$5="Sí",(1/DATOS_[[% anualiz]:[% anualiz]]),1)*IF(DATOS!AL$4="Sí",1/DATOS_[[% normaliz]:[% normaliz]],1)*(DATOS_[Conc.Sal.08])))))))),
0)</f>
        <v>0</v>
      </c>
      <c r="R101" s="111">
        <f t="array" ref="R101">IFERROR(
(MEDIAN((IF(DATOS_[[Sexo]:[Sexo]]=$B101,IF(DATOS_[[AGRUP. CLAS. PROF.]:[AGRUP. CLAS. PROF.]]=$B99,IF(DATOS_[[Check Periodo Ref.]:[Check Periodo Ref.]]="Dentro",IF(DATOS_[[Check Equiparado]:[Check Equiparado]]="Sí",IF(DATOS!AM$5="Sí",(1/DATOS_[[% anualiz]:[% anualiz]]),1)*IF(DATOS!AM$4="Sí",1/DATOS_[[% normaliz]:[% normaliz]],1)*(DATOS_[Conc.Sal.09])))))))),
0)</f>
        <v>0</v>
      </c>
      <c r="S101" s="111">
        <f t="array" ref="S101">IFERROR(
(MEDIAN((IF(DATOS_[[Sexo]:[Sexo]]=$B101,IF(DATOS_[[AGRUP. CLAS. PROF.]:[AGRUP. CLAS. PROF.]]=$B99,IF(DATOS_[[Check Periodo Ref.]:[Check Periodo Ref.]]="Dentro",IF(DATOS_[[Check Equiparado]:[Check Equiparado]]="Sí",IF(DATOS!AN$5="Sí",(1/DATOS_[[% anualiz]:[% anualiz]]),1)*IF(DATOS!AN$4="Sí",1/DATOS_[[% normaliz]:[% normaliz]],1)*(DATOS_[Conc.Sal.10])))))))),
0)</f>
        <v>0</v>
      </c>
      <c r="T101" s="111">
        <f t="array" ref="T101">IFERROR(
(MEDIAN((IF(DATOS_[[Sexo]:[Sexo]]=$B101,IF(DATOS_[[AGRUP. CLAS. PROF.]:[AGRUP. CLAS. PROF.]]=$B99,IF(DATOS_[[Check Periodo Ref.]:[Check Periodo Ref.]]="Dentro",IF(DATOS_[[Check Equiparado]:[Check Equiparado]]="Sí",IF(DATOS!AO$5="Sí",(1/DATOS_[[% anualiz]:[% anualiz]]),1)*IF(DATOS!AO$4="Sí",1/DATOS_[[% normaliz]:[% normaliz]],1)*(DATOS_[Conc.Sal.11])))))))),
0)</f>
        <v>0</v>
      </c>
      <c r="U101" s="111">
        <f t="array" ref="U101">IFERROR(
(MEDIAN((IF(DATOS_[[Sexo]:[Sexo]]=$B101,IF(DATOS_[[AGRUP. CLAS. PROF.]:[AGRUP. CLAS. PROF.]]=$B99,IF(DATOS_[[Check Periodo Ref.]:[Check Periodo Ref.]]="Dentro",IF(DATOS_[[Check Equiparado]:[Check Equiparado]]="Sí",IF(DATOS!AP$5="Sí",(1/DATOS_[[% anualiz]:[% anualiz]]),1)*IF(DATOS!AP$4="Sí",1/DATOS_[[% normaliz]:[% normaliz]],1)*(DATOS_[Conc.Sal.12])))))))),
0)</f>
        <v>0</v>
      </c>
      <c r="V101" s="111">
        <f t="array" ref="V101">IFERROR(
(MEDIAN((IF(DATOS_[[Sexo]:[Sexo]]=$B101,IF(DATOS_[[AGRUP. CLAS. PROF.]:[AGRUP. CLAS. PROF.]]=$B99,IF(DATOS_[[Check Periodo Ref.]:[Check Periodo Ref.]]="Dentro",IF(DATOS_[[Check Equiparado]:[Check Equiparado]]="Sí",IF(DATOS!AQ$5="Sí",(1/DATOS_[[% anualiz]:[% anualiz]]),1)*IF(DATOS!AQ$4="Sí",1/DATOS_[[% normaliz]:[% normaliz]],1)*(DATOS_[Conc.Sal.13])))))))),
0)</f>
        <v>0</v>
      </c>
      <c r="W101" s="111">
        <f t="array" ref="W101">IFERROR(
(MEDIAN((IF(DATOS_[[Sexo]:[Sexo]]=$B101,IF(DATOS_[[AGRUP. CLAS. PROF.]:[AGRUP. CLAS. PROF.]]=$B99,IF(DATOS_[[Check Periodo Ref.]:[Check Periodo Ref.]]="Dentro",IF(DATOS_[[Check Equiparado]:[Check Equiparado]]="Sí",IF(DATOS!AR$5="Sí",(1/DATOS_[[% anualiz]:[% anualiz]]),1)*IF(DATOS!AR$4="Sí",1/DATOS_[[% normaliz]:[% normaliz]],1)*(DATOS_[Conc.Sal.14])))))))),
0)</f>
        <v>0</v>
      </c>
      <c r="X101" s="111">
        <f t="array" ref="X101">IFERROR(
(MEDIAN((IF(DATOS_[[Sexo]:[Sexo]]=$B101,IF(DATOS_[[AGRUP. CLAS. PROF.]:[AGRUP. CLAS. PROF.]]=$B99,IF(DATOS_[[Check Periodo Ref.]:[Check Periodo Ref.]]="Dentro",IF(DATOS_[[Check Equiparado]:[Check Equiparado]]="Sí",IF(DATOS!AS$5="Sí",(1/DATOS_[[% anualiz]:[% anualiz]]),1)*IF(DATOS!AS$4="Sí",1/DATOS_[[% normaliz]:[% normaliz]],1)*(DATOS_[Conc.Sal.15])))))))),
0)</f>
        <v>0</v>
      </c>
      <c r="Y101" s="111">
        <f t="array" ref="Y101">IFERROR(
(MEDIAN((IF(DATOS_[[Sexo]:[Sexo]]=$B101,IF(DATOS_[[AGRUP. CLAS. PROF.]:[AGRUP. CLAS. PROF.]]=$B99,IF(DATOS_[[Check Periodo Ref.]:[Check Periodo Ref.]]="Dentro",IF(DATOS_[[Check Equiparado]:[Check Equiparado]]="Sí",IF(DATOS!AT$5="Sí",(1/DATOS_[[% anualiz]:[% anualiz]]),1)*IF(DATOS!AT$4="Sí",1/DATOS_[[% normaliz]:[% normaliz]],1)*(DATOS_[Conc.Sal.16])))))))),
0)</f>
        <v>0</v>
      </c>
      <c r="Z101" s="111">
        <f t="array" ref="Z101">IFERROR(
(MEDIAN((IF(DATOS_[[Sexo]:[Sexo]]=$B101,IF(DATOS_[[AGRUP. CLAS. PROF.]:[AGRUP. CLAS. PROF.]]=$B99,IF(DATOS_[[Check Periodo Ref.]:[Check Periodo Ref.]]="Dentro",IF(DATOS_[[Check Equiparado]:[Check Equiparado]]="Sí",IF(DATOS!AU$5="Sí",(1/DATOS_[[% anualiz]:[% anualiz]]),1)*IF(DATOS!AU$4="Sí",1/DATOS_[[% normaliz]:[% normaliz]],1)*(DATOS_[Conc.Sal.17])))))))),
0)</f>
        <v>0</v>
      </c>
      <c r="AA101" s="111">
        <f t="array" ref="AA101">IFERROR(
(MEDIAN((IF(DATOS_[[Sexo]:[Sexo]]=$B101,IF(DATOS_[[AGRUP. CLAS. PROF.]:[AGRUP. CLAS. PROF.]]=$B99,IF(DATOS_[[Check Periodo Ref.]:[Check Periodo Ref.]]="Dentro",IF(DATOS_[[Check Equiparado]:[Check Equiparado]]="Sí",IF(DATOS!AV$5="Sí",(1/DATOS_[[% anualiz]:[% anualiz]]),1)*IF(DATOS!AV$4="Sí",1/DATOS_[[% normaliz]:[% normaliz]],1)*(DATOS_[Conc.Sal.18])))))))),
0)</f>
        <v>0</v>
      </c>
      <c r="AB101" s="111">
        <f t="array" ref="AB101">IFERROR(
(MEDIAN((IF(DATOS_[[Sexo]:[Sexo]]=$B101,IF(DATOS_[[AGRUP. CLAS. PROF.]:[AGRUP. CLAS. PROF.]]=$B99,IF(DATOS_[[Check Periodo Ref.]:[Check Periodo Ref.]]="Dentro",IF(DATOS_[[Check Equiparado]:[Check Equiparado]]="Sí",IF(DATOS!AW$5="Sí",(1/DATOS_[[% anualiz]:[% anualiz]]),1)*IF(DATOS!AW$4="Sí",1/DATOS_[[% normaliz]:[% normaliz]],1)*(DATOS_[Conc.Sal.19])))))))),
0)</f>
        <v>0</v>
      </c>
      <c r="AC101" s="111">
        <f t="array" ref="AC101">IFERROR(
(MEDIAN((IF(DATOS_[[Sexo]:[Sexo]]=$B101,IF(DATOS_[[AGRUP. CLAS. PROF.]:[AGRUP. CLAS. PROF.]]=$B99,IF(DATOS_[[Check Periodo Ref.]:[Check Periodo Ref.]]="Dentro",IF(DATOS_[[Check Equiparado]:[Check Equiparado]]="Sí",IF(DATOS!AX$5="Sí",(1/DATOS_[[% anualiz]:[% anualiz]]),1)*IF(DATOS!AX$4="Sí",1/DATOS_[[% normaliz]:[% normaliz]],1)*(DATOS_[Conc.Sal.20])))))))),
0)</f>
        <v>0</v>
      </c>
      <c r="AD101" s="111">
        <f t="array" ref="AD101">IFERROR(
(MEDIAN((IF(DATOS_[[Sexo]:[Sexo]]=$B101,IF(DATOS_[[AGRUP. CLAS. PROF.]:[AGRUP. CLAS. PROF.]]=$B99,IF(DATOS_[[Check Periodo Ref.]:[Check Periodo Ref.]]="Dentro",IF(DATOS_[[Check Equiparado]:[Check Equiparado]]="Sí",IF(DATOS!AY$5="Sí",(1/DATOS_[[% anualiz]:[% anualiz]]),1)*IF(DATOS!AY$4="Sí",1/DATOS_[[% normaliz]:[% normaliz]],1)*(DATOS_[Conc.Sal.21])))))))),
0)</f>
        <v>0</v>
      </c>
      <c r="AE101" s="111">
        <f t="array" ref="AE101">IFERROR(
(MEDIAN((IF(DATOS_[[Sexo]:[Sexo]]=$B101,IF(DATOS_[[AGRUP. CLAS. PROF.]:[AGRUP. CLAS. PROF.]]=$B99,IF(DATOS_[[Check Periodo Ref.]:[Check Periodo Ref.]]="Dentro",IF(DATOS_[[Check Equiparado]:[Check Equiparado]]="Sí",IF(DATOS!AZ$5="Sí",(1/DATOS_[[% anualiz]:[% anualiz]]),1)*IF(DATOS!AZ$4="Sí",1/DATOS_[[% normaliz]:[% normaliz]],1)*(DATOS_[Conc.Sal.22])))))))),
0)</f>
        <v>0</v>
      </c>
      <c r="AF101" s="111">
        <f t="array" ref="AF101">IFERROR(
(MEDIAN((IF(DATOS_[[Sexo]:[Sexo]]=$B101,IF(DATOS_[[AGRUP. CLAS. PROF.]:[AGRUP. CLAS. PROF.]]=$B99,IF(DATOS_[[Check Periodo Ref.]:[Check Periodo Ref.]]="Dentro",IF(DATOS_[[Check Equiparado]:[Check Equiparado]]="Sí",IF(DATOS!BA$5="Sí",(1/DATOS_[[% anualiz]:[% anualiz]]),1)*IF(DATOS!BA$4="Sí",1/DATOS_[[% normaliz]:[% normaliz]],1)*(DATOS_[Conc.Sal.23])))))))),
0)</f>
        <v>0</v>
      </c>
      <c r="AG101" s="111">
        <f t="array" ref="AG101">IFERROR(
(MEDIAN((IF(DATOS_[[Sexo]:[Sexo]]=$B101,IF(DATOS_[[AGRUP. CLAS. PROF.]:[AGRUP. CLAS. PROF.]]=$B99,IF(DATOS_[[Check Periodo Ref.]:[Check Periodo Ref.]]="Dentro",IF(DATOS_[[Check Equiparado]:[Check Equiparado]]="Sí",IF(DATOS!BB$5="Sí",(1/DATOS_[[% anualiz]:[% anualiz]]),1)*IF(DATOS!BB$4="Sí",1/DATOS_[[% normaliz]:[% normaliz]],1)*(DATOS_[Conc.Sal.24])))))))),
0)</f>
        <v>0</v>
      </c>
      <c r="AH101" s="111">
        <f t="array" ref="AH101">IFERROR(
(MEDIAN((IF(DATOS_[[Sexo]:[Sexo]]=$B101,IF(DATOS_[[AGRUP. CLAS. PROF.]:[AGRUP. CLAS. PROF.]]=$B99,IF(DATOS_[[Check Periodo Ref.]:[Check Periodo Ref.]]="Dentro",IF(DATOS_[[Check Equiparado]:[Check Equiparado]]="Sí",IF(DATOS!BC$5="Sí",(1/DATOS_[[% anualiz]:[% anualiz]]),1)*IF(DATOS!BC$4="Sí",1/DATOS_[[% normaliz]:[% normaliz]],1)*(DATOS_[Conc.Sal.25])))))))),
0)</f>
        <v>0</v>
      </c>
      <c r="AI101" s="111">
        <f t="array" ref="AI101">IFERROR(
(MEDIAN((IF(DATOS_[[Sexo]:[Sexo]]=$B101,IF(DATOS_[[AGRUP. CLAS. PROF.]:[AGRUP. CLAS. PROF.]]=$B99,IF(DATOS_[[Check Periodo Ref.]:[Check Periodo Ref.]]="Dentro",IF(DATOS_[[Check Equiparado]:[Check Equiparado]]="Sí",IF(DATOS!BD$5="Sí",(1/DATOS_[[% anualiz]:[% anualiz]]),1)*IF(DATOS!BD$4="Sí",1/DATOS_[[% normaliz]:[% normaliz]],1)*(DATOS_[Conc.Sal.26])))))))),
0)</f>
        <v>0</v>
      </c>
      <c r="AJ101" s="111">
        <f t="array" ref="AJ101">IFERROR(
(MEDIAN((IF(DATOS_[[Sexo]:[Sexo]]=$B101,IF(DATOS_[[AGRUP. CLAS. PROF.]:[AGRUP. CLAS. PROF.]]=$B99,IF(DATOS_[[Check Periodo Ref.]:[Check Periodo Ref.]]="Dentro",IF(DATOS_[[Check Equiparado]:[Check Equiparado]]="Sí",IF(DATOS!BE$5="Sí",(1/DATOS_[[% anualiz]:[% anualiz]]),1)*IF(DATOS!BE$4="Sí",1/DATOS_[[% normaliz]:[% normaliz]],1)*(DATOS_[Conc.Sal.27])))))))),
0)</f>
        <v>0</v>
      </c>
      <c r="AK101" s="111">
        <f t="array" ref="AK101">IFERROR(
(MEDIAN((IF(DATOS_[[Sexo]:[Sexo]]=$B101,IF(DATOS_[[AGRUP. CLAS. PROF.]:[AGRUP. CLAS. PROF.]]=$B99,IF(DATOS_[[Check Periodo Ref.]:[Check Periodo Ref.]]="Dentro",IF(DATOS_[[Check Equiparado]:[Check Equiparado]]="Sí",IF(DATOS!BF$5="Sí",(1/DATOS_[[% anualiz]:[% anualiz]]),1)*IF(DATOS!BF$4="Sí",1/DATOS_[[% normaliz]:[% normaliz]],1)*(DATOS_[Conc.Sal.28])))))))),
0)</f>
        <v>0</v>
      </c>
      <c r="AL101" s="111">
        <f t="array" ref="AL101">IFERROR(
(MEDIAN((IF(DATOS_[[Sexo]:[Sexo]]=$B101,IF(DATOS_[[AGRUP. CLAS. PROF.]:[AGRUP. CLAS. PROF.]]=$B99,IF(DATOS_[[Check Periodo Ref.]:[Check Periodo Ref.]]="Dentro",IF(DATOS_[[Check Equiparado]:[Check Equiparado]]="Sí",IF(DATOS!BG$5="Sí",(1/DATOS_[[% anualiz]:[% anualiz]]),1)*IF(DATOS!BG$4="Sí",1/DATOS_[[% normaliz]:[% normaliz]],1)*(DATOS_[Conc.Sal.29])))))))),
0)</f>
        <v>0</v>
      </c>
      <c r="AM101" s="111">
        <f t="array" ref="AM101">IFERROR(
(MEDIAN((IF(DATOS_[[Sexo]:[Sexo]]=$B101,IF(DATOS_[[AGRUP. CLAS. PROF.]:[AGRUP. CLAS. PROF.]]=$B99,IF(DATOS_[[Check Periodo Ref.]:[Check Periodo Ref.]]="Dentro",IF(DATOS_[[Check Equiparado]:[Check Equiparado]]="Sí",IF(DATOS!BH$5="Sí",(1/DATOS_[[% anualiz]:[% anualiz]]),1)*IF(DATOS!BH$4="Sí",1/DATOS_[[% normaliz]:[% normaliz]],1)*(DATOS_[Conc.Sal.30])))))))),
0)</f>
        <v>0</v>
      </c>
      <c r="AN101" s="112">
        <f t="array" ref="AN101">IFERROR(
MEDIAN(IF(DATOS_[Sexo]=$B101,IF(DATOS_[[AGRUP. CLAS. PROF.]:[AGRUP. CLAS. PROF.]]=$B99,IF(DATOS_[Check Equiparado]="Sí",IF(DATOS_[Check Periodo Ref.]="Dentro",DATOS_[Tot COMPL.SAL Eq],FALSE))))),
0)</f>
        <v>0</v>
      </c>
      <c r="AO101" s="113">
        <f t="array" ref="AO101">IFERROR(
MEDIAN(IF(DATOS_[Sexo]=$B101,IF(DATOS_[[AGRUP. CLAS. PROF.]:[AGRUP. CLAS. PROF.]]=$B99,IF(DATOS_[Check Equiparado]="Sí",IF(DATOS_[Check Periodo Ref.]="Dentro",DATOS_[TOTAL SALARIO Eq],FALSE))))),
0)</f>
        <v>0</v>
      </c>
      <c r="AP101" s="114">
        <f t="array" ref="AP101">IFERROR(
(MEDIAN((IF(DATOS_[[Sexo]:[Sexo]]=$B101,IF(DATOS_[[AGRUP. CLAS. PROF.]:[AGRUP. CLAS. PROF.]]=$B99,IF(DATOS_[[Check Periodo Ref.]:[Check Periodo Ref.]]="Dentro",IF(DATOS_[[Check Equiparado]:[Check Equiparado]]="Sí",IF(DATOS!BI$5="Sí",(1/DATOS_[[% anualiz]:[% anualiz]]),1)*IF(DATOS!BI$4="Sí",1/DATOS_[[% normaliz]:[% normaliz]],1)*(DATOS_[C.Extra.01])))))))),
0)</f>
        <v>0</v>
      </c>
      <c r="AQ101" s="114">
        <f t="array" ref="AQ101">IFERROR(
(MEDIAN((IF(DATOS_[[Sexo]:[Sexo]]=$B101,IF(DATOS_[[AGRUP. CLAS. PROF.]:[AGRUP. CLAS. PROF.]]=$B99,IF(DATOS_[[Check Periodo Ref.]:[Check Periodo Ref.]]="Dentro",IF(DATOS_[[Check Equiparado]:[Check Equiparado]]="Sí",IF(DATOS!BJ$5="Sí",(1/DATOS_[[% anualiz]:[% anualiz]]),1)*IF(DATOS!BJ$4="Sí",1/DATOS_[[% normaliz]:[% normaliz]],1)*(DATOS_[C.Extra.02])))))))),
0)</f>
        <v>0</v>
      </c>
      <c r="AR101" s="114">
        <f t="array" ref="AR101">IFERROR(
(MEDIAN((IF(DATOS_[[Sexo]:[Sexo]]=$B101,IF(DATOS_[[AGRUP. CLAS. PROF.]:[AGRUP. CLAS. PROF.]]=$B99,IF(DATOS_[[Check Periodo Ref.]:[Check Periodo Ref.]]="Dentro",IF(DATOS_[[Check Equiparado]:[Check Equiparado]]="Sí",IF(DATOS!BK$5="Sí",(1/DATOS_[[% anualiz]:[% anualiz]]),1)*IF(DATOS!BK$4="Sí",1/DATOS_[[% normaliz]:[% normaliz]],1)*(DATOS_[C.Extra.03])))))))),
0)</f>
        <v>0</v>
      </c>
      <c r="AS101" s="114">
        <f t="array" ref="AS101">IFERROR(
(MEDIAN((IF(DATOS_[[Sexo]:[Sexo]]=$B101,IF(DATOS_[[AGRUP. CLAS. PROF.]:[AGRUP. CLAS. PROF.]]=$B99,IF(DATOS_[[Check Periodo Ref.]:[Check Periodo Ref.]]="Dentro",IF(DATOS_[[Check Equiparado]:[Check Equiparado]]="Sí",IF(DATOS!BL$5="Sí",(1/DATOS_[[% anualiz]:[% anualiz]]),1)*IF(DATOS!BL$4="Sí",1/DATOS_[[% normaliz]:[% normaliz]],1)*(DATOS_[C.Extra.04])))))))),
0)</f>
        <v>0</v>
      </c>
      <c r="AT101" s="114">
        <f t="array" ref="AT101">IFERROR(
(MEDIAN((IF(DATOS_[[Sexo]:[Sexo]]=$B101,IF(DATOS_[[AGRUP. CLAS. PROF.]:[AGRUP. CLAS. PROF.]]=$B99,IF(DATOS_[[Check Periodo Ref.]:[Check Periodo Ref.]]="Dentro",IF(DATOS_[[Check Equiparado]:[Check Equiparado]]="Sí",IF(DATOS!BM$5="Sí",(1/DATOS_[[% anualiz]:[% anualiz]]),1)*IF(DATOS!BM$4="Sí",1/DATOS_[[% normaliz]:[% normaliz]],1)*(DATOS_[C.Extra.05])))))))),
0)</f>
        <v>0</v>
      </c>
      <c r="AU101" s="115">
        <f t="array" ref="AU101">IFERROR(
MEDIAN(IF(DATOS_[Sexo]=$B101,IF(DATOS_[[AGRUP. CLAS. PROF.]:[AGRUP. CLAS. PROF.]]=$B99,IF(DATOS_[Check Equiparado]="Sí",IF(DATOS_[Check Periodo Ref.]="Dentro",DATOS_[Tot Extrasalarial Eq],FALSE))))),
0)</f>
        <v>0</v>
      </c>
      <c r="AV101" s="116">
        <f t="array" ref="AV101">IFERROR(
MEDIAN(IF(DATOS_[Sexo]=$B101,IF(DATOS_[[AGRUP. CLAS. PROF.]:[AGRUP. CLAS. PROF.]]=$B99,IF(DATOS_[Check Equiparado]="Sí",IF(DATOS_[Check Periodo Ref.]="Dentro",DATOS_[TOTAL Retrib Eq],FALSE))))),
0)</f>
        <v>0</v>
      </c>
    </row>
    <row r="102" spans="1:48" ht="17.25" thickBot="1" x14ac:dyDescent="0.35">
      <c r="A102" s="42" t="str">
        <f t="shared" ref="A102" si="119">+A103</f>
        <v>[ocultar]</v>
      </c>
      <c r="B102" s="90" t="s">
        <v>246</v>
      </c>
      <c r="C102" s="109"/>
      <c r="D102" s="41"/>
      <c r="E102" s="41"/>
      <c r="F102" s="41"/>
      <c r="G102" s="41"/>
      <c r="H102" s="41"/>
      <c r="I102" s="119" t="str">
        <f t="shared" ref="I102:AV102" si="120">IFERROR((I103-I104)/I103,"")</f>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3" t="str">
        <f t="shared" si="120"/>
        <v/>
      </c>
      <c r="W102" s="123" t="str">
        <f t="shared" si="120"/>
        <v/>
      </c>
      <c r="X102" s="123" t="str">
        <f t="shared" si="120"/>
        <v/>
      </c>
      <c r="Y102" s="123"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2" t="str">
        <f t="shared" si="120"/>
        <v/>
      </c>
      <c r="AK102" s="122" t="str">
        <f t="shared" si="120"/>
        <v/>
      </c>
      <c r="AL102" s="122" t="str">
        <f t="shared" si="120"/>
        <v/>
      </c>
      <c r="AM102" s="122" t="str">
        <f t="shared" si="120"/>
        <v/>
      </c>
      <c r="AN102" s="124" t="str">
        <f t="shared" si="120"/>
        <v/>
      </c>
      <c r="AO102" s="128" t="str">
        <f t="shared" si="120"/>
        <v/>
      </c>
      <c r="AP102" s="125" t="str">
        <f t="shared" si="120"/>
        <v/>
      </c>
      <c r="AQ102" s="125" t="str">
        <f t="shared" si="120"/>
        <v/>
      </c>
      <c r="AR102" s="125" t="str">
        <f t="shared" si="120"/>
        <v/>
      </c>
      <c r="AS102" s="125" t="str">
        <f t="shared" si="120"/>
        <v/>
      </c>
      <c r="AT102" s="125" t="str">
        <f t="shared" si="120"/>
        <v/>
      </c>
      <c r="AU102" s="126" t="str">
        <f t="shared" si="120"/>
        <v/>
      </c>
      <c r="AV102" s="127" t="str">
        <f t="shared" si="120"/>
        <v/>
      </c>
    </row>
    <row r="103" spans="1:48" x14ac:dyDescent="0.3">
      <c r="A103" s="42" t="str">
        <f t="shared" ref="A103" si="121">+IF(C103+C104=0,"[ocultar]","")</f>
        <v>[ocultar]</v>
      </c>
      <c r="B103" s="86" t="s">
        <v>162</v>
      </c>
      <c r="C103" s="33">
        <f t="array" ref="C103">SUM(IF($B103=DATOS_[Sexo],
IF($B102=DATOS_[AGRUP. CLAS. PROF.],
IF("Dentro"=DATOS_[Check Periodo Ref.],
1/(COUNTIFS(DATOS_[Sexo],$B103,DATOS_[AGRUP. CLAS. PROF.],$B102,DATOS_[Check Periodo Ref.],"Dentro",DATOS_[id],DATOS_[id]))))))</f>
        <v>0</v>
      </c>
      <c r="D103" s="35">
        <f>COUNTIFS(DATOS_[AGRUP. CLAS. PROF.],$B102,DATOS_[Sexo],$B103,DATOS_[Check Periodo Ref.],"Dentro")</f>
        <v>0</v>
      </c>
      <c r="E103" s="35">
        <f>COUNTIFS(DATOS_[AGRUP. CLAS. PROF.],$B102,DATOS_[Sexo],$B103,DATOS_[Check Periodo Ref.],"Dentro",DATOS_[Check Nº SC Norm],"Sí")</f>
        <v>0</v>
      </c>
      <c r="F103" s="35">
        <f>COUNTIFS(DATOS_[AGRUP. CLAS. PROF.],$B102,DATOS_[Sexo],$B103,DATOS_[Check Periodo Ref.],"Dentro",DATOS_[Check Nº SC Anualiz],"Sí")</f>
        <v>0</v>
      </c>
      <c r="G103" s="35">
        <f>COUNTIFS(DATOS_[AGRUP. CLAS. PROF.],$B102,DATOS_[Sexo],$B103,DATOS_[Check Periodo Ref.],"Dentro",DATOS_[Check Nº SC Norm y Anualiz],"Sí")</f>
        <v>0</v>
      </c>
      <c r="H103" s="35">
        <f>COUNTIFS(DATOS_[AGRUP. CLAS. PROF.],$B102,DATOS_[Sexo],$B103,DATOS_[Check Periodo Ref.],"Dentro",DATOS_[Check Equiparación],"Sí")</f>
        <v>0</v>
      </c>
      <c r="I103" s="110">
        <f t="array" ref="I103">IFERROR(
MEDIAN(IF(DATOS_[Sexo]=$B103,IF(DATOS_[[AGRUP. CLAS. PROF.]:[AGRUP. CLAS. PROF.]]=$B102,IF(DATOS_[Check Equiparado]="Sí",IF(DATOS_[Check Periodo Ref.]="Dentro",DATOS_[SALARIO BASE Eq],FALSE))))),
0)</f>
        <v>0</v>
      </c>
      <c r="J103" s="111">
        <f t="array" ref="J103">IFERROR(
(MEDIAN((IF(DATOS_[[Sexo]:[Sexo]]=$B103,IF(DATOS_[[AGRUP. CLAS. PROF.]:[AGRUP. CLAS. PROF.]]=$B102,IF(DATOS_[[Check Periodo Ref.]:[Check Periodo Ref.]]="Dentro",IF(DATOS_[[Check Equiparado]:[Check Equiparado]]="Sí",IF(DATOS!AE$5="Sí",(1/DATOS_[[% anualiz]:[% anualiz]]),1)*IF(DATOS!AE$4="Sí",1/DATOS_[[% normaliz]:[% normaliz]],1)*(DATOS_[Conc.Sal.01])))))))),
0)</f>
        <v>0</v>
      </c>
      <c r="K103" s="111">
        <f t="array" ref="K103">IFERROR(
(MEDIAN((IF(DATOS_[[Sexo]:[Sexo]]=$B103,IF(DATOS_[[AGRUP. CLAS. PROF.]:[AGRUP. CLAS. PROF.]]=$B102,IF(DATOS_[[Check Periodo Ref.]:[Check Periodo Ref.]]="Dentro",IF(DATOS_[[Check Equiparado]:[Check Equiparado]]="Sí",IF(DATOS!AF$5="Sí",(1/DATOS_[[% anualiz]:[% anualiz]]),1)*IF(DATOS!AF$4="Sí",1/DATOS_[[% normaliz]:[% normaliz]],1)*(DATOS_[Conc.Sal.02])))))))),
0)</f>
        <v>0</v>
      </c>
      <c r="L103" s="111">
        <f t="array" ref="L103">IFERROR(
(MEDIAN((IF(DATOS_[[Sexo]:[Sexo]]=$B103,IF(DATOS_[[AGRUP. CLAS. PROF.]:[AGRUP. CLAS. PROF.]]=$B102,IF(DATOS_[[Check Periodo Ref.]:[Check Periodo Ref.]]="Dentro",IF(DATOS_[[Check Equiparado]:[Check Equiparado]]="Sí",IF(DATOS!AG$5="Sí",(1/DATOS_[[% anualiz]:[% anualiz]]),1)*IF(DATOS!AG$4="Sí",1/DATOS_[[% normaliz]:[% normaliz]],1)*(DATOS_[Conc.Sal.03])))))))),
0)</f>
        <v>0</v>
      </c>
      <c r="M103" s="111">
        <f t="array" ref="M103">IFERROR(
(MEDIAN((IF(DATOS_[[Sexo]:[Sexo]]=$B103,IF(DATOS_[[AGRUP. CLAS. PROF.]:[AGRUP. CLAS. PROF.]]=$B102,IF(DATOS_[[Check Periodo Ref.]:[Check Periodo Ref.]]="Dentro",IF(DATOS_[[Check Equiparado]:[Check Equiparado]]="Sí",IF(DATOS!AH$5="Sí",(1/DATOS_[[% anualiz]:[% anualiz]]),1)*IF(DATOS!AH$4="Sí",1/DATOS_[[% normaliz]:[% normaliz]],1)*(DATOS_[Conc.Sal.04])))))))),
0)</f>
        <v>0</v>
      </c>
      <c r="N103" s="111">
        <f t="array" ref="N103">IFERROR(
(MEDIAN((IF(DATOS_[[Sexo]:[Sexo]]=$B103,IF(DATOS_[[AGRUP. CLAS. PROF.]:[AGRUP. CLAS. PROF.]]=$B102,IF(DATOS_[[Check Periodo Ref.]:[Check Periodo Ref.]]="Dentro",IF(DATOS_[[Check Equiparado]:[Check Equiparado]]="Sí",IF(DATOS!AI$5="Sí",(1/DATOS_[[% anualiz]:[% anualiz]]),1)*IF(DATOS!AI$4="Sí",1/DATOS_[[% normaliz]:[% normaliz]],1)*(DATOS_[Conc.Sal.05])))))))),
0)</f>
        <v>0</v>
      </c>
      <c r="O103" s="111">
        <f t="array" ref="O103">IFERROR(
(MEDIAN((IF(DATOS_[[Sexo]:[Sexo]]=$B103,IF(DATOS_[[AGRUP. CLAS. PROF.]:[AGRUP. CLAS. PROF.]]=$B102,IF(DATOS_[[Check Periodo Ref.]:[Check Periodo Ref.]]="Dentro",IF(DATOS_[[Check Equiparado]:[Check Equiparado]]="Sí",IF(DATOS!AJ$5="Sí",(1/DATOS_[[% anualiz]:[% anualiz]]),1)*IF(DATOS!AJ$4="Sí",1/DATOS_[[% normaliz]:[% normaliz]],1)*(DATOS_[Conc.Sal.06])))))))),
0)</f>
        <v>0</v>
      </c>
      <c r="P103" s="111">
        <f t="array" ref="P103">IFERROR(
(MEDIAN((IF(DATOS_[[Sexo]:[Sexo]]=$B103,IF(DATOS_[[AGRUP. CLAS. PROF.]:[AGRUP. CLAS. PROF.]]=$B102,IF(DATOS_[[Check Periodo Ref.]:[Check Periodo Ref.]]="Dentro",IF(DATOS_[[Check Equiparado]:[Check Equiparado]]="Sí",IF(DATOS!AK$5="Sí",(1/DATOS_[[% anualiz]:[% anualiz]]),1)*IF(DATOS!AK$4="Sí",1/DATOS_[[% normaliz]:[% normaliz]],1)*(DATOS_[Conc.Sal.07])))))))),
0)</f>
        <v>0</v>
      </c>
      <c r="Q103" s="111">
        <f t="array" ref="Q103">IFERROR(
(MEDIAN((IF(DATOS_[[Sexo]:[Sexo]]=$B103,IF(DATOS_[[AGRUP. CLAS. PROF.]:[AGRUP. CLAS. PROF.]]=$B102,IF(DATOS_[[Check Periodo Ref.]:[Check Periodo Ref.]]="Dentro",IF(DATOS_[[Check Equiparado]:[Check Equiparado]]="Sí",IF(DATOS!AL$5="Sí",(1/DATOS_[[% anualiz]:[% anualiz]]),1)*IF(DATOS!AL$4="Sí",1/DATOS_[[% normaliz]:[% normaliz]],1)*(DATOS_[Conc.Sal.08])))))))),
0)</f>
        <v>0</v>
      </c>
      <c r="R103" s="111">
        <f t="array" ref="R103">IFERROR(
(MEDIAN((IF(DATOS_[[Sexo]:[Sexo]]=$B103,IF(DATOS_[[AGRUP. CLAS. PROF.]:[AGRUP. CLAS. PROF.]]=$B102,IF(DATOS_[[Check Periodo Ref.]:[Check Periodo Ref.]]="Dentro",IF(DATOS_[[Check Equiparado]:[Check Equiparado]]="Sí",IF(DATOS!AM$5="Sí",(1/DATOS_[[% anualiz]:[% anualiz]]),1)*IF(DATOS!AM$4="Sí",1/DATOS_[[% normaliz]:[% normaliz]],1)*(DATOS_[Conc.Sal.09])))))))),
0)</f>
        <v>0</v>
      </c>
      <c r="S103" s="111">
        <f t="array" ref="S103">IFERROR(
(MEDIAN((IF(DATOS_[[Sexo]:[Sexo]]=$B103,IF(DATOS_[[AGRUP. CLAS. PROF.]:[AGRUP. CLAS. PROF.]]=$B102,IF(DATOS_[[Check Periodo Ref.]:[Check Periodo Ref.]]="Dentro",IF(DATOS_[[Check Equiparado]:[Check Equiparado]]="Sí",IF(DATOS!AN$5="Sí",(1/DATOS_[[% anualiz]:[% anualiz]]),1)*IF(DATOS!AN$4="Sí",1/DATOS_[[% normaliz]:[% normaliz]],1)*(DATOS_[Conc.Sal.10])))))))),
0)</f>
        <v>0</v>
      </c>
      <c r="T103" s="111">
        <f t="array" ref="T103">IFERROR(
(MEDIAN((IF(DATOS_[[Sexo]:[Sexo]]=$B103,IF(DATOS_[[AGRUP. CLAS. PROF.]:[AGRUP. CLAS. PROF.]]=$B102,IF(DATOS_[[Check Periodo Ref.]:[Check Periodo Ref.]]="Dentro",IF(DATOS_[[Check Equiparado]:[Check Equiparado]]="Sí",IF(DATOS!AO$5="Sí",(1/DATOS_[[% anualiz]:[% anualiz]]),1)*IF(DATOS!AO$4="Sí",1/DATOS_[[% normaliz]:[% normaliz]],1)*(DATOS_[Conc.Sal.11])))))))),
0)</f>
        <v>0</v>
      </c>
      <c r="U103" s="111">
        <f t="array" ref="U103">IFERROR(
(MEDIAN((IF(DATOS_[[Sexo]:[Sexo]]=$B103,IF(DATOS_[[AGRUP. CLAS. PROF.]:[AGRUP. CLAS. PROF.]]=$B102,IF(DATOS_[[Check Periodo Ref.]:[Check Periodo Ref.]]="Dentro",IF(DATOS_[[Check Equiparado]:[Check Equiparado]]="Sí",IF(DATOS!AP$5="Sí",(1/DATOS_[[% anualiz]:[% anualiz]]),1)*IF(DATOS!AP$4="Sí",1/DATOS_[[% normaliz]:[% normaliz]],1)*(DATOS_[Conc.Sal.12])))))))),
0)</f>
        <v>0</v>
      </c>
      <c r="V103" s="111">
        <f t="array" ref="V103">IFERROR(
(MEDIAN((IF(DATOS_[[Sexo]:[Sexo]]=$B103,IF(DATOS_[[AGRUP. CLAS. PROF.]:[AGRUP. CLAS. PROF.]]=$B102,IF(DATOS_[[Check Periodo Ref.]:[Check Periodo Ref.]]="Dentro",IF(DATOS_[[Check Equiparado]:[Check Equiparado]]="Sí",IF(DATOS!AQ$5="Sí",(1/DATOS_[[% anualiz]:[% anualiz]]),1)*IF(DATOS!AQ$4="Sí",1/DATOS_[[% normaliz]:[% normaliz]],1)*(DATOS_[Conc.Sal.13])))))))),
0)</f>
        <v>0</v>
      </c>
      <c r="W103" s="111">
        <f t="array" ref="W103">IFERROR(
(MEDIAN((IF(DATOS_[[Sexo]:[Sexo]]=$B103,IF(DATOS_[[AGRUP. CLAS. PROF.]:[AGRUP. CLAS. PROF.]]=$B102,IF(DATOS_[[Check Periodo Ref.]:[Check Periodo Ref.]]="Dentro",IF(DATOS_[[Check Equiparado]:[Check Equiparado]]="Sí",IF(DATOS!AR$5="Sí",(1/DATOS_[[% anualiz]:[% anualiz]]),1)*IF(DATOS!AR$4="Sí",1/DATOS_[[% normaliz]:[% normaliz]],1)*(DATOS_[Conc.Sal.14])))))))),
0)</f>
        <v>0</v>
      </c>
      <c r="X103" s="111">
        <f t="array" ref="X103">IFERROR(
(MEDIAN((IF(DATOS_[[Sexo]:[Sexo]]=$B103,IF(DATOS_[[AGRUP. CLAS. PROF.]:[AGRUP. CLAS. PROF.]]=$B102,IF(DATOS_[[Check Periodo Ref.]:[Check Periodo Ref.]]="Dentro",IF(DATOS_[[Check Equiparado]:[Check Equiparado]]="Sí",IF(DATOS!AS$5="Sí",(1/DATOS_[[% anualiz]:[% anualiz]]),1)*IF(DATOS!AS$4="Sí",1/DATOS_[[% normaliz]:[% normaliz]],1)*(DATOS_[Conc.Sal.15])))))))),
0)</f>
        <v>0</v>
      </c>
      <c r="Y103" s="111">
        <f t="array" ref="Y103">IFERROR(
(MEDIAN((IF(DATOS_[[Sexo]:[Sexo]]=$B103,IF(DATOS_[[AGRUP. CLAS. PROF.]:[AGRUP. CLAS. PROF.]]=$B102,IF(DATOS_[[Check Periodo Ref.]:[Check Periodo Ref.]]="Dentro",IF(DATOS_[[Check Equiparado]:[Check Equiparado]]="Sí",IF(DATOS!AT$5="Sí",(1/DATOS_[[% anualiz]:[% anualiz]]),1)*IF(DATOS!AT$4="Sí",1/DATOS_[[% normaliz]:[% normaliz]],1)*(DATOS_[Conc.Sal.16])))))))),
0)</f>
        <v>0</v>
      </c>
      <c r="Z103" s="111">
        <f t="array" ref="Z103">IFERROR(
(MEDIAN((IF(DATOS_[[Sexo]:[Sexo]]=$B103,IF(DATOS_[[AGRUP. CLAS. PROF.]:[AGRUP. CLAS. PROF.]]=$B102,IF(DATOS_[[Check Periodo Ref.]:[Check Periodo Ref.]]="Dentro",IF(DATOS_[[Check Equiparado]:[Check Equiparado]]="Sí",IF(DATOS!AU$5="Sí",(1/DATOS_[[% anualiz]:[% anualiz]]),1)*IF(DATOS!AU$4="Sí",1/DATOS_[[% normaliz]:[% normaliz]],1)*(DATOS_[Conc.Sal.17])))))))),
0)</f>
        <v>0</v>
      </c>
      <c r="AA103" s="111">
        <f t="array" ref="AA103">IFERROR(
(MEDIAN((IF(DATOS_[[Sexo]:[Sexo]]=$B103,IF(DATOS_[[AGRUP. CLAS. PROF.]:[AGRUP. CLAS. PROF.]]=$B102,IF(DATOS_[[Check Periodo Ref.]:[Check Periodo Ref.]]="Dentro",IF(DATOS_[[Check Equiparado]:[Check Equiparado]]="Sí",IF(DATOS!AV$5="Sí",(1/DATOS_[[% anualiz]:[% anualiz]]),1)*IF(DATOS!AV$4="Sí",1/DATOS_[[% normaliz]:[% normaliz]],1)*(DATOS_[Conc.Sal.18])))))))),
0)</f>
        <v>0</v>
      </c>
      <c r="AB103" s="111">
        <f t="array" ref="AB103">IFERROR(
(MEDIAN((IF(DATOS_[[Sexo]:[Sexo]]=$B103,IF(DATOS_[[AGRUP. CLAS. PROF.]:[AGRUP. CLAS. PROF.]]=$B102,IF(DATOS_[[Check Periodo Ref.]:[Check Periodo Ref.]]="Dentro",IF(DATOS_[[Check Equiparado]:[Check Equiparado]]="Sí",IF(DATOS!AW$5="Sí",(1/DATOS_[[% anualiz]:[% anualiz]]),1)*IF(DATOS!AW$4="Sí",1/DATOS_[[% normaliz]:[% normaliz]],1)*(DATOS_[Conc.Sal.19])))))))),
0)</f>
        <v>0</v>
      </c>
      <c r="AC103" s="111">
        <f t="array" ref="AC103">IFERROR(
(MEDIAN((IF(DATOS_[[Sexo]:[Sexo]]=$B103,IF(DATOS_[[AGRUP. CLAS. PROF.]:[AGRUP. CLAS. PROF.]]=$B102,IF(DATOS_[[Check Periodo Ref.]:[Check Periodo Ref.]]="Dentro",IF(DATOS_[[Check Equiparado]:[Check Equiparado]]="Sí",IF(DATOS!AX$5="Sí",(1/DATOS_[[% anualiz]:[% anualiz]]),1)*IF(DATOS!AX$4="Sí",1/DATOS_[[% normaliz]:[% normaliz]],1)*(DATOS_[Conc.Sal.20])))))))),
0)</f>
        <v>0</v>
      </c>
      <c r="AD103" s="111">
        <f t="array" ref="AD103">IFERROR(
(MEDIAN((IF(DATOS_[[Sexo]:[Sexo]]=$B103,IF(DATOS_[[AGRUP. CLAS. PROF.]:[AGRUP. CLAS. PROF.]]=$B102,IF(DATOS_[[Check Periodo Ref.]:[Check Periodo Ref.]]="Dentro",IF(DATOS_[[Check Equiparado]:[Check Equiparado]]="Sí",IF(DATOS!AY$5="Sí",(1/DATOS_[[% anualiz]:[% anualiz]]),1)*IF(DATOS!AY$4="Sí",1/DATOS_[[% normaliz]:[% normaliz]],1)*(DATOS_[Conc.Sal.21])))))))),
0)</f>
        <v>0</v>
      </c>
      <c r="AE103" s="111">
        <f t="array" ref="AE103">IFERROR(
(MEDIAN((IF(DATOS_[[Sexo]:[Sexo]]=$B103,IF(DATOS_[[AGRUP. CLAS. PROF.]:[AGRUP. CLAS. PROF.]]=$B102,IF(DATOS_[[Check Periodo Ref.]:[Check Periodo Ref.]]="Dentro",IF(DATOS_[[Check Equiparado]:[Check Equiparado]]="Sí",IF(DATOS!AZ$5="Sí",(1/DATOS_[[% anualiz]:[% anualiz]]),1)*IF(DATOS!AZ$4="Sí",1/DATOS_[[% normaliz]:[% normaliz]],1)*(DATOS_[Conc.Sal.22])))))))),
0)</f>
        <v>0</v>
      </c>
      <c r="AF103" s="111">
        <f t="array" ref="AF103">IFERROR(
(MEDIAN((IF(DATOS_[[Sexo]:[Sexo]]=$B103,IF(DATOS_[[AGRUP. CLAS. PROF.]:[AGRUP. CLAS. PROF.]]=$B102,IF(DATOS_[[Check Periodo Ref.]:[Check Periodo Ref.]]="Dentro",IF(DATOS_[[Check Equiparado]:[Check Equiparado]]="Sí",IF(DATOS!BA$5="Sí",(1/DATOS_[[% anualiz]:[% anualiz]]),1)*IF(DATOS!BA$4="Sí",1/DATOS_[[% normaliz]:[% normaliz]],1)*(DATOS_[Conc.Sal.23])))))))),
0)</f>
        <v>0</v>
      </c>
      <c r="AG103" s="111">
        <f t="array" ref="AG103">IFERROR(
(MEDIAN((IF(DATOS_[[Sexo]:[Sexo]]=$B103,IF(DATOS_[[AGRUP. CLAS. PROF.]:[AGRUP. CLAS. PROF.]]=$B102,IF(DATOS_[[Check Periodo Ref.]:[Check Periodo Ref.]]="Dentro",IF(DATOS_[[Check Equiparado]:[Check Equiparado]]="Sí",IF(DATOS!BB$5="Sí",(1/DATOS_[[% anualiz]:[% anualiz]]),1)*IF(DATOS!BB$4="Sí",1/DATOS_[[% normaliz]:[% normaliz]],1)*(DATOS_[Conc.Sal.24])))))))),
0)</f>
        <v>0</v>
      </c>
      <c r="AH103" s="111">
        <f t="array" ref="AH103">IFERROR(
(MEDIAN((IF(DATOS_[[Sexo]:[Sexo]]=$B103,IF(DATOS_[[AGRUP. CLAS. PROF.]:[AGRUP. CLAS. PROF.]]=$B102,IF(DATOS_[[Check Periodo Ref.]:[Check Periodo Ref.]]="Dentro",IF(DATOS_[[Check Equiparado]:[Check Equiparado]]="Sí",IF(DATOS!BC$5="Sí",(1/DATOS_[[% anualiz]:[% anualiz]]),1)*IF(DATOS!BC$4="Sí",1/DATOS_[[% normaliz]:[% normaliz]],1)*(DATOS_[Conc.Sal.25])))))))),
0)</f>
        <v>0</v>
      </c>
      <c r="AI103" s="111">
        <f t="array" ref="AI103">IFERROR(
(MEDIAN((IF(DATOS_[[Sexo]:[Sexo]]=$B103,IF(DATOS_[[AGRUP. CLAS. PROF.]:[AGRUP. CLAS. PROF.]]=$B102,IF(DATOS_[[Check Periodo Ref.]:[Check Periodo Ref.]]="Dentro",IF(DATOS_[[Check Equiparado]:[Check Equiparado]]="Sí",IF(DATOS!BD$5="Sí",(1/DATOS_[[% anualiz]:[% anualiz]]),1)*IF(DATOS!BD$4="Sí",1/DATOS_[[% normaliz]:[% normaliz]],1)*(DATOS_[Conc.Sal.26])))))))),
0)</f>
        <v>0</v>
      </c>
      <c r="AJ103" s="111">
        <f t="array" ref="AJ103">IFERROR(
(MEDIAN((IF(DATOS_[[Sexo]:[Sexo]]=$B103,IF(DATOS_[[AGRUP. CLAS. PROF.]:[AGRUP. CLAS. PROF.]]=$B102,IF(DATOS_[[Check Periodo Ref.]:[Check Periodo Ref.]]="Dentro",IF(DATOS_[[Check Equiparado]:[Check Equiparado]]="Sí",IF(DATOS!BE$5="Sí",(1/DATOS_[[% anualiz]:[% anualiz]]),1)*IF(DATOS!BE$4="Sí",1/DATOS_[[% normaliz]:[% normaliz]],1)*(DATOS_[Conc.Sal.27])))))))),
0)</f>
        <v>0</v>
      </c>
      <c r="AK103" s="111">
        <f t="array" ref="AK103">IFERROR(
(MEDIAN((IF(DATOS_[[Sexo]:[Sexo]]=$B103,IF(DATOS_[[AGRUP. CLAS. PROF.]:[AGRUP. CLAS. PROF.]]=$B102,IF(DATOS_[[Check Periodo Ref.]:[Check Periodo Ref.]]="Dentro",IF(DATOS_[[Check Equiparado]:[Check Equiparado]]="Sí",IF(DATOS!BF$5="Sí",(1/DATOS_[[% anualiz]:[% anualiz]]),1)*IF(DATOS!BF$4="Sí",1/DATOS_[[% normaliz]:[% normaliz]],1)*(DATOS_[Conc.Sal.28])))))))),
0)</f>
        <v>0</v>
      </c>
      <c r="AL103" s="111">
        <f t="array" ref="AL103">IFERROR(
(MEDIAN((IF(DATOS_[[Sexo]:[Sexo]]=$B103,IF(DATOS_[[AGRUP. CLAS. PROF.]:[AGRUP. CLAS. PROF.]]=$B102,IF(DATOS_[[Check Periodo Ref.]:[Check Periodo Ref.]]="Dentro",IF(DATOS_[[Check Equiparado]:[Check Equiparado]]="Sí",IF(DATOS!BG$5="Sí",(1/DATOS_[[% anualiz]:[% anualiz]]),1)*IF(DATOS!BG$4="Sí",1/DATOS_[[% normaliz]:[% normaliz]],1)*(DATOS_[Conc.Sal.29])))))))),
0)</f>
        <v>0</v>
      </c>
      <c r="AM103" s="111">
        <f t="array" ref="AM103">IFERROR(
(MEDIAN((IF(DATOS_[[Sexo]:[Sexo]]=$B103,IF(DATOS_[[AGRUP. CLAS. PROF.]:[AGRUP. CLAS. PROF.]]=$B102,IF(DATOS_[[Check Periodo Ref.]:[Check Periodo Ref.]]="Dentro",IF(DATOS_[[Check Equiparado]:[Check Equiparado]]="Sí",IF(DATOS!BH$5="Sí",(1/DATOS_[[% anualiz]:[% anualiz]]),1)*IF(DATOS!BH$4="Sí",1/DATOS_[[% normaliz]:[% normaliz]],1)*(DATOS_[Conc.Sal.30])))))))),
0)</f>
        <v>0</v>
      </c>
      <c r="AN103" s="112">
        <f t="array" ref="AN103">IFERROR(
MEDIAN(IF(DATOS_[Sexo]=$B103,IF(DATOS_[[AGRUP. CLAS. PROF.]:[AGRUP. CLAS. PROF.]]=$B102,IF(DATOS_[Check Equiparado]="Sí",IF(DATOS_[Check Periodo Ref.]="Dentro",DATOS_[Tot COMPL.SAL Eq],FALSE))))),
0)</f>
        <v>0</v>
      </c>
      <c r="AO103" s="113">
        <f t="array" ref="AO103">IFERROR(
MEDIAN(IF(DATOS_[Sexo]=$B103,IF(DATOS_[[AGRUP. CLAS. PROF.]:[AGRUP. CLAS. PROF.]]=$B102,IF(DATOS_[Check Equiparado]="Sí",IF(DATOS_[Check Periodo Ref.]="Dentro",DATOS_[TOTAL SALARIO Eq],FALSE))))),
0)</f>
        <v>0</v>
      </c>
      <c r="AP103" s="114">
        <f t="array" ref="AP103">IFERROR(
(MEDIAN((IF(DATOS_[[Sexo]:[Sexo]]=$B103,IF(DATOS_[[AGRUP. CLAS. PROF.]:[AGRUP. CLAS. PROF.]]=$B102,IF(DATOS_[[Check Periodo Ref.]:[Check Periodo Ref.]]="Dentro",IF(DATOS_[[Check Equiparado]:[Check Equiparado]]="Sí",IF(DATOS!BI$5="Sí",(1/DATOS_[[% anualiz]:[% anualiz]]),1)*IF(DATOS!BI$4="Sí",1/DATOS_[[% normaliz]:[% normaliz]],1)*(DATOS_[C.Extra.01])))))))),
0)</f>
        <v>0</v>
      </c>
      <c r="AQ103" s="114">
        <f t="array" ref="AQ103">IFERROR(
(MEDIAN((IF(DATOS_[[Sexo]:[Sexo]]=$B103,IF(DATOS_[[AGRUP. CLAS. PROF.]:[AGRUP. CLAS. PROF.]]=$B102,IF(DATOS_[[Check Periodo Ref.]:[Check Periodo Ref.]]="Dentro",IF(DATOS_[[Check Equiparado]:[Check Equiparado]]="Sí",IF(DATOS!BJ$5="Sí",(1/DATOS_[[% anualiz]:[% anualiz]]),1)*IF(DATOS!BJ$4="Sí",1/DATOS_[[% normaliz]:[% normaliz]],1)*(DATOS_[C.Extra.02])))))))),
0)</f>
        <v>0</v>
      </c>
      <c r="AR103" s="114">
        <f t="array" ref="AR103">IFERROR(
(MEDIAN((IF(DATOS_[[Sexo]:[Sexo]]=$B103,IF(DATOS_[[AGRUP. CLAS. PROF.]:[AGRUP. CLAS. PROF.]]=$B102,IF(DATOS_[[Check Periodo Ref.]:[Check Periodo Ref.]]="Dentro",IF(DATOS_[[Check Equiparado]:[Check Equiparado]]="Sí",IF(DATOS!BK$5="Sí",(1/DATOS_[[% anualiz]:[% anualiz]]),1)*IF(DATOS!BK$4="Sí",1/DATOS_[[% normaliz]:[% normaliz]],1)*(DATOS_[C.Extra.03])))))))),
0)</f>
        <v>0</v>
      </c>
      <c r="AS103" s="114">
        <f t="array" ref="AS103">IFERROR(
(MEDIAN((IF(DATOS_[[Sexo]:[Sexo]]=$B103,IF(DATOS_[[AGRUP. CLAS. PROF.]:[AGRUP. CLAS. PROF.]]=$B102,IF(DATOS_[[Check Periodo Ref.]:[Check Periodo Ref.]]="Dentro",IF(DATOS_[[Check Equiparado]:[Check Equiparado]]="Sí",IF(DATOS!BL$5="Sí",(1/DATOS_[[% anualiz]:[% anualiz]]),1)*IF(DATOS!BL$4="Sí",1/DATOS_[[% normaliz]:[% normaliz]],1)*(DATOS_[C.Extra.04])))))))),
0)</f>
        <v>0</v>
      </c>
      <c r="AT103" s="114">
        <f t="array" ref="AT103">IFERROR(
(MEDIAN((IF(DATOS_[[Sexo]:[Sexo]]=$B103,IF(DATOS_[[AGRUP. CLAS. PROF.]:[AGRUP. CLAS. PROF.]]=$B102,IF(DATOS_[[Check Periodo Ref.]:[Check Periodo Ref.]]="Dentro",IF(DATOS_[[Check Equiparado]:[Check Equiparado]]="Sí",IF(DATOS!BM$5="Sí",(1/DATOS_[[% anualiz]:[% anualiz]]),1)*IF(DATOS!BM$4="Sí",1/DATOS_[[% normaliz]:[% normaliz]],1)*(DATOS_[C.Extra.05])))))))),
0)</f>
        <v>0</v>
      </c>
      <c r="AU103" s="115">
        <f t="array" ref="AU103">IFERROR(
MEDIAN(IF(DATOS_[Sexo]=$B103,IF(DATOS_[[AGRUP. CLAS. PROF.]:[AGRUP. CLAS. PROF.]]=$B102,IF(DATOS_[Check Equiparado]="Sí",IF(DATOS_[Check Periodo Ref.]="Dentro",DATOS_[Tot Extrasalarial Eq],FALSE))))),
0)</f>
        <v>0</v>
      </c>
      <c r="AV103" s="116">
        <f t="array" ref="AV103">IFERROR(
MEDIAN(IF(DATOS_[Sexo]=$B103,IF(DATOS_[[AGRUP. CLAS. PROF.]:[AGRUP. CLAS. PROF.]]=$B102,IF(DATOS_[Check Equiparado]="Sí",IF(DATOS_[Check Periodo Ref.]="Dentro",DATOS_[TOTAL Retrib Eq],FALSE))))),
0)</f>
        <v>0</v>
      </c>
    </row>
    <row r="104" spans="1:48" x14ac:dyDescent="0.3">
      <c r="A104" s="42" t="str">
        <f t="shared" ref="A104" si="122">+A103</f>
        <v>[ocultar]</v>
      </c>
      <c r="B104" s="86" t="s">
        <v>163</v>
      </c>
      <c r="C104" s="33">
        <f t="array" ref="C104">SUM(IF($B104=DATOS_[Sexo],
IF($B102=DATOS_[AGRUP. CLAS. PROF.],
IF("Dentro"=DATOS_[Check Periodo Ref.],
1/(COUNTIFS(DATOS_[Sexo],$B104,DATOS_[AGRUP. CLAS. PROF.],$B102,DATOS_[Check Periodo Ref.],"Dentro",DATOS_[id],DATOS_[id]))))))</f>
        <v>0</v>
      </c>
      <c r="D104" s="35">
        <f>COUNTIFS(DATOS_[AGRUP. CLAS. PROF.],$B102,DATOS_[Sexo],$B104,DATOS_[Check Periodo Ref.],"Dentro")</f>
        <v>0</v>
      </c>
      <c r="E104" s="35">
        <f>COUNTIFS(DATOS_[AGRUP. CLAS. PROF.],$B102,DATOS_[Sexo],$B104,DATOS_[Check Periodo Ref.],"Dentro",DATOS_[Check Nº SC Norm],"Sí")</f>
        <v>0</v>
      </c>
      <c r="F104" s="35">
        <f>COUNTIFS(DATOS_[AGRUP. CLAS. PROF.],$B102,DATOS_[Sexo],$B104,DATOS_[Check Periodo Ref.],"Dentro",DATOS_[Check Nº SC Anualiz],"Sí")</f>
        <v>0</v>
      </c>
      <c r="G104" s="35">
        <f>COUNTIFS(DATOS_[AGRUP. CLAS. PROF.],$B102,DATOS_[Sexo],$B104,DATOS_[Check Periodo Ref.],"Dentro",DATOS_[Check Nº SC Norm y Anualiz],"Sí")</f>
        <v>0</v>
      </c>
      <c r="H104" s="35">
        <f>COUNTIFS(DATOS_[AGRUP. CLAS. PROF.],$B102,DATOS_[Sexo],$B104,DATOS_[Check Periodo Ref.],"Dentro",DATOS_[Check Equiparación],"Sí")</f>
        <v>0</v>
      </c>
      <c r="I104" s="110" cm="1">
        <f t="array" ref="I104">IFERROR(
MEDIAN(IF(DATOS_[Sexo]=$B104,IF(DATOS_[[AGRUP. CLAS. PROF.]:[AGRUP. CLAS. PROF.]]=$B102,IF(DATOS_[Check Equiparado]="Sí",IF(DATOS_[Check Periodo Ref.]="Dentro",DATOS_[SALARIO BASE Eq],FALSE))))),
0)</f>
        <v>0</v>
      </c>
      <c r="J104" s="111">
        <f t="array" ref="J104">IFERROR(
(MEDIAN((IF(DATOS_[[Sexo]:[Sexo]]=$B104,IF(DATOS_[[AGRUP. CLAS. PROF.]:[AGRUP. CLAS. PROF.]]=$B102,IF(DATOS_[[Check Periodo Ref.]:[Check Periodo Ref.]]="Dentro",IF(DATOS_[[Check Equiparado]:[Check Equiparado]]="Sí",IF(DATOS!AE$5="Sí",(1/DATOS_[[% anualiz]:[% anualiz]]),1)*IF(DATOS!AE$4="Sí",1/DATOS_[[% normaliz]:[% normaliz]],1)*(DATOS_[Conc.Sal.01])))))))),
0)</f>
        <v>0</v>
      </c>
      <c r="K104" s="111">
        <f t="array" ref="K104">IFERROR(
(MEDIAN((IF(DATOS_[[Sexo]:[Sexo]]=$B104,IF(DATOS_[[AGRUP. CLAS. PROF.]:[AGRUP. CLAS. PROF.]]=$B102,IF(DATOS_[[Check Periodo Ref.]:[Check Periodo Ref.]]="Dentro",IF(DATOS_[[Check Equiparado]:[Check Equiparado]]="Sí",IF(DATOS!AF$5="Sí",(1/DATOS_[[% anualiz]:[% anualiz]]),1)*IF(DATOS!AF$4="Sí",1/DATOS_[[% normaliz]:[% normaliz]],1)*(DATOS_[Conc.Sal.02])))))))),
0)</f>
        <v>0</v>
      </c>
      <c r="L104" s="111">
        <f t="array" ref="L104">IFERROR(
(MEDIAN((IF(DATOS_[[Sexo]:[Sexo]]=$B104,IF(DATOS_[[AGRUP. CLAS. PROF.]:[AGRUP. CLAS. PROF.]]=$B102,IF(DATOS_[[Check Periodo Ref.]:[Check Periodo Ref.]]="Dentro",IF(DATOS_[[Check Equiparado]:[Check Equiparado]]="Sí",IF(DATOS!AG$5="Sí",(1/DATOS_[[% anualiz]:[% anualiz]]),1)*IF(DATOS!AG$4="Sí",1/DATOS_[[% normaliz]:[% normaliz]],1)*(DATOS_[Conc.Sal.03])))))))),
0)</f>
        <v>0</v>
      </c>
      <c r="M104" s="111">
        <f t="array" ref="M104">IFERROR(
(MEDIAN((IF(DATOS_[[Sexo]:[Sexo]]=$B104,IF(DATOS_[[AGRUP. CLAS. PROF.]:[AGRUP. CLAS. PROF.]]=$B102,IF(DATOS_[[Check Periodo Ref.]:[Check Periodo Ref.]]="Dentro",IF(DATOS_[[Check Equiparado]:[Check Equiparado]]="Sí",IF(DATOS!AH$5="Sí",(1/DATOS_[[% anualiz]:[% anualiz]]),1)*IF(DATOS!AH$4="Sí",1/DATOS_[[% normaliz]:[% normaliz]],1)*(DATOS_[Conc.Sal.04])))))))),
0)</f>
        <v>0</v>
      </c>
      <c r="N104" s="111">
        <f t="array" ref="N104">IFERROR(
(MEDIAN((IF(DATOS_[[Sexo]:[Sexo]]=$B104,IF(DATOS_[[AGRUP. CLAS. PROF.]:[AGRUP. CLAS. PROF.]]=$B102,IF(DATOS_[[Check Periodo Ref.]:[Check Periodo Ref.]]="Dentro",IF(DATOS_[[Check Equiparado]:[Check Equiparado]]="Sí",IF(DATOS!AI$5="Sí",(1/DATOS_[[% anualiz]:[% anualiz]]),1)*IF(DATOS!AI$4="Sí",1/DATOS_[[% normaliz]:[% normaliz]],1)*(DATOS_[Conc.Sal.05])))))))),
0)</f>
        <v>0</v>
      </c>
      <c r="O104" s="111">
        <f t="array" ref="O104">IFERROR(
(MEDIAN((IF(DATOS_[[Sexo]:[Sexo]]=$B104,IF(DATOS_[[AGRUP. CLAS. PROF.]:[AGRUP. CLAS. PROF.]]=$B102,IF(DATOS_[[Check Periodo Ref.]:[Check Periodo Ref.]]="Dentro",IF(DATOS_[[Check Equiparado]:[Check Equiparado]]="Sí",IF(DATOS!AJ$5="Sí",(1/DATOS_[[% anualiz]:[% anualiz]]),1)*IF(DATOS!AJ$4="Sí",1/DATOS_[[% normaliz]:[% normaliz]],1)*(DATOS_[Conc.Sal.06])))))))),
0)</f>
        <v>0</v>
      </c>
      <c r="P104" s="111">
        <f t="array" ref="P104">IFERROR(
(MEDIAN((IF(DATOS_[[Sexo]:[Sexo]]=$B104,IF(DATOS_[[AGRUP. CLAS. PROF.]:[AGRUP. CLAS. PROF.]]=$B102,IF(DATOS_[[Check Periodo Ref.]:[Check Periodo Ref.]]="Dentro",IF(DATOS_[[Check Equiparado]:[Check Equiparado]]="Sí",IF(DATOS!AK$5="Sí",(1/DATOS_[[% anualiz]:[% anualiz]]),1)*IF(DATOS!AK$4="Sí",1/DATOS_[[% normaliz]:[% normaliz]],1)*(DATOS_[Conc.Sal.07])))))))),
0)</f>
        <v>0</v>
      </c>
      <c r="Q104" s="111">
        <f t="array" ref="Q104">IFERROR(
(MEDIAN((IF(DATOS_[[Sexo]:[Sexo]]=$B104,IF(DATOS_[[AGRUP. CLAS. PROF.]:[AGRUP. CLAS. PROF.]]=$B102,IF(DATOS_[[Check Periodo Ref.]:[Check Periodo Ref.]]="Dentro",IF(DATOS_[[Check Equiparado]:[Check Equiparado]]="Sí",IF(DATOS!AL$5="Sí",(1/DATOS_[[% anualiz]:[% anualiz]]),1)*IF(DATOS!AL$4="Sí",1/DATOS_[[% normaliz]:[% normaliz]],1)*(DATOS_[Conc.Sal.08])))))))),
0)</f>
        <v>0</v>
      </c>
      <c r="R104" s="111">
        <f t="array" ref="R104">IFERROR(
(MEDIAN((IF(DATOS_[[Sexo]:[Sexo]]=$B104,IF(DATOS_[[AGRUP. CLAS. PROF.]:[AGRUP. CLAS. PROF.]]=$B102,IF(DATOS_[[Check Periodo Ref.]:[Check Periodo Ref.]]="Dentro",IF(DATOS_[[Check Equiparado]:[Check Equiparado]]="Sí",IF(DATOS!AM$5="Sí",(1/DATOS_[[% anualiz]:[% anualiz]]),1)*IF(DATOS!AM$4="Sí",1/DATOS_[[% normaliz]:[% normaliz]],1)*(DATOS_[Conc.Sal.09])))))))),
0)</f>
        <v>0</v>
      </c>
      <c r="S104" s="111">
        <f t="array" ref="S104">IFERROR(
(MEDIAN((IF(DATOS_[[Sexo]:[Sexo]]=$B104,IF(DATOS_[[AGRUP. CLAS. PROF.]:[AGRUP. CLAS. PROF.]]=$B102,IF(DATOS_[[Check Periodo Ref.]:[Check Periodo Ref.]]="Dentro",IF(DATOS_[[Check Equiparado]:[Check Equiparado]]="Sí",IF(DATOS!AN$5="Sí",(1/DATOS_[[% anualiz]:[% anualiz]]),1)*IF(DATOS!AN$4="Sí",1/DATOS_[[% normaliz]:[% normaliz]],1)*(DATOS_[Conc.Sal.10])))))))),
0)</f>
        <v>0</v>
      </c>
      <c r="T104" s="111">
        <f t="array" ref="T104">IFERROR(
(MEDIAN((IF(DATOS_[[Sexo]:[Sexo]]=$B104,IF(DATOS_[[AGRUP. CLAS. PROF.]:[AGRUP. CLAS. PROF.]]=$B102,IF(DATOS_[[Check Periodo Ref.]:[Check Periodo Ref.]]="Dentro",IF(DATOS_[[Check Equiparado]:[Check Equiparado]]="Sí",IF(DATOS!AO$5="Sí",(1/DATOS_[[% anualiz]:[% anualiz]]),1)*IF(DATOS!AO$4="Sí",1/DATOS_[[% normaliz]:[% normaliz]],1)*(DATOS_[Conc.Sal.11])))))))),
0)</f>
        <v>0</v>
      </c>
      <c r="U104" s="111">
        <f t="array" ref="U104">IFERROR(
(MEDIAN((IF(DATOS_[[Sexo]:[Sexo]]=$B104,IF(DATOS_[[AGRUP. CLAS. PROF.]:[AGRUP. CLAS. PROF.]]=$B102,IF(DATOS_[[Check Periodo Ref.]:[Check Periodo Ref.]]="Dentro",IF(DATOS_[[Check Equiparado]:[Check Equiparado]]="Sí",IF(DATOS!AP$5="Sí",(1/DATOS_[[% anualiz]:[% anualiz]]),1)*IF(DATOS!AP$4="Sí",1/DATOS_[[% normaliz]:[% normaliz]],1)*(DATOS_[Conc.Sal.12])))))))),
0)</f>
        <v>0</v>
      </c>
      <c r="V104" s="111">
        <f t="array" ref="V104">IFERROR(
(MEDIAN((IF(DATOS_[[Sexo]:[Sexo]]=$B104,IF(DATOS_[[AGRUP. CLAS. PROF.]:[AGRUP. CLAS. PROF.]]=$B102,IF(DATOS_[[Check Periodo Ref.]:[Check Periodo Ref.]]="Dentro",IF(DATOS_[[Check Equiparado]:[Check Equiparado]]="Sí",IF(DATOS!AQ$5="Sí",(1/DATOS_[[% anualiz]:[% anualiz]]),1)*IF(DATOS!AQ$4="Sí",1/DATOS_[[% normaliz]:[% normaliz]],1)*(DATOS_[Conc.Sal.13])))))))),
0)</f>
        <v>0</v>
      </c>
      <c r="W104" s="111">
        <f t="array" ref="W104">IFERROR(
(MEDIAN((IF(DATOS_[[Sexo]:[Sexo]]=$B104,IF(DATOS_[[AGRUP. CLAS. PROF.]:[AGRUP. CLAS. PROF.]]=$B102,IF(DATOS_[[Check Periodo Ref.]:[Check Periodo Ref.]]="Dentro",IF(DATOS_[[Check Equiparado]:[Check Equiparado]]="Sí",IF(DATOS!AR$5="Sí",(1/DATOS_[[% anualiz]:[% anualiz]]),1)*IF(DATOS!AR$4="Sí",1/DATOS_[[% normaliz]:[% normaliz]],1)*(DATOS_[Conc.Sal.14])))))))),
0)</f>
        <v>0</v>
      </c>
      <c r="X104" s="111">
        <f t="array" ref="X104">IFERROR(
(MEDIAN((IF(DATOS_[[Sexo]:[Sexo]]=$B104,IF(DATOS_[[AGRUP. CLAS. PROF.]:[AGRUP. CLAS. PROF.]]=$B102,IF(DATOS_[[Check Periodo Ref.]:[Check Periodo Ref.]]="Dentro",IF(DATOS_[[Check Equiparado]:[Check Equiparado]]="Sí",IF(DATOS!AS$5="Sí",(1/DATOS_[[% anualiz]:[% anualiz]]),1)*IF(DATOS!AS$4="Sí",1/DATOS_[[% normaliz]:[% normaliz]],1)*(DATOS_[Conc.Sal.15])))))))),
0)</f>
        <v>0</v>
      </c>
      <c r="Y104" s="111">
        <f t="array" ref="Y104">IFERROR(
(MEDIAN((IF(DATOS_[[Sexo]:[Sexo]]=$B104,IF(DATOS_[[AGRUP. CLAS. PROF.]:[AGRUP. CLAS. PROF.]]=$B102,IF(DATOS_[[Check Periodo Ref.]:[Check Periodo Ref.]]="Dentro",IF(DATOS_[[Check Equiparado]:[Check Equiparado]]="Sí",IF(DATOS!AT$5="Sí",(1/DATOS_[[% anualiz]:[% anualiz]]),1)*IF(DATOS!AT$4="Sí",1/DATOS_[[% normaliz]:[% normaliz]],1)*(DATOS_[Conc.Sal.16])))))))),
0)</f>
        <v>0</v>
      </c>
      <c r="Z104" s="111">
        <f t="array" ref="Z104">IFERROR(
(MEDIAN((IF(DATOS_[[Sexo]:[Sexo]]=$B104,IF(DATOS_[[AGRUP. CLAS. PROF.]:[AGRUP. CLAS. PROF.]]=$B102,IF(DATOS_[[Check Periodo Ref.]:[Check Periodo Ref.]]="Dentro",IF(DATOS_[[Check Equiparado]:[Check Equiparado]]="Sí",IF(DATOS!AU$5="Sí",(1/DATOS_[[% anualiz]:[% anualiz]]),1)*IF(DATOS!AU$4="Sí",1/DATOS_[[% normaliz]:[% normaliz]],1)*(DATOS_[Conc.Sal.17])))))))),
0)</f>
        <v>0</v>
      </c>
      <c r="AA104" s="111">
        <f t="array" ref="AA104">IFERROR(
(MEDIAN((IF(DATOS_[[Sexo]:[Sexo]]=$B104,IF(DATOS_[[AGRUP. CLAS. PROF.]:[AGRUP. CLAS. PROF.]]=$B102,IF(DATOS_[[Check Periodo Ref.]:[Check Periodo Ref.]]="Dentro",IF(DATOS_[[Check Equiparado]:[Check Equiparado]]="Sí",IF(DATOS!AV$5="Sí",(1/DATOS_[[% anualiz]:[% anualiz]]),1)*IF(DATOS!AV$4="Sí",1/DATOS_[[% normaliz]:[% normaliz]],1)*(DATOS_[Conc.Sal.18])))))))),
0)</f>
        <v>0</v>
      </c>
      <c r="AB104" s="111">
        <f t="array" ref="AB104">IFERROR(
(MEDIAN((IF(DATOS_[[Sexo]:[Sexo]]=$B104,IF(DATOS_[[AGRUP. CLAS. PROF.]:[AGRUP. CLAS. PROF.]]=$B102,IF(DATOS_[[Check Periodo Ref.]:[Check Periodo Ref.]]="Dentro",IF(DATOS_[[Check Equiparado]:[Check Equiparado]]="Sí",IF(DATOS!AW$5="Sí",(1/DATOS_[[% anualiz]:[% anualiz]]),1)*IF(DATOS!AW$4="Sí",1/DATOS_[[% normaliz]:[% normaliz]],1)*(DATOS_[Conc.Sal.19])))))))),
0)</f>
        <v>0</v>
      </c>
      <c r="AC104" s="111">
        <f t="array" ref="AC104">IFERROR(
(MEDIAN((IF(DATOS_[[Sexo]:[Sexo]]=$B104,IF(DATOS_[[AGRUP. CLAS. PROF.]:[AGRUP. CLAS. PROF.]]=$B102,IF(DATOS_[[Check Periodo Ref.]:[Check Periodo Ref.]]="Dentro",IF(DATOS_[[Check Equiparado]:[Check Equiparado]]="Sí",IF(DATOS!AX$5="Sí",(1/DATOS_[[% anualiz]:[% anualiz]]),1)*IF(DATOS!AX$4="Sí",1/DATOS_[[% normaliz]:[% normaliz]],1)*(DATOS_[Conc.Sal.20])))))))),
0)</f>
        <v>0</v>
      </c>
      <c r="AD104" s="111">
        <f t="array" ref="AD104">IFERROR(
(MEDIAN((IF(DATOS_[[Sexo]:[Sexo]]=$B104,IF(DATOS_[[AGRUP. CLAS. PROF.]:[AGRUP. CLAS. PROF.]]=$B102,IF(DATOS_[[Check Periodo Ref.]:[Check Periodo Ref.]]="Dentro",IF(DATOS_[[Check Equiparado]:[Check Equiparado]]="Sí",IF(DATOS!AY$5="Sí",(1/DATOS_[[% anualiz]:[% anualiz]]),1)*IF(DATOS!AY$4="Sí",1/DATOS_[[% normaliz]:[% normaliz]],1)*(DATOS_[Conc.Sal.21])))))))),
0)</f>
        <v>0</v>
      </c>
      <c r="AE104" s="111">
        <f t="array" ref="AE104">IFERROR(
(MEDIAN((IF(DATOS_[[Sexo]:[Sexo]]=$B104,IF(DATOS_[[AGRUP. CLAS. PROF.]:[AGRUP. CLAS. PROF.]]=$B102,IF(DATOS_[[Check Periodo Ref.]:[Check Periodo Ref.]]="Dentro",IF(DATOS_[[Check Equiparado]:[Check Equiparado]]="Sí",IF(DATOS!AZ$5="Sí",(1/DATOS_[[% anualiz]:[% anualiz]]),1)*IF(DATOS!AZ$4="Sí",1/DATOS_[[% normaliz]:[% normaliz]],1)*(DATOS_[Conc.Sal.22])))))))),
0)</f>
        <v>0</v>
      </c>
      <c r="AF104" s="111">
        <f t="array" ref="AF104">IFERROR(
(MEDIAN((IF(DATOS_[[Sexo]:[Sexo]]=$B104,IF(DATOS_[[AGRUP. CLAS. PROF.]:[AGRUP. CLAS. PROF.]]=$B102,IF(DATOS_[[Check Periodo Ref.]:[Check Periodo Ref.]]="Dentro",IF(DATOS_[[Check Equiparado]:[Check Equiparado]]="Sí",IF(DATOS!BA$5="Sí",(1/DATOS_[[% anualiz]:[% anualiz]]),1)*IF(DATOS!BA$4="Sí",1/DATOS_[[% normaliz]:[% normaliz]],1)*(DATOS_[Conc.Sal.23])))))))),
0)</f>
        <v>0</v>
      </c>
      <c r="AG104" s="111">
        <f t="array" ref="AG104">IFERROR(
(MEDIAN((IF(DATOS_[[Sexo]:[Sexo]]=$B104,IF(DATOS_[[AGRUP. CLAS. PROF.]:[AGRUP. CLAS. PROF.]]=$B102,IF(DATOS_[[Check Periodo Ref.]:[Check Periodo Ref.]]="Dentro",IF(DATOS_[[Check Equiparado]:[Check Equiparado]]="Sí",IF(DATOS!BB$5="Sí",(1/DATOS_[[% anualiz]:[% anualiz]]),1)*IF(DATOS!BB$4="Sí",1/DATOS_[[% normaliz]:[% normaliz]],1)*(DATOS_[Conc.Sal.24])))))))),
0)</f>
        <v>0</v>
      </c>
      <c r="AH104" s="111">
        <f t="array" ref="AH104">IFERROR(
(MEDIAN((IF(DATOS_[[Sexo]:[Sexo]]=$B104,IF(DATOS_[[AGRUP. CLAS. PROF.]:[AGRUP. CLAS. PROF.]]=$B102,IF(DATOS_[[Check Periodo Ref.]:[Check Periodo Ref.]]="Dentro",IF(DATOS_[[Check Equiparado]:[Check Equiparado]]="Sí",IF(DATOS!BC$5="Sí",(1/DATOS_[[% anualiz]:[% anualiz]]),1)*IF(DATOS!BC$4="Sí",1/DATOS_[[% normaliz]:[% normaliz]],1)*(DATOS_[Conc.Sal.25])))))))),
0)</f>
        <v>0</v>
      </c>
      <c r="AI104" s="111">
        <f t="array" ref="AI104">IFERROR(
(MEDIAN((IF(DATOS_[[Sexo]:[Sexo]]=$B104,IF(DATOS_[[AGRUP. CLAS. PROF.]:[AGRUP. CLAS. PROF.]]=$B102,IF(DATOS_[[Check Periodo Ref.]:[Check Periodo Ref.]]="Dentro",IF(DATOS_[[Check Equiparado]:[Check Equiparado]]="Sí",IF(DATOS!BD$5="Sí",(1/DATOS_[[% anualiz]:[% anualiz]]),1)*IF(DATOS!BD$4="Sí",1/DATOS_[[% normaliz]:[% normaliz]],1)*(DATOS_[Conc.Sal.26])))))))),
0)</f>
        <v>0</v>
      </c>
      <c r="AJ104" s="111">
        <f t="array" ref="AJ104">IFERROR(
(MEDIAN((IF(DATOS_[[Sexo]:[Sexo]]=$B104,IF(DATOS_[[AGRUP. CLAS. PROF.]:[AGRUP. CLAS. PROF.]]=$B102,IF(DATOS_[[Check Periodo Ref.]:[Check Periodo Ref.]]="Dentro",IF(DATOS_[[Check Equiparado]:[Check Equiparado]]="Sí",IF(DATOS!BE$5="Sí",(1/DATOS_[[% anualiz]:[% anualiz]]),1)*IF(DATOS!BE$4="Sí",1/DATOS_[[% normaliz]:[% normaliz]],1)*(DATOS_[Conc.Sal.27])))))))),
0)</f>
        <v>0</v>
      </c>
      <c r="AK104" s="111">
        <f t="array" ref="AK104">IFERROR(
(MEDIAN((IF(DATOS_[[Sexo]:[Sexo]]=$B104,IF(DATOS_[[AGRUP. CLAS. PROF.]:[AGRUP. CLAS. PROF.]]=$B102,IF(DATOS_[[Check Periodo Ref.]:[Check Periodo Ref.]]="Dentro",IF(DATOS_[[Check Equiparado]:[Check Equiparado]]="Sí",IF(DATOS!BF$5="Sí",(1/DATOS_[[% anualiz]:[% anualiz]]),1)*IF(DATOS!BF$4="Sí",1/DATOS_[[% normaliz]:[% normaliz]],1)*(DATOS_[Conc.Sal.28])))))))),
0)</f>
        <v>0</v>
      </c>
      <c r="AL104" s="111">
        <f t="array" ref="AL104">IFERROR(
(MEDIAN((IF(DATOS_[[Sexo]:[Sexo]]=$B104,IF(DATOS_[[AGRUP. CLAS. PROF.]:[AGRUP. CLAS. PROF.]]=$B102,IF(DATOS_[[Check Periodo Ref.]:[Check Periodo Ref.]]="Dentro",IF(DATOS_[[Check Equiparado]:[Check Equiparado]]="Sí",IF(DATOS!BG$5="Sí",(1/DATOS_[[% anualiz]:[% anualiz]]),1)*IF(DATOS!BG$4="Sí",1/DATOS_[[% normaliz]:[% normaliz]],1)*(DATOS_[Conc.Sal.29])))))))),
0)</f>
        <v>0</v>
      </c>
      <c r="AM104" s="111">
        <f t="array" ref="AM104">IFERROR(
(MEDIAN((IF(DATOS_[[Sexo]:[Sexo]]=$B104,IF(DATOS_[[AGRUP. CLAS. PROF.]:[AGRUP. CLAS. PROF.]]=$B102,IF(DATOS_[[Check Periodo Ref.]:[Check Periodo Ref.]]="Dentro",IF(DATOS_[[Check Equiparado]:[Check Equiparado]]="Sí",IF(DATOS!BH$5="Sí",(1/DATOS_[[% anualiz]:[% anualiz]]),1)*IF(DATOS!BH$4="Sí",1/DATOS_[[% normaliz]:[% normaliz]],1)*(DATOS_[Conc.Sal.30])))))))),
0)</f>
        <v>0</v>
      </c>
      <c r="AN104" s="112">
        <f t="array" ref="AN104">IFERROR(
MEDIAN(IF(DATOS_[Sexo]=$B104,IF(DATOS_[[AGRUP. CLAS. PROF.]:[AGRUP. CLAS. PROF.]]=$B102,IF(DATOS_[Check Equiparado]="Sí",IF(DATOS_[Check Periodo Ref.]="Dentro",DATOS_[Tot COMPL.SAL Eq],FALSE))))),
0)</f>
        <v>0</v>
      </c>
      <c r="AO104" s="113">
        <f t="array" ref="AO104">IFERROR(
MEDIAN(IF(DATOS_[Sexo]=$B104,IF(DATOS_[[AGRUP. CLAS. PROF.]:[AGRUP. CLAS. PROF.]]=$B102,IF(DATOS_[Check Equiparado]="Sí",IF(DATOS_[Check Periodo Ref.]="Dentro",DATOS_[TOTAL SALARIO Eq],FALSE))))),
0)</f>
        <v>0</v>
      </c>
      <c r="AP104" s="114">
        <f t="array" ref="AP104">IFERROR(
(MEDIAN((IF(DATOS_[[Sexo]:[Sexo]]=$B104,IF(DATOS_[[AGRUP. CLAS. PROF.]:[AGRUP. CLAS. PROF.]]=$B102,IF(DATOS_[[Check Periodo Ref.]:[Check Periodo Ref.]]="Dentro",IF(DATOS_[[Check Equiparado]:[Check Equiparado]]="Sí",IF(DATOS!BI$5="Sí",(1/DATOS_[[% anualiz]:[% anualiz]]),1)*IF(DATOS!BI$4="Sí",1/DATOS_[[% normaliz]:[% normaliz]],1)*(DATOS_[C.Extra.01])))))))),
0)</f>
        <v>0</v>
      </c>
      <c r="AQ104" s="114">
        <f t="array" ref="AQ104">IFERROR(
(MEDIAN((IF(DATOS_[[Sexo]:[Sexo]]=$B104,IF(DATOS_[[AGRUP. CLAS. PROF.]:[AGRUP. CLAS. PROF.]]=$B102,IF(DATOS_[[Check Periodo Ref.]:[Check Periodo Ref.]]="Dentro",IF(DATOS_[[Check Equiparado]:[Check Equiparado]]="Sí",IF(DATOS!BJ$5="Sí",(1/DATOS_[[% anualiz]:[% anualiz]]),1)*IF(DATOS!BJ$4="Sí",1/DATOS_[[% normaliz]:[% normaliz]],1)*(DATOS_[C.Extra.02])))))))),
0)</f>
        <v>0</v>
      </c>
      <c r="AR104" s="114">
        <f t="array" ref="AR104">IFERROR(
(MEDIAN((IF(DATOS_[[Sexo]:[Sexo]]=$B104,IF(DATOS_[[AGRUP. CLAS. PROF.]:[AGRUP. CLAS. PROF.]]=$B102,IF(DATOS_[[Check Periodo Ref.]:[Check Periodo Ref.]]="Dentro",IF(DATOS_[[Check Equiparado]:[Check Equiparado]]="Sí",IF(DATOS!BK$5="Sí",(1/DATOS_[[% anualiz]:[% anualiz]]),1)*IF(DATOS!BK$4="Sí",1/DATOS_[[% normaliz]:[% normaliz]],1)*(DATOS_[C.Extra.03])))))))),
0)</f>
        <v>0</v>
      </c>
      <c r="AS104" s="114">
        <f t="array" ref="AS104">IFERROR(
(MEDIAN((IF(DATOS_[[Sexo]:[Sexo]]=$B104,IF(DATOS_[[AGRUP. CLAS. PROF.]:[AGRUP. CLAS. PROF.]]=$B102,IF(DATOS_[[Check Periodo Ref.]:[Check Periodo Ref.]]="Dentro",IF(DATOS_[[Check Equiparado]:[Check Equiparado]]="Sí",IF(DATOS!BL$5="Sí",(1/DATOS_[[% anualiz]:[% anualiz]]),1)*IF(DATOS!BL$4="Sí",1/DATOS_[[% normaliz]:[% normaliz]],1)*(DATOS_[C.Extra.04])))))))),
0)</f>
        <v>0</v>
      </c>
      <c r="AT104" s="114">
        <f t="array" ref="AT104">IFERROR(
(MEDIAN((IF(DATOS_[[Sexo]:[Sexo]]=$B104,IF(DATOS_[[AGRUP. CLAS. PROF.]:[AGRUP. CLAS. PROF.]]=$B102,IF(DATOS_[[Check Periodo Ref.]:[Check Periodo Ref.]]="Dentro",IF(DATOS_[[Check Equiparado]:[Check Equiparado]]="Sí",IF(DATOS!BM$5="Sí",(1/DATOS_[[% anualiz]:[% anualiz]]),1)*IF(DATOS!BM$4="Sí",1/DATOS_[[% normaliz]:[% normaliz]],1)*(DATOS_[C.Extra.05])))))))),
0)</f>
        <v>0</v>
      </c>
      <c r="AU104" s="115">
        <f t="array" ref="AU104">IFERROR(
MEDIAN(IF(DATOS_[Sexo]=$B104,IF(DATOS_[[AGRUP. CLAS. PROF.]:[AGRUP. CLAS. PROF.]]=$B102,IF(DATOS_[Check Equiparado]="Sí",IF(DATOS_[Check Periodo Ref.]="Dentro",DATOS_[Tot Extrasalarial Eq],FALSE))))),
0)</f>
        <v>0</v>
      </c>
      <c r="AV104" s="116">
        <f t="array" ref="AV104">IFERROR(
MEDIAN(IF(DATOS_[Sexo]=$B104,IF(DATOS_[[AGRUP. CLAS. PROF.]:[AGRUP. CLAS. PROF.]]=$B102,IF(DATOS_[Check Equiparado]="Sí",IF(DATOS_[Check Periodo Ref.]="Dentro",DATOS_[TOTAL Retrib Eq],FALSE))))),
0)</f>
        <v>0</v>
      </c>
    </row>
  </sheetData>
  <sheetProtection algorithmName="SHA-512" hashValue="zcgh/vfuG69uAY8XPJ1IgONYHyMUb9YF60+pDy3RxsBJmcngoceh6B00Ucec2M5sjhZ8Up9luIv1gE95Z6PDsA==" saltValue="e+ytrIs1MDPr43wQC/Tqlg=="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U104"/>
  <sheetViews>
    <sheetView zoomScaleNormal="100" workbookViewId="0"/>
  </sheetViews>
  <sheetFormatPr baseColWidth="10" defaultColWidth="7.28515625" defaultRowHeight="16.5" outlineLevelCol="1" x14ac:dyDescent="0.3"/>
  <cols>
    <col min="1" max="1" width="8.85546875" style="53" customWidth="1"/>
    <col min="2" max="2" width="10.7109375" style="53" customWidth="1"/>
    <col min="3" max="4" width="7.28515625" style="53" customWidth="1"/>
    <col min="5" max="5" width="10.42578125" style="53" customWidth="1"/>
    <col min="6" max="15" width="7.28515625" style="53" customWidth="1"/>
    <col min="16" max="35" width="7.28515625" style="53" customWidth="1" outlineLevel="1"/>
    <col min="36" max="37" width="8.85546875" style="53" customWidth="1"/>
    <col min="38" max="42" width="7.28515625" style="53" customWidth="1"/>
    <col min="43" max="44" width="8.85546875" style="53" customWidth="1"/>
    <col min="45" max="45" width="16.7109375" style="53" customWidth="1"/>
    <col min="46" max="16384" width="7.28515625" style="53"/>
  </cols>
  <sheetData>
    <row r="1" spans="1:47" ht="42.6" customHeight="1" x14ac:dyDescent="0.3">
      <c r="E1" s="237" t="s">
        <v>373</v>
      </c>
      <c r="AS1" s="337" t="str">
        <f>+IFERROR(IF(OR(((AR10-AR11)/AR11)&gt;=25%,((AR11-AR10)/AR10)&gt;=25%),AU1,""),"")</f>
        <v/>
      </c>
      <c r="AT1" s="309"/>
      <c r="AU1" s="325" t="s">
        <v>378</v>
      </c>
    </row>
    <row r="2" spans="1:47" ht="13.9" customHeight="1" x14ac:dyDescent="0.3">
      <c r="G2" s="53" t="str">
        <f>+IF(G8="[ocultar]",G8,"")</f>
        <v>[ocultar]</v>
      </c>
      <c r="H2" s="53" t="str">
        <f t="shared" ref="H2:AP2" si="0">+IF(H8="[ocultar]",H8,"")</f>
        <v>[ocultar]</v>
      </c>
      <c r="I2" s="53" t="str">
        <f t="shared" si="0"/>
        <v>[ocultar]</v>
      </c>
      <c r="J2" s="53" t="str">
        <f t="shared" si="0"/>
        <v>[ocultar]</v>
      </c>
      <c r="K2" s="53" t="str">
        <f t="shared" si="0"/>
        <v>[ocultar]</v>
      </c>
      <c r="L2" s="53" t="str">
        <f t="shared" si="0"/>
        <v>[ocultar]</v>
      </c>
      <c r="M2" s="53" t="str">
        <f t="shared" si="0"/>
        <v>[ocultar]</v>
      </c>
      <c r="N2" s="53" t="str">
        <f t="shared" si="0"/>
        <v>[ocultar]</v>
      </c>
      <c r="O2" s="53" t="str">
        <f t="shared" si="0"/>
        <v>[ocultar]</v>
      </c>
      <c r="P2" s="53" t="str">
        <f t="shared" si="0"/>
        <v>[ocultar]</v>
      </c>
      <c r="Q2" s="53" t="str">
        <f t="shared" si="0"/>
        <v>[ocultar]</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
      </c>
      <c r="AK2" s="53" t="str">
        <f t="shared" si="0"/>
        <v/>
      </c>
      <c r="AL2" s="53" t="str">
        <f t="shared" si="0"/>
        <v>[ocultar]</v>
      </c>
      <c r="AM2" s="53" t="str">
        <f t="shared" si="0"/>
        <v>[ocultar]</v>
      </c>
      <c r="AN2" s="53" t="str">
        <f t="shared" si="0"/>
        <v>[ocultar]</v>
      </c>
      <c r="AO2" s="53" t="str">
        <f t="shared" si="0"/>
        <v>[ocultar]</v>
      </c>
      <c r="AP2" s="53" t="str">
        <f t="shared" si="0"/>
        <v>[ocultar]</v>
      </c>
      <c r="AS2" s="337"/>
      <c r="AT2" s="309"/>
      <c r="AU2" s="309"/>
    </row>
    <row r="3" spans="1:47" ht="13.9" customHeight="1" x14ac:dyDescent="0.3">
      <c r="E3" s="156" t="str">
        <f>+"Razón Social: "&amp;Inicio!C6&amp;"  -  NIF: "&amp;Inicio!C8</f>
        <v xml:space="preserve">Razón Social:   -  NIF: </v>
      </c>
      <c r="F3" s="48"/>
      <c r="AS3" s="337"/>
      <c r="AT3" s="309"/>
      <c r="AU3" s="309"/>
    </row>
    <row r="4" spans="1:47" ht="13.9" customHeight="1" x14ac:dyDescent="0.3">
      <c r="E4" s="157" t="s">
        <v>97</v>
      </c>
      <c r="F4" s="177"/>
      <c r="G4" s="13"/>
      <c r="H4" s="13"/>
      <c r="I4" s="13"/>
      <c r="J4" s="13"/>
      <c r="K4" s="13"/>
      <c r="AS4" s="337"/>
      <c r="AT4" s="309"/>
      <c r="AU4" s="309"/>
    </row>
    <row r="5" spans="1:47" ht="13.9" customHeight="1" x14ac:dyDescent="0.3">
      <c r="E5" s="158">
        <f>+Inicio!E10</f>
        <v>0</v>
      </c>
      <c r="F5" s="159" t="str">
        <f>+Inicio!D10</f>
        <v>fecha inicio</v>
      </c>
      <c r="AS5" s="337"/>
      <c r="AT5" s="309"/>
      <c r="AU5" s="309"/>
    </row>
    <row r="6" spans="1:47" ht="13.9" customHeight="1" x14ac:dyDescent="0.3">
      <c r="E6" s="158">
        <f>+Inicio!G10</f>
        <v>0</v>
      </c>
      <c r="F6" s="160" t="s">
        <v>94</v>
      </c>
      <c r="G6" s="154"/>
      <c r="H6" s="154"/>
      <c r="K6" s="154"/>
      <c r="AS6" s="337"/>
      <c r="AT6" s="309"/>
      <c r="AU6" s="309"/>
    </row>
    <row r="7" spans="1:47" s="118" customFormat="1" ht="13.9" customHeight="1" x14ac:dyDescent="0.25">
      <c r="K7"/>
      <c r="AS7" s="337"/>
      <c r="AT7" s="311"/>
      <c r="AU7" s="311"/>
    </row>
    <row r="8" spans="1:47" s="45" customFormat="1" ht="46.15" customHeight="1" x14ac:dyDescent="0.25">
      <c r="B8" s="43"/>
      <c r="C8" s="43" t="s">
        <v>225</v>
      </c>
      <c r="D8" s="43" t="s">
        <v>220</v>
      </c>
      <c r="E8" s="44" t="s">
        <v>223</v>
      </c>
      <c r="F8" s="178" t="str">
        <f>+IF(DATOS!AE6="","[ocultar]",DATOS!AE6)</f>
        <v>[ocultar]</v>
      </c>
      <c r="G8" s="178" t="str">
        <f>+IF(DATOS!AF6="","[ocultar]",DATOS!AF6)</f>
        <v>[ocultar]</v>
      </c>
      <c r="H8" s="178" t="str">
        <f>+IF(DATOS!AG6="","[ocultar]",DATOS!AG6)</f>
        <v>[ocultar]</v>
      </c>
      <c r="I8" s="178" t="str">
        <f>+IF(DATOS!AH6="","[ocultar]",DATOS!AH6)</f>
        <v>[ocultar]</v>
      </c>
      <c r="J8" s="178" t="str">
        <f>+IF(DATOS!AI6="","[ocultar]",DATOS!AI6)</f>
        <v>[ocultar]</v>
      </c>
      <c r="K8" s="178" t="str">
        <f>+IF(DATOS!AJ6="","[ocultar]",DATOS!AJ6)</f>
        <v>[ocultar]</v>
      </c>
      <c r="L8" s="178" t="str">
        <f>+IF(DATOS!AK6="","[ocultar]",DATOS!AK6)</f>
        <v>[ocultar]</v>
      </c>
      <c r="M8" s="178" t="str">
        <f>+IF(DATOS!AL6="","[ocultar]",DATOS!AL6)</f>
        <v>[ocultar]</v>
      </c>
      <c r="N8" s="178" t="str">
        <f>+IF(DATOS!AM6="","[ocultar]",DATOS!AM6)</f>
        <v>[ocultar]</v>
      </c>
      <c r="O8" s="178" t="str">
        <f>+IF(DATOS!AN6="","[ocultar]",DATOS!AN6)</f>
        <v>[ocultar]</v>
      </c>
      <c r="P8" s="178" t="str">
        <f>+IF(DATOS!AO6="","[ocultar]",DATOS!AO6)</f>
        <v>[ocultar]</v>
      </c>
      <c r="Q8" s="178" t="str">
        <f>+IF(DATOS!AP6="","[ocultar]",DATOS!AP6)</f>
        <v>[ocultar]</v>
      </c>
      <c r="R8" s="178" t="str">
        <f>+IF(DATOS!AQ6="","[ocultar]",DATOS!AQ6)</f>
        <v>[ocultar]</v>
      </c>
      <c r="S8" s="178" t="str">
        <f>+IF(DATOS!AR6="","[ocultar]",DATOS!AR6)</f>
        <v>[ocultar]</v>
      </c>
      <c r="T8" s="178" t="str">
        <f>+IF(DATOS!AS6="","[ocultar]",DATOS!AS6)</f>
        <v>[ocultar]</v>
      </c>
      <c r="U8" s="178" t="str">
        <f>+IF(DATOS!AT6="","[ocultar]",DATOS!AT6)</f>
        <v>[ocultar]</v>
      </c>
      <c r="V8" s="178" t="str">
        <f>+IF(DATOS!AU6="","[ocultar]",DATOS!AU6)</f>
        <v>[ocultar]</v>
      </c>
      <c r="W8" s="178" t="str">
        <f>+IF(DATOS!AV6="","[ocultar]",DATOS!AV6)</f>
        <v>[ocultar]</v>
      </c>
      <c r="X8" s="178" t="str">
        <f>+IF(DATOS!AW6="","[ocultar]",DATOS!AW6)</f>
        <v>[ocultar]</v>
      </c>
      <c r="Y8" s="178" t="str">
        <f>+IF(DATOS!AX6="","[ocultar]",DATOS!AX6)</f>
        <v>[ocultar]</v>
      </c>
      <c r="Z8" s="178" t="str">
        <f>+IF(DATOS!AY6="","[ocultar]",DATOS!AY6)</f>
        <v>[ocultar]</v>
      </c>
      <c r="AA8" s="178" t="str">
        <f>+IF(DATOS!AZ6="","[ocultar]",DATOS!AZ6)</f>
        <v>[ocultar]</v>
      </c>
      <c r="AB8" s="178" t="str">
        <f>+IF(DATOS!BA6="","[ocultar]",DATOS!BA6)</f>
        <v>[ocultar]</v>
      </c>
      <c r="AC8" s="178" t="str">
        <f>+IF(DATOS!BB6="","[ocultar]",DATOS!BB6)</f>
        <v>[ocultar]</v>
      </c>
      <c r="AD8" s="178" t="str">
        <f>+IF(DATOS!BC6="","[ocultar]",DATOS!BC6)</f>
        <v>[ocultar]</v>
      </c>
      <c r="AE8" s="178" t="str">
        <f>+IF(DATOS!BD6="","[ocultar]",DATOS!BD6)</f>
        <v>[ocultar]</v>
      </c>
      <c r="AF8" s="178" t="str">
        <f>+IF(DATOS!BE6="","[ocultar]",DATOS!BE6)</f>
        <v>[ocultar]</v>
      </c>
      <c r="AG8" s="178" t="str">
        <f>+IF(DATOS!BF6="","[ocultar]",DATOS!BF6)</f>
        <v>[ocultar]</v>
      </c>
      <c r="AH8" s="178" t="str">
        <f>+IF(DATOS!BG6="","[ocultar]",DATOS!BG6)</f>
        <v>[ocultar]</v>
      </c>
      <c r="AI8" s="178" t="str">
        <f>+IF(DATOS!BH6="","[ocultar]",DATOS!BH6)</f>
        <v>[ocultar]</v>
      </c>
      <c r="AJ8" s="69" t="s">
        <v>221</v>
      </c>
      <c r="AK8" s="70" t="s">
        <v>213</v>
      </c>
      <c r="AL8" s="183" t="str">
        <f>+IF(DATOS!BI6="","[ocultar]",DATOS!BI6)</f>
        <v>[ocultar]</v>
      </c>
      <c r="AM8" s="183" t="str">
        <f>+IF(DATOS!BJ6="","[ocultar]",DATOS!BJ6)</f>
        <v>[ocultar]</v>
      </c>
      <c r="AN8" s="183" t="str">
        <f>+IF(DATOS!BK6="","[ocultar]",DATOS!BK6)</f>
        <v>[ocultar]</v>
      </c>
      <c r="AO8" s="183" t="str">
        <f>+IF(DATOS!BL6="","[ocultar]",DATOS!BL6)</f>
        <v>[ocultar]</v>
      </c>
      <c r="AP8" s="183" t="str">
        <f>+IF(DATOS!BM6="","[ocultar]",DATOS!BM6)</f>
        <v>[ocultar]</v>
      </c>
      <c r="AQ8" s="71" t="s">
        <v>222</v>
      </c>
      <c r="AR8" s="72" t="s">
        <v>214</v>
      </c>
      <c r="AS8" s="337"/>
      <c r="AT8" s="312"/>
      <c r="AU8" s="312"/>
    </row>
    <row r="9" spans="1:47" s="48" customFormat="1" ht="17.25" thickBot="1" x14ac:dyDescent="0.35">
      <c r="B9" s="51" t="s">
        <v>247</v>
      </c>
      <c r="C9" s="91"/>
      <c r="D9" s="52"/>
      <c r="E9" s="139" t="str">
        <f t="shared" ref="E9" si="1">IFERROR((E10-E11)/E10,"")</f>
        <v/>
      </c>
      <c r="F9" s="179" t="str">
        <f>IFERROR((F10-F11)/F10,"")</f>
        <v/>
      </c>
      <c r="G9" s="180" t="str">
        <f t="shared" ref="G9:AR9" si="2">IFERROR((G10-G11)/G10,"")</f>
        <v/>
      </c>
      <c r="H9" s="180" t="str">
        <f t="shared" si="2"/>
        <v/>
      </c>
      <c r="I9" s="180" t="str">
        <f t="shared" si="2"/>
        <v/>
      </c>
      <c r="J9" s="181" t="str">
        <f t="shared" si="2"/>
        <v/>
      </c>
      <c r="K9" s="182" t="str">
        <f t="shared" si="2"/>
        <v/>
      </c>
      <c r="L9" s="182" t="str">
        <f t="shared" si="2"/>
        <v/>
      </c>
      <c r="M9" s="182" t="str">
        <f t="shared" si="2"/>
        <v/>
      </c>
      <c r="N9" s="182" t="str">
        <f t="shared" si="2"/>
        <v/>
      </c>
      <c r="O9" s="182" t="str">
        <f t="shared" si="2"/>
        <v/>
      </c>
      <c r="P9" s="182" t="str">
        <f t="shared" si="2"/>
        <v/>
      </c>
      <c r="Q9" s="182" t="str">
        <f t="shared" si="2"/>
        <v/>
      </c>
      <c r="R9" s="182" t="str">
        <f t="shared" si="2"/>
        <v/>
      </c>
      <c r="S9" s="182" t="str">
        <f t="shared" si="2"/>
        <v/>
      </c>
      <c r="T9" s="182" t="str">
        <f t="shared" si="2"/>
        <v/>
      </c>
      <c r="U9" s="182" t="str">
        <f t="shared" si="2"/>
        <v/>
      </c>
      <c r="V9" s="181" t="str">
        <f t="shared" si="2"/>
        <v/>
      </c>
      <c r="W9" s="181" t="str">
        <f t="shared" si="2"/>
        <v/>
      </c>
      <c r="X9" s="181" t="str">
        <f t="shared" si="2"/>
        <v/>
      </c>
      <c r="Y9" s="181" t="str">
        <f t="shared" si="2"/>
        <v/>
      </c>
      <c r="Z9" s="181" t="str">
        <f t="shared" si="2"/>
        <v/>
      </c>
      <c r="AA9" s="181" t="str">
        <f t="shared" si="2"/>
        <v/>
      </c>
      <c r="AB9" s="181" t="str">
        <f t="shared" si="2"/>
        <v/>
      </c>
      <c r="AC9" s="181" t="str">
        <f t="shared" si="2"/>
        <v/>
      </c>
      <c r="AD9" s="181" t="str">
        <f t="shared" si="2"/>
        <v/>
      </c>
      <c r="AE9" s="181" t="str">
        <f t="shared" si="2"/>
        <v/>
      </c>
      <c r="AF9" s="181" t="str">
        <f t="shared" si="2"/>
        <v/>
      </c>
      <c r="AG9" s="181" t="str">
        <f t="shared" si="2"/>
        <v/>
      </c>
      <c r="AH9" s="181" t="str">
        <f t="shared" si="2"/>
        <v/>
      </c>
      <c r="AI9" s="181" t="str">
        <f t="shared" si="2"/>
        <v/>
      </c>
      <c r="AJ9" s="140" t="str">
        <f t="shared" si="2"/>
        <v/>
      </c>
      <c r="AK9" s="143" t="str">
        <f t="shared" si="2"/>
        <v/>
      </c>
      <c r="AL9" s="184" t="str">
        <f t="shared" si="2"/>
        <v/>
      </c>
      <c r="AM9" s="184" t="str">
        <f t="shared" si="2"/>
        <v/>
      </c>
      <c r="AN9" s="184" t="str">
        <f t="shared" si="2"/>
        <v/>
      </c>
      <c r="AO9" s="184" t="str">
        <f t="shared" si="2"/>
        <v/>
      </c>
      <c r="AP9" s="184" t="str">
        <f t="shared" si="2"/>
        <v/>
      </c>
      <c r="AQ9" s="141" t="str">
        <f t="shared" si="2"/>
        <v/>
      </c>
      <c r="AR9" s="142" t="str">
        <f t="shared" si="2"/>
        <v/>
      </c>
      <c r="AS9" s="337"/>
      <c r="AT9" s="313"/>
      <c r="AU9" s="313"/>
    </row>
    <row r="10" spans="1:47" s="48" customFormat="1" x14ac:dyDescent="0.3">
      <c r="B10" s="46" t="s">
        <v>162</v>
      </c>
      <c r="C10" s="45">
        <f t="array" ref="C10">SUM(IF($B10=DATOS_[Sexo],
IF("Dentro"=DATOS_[Check Periodo Ref.],
1/(COUNTIFS(DATOS_[Sexo],$B10,DATOS_[Check Periodo Ref.],"Dentro",DATOS_[id],DATOS_[id])))))</f>
        <v>0</v>
      </c>
      <c r="D10" s="47">
        <f>COUNTIFS(DATOS_[AGRUP. VALOR. PTO.],"&lt;&gt;",DATOS_[Sexo],$B10,DATOS_[Check Periodo Ref.],"Dentro")</f>
        <v>0</v>
      </c>
      <c r="E10" s="92">
        <f t="array" ref="E10">IFERROR(
AVERAGE(IF(DATOS_[Sexo]=$B10,IF(DATOS_[Check Periodo Ref.]="Dentro",DATOS_[SALARIO BASE Ef],FALSE))),
0)</f>
        <v>0</v>
      </c>
      <c r="F10" s="93">
        <f t="array" ref="F10">IFERROR(
(AVERAGE((IF(DATOS_[[Sexo]:[Sexo]]=$B10,IF(DATOS_[[Check Periodo Ref.]:[Check Periodo Ref.]]="Dentro",DATOS_[Conc.Sal.01]))))),
0)</f>
        <v>0</v>
      </c>
      <c r="G10" s="93">
        <f t="array" ref="G10">IFERROR(
(AVERAGE((IF(DATOS_[[Sexo]:[Sexo]]=$B10,IF(DATOS_[[Check Periodo Ref.]:[Check Periodo Ref.]]="Dentro",DATOS_[Conc.Sal.02]))))),
0)</f>
        <v>0</v>
      </c>
      <c r="H10" s="93">
        <f t="array" ref="H10">IFERROR(
(AVERAGE((IF(DATOS_[[Sexo]:[Sexo]]=$B10,IF(DATOS_[[Check Periodo Ref.]:[Check Periodo Ref.]]="Dentro",DATOS_[Conc.Sal.03]))))),
0)</f>
        <v>0</v>
      </c>
      <c r="I10" s="93">
        <f t="array" ref="I10">IFERROR(
(AVERAGE((IF(DATOS_[[Sexo]:[Sexo]]=$B10,IF(DATOS_[[Check Periodo Ref.]:[Check Periodo Ref.]]="Dentro",DATOS_[Conc.Sal.04]))))),
0)</f>
        <v>0</v>
      </c>
      <c r="J10" s="93">
        <f t="array" ref="J10">IFERROR(
(AVERAGE((IF(DATOS_[[Sexo]:[Sexo]]=$B10,IF(DATOS_[[Check Periodo Ref.]:[Check Periodo Ref.]]="Dentro",DATOS_[Conc.Sal.05]))))),
0)</f>
        <v>0</v>
      </c>
      <c r="K10" s="93">
        <f t="array" ref="K10">IFERROR(
(AVERAGE((IF(DATOS_[[Sexo]:[Sexo]]=$B10,IF(DATOS_[[Check Periodo Ref.]:[Check Periodo Ref.]]="Dentro",DATOS_[Conc.Sal.06]))))),
0)</f>
        <v>0</v>
      </c>
      <c r="L10" s="93">
        <f t="array" ref="L10">IFERROR(
(AVERAGE((IF(DATOS_[[Sexo]:[Sexo]]=$B10,IF(DATOS_[[Check Periodo Ref.]:[Check Periodo Ref.]]="Dentro",DATOS_[Conc.Sal.07]))))),
0)</f>
        <v>0</v>
      </c>
      <c r="M10" s="93">
        <f t="array" ref="M10">IFERROR(
(AVERAGE((IF(DATOS_[[Sexo]:[Sexo]]=$B10,IF(DATOS_[[Check Periodo Ref.]:[Check Periodo Ref.]]="Dentro",DATOS_[Conc.Sal.08]))))),
0)</f>
        <v>0</v>
      </c>
      <c r="N10" s="93">
        <f t="array" ref="N10">IFERROR(
(AVERAGE((IF(DATOS_[[Sexo]:[Sexo]]=$B10,IF(DATOS_[[Check Periodo Ref.]:[Check Periodo Ref.]]="Dentro",DATOS_[Conc.Sal.09]))))),
0)</f>
        <v>0</v>
      </c>
      <c r="O10" s="93">
        <f t="array" ref="O10">IFERROR(
(AVERAGE((IF(DATOS_[[Sexo]:[Sexo]]=$B10,IF(DATOS_[[Check Periodo Ref.]:[Check Periodo Ref.]]="Dentro",DATOS_[Conc.Sal.10]))))),
0)</f>
        <v>0</v>
      </c>
      <c r="P10" s="93">
        <f t="array" ref="P10">IFERROR(
(AVERAGE((IF(DATOS_[[Sexo]:[Sexo]]=$B10,IF(DATOS_[[Check Periodo Ref.]:[Check Periodo Ref.]]="Dentro",DATOS_[Conc.Sal.11]))))),
0)</f>
        <v>0</v>
      </c>
      <c r="Q10" s="93">
        <f t="array" ref="Q10">IFERROR(
(AVERAGE((IF(DATOS_[[Sexo]:[Sexo]]=$B10,IF(DATOS_[[Check Periodo Ref.]:[Check Periodo Ref.]]="Dentro",DATOS_[Conc.Sal.12]))))),
0)</f>
        <v>0</v>
      </c>
      <c r="R10" s="93">
        <f t="array" ref="R10">IFERROR(
(AVERAGE((IF(DATOS_[[Sexo]:[Sexo]]=$B10,IF(DATOS_[[Check Periodo Ref.]:[Check Periodo Ref.]]="Dentro",DATOS_[Conc.Sal.13]))))),
0)</f>
        <v>0</v>
      </c>
      <c r="S10" s="93">
        <f t="array" ref="S10">IFERROR(
(AVERAGE((IF(DATOS_[[Sexo]:[Sexo]]=$B10,IF(DATOS_[[Check Periodo Ref.]:[Check Periodo Ref.]]="Dentro",DATOS_[Conc.Sal.14]))))),
0)</f>
        <v>0</v>
      </c>
      <c r="T10" s="93">
        <f t="array" ref="T10">IFERROR(
(AVERAGE((IF(DATOS_[[Sexo]:[Sexo]]=$B10,IF(DATOS_[[Check Periodo Ref.]:[Check Periodo Ref.]]="Dentro",DATOS_[Conc.Sal.15]))))),
0)</f>
        <v>0</v>
      </c>
      <c r="U10" s="93">
        <f t="array" ref="U10">IFERROR(
(AVERAGE((IF(DATOS_[[Sexo]:[Sexo]]=$B10,IF(DATOS_[[Check Periodo Ref.]:[Check Periodo Ref.]]="Dentro",DATOS_[Conc.Sal.16]))))),
0)</f>
        <v>0</v>
      </c>
      <c r="V10" s="93">
        <f t="array" ref="V10">IFERROR(
(AVERAGE((IF(DATOS_[[Sexo]:[Sexo]]=$B10,IF(DATOS_[[Check Periodo Ref.]:[Check Periodo Ref.]]="Dentro",DATOS_[Conc.Sal.17]))))),
0)</f>
        <v>0</v>
      </c>
      <c r="W10" s="93">
        <f t="array" ref="W10">IFERROR(
(AVERAGE((IF(DATOS_[[Sexo]:[Sexo]]=$B10,IF(DATOS_[[Check Periodo Ref.]:[Check Periodo Ref.]]="Dentro",DATOS_[Conc.Sal.18]))))),
0)</f>
        <v>0</v>
      </c>
      <c r="X10" s="93">
        <f t="array" ref="X10">IFERROR(
(AVERAGE((IF(DATOS_[[Sexo]:[Sexo]]=$B10,IF(DATOS_[[Check Periodo Ref.]:[Check Periodo Ref.]]="Dentro",DATOS_[Conc.Sal.19]))))),
0)</f>
        <v>0</v>
      </c>
      <c r="Y10" s="93">
        <f t="array" ref="Y10">IFERROR(
(AVERAGE((IF(DATOS_[[Sexo]:[Sexo]]=$B10,IF(DATOS_[[Check Periodo Ref.]:[Check Periodo Ref.]]="Dentro",DATOS_[Conc.Sal.20]))))),
0)</f>
        <v>0</v>
      </c>
      <c r="Z10" s="93">
        <f t="array" ref="Z10">IFERROR(
(AVERAGE((IF(DATOS_[[Sexo]:[Sexo]]=$B10,IF(DATOS_[[Check Periodo Ref.]:[Check Periodo Ref.]]="Dentro",DATOS_[Conc.Sal.21]))))),
0)</f>
        <v>0</v>
      </c>
      <c r="AA10" s="93">
        <f t="array" ref="AA10">IFERROR(
(AVERAGE((IF(DATOS_[[Sexo]:[Sexo]]=$B10,IF(DATOS_[[Check Periodo Ref.]:[Check Periodo Ref.]]="Dentro",DATOS_[Conc.Sal.22]))))),
0)</f>
        <v>0</v>
      </c>
      <c r="AB10" s="93">
        <f t="array" ref="AB10">IFERROR(
(AVERAGE((IF(DATOS_[[Sexo]:[Sexo]]=$B10,IF(DATOS_[[Check Periodo Ref.]:[Check Periodo Ref.]]="Dentro",DATOS_[Conc.Sal.23]))))),
0)</f>
        <v>0</v>
      </c>
      <c r="AC10" s="93">
        <f t="array" ref="AC10">IFERROR(
(AVERAGE((IF(DATOS_[[Sexo]:[Sexo]]=$B10,IF(DATOS_[[Check Periodo Ref.]:[Check Periodo Ref.]]="Dentro",DATOS_[Conc.Sal.24]))))),
0)</f>
        <v>0</v>
      </c>
      <c r="AD10" s="93">
        <f t="array" ref="AD10">IFERROR(
(AVERAGE((IF(DATOS_[[Sexo]:[Sexo]]=$B10,IF(DATOS_[[Check Periodo Ref.]:[Check Periodo Ref.]]="Dentro",DATOS_[Conc.Sal.25]))))),
0)</f>
        <v>0</v>
      </c>
      <c r="AE10" s="93">
        <f t="array" ref="AE10">IFERROR(
(AVERAGE((IF(DATOS_[[Sexo]:[Sexo]]=$B10,IF(DATOS_[[Check Periodo Ref.]:[Check Periodo Ref.]]="Dentro",DATOS_[Conc.Sal.26]))))),
0)</f>
        <v>0</v>
      </c>
      <c r="AF10" s="93">
        <f t="array" ref="AF10">IFERROR(
(AVERAGE((IF(DATOS_[[Sexo]:[Sexo]]=$B10,IF(DATOS_[[Check Periodo Ref.]:[Check Periodo Ref.]]="Dentro",DATOS_[Conc.Sal.27]))))),
0)</f>
        <v>0</v>
      </c>
      <c r="AG10" s="93">
        <f t="array" ref="AG10">IFERROR(
(AVERAGE((IF(DATOS_[[Sexo]:[Sexo]]=$B10,IF(DATOS_[[Check Periodo Ref.]:[Check Periodo Ref.]]="Dentro",DATOS_[Conc.Sal.28]))))),
0)</f>
        <v>0</v>
      </c>
      <c r="AH10" s="93">
        <f t="array" ref="AH10">IFERROR(
(AVERAGE((IF(DATOS_[[Sexo]:[Sexo]]=$B10,IF(DATOS_[[Check Periodo Ref.]:[Check Periodo Ref.]]="Dentro",DATOS_[Conc.Sal.29]))))),
0)</f>
        <v>0</v>
      </c>
      <c r="AI10" s="93">
        <f t="array" ref="AI10">IFERROR(
(AVERAGE((IF(DATOS_[[Sexo]:[Sexo]]=$B10,IF(DATOS_[[Check Periodo Ref.]:[Check Periodo Ref.]]="Dentro",DATOS_[Conc.Sal.30]))))),
0)</f>
        <v>0</v>
      </c>
      <c r="AJ10" s="94">
        <f t="array" ref="AJ10">IFERROR(
AVERAGE(IF(DATOS_[Sexo]=$B10,IF(DATOS_[Check Periodo Ref.]="Dentro",DATOS_[Tot COMPL.SAL Ef],FALSE))),
0)</f>
        <v>0</v>
      </c>
      <c r="AK10" s="96">
        <f t="array" ref="AK10">IFERROR(
AVERAGE(IF(DATOS_[Sexo]=$B10,IF(DATOS_[Check Periodo Ref.]="Dentro",DATOS_[TOTAL SALARIO Ef],FALSE))),
0)</f>
        <v>0</v>
      </c>
      <c r="AL10" s="95">
        <f t="array" ref="AL10">IFERROR(
(AVERAGE((IF(DATOS_[[Sexo]:[Sexo]]=$B10,IF(DATOS_[[Check Periodo Ref.]:[Check Periodo Ref.]]="Dentro",DATOS_[C.Extra.01]))))),
0)</f>
        <v>0</v>
      </c>
      <c r="AM10" s="95">
        <f t="array" ref="AM10">IFERROR(
(AVERAGE((IF(DATOS_[[Sexo]:[Sexo]]=$B10,IF(DATOS_[[Check Periodo Ref.]:[Check Periodo Ref.]]="Dentro",DATOS_[C.Extra.02]))))),
0)</f>
        <v>0</v>
      </c>
      <c r="AN10" s="95">
        <f t="array" ref="AN10">IFERROR(
(AVERAGE((IF(DATOS_[[Sexo]:[Sexo]]=$B10,IF(DATOS_[[Check Periodo Ref.]:[Check Periodo Ref.]]="Dentro",DATOS_[C.Extra.03]))))),
0)</f>
        <v>0</v>
      </c>
      <c r="AO10" s="95">
        <f t="array" ref="AO10">IFERROR(
(AVERAGE((IF(DATOS_[[Sexo]:[Sexo]]=$B10,IF(DATOS_[[Check Periodo Ref.]:[Check Periodo Ref.]]="Dentro",DATOS_[C.Extra.04]))))),
0)</f>
        <v>0</v>
      </c>
      <c r="AP10" s="95">
        <f t="array" ref="AP10">IFERROR(
(AVERAGE((IF(DATOS_[[Sexo]:[Sexo]]=$B10,IF(DATOS_[[Check Periodo Ref.]:[Check Periodo Ref.]]="Dentro",DATOS_[C.Extra.05]))))),
0)</f>
        <v>0</v>
      </c>
      <c r="AQ10" s="97">
        <f t="array" ref="AQ10">IFERROR(
AVERAGE(IF(DATOS_[Sexo]=$B10,IF(DATOS_[Check Periodo Ref.]="Dentro",DATOS_[Tot Extrasalarial Ef],FALSE))),
0)</f>
        <v>0</v>
      </c>
      <c r="AR10" s="98">
        <f t="array" ref="AR10">IFERROR(
AVERAGE(IF(DATOS_[Sexo]=$B10,IF(DATOS_[Check Periodo Ref.]="Dentro",DATOS_[TOTAL Retrib Ef],FALSE))),
0)</f>
        <v>0</v>
      </c>
      <c r="AS10" s="337"/>
      <c r="AT10" s="313"/>
      <c r="AU10" s="313"/>
    </row>
    <row r="11" spans="1:47" s="48" customFormat="1" x14ac:dyDescent="0.3">
      <c r="B11" s="46" t="s">
        <v>163</v>
      </c>
      <c r="C11" s="45">
        <f t="array" ref="C11">SUM(IF($B11=DATOS_[Sexo],
IF("Dentro"=DATOS_[Check Periodo Ref.],
1/(COUNTIFS(DATOS_[Sexo],$B11,DATOS_[Check Periodo Ref.],"Dentro",DATOS_[id],DATOS_[id])))))</f>
        <v>0</v>
      </c>
      <c r="D11" s="47">
        <f>COUNTIFS(DATOS_[AGRUP. VALOR. PTO.],"&lt;&gt;",DATOS_[Sexo],$B11,DATOS_[Check Periodo Ref.],"Dentro")</f>
        <v>0</v>
      </c>
      <c r="E11" s="92">
        <f t="array" ref="E11">IFERROR(
AVERAGE(IF(DATOS_[Sexo]=$B11,IF(DATOS_[Check Periodo Ref.]="Dentro",DATOS_[SALARIO BASE Ef],FALSE))),
0)</f>
        <v>0</v>
      </c>
      <c r="F11" s="93">
        <f t="array" ref="F11">IFERROR(
(AVERAGE((IF(DATOS_[[Sexo]:[Sexo]]=$B11,IF(DATOS_[[Check Periodo Ref.]:[Check Periodo Ref.]]="Dentro",DATOS_[Conc.Sal.01]))))),
0)</f>
        <v>0</v>
      </c>
      <c r="G11" s="93">
        <f t="array" ref="G11">IFERROR(
(AVERAGE((IF(DATOS_[[Sexo]:[Sexo]]=$B11,IF(DATOS_[[Check Periodo Ref.]:[Check Periodo Ref.]]="Dentro",DATOS_[Conc.Sal.02]))))),
0)</f>
        <v>0</v>
      </c>
      <c r="H11" s="93">
        <f t="array" ref="H11">IFERROR(
(AVERAGE((IF(DATOS_[[Sexo]:[Sexo]]=$B11,IF(DATOS_[[Check Periodo Ref.]:[Check Periodo Ref.]]="Dentro",DATOS_[Conc.Sal.03]))))),
0)</f>
        <v>0</v>
      </c>
      <c r="I11" s="93">
        <f t="array" ref="I11">IFERROR(
(AVERAGE((IF(DATOS_[[Sexo]:[Sexo]]=$B11,IF(DATOS_[[Check Periodo Ref.]:[Check Periodo Ref.]]="Dentro",DATOS_[Conc.Sal.04]))))),
0)</f>
        <v>0</v>
      </c>
      <c r="J11" s="93">
        <f t="array" ref="J11">IFERROR(
(AVERAGE((IF(DATOS_[[Sexo]:[Sexo]]=$B11,IF(DATOS_[[Check Periodo Ref.]:[Check Periodo Ref.]]="Dentro",DATOS_[Conc.Sal.05]))))),
0)</f>
        <v>0</v>
      </c>
      <c r="K11" s="93">
        <f t="array" ref="K11">IFERROR(
(AVERAGE((IF(DATOS_[[Sexo]:[Sexo]]=$B11,IF(DATOS_[[Check Periodo Ref.]:[Check Periodo Ref.]]="Dentro",DATOS_[Conc.Sal.06]))))),
0)</f>
        <v>0</v>
      </c>
      <c r="L11" s="93">
        <f t="array" ref="L11">IFERROR(
(AVERAGE((IF(DATOS_[[Sexo]:[Sexo]]=$B11,IF(DATOS_[[Check Periodo Ref.]:[Check Periodo Ref.]]="Dentro",DATOS_[Conc.Sal.07]))))),
0)</f>
        <v>0</v>
      </c>
      <c r="M11" s="93">
        <f t="array" ref="M11">IFERROR(
(AVERAGE((IF(DATOS_[[Sexo]:[Sexo]]=$B11,IF(DATOS_[[Check Periodo Ref.]:[Check Periodo Ref.]]="Dentro",DATOS_[Conc.Sal.08]))))),
0)</f>
        <v>0</v>
      </c>
      <c r="N11" s="93">
        <f t="array" ref="N11">IFERROR(
(AVERAGE((IF(DATOS_[[Sexo]:[Sexo]]=$B11,IF(DATOS_[[Check Periodo Ref.]:[Check Periodo Ref.]]="Dentro",DATOS_[Conc.Sal.09]))))),
0)</f>
        <v>0</v>
      </c>
      <c r="O11" s="93">
        <f t="array" ref="O11">IFERROR(
(AVERAGE((IF(DATOS_[[Sexo]:[Sexo]]=$B11,IF(DATOS_[[Check Periodo Ref.]:[Check Periodo Ref.]]="Dentro",DATOS_[Conc.Sal.10]))))),
0)</f>
        <v>0</v>
      </c>
      <c r="P11" s="93">
        <f t="array" ref="P11">IFERROR(
(AVERAGE((IF(DATOS_[[Sexo]:[Sexo]]=$B11,IF(DATOS_[[Check Periodo Ref.]:[Check Periodo Ref.]]="Dentro",DATOS_[Conc.Sal.11]))))),
0)</f>
        <v>0</v>
      </c>
      <c r="Q11" s="93">
        <f t="array" ref="Q11">IFERROR(
(AVERAGE((IF(DATOS_[[Sexo]:[Sexo]]=$B11,IF(DATOS_[[Check Periodo Ref.]:[Check Periodo Ref.]]="Dentro",DATOS_[Conc.Sal.12]))))),
0)</f>
        <v>0</v>
      </c>
      <c r="R11" s="93">
        <f t="array" ref="R11">IFERROR(
(AVERAGE((IF(DATOS_[[Sexo]:[Sexo]]=$B11,IF(DATOS_[[Check Periodo Ref.]:[Check Periodo Ref.]]="Dentro",DATOS_[Conc.Sal.13]))))),
0)</f>
        <v>0</v>
      </c>
      <c r="S11" s="93">
        <f t="array" ref="S11">IFERROR(
(AVERAGE((IF(DATOS_[[Sexo]:[Sexo]]=$B11,IF(DATOS_[[Check Periodo Ref.]:[Check Periodo Ref.]]="Dentro",DATOS_[Conc.Sal.14]))))),
0)</f>
        <v>0</v>
      </c>
      <c r="T11" s="93">
        <f t="array" ref="T11">IFERROR(
(AVERAGE((IF(DATOS_[[Sexo]:[Sexo]]=$B11,IF(DATOS_[[Check Periodo Ref.]:[Check Periodo Ref.]]="Dentro",DATOS_[Conc.Sal.15]))))),
0)</f>
        <v>0</v>
      </c>
      <c r="U11" s="93">
        <f t="array" ref="U11">IFERROR(
(AVERAGE((IF(DATOS_[[Sexo]:[Sexo]]=$B11,IF(DATOS_[[Check Periodo Ref.]:[Check Periodo Ref.]]="Dentro",DATOS_[Conc.Sal.16]))))),
0)</f>
        <v>0</v>
      </c>
      <c r="V11" s="93">
        <f t="array" ref="V11">IFERROR(
(AVERAGE((IF(DATOS_[[Sexo]:[Sexo]]=$B11,IF(DATOS_[[Check Periodo Ref.]:[Check Periodo Ref.]]="Dentro",DATOS_[Conc.Sal.17]))))),
0)</f>
        <v>0</v>
      </c>
      <c r="W11" s="93">
        <f t="array" ref="W11">IFERROR(
(AVERAGE((IF(DATOS_[[Sexo]:[Sexo]]=$B11,IF(DATOS_[[Check Periodo Ref.]:[Check Periodo Ref.]]="Dentro",DATOS_[Conc.Sal.18]))))),
0)</f>
        <v>0</v>
      </c>
      <c r="X11" s="93">
        <f t="array" ref="X11">IFERROR(
(AVERAGE((IF(DATOS_[[Sexo]:[Sexo]]=$B11,IF(DATOS_[[Check Periodo Ref.]:[Check Periodo Ref.]]="Dentro",DATOS_[Conc.Sal.19]))))),
0)</f>
        <v>0</v>
      </c>
      <c r="Y11" s="93">
        <f t="array" ref="Y11">IFERROR(
(AVERAGE((IF(DATOS_[[Sexo]:[Sexo]]=$B11,IF(DATOS_[[Check Periodo Ref.]:[Check Periodo Ref.]]="Dentro",DATOS_[Conc.Sal.20]))))),
0)</f>
        <v>0</v>
      </c>
      <c r="Z11" s="93">
        <f t="array" ref="Z11">IFERROR(
(AVERAGE((IF(DATOS_[[Sexo]:[Sexo]]=$B11,IF(DATOS_[[Check Periodo Ref.]:[Check Periodo Ref.]]="Dentro",DATOS_[Conc.Sal.21]))))),
0)</f>
        <v>0</v>
      </c>
      <c r="AA11" s="93">
        <f t="array" ref="AA11">IFERROR(
(AVERAGE((IF(DATOS_[[Sexo]:[Sexo]]=$B11,IF(DATOS_[[Check Periodo Ref.]:[Check Periodo Ref.]]="Dentro",DATOS_[Conc.Sal.22]))))),
0)</f>
        <v>0</v>
      </c>
      <c r="AB11" s="93">
        <f t="array" ref="AB11">IFERROR(
(AVERAGE((IF(DATOS_[[Sexo]:[Sexo]]=$B11,IF(DATOS_[[Check Periodo Ref.]:[Check Periodo Ref.]]="Dentro",DATOS_[Conc.Sal.23]))))),
0)</f>
        <v>0</v>
      </c>
      <c r="AC11" s="93">
        <f t="array" ref="AC11">IFERROR(
(AVERAGE((IF(DATOS_[[Sexo]:[Sexo]]=$B11,IF(DATOS_[[Check Periodo Ref.]:[Check Periodo Ref.]]="Dentro",DATOS_[Conc.Sal.24]))))),
0)</f>
        <v>0</v>
      </c>
      <c r="AD11" s="93">
        <f t="array" ref="AD11">IFERROR(
(AVERAGE((IF(DATOS_[[Sexo]:[Sexo]]=$B11,IF(DATOS_[[Check Periodo Ref.]:[Check Periodo Ref.]]="Dentro",DATOS_[Conc.Sal.25]))))),
0)</f>
        <v>0</v>
      </c>
      <c r="AE11" s="93">
        <f t="array" ref="AE11">IFERROR(
(AVERAGE((IF(DATOS_[[Sexo]:[Sexo]]=$B11,IF(DATOS_[[Check Periodo Ref.]:[Check Periodo Ref.]]="Dentro",DATOS_[Conc.Sal.26]))))),
0)</f>
        <v>0</v>
      </c>
      <c r="AF11" s="93">
        <f t="array" ref="AF11">IFERROR(
(AVERAGE((IF(DATOS_[[Sexo]:[Sexo]]=$B11,IF(DATOS_[[Check Periodo Ref.]:[Check Periodo Ref.]]="Dentro",DATOS_[Conc.Sal.27]))))),
0)</f>
        <v>0</v>
      </c>
      <c r="AG11" s="93">
        <f t="array" ref="AG11">IFERROR(
(AVERAGE((IF(DATOS_[[Sexo]:[Sexo]]=$B11,IF(DATOS_[[Check Periodo Ref.]:[Check Periodo Ref.]]="Dentro",DATOS_[Conc.Sal.28]))))),
0)</f>
        <v>0</v>
      </c>
      <c r="AH11" s="93">
        <f t="array" ref="AH11">IFERROR(
(AVERAGE((IF(DATOS_[[Sexo]:[Sexo]]=$B11,IF(DATOS_[[Check Periodo Ref.]:[Check Periodo Ref.]]="Dentro",DATOS_[Conc.Sal.29]))))),
0)</f>
        <v>0</v>
      </c>
      <c r="AI11" s="93">
        <f t="array" ref="AI11">IFERROR(
(AVERAGE((IF(DATOS_[[Sexo]:[Sexo]]=$B11,IF(DATOS_[[Check Periodo Ref.]:[Check Periodo Ref.]]="Dentro",DATOS_[Conc.Sal.30]))))),
0)</f>
        <v>0</v>
      </c>
      <c r="AJ11" s="94">
        <f t="array" ref="AJ11">IFERROR(
AVERAGE(IF(DATOS_[Sexo]=$B11,IF(DATOS_[Check Periodo Ref.]="Dentro",DATOS_[Tot COMPL.SAL Ef],FALSE))),
0)</f>
        <v>0</v>
      </c>
      <c r="AK11" s="96">
        <f t="array" ref="AK11">IFERROR(
AVERAGE(IF(DATOS_[Sexo]=$B11,IF(DATOS_[Check Periodo Ref.]="Dentro",DATOS_[TOTAL SALARIO Ef],FALSE))),
0)</f>
        <v>0</v>
      </c>
      <c r="AL11" s="95">
        <f t="array" ref="AL11">IFERROR(
(AVERAGE((IF(DATOS_[[Sexo]:[Sexo]]=$B11,IF(DATOS_[[Check Periodo Ref.]:[Check Periodo Ref.]]="Dentro",DATOS_[C.Extra.01]))))),
0)</f>
        <v>0</v>
      </c>
      <c r="AM11" s="95">
        <f t="array" ref="AM11">IFERROR(
(AVERAGE((IF(DATOS_[[Sexo]:[Sexo]]=$B11,IF(DATOS_[[Check Periodo Ref.]:[Check Periodo Ref.]]="Dentro",DATOS_[C.Extra.02]))))),
0)</f>
        <v>0</v>
      </c>
      <c r="AN11" s="95">
        <f t="array" ref="AN11">IFERROR(
(AVERAGE((IF(DATOS_[[Sexo]:[Sexo]]=$B11,IF(DATOS_[[Check Periodo Ref.]:[Check Periodo Ref.]]="Dentro",DATOS_[C.Extra.03]))))),
0)</f>
        <v>0</v>
      </c>
      <c r="AO11" s="95">
        <f t="array" ref="AO11">IFERROR(
(AVERAGE((IF(DATOS_[[Sexo]:[Sexo]]=$B11,IF(DATOS_[[Check Periodo Ref.]:[Check Periodo Ref.]]="Dentro",DATOS_[C.Extra.04]))))),
0)</f>
        <v>0</v>
      </c>
      <c r="AP11" s="95">
        <f t="array" ref="AP11">IFERROR(
(AVERAGE((IF(DATOS_[[Sexo]:[Sexo]]=$B11,IF(DATOS_[[Check Periodo Ref.]:[Check Periodo Ref.]]="Dentro",DATOS_[C.Extra.05]))))),
0)</f>
        <v>0</v>
      </c>
      <c r="AQ11" s="97">
        <f t="array" ref="AQ11">IFERROR(
AVERAGE(IF(DATOS_[Sexo]=$B11,IF(DATOS_[Check Periodo Ref.]="Dentro",DATOS_[Tot Extrasalarial Ef],FALSE))),
0)</f>
        <v>0</v>
      </c>
      <c r="AR11" s="98">
        <f t="array" ref="AR11">IFERROR(
AVERAGE(IF(DATOS_[Sexo]=$B11,IF(DATOS_[Check Periodo Ref.]="Dentro",DATOS_[TOTAL Retrib Ef],FALSE))),
0)</f>
        <v>0</v>
      </c>
      <c r="AS11" s="337"/>
      <c r="AT11" s="313"/>
      <c r="AU11" s="313"/>
    </row>
    <row r="12" spans="1:47" s="48" customFormat="1" x14ac:dyDescent="0.3">
      <c r="D12" s="49"/>
      <c r="J12" s="49"/>
      <c r="K12" s="50"/>
      <c r="L12" s="50"/>
      <c r="M12" s="50"/>
      <c r="N12" s="50"/>
      <c r="O12" s="50"/>
      <c r="P12" s="50"/>
      <c r="Q12" s="50"/>
      <c r="R12" s="50"/>
      <c r="S12" s="50"/>
      <c r="T12" s="50"/>
      <c r="U12" s="50"/>
      <c r="V12" s="49"/>
      <c r="W12" s="49"/>
      <c r="X12" s="49"/>
      <c r="Y12" s="49"/>
      <c r="Z12" s="49"/>
      <c r="AA12" s="49"/>
      <c r="AB12" s="49"/>
      <c r="AC12" s="49"/>
      <c r="AD12" s="49"/>
      <c r="AE12" s="49"/>
      <c r="AF12" s="49"/>
      <c r="AG12" s="49"/>
      <c r="AH12" s="49"/>
      <c r="AI12" s="49"/>
      <c r="AL12" s="50"/>
      <c r="AM12" s="50"/>
      <c r="AN12" s="50"/>
      <c r="AO12" s="50"/>
      <c r="AP12" s="50"/>
    </row>
    <row r="13" spans="1:47" s="48" customFormat="1" x14ac:dyDescent="0.3">
      <c r="D13" s="49"/>
      <c r="J13" s="49"/>
      <c r="K13" s="50"/>
      <c r="L13" s="50"/>
      <c r="M13" s="50"/>
      <c r="N13" s="50"/>
      <c r="O13" s="50"/>
      <c r="P13" s="50"/>
      <c r="Q13" s="50"/>
      <c r="R13" s="50"/>
      <c r="S13" s="50"/>
      <c r="T13" s="50"/>
      <c r="U13" s="50"/>
      <c r="V13" s="49"/>
      <c r="W13" s="49"/>
      <c r="X13" s="49"/>
      <c r="Y13" s="49"/>
      <c r="Z13" s="49"/>
      <c r="AA13" s="49"/>
      <c r="AB13" s="49"/>
      <c r="AC13" s="49"/>
      <c r="AD13" s="49"/>
      <c r="AE13" s="49"/>
      <c r="AF13" s="49"/>
      <c r="AG13" s="49"/>
      <c r="AH13" s="49"/>
      <c r="AI13" s="49"/>
      <c r="AL13" s="50"/>
      <c r="AM13" s="50"/>
      <c r="AN13" s="50"/>
      <c r="AO13" s="50"/>
      <c r="AP13" s="50"/>
    </row>
    <row r="14" spans="1:47" s="45" customFormat="1" ht="46.15" customHeight="1" x14ac:dyDescent="0.25">
      <c r="B14" s="43"/>
      <c r="C14" s="43" t="s">
        <v>225</v>
      </c>
      <c r="D14" s="43" t="s">
        <v>220</v>
      </c>
      <c r="E14" s="44" t="s">
        <v>223</v>
      </c>
      <c r="F14" s="178" t="str">
        <f>+F8</f>
        <v>[ocultar]</v>
      </c>
      <c r="G14" s="178" t="str">
        <f t="shared" ref="G14:AI14" si="3">+G8</f>
        <v>[ocultar]</v>
      </c>
      <c r="H14" s="178" t="str">
        <f t="shared" si="3"/>
        <v>[ocultar]</v>
      </c>
      <c r="I14" s="178" t="str">
        <f t="shared" si="3"/>
        <v>[ocultar]</v>
      </c>
      <c r="J14" s="178" t="str">
        <f t="shared" si="3"/>
        <v>[ocultar]</v>
      </c>
      <c r="K14" s="178" t="str">
        <f t="shared" si="3"/>
        <v>[ocultar]</v>
      </c>
      <c r="L14" s="178" t="str">
        <f t="shared" si="3"/>
        <v>[ocultar]</v>
      </c>
      <c r="M14" s="178" t="str">
        <f t="shared" si="3"/>
        <v>[ocultar]</v>
      </c>
      <c r="N14" s="178" t="str">
        <f t="shared" si="3"/>
        <v>[ocultar]</v>
      </c>
      <c r="O14" s="178" t="str">
        <f t="shared" si="3"/>
        <v>[ocultar]</v>
      </c>
      <c r="P14" s="178" t="str">
        <f t="shared" si="3"/>
        <v>[ocultar]</v>
      </c>
      <c r="Q14" s="178" t="str">
        <f t="shared" si="3"/>
        <v>[ocultar]</v>
      </c>
      <c r="R14" s="178" t="str">
        <f t="shared" si="3"/>
        <v>[ocultar]</v>
      </c>
      <c r="S14" s="178" t="str">
        <f t="shared" si="3"/>
        <v>[ocultar]</v>
      </c>
      <c r="T14" s="178" t="str">
        <f t="shared" si="3"/>
        <v>[ocultar]</v>
      </c>
      <c r="U14" s="178" t="str">
        <f t="shared" si="3"/>
        <v>[ocultar]</v>
      </c>
      <c r="V14" s="178" t="str">
        <f t="shared" si="3"/>
        <v>[ocultar]</v>
      </c>
      <c r="W14" s="178" t="str">
        <f t="shared" si="3"/>
        <v>[ocultar]</v>
      </c>
      <c r="X14" s="178" t="str">
        <f t="shared" si="3"/>
        <v>[ocultar]</v>
      </c>
      <c r="Y14" s="178" t="str">
        <f t="shared" si="3"/>
        <v>[ocultar]</v>
      </c>
      <c r="Z14" s="178" t="str">
        <f t="shared" si="3"/>
        <v>[ocultar]</v>
      </c>
      <c r="AA14" s="178" t="str">
        <f t="shared" si="3"/>
        <v>[ocultar]</v>
      </c>
      <c r="AB14" s="178" t="str">
        <f t="shared" si="3"/>
        <v>[ocultar]</v>
      </c>
      <c r="AC14" s="178" t="str">
        <f t="shared" si="3"/>
        <v>[ocultar]</v>
      </c>
      <c r="AD14" s="178" t="str">
        <f t="shared" si="3"/>
        <v>[ocultar]</v>
      </c>
      <c r="AE14" s="178" t="str">
        <f t="shared" si="3"/>
        <v>[ocultar]</v>
      </c>
      <c r="AF14" s="178" t="str">
        <f t="shared" si="3"/>
        <v>[ocultar]</v>
      </c>
      <c r="AG14" s="178" t="str">
        <f t="shared" si="3"/>
        <v>[ocultar]</v>
      </c>
      <c r="AH14" s="178" t="str">
        <f t="shared" si="3"/>
        <v>[ocultar]</v>
      </c>
      <c r="AI14" s="178" t="str">
        <f t="shared" si="3"/>
        <v>[ocultar]</v>
      </c>
      <c r="AJ14" s="69" t="s">
        <v>221</v>
      </c>
      <c r="AK14" s="70" t="s">
        <v>213</v>
      </c>
      <c r="AL14" s="183" t="str">
        <f>+AL8</f>
        <v>[ocultar]</v>
      </c>
      <c r="AM14" s="183" t="str">
        <f t="shared" ref="AM14:AP14" si="4">+AM8</f>
        <v>[ocultar]</v>
      </c>
      <c r="AN14" s="183" t="str">
        <f t="shared" si="4"/>
        <v>[ocultar]</v>
      </c>
      <c r="AO14" s="183" t="str">
        <f t="shared" si="4"/>
        <v>[ocultar]</v>
      </c>
      <c r="AP14" s="183" t="str">
        <f t="shared" si="4"/>
        <v>[ocultar]</v>
      </c>
      <c r="AQ14" s="71" t="s">
        <v>222</v>
      </c>
      <c r="AR14" s="72" t="s">
        <v>214</v>
      </c>
    </row>
    <row r="15" spans="1:47" s="48" customFormat="1" ht="17.25" thickBot="1" x14ac:dyDescent="0.35">
      <c r="A15" s="48" t="str">
        <f>+A16</f>
        <v>[ocultar]</v>
      </c>
      <c r="B15" s="51" t="s">
        <v>308</v>
      </c>
      <c r="C15" s="91"/>
      <c r="D15" s="52"/>
      <c r="E15" s="139" t="str">
        <f t="shared" ref="E15" si="5">IFERROR((E16-E17)/E16,"")</f>
        <v/>
      </c>
      <c r="F15" s="179" t="str">
        <f>IFERROR((F16-F17)/F16,"")</f>
        <v/>
      </c>
      <c r="G15" s="180" t="str">
        <f t="shared" ref="G15:AR15" si="6">IFERROR((G16-G17)/G16,"")</f>
        <v/>
      </c>
      <c r="H15" s="180" t="str">
        <f t="shared" si="6"/>
        <v/>
      </c>
      <c r="I15" s="180" t="str">
        <f t="shared" si="6"/>
        <v/>
      </c>
      <c r="J15" s="181" t="str">
        <f t="shared" si="6"/>
        <v/>
      </c>
      <c r="K15" s="182" t="str">
        <f t="shared" si="6"/>
        <v/>
      </c>
      <c r="L15" s="182" t="str">
        <f t="shared" si="6"/>
        <v/>
      </c>
      <c r="M15" s="182" t="str">
        <f t="shared" si="6"/>
        <v/>
      </c>
      <c r="N15" s="182" t="str">
        <f t="shared" si="6"/>
        <v/>
      </c>
      <c r="O15" s="182" t="str">
        <f t="shared" si="6"/>
        <v/>
      </c>
      <c r="P15" s="182" t="str">
        <f t="shared" si="6"/>
        <v/>
      </c>
      <c r="Q15" s="182" t="str">
        <f t="shared" si="6"/>
        <v/>
      </c>
      <c r="R15" s="182" t="str">
        <f t="shared" si="6"/>
        <v/>
      </c>
      <c r="S15" s="182" t="str">
        <f t="shared" si="6"/>
        <v/>
      </c>
      <c r="T15" s="182" t="str">
        <f t="shared" si="6"/>
        <v/>
      </c>
      <c r="U15" s="182" t="str">
        <f t="shared" si="6"/>
        <v/>
      </c>
      <c r="V15" s="181" t="str">
        <f t="shared" si="6"/>
        <v/>
      </c>
      <c r="W15" s="181" t="str">
        <f t="shared" si="6"/>
        <v/>
      </c>
      <c r="X15" s="181" t="str">
        <f t="shared" si="6"/>
        <v/>
      </c>
      <c r="Y15" s="181" t="str">
        <f t="shared" si="6"/>
        <v/>
      </c>
      <c r="Z15" s="181" t="str">
        <f t="shared" si="6"/>
        <v/>
      </c>
      <c r="AA15" s="181" t="str">
        <f t="shared" si="6"/>
        <v/>
      </c>
      <c r="AB15" s="181" t="str">
        <f t="shared" si="6"/>
        <v/>
      </c>
      <c r="AC15" s="181" t="str">
        <f t="shared" si="6"/>
        <v/>
      </c>
      <c r="AD15" s="181" t="str">
        <f t="shared" si="6"/>
        <v/>
      </c>
      <c r="AE15" s="181" t="str">
        <f t="shared" si="6"/>
        <v/>
      </c>
      <c r="AF15" s="181" t="str">
        <f t="shared" si="6"/>
        <v/>
      </c>
      <c r="AG15" s="181" t="str">
        <f t="shared" si="6"/>
        <v/>
      </c>
      <c r="AH15" s="181" t="str">
        <f t="shared" si="6"/>
        <v/>
      </c>
      <c r="AI15" s="181" t="str">
        <f t="shared" si="6"/>
        <v/>
      </c>
      <c r="AJ15" s="140" t="str">
        <f t="shared" si="6"/>
        <v/>
      </c>
      <c r="AK15" s="143" t="str">
        <f t="shared" si="6"/>
        <v/>
      </c>
      <c r="AL15" s="184" t="str">
        <f t="shared" si="6"/>
        <v/>
      </c>
      <c r="AM15" s="184" t="str">
        <f t="shared" si="6"/>
        <v/>
      </c>
      <c r="AN15" s="184" t="str">
        <f t="shared" si="6"/>
        <v/>
      </c>
      <c r="AO15" s="184" t="str">
        <f t="shared" si="6"/>
        <v/>
      </c>
      <c r="AP15" s="184" t="str">
        <f t="shared" si="6"/>
        <v/>
      </c>
      <c r="AQ15" s="141" t="str">
        <f t="shared" si="6"/>
        <v/>
      </c>
      <c r="AR15" s="142" t="str">
        <f t="shared" si="6"/>
        <v/>
      </c>
    </row>
    <row r="16" spans="1:47" s="48" customFormat="1" x14ac:dyDescent="0.3">
      <c r="A16" s="48" t="str">
        <f>+IF(C16+C17=0,"[ocultar]","")</f>
        <v>[ocultar]</v>
      </c>
      <c r="B16" s="46" t="s">
        <v>162</v>
      </c>
      <c r="C16" s="45">
        <f t="array" ref="C16">SUM(IF($B16=DATOS_[Sexo],
IF($B15=DATOS_[AGRUP. VALOR. PTO.],
IF("Dentro"=DATOS_[Check Periodo Ref.],
1/(COUNTIFS(DATOS_[Sexo],$B16,DATOS_[AGRUP. VALOR. PTO.],$B15,DATOS_[Check Periodo Ref.],"Dentro",DATOS_[id],DATOS_[id]))))))</f>
        <v>0</v>
      </c>
      <c r="D16" s="47">
        <f>COUNTIFS(DATOS_[AGRUP. VALOR. PTO.],$B15,DATOS_[Sexo],$B16,DATOS_[Check Periodo Ref.],"Dentro")</f>
        <v>0</v>
      </c>
      <c r="E16" s="92">
        <f t="array" ref="E16">IFERROR(
AVERAGE(IF(DATOS_[Sexo]=$B16,IF(DATOS_[AGRUP. VALOR. PTO.]=$B15,IF(DATOS_[Check Periodo Ref.]="Dentro",DATOS_[SALARIO BASE Ef],FALSE)))),
0)</f>
        <v>0</v>
      </c>
      <c r="F16" s="93">
        <f t="array" ref="F16">IFERROR(
AVERAGE((IF(DATOS_[[Sexo]:[Sexo]]=$B16,IF(DATOS_[[AGRUP. VALOR. PTO.]:[AGRUP. VALOR. PTO.]]=$B15,IF(DATOS_[[Check Periodo Ref.]:[Check Periodo Ref.]]="Dentro",DATOS_[Conc.Sal.01]))))),
0)</f>
        <v>0</v>
      </c>
      <c r="G16" s="93">
        <f t="array" ref="G16">IFERROR(
AVERAGE((IF(DATOS_[[Sexo]:[Sexo]]=$B16,IF(DATOS_[[AGRUP. VALOR. PTO.]:[AGRUP. VALOR. PTO.]]=$B15,IF(DATOS_[[Check Periodo Ref.]:[Check Periodo Ref.]]="Dentro",DATOS_[Conc.Sal.02]))))),
0)</f>
        <v>0</v>
      </c>
      <c r="H16" s="93">
        <f t="array" ref="H16">IFERROR(
AVERAGE((IF(DATOS_[[Sexo]:[Sexo]]=$B16,IF(DATOS_[[AGRUP. VALOR. PTO.]:[AGRUP. VALOR. PTO.]]=$B15,IF(DATOS_[[Check Periodo Ref.]:[Check Periodo Ref.]]="Dentro",DATOS_[Conc.Sal.03]))))),
0)</f>
        <v>0</v>
      </c>
      <c r="I16" s="93">
        <f t="array" ref="I16">IFERROR(
AVERAGE((IF(DATOS_[[Sexo]:[Sexo]]=$B16,IF(DATOS_[[AGRUP. VALOR. PTO.]:[AGRUP. VALOR. PTO.]]=$B15,IF(DATOS_[[Check Periodo Ref.]:[Check Periodo Ref.]]="Dentro",DATOS_[Conc.Sal.04]))))),
0)</f>
        <v>0</v>
      </c>
      <c r="J16" s="93">
        <f t="array" ref="J16">IFERROR(
AVERAGE((IF(DATOS_[[Sexo]:[Sexo]]=$B16,IF(DATOS_[[AGRUP. VALOR. PTO.]:[AGRUP. VALOR. PTO.]]=$B15,IF(DATOS_[[Check Periodo Ref.]:[Check Periodo Ref.]]="Dentro",DATOS_[Conc.Sal.05]))))),
0)</f>
        <v>0</v>
      </c>
      <c r="K16" s="93">
        <f t="array" ref="K16">IFERROR(
AVERAGE((IF(DATOS_[[Sexo]:[Sexo]]=$B16,IF(DATOS_[[AGRUP. VALOR. PTO.]:[AGRUP. VALOR. PTO.]]=$B15,IF(DATOS_[[Check Periodo Ref.]:[Check Periodo Ref.]]="Dentro",DATOS_[Conc.Sal.06]))))),
0)</f>
        <v>0</v>
      </c>
      <c r="L16" s="93">
        <f t="array" ref="L16">IFERROR(
AVERAGE((IF(DATOS_[[Sexo]:[Sexo]]=$B16,IF(DATOS_[[AGRUP. VALOR. PTO.]:[AGRUP. VALOR. PTO.]]=$B15,IF(DATOS_[[Check Periodo Ref.]:[Check Periodo Ref.]]="Dentro",DATOS_[Conc.Sal.07]))))),
0)</f>
        <v>0</v>
      </c>
      <c r="M16" s="93">
        <f t="array" ref="M16">IFERROR(
AVERAGE((IF(DATOS_[[Sexo]:[Sexo]]=$B16,IF(DATOS_[[AGRUP. VALOR. PTO.]:[AGRUP. VALOR. PTO.]]=$B15,IF(DATOS_[[Check Periodo Ref.]:[Check Periodo Ref.]]="Dentro",DATOS_[Conc.Sal.08]))))),
0)</f>
        <v>0</v>
      </c>
      <c r="N16" s="93">
        <f t="array" ref="N16">IFERROR(
AVERAGE((IF(DATOS_[[Sexo]:[Sexo]]=$B16,IF(DATOS_[[AGRUP. VALOR. PTO.]:[AGRUP. VALOR. PTO.]]=$B15,IF(DATOS_[[Check Periodo Ref.]:[Check Periodo Ref.]]="Dentro",DATOS_[Conc.Sal.09]))))),
0)</f>
        <v>0</v>
      </c>
      <c r="O16" s="93">
        <f t="array" ref="O16">IFERROR(
AVERAGE((IF(DATOS_[[Sexo]:[Sexo]]=$B16,IF(DATOS_[[AGRUP. VALOR. PTO.]:[AGRUP. VALOR. PTO.]]=$B15,IF(DATOS_[[Check Periodo Ref.]:[Check Periodo Ref.]]="Dentro",DATOS_[Conc.Sal.10]))))),
0)</f>
        <v>0</v>
      </c>
      <c r="P16" s="93">
        <f t="array" ref="P16">IFERROR(
AVERAGE((IF(DATOS_[[Sexo]:[Sexo]]=$B16,IF(DATOS_[[AGRUP. VALOR. PTO.]:[AGRUP. VALOR. PTO.]]=$B15,IF(DATOS_[[Check Periodo Ref.]:[Check Periodo Ref.]]="Dentro",DATOS_[Conc.Sal.11]))))),
0)</f>
        <v>0</v>
      </c>
      <c r="Q16" s="93">
        <f t="array" ref="Q16">IFERROR(
AVERAGE((IF(DATOS_[[Sexo]:[Sexo]]=$B16,IF(DATOS_[[AGRUP. VALOR. PTO.]:[AGRUP. VALOR. PTO.]]=$B15,IF(DATOS_[[Check Periodo Ref.]:[Check Periodo Ref.]]="Dentro",DATOS_[Conc.Sal.12]))))),
0)</f>
        <v>0</v>
      </c>
      <c r="R16" s="93">
        <f t="array" ref="R16">IFERROR(
AVERAGE((IF(DATOS_[[Sexo]:[Sexo]]=$B16,IF(DATOS_[[AGRUP. VALOR. PTO.]:[AGRUP. VALOR. PTO.]]=$B15,IF(DATOS_[[Check Periodo Ref.]:[Check Periodo Ref.]]="Dentro",DATOS_[Conc.Sal.13]))))),
0)</f>
        <v>0</v>
      </c>
      <c r="S16" s="93">
        <f t="array" ref="S16">IFERROR(
AVERAGE((IF(DATOS_[[Sexo]:[Sexo]]=$B16,IF(DATOS_[[AGRUP. VALOR. PTO.]:[AGRUP. VALOR. PTO.]]=$B15,IF(DATOS_[[Check Periodo Ref.]:[Check Periodo Ref.]]="Dentro",DATOS_[Conc.Sal.14]))))),
0)</f>
        <v>0</v>
      </c>
      <c r="T16" s="93">
        <f t="array" ref="T16">IFERROR(
AVERAGE((IF(DATOS_[[Sexo]:[Sexo]]=$B16,IF(DATOS_[[AGRUP. VALOR. PTO.]:[AGRUP. VALOR. PTO.]]=$B15,IF(DATOS_[[Check Periodo Ref.]:[Check Periodo Ref.]]="Dentro",DATOS_[Conc.Sal.15]))))),
0)</f>
        <v>0</v>
      </c>
      <c r="U16" s="93">
        <f t="array" ref="U16">IFERROR(
AVERAGE((IF(DATOS_[[Sexo]:[Sexo]]=$B16,IF(DATOS_[[AGRUP. VALOR. PTO.]:[AGRUP. VALOR. PTO.]]=$B15,IF(DATOS_[[Check Periodo Ref.]:[Check Periodo Ref.]]="Dentro",DATOS_[Conc.Sal.16]))))),
0)</f>
        <v>0</v>
      </c>
      <c r="V16" s="93">
        <f t="array" ref="V16">IFERROR(
AVERAGE((IF(DATOS_[[Sexo]:[Sexo]]=$B16,IF(DATOS_[[AGRUP. VALOR. PTO.]:[AGRUP. VALOR. PTO.]]=$B15,IF(DATOS_[[Check Periodo Ref.]:[Check Periodo Ref.]]="Dentro",DATOS_[Conc.Sal.17]))))),
0)</f>
        <v>0</v>
      </c>
      <c r="W16" s="93">
        <f t="array" ref="W16">IFERROR(
AVERAGE((IF(DATOS_[[Sexo]:[Sexo]]=$B16,IF(DATOS_[[AGRUP. VALOR. PTO.]:[AGRUP. VALOR. PTO.]]=$B15,IF(DATOS_[[Check Periodo Ref.]:[Check Periodo Ref.]]="Dentro",DATOS_[Conc.Sal.18]))))),
0)</f>
        <v>0</v>
      </c>
      <c r="X16" s="93">
        <f t="array" ref="X16">IFERROR(
AVERAGE((IF(DATOS_[[Sexo]:[Sexo]]=$B16,IF(DATOS_[[AGRUP. VALOR. PTO.]:[AGRUP. VALOR. PTO.]]=$B15,IF(DATOS_[[Check Periodo Ref.]:[Check Periodo Ref.]]="Dentro",DATOS_[Conc.Sal.19]))))),
0)</f>
        <v>0</v>
      </c>
      <c r="Y16" s="93">
        <f t="array" ref="Y16">IFERROR(
AVERAGE((IF(DATOS_[[Sexo]:[Sexo]]=$B16,IF(DATOS_[[AGRUP. VALOR. PTO.]:[AGRUP. VALOR. PTO.]]=$B15,IF(DATOS_[[Check Periodo Ref.]:[Check Periodo Ref.]]="Dentro",DATOS_[Conc.Sal.20]))))),
0)</f>
        <v>0</v>
      </c>
      <c r="Z16" s="93">
        <f t="array" ref="Z16">IFERROR(
AVERAGE((IF(DATOS_[[Sexo]:[Sexo]]=$B16,IF(DATOS_[[AGRUP. VALOR. PTO.]:[AGRUP. VALOR. PTO.]]=$B15,IF(DATOS_[[Check Periodo Ref.]:[Check Periodo Ref.]]="Dentro",DATOS_[Conc.Sal.21]))))),
0)</f>
        <v>0</v>
      </c>
      <c r="AA16" s="93">
        <f t="array" ref="AA16">IFERROR(
AVERAGE((IF(DATOS_[[Sexo]:[Sexo]]=$B16,IF(DATOS_[[AGRUP. VALOR. PTO.]:[AGRUP. VALOR. PTO.]]=$B15,IF(DATOS_[[Check Periodo Ref.]:[Check Periodo Ref.]]="Dentro",DATOS_[Conc.Sal.22]))))),
0)</f>
        <v>0</v>
      </c>
      <c r="AB16" s="93">
        <f t="array" ref="AB16">IFERROR(
AVERAGE((IF(DATOS_[[Sexo]:[Sexo]]=$B16,IF(DATOS_[[AGRUP. VALOR. PTO.]:[AGRUP. VALOR. PTO.]]=$B15,IF(DATOS_[[Check Periodo Ref.]:[Check Periodo Ref.]]="Dentro",DATOS_[Conc.Sal.23]))))),
0)</f>
        <v>0</v>
      </c>
      <c r="AC16" s="93">
        <f t="array" ref="AC16">IFERROR(
AVERAGE((IF(DATOS_[[Sexo]:[Sexo]]=$B16,IF(DATOS_[[AGRUP. VALOR. PTO.]:[AGRUP. VALOR. PTO.]]=$B15,IF(DATOS_[[Check Periodo Ref.]:[Check Periodo Ref.]]="Dentro",DATOS_[Conc.Sal.24]))))),
0)</f>
        <v>0</v>
      </c>
      <c r="AD16" s="93">
        <f t="array" ref="AD16">IFERROR(
AVERAGE((IF(DATOS_[[Sexo]:[Sexo]]=$B16,IF(DATOS_[[AGRUP. VALOR. PTO.]:[AGRUP. VALOR. PTO.]]=$B15,IF(DATOS_[[Check Periodo Ref.]:[Check Periodo Ref.]]="Dentro",DATOS_[Conc.Sal.25]))))),
0)</f>
        <v>0</v>
      </c>
      <c r="AE16" s="93">
        <f t="array" ref="AE16">IFERROR(
AVERAGE((IF(DATOS_[[Sexo]:[Sexo]]=$B16,IF(DATOS_[[AGRUP. VALOR. PTO.]:[AGRUP. VALOR. PTO.]]=$B15,IF(DATOS_[[Check Periodo Ref.]:[Check Periodo Ref.]]="Dentro",DATOS_[Conc.Sal.26]))))),
0)</f>
        <v>0</v>
      </c>
      <c r="AF16" s="93">
        <f t="array" ref="AF16">IFERROR(
AVERAGE((IF(DATOS_[[Sexo]:[Sexo]]=$B16,IF(DATOS_[[AGRUP. VALOR. PTO.]:[AGRUP. VALOR. PTO.]]=$B15,IF(DATOS_[[Check Periodo Ref.]:[Check Periodo Ref.]]="Dentro",DATOS_[Conc.Sal.27]))))),
0)</f>
        <v>0</v>
      </c>
      <c r="AG16" s="93">
        <f t="array" ref="AG16">IFERROR(
AVERAGE((IF(DATOS_[[Sexo]:[Sexo]]=$B16,IF(DATOS_[[AGRUP. VALOR. PTO.]:[AGRUP. VALOR. PTO.]]=$B15,IF(DATOS_[[Check Periodo Ref.]:[Check Periodo Ref.]]="Dentro",DATOS_[Conc.Sal.28]))))),
0)</f>
        <v>0</v>
      </c>
      <c r="AH16" s="93">
        <f t="array" ref="AH16">IFERROR(
AVERAGE((IF(DATOS_[[Sexo]:[Sexo]]=$B16,IF(DATOS_[[AGRUP. VALOR. PTO.]:[AGRUP. VALOR. PTO.]]=$B15,IF(DATOS_[[Check Periodo Ref.]:[Check Periodo Ref.]]="Dentro",DATOS_[Conc.Sal.29]))))),
0)</f>
        <v>0</v>
      </c>
      <c r="AI16" s="93">
        <f t="array" ref="AI16">IFERROR(
AVERAGE((IF(DATOS_[[Sexo]:[Sexo]]=$B16,IF(DATOS_[[AGRUP. VALOR. PTO.]:[AGRUP. VALOR. PTO.]]=$B15,IF(DATOS_[[Check Periodo Ref.]:[Check Periodo Ref.]]="Dentro",DATOS_[Conc.Sal.30]))))),
0)</f>
        <v>0</v>
      </c>
      <c r="AJ16" s="94">
        <f t="array" ref="AJ16">IFERROR(
AVERAGE(IF(DATOS_[Sexo]=$B16,IF(DATOS_[AGRUP. VALOR. PTO.]=$B15,IF(DATOS_[Check Periodo Ref.]="Dentro",DATOS_[Tot COMPL.SAL Ef],FALSE)))),
0)</f>
        <v>0</v>
      </c>
      <c r="AK16" s="96">
        <f t="array" ref="AK16">IFERROR(
AVERAGE(IF(DATOS_[Sexo]=$B16,IF(DATOS_[AGRUP. VALOR. PTO.]=$B15,IF(DATOS_[Check Periodo Ref.]="Dentro",DATOS_[TOTAL SALARIO Ef],FALSE)))),
0)</f>
        <v>0</v>
      </c>
      <c r="AL16" s="95">
        <f t="array" ref="AL16">IFERROR(
AVERAGE((IF(DATOS_[[Sexo]:[Sexo]]=$B16,IF(DATOS_[[AGRUP. VALOR. PTO.]:[AGRUP. VALOR. PTO.]]=$B15,IF(DATOS_[[Check Periodo Ref.]:[Check Periodo Ref.]]="Dentro",DATOS_[C.Extra.01]))))),
0)</f>
        <v>0</v>
      </c>
      <c r="AM16" s="95">
        <f t="array" ref="AM16">IFERROR(
AVERAGE((IF(DATOS_[[Sexo]:[Sexo]]=$B16,IF(DATOS_[[AGRUP. VALOR. PTO.]:[AGRUP. VALOR. PTO.]]=$B15,IF(DATOS_[[Check Periodo Ref.]:[Check Periodo Ref.]]="Dentro",DATOS_[C.Extra.02]))))),
0)</f>
        <v>0</v>
      </c>
      <c r="AN16" s="95">
        <f t="array" ref="AN16">IFERROR(
AVERAGE((IF(DATOS_[[Sexo]:[Sexo]]=$B16,IF(DATOS_[[AGRUP. VALOR. PTO.]:[AGRUP. VALOR. PTO.]]=$B15,IF(DATOS_[[Check Periodo Ref.]:[Check Periodo Ref.]]="Dentro",DATOS_[C.Extra.03]))))),
0)</f>
        <v>0</v>
      </c>
      <c r="AO16" s="95">
        <f t="array" ref="AO16">IFERROR(
AVERAGE((IF(DATOS_[[Sexo]:[Sexo]]=$B16,IF(DATOS_[[AGRUP. VALOR. PTO.]:[AGRUP. VALOR. PTO.]]=$B15,IF(DATOS_[[Check Periodo Ref.]:[Check Periodo Ref.]]="Dentro",DATOS_[C.Extra.04]))))),
0)</f>
        <v>0</v>
      </c>
      <c r="AP16" s="95">
        <f t="array" ref="AP16">IFERROR(
AVERAGE((IF(DATOS_[[Sexo]:[Sexo]]=$B16,IF(DATOS_[[AGRUP. VALOR. PTO.]:[AGRUP. VALOR. PTO.]]=$B15,IF(DATOS_[[Check Periodo Ref.]:[Check Periodo Ref.]]="Dentro",DATOS_[C.Extra.05]))))),
0)</f>
        <v>0</v>
      </c>
      <c r="AQ16" s="97">
        <f t="array" ref="AQ16">IFERROR(
AVERAGE(IF(DATOS_[Sexo]=$B16,IF(DATOS_[AGRUP. VALOR. PTO.]=$B15,IF(DATOS_[Check Periodo Ref.]="Dentro",DATOS_[Tot Extrasalarial Ef],FALSE)))),
0)</f>
        <v>0</v>
      </c>
      <c r="AR16" s="98">
        <f t="array" ref="AR16">IFERROR(
AVERAGE(IF(DATOS_[Sexo]=$B16,IF(DATOS_[AGRUP. VALOR. PTO.]=$B15,IF(DATOS_[Check Periodo Ref.]="Dentro",DATOS_[TOTAL Retrib Ef],FALSE)))),
0)</f>
        <v>0</v>
      </c>
    </row>
    <row r="17" spans="1:44" s="48" customFormat="1" x14ac:dyDescent="0.3">
      <c r="A17" s="48" t="str">
        <f>+A16</f>
        <v>[ocultar]</v>
      </c>
      <c r="B17" s="46" t="s">
        <v>163</v>
      </c>
      <c r="C17" s="45">
        <f t="array" ref="C17">SUM(IF($B17=DATOS_[Sexo],
IF($B15=DATOS_[AGRUP. VALOR. PTO.],
IF("Dentro"=DATOS_[Check Periodo Ref.],
1/(COUNTIFS(DATOS_[Sexo],$B17,DATOS_[AGRUP. VALOR. PTO.],$B15,DATOS_[Check Periodo Ref.],"Dentro",DATOS_[id],DATOS_[id]))))))</f>
        <v>0</v>
      </c>
      <c r="D17" s="47">
        <f>COUNTIFS(DATOS_[AGRUP. VALOR. PTO.],$B15,DATOS_[Sexo],$B17,DATOS_[Check Periodo Ref.],"Dentro")</f>
        <v>0</v>
      </c>
      <c r="E17" s="92">
        <f t="array" ref="E17">IFERROR(
AVERAGE(IF(DATOS_[Sexo]=$B17,IF(DATOS_[AGRUP. VALOR. PTO.]=$B15,IF(DATOS_[Check Periodo Ref.]="Dentro",DATOS_[SALARIO BASE Ef],FALSE)))),
0)</f>
        <v>0</v>
      </c>
      <c r="F17" s="93">
        <f t="array" ref="F17">IFERROR(
AVERAGE((IF(DATOS_[[Sexo]:[Sexo]]=$B17,IF(DATOS_[[AGRUP. VALOR. PTO.]:[AGRUP. VALOR. PTO.]]=$B15,IF(DATOS_[[Check Periodo Ref.]:[Check Periodo Ref.]]="Dentro",DATOS_[Conc.Sal.01]))))),
0)</f>
        <v>0</v>
      </c>
      <c r="G17" s="93">
        <f t="array" ref="G17">IFERROR(
AVERAGE((IF(DATOS_[[Sexo]:[Sexo]]=$B17,IF(DATOS_[[AGRUP. VALOR. PTO.]:[AGRUP. VALOR. PTO.]]=$B15,IF(DATOS_[[Check Periodo Ref.]:[Check Periodo Ref.]]="Dentro",DATOS_[Conc.Sal.02]))))),
0)</f>
        <v>0</v>
      </c>
      <c r="H17" s="93">
        <f t="array" ref="H17">IFERROR(
AVERAGE((IF(DATOS_[[Sexo]:[Sexo]]=$B17,IF(DATOS_[[AGRUP. VALOR. PTO.]:[AGRUP. VALOR. PTO.]]=$B15,IF(DATOS_[[Check Periodo Ref.]:[Check Periodo Ref.]]="Dentro",DATOS_[Conc.Sal.03]))))),
0)</f>
        <v>0</v>
      </c>
      <c r="I17" s="93">
        <f t="array" ref="I17">IFERROR(
AVERAGE((IF(DATOS_[[Sexo]:[Sexo]]=$B17,IF(DATOS_[[AGRUP. VALOR. PTO.]:[AGRUP. VALOR. PTO.]]=$B15,IF(DATOS_[[Check Periodo Ref.]:[Check Periodo Ref.]]="Dentro",DATOS_[Conc.Sal.04]))))),
0)</f>
        <v>0</v>
      </c>
      <c r="J17" s="93">
        <f t="array" ref="J17">IFERROR(
AVERAGE((IF(DATOS_[[Sexo]:[Sexo]]=$B17,IF(DATOS_[[AGRUP. VALOR. PTO.]:[AGRUP. VALOR. PTO.]]=$B15,IF(DATOS_[[Check Periodo Ref.]:[Check Periodo Ref.]]="Dentro",DATOS_[Conc.Sal.05]))))),
0)</f>
        <v>0</v>
      </c>
      <c r="K17" s="93">
        <f t="array" ref="K17">IFERROR(
AVERAGE((IF(DATOS_[[Sexo]:[Sexo]]=$B17,IF(DATOS_[[AGRUP. VALOR. PTO.]:[AGRUP. VALOR. PTO.]]=$B15,IF(DATOS_[[Check Periodo Ref.]:[Check Periodo Ref.]]="Dentro",DATOS_[Conc.Sal.06]))))),
0)</f>
        <v>0</v>
      </c>
      <c r="L17" s="93">
        <f t="array" ref="L17">IFERROR(
AVERAGE((IF(DATOS_[[Sexo]:[Sexo]]=$B17,IF(DATOS_[[AGRUP. VALOR. PTO.]:[AGRUP. VALOR. PTO.]]=$B15,IF(DATOS_[[Check Periodo Ref.]:[Check Periodo Ref.]]="Dentro",DATOS_[Conc.Sal.07]))))),
0)</f>
        <v>0</v>
      </c>
      <c r="M17" s="93">
        <f t="array" ref="M17">IFERROR(
AVERAGE((IF(DATOS_[[Sexo]:[Sexo]]=$B17,IF(DATOS_[[AGRUP. VALOR. PTO.]:[AGRUP. VALOR. PTO.]]=$B15,IF(DATOS_[[Check Periodo Ref.]:[Check Periodo Ref.]]="Dentro",DATOS_[Conc.Sal.08]))))),
0)</f>
        <v>0</v>
      </c>
      <c r="N17" s="93">
        <f t="array" ref="N17">IFERROR(
AVERAGE((IF(DATOS_[[Sexo]:[Sexo]]=$B17,IF(DATOS_[[AGRUP. VALOR. PTO.]:[AGRUP. VALOR. PTO.]]=$B15,IF(DATOS_[[Check Periodo Ref.]:[Check Periodo Ref.]]="Dentro",DATOS_[Conc.Sal.09]))))),
0)</f>
        <v>0</v>
      </c>
      <c r="O17" s="93">
        <f t="array" ref="O17">IFERROR(
AVERAGE((IF(DATOS_[[Sexo]:[Sexo]]=$B17,IF(DATOS_[[AGRUP. VALOR. PTO.]:[AGRUP. VALOR. PTO.]]=$B15,IF(DATOS_[[Check Periodo Ref.]:[Check Periodo Ref.]]="Dentro",DATOS_[Conc.Sal.10]))))),
0)</f>
        <v>0</v>
      </c>
      <c r="P17" s="93">
        <f t="array" ref="P17">IFERROR(
AVERAGE((IF(DATOS_[[Sexo]:[Sexo]]=$B17,IF(DATOS_[[AGRUP. VALOR. PTO.]:[AGRUP. VALOR. PTO.]]=$B15,IF(DATOS_[[Check Periodo Ref.]:[Check Periodo Ref.]]="Dentro",DATOS_[Conc.Sal.11]))))),
0)</f>
        <v>0</v>
      </c>
      <c r="Q17" s="93">
        <f t="array" ref="Q17">IFERROR(
AVERAGE((IF(DATOS_[[Sexo]:[Sexo]]=$B17,IF(DATOS_[[AGRUP. VALOR. PTO.]:[AGRUP. VALOR. PTO.]]=$B15,IF(DATOS_[[Check Periodo Ref.]:[Check Periodo Ref.]]="Dentro",DATOS_[Conc.Sal.12]))))),
0)</f>
        <v>0</v>
      </c>
      <c r="R17" s="93">
        <f t="array" ref="R17">IFERROR(
AVERAGE((IF(DATOS_[[Sexo]:[Sexo]]=$B17,IF(DATOS_[[AGRUP. VALOR. PTO.]:[AGRUP. VALOR. PTO.]]=$B15,IF(DATOS_[[Check Periodo Ref.]:[Check Periodo Ref.]]="Dentro",DATOS_[Conc.Sal.13]))))),
0)</f>
        <v>0</v>
      </c>
      <c r="S17" s="93">
        <f t="array" ref="S17">IFERROR(
AVERAGE((IF(DATOS_[[Sexo]:[Sexo]]=$B17,IF(DATOS_[[AGRUP. VALOR. PTO.]:[AGRUP. VALOR. PTO.]]=$B15,IF(DATOS_[[Check Periodo Ref.]:[Check Periodo Ref.]]="Dentro",DATOS_[Conc.Sal.14]))))),
0)</f>
        <v>0</v>
      </c>
      <c r="T17" s="93">
        <f t="array" ref="T17">IFERROR(
AVERAGE((IF(DATOS_[[Sexo]:[Sexo]]=$B17,IF(DATOS_[[AGRUP. VALOR. PTO.]:[AGRUP. VALOR. PTO.]]=$B15,IF(DATOS_[[Check Periodo Ref.]:[Check Periodo Ref.]]="Dentro",DATOS_[Conc.Sal.15]))))),
0)</f>
        <v>0</v>
      </c>
      <c r="U17" s="93">
        <f t="array" ref="U17">IFERROR(
AVERAGE((IF(DATOS_[[Sexo]:[Sexo]]=$B17,IF(DATOS_[[AGRUP. VALOR. PTO.]:[AGRUP. VALOR. PTO.]]=$B15,IF(DATOS_[[Check Periodo Ref.]:[Check Periodo Ref.]]="Dentro",DATOS_[Conc.Sal.16]))))),
0)</f>
        <v>0</v>
      </c>
      <c r="V17" s="93">
        <f t="array" ref="V17">IFERROR(
AVERAGE((IF(DATOS_[[Sexo]:[Sexo]]=$B17,IF(DATOS_[[AGRUP. VALOR. PTO.]:[AGRUP. VALOR. PTO.]]=$B15,IF(DATOS_[[Check Periodo Ref.]:[Check Periodo Ref.]]="Dentro",DATOS_[Conc.Sal.17]))))),
0)</f>
        <v>0</v>
      </c>
      <c r="W17" s="93">
        <f t="array" ref="W17">IFERROR(
AVERAGE((IF(DATOS_[[Sexo]:[Sexo]]=$B17,IF(DATOS_[[AGRUP. VALOR. PTO.]:[AGRUP. VALOR. PTO.]]=$B15,IF(DATOS_[[Check Periodo Ref.]:[Check Periodo Ref.]]="Dentro",DATOS_[Conc.Sal.18]))))),
0)</f>
        <v>0</v>
      </c>
      <c r="X17" s="93">
        <f t="array" ref="X17">IFERROR(
AVERAGE((IF(DATOS_[[Sexo]:[Sexo]]=$B17,IF(DATOS_[[AGRUP. VALOR. PTO.]:[AGRUP. VALOR. PTO.]]=$B15,IF(DATOS_[[Check Periodo Ref.]:[Check Periodo Ref.]]="Dentro",DATOS_[Conc.Sal.19]))))),
0)</f>
        <v>0</v>
      </c>
      <c r="Y17" s="93">
        <f t="array" ref="Y17">IFERROR(
AVERAGE((IF(DATOS_[[Sexo]:[Sexo]]=$B17,IF(DATOS_[[AGRUP. VALOR. PTO.]:[AGRUP. VALOR. PTO.]]=$B15,IF(DATOS_[[Check Periodo Ref.]:[Check Periodo Ref.]]="Dentro",DATOS_[Conc.Sal.20]))))),
0)</f>
        <v>0</v>
      </c>
      <c r="Z17" s="93">
        <f t="array" ref="Z17">IFERROR(
AVERAGE((IF(DATOS_[[Sexo]:[Sexo]]=$B17,IF(DATOS_[[AGRUP. VALOR. PTO.]:[AGRUP. VALOR. PTO.]]=$B15,IF(DATOS_[[Check Periodo Ref.]:[Check Periodo Ref.]]="Dentro",DATOS_[Conc.Sal.21]))))),
0)</f>
        <v>0</v>
      </c>
      <c r="AA17" s="93">
        <f t="array" ref="AA17">IFERROR(
AVERAGE((IF(DATOS_[[Sexo]:[Sexo]]=$B17,IF(DATOS_[[AGRUP. VALOR. PTO.]:[AGRUP. VALOR. PTO.]]=$B15,IF(DATOS_[[Check Periodo Ref.]:[Check Periodo Ref.]]="Dentro",DATOS_[Conc.Sal.22]))))),
0)</f>
        <v>0</v>
      </c>
      <c r="AB17" s="93">
        <f t="array" ref="AB17">IFERROR(
AVERAGE((IF(DATOS_[[Sexo]:[Sexo]]=$B17,IF(DATOS_[[AGRUP. VALOR. PTO.]:[AGRUP. VALOR. PTO.]]=$B15,IF(DATOS_[[Check Periodo Ref.]:[Check Periodo Ref.]]="Dentro",DATOS_[Conc.Sal.23]))))),
0)</f>
        <v>0</v>
      </c>
      <c r="AC17" s="93">
        <f t="array" ref="AC17">IFERROR(
AVERAGE((IF(DATOS_[[Sexo]:[Sexo]]=$B17,IF(DATOS_[[AGRUP. VALOR. PTO.]:[AGRUP. VALOR. PTO.]]=$B15,IF(DATOS_[[Check Periodo Ref.]:[Check Periodo Ref.]]="Dentro",DATOS_[Conc.Sal.24]))))),
0)</f>
        <v>0</v>
      </c>
      <c r="AD17" s="93">
        <f t="array" ref="AD17">IFERROR(
AVERAGE((IF(DATOS_[[Sexo]:[Sexo]]=$B17,IF(DATOS_[[AGRUP. VALOR. PTO.]:[AGRUP. VALOR. PTO.]]=$B15,IF(DATOS_[[Check Periodo Ref.]:[Check Periodo Ref.]]="Dentro",DATOS_[Conc.Sal.25]))))),
0)</f>
        <v>0</v>
      </c>
      <c r="AE17" s="93">
        <f t="array" ref="AE17">IFERROR(
AVERAGE((IF(DATOS_[[Sexo]:[Sexo]]=$B17,IF(DATOS_[[AGRUP. VALOR. PTO.]:[AGRUP. VALOR. PTO.]]=$B15,IF(DATOS_[[Check Periodo Ref.]:[Check Periodo Ref.]]="Dentro",DATOS_[Conc.Sal.26]))))),
0)</f>
        <v>0</v>
      </c>
      <c r="AF17" s="93">
        <f t="array" ref="AF17">IFERROR(
AVERAGE((IF(DATOS_[[Sexo]:[Sexo]]=$B17,IF(DATOS_[[AGRUP. VALOR. PTO.]:[AGRUP. VALOR. PTO.]]=$B15,IF(DATOS_[[Check Periodo Ref.]:[Check Periodo Ref.]]="Dentro",DATOS_[Conc.Sal.27]))))),
0)</f>
        <v>0</v>
      </c>
      <c r="AG17" s="93">
        <f t="array" ref="AG17">IFERROR(
AVERAGE((IF(DATOS_[[Sexo]:[Sexo]]=$B17,IF(DATOS_[[AGRUP. VALOR. PTO.]:[AGRUP. VALOR. PTO.]]=$B15,IF(DATOS_[[Check Periodo Ref.]:[Check Periodo Ref.]]="Dentro",DATOS_[Conc.Sal.28]))))),
0)</f>
        <v>0</v>
      </c>
      <c r="AH17" s="93">
        <f t="array" ref="AH17">IFERROR(
AVERAGE((IF(DATOS_[[Sexo]:[Sexo]]=$B17,IF(DATOS_[[AGRUP. VALOR. PTO.]:[AGRUP. VALOR. PTO.]]=$B15,IF(DATOS_[[Check Periodo Ref.]:[Check Periodo Ref.]]="Dentro",DATOS_[Conc.Sal.29]))))),
0)</f>
        <v>0</v>
      </c>
      <c r="AI17" s="93">
        <f t="array" ref="AI17">IFERROR(
AVERAGE((IF(DATOS_[[Sexo]:[Sexo]]=$B17,IF(DATOS_[[AGRUP. VALOR. PTO.]:[AGRUP. VALOR. PTO.]]=$B15,IF(DATOS_[[Check Periodo Ref.]:[Check Periodo Ref.]]="Dentro",DATOS_[Conc.Sal.30]))))),
0)</f>
        <v>0</v>
      </c>
      <c r="AJ17" s="94">
        <f t="array" ref="AJ17">IFERROR(
AVERAGE(IF(DATOS_[Sexo]=$B17,IF(DATOS_[AGRUP. VALOR. PTO.]=$B15,IF(DATOS_[Check Periodo Ref.]="Dentro",DATOS_[Tot COMPL.SAL Ef],FALSE)))),
0)</f>
        <v>0</v>
      </c>
      <c r="AK17" s="96">
        <f t="array" ref="AK17">IFERROR(
AVERAGE(IF(DATOS_[Sexo]=$B17,IF(DATOS_[AGRUP. VALOR. PTO.]=$B15,IF(DATOS_[Check Periodo Ref.]="Dentro",DATOS_[TOTAL SALARIO Ef],FALSE)))),
0)</f>
        <v>0</v>
      </c>
      <c r="AL17" s="95">
        <f t="array" ref="AL17">IFERROR(
AVERAGE((IF(DATOS_[[Sexo]:[Sexo]]=$B17,IF(DATOS_[[AGRUP. VALOR. PTO.]:[AGRUP. VALOR. PTO.]]=$B15,IF(DATOS_[[Check Periodo Ref.]:[Check Periodo Ref.]]="Dentro",DATOS_[C.Extra.01]))))),
0)</f>
        <v>0</v>
      </c>
      <c r="AM17" s="95">
        <f t="array" ref="AM17">IFERROR(
AVERAGE((IF(DATOS_[[Sexo]:[Sexo]]=$B17,IF(DATOS_[[AGRUP. VALOR. PTO.]:[AGRUP. VALOR. PTO.]]=$B15,IF(DATOS_[[Check Periodo Ref.]:[Check Periodo Ref.]]="Dentro",DATOS_[C.Extra.02]))))),
0)</f>
        <v>0</v>
      </c>
      <c r="AN17" s="95">
        <f t="array" ref="AN17">IFERROR(
AVERAGE((IF(DATOS_[[Sexo]:[Sexo]]=$B17,IF(DATOS_[[AGRUP. VALOR. PTO.]:[AGRUP. VALOR. PTO.]]=$B15,IF(DATOS_[[Check Periodo Ref.]:[Check Periodo Ref.]]="Dentro",DATOS_[C.Extra.03]))))),
0)</f>
        <v>0</v>
      </c>
      <c r="AO17" s="95">
        <f t="array" ref="AO17">IFERROR(
AVERAGE((IF(DATOS_[[Sexo]:[Sexo]]=$B17,IF(DATOS_[[AGRUP. VALOR. PTO.]:[AGRUP. VALOR. PTO.]]=$B15,IF(DATOS_[[Check Periodo Ref.]:[Check Periodo Ref.]]="Dentro",DATOS_[C.Extra.04]))))),
0)</f>
        <v>0</v>
      </c>
      <c r="AP17" s="95">
        <f t="array" ref="AP17">IFERROR(
AVERAGE((IF(DATOS_[[Sexo]:[Sexo]]=$B17,IF(DATOS_[[AGRUP. VALOR. PTO.]:[AGRUP. VALOR. PTO.]]=$B15,IF(DATOS_[[Check Periodo Ref.]:[Check Periodo Ref.]]="Dentro",DATOS_[C.Extra.05]))))),
0)</f>
        <v>0</v>
      </c>
      <c r="AQ17" s="97">
        <f t="array" ref="AQ17">IFERROR(
AVERAGE(IF(DATOS_[Sexo]=$B17,IF(DATOS_[AGRUP. VALOR. PTO.]=$B15,IF(DATOS_[Check Periodo Ref.]="Dentro",DATOS_[Tot Extrasalarial Ef],FALSE)))),
0)</f>
        <v>0</v>
      </c>
      <c r="AR17" s="98">
        <f t="array" ref="AR17">IFERROR(
AVERAGE(IF(DATOS_[Sexo]=$B17,IF(DATOS_[AGRUP. VALOR. PTO.]=$B15,IF(DATOS_[Check Periodo Ref.]="Dentro",DATOS_[TOTAL Retrib Ef],FALSE)))),
0)</f>
        <v>0</v>
      </c>
    </row>
    <row r="18" spans="1:44" s="48" customFormat="1" ht="17.25" thickBot="1" x14ac:dyDescent="0.35">
      <c r="A18" s="48" t="str">
        <f t="shared" ref="A18" si="7">+A19</f>
        <v>[ocultar]</v>
      </c>
      <c r="B18" s="51" t="s">
        <v>304</v>
      </c>
      <c r="C18" s="91"/>
      <c r="D18" s="52"/>
      <c r="E18" s="139" t="str">
        <f t="shared" ref="E18:AR18" si="8">IFERROR((E19-E20)/E19,"")</f>
        <v/>
      </c>
      <c r="F18" s="179" t="str">
        <f t="shared" si="8"/>
        <v/>
      </c>
      <c r="G18" s="180" t="str">
        <f t="shared" si="8"/>
        <v/>
      </c>
      <c r="H18" s="180" t="str">
        <f t="shared" si="8"/>
        <v/>
      </c>
      <c r="I18" s="180" t="str">
        <f t="shared" si="8"/>
        <v/>
      </c>
      <c r="J18" s="181" t="str">
        <f t="shared" si="8"/>
        <v/>
      </c>
      <c r="K18" s="182" t="str">
        <f t="shared" si="8"/>
        <v/>
      </c>
      <c r="L18" s="182" t="str">
        <f t="shared" si="8"/>
        <v/>
      </c>
      <c r="M18" s="182" t="str">
        <f t="shared" si="8"/>
        <v/>
      </c>
      <c r="N18" s="182" t="str">
        <f t="shared" si="8"/>
        <v/>
      </c>
      <c r="O18" s="182" t="str">
        <f t="shared" si="8"/>
        <v/>
      </c>
      <c r="P18" s="182" t="str">
        <f t="shared" si="8"/>
        <v/>
      </c>
      <c r="Q18" s="182" t="str">
        <f t="shared" si="8"/>
        <v/>
      </c>
      <c r="R18" s="182" t="str">
        <f t="shared" si="8"/>
        <v/>
      </c>
      <c r="S18" s="182" t="str">
        <f t="shared" si="8"/>
        <v/>
      </c>
      <c r="T18" s="182" t="str">
        <f t="shared" si="8"/>
        <v/>
      </c>
      <c r="U18" s="182" t="str">
        <f t="shared" si="8"/>
        <v/>
      </c>
      <c r="V18" s="181" t="str">
        <f t="shared" si="8"/>
        <v/>
      </c>
      <c r="W18" s="181" t="str">
        <f t="shared" si="8"/>
        <v/>
      </c>
      <c r="X18" s="181" t="str">
        <f t="shared" si="8"/>
        <v/>
      </c>
      <c r="Y18" s="181" t="str">
        <f t="shared" si="8"/>
        <v/>
      </c>
      <c r="Z18" s="181" t="str">
        <f t="shared" si="8"/>
        <v/>
      </c>
      <c r="AA18" s="181" t="str">
        <f t="shared" si="8"/>
        <v/>
      </c>
      <c r="AB18" s="181" t="str">
        <f t="shared" si="8"/>
        <v/>
      </c>
      <c r="AC18" s="181" t="str">
        <f t="shared" si="8"/>
        <v/>
      </c>
      <c r="AD18" s="181" t="str">
        <f t="shared" si="8"/>
        <v/>
      </c>
      <c r="AE18" s="181" t="str">
        <f t="shared" si="8"/>
        <v/>
      </c>
      <c r="AF18" s="181" t="str">
        <f t="shared" si="8"/>
        <v/>
      </c>
      <c r="AG18" s="181" t="str">
        <f t="shared" si="8"/>
        <v/>
      </c>
      <c r="AH18" s="181" t="str">
        <f t="shared" si="8"/>
        <v/>
      </c>
      <c r="AI18" s="181" t="str">
        <f t="shared" si="8"/>
        <v/>
      </c>
      <c r="AJ18" s="140" t="str">
        <f t="shared" si="8"/>
        <v/>
      </c>
      <c r="AK18" s="143" t="str">
        <f t="shared" si="8"/>
        <v/>
      </c>
      <c r="AL18" s="184" t="str">
        <f t="shared" si="8"/>
        <v/>
      </c>
      <c r="AM18" s="184" t="str">
        <f t="shared" si="8"/>
        <v/>
      </c>
      <c r="AN18" s="184" t="str">
        <f t="shared" si="8"/>
        <v/>
      </c>
      <c r="AO18" s="184" t="str">
        <f t="shared" si="8"/>
        <v/>
      </c>
      <c r="AP18" s="184" t="str">
        <f t="shared" si="8"/>
        <v/>
      </c>
      <c r="AQ18" s="141" t="str">
        <f t="shared" si="8"/>
        <v/>
      </c>
      <c r="AR18" s="142" t="str">
        <f t="shared" si="8"/>
        <v/>
      </c>
    </row>
    <row r="19" spans="1:44" s="48" customFormat="1" x14ac:dyDescent="0.3">
      <c r="A19" s="48" t="str">
        <f t="shared" ref="A19" si="9">+IF(C19+C20=0,"[ocultar]","")</f>
        <v>[ocultar]</v>
      </c>
      <c r="B19" s="46" t="s">
        <v>162</v>
      </c>
      <c r="C19" s="45">
        <f t="array" ref="C19">SUM(IF($B19=DATOS_[Sexo],
IF($B18=DATOS_[AGRUP. VALOR. PTO.],
IF("Dentro"=DATOS_[Check Periodo Ref.],
1/(COUNTIFS(DATOS_[Sexo],$B19,DATOS_[AGRUP. VALOR. PTO.],$B18,DATOS_[Check Periodo Ref.],"Dentro",DATOS_[id],DATOS_[id]))))))</f>
        <v>0</v>
      </c>
      <c r="D19" s="47">
        <f>COUNTIFS(DATOS_[AGRUP. VALOR. PTO.],$B18,DATOS_[Sexo],$B19,DATOS_[Check Periodo Ref.],"Dentro")</f>
        <v>0</v>
      </c>
      <c r="E19" s="92">
        <f t="array" ref="E19">IFERROR(
AVERAGE(IF(DATOS_[Sexo]=$B19,IF(DATOS_[AGRUP. VALOR. PTO.]=$B18,IF(DATOS_[Check Periodo Ref.]="Dentro",DATOS_[SALARIO BASE Ef],FALSE)))),
0)</f>
        <v>0</v>
      </c>
      <c r="F19" s="93">
        <f t="array" ref="F19">IFERROR(
AVERAGE((IF(DATOS_[[Sexo]:[Sexo]]=$B19,IF(DATOS_[[AGRUP. VALOR. PTO.]:[AGRUP. VALOR. PTO.]]=$B18,IF(DATOS_[[Check Periodo Ref.]:[Check Periodo Ref.]]="Dentro",DATOS_[Conc.Sal.01]))))),
0)</f>
        <v>0</v>
      </c>
      <c r="G19" s="93">
        <f t="array" ref="G19">IFERROR(
AVERAGE((IF(DATOS_[[Sexo]:[Sexo]]=$B19,IF(DATOS_[[AGRUP. VALOR. PTO.]:[AGRUP. VALOR. PTO.]]=$B18,IF(DATOS_[[Check Periodo Ref.]:[Check Periodo Ref.]]="Dentro",DATOS_[Conc.Sal.02]))))),
0)</f>
        <v>0</v>
      </c>
      <c r="H19" s="93">
        <f t="array" ref="H19">IFERROR(
AVERAGE((IF(DATOS_[[Sexo]:[Sexo]]=$B19,IF(DATOS_[[AGRUP. VALOR. PTO.]:[AGRUP. VALOR. PTO.]]=$B18,IF(DATOS_[[Check Periodo Ref.]:[Check Periodo Ref.]]="Dentro",DATOS_[Conc.Sal.03]))))),
0)</f>
        <v>0</v>
      </c>
      <c r="I19" s="93">
        <f t="array" ref="I19">IFERROR(
AVERAGE((IF(DATOS_[[Sexo]:[Sexo]]=$B19,IF(DATOS_[[AGRUP. VALOR. PTO.]:[AGRUP. VALOR. PTO.]]=$B18,IF(DATOS_[[Check Periodo Ref.]:[Check Periodo Ref.]]="Dentro",DATOS_[Conc.Sal.04]))))),
0)</f>
        <v>0</v>
      </c>
      <c r="J19" s="93">
        <f t="array" ref="J19">IFERROR(
AVERAGE((IF(DATOS_[[Sexo]:[Sexo]]=$B19,IF(DATOS_[[AGRUP. VALOR. PTO.]:[AGRUP. VALOR. PTO.]]=$B18,IF(DATOS_[[Check Periodo Ref.]:[Check Periodo Ref.]]="Dentro",DATOS_[Conc.Sal.05]))))),
0)</f>
        <v>0</v>
      </c>
      <c r="K19" s="93">
        <f t="array" ref="K19">IFERROR(
AVERAGE((IF(DATOS_[[Sexo]:[Sexo]]=$B19,IF(DATOS_[[AGRUP. VALOR. PTO.]:[AGRUP. VALOR. PTO.]]=$B18,IF(DATOS_[[Check Periodo Ref.]:[Check Periodo Ref.]]="Dentro",DATOS_[Conc.Sal.06]))))),
0)</f>
        <v>0</v>
      </c>
      <c r="L19" s="93">
        <f t="array" ref="L19">IFERROR(
AVERAGE((IF(DATOS_[[Sexo]:[Sexo]]=$B19,IF(DATOS_[[AGRUP. VALOR. PTO.]:[AGRUP. VALOR. PTO.]]=$B18,IF(DATOS_[[Check Periodo Ref.]:[Check Periodo Ref.]]="Dentro",DATOS_[Conc.Sal.07]))))),
0)</f>
        <v>0</v>
      </c>
      <c r="M19" s="93">
        <f t="array" ref="M19">IFERROR(
AVERAGE((IF(DATOS_[[Sexo]:[Sexo]]=$B19,IF(DATOS_[[AGRUP. VALOR. PTO.]:[AGRUP. VALOR. PTO.]]=$B18,IF(DATOS_[[Check Periodo Ref.]:[Check Periodo Ref.]]="Dentro",DATOS_[Conc.Sal.08]))))),
0)</f>
        <v>0</v>
      </c>
      <c r="N19" s="93">
        <f t="array" ref="N19">IFERROR(
AVERAGE((IF(DATOS_[[Sexo]:[Sexo]]=$B19,IF(DATOS_[[AGRUP. VALOR. PTO.]:[AGRUP. VALOR. PTO.]]=$B18,IF(DATOS_[[Check Periodo Ref.]:[Check Periodo Ref.]]="Dentro",DATOS_[Conc.Sal.09]))))),
0)</f>
        <v>0</v>
      </c>
      <c r="O19" s="93">
        <f t="array" ref="O19">IFERROR(
AVERAGE((IF(DATOS_[[Sexo]:[Sexo]]=$B19,IF(DATOS_[[AGRUP. VALOR. PTO.]:[AGRUP. VALOR. PTO.]]=$B18,IF(DATOS_[[Check Periodo Ref.]:[Check Periodo Ref.]]="Dentro",DATOS_[Conc.Sal.10]))))),
0)</f>
        <v>0</v>
      </c>
      <c r="P19" s="93">
        <f t="array" ref="P19">IFERROR(
AVERAGE((IF(DATOS_[[Sexo]:[Sexo]]=$B19,IF(DATOS_[[AGRUP. VALOR. PTO.]:[AGRUP. VALOR. PTO.]]=$B18,IF(DATOS_[[Check Periodo Ref.]:[Check Periodo Ref.]]="Dentro",DATOS_[Conc.Sal.11]))))),
0)</f>
        <v>0</v>
      </c>
      <c r="Q19" s="93">
        <f t="array" ref="Q19">IFERROR(
AVERAGE((IF(DATOS_[[Sexo]:[Sexo]]=$B19,IF(DATOS_[[AGRUP. VALOR. PTO.]:[AGRUP. VALOR. PTO.]]=$B18,IF(DATOS_[[Check Periodo Ref.]:[Check Periodo Ref.]]="Dentro",DATOS_[Conc.Sal.12]))))),
0)</f>
        <v>0</v>
      </c>
      <c r="R19" s="93">
        <f t="array" ref="R19">IFERROR(
AVERAGE((IF(DATOS_[[Sexo]:[Sexo]]=$B19,IF(DATOS_[[AGRUP. VALOR. PTO.]:[AGRUP. VALOR. PTO.]]=$B18,IF(DATOS_[[Check Periodo Ref.]:[Check Periodo Ref.]]="Dentro",DATOS_[Conc.Sal.13]))))),
0)</f>
        <v>0</v>
      </c>
      <c r="S19" s="93">
        <f t="array" ref="S19">IFERROR(
AVERAGE((IF(DATOS_[[Sexo]:[Sexo]]=$B19,IF(DATOS_[[AGRUP. VALOR. PTO.]:[AGRUP. VALOR. PTO.]]=$B18,IF(DATOS_[[Check Periodo Ref.]:[Check Periodo Ref.]]="Dentro",DATOS_[Conc.Sal.14]))))),
0)</f>
        <v>0</v>
      </c>
      <c r="T19" s="93">
        <f t="array" ref="T19">IFERROR(
AVERAGE((IF(DATOS_[[Sexo]:[Sexo]]=$B19,IF(DATOS_[[AGRUP. VALOR. PTO.]:[AGRUP. VALOR. PTO.]]=$B18,IF(DATOS_[[Check Periodo Ref.]:[Check Periodo Ref.]]="Dentro",DATOS_[Conc.Sal.15]))))),
0)</f>
        <v>0</v>
      </c>
      <c r="U19" s="93">
        <f t="array" ref="U19">IFERROR(
AVERAGE((IF(DATOS_[[Sexo]:[Sexo]]=$B19,IF(DATOS_[[AGRUP. VALOR. PTO.]:[AGRUP. VALOR. PTO.]]=$B18,IF(DATOS_[[Check Periodo Ref.]:[Check Periodo Ref.]]="Dentro",DATOS_[Conc.Sal.16]))))),
0)</f>
        <v>0</v>
      </c>
      <c r="V19" s="93">
        <f t="array" ref="V19">IFERROR(
AVERAGE((IF(DATOS_[[Sexo]:[Sexo]]=$B19,IF(DATOS_[[AGRUP. VALOR. PTO.]:[AGRUP. VALOR. PTO.]]=$B18,IF(DATOS_[[Check Periodo Ref.]:[Check Periodo Ref.]]="Dentro",DATOS_[Conc.Sal.17]))))),
0)</f>
        <v>0</v>
      </c>
      <c r="W19" s="93">
        <f t="array" ref="W19">IFERROR(
AVERAGE((IF(DATOS_[[Sexo]:[Sexo]]=$B19,IF(DATOS_[[AGRUP. VALOR. PTO.]:[AGRUP. VALOR. PTO.]]=$B18,IF(DATOS_[[Check Periodo Ref.]:[Check Periodo Ref.]]="Dentro",DATOS_[Conc.Sal.18]))))),
0)</f>
        <v>0</v>
      </c>
      <c r="X19" s="93">
        <f t="array" ref="X19">IFERROR(
AVERAGE((IF(DATOS_[[Sexo]:[Sexo]]=$B19,IF(DATOS_[[AGRUP. VALOR. PTO.]:[AGRUP. VALOR. PTO.]]=$B18,IF(DATOS_[[Check Periodo Ref.]:[Check Periodo Ref.]]="Dentro",DATOS_[Conc.Sal.19]))))),
0)</f>
        <v>0</v>
      </c>
      <c r="Y19" s="93">
        <f t="array" ref="Y19">IFERROR(
AVERAGE((IF(DATOS_[[Sexo]:[Sexo]]=$B19,IF(DATOS_[[AGRUP. VALOR. PTO.]:[AGRUP. VALOR. PTO.]]=$B18,IF(DATOS_[[Check Periodo Ref.]:[Check Periodo Ref.]]="Dentro",DATOS_[Conc.Sal.20]))))),
0)</f>
        <v>0</v>
      </c>
      <c r="Z19" s="93">
        <f t="array" ref="Z19">IFERROR(
AVERAGE((IF(DATOS_[[Sexo]:[Sexo]]=$B19,IF(DATOS_[[AGRUP. VALOR. PTO.]:[AGRUP. VALOR. PTO.]]=$B18,IF(DATOS_[[Check Periodo Ref.]:[Check Periodo Ref.]]="Dentro",DATOS_[Conc.Sal.21]))))),
0)</f>
        <v>0</v>
      </c>
      <c r="AA19" s="93">
        <f t="array" ref="AA19">IFERROR(
AVERAGE((IF(DATOS_[[Sexo]:[Sexo]]=$B19,IF(DATOS_[[AGRUP. VALOR. PTO.]:[AGRUP. VALOR. PTO.]]=$B18,IF(DATOS_[[Check Periodo Ref.]:[Check Periodo Ref.]]="Dentro",DATOS_[Conc.Sal.22]))))),
0)</f>
        <v>0</v>
      </c>
      <c r="AB19" s="93">
        <f t="array" ref="AB19">IFERROR(
AVERAGE((IF(DATOS_[[Sexo]:[Sexo]]=$B19,IF(DATOS_[[AGRUP. VALOR. PTO.]:[AGRUP. VALOR. PTO.]]=$B18,IF(DATOS_[[Check Periodo Ref.]:[Check Periodo Ref.]]="Dentro",DATOS_[Conc.Sal.23]))))),
0)</f>
        <v>0</v>
      </c>
      <c r="AC19" s="93">
        <f t="array" ref="AC19">IFERROR(
AVERAGE((IF(DATOS_[[Sexo]:[Sexo]]=$B19,IF(DATOS_[[AGRUP. VALOR. PTO.]:[AGRUP. VALOR. PTO.]]=$B18,IF(DATOS_[[Check Periodo Ref.]:[Check Periodo Ref.]]="Dentro",DATOS_[Conc.Sal.24]))))),
0)</f>
        <v>0</v>
      </c>
      <c r="AD19" s="93">
        <f t="array" ref="AD19">IFERROR(
AVERAGE((IF(DATOS_[[Sexo]:[Sexo]]=$B19,IF(DATOS_[[AGRUP. VALOR. PTO.]:[AGRUP. VALOR. PTO.]]=$B18,IF(DATOS_[[Check Periodo Ref.]:[Check Periodo Ref.]]="Dentro",DATOS_[Conc.Sal.25]))))),
0)</f>
        <v>0</v>
      </c>
      <c r="AE19" s="93">
        <f t="array" ref="AE19">IFERROR(
AVERAGE((IF(DATOS_[[Sexo]:[Sexo]]=$B19,IF(DATOS_[[AGRUP. VALOR. PTO.]:[AGRUP. VALOR. PTO.]]=$B18,IF(DATOS_[[Check Periodo Ref.]:[Check Periodo Ref.]]="Dentro",DATOS_[Conc.Sal.26]))))),
0)</f>
        <v>0</v>
      </c>
      <c r="AF19" s="93">
        <f t="array" ref="AF19">IFERROR(
AVERAGE((IF(DATOS_[[Sexo]:[Sexo]]=$B19,IF(DATOS_[[AGRUP. VALOR. PTO.]:[AGRUP. VALOR. PTO.]]=$B18,IF(DATOS_[[Check Periodo Ref.]:[Check Periodo Ref.]]="Dentro",DATOS_[Conc.Sal.27]))))),
0)</f>
        <v>0</v>
      </c>
      <c r="AG19" s="93">
        <f t="array" ref="AG19">IFERROR(
AVERAGE((IF(DATOS_[[Sexo]:[Sexo]]=$B19,IF(DATOS_[[AGRUP. VALOR. PTO.]:[AGRUP. VALOR. PTO.]]=$B18,IF(DATOS_[[Check Periodo Ref.]:[Check Periodo Ref.]]="Dentro",DATOS_[Conc.Sal.28]))))),
0)</f>
        <v>0</v>
      </c>
      <c r="AH19" s="93">
        <f t="array" ref="AH19">IFERROR(
AVERAGE((IF(DATOS_[[Sexo]:[Sexo]]=$B19,IF(DATOS_[[AGRUP. VALOR. PTO.]:[AGRUP. VALOR. PTO.]]=$B18,IF(DATOS_[[Check Periodo Ref.]:[Check Periodo Ref.]]="Dentro",DATOS_[Conc.Sal.29]))))),
0)</f>
        <v>0</v>
      </c>
      <c r="AI19" s="93">
        <f t="array" ref="AI19">IFERROR(
AVERAGE((IF(DATOS_[[Sexo]:[Sexo]]=$B19,IF(DATOS_[[AGRUP. VALOR. PTO.]:[AGRUP. VALOR. PTO.]]=$B18,IF(DATOS_[[Check Periodo Ref.]:[Check Periodo Ref.]]="Dentro",DATOS_[Conc.Sal.30]))))),
0)</f>
        <v>0</v>
      </c>
      <c r="AJ19" s="94">
        <f t="array" ref="AJ19">IFERROR(
AVERAGE(IF(DATOS_[Sexo]=$B19,IF(DATOS_[AGRUP. VALOR. PTO.]=$B18,IF(DATOS_[Check Periodo Ref.]="Dentro",DATOS_[Tot COMPL.SAL Ef],FALSE)))),
0)</f>
        <v>0</v>
      </c>
      <c r="AK19" s="96">
        <f t="array" ref="AK19">IFERROR(
AVERAGE(IF(DATOS_[Sexo]=$B19,IF(DATOS_[AGRUP. VALOR. PTO.]=$B18,IF(DATOS_[Check Periodo Ref.]="Dentro",DATOS_[TOTAL SALARIO Ef],FALSE)))),
0)</f>
        <v>0</v>
      </c>
      <c r="AL19" s="95">
        <f t="array" ref="AL19">IFERROR(
AVERAGE((IF(DATOS_[[Sexo]:[Sexo]]=$B19,IF(DATOS_[[AGRUP. VALOR. PTO.]:[AGRUP. VALOR. PTO.]]=$B18,IF(DATOS_[[Check Periodo Ref.]:[Check Periodo Ref.]]="Dentro",DATOS_[C.Extra.01]))))),
0)</f>
        <v>0</v>
      </c>
      <c r="AM19" s="95">
        <f t="array" ref="AM19">IFERROR(
AVERAGE((IF(DATOS_[[Sexo]:[Sexo]]=$B19,IF(DATOS_[[AGRUP. VALOR. PTO.]:[AGRUP. VALOR. PTO.]]=$B18,IF(DATOS_[[Check Periodo Ref.]:[Check Periodo Ref.]]="Dentro",DATOS_[C.Extra.02]))))),
0)</f>
        <v>0</v>
      </c>
      <c r="AN19" s="95">
        <f t="array" ref="AN19">IFERROR(
AVERAGE((IF(DATOS_[[Sexo]:[Sexo]]=$B19,IF(DATOS_[[AGRUP. VALOR. PTO.]:[AGRUP. VALOR. PTO.]]=$B18,IF(DATOS_[[Check Periodo Ref.]:[Check Periodo Ref.]]="Dentro",DATOS_[C.Extra.03]))))),
0)</f>
        <v>0</v>
      </c>
      <c r="AO19" s="95">
        <f t="array" ref="AO19">IFERROR(
AVERAGE((IF(DATOS_[[Sexo]:[Sexo]]=$B19,IF(DATOS_[[AGRUP. VALOR. PTO.]:[AGRUP. VALOR. PTO.]]=$B18,IF(DATOS_[[Check Periodo Ref.]:[Check Periodo Ref.]]="Dentro",DATOS_[C.Extra.04]))))),
0)</f>
        <v>0</v>
      </c>
      <c r="AP19" s="95">
        <f t="array" ref="AP19">IFERROR(
AVERAGE((IF(DATOS_[[Sexo]:[Sexo]]=$B19,IF(DATOS_[[AGRUP. VALOR. PTO.]:[AGRUP. VALOR. PTO.]]=$B18,IF(DATOS_[[Check Periodo Ref.]:[Check Periodo Ref.]]="Dentro",DATOS_[C.Extra.05]))))),
0)</f>
        <v>0</v>
      </c>
      <c r="AQ19" s="97">
        <f t="array" ref="AQ19">IFERROR(
AVERAGE(IF(DATOS_[Sexo]=$B19,IF(DATOS_[AGRUP. VALOR. PTO.]=$B18,IF(DATOS_[Check Periodo Ref.]="Dentro",DATOS_[Tot Extrasalarial Ef],FALSE)))),
0)</f>
        <v>0</v>
      </c>
      <c r="AR19" s="98">
        <f t="array" ref="AR19">IFERROR(
AVERAGE(IF(DATOS_[Sexo]=$B19,IF(DATOS_[AGRUP. VALOR. PTO.]=$B18,IF(DATOS_[Check Periodo Ref.]="Dentro",DATOS_[TOTAL Retrib Ef],FALSE)))),
0)</f>
        <v>0</v>
      </c>
    </row>
    <row r="20" spans="1:44" s="48" customFormat="1" x14ac:dyDescent="0.3">
      <c r="A20" s="48" t="str">
        <f t="shared" ref="A20" si="10">+A19</f>
        <v>[ocultar]</v>
      </c>
      <c r="B20" s="46" t="s">
        <v>163</v>
      </c>
      <c r="C20" s="45">
        <f t="array" ref="C20">SUM(IF($B20=DATOS_[Sexo],
IF($B18=DATOS_[AGRUP. VALOR. PTO.],
IF("Dentro"=DATOS_[Check Periodo Ref.],
1/(COUNTIFS(DATOS_[Sexo],$B20,DATOS_[AGRUP. VALOR. PTO.],$B18,DATOS_[Check Periodo Ref.],"Dentro",DATOS_[id],DATOS_[id]))))))</f>
        <v>0</v>
      </c>
      <c r="D20" s="47">
        <f>COUNTIFS(DATOS_[AGRUP. VALOR. PTO.],$B18,DATOS_[Sexo],$B20,DATOS_[Check Periodo Ref.],"Dentro")</f>
        <v>0</v>
      </c>
      <c r="E20" s="92">
        <f t="array" ref="E20">IFERROR(
AVERAGE(IF(DATOS_[Sexo]=$B20,IF(DATOS_[AGRUP. VALOR. PTO.]=$B18,IF(DATOS_[Check Periodo Ref.]="Dentro",DATOS_[SALARIO BASE Ef],FALSE)))),
0)</f>
        <v>0</v>
      </c>
      <c r="F20" s="93">
        <f t="array" ref="F20">IFERROR(
AVERAGE((IF(DATOS_[[Sexo]:[Sexo]]=$B20,IF(DATOS_[[AGRUP. VALOR. PTO.]:[AGRUP. VALOR. PTO.]]=$B18,IF(DATOS_[[Check Periodo Ref.]:[Check Periodo Ref.]]="Dentro",DATOS_[Conc.Sal.01]))))),
0)</f>
        <v>0</v>
      </c>
      <c r="G20" s="93">
        <f t="array" ref="G20">IFERROR(
AVERAGE((IF(DATOS_[[Sexo]:[Sexo]]=$B20,IF(DATOS_[[AGRUP. VALOR. PTO.]:[AGRUP. VALOR. PTO.]]=$B18,IF(DATOS_[[Check Periodo Ref.]:[Check Periodo Ref.]]="Dentro",DATOS_[Conc.Sal.02]))))),
0)</f>
        <v>0</v>
      </c>
      <c r="H20" s="93">
        <f t="array" ref="H20">IFERROR(
AVERAGE((IF(DATOS_[[Sexo]:[Sexo]]=$B20,IF(DATOS_[[AGRUP. VALOR. PTO.]:[AGRUP. VALOR. PTO.]]=$B18,IF(DATOS_[[Check Periodo Ref.]:[Check Periodo Ref.]]="Dentro",DATOS_[Conc.Sal.03]))))),
0)</f>
        <v>0</v>
      </c>
      <c r="I20" s="93">
        <f t="array" ref="I20">IFERROR(
AVERAGE((IF(DATOS_[[Sexo]:[Sexo]]=$B20,IF(DATOS_[[AGRUP. VALOR. PTO.]:[AGRUP. VALOR. PTO.]]=$B18,IF(DATOS_[[Check Periodo Ref.]:[Check Periodo Ref.]]="Dentro",DATOS_[Conc.Sal.04]))))),
0)</f>
        <v>0</v>
      </c>
      <c r="J20" s="93">
        <f t="array" ref="J20">IFERROR(
AVERAGE((IF(DATOS_[[Sexo]:[Sexo]]=$B20,IF(DATOS_[[AGRUP. VALOR. PTO.]:[AGRUP. VALOR. PTO.]]=$B18,IF(DATOS_[[Check Periodo Ref.]:[Check Periodo Ref.]]="Dentro",DATOS_[Conc.Sal.05]))))),
0)</f>
        <v>0</v>
      </c>
      <c r="K20" s="93">
        <f t="array" ref="K20">IFERROR(
AVERAGE((IF(DATOS_[[Sexo]:[Sexo]]=$B20,IF(DATOS_[[AGRUP. VALOR. PTO.]:[AGRUP. VALOR. PTO.]]=$B18,IF(DATOS_[[Check Periodo Ref.]:[Check Periodo Ref.]]="Dentro",DATOS_[Conc.Sal.06]))))),
0)</f>
        <v>0</v>
      </c>
      <c r="L20" s="93">
        <f t="array" ref="L20">IFERROR(
AVERAGE((IF(DATOS_[[Sexo]:[Sexo]]=$B20,IF(DATOS_[[AGRUP. VALOR. PTO.]:[AGRUP. VALOR. PTO.]]=$B18,IF(DATOS_[[Check Periodo Ref.]:[Check Periodo Ref.]]="Dentro",DATOS_[Conc.Sal.07]))))),
0)</f>
        <v>0</v>
      </c>
      <c r="M20" s="93">
        <f t="array" ref="M20">IFERROR(
AVERAGE((IF(DATOS_[[Sexo]:[Sexo]]=$B20,IF(DATOS_[[AGRUP. VALOR. PTO.]:[AGRUP. VALOR. PTO.]]=$B18,IF(DATOS_[[Check Periodo Ref.]:[Check Periodo Ref.]]="Dentro",DATOS_[Conc.Sal.08]))))),
0)</f>
        <v>0</v>
      </c>
      <c r="N20" s="93">
        <f t="array" ref="N20">IFERROR(
AVERAGE((IF(DATOS_[[Sexo]:[Sexo]]=$B20,IF(DATOS_[[AGRUP. VALOR. PTO.]:[AGRUP. VALOR. PTO.]]=$B18,IF(DATOS_[[Check Periodo Ref.]:[Check Periodo Ref.]]="Dentro",DATOS_[Conc.Sal.09]))))),
0)</f>
        <v>0</v>
      </c>
      <c r="O20" s="93">
        <f t="array" ref="O20">IFERROR(
AVERAGE((IF(DATOS_[[Sexo]:[Sexo]]=$B20,IF(DATOS_[[AGRUP. VALOR. PTO.]:[AGRUP. VALOR. PTO.]]=$B18,IF(DATOS_[[Check Periodo Ref.]:[Check Periodo Ref.]]="Dentro",DATOS_[Conc.Sal.10]))))),
0)</f>
        <v>0</v>
      </c>
      <c r="P20" s="93">
        <f t="array" ref="P20">IFERROR(
AVERAGE((IF(DATOS_[[Sexo]:[Sexo]]=$B20,IF(DATOS_[[AGRUP. VALOR. PTO.]:[AGRUP. VALOR. PTO.]]=$B18,IF(DATOS_[[Check Periodo Ref.]:[Check Periodo Ref.]]="Dentro",DATOS_[Conc.Sal.11]))))),
0)</f>
        <v>0</v>
      </c>
      <c r="Q20" s="93">
        <f t="array" ref="Q20">IFERROR(
AVERAGE((IF(DATOS_[[Sexo]:[Sexo]]=$B20,IF(DATOS_[[AGRUP. VALOR. PTO.]:[AGRUP. VALOR. PTO.]]=$B18,IF(DATOS_[[Check Periodo Ref.]:[Check Periodo Ref.]]="Dentro",DATOS_[Conc.Sal.12]))))),
0)</f>
        <v>0</v>
      </c>
      <c r="R20" s="93">
        <f t="array" ref="R20">IFERROR(
AVERAGE((IF(DATOS_[[Sexo]:[Sexo]]=$B20,IF(DATOS_[[AGRUP. VALOR. PTO.]:[AGRUP. VALOR. PTO.]]=$B18,IF(DATOS_[[Check Periodo Ref.]:[Check Periodo Ref.]]="Dentro",DATOS_[Conc.Sal.13]))))),
0)</f>
        <v>0</v>
      </c>
      <c r="S20" s="93">
        <f t="array" ref="S20">IFERROR(
AVERAGE((IF(DATOS_[[Sexo]:[Sexo]]=$B20,IF(DATOS_[[AGRUP. VALOR. PTO.]:[AGRUP. VALOR. PTO.]]=$B18,IF(DATOS_[[Check Periodo Ref.]:[Check Periodo Ref.]]="Dentro",DATOS_[Conc.Sal.14]))))),
0)</f>
        <v>0</v>
      </c>
      <c r="T20" s="93">
        <f t="array" ref="T20">IFERROR(
AVERAGE((IF(DATOS_[[Sexo]:[Sexo]]=$B20,IF(DATOS_[[AGRUP. VALOR. PTO.]:[AGRUP. VALOR. PTO.]]=$B18,IF(DATOS_[[Check Periodo Ref.]:[Check Periodo Ref.]]="Dentro",DATOS_[Conc.Sal.15]))))),
0)</f>
        <v>0</v>
      </c>
      <c r="U20" s="93">
        <f t="array" ref="U20">IFERROR(
AVERAGE((IF(DATOS_[[Sexo]:[Sexo]]=$B20,IF(DATOS_[[AGRUP. VALOR. PTO.]:[AGRUP. VALOR. PTO.]]=$B18,IF(DATOS_[[Check Periodo Ref.]:[Check Periodo Ref.]]="Dentro",DATOS_[Conc.Sal.16]))))),
0)</f>
        <v>0</v>
      </c>
      <c r="V20" s="93">
        <f t="array" ref="V20">IFERROR(
AVERAGE((IF(DATOS_[[Sexo]:[Sexo]]=$B20,IF(DATOS_[[AGRUP. VALOR. PTO.]:[AGRUP. VALOR. PTO.]]=$B18,IF(DATOS_[[Check Periodo Ref.]:[Check Periodo Ref.]]="Dentro",DATOS_[Conc.Sal.17]))))),
0)</f>
        <v>0</v>
      </c>
      <c r="W20" s="93">
        <f t="array" ref="W20">IFERROR(
AVERAGE((IF(DATOS_[[Sexo]:[Sexo]]=$B20,IF(DATOS_[[AGRUP. VALOR. PTO.]:[AGRUP. VALOR. PTO.]]=$B18,IF(DATOS_[[Check Periodo Ref.]:[Check Periodo Ref.]]="Dentro",DATOS_[Conc.Sal.18]))))),
0)</f>
        <v>0</v>
      </c>
      <c r="X20" s="93">
        <f t="array" ref="X20">IFERROR(
AVERAGE((IF(DATOS_[[Sexo]:[Sexo]]=$B20,IF(DATOS_[[AGRUP. VALOR. PTO.]:[AGRUP. VALOR. PTO.]]=$B18,IF(DATOS_[[Check Periodo Ref.]:[Check Periodo Ref.]]="Dentro",DATOS_[Conc.Sal.19]))))),
0)</f>
        <v>0</v>
      </c>
      <c r="Y20" s="93">
        <f t="array" ref="Y20">IFERROR(
AVERAGE((IF(DATOS_[[Sexo]:[Sexo]]=$B20,IF(DATOS_[[AGRUP. VALOR. PTO.]:[AGRUP. VALOR. PTO.]]=$B18,IF(DATOS_[[Check Periodo Ref.]:[Check Periodo Ref.]]="Dentro",DATOS_[Conc.Sal.20]))))),
0)</f>
        <v>0</v>
      </c>
      <c r="Z20" s="93">
        <f t="array" ref="Z20">IFERROR(
AVERAGE((IF(DATOS_[[Sexo]:[Sexo]]=$B20,IF(DATOS_[[AGRUP. VALOR. PTO.]:[AGRUP. VALOR. PTO.]]=$B18,IF(DATOS_[[Check Periodo Ref.]:[Check Periodo Ref.]]="Dentro",DATOS_[Conc.Sal.21]))))),
0)</f>
        <v>0</v>
      </c>
      <c r="AA20" s="93">
        <f t="array" ref="AA20">IFERROR(
AVERAGE((IF(DATOS_[[Sexo]:[Sexo]]=$B20,IF(DATOS_[[AGRUP. VALOR. PTO.]:[AGRUP. VALOR. PTO.]]=$B18,IF(DATOS_[[Check Periodo Ref.]:[Check Periodo Ref.]]="Dentro",DATOS_[Conc.Sal.22]))))),
0)</f>
        <v>0</v>
      </c>
      <c r="AB20" s="93">
        <f t="array" ref="AB20">IFERROR(
AVERAGE((IF(DATOS_[[Sexo]:[Sexo]]=$B20,IF(DATOS_[[AGRUP. VALOR. PTO.]:[AGRUP. VALOR. PTO.]]=$B18,IF(DATOS_[[Check Periodo Ref.]:[Check Periodo Ref.]]="Dentro",DATOS_[Conc.Sal.23]))))),
0)</f>
        <v>0</v>
      </c>
      <c r="AC20" s="93">
        <f t="array" ref="AC20">IFERROR(
AVERAGE((IF(DATOS_[[Sexo]:[Sexo]]=$B20,IF(DATOS_[[AGRUP. VALOR. PTO.]:[AGRUP. VALOR. PTO.]]=$B18,IF(DATOS_[[Check Periodo Ref.]:[Check Periodo Ref.]]="Dentro",DATOS_[Conc.Sal.24]))))),
0)</f>
        <v>0</v>
      </c>
      <c r="AD20" s="93">
        <f t="array" ref="AD20">IFERROR(
AVERAGE((IF(DATOS_[[Sexo]:[Sexo]]=$B20,IF(DATOS_[[AGRUP. VALOR. PTO.]:[AGRUP. VALOR. PTO.]]=$B18,IF(DATOS_[[Check Periodo Ref.]:[Check Periodo Ref.]]="Dentro",DATOS_[Conc.Sal.25]))))),
0)</f>
        <v>0</v>
      </c>
      <c r="AE20" s="93">
        <f t="array" ref="AE20">IFERROR(
AVERAGE((IF(DATOS_[[Sexo]:[Sexo]]=$B20,IF(DATOS_[[AGRUP. VALOR. PTO.]:[AGRUP. VALOR. PTO.]]=$B18,IF(DATOS_[[Check Periodo Ref.]:[Check Periodo Ref.]]="Dentro",DATOS_[Conc.Sal.26]))))),
0)</f>
        <v>0</v>
      </c>
      <c r="AF20" s="93">
        <f t="array" ref="AF20">IFERROR(
AVERAGE((IF(DATOS_[[Sexo]:[Sexo]]=$B20,IF(DATOS_[[AGRUP. VALOR. PTO.]:[AGRUP. VALOR. PTO.]]=$B18,IF(DATOS_[[Check Periodo Ref.]:[Check Periodo Ref.]]="Dentro",DATOS_[Conc.Sal.27]))))),
0)</f>
        <v>0</v>
      </c>
      <c r="AG20" s="93">
        <f t="array" ref="AG20">IFERROR(
AVERAGE((IF(DATOS_[[Sexo]:[Sexo]]=$B20,IF(DATOS_[[AGRUP. VALOR. PTO.]:[AGRUP. VALOR. PTO.]]=$B18,IF(DATOS_[[Check Periodo Ref.]:[Check Periodo Ref.]]="Dentro",DATOS_[Conc.Sal.28]))))),
0)</f>
        <v>0</v>
      </c>
      <c r="AH20" s="93">
        <f t="array" ref="AH20">IFERROR(
AVERAGE((IF(DATOS_[[Sexo]:[Sexo]]=$B20,IF(DATOS_[[AGRUP. VALOR. PTO.]:[AGRUP. VALOR. PTO.]]=$B18,IF(DATOS_[[Check Periodo Ref.]:[Check Periodo Ref.]]="Dentro",DATOS_[Conc.Sal.29]))))),
0)</f>
        <v>0</v>
      </c>
      <c r="AI20" s="93">
        <f t="array" ref="AI20">IFERROR(
AVERAGE((IF(DATOS_[[Sexo]:[Sexo]]=$B20,IF(DATOS_[[AGRUP. VALOR. PTO.]:[AGRUP. VALOR. PTO.]]=$B18,IF(DATOS_[[Check Periodo Ref.]:[Check Periodo Ref.]]="Dentro",DATOS_[Conc.Sal.30]))))),
0)</f>
        <v>0</v>
      </c>
      <c r="AJ20" s="94">
        <f t="array" ref="AJ20">IFERROR(
AVERAGE(IF(DATOS_[Sexo]=$B20,IF(DATOS_[AGRUP. VALOR. PTO.]=$B18,IF(DATOS_[Check Periodo Ref.]="Dentro",DATOS_[Tot COMPL.SAL Ef],FALSE)))),
0)</f>
        <v>0</v>
      </c>
      <c r="AK20" s="96">
        <f t="array" ref="AK20">IFERROR(
AVERAGE(IF(DATOS_[Sexo]=$B20,IF(DATOS_[AGRUP. VALOR. PTO.]=$B18,IF(DATOS_[Check Periodo Ref.]="Dentro",DATOS_[TOTAL SALARIO Ef],FALSE)))),
0)</f>
        <v>0</v>
      </c>
      <c r="AL20" s="95">
        <f t="array" ref="AL20">IFERROR(
AVERAGE((IF(DATOS_[[Sexo]:[Sexo]]=$B20,IF(DATOS_[[AGRUP. VALOR. PTO.]:[AGRUP. VALOR. PTO.]]=$B18,IF(DATOS_[[Check Periodo Ref.]:[Check Periodo Ref.]]="Dentro",DATOS_[C.Extra.01]))))),
0)</f>
        <v>0</v>
      </c>
      <c r="AM20" s="95">
        <f t="array" ref="AM20">IFERROR(
AVERAGE((IF(DATOS_[[Sexo]:[Sexo]]=$B20,IF(DATOS_[[AGRUP. VALOR. PTO.]:[AGRUP. VALOR. PTO.]]=$B18,IF(DATOS_[[Check Periodo Ref.]:[Check Periodo Ref.]]="Dentro",DATOS_[C.Extra.02]))))),
0)</f>
        <v>0</v>
      </c>
      <c r="AN20" s="95">
        <f t="array" ref="AN20">IFERROR(
AVERAGE((IF(DATOS_[[Sexo]:[Sexo]]=$B20,IF(DATOS_[[AGRUP. VALOR. PTO.]:[AGRUP. VALOR. PTO.]]=$B18,IF(DATOS_[[Check Periodo Ref.]:[Check Periodo Ref.]]="Dentro",DATOS_[C.Extra.03]))))),
0)</f>
        <v>0</v>
      </c>
      <c r="AO20" s="95">
        <f t="array" ref="AO20">IFERROR(
AVERAGE((IF(DATOS_[[Sexo]:[Sexo]]=$B20,IF(DATOS_[[AGRUP. VALOR. PTO.]:[AGRUP. VALOR. PTO.]]=$B18,IF(DATOS_[[Check Periodo Ref.]:[Check Periodo Ref.]]="Dentro",DATOS_[C.Extra.04]))))),
0)</f>
        <v>0</v>
      </c>
      <c r="AP20" s="95">
        <f t="array" ref="AP20">IFERROR(
AVERAGE((IF(DATOS_[[Sexo]:[Sexo]]=$B20,IF(DATOS_[[AGRUP. VALOR. PTO.]:[AGRUP. VALOR. PTO.]]=$B18,IF(DATOS_[[Check Periodo Ref.]:[Check Periodo Ref.]]="Dentro",DATOS_[C.Extra.05]))))),
0)</f>
        <v>0</v>
      </c>
      <c r="AQ20" s="97">
        <f t="array" ref="AQ20">IFERROR(
AVERAGE(IF(DATOS_[Sexo]=$B20,IF(DATOS_[AGRUP. VALOR. PTO.]=$B18,IF(DATOS_[Check Periodo Ref.]="Dentro",DATOS_[Tot Extrasalarial Ef],FALSE)))),
0)</f>
        <v>0</v>
      </c>
      <c r="AR20" s="98">
        <f t="array" ref="AR20">IFERROR(
AVERAGE(IF(DATOS_[Sexo]=$B20,IF(DATOS_[AGRUP. VALOR. PTO.]=$B18,IF(DATOS_[Check Periodo Ref.]="Dentro",DATOS_[TOTAL Retrib Ef],FALSE)))),
0)</f>
        <v>0</v>
      </c>
    </row>
    <row r="21" spans="1:44" ht="17.25" thickBot="1" x14ac:dyDescent="0.35">
      <c r="A21" s="48" t="str">
        <f t="shared" ref="A21" si="11">+A22</f>
        <v>[ocultar]</v>
      </c>
      <c r="B21" s="51" t="s">
        <v>310</v>
      </c>
      <c r="C21" s="91"/>
      <c r="D21" s="52"/>
      <c r="E21" s="139" t="str">
        <f t="shared" ref="E21:AR21" si="12">IFERROR((E22-E23)/E22,"")</f>
        <v/>
      </c>
      <c r="F21" s="179" t="str">
        <f t="shared" si="12"/>
        <v/>
      </c>
      <c r="G21" s="180" t="str">
        <f t="shared" si="12"/>
        <v/>
      </c>
      <c r="H21" s="180" t="str">
        <f t="shared" si="12"/>
        <v/>
      </c>
      <c r="I21" s="180" t="str">
        <f t="shared" si="12"/>
        <v/>
      </c>
      <c r="J21" s="181" t="str">
        <f t="shared" si="12"/>
        <v/>
      </c>
      <c r="K21" s="182" t="str">
        <f t="shared" si="12"/>
        <v/>
      </c>
      <c r="L21" s="182" t="str">
        <f t="shared" si="12"/>
        <v/>
      </c>
      <c r="M21" s="182" t="str">
        <f t="shared" si="12"/>
        <v/>
      </c>
      <c r="N21" s="182" t="str">
        <f t="shared" si="12"/>
        <v/>
      </c>
      <c r="O21" s="182" t="str">
        <f t="shared" si="12"/>
        <v/>
      </c>
      <c r="P21" s="182" t="str">
        <f t="shared" si="12"/>
        <v/>
      </c>
      <c r="Q21" s="182" t="str">
        <f t="shared" si="12"/>
        <v/>
      </c>
      <c r="R21" s="182" t="str">
        <f t="shared" si="12"/>
        <v/>
      </c>
      <c r="S21" s="182" t="str">
        <f t="shared" si="12"/>
        <v/>
      </c>
      <c r="T21" s="182" t="str">
        <f t="shared" si="12"/>
        <v/>
      </c>
      <c r="U21" s="182" t="str">
        <f t="shared" si="12"/>
        <v/>
      </c>
      <c r="V21" s="181" t="str">
        <f t="shared" si="12"/>
        <v/>
      </c>
      <c r="W21" s="181" t="str">
        <f t="shared" si="12"/>
        <v/>
      </c>
      <c r="X21" s="181" t="str">
        <f t="shared" si="12"/>
        <v/>
      </c>
      <c r="Y21" s="181" t="str">
        <f t="shared" si="12"/>
        <v/>
      </c>
      <c r="Z21" s="181" t="str">
        <f t="shared" si="12"/>
        <v/>
      </c>
      <c r="AA21" s="181" t="str">
        <f t="shared" si="12"/>
        <v/>
      </c>
      <c r="AB21" s="181" t="str">
        <f t="shared" si="12"/>
        <v/>
      </c>
      <c r="AC21" s="181" t="str">
        <f t="shared" si="12"/>
        <v/>
      </c>
      <c r="AD21" s="181" t="str">
        <f t="shared" si="12"/>
        <v/>
      </c>
      <c r="AE21" s="181" t="str">
        <f t="shared" si="12"/>
        <v/>
      </c>
      <c r="AF21" s="181" t="str">
        <f t="shared" si="12"/>
        <v/>
      </c>
      <c r="AG21" s="181" t="str">
        <f t="shared" si="12"/>
        <v/>
      </c>
      <c r="AH21" s="181" t="str">
        <f t="shared" si="12"/>
        <v/>
      </c>
      <c r="AI21" s="181" t="str">
        <f t="shared" si="12"/>
        <v/>
      </c>
      <c r="AJ21" s="140" t="str">
        <f t="shared" si="12"/>
        <v/>
      </c>
      <c r="AK21" s="143" t="str">
        <f t="shared" si="12"/>
        <v/>
      </c>
      <c r="AL21" s="184" t="str">
        <f t="shared" si="12"/>
        <v/>
      </c>
      <c r="AM21" s="184" t="str">
        <f t="shared" si="12"/>
        <v/>
      </c>
      <c r="AN21" s="184" t="str">
        <f t="shared" si="12"/>
        <v/>
      </c>
      <c r="AO21" s="184" t="str">
        <f t="shared" si="12"/>
        <v/>
      </c>
      <c r="AP21" s="184" t="str">
        <f t="shared" si="12"/>
        <v/>
      </c>
      <c r="AQ21" s="141" t="str">
        <f t="shared" si="12"/>
        <v/>
      </c>
      <c r="AR21" s="142" t="str">
        <f t="shared" si="12"/>
        <v/>
      </c>
    </row>
    <row r="22" spans="1:44" x14ac:dyDescent="0.3">
      <c r="A22" s="48" t="str">
        <f t="shared" ref="A22" si="13">+IF(C22+C23=0,"[ocultar]","")</f>
        <v>[ocultar]</v>
      </c>
      <c r="B22" s="46" t="s">
        <v>162</v>
      </c>
      <c r="C22" s="45">
        <f t="array" ref="C22">SUM(IF($B22=DATOS_[Sexo],
IF($B21=DATOS_[AGRUP. VALOR. PTO.],
IF("Dentro"=DATOS_[Check Periodo Ref.],
1/(COUNTIFS(DATOS_[Sexo],$B22,DATOS_[AGRUP. VALOR. PTO.],$B21,DATOS_[Check Periodo Ref.],"Dentro",DATOS_[id],DATOS_[id]))))))</f>
        <v>0</v>
      </c>
      <c r="D22" s="47">
        <f>COUNTIFS(DATOS_[AGRUP. VALOR. PTO.],$B21,DATOS_[Sexo],$B22,DATOS_[Check Periodo Ref.],"Dentro")</f>
        <v>0</v>
      </c>
      <c r="E22" s="92">
        <f t="array" ref="E22">IFERROR(
AVERAGE(IF(DATOS_[Sexo]=$B22,IF(DATOS_[AGRUP. VALOR. PTO.]=$B21,IF(DATOS_[Check Periodo Ref.]="Dentro",DATOS_[SALARIO BASE Ef],FALSE)))),
0)</f>
        <v>0</v>
      </c>
      <c r="F22" s="93">
        <f t="array" ref="F22">IFERROR(
AVERAGE((IF(DATOS_[[Sexo]:[Sexo]]=$B22,IF(DATOS_[[AGRUP. VALOR. PTO.]:[AGRUP. VALOR. PTO.]]=$B21,IF(DATOS_[[Check Periodo Ref.]:[Check Periodo Ref.]]="Dentro",DATOS_[Conc.Sal.01]))))),
0)</f>
        <v>0</v>
      </c>
      <c r="G22" s="93">
        <f t="array" ref="G22">IFERROR(
AVERAGE((IF(DATOS_[[Sexo]:[Sexo]]=$B22,IF(DATOS_[[AGRUP. VALOR. PTO.]:[AGRUP. VALOR. PTO.]]=$B21,IF(DATOS_[[Check Periodo Ref.]:[Check Periodo Ref.]]="Dentro",DATOS_[Conc.Sal.02]))))),
0)</f>
        <v>0</v>
      </c>
      <c r="H22" s="93">
        <f t="array" ref="H22">IFERROR(
AVERAGE((IF(DATOS_[[Sexo]:[Sexo]]=$B22,IF(DATOS_[[AGRUP. VALOR. PTO.]:[AGRUP. VALOR. PTO.]]=$B21,IF(DATOS_[[Check Periodo Ref.]:[Check Periodo Ref.]]="Dentro",DATOS_[Conc.Sal.03]))))),
0)</f>
        <v>0</v>
      </c>
      <c r="I22" s="93">
        <f t="array" ref="I22">IFERROR(
AVERAGE((IF(DATOS_[[Sexo]:[Sexo]]=$B22,IF(DATOS_[[AGRUP. VALOR. PTO.]:[AGRUP. VALOR. PTO.]]=$B21,IF(DATOS_[[Check Periodo Ref.]:[Check Periodo Ref.]]="Dentro",DATOS_[Conc.Sal.04]))))),
0)</f>
        <v>0</v>
      </c>
      <c r="J22" s="93">
        <f t="array" ref="J22">IFERROR(
AVERAGE((IF(DATOS_[[Sexo]:[Sexo]]=$B22,IF(DATOS_[[AGRUP. VALOR. PTO.]:[AGRUP. VALOR. PTO.]]=$B21,IF(DATOS_[[Check Periodo Ref.]:[Check Periodo Ref.]]="Dentro",DATOS_[Conc.Sal.05]))))),
0)</f>
        <v>0</v>
      </c>
      <c r="K22" s="93">
        <f t="array" ref="K22">IFERROR(
AVERAGE((IF(DATOS_[[Sexo]:[Sexo]]=$B22,IF(DATOS_[[AGRUP. VALOR. PTO.]:[AGRUP. VALOR. PTO.]]=$B21,IF(DATOS_[[Check Periodo Ref.]:[Check Periodo Ref.]]="Dentro",DATOS_[Conc.Sal.06]))))),
0)</f>
        <v>0</v>
      </c>
      <c r="L22" s="93">
        <f t="array" ref="L22">IFERROR(
AVERAGE((IF(DATOS_[[Sexo]:[Sexo]]=$B22,IF(DATOS_[[AGRUP. VALOR. PTO.]:[AGRUP. VALOR. PTO.]]=$B21,IF(DATOS_[[Check Periodo Ref.]:[Check Periodo Ref.]]="Dentro",DATOS_[Conc.Sal.07]))))),
0)</f>
        <v>0</v>
      </c>
      <c r="M22" s="93">
        <f t="array" ref="M22">IFERROR(
AVERAGE((IF(DATOS_[[Sexo]:[Sexo]]=$B22,IF(DATOS_[[AGRUP. VALOR. PTO.]:[AGRUP. VALOR. PTO.]]=$B21,IF(DATOS_[[Check Periodo Ref.]:[Check Periodo Ref.]]="Dentro",DATOS_[Conc.Sal.08]))))),
0)</f>
        <v>0</v>
      </c>
      <c r="N22" s="93">
        <f t="array" ref="N22">IFERROR(
AVERAGE((IF(DATOS_[[Sexo]:[Sexo]]=$B22,IF(DATOS_[[AGRUP. VALOR. PTO.]:[AGRUP. VALOR. PTO.]]=$B21,IF(DATOS_[[Check Periodo Ref.]:[Check Periodo Ref.]]="Dentro",DATOS_[Conc.Sal.09]))))),
0)</f>
        <v>0</v>
      </c>
      <c r="O22" s="93">
        <f t="array" ref="O22">IFERROR(
AVERAGE((IF(DATOS_[[Sexo]:[Sexo]]=$B22,IF(DATOS_[[AGRUP. VALOR. PTO.]:[AGRUP. VALOR. PTO.]]=$B21,IF(DATOS_[[Check Periodo Ref.]:[Check Periodo Ref.]]="Dentro",DATOS_[Conc.Sal.10]))))),
0)</f>
        <v>0</v>
      </c>
      <c r="P22" s="93">
        <f t="array" ref="P22">IFERROR(
AVERAGE((IF(DATOS_[[Sexo]:[Sexo]]=$B22,IF(DATOS_[[AGRUP. VALOR. PTO.]:[AGRUP. VALOR. PTO.]]=$B21,IF(DATOS_[[Check Periodo Ref.]:[Check Periodo Ref.]]="Dentro",DATOS_[Conc.Sal.11]))))),
0)</f>
        <v>0</v>
      </c>
      <c r="Q22" s="93">
        <f t="array" ref="Q22">IFERROR(
AVERAGE((IF(DATOS_[[Sexo]:[Sexo]]=$B22,IF(DATOS_[[AGRUP. VALOR. PTO.]:[AGRUP. VALOR. PTO.]]=$B21,IF(DATOS_[[Check Periodo Ref.]:[Check Periodo Ref.]]="Dentro",DATOS_[Conc.Sal.12]))))),
0)</f>
        <v>0</v>
      </c>
      <c r="R22" s="93">
        <f t="array" ref="R22">IFERROR(
AVERAGE((IF(DATOS_[[Sexo]:[Sexo]]=$B22,IF(DATOS_[[AGRUP. VALOR. PTO.]:[AGRUP. VALOR. PTO.]]=$B21,IF(DATOS_[[Check Periodo Ref.]:[Check Periodo Ref.]]="Dentro",DATOS_[Conc.Sal.13]))))),
0)</f>
        <v>0</v>
      </c>
      <c r="S22" s="93">
        <f t="array" ref="S22">IFERROR(
AVERAGE((IF(DATOS_[[Sexo]:[Sexo]]=$B22,IF(DATOS_[[AGRUP. VALOR. PTO.]:[AGRUP. VALOR. PTO.]]=$B21,IF(DATOS_[[Check Periodo Ref.]:[Check Periodo Ref.]]="Dentro",DATOS_[Conc.Sal.14]))))),
0)</f>
        <v>0</v>
      </c>
      <c r="T22" s="93">
        <f t="array" ref="T22">IFERROR(
AVERAGE((IF(DATOS_[[Sexo]:[Sexo]]=$B22,IF(DATOS_[[AGRUP. VALOR. PTO.]:[AGRUP. VALOR. PTO.]]=$B21,IF(DATOS_[[Check Periodo Ref.]:[Check Periodo Ref.]]="Dentro",DATOS_[Conc.Sal.15]))))),
0)</f>
        <v>0</v>
      </c>
      <c r="U22" s="93">
        <f t="array" ref="U22">IFERROR(
AVERAGE((IF(DATOS_[[Sexo]:[Sexo]]=$B22,IF(DATOS_[[AGRUP. VALOR. PTO.]:[AGRUP. VALOR. PTO.]]=$B21,IF(DATOS_[[Check Periodo Ref.]:[Check Periodo Ref.]]="Dentro",DATOS_[Conc.Sal.16]))))),
0)</f>
        <v>0</v>
      </c>
      <c r="V22" s="93">
        <f t="array" ref="V22">IFERROR(
AVERAGE((IF(DATOS_[[Sexo]:[Sexo]]=$B22,IF(DATOS_[[AGRUP. VALOR. PTO.]:[AGRUP. VALOR. PTO.]]=$B21,IF(DATOS_[[Check Periodo Ref.]:[Check Periodo Ref.]]="Dentro",DATOS_[Conc.Sal.17]))))),
0)</f>
        <v>0</v>
      </c>
      <c r="W22" s="93">
        <f t="array" ref="W22">IFERROR(
AVERAGE((IF(DATOS_[[Sexo]:[Sexo]]=$B22,IF(DATOS_[[AGRUP. VALOR. PTO.]:[AGRUP. VALOR. PTO.]]=$B21,IF(DATOS_[[Check Periodo Ref.]:[Check Periodo Ref.]]="Dentro",DATOS_[Conc.Sal.18]))))),
0)</f>
        <v>0</v>
      </c>
      <c r="X22" s="93">
        <f t="array" ref="X22">IFERROR(
AVERAGE((IF(DATOS_[[Sexo]:[Sexo]]=$B22,IF(DATOS_[[AGRUP. VALOR. PTO.]:[AGRUP. VALOR. PTO.]]=$B21,IF(DATOS_[[Check Periodo Ref.]:[Check Periodo Ref.]]="Dentro",DATOS_[Conc.Sal.19]))))),
0)</f>
        <v>0</v>
      </c>
      <c r="Y22" s="93">
        <f t="array" ref="Y22">IFERROR(
AVERAGE((IF(DATOS_[[Sexo]:[Sexo]]=$B22,IF(DATOS_[[AGRUP. VALOR. PTO.]:[AGRUP. VALOR. PTO.]]=$B21,IF(DATOS_[[Check Periodo Ref.]:[Check Periodo Ref.]]="Dentro",DATOS_[Conc.Sal.20]))))),
0)</f>
        <v>0</v>
      </c>
      <c r="Z22" s="93">
        <f t="array" ref="Z22">IFERROR(
AVERAGE((IF(DATOS_[[Sexo]:[Sexo]]=$B22,IF(DATOS_[[AGRUP. VALOR. PTO.]:[AGRUP. VALOR. PTO.]]=$B21,IF(DATOS_[[Check Periodo Ref.]:[Check Periodo Ref.]]="Dentro",DATOS_[Conc.Sal.21]))))),
0)</f>
        <v>0</v>
      </c>
      <c r="AA22" s="93">
        <f t="array" ref="AA22">IFERROR(
AVERAGE((IF(DATOS_[[Sexo]:[Sexo]]=$B22,IF(DATOS_[[AGRUP. VALOR. PTO.]:[AGRUP. VALOR. PTO.]]=$B21,IF(DATOS_[[Check Periodo Ref.]:[Check Periodo Ref.]]="Dentro",DATOS_[Conc.Sal.22]))))),
0)</f>
        <v>0</v>
      </c>
      <c r="AB22" s="93">
        <f t="array" ref="AB22">IFERROR(
AVERAGE((IF(DATOS_[[Sexo]:[Sexo]]=$B22,IF(DATOS_[[AGRUP. VALOR. PTO.]:[AGRUP. VALOR. PTO.]]=$B21,IF(DATOS_[[Check Periodo Ref.]:[Check Periodo Ref.]]="Dentro",DATOS_[Conc.Sal.23]))))),
0)</f>
        <v>0</v>
      </c>
      <c r="AC22" s="93">
        <f t="array" ref="AC22">IFERROR(
AVERAGE((IF(DATOS_[[Sexo]:[Sexo]]=$B22,IF(DATOS_[[AGRUP. VALOR. PTO.]:[AGRUP. VALOR. PTO.]]=$B21,IF(DATOS_[[Check Periodo Ref.]:[Check Periodo Ref.]]="Dentro",DATOS_[Conc.Sal.24]))))),
0)</f>
        <v>0</v>
      </c>
      <c r="AD22" s="93">
        <f t="array" ref="AD22">IFERROR(
AVERAGE((IF(DATOS_[[Sexo]:[Sexo]]=$B22,IF(DATOS_[[AGRUP. VALOR. PTO.]:[AGRUP. VALOR. PTO.]]=$B21,IF(DATOS_[[Check Periodo Ref.]:[Check Periodo Ref.]]="Dentro",DATOS_[Conc.Sal.25]))))),
0)</f>
        <v>0</v>
      </c>
      <c r="AE22" s="93">
        <f t="array" ref="AE22">IFERROR(
AVERAGE((IF(DATOS_[[Sexo]:[Sexo]]=$B22,IF(DATOS_[[AGRUP. VALOR. PTO.]:[AGRUP. VALOR. PTO.]]=$B21,IF(DATOS_[[Check Periodo Ref.]:[Check Periodo Ref.]]="Dentro",DATOS_[Conc.Sal.26]))))),
0)</f>
        <v>0</v>
      </c>
      <c r="AF22" s="93">
        <f t="array" ref="AF22">IFERROR(
AVERAGE((IF(DATOS_[[Sexo]:[Sexo]]=$B22,IF(DATOS_[[AGRUP. VALOR. PTO.]:[AGRUP. VALOR. PTO.]]=$B21,IF(DATOS_[[Check Periodo Ref.]:[Check Periodo Ref.]]="Dentro",DATOS_[Conc.Sal.27]))))),
0)</f>
        <v>0</v>
      </c>
      <c r="AG22" s="93">
        <f t="array" ref="AG22">IFERROR(
AVERAGE((IF(DATOS_[[Sexo]:[Sexo]]=$B22,IF(DATOS_[[AGRUP. VALOR. PTO.]:[AGRUP. VALOR. PTO.]]=$B21,IF(DATOS_[[Check Periodo Ref.]:[Check Periodo Ref.]]="Dentro",DATOS_[Conc.Sal.28]))))),
0)</f>
        <v>0</v>
      </c>
      <c r="AH22" s="93">
        <f t="array" ref="AH22">IFERROR(
AVERAGE((IF(DATOS_[[Sexo]:[Sexo]]=$B22,IF(DATOS_[[AGRUP. VALOR. PTO.]:[AGRUP. VALOR. PTO.]]=$B21,IF(DATOS_[[Check Periodo Ref.]:[Check Periodo Ref.]]="Dentro",DATOS_[Conc.Sal.29]))))),
0)</f>
        <v>0</v>
      </c>
      <c r="AI22" s="93">
        <f t="array" ref="AI22">IFERROR(
AVERAGE((IF(DATOS_[[Sexo]:[Sexo]]=$B22,IF(DATOS_[[AGRUP. VALOR. PTO.]:[AGRUP. VALOR. PTO.]]=$B21,IF(DATOS_[[Check Periodo Ref.]:[Check Periodo Ref.]]="Dentro",DATOS_[Conc.Sal.30]))))),
0)</f>
        <v>0</v>
      </c>
      <c r="AJ22" s="94">
        <f t="array" ref="AJ22">IFERROR(
AVERAGE(IF(DATOS_[Sexo]=$B22,IF(DATOS_[AGRUP. VALOR. PTO.]=$B21,IF(DATOS_[Check Periodo Ref.]="Dentro",DATOS_[Tot COMPL.SAL Ef],FALSE)))),
0)</f>
        <v>0</v>
      </c>
      <c r="AK22" s="96">
        <f t="array" ref="AK22">IFERROR(
AVERAGE(IF(DATOS_[Sexo]=$B22,IF(DATOS_[AGRUP. VALOR. PTO.]=$B21,IF(DATOS_[Check Periodo Ref.]="Dentro",DATOS_[TOTAL SALARIO Ef],FALSE)))),
0)</f>
        <v>0</v>
      </c>
      <c r="AL22" s="95">
        <f t="array" ref="AL22">IFERROR(
AVERAGE((IF(DATOS_[[Sexo]:[Sexo]]=$B22,IF(DATOS_[[AGRUP. VALOR. PTO.]:[AGRUP. VALOR. PTO.]]=$B21,IF(DATOS_[[Check Periodo Ref.]:[Check Periodo Ref.]]="Dentro",DATOS_[C.Extra.01]))))),
0)</f>
        <v>0</v>
      </c>
      <c r="AM22" s="95">
        <f t="array" ref="AM22">IFERROR(
AVERAGE((IF(DATOS_[[Sexo]:[Sexo]]=$B22,IF(DATOS_[[AGRUP. VALOR. PTO.]:[AGRUP. VALOR. PTO.]]=$B21,IF(DATOS_[[Check Periodo Ref.]:[Check Periodo Ref.]]="Dentro",DATOS_[C.Extra.02]))))),
0)</f>
        <v>0</v>
      </c>
      <c r="AN22" s="95">
        <f t="array" ref="AN22">IFERROR(
AVERAGE((IF(DATOS_[[Sexo]:[Sexo]]=$B22,IF(DATOS_[[AGRUP. VALOR. PTO.]:[AGRUP. VALOR. PTO.]]=$B21,IF(DATOS_[[Check Periodo Ref.]:[Check Periodo Ref.]]="Dentro",DATOS_[C.Extra.03]))))),
0)</f>
        <v>0</v>
      </c>
      <c r="AO22" s="95">
        <f t="array" ref="AO22">IFERROR(
AVERAGE((IF(DATOS_[[Sexo]:[Sexo]]=$B22,IF(DATOS_[[AGRUP. VALOR. PTO.]:[AGRUP. VALOR. PTO.]]=$B21,IF(DATOS_[[Check Periodo Ref.]:[Check Periodo Ref.]]="Dentro",DATOS_[C.Extra.04]))))),
0)</f>
        <v>0</v>
      </c>
      <c r="AP22" s="95">
        <f t="array" ref="AP22">IFERROR(
AVERAGE((IF(DATOS_[[Sexo]:[Sexo]]=$B22,IF(DATOS_[[AGRUP. VALOR. PTO.]:[AGRUP. VALOR. PTO.]]=$B21,IF(DATOS_[[Check Periodo Ref.]:[Check Periodo Ref.]]="Dentro",DATOS_[C.Extra.05]))))),
0)</f>
        <v>0</v>
      </c>
      <c r="AQ22" s="97">
        <f t="array" ref="AQ22">IFERROR(
AVERAGE(IF(DATOS_[Sexo]=$B22,IF(DATOS_[AGRUP. VALOR. PTO.]=$B21,IF(DATOS_[Check Periodo Ref.]="Dentro",DATOS_[Tot Extrasalarial Ef],FALSE)))),
0)</f>
        <v>0</v>
      </c>
      <c r="AR22" s="98">
        <f t="array" ref="AR22">IFERROR(
AVERAGE(IF(DATOS_[Sexo]=$B22,IF(DATOS_[AGRUP. VALOR. PTO.]=$B21,IF(DATOS_[Check Periodo Ref.]="Dentro",DATOS_[TOTAL Retrib Ef],FALSE)))),
0)</f>
        <v>0</v>
      </c>
    </row>
    <row r="23" spans="1:44" x14ac:dyDescent="0.3">
      <c r="A23" s="48" t="str">
        <f t="shared" ref="A23" si="14">+A22</f>
        <v>[ocultar]</v>
      </c>
      <c r="B23" s="46" t="s">
        <v>163</v>
      </c>
      <c r="C23" s="45">
        <f t="array" ref="C23">SUM(IF($B23=DATOS_[Sexo],
IF($B21=DATOS_[AGRUP. VALOR. PTO.],
IF("Dentro"=DATOS_[Check Periodo Ref.],
1/(COUNTIFS(DATOS_[Sexo],$B23,DATOS_[AGRUP. VALOR. PTO.],$B21,DATOS_[Check Periodo Ref.],"Dentro",DATOS_[id],DATOS_[id]))))))</f>
        <v>0</v>
      </c>
      <c r="D23" s="47">
        <f>COUNTIFS(DATOS_[AGRUP. VALOR. PTO.],$B21,DATOS_[Sexo],$B23,DATOS_[Check Periodo Ref.],"Dentro")</f>
        <v>0</v>
      </c>
      <c r="E23" s="92">
        <f t="array" ref="E23">IFERROR(
AVERAGE(IF(DATOS_[Sexo]=$B23,IF(DATOS_[AGRUP. VALOR. PTO.]=$B21,IF(DATOS_[Check Periodo Ref.]="Dentro",DATOS_[SALARIO BASE Ef],FALSE)))),
0)</f>
        <v>0</v>
      </c>
      <c r="F23" s="93">
        <f t="array" ref="F23">IFERROR(
AVERAGE((IF(DATOS_[[Sexo]:[Sexo]]=$B23,IF(DATOS_[[AGRUP. VALOR. PTO.]:[AGRUP. VALOR. PTO.]]=$B21,IF(DATOS_[[Check Periodo Ref.]:[Check Periodo Ref.]]="Dentro",DATOS_[Conc.Sal.01]))))),
0)</f>
        <v>0</v>
      </c>
      <c r="G23" s="93">
        <f t="array" ref="G23">IFERROR(
AVERAGE((IF(DATOS_[[Sexo]:[Sexo]]=$B23,IF(DATOS_[[AGRUP. VALOR. PTO.]:[AGRUP. VALOR. PTO.]]=$B21,IF(DATOS_[[Check Periodo Ref.]:[Check Periodo Ref.]]="Dentro",DATOS_[Conc.Sal.02]))))),
0)</f>
        <v>0</v>
      </c>
      <c r="H23" s="93">
        <f t="array" ref="H23">IFERROR(
AVERAGE((IF(DATOS_[[Sexo]:[Sexo]]=$B23,IF(DATOS_[[AGRUP. VALOR. PTO.]:[AGRUP. VALOR. PTO.]]=$B21,IF(DATOS_[[Check Periodo Ref.]:[Check Periodo Ref.]]="Dentro",DATOS_[Conc.Sal.03]))))),
0)</f>
        <v>0</v>
      </c>
      <c r="I23" s="93">
        <f t="array" ref="I23">IFERROR(
AVERAGE((IF(DATOS_[[Sexo]:[Sexo]]=$B23,IF(DATOS_[[AGRUP. VALOR. PTO.]:[AGRUP. VALOR. PTO.]]=$B21,IF(DATOS_[[Check Periodo Ref.]:[Check Periodo Ref.]]="Dentro",DATOS_[Conc.Sal.04]))))),
0)</f>
        <v>0</v>
      </c>
      <c r="J23" s="93">
        <f t="array" ref="J23">IFERROR(
AVERAGE((IF(DATOS_[[Sexo]:[Sexo]]=$B23,IF(DATOS_[[AGRUP. VALOR. PTO.]:[AGRUP. VALOR. PTO.]]=$B21,IF(DATOS_[[Check Periodo Ref.]:[Check Periodo Ref.]]="Dentro",DATOS_[Conc.Sal.05]))))),
0)</f>
        <v>0</v>
      </c>
      <c r="K23" s="93">
        <f t="array" ref="K23">IFERROR(
AVERAGE((IF(DATOS_[[Sexo]:[Sexo]]=$B23,IF(DATOS_[[AGRUP. VALOR. PTO.]:[AGRUP. VALOR. PTO.]]=$B21,IF(DATOS_[[Check Periodo Ref.]:[Check Periodo Ref.]]="Dentro",DATOS_[Conc.Sal.06]))))),
0)</f>
        <v>0</v>
      </c>
      <c r="L23" s="93">
        <f t="array" ref="L23">IFERROR(
AVERAGE((IF(DATOS_[[Sexo]:[Sexo]]=$B23,IF(DATOS_[[AGRUP. VALOR. PTO.]:[AGRUP. VALOR. PTO.]]=$B21,IF(DATOS_[[Check Periodo Ref.]:[Check Periodo Ref.]]="Dentro",DATOS_[Conc.Sal.07]))))),
0)</f>
        <v>0</v>
      </c>
      <c r="M23" s="93">
        <f t="array" ref="M23">IFERROR(
AVERAGE((IF(DATOS_[[Sexo]:[Sexo]]=$B23,IF(DATOS_[[AGRUP. VALOR. PTO.]:[AGRUP. VALOR. PTO.]]=$B21,IF(DATOS_[[Check Periodo Ref.]:[Check Periodo Ref.]]="Dentro",DATOS_[Conc.Sal.08]))))),
0)</f>
        <v>0</v>
      </c>
      <c r="N23" s="93">
        <f t="array" ref="N23">IFERROR(
AVERAGE((IF(DATOS_[[Sexo]:[Sexo]]=$B23,IF(DATOS_[[AGRUP. VALOR. PTO.]:[AGRUP. VALOR. PTO.]]=$B21,IF(DATOS_[[Check Periodo Ref.]:[Check Periodo Ref.]]="Dentro",DATOS_[Conc.Sal.09]))))),
0)</f>
        <v>0</v>
      </c>
      <c r="O23" s="93">
        <f t="array" ref="O23">IFERROR(
AVERAGE((IF(DATOS_[[Sexo]:[Sexo]]=$B23,IF(DATOS_[[AGRUP. VALOR. PTO.]:[AGRUP. VALOR. PTO.]]=$B21,IF(DATOS_[[Check Periodo Ref.]:[Check Periodo Ref.]]="Dentro",DATOS_[Conc.Sal.10]))))),
0)</f>
        <v>0</v>
      </c>
      <c r="P23" s="93">
        <f t="array" ref="P23">IFERROR(
AVERAGE((IF(DATOS_[[Sexo]:[Sexo]]=$B23,IF(DATOS_[[AGRUP. VALOR. PTO.]:[AGRUP. VALOR. PTO.]]=$B21,IF(DATOS_[[Check Periodo Ref.]:[Check Periodo Ref.]]="Dentro",DATOS_[Conc.Sal.11]))))),
0)</f>
        <v>0</v>
      </c>
      <c r="Q23" s="93">
        <f t="array" ref="Q23">IFERROR(
AVERAGE((IF(DATOS_[[Sexo]:[Sexo]]=$B23,IF(DATOS_[[AGRUP. VALOR. PTO.]:[AGRUP. VALOR. PTO.]]=$B21,IF(DATOS_[[Check Periodo Ref.]:[Check Periodo Ref.]]="Dentro",DATOS_[Conc.Sal.12]))))),
0)</f>
        <v>0</v>
      </c>
      <c r="R23" s="93">
        <f t="array" ref="R23">IFERROR(
AVERAGE((IF(DATOS_[[Sexo]:[Sexo]]=$B23,IF(DATOS_[[AGRUP. VALOR. PTO.]:[AGRUP. VALOR. PTO.]]=$B21,IF(DATOS_[[Check Periodo Ref.]:[Check Periodo Ref.]]="Dentro",DATOS_[Conc.Sal.13]))))),
0)</f>
        <v>0</v>
      </c>
      <c r="S23" s="93">
        <f t="array" ref="S23">IFERROR(
AVERAGE((IF(DATOS_[[Sexo]:[Sexo]]=$B23,IF(DATOS_[[AGRUP. VALOR. PTO.]:[AGRUP. VALOR. PTO.]]=$B21,IF(DATOS_[[Check Periodo Ref.]:[Check Periodo Ref.]]="Dentro",DATOS_[Conc.Sal.14]))))),
0)</f>
        <v>0</v>
      </c>
      <c r="T23" s="93">
        <f t="array" ref="T23">IFERROR(
AVERAGE((IF(DATOS_[[Sexo]:[Sexo]]=$B23,IF(DATOS_[[AGRUP. VALOR. PTO.]:[AGRUP. VALOR. PTO.]]=$B21,IF(DATOS_[[Check Periodo Ref.]:[Check Periodo Ref.]]="Dentro",DATOS_[Conc.Sal.15]))))),
0)</f>
        <v>0</v>
      </c>
      <c r="U23" s="93">
        <f t="array" ref="U23">IFERROR(
AVERAGE((IF(DATOS_[[Sexo]:[Sexo]]=$B23,IF(DATOS_[[AGRUP. VALOR. PTO.]:[AGRUP. VALOR. PTO.]]=$B21,IF(DATOS_[[Check Periodo Ref.]:[Check Periodo Ref.]]="Dentro",DATOS_[Conc.Sal.16]))))),
0)</f>
        <v>0</v>
      </c>
      <c r="V23" s="93">
        <f t="array" ref="V23">IFERROR(
AVERAGE((IF(DATOS_[[Sexo]:[Sexo]]=$B23,IF(DATOS_[[AGRUP. VALOR. PTO.]:[AGRUP. VALOR. PTO.]]=$B21,IF(DATOS_[[Check Periodo Ref.]:[Check Periodo Ref.]]="Dentro",DATOS_[Conc.Sal.17]))))),
0)</f>
        <v>0</v>
      </c>
      <c r="W23" s="93">
        <f t="array" ref="W23">IFERROR(
AVERAGE((IF(DATOS_[[Sexo]:[Sexo]]=$B23,IF(DATOS_[[AGRUP. VALOR. PTO.]:[AGRUP. VALOR. PTO.]]=$B21,IF(DATOS_[[Check Periodo Ref.]:[Check Periodo Ref.]]="Dentro",DATOS_[Conc.Sal.18]))))),
0)</f>
        <v>0</v>
      </c>
      <c r="X23" s="93">
        <f t="array" ref="X23">IFERROR(
AVERAGE((IF(DATOS_[[Sexo]:[Sexo]]=$B23,IF(DATOS_[[AGRUP. VALOR. PTO.]:[AGRUP. VALOR. PTO.]]=$B21,IF(DATOS_[[Check Periodo Ref.]:[Check Periodo Ref.]]="Dentro",DATOS_[Conc.Sal.19]))))),
0)</f>
        <v>0</v>
      </c>
      <c r="Y23" s="93">
        <f t="array" ref="Y23">IFERROR(
AVERAGE((IF(DATOS_[[Sexo]:[Sexo]]=$B23,IF(DATOS_[[AGRUP. VALOR. PTO.]:[AGRUP. VALOR. PTO.]]=$B21,IF(DATOS_[[Check Periodo Ref.]:[Check Periodo Ref.]]="Dentro",DATOS_[Conc.Sal.20]))))),
0)</f>
        <v>0</v>
      </c>
      <c r="Z23" s="93">
        <f t="array" ref="Z23">IFERROR(
AVERAGE((IF(DATOS_[[Sexo]:[Sexo]]=$B23,IF(DATOS_[[AGRUP. VALOR. PTO.]:[AGRUP. VALOR. PTO.]]=$B21,IF(DATOS_[[Check Periodo Ref.]:[Check Periodo Ref.]]="Dentro",DATOS_[Conc.Sal.21]))))),
0)</f>
        <v>0</v>
      </c>
      <c r="AA23" s="93">
        <f t="array" ref="AA23">IFERROR(
AVERAGE((IF(DATOS_[[Sexo]:[Sexo]]=$B23,IF(DATOS_[[AGRUP. VALOR. PTO.]:[AGRUP. VALOR. PTO.]]=$B21,IF(DATOS_[[Check Periodo Ref.]:[Check Periodo Ref.]]="Dentro",DATOS_[Conc.Sal.22]))))),
0)</f>
        <v>0</v>
      </c>
      <c r="AB23" s="93">
        <f t="array" ref="AB23">IFERROR(
AVERAGE((IF(DATOS_[[Sexo]:[Sexo]]=$B23,IF(DATOS_[[AGRUP. VALOR. PTO.]:[AGRUP. VALOR. PTO.]]=$B21,IF(DATOS_[[Check Periodo Ref.]:[Check Periodo Ref.]]="Dentro",DATOS_[Conc.Sal.23]))))),
0)</f>
        <v>0</v>
      </c>
      <c r="AC23" s="93">
        <f t="array" ref="AC23">IFERROR(
AVERAGE((IF(DATOS_[[Sexo]:[Sexo]]=$B23,IF(DATOS_[[AGRUP. VALOR. PTO.]:[AGRUP. VALOR. PTO.]]=$B21,IF(DATOS_[[Check Periodo Ref.]:[Check Periodo Ref.]]="Dentro",DATOS_[Conc.Sal.24]))))),
0)</f>
        <v>0</v>
      </c>
      <c r="AD23" s="93">
        <f t="array" ref="AD23">IFERROR(
AVERAGE((IF(DATOS_[[Sexo]:[Sexo]]=$B23,IF(DATOS_[[AGRUP. VALOR. PTO.]:[AGRUP. VALOR. PTO.]]=$B21,IF(DATOS_[[Check Periodo Ref.]:[Check Periodo Ref.]]="Dentro",DATOS_[Conc.Sal.25]))))),
0)</f>
        <v>0</v>
      </c>
      <c r="AE23" s="93">
        <f t="array" ref="AE23">IFERROR(
AVERAGE((IF(DATOS_[[Sexo]:[Sexo]]=$B23,IF(DATOS_[[AGRUP. VALOR. PTO.]:[AGRUP. VALOR. PTO.]]=$B21,IF(DATOS_[[Check Periodo Ref.]:[Check Periodo Ref.]]="Dentro",DATOS_[Conc.Sal.26]))))),
0)</f>
        <v>0</v>
      </c>
      <c r="AF23" s="93">
        <f t="array" ref="AF23">IFERROR(
AVERAGE((IF(DATOS_[[Sexo]:[Sexo]]=$B23,IF(DATOS_[[AGRUP. VALOR. PTO.]:[AGRUP. VALOR. PTO.]]=$B21,IF(DATOS_[[Check Periodo Ref.]:[Check Periodo Ref.]]="Dentro",DATOS_[Conc.Sal.27]))))),
0)</f>
        <v>0</v>
      </c>
      <c r="AG23" s="93">
        <f t="array" ref="AG23">IFERROR(
AVERAGE((IF(DATOS_[[Sexo]:[Sexo]]=$B23,IF(DATOS_[[AGRUP. VALOR. PTO.]:[AGRUP. VALOR. PTO.]]=$B21,IF(DATOS_[[Check Periodo Ref.]:[Check Periodo Ref.]]="Dentro",DATOS_[Conc.Sal.28]))))),
0)</f>
        <v>0</v>
      </c>
      <c r="AH23" s="93">
        <f t="array" ref="AH23">IFERROR(
AVERAGE((IF(DATOS_[[Sexo]:[Sexo]]=$B23,IF(DATOS_[[AGRUP. VALOR. PTO.]:[AGRUP. VALOR. PTO.]]=$B21,IF(DATOS_[[Check Periodo Ref.]:[Check Periodo Ref.]]="Dentro",DATOS_[Conc.Sal.29]))))),
0)</f>
        <v>0</v>
      </c>
      <c r="AI23" s="93">
        <f t="array" ref="AI23">IFERROR(
AVERAGE((IF(DATOS_[[Sexo]:[Sexo]]=$B23,IF(DATOS_[[AGRUP. VALOR. PTO.]:[AGRUP. VALOR. PTO.]]=$B21,IF(DATOS_[[Check Periodo Ref.]:[Check Periodo Ref.]]="Dentro",DATOS_[Conc.Sal.30]))))),
0)</f>
        <v>0</v>
      </c>
      <c r="AJ23" s="94">
        <f t="array" ref="AJ23">IFERROR(
AVERAGE(IF(DATOS_[Sexo]=$B23,IF(DATOS_[AGRUP. VALOR. PTO.]=$B21,IF(DATOS_[Check Periodo Ref.]="Dentro",DATOS_[Tot COMPL.SAL Ef],FALSE)))),
0)</f>
        <v>0</v>
      </c>
      <c r="AK23" s="96">
        <f t="array" ref="AK23">IFERROR(
AVERAGE(IF(DATOS_[Sexo]=$B23,IF(DATOS_[AGRUP. VALOR. PTO.]=$B21,IF(DATOS_[Check Periodo Ref.]="Dentro",DATOS_[TOTAL SALARIO Ef],FALSE)))),
0)</f>
        <v>0</v>
      </c>
      <c r="AL23" s="95">
        <f t="array" ref="AL23">IFERROR(
AVERAGE((IF(DATOS_[[Sexo]:[Sexo]]=$B23,IF(DATOS_[[AGRUP. VALOR. PTO.]:[AGRUP. VALOR. PTO.]]=$B21,IF(DATOS_[[Check Periodo Ref.]:[Check Periodo Ref.]]="Dentro",DATOS_[C.Extra.01]))))),
0)</f>
        <v>0</v>
      </c>
      <c r="AM23" s="95">
        <f t="array" ref="AM23">IFERROR(
AVERAGE((IF(DATOS_[[Sexo]:[Sexo]]=$B23,IF(DATOS_[[AGRUP. VALOR. PTO.]:[AGRUP. VALOR. PTO.]]=$B21,IF(DATOS_[[Check Periodo Ref.]:[Check Periodo Ref.]]="Dentro",DATOS_[C.Extra.02]))))),
0)</f>
        <v>0</v>
      </c>
      <c r="AN23" s="95">
        <f t="array" ref="AN23">IFERROR(
AVERAGE((IF(DATOS_[[Sexo]:[Sexo]]=$B23,IF(DATOS_[[AGRUP. VALOR. PTO.]:[AGRUP. VALOR. PTO.]]=$B21,IF(DATOS_[[Check Periodo Ref.]:[Check Periodo Ref.]]="Dentro",DATOS_[C.Extra.03]))))),
0)</f>
        <v>0</v>
      </c>
      <c r="AO23" s="95">
        <f t="array" ref="AO23">IFERROR(
AVERAGE((IF(DATOS_[[Sexo]:[Sexo]]=$B23,IF(DATOS_[[AGRUP. VALOR. PTO.]:[AGRUP. VALOR. PTO.]]=$B21,IF(DATOS_[[Check Periodo Ref.]:[Check Periodo Ref.]]="Dentro",DATOS_[C.Extra.04]))))),
0)</f>
        <v>0</v>
      </c>
      <c r="AP23" s="95">
        <f t="array" ref="AP23">IFERROR(
AVERAGE((IF(DATOS_[[Sexo]:[Sexo]]=$B23,IF(DATOS_[[AGRUP. VALOR. PTO.]:[AGRUP. VALOR. PTO.]]=$B21,IF(DATOS_[[Check Periodo Ref.]:[Check Periodo Ref.]]="Dentro",DATOS_[C.Extra.05]))))),
0)</f>
        <v>0</v>
      </c>
      <c r="AQ23" s="97">
        <f t="array" ref="AQ23">IFERROR(
AVERAGE(IF(DATOS_[Sexo]=$B23,IF(DATOS_[AGRUP. VALOR. PTO.]=$B21,IF(DATOS_[Check Periodo Ref.]="Dentro",DATOS_[Tot Extrasalarial Ef],FALSE)))),
0)</f>
        <v>0</v>
      </c>
      <c r="AR23" s="98">
        <f t="array" ref="AR23">IFERROR(
AVERAGE(IF(DATOS_[Sexo]=$B23,IF(DATOS_[AGRUP. VALOR. PTO.]=$B21,IF(DATOS_[Check Periodo Ref.]="Dentro",DATOS_[TOTAL Retrib Ef],FALSE)))),
0)</f>
        <v>0</v>
      </c>
    </row>
    <row r="24" spans="1:44" ht="17.25" thickBot="1" x14ac:dyDescent="0.35">
      <c r="A24" s="48" t="str">
        <f t="shared" ref="A24" si="15">+A25</f>
        <v>[ocultar]</v>
      </c>
      <c r="B24" s="51" t="s">
        <v>309</v>
      </c>
      <c r="C24" s="91"/>
      <c r="D24" s="52"/>
      <c r="E24" s="139" t="str">
        <f t="shared" ref="E24:AR24" si="16">IFERROR((E25-E26)/E25,"")</f>
        <v/>
      </c>
      <c r="F24" s="179" t="str">
        <f t="shared" si="16"/>
        <v/>
      </c>
      <c r="G24" s="180" t="str">
        <f t="shared" si="16"/>
        <v/>
      </c>
      <c r="H24" s="180" t="str">
        <f t="shared" si="16"/>
        <v/>
      </c>
      <c r="I24" s="180" t="str">
        <f t="shared" si="16"/>
        <v/>
      </c>
      <c r="J24" s="181" t="str">
        <f t="shared" si="16"/>
        <v/>
      </c>
      <c r="K24" s="182" t="str">
        <f t="shared" si="16"/>
        <v/>
      </c>
      <c r="L24" s="182" t="str">
        <f t="shared" si="16"/>
        <v/>
      </c>
      <c r="M24" s="182" t="str">
        <f t="shared" si="16"/>
        <v/>
      </c>
      <c r="N24" s="182" t="str">
        <f t="shared" si="16"/>
        <v/>
      </c>
      <c r="O24" s="182" t="str">
        <f t="shared" si="16"/>
        <v/>
      </c>
      <c r="P24" s="182" t="str">
        <f t="shared" si="16"/>
        <v/>
      </c>
      <c r="Q24" s="182" t="str">
        <f t="shared" si="16"/>
        <v/>
      </c>
      <c r="R24" s="182" t="str">
        <f t="shared" si="16"/>
        <v/>
      </c>
      <c r="S24" s="182" t="str">
        <f t="shared" si="16"/>
        <v/>
      </c>
      <c r="T24" s="182" t="str">
        <f t="shared" si="16"/>
        <v/>
      </c>
      <c r="U24" s="182" t="str">
        <f t="shared" si="16"/>
        <v/>
      </c>
      <c r="V24" s="181" t="str">
        <f t="shared" si="16"/>
        <v/>
      </c>
      <c r="W24" s="181" t="str">
        <f t="shared" si="16"/>
        <v/>
      </c>
      <c r="X24" s="181" t="str">
        <f t="shared" si="16"/>
        <v/>
      </c>
      <c r="Y24" s="181" t="str">
        <f t="shared" si="16"/>
        <v/>
      </c>
      <c r="Z24" s="181" t="str">
        <f t="shared" si="16"/>
        <v/>
      </c>
      <c r="AA24" s="181" t="str">
        <f t="shared" si="16"/>
        <v/>
      </c>
      <c r="AB24" s="181" t="str">
        <f t="shared" si="16"/>
        <v/>
      </c>
      <c r="AC24" s="181" t="str">
        <f t="shared" si="16"/>
        <v/>
      </c>
      <c r="AD24" s="181" t="str">
        <f t="shared" si="16"/>
        <v/>
      </c>
      <c r="AE24" s="181" t="str">
        <f t="shared" si="16"/>
        <v/>
      </c>
      <c r="AF24" s="181" t="str">
        <f t="shared" si="16"/>
        <v/>
      </c>
      <c r="AG24" s="181" t="str">
        <f t="shared" si="16"/>
        <v/>
      </c>
      <c r="AH24" s="181" t="str">
        <f t="shared" si="16"/>
        <v/>
      </c>
      <c r="AI24" s="181" t="str">
        <f t="shared" si="16"/>
        <v/>
      </c>
      <c r="AJ24" s="140" t="str">
        <f t="shared" si="16"/>
        <v/>
      </c>
      <c r="AK24" s="143" t="str">
        <f t="shared" si="16"/>
        <v/>
      </c>
      <c r="AL24" s="184" t="str">
        <f t="shared" si="16"/>
        <v/>
      </c>
      <c r="AM24" s="184" t="str">
        <f t="shared" si="16"/>
        <v/>
      </c>
      <c r="AN24" s="184" t="str">
        <f t="shared" si="16"/>
        <v/>
      </c>
      <c r="AO24" s="184" t="str">
        <f t="shared" si="16"/>
        <v/>
      </c>
      <c r="AP24" s="184" t="str">
        <f t="shared" si="16"/>
        <v/>
      </c>
      <c r="AQ24" s="141" t="str">
        <f t="shared" si="16"/>
        <v/>
      </c>
      <c r="AR24" s="142" t="str">
        <f t="shared" si="16"/>
        <v/>
      </c>
    </row>
    <row r="25" spans="1:44" x14ac:dyDescent="0.3">
      <c r="A25" s="48" t="str">
        <f t="shared" ref="A25" si="17">+IF(C25+C26=0,"[ocultar]","")</f>
        <v>[ocultar]</v>
      </c>
      <c r="B25" s="46" t="s">
        <v>162</v>
      </c>
      <c r="C25" s="45">
        <f t="array" ref="C25">SUM(IF($B25=DATOS_[Sexo],
IF($B24=DATOS_[AGRUP. VALOR. PTO.],
IF("Dentro"=DATOS_[Check Periodo Ref.],
1/(COUNTIFS(DATOS_[Sexo],$B25,DATOS_[AGRUP. VALOR. PTO.],$B24,DATOS_[Check Periodo Ref.],"Dentro",DATOS_[id],DATOS_[id]))))))</f>
        <v>0</v>
      </c>
      <c r="D25" s="47">
        <f>COUNTIFS(DATOS_[AGRUP. VALOR. PTO.],$B24,DATOS_[Sexo],$B25,DATOS_[Check Periodo Ref.],"Dentro")</f>
        <v>0</v>
      </c>
      <c r="E25" s="92">
        <f t="array" ref="E25">IFERROR(
AVERAGE(IF(DATOS_[Sexo]=$B25,IF(DATOS_[AGRUP. VALOR. PTO.]=$B24,IF(DATOS_[Check Periodo Ref.]="Dentro",DATOS_[SALARIO BASE Ef],FALSE)))),
0)</f>
        <v>0</v>
      </c>
      <c r="F25" s="93">
        <f t="array" ref="F25">IFERROR(
AVERAGE((IF(DATOS_[[Sexo]:[Sexo]]=$B25,IF(DATOS_[[AGRUP. VALOR. PTO.]:[AGRUP. VALOR. PTO.]]=$B24,IF(DATOS_[[Check Periodo Ref.]:[Check Periodo Ref.]]="Dentro",DATOS_[Conc.Sal.01]))))),
0)</f>
        <v>0</v>
      </c>
      <c r="G25" s="93">
        <f t="array" ref="G25">IFERROR(
AVERAGE((IF(DATOS_[[Sexo]:[Sexo]]=$B25,IF(DATOS_[[AGRUP. VALOR. PTO.]:[AGRUP. VALOR. PTO.]]=$B24,IF(DATOS_[[Check Periodo Ref.]:[Check Periodo Ref.]]="Dentro",DATOS_[Conc.Sal.02]))))),
0)</f>
        <v>0</v>
      </c>
      <c r="H25" s="93">
        <f t="array" ref="H25">IFERROR(
AVERAGE((IF(DATOS_[[Sexo]:[Sexo]]=$B25,IF(DATOS_[[AGRUP. VALOR. PTO.]:[AGRUP. VALOR. PTO.]]=$B24,IF(DATOS_[[Check Periodo Ref.]:[Check Periodo Ref.]]="Dentro",DATOS_[Conc.Sal.03]))))),
0)</f>
        <v>0</v>
      </c>
      <c r="I25" s="93">
        <f t="array" ref="I25">IFERROR(
AVERAGE((IF(DATOS_[[Sexo]:[Sexo]]=$B25,IF(DATOS_[[AGRUP. VALOR. PTO.]:[AGRUP. VALOR. PTO.]]=$B24,IF(DATOS_[[Check Periodo Ref.]:[Check Periodo Ref.]]="Dentro",DATOS_[Conc.Sal.04]))))),
0)</f>
        <v>0</v>
      </c>
      <c r="J25" s="93">
        <f t="array" ref="J25">IFERROR(
AVERAGE((IF(DATOS_[[Sexo]:[Sexo]]=$B25,IF(DATOS_[[AGRUP. VALOR. PTO.]:[AGRUP. VALOR. PTO.]]=$B24,IF(DATOS_[[Check Periodo Ref.]:[Check Periodo Ref.]]="Dentro",DATOS_[Conc.Sal.05]))))),
0)</f>
        <v>0</v>
      </c>
      <c r="K25" s="93">
        <f t="array" ref="K25">IFERROR(
AVERAGE((IF(DATOS_[[Sexo]:[Sexo]]=$B25,IF(DATOS_[[AGRUP. VALOR. PTO.]:[AGRUP. VALOR. PTO.]]=$B24,IF(DATOS_[[Check Periodo Ref.]:[Check Periodo Ref.]]="Dentro",DATOS_[Conc.Sal.06]))))),
0)</f>
        <v>0</v>
      </c>
      <c r="L25" s="93">
        <f t="array" ref="L25">IFERROR(
AVERAGE((IF(DATOS_[[Sexo]:[Sexo]]=$B25,IF(DATOS_[[AGRUP. VALOR. PTO.]:[AGRUP. VALOR. PTO.]]=$B24,IF(DATOS_[[Check Periodo Ref.]:[Check Periodo Ref.]]="Dentro",DATOS_[Conc.Sal.07]))))),
0)</f>
        <v>0</v>
      </c>
      <c r="M25" s="93">
        <f t="array" ref="M25">IFERROR(
AVERAGE((IF(DATOS_[[Sexo]:[Sexo]]=$B25,IF(DATOS_[[AGRUP. VALOR. PTO.]:[AGRUP. VALOR. PTO.]]=$B24,IF(DATOS_[[Check Periodo Ref.]:[Check Periodo Ref.]]="Dentro",DATOS_[Conc.Sal.08]))))),
0)</f>
        <v>0</v>
      </c>
      <c r="N25" s="93">
        <f t="array" ref="N25">IFERROR(
AVERAGE((IF(DATOS_[[Sexo]:[Sexo]]=$B25,IF(DATOS_[[AGRUP. VALOR. PTO.]:[AGRUP. VALOR. PTO.]]=$B24,IF(DATOS_[[Check Periodo Ref.]:[Check Periodo Ref.]]="Dentro",DATOS_[Conc.Sal.09]))))),
0)</f>
        <v>0</v>
      </c>
      <c r="O25" s="93">
        <f t="array" ref="O25">IFERROR(
AVERAGE((IF(DATOS_[[Sexo]:[Sexo]]=$B25,IF(DATOS_[[AGRUP. VALOR. PTO.]:[AGRUP. VALOR. PTO.]]=$B24,IF(DATOS_[[Check Periodo Ref.]:[Check Periodo Ref.]]="Dentro",DATOS_[Conc.Sal.10]))))),
0)</f>
        <v>0</v>
      </c>
      <c r="P25" s="93">
        <f t="array" ref="P25">IFERROR(
AVERAGE((IF(DATOS_[[Sexo]:[Sexo]]=$B25,IF(DATOS_[[AGRUP. VALOR. PTO.]:[AGRUP. VALOR. PTO.]]=$B24,IF(DATOS_[[Check Periodo Ref.]:[Check Periodo Ref.]]="Dentro",DATOS_[Conc.Sal.11]))))),
0)</f>
        <v>0</v>
      </c>
      <c r="Q25" s="93">
        <f t="array" ref="Q25">IFERROR(
AVERAGE((IF(DATOS_[[Sexo]:[Sexo]]=$B25,IF(DATOS_[[AGRUP. VALOR. PTO.]:[AGRUP. VALOR. PTO.]]=$B24,IF(DATOS_[[Check Periodo Ref.]:[Check Periodo Ref.]]="Dentro",DATOS_[Conc.Sal.12]))))),
0)</f>
        <v>0</v>
      </c>
      <c r="R25" s="93">
        <f t="array" ref="R25">IFERROR(
AVERAGE((IF(DATOS_[[Sexo]:[Sexo]]=$B25,IF(DATOS_[[AGRUP. VALOR. PTO.]:[AGRUP. VALOR. PTO.]]=$B24,IF(DATOS_[[Check Periodo Ref.]:[Check Periodo Ref.]]="Dentro",DATOS_[Conc.Sal.13]))))),
0)</f>
        <v>0</v>
      </c>
      <c r="S25" s="93">
        <f t="array" ref="S25">IFERROR(
AVERAGE((IF(DATOS_[[Sexo]:[Sexo]]=$B25,IF(DATOS_[[AGRUP. VALOR. PTO.]:[AGRUP. VALOR. PTO.]]=$B24,IF(DATOS_[[Check Periodo Ref.]:[Check Periodo Ref.]]="Dentro",DATOS_[Conc.Sal.14]))))),
0)</f>
        <v>0</v>
      </c>
      <c r="T25" s="93">
        <f t="array" ref="T25">IFERROR(
AVERAGE((IF(DATOS_[[Sexo]:[Sexo]]=$B25,IF(DATOS_[[AGRUP. VALOR. PTO.]:[AGRUP. VALOR. PTO.]]=$B24,IF(DATOS_[[Check Periodo Ref.]:[Check Periodo Ref.]]="Dentro",DATOS_[Conc.Sal.15]))))),
0)</f>
        <v>0</v>
      </c>
      <c r="U25" s="93">
        <f t="array" ref="U25">IFERROR(
AVERAGE((IF(DATOS_[[Sexo]:[Sexo]]=$B25,IF(DATOS_[[AGRUP. VALOR. PTO.]:[AGRUP. VALOR. PTO.]]=$B24,IF(DATOS_[[Check Periodo Ref.]:[Check Periodo Ref.]]="Dentro",DATOS_[Conc.Sal.16]))))),
0)</f>
        <v>0</v>
      </c>
      <c r="V25" s="93">
        <f t="array" ref="V25">IFERROR(
AVERAGE((IF(DATOS_[[Sexo]:[Sexo]]=$B25,IF(DATOS_[[AGRUP. VALOR. PTO.]:[AGRUP. VALOR. PTO.]]=$B24,IF(DATOS_[[Check Periodo Ref.]:[Check Periodo Ref.]]="Dentro",DATOS_[Conc.Sal.17]))))),
0)</f>
        <v>0</v>
      </c>
      <c r="W25" s="93">
        <f t="array" ref="W25">IFERROR(
AVERAGE((IF(DATOS_[[Sexo]:[Sexo]]=$B25,IF(DATOS_[[AGRUP. VALOR. PTO.]:[AGRUP. VALOR. PTO.]]=$B24,IF(DATOS_[[Check Periodo Ref.]:[Check Periodo Ref.]]="Dentro",DATOS_[Conc.Sal.18]))))),
0)</f>
        <v>0</v>
      </c>
      <c r="X25" s="93">
        <f t="array" ref="X25">IFERROR(
AVERAGE((IF(DATOS_[[Sexo]:[Sexo]]=$B25,IF(DATOS_[[AGRUP. VALOR. PTO.]:[AGRUP. VALOR. PTO.]]=$B24,IF(DATOS_[[Check Periodo Ref.]:[Check Periodo Ref.]]="Dentro",DATOS_[Conc.Sal.19]))))),
0)</f>
        <v>0</v>
      </c>
      <c r="Y25" s="93">
        <f t="array" ref="Y25">IFERROR(
AVERAGE((IF(DATOS_[[Sexo]:[Sexo]]=$B25,IF(DATOS_[[AGRUP. VALOR. PTO.]:[AGRUP. VALOR. PTO.]]=$B24,IF(DATOS_[[Check Periodo Ref.]:[Check Periodo Ref.]]="Dentro",DATOS_[Conc.Sal.20]))))),
0)</f>
        <v>0</v>
      </c>
      <c r="Z25" s="93">
        <f t="array" ref="Z25">IFERROR(
AVERAGE((IF(DATOS_[[Sexo]:[Sexo]]=$B25,IF(DATOS_[[AGRUP. VALOR. PTO.]:[AGRUP. VALOR. PTO.]]=$B24,IF(DATOS_[[Check Periodo Ref.]:[Check Periodo Ref.]]="Dentro",DATOS_[Conc.Sal.21]))))),
0)</f>
        <v>0</v>
      </c>
      <c r="AA25" s="93">
        <f t="array" ref="AA25">IFERROR(
AVERAGE((IF(DATOS_[[Sexo]:[Sexo]]=$B25,IF(DATOS_[[AGRUP. VALOR. PTO.]:[AGRUP. VALOR. PTO.]]=$B24,IF(DATOS_[[Check Periodo Ref.]:[Check Periodo Ref.]]="Dentro",DATOS_[Conc.Sal.22]))))),
0)</f>
        <v>0</v>
      </c>
      <c r="AB25" s="93">
        <f t="array" ref="AB25">IFERROR(
AVERAGE((IF(DATOS_[[Sexo]:[Sexo]]=$B25,IF(DATOS_[[AGRUP. VALOR. PTO.]:[AGRUP. VALOR. PTO.]]=$B24,IF(DATOS_[[Check Periodo Ref.]:[Check Periodo Ref.]]="Dentro",DATOS_[Conc.Sal.23]))))),
0)</f>
        <v>0</v>
      </c>
      <c r="AC25" s="93">
        <f t="array" ref="AC25">IFERROR(
AVERAGE((IF(DATOS_[[Sexo]:[Sexo]]=$B25,IF(DATOS_[[AGRUP. VALOR. PTO.]:[AGRUP. VALOR. PTO.]]=$B24,IF(DATOS_[[Check Periodo Ref.]:[Check Periodo Ref.]]="Dentro",DATOS_[Conc.Sal.24]))))),
0)</f>
        <v>0</v>
      </c>
      <c r="AD25" s="93">
        <f t="array" ref="AD25">IFERROR(
AVERAGE((IF(DATOS_[[Sexo]:[Sexo]]=$B25,IF(DATOS_[[AGRUP. VALOR. PTO.]:[AGRUP. VALOR. PTO.]]=$B24,IF(DATOS_[[Check Periodo Ref.]:[Check Periodo Ref.]]="Dentro",DATOS_[Conc.Sal.25]))))),
0)</f>
        <v>0</v>
      </c>
      <c r="AE25" s="93">
        <f t="array" ref="AE25">IFERROR(
AVERAGE((IF(DATOS_[[Sexo]:[Sexo]]=$B25,IF(DATOS_[[AGRUP. VALOR. PTO.]:[AGRUP. VALOR. PTO.]]=$B24,IF(DATOS_[[Check Periodo Ref.]:[Check Periodo Ref.]]="Dentro",DATOS_[Conc.Sal.26]))))),
0)</f>
        <v>0</v>
      </c>
      <c r="AF25" s="93">
        <f t="array" ref="AF25">IFERROR(
AVERAGE((IF(DATOS_[[Sexo]:[Sexo]]=$B25,IF(DATOS_[[AGRUP. VALOR. PTO.]:[AGRUP. VALOR. PTO.]]=$B24,IF(DATOS_[[Check Periodo Ref.]:[Check Periodo Ref.]]="Dentro",DATOS_[Conc.Sal.27]))))),
0)</f>
        <v>0</v>
      </c>
      <c r="AG25" s="93">
        <f t="array" ref="AG25">IFERROR(
AVERAGE((IF(DATOS_[[Sexo]:[Sexo]]=$B25,IF(DATOS_[[AGRUP. VALOR. PTO.]:[AGRUP. VALOR. PTO.]]=$B24,IF(DATOS_[[Check Periodo Ref.]:[Check Periodo Ref.]]="Dentro",DATOS_[Conc.Sal.28]))))),
0)</f>
        <v>0</v>
      </c>
      <c r="AH25" s="93">
        <f t="array" ref="AH25">IFERROR(
AVERAGE((IF(DATOS_[[Sexo]:[Sexo]]=$B25,IF(DATOS_[[AGRUP. VALOR. PTO.]:[AGRUP. VALOR. PTO.]]=$B24,IF(DATOS_[[Check Periodo Ref.]:[Check Periodo Ref.]]="Dentro",DATOS_[Conc.Sal.29]))))),
0)</f>
        <v>0</v>
      </c>
      <c r="AI25" s="93">
        <f t="array" ref="AI25">IFERROR(
AVERAGE((IF(DATOS_[[Sexo]:[Sexo]]=$B25,IF(DATOS_[[AGRUP. VALOR. PTO.]:[AGRUP. VALOR. PTO.]]=$B24,IF(DATOS_[[Check Periodo Ref.]:[Check Periodo Ref.]]="Dentro",DATOS_[Conc.Sal.30]))))),
0)</f>
        <v>0</v>
      </c>
      <c r="AJ25" s="94">
        <f t="array" ref="AJ25">IFERROR(
AVERAGE(IF(DATOS_[Sexo]=$B25,IF(DATOS_[AGRUP. VALOR. PTO.]=$B24,IF(DATOS_[Check Periodo Ref.]="Dentro",DATOS_[Tot COMPL.SAL Ef],FALSE)))),
0)</f>
        <v>0</v>
      </c>
      <c r="AK25" s="96">
        <f t="array" ref="AK25">IFERROR(
AVERAGE(IF(DATOS_[Sexo]=$B25,IF(DATOS_[AGRUP. VALOR. PTO.]=$B24,IF(DATOS_[Check Periodo Ref.]="Dentro",DATOS_[TOTAL SALARIO Ef],FALSE)))),
0)</f>
        <v>0</v>
      </c>
      <c r="AL25" s="95">
        <f t="array" ref="AL25">IFERROR(
AVERAGE((IF(DATOS_[[Sexo]:[Sexo]]=$B25,IF(DATOS_[[AGRUP. VALOR. PTO.]:[AGRUP. VALOR. PTO.]]=$B24,IF(DATOS_[[Check Periodo Ref.]:[Check Periodo Ref.]]="Dentro",DATOS_[C.Extra.01]))))),
0)</f>
        <v>0</v>
      </c>
      <c r="AM25" s="95">
        <f t="array" ref="AM25">IFERROR(
AVERAGE((IF(DATOS_[[Sexo]:[Sexo]]=$B25,IF(DATOS_[[AGRUP. VALOR. PTO.]:[AGRUP. VALOR. PTO.]]=$B24,IF(DATOS_[[Check Periodo Ref.]:[Check Periodo Ref.]]="Dentro",DATOS_[C.Extra.02]))))),
0)</f>
        <v>0</v>
      </c>
      <c r="AN25" s="95">
        <f t="array" ref="AN25">IFERROR(
AVERAGE((IF(DATOS_[[Sexo]:[Sexo]]=$B25,IF(DATOS_[[AGRUP. VALOR. PTO.]:[AGRUP. VALOR. PTO.]]=$B24,IF(DATOS_[[Check Periodo Ref.]:[Check Periodo Ref.]]="Dentro",DATOS_[C.Extra.03]))))),
0)</f>
        <v>0</v>
      </c>
      <c r="AO25" s="95">
        <f t="array" ref="AO25">IFERROR(
AVERAGE((IF(DATOS_[[Sexo]:[Sexo]]=$B25,IF(DATOS_[[AGRUP. VALOR. PTO.]:[AGRUP. VALOR. PTO.]]=$B24,IF(DATOS_[[Check Periodo Ref.]:[Check Periodo Ref.]]="Dentro",DATOS_[C.Extra.04]))))),
0)</f>
        <v>0</v>
      </c>
      <c r="AP25" s="95">
        <f t="array" ref="AP25">IFERROR(
AVERAGE((IF(DATOS_[[Sexo]:[Sexo]]=$B25,IF(DATOS_[[AGRUP. VALOR. PTO.]:[AGRUP. VALOR. PTO.]]=$B24,IF(DATOS_[[Check Periodo Ref.]:[Check Periodo Ref.]]="Dentro",DATOS_[C.Extra.05]))))),
0)</f>
        <v>0</v>
      </c>
      <c r="AQ25" s="97">
        <f t="array" ref="AQ25">IFERROR(
AVERAGE(IF(DATOS_[Sexo]=$B25,IF(DATOS_[AGRUP. VALOR. PTO.]=$B24,IF(DATOS_[Check Periodo Ref.]="Dentro",DATOS_[Tot Extrasalarial Ef],FALSE)))),
0)</f>
        <v>0</v>
      </c>
      <c r="AR25" s="98">
        <f t="array" ref="AR25">IFERROR(
AVERAGE(IF(DATOS_[Sexo]=$B25,IF(DATOS_[AGRUP. VALOR. PTO.]=$B24,IF(DATOS_[Check Periodo Ref.]="Dentro",DATOS_[TOTAL Retrib Ef],FALSE)))),
0)</f>
        <v>0</v>
      </c>
    </row>
    <row r="26" spans="1:44" x14ac:dyDescent="0.3">
      <c r="A26" s="48" t="str">
        <f t="shared" ref="A26" si="18">+A25</f>
        <v>[ocultar]</v>
      </c>
      <c r="B26" s="46" t="s">
        <v>163</v>
      </c>
      <c r="C26" s="45">
        <f t="array" ref="C26">SUM(IF($B26=DATOS_[Sexo],
IF($B24=DATOS_[AGRUP. VALOR. PTO.],
IF("Dentro"=DATOS_[Check Periodo Ref.],
1/(COUNTIFS(DATOS_[Sexo],$B26,DATOS_[AGRUP. VALOR. PTO.],$B24,DATOS_[Check Periodo Ref.],"Dentro",DATOS_[id],DATOS_[id]))))))</f>
        <v>0</v>
      </c>
      <c r="D26" s="47">
        <f>COUNTIFS(DATOS_[AGRUP. VALOR. PTO.],$B24,DATOS_[Sexo],$B26,DATOS_[Check Periodo Ref.],"Dentro")</f>
        <v>0</v>
      </c>
      <c r="E26" s="92">
        <f t="array" ref="E26">IFERROR(
AVERAGE(IF(DATOS_[Sexo]=$B26,IF(DATOS_[AGRUP. VALOR. PTO.]=$B24,IF(DATOS_[Check Periodo Ref.]="Dentro",DATOS_[SALARIO BASE Ef],FALSE)))),
0)</f>
        <v>0</v>
      </c>
      <c r="F26" s="93">
        <f t="array" ref="F26">IFERROR(
AVERAGE((IF(DATOS_[[Sexo]:[Sexo]]=$B26,IF(DATOS_[[AGRUP. VALOR. PTO.]:[AGRUP. VALOR. PTO.]]=$B24,IF(DATOS_[[Check Periodo Ref.]:[Check Periodo Ref.]]="Dentro",DATOS_[Conc.Sal.01]))))),
0)</f>
        <v>0</v>
      </c>
      <c r="G26" s="93">
        <f t="array" ref="G26">IFERROR(
AVERAGE((IF(DATOS_[[Sexo]:[Sexo]]=$B26,IF(DATOS_[[AGRUP. VALOR. PTO.]:[AGRUP. VALOR. PTO.]]=$B24,IF(DATOS_[[Check Periodo Ref.]:[Check Periodo Ref.]]="Dentro",DATOS_[Conc.Sal.02]))))),
0)</f>
        <v>0</v>
      </c>
      <c r="H26" s="93">
        <f t="array" ref="H26">IFERROR(
AVERAGE((IF(DATOS_[[Sexo]:[Sexo]]=$B26,IF(DATOS_[[AGRUP. VALOR. PTO.]:[AGRUP. VALOR. PTO.]]=$B24,IF(DATOS_[[Check Periodo Ref.]:[Check Periodo Ref.]]="Dentro",DATOS_[Conc.Sal.03]))))),
0)</f>
        <v>0</v>
      </c>
      <c r="I26" s="93">
        <f t="array" ref="I26">IFERROR(
AVERAGE((IF(DATOS_[[Sexo]:[Sexo]]=$B26,IF(DATOS_[[AGRUP. VALOR. PTO.]:[AGRUP. VALOR. PTO.]]=$B24,IF(DATOS_[[Check Periodo Ref.]:[Check Periodo Ref.]]="Dentro",DATOS_[Conc.Sal.04]))))),
0)</f>
        <v>0</v>
      </c>
      <c r="J26" s="93">
        <f t="array" ref="J26">IFERROR(
AVERAGE((IF(DATOS_[[Sexo]:[Sexo]]=$B26,IF(DATOS_[[AGRUP. VALOR. PTO.]:[AGRUP. VALOR. PTO.]]=$B24,IF(DATOS_[[Check Periodo Ref.]:[Check Periodo Ref.]]="Dentro",DATOS_[Conc.Sal.05]))))),
0)</f>
        <v>0</v>
      </c>
      <c r="K26" s="93">
        <f t="array" ref="K26">IFERROR(
AVERAGE((IF(DATOS_[[Sexo]:[Sexo]]=$B26,IF(DATOS_[[AGRUP. VALOR. PTO.]:[AGRUP. VALOR. PTO.]]=$B24,IF(DATOS_[[Check Periodo Ref.]:[Check Periodo Ref.]]="Dentro",DATOS_[Conc.Sal.06]))))),
0)</f>
        <v>0</v>
      </c>
      <c r="L26" s="93">
        <f t="array" ref="L26">IFERROR(
AVERAGE((IF(DATOS_[[Sexo]:[Sexo]]=$B26,IF(DATOS_[[AGRUP. VALOR. PTO.]:[AGRUP. VALOR. PTO.]]=$B24,IF(DATOS_[[Check Periodo Ref.]:[Check Periodo Ref.]]="Dentro",DATOS_[Conc.Sal.07]))))),
0)</f>
        <v>0</v>
      </c>
      <c r="M26" s="93">
        <f t="array" ref="M26">IFERROR(
AVERAGE((IF(DATOS_[[Sexo]:[Sexo]]=$B26,IF(DATOS_[[AGRUP. VALOR. PTO.]:[AGRUP. VALOR. PTO.]]=$B24,IF(DATOS_[[Check Periodo Ref.]:[Check Periodo Ref.]]="Dentro",DATOS_[Conc.Sal.08]))))),
0)</f>
        <v>0</v>
      </c>
      <c r="N26" s="93">
        <f t="array" ref="N26">IFERROR(
AVERAGE((IF(DATOS_[[Sexo]:[Sexo]]=$B26,IF(DATOS_[[AGRUP. VALOR. PTO.]:[AGRUP. VALOR. PTO.]]=$B24,IF(DATOS_[[Check Periodo Ref.]:[Check Periodo Ref.]]="Dentro",DATOS_[Conc.Sal.09]))))),
0)</f>
        <v>0</v>
      </c>
      <c r="O26" s="93">
        <f t="array" ref="O26">IFERROR(
AVERAGE((IF(DATOS_[[Sexo]:[Sexo]]=$B26,IF(DATOS_[[AGRUP. VALOR. PTO.]:[AGRUP. VALOR. PTO.]]=$B24,IF(DATOS_[[Check Periodo Ref.]:[Check Periodo Ref.]]="Dentro",DATOS_[Conc.Sal.10]))))),
0)</f>
        <v>0</v>
      </c>
      <c r="P26" s="93">
        <f t="array" ref="P26">IFERROR(
AVERAGE((IF(DATOS_[[Sexo]:[Sexo]]=$B26,IF(DATOS_[[AGRUP. VALOR. PTO.]:[AGRUP. VALOR. PTO.]]=$B24,IF(DATOS_[[Check Periodo Ref.]:[Check Periodo Ref.]]="Dentro",DATOS_[Conc.Sal.11]))))),
0)</f>
        <v>0</v>
      </c>
      <c r="Q26" s="93">
        <f t="array" ref="Q26">IFERROR(
AVERAGE((IF(DATOS_[[Sexo]:[Sexo]]=$B26,IF(DATOS_[[AGRUP. VALOR. PTO.]:[AGRUP. VALOR. PTO.]]=$B24,IF(DATOS_[[Check Periodo Ref.]:[Check Periodo Ref.]]="Dentro",DATOS_[Conc.Sal.12]))))),
0)</f>
        <v>0</v>
      </c>
      <c r="R26" s="93">
        <f t="array" ref="R26">IFERROR(
AVERAGE((IF(DATOS_[[Sexo]:[Sexo]]=$B26,IF(DATOS_[[AGRUP. VALOR. PTO.]:[AGRUP. VALOR. PTO.]]=$B24,IF(DATOS_[[Check Periodo Ref.]:[Check Periodo Ref.]]="Dentro",DATOS_[Conc.Sal.13]))))),
0)</f>
        <v>0</v>
      </c>
      <c r="S26" s="93">
        <f t="array" ref="S26">IFERROR(
AVERAGE((IF(DATOS_[[Sexo]:[Sexo]]=$B26,IF(DATOS_[[AGRUP. VALOR. PTO.]:[AGRUP. VALOR. PTO.]]=$B24,IF(DATOS_[[Check Periodo Ref.]:[Check Periodo Ref.]]="Dentro",DATOS_[Conc.Sal.14]))))),
0)</f>
        <v>0</v>
      </c>
      <c r="T26" s="93">
        <f t="array" ref="T26">IFERROR(
AVERAGE((IF(DATOS_[[Sexo]:[Sexo]]=$B26,IF(DATOS_[[AGRUP. VALOR. PTO.]:[AGRUP. VALOR. PTO.]]=$B24,IF(DATOS_[[Check Periodo Ref.]:[Check Periodo Ref.]]="Dentro",DATOS_[Conc.Sal.15]))))),
0)</f>
        <v>0</v>
      </c>
      <c r="U26" s="93">
        <f t="array" ref="U26">IFERROR(
AVERAGE((IF(DATOS_[[Sexo]:[Sexo]]=$B26,IF(DATOS_[[AGRUP. VALOR. PTO.]:[AGRUP. VALOR. PTO.]]=$B24,IF(DATOS_[[Check Periodo Ref.]:[Check Periodo Ref.]]="Dentro",DATOS_[Conc.Sal.16]))))),
0)</f>
        <v>0</v>
      </c>
      <c r="V26" s="93">
        <f t="array" ref="V26">IFERROR(
AVERAGE((IF(DATOS_[[Sexo]:[Sexo]]=$B26,IF(DATOS_[[AGRUP. VALOR. PTO.]:[AGRUP. VALOR. PTO.]]=$B24,IF(DATOS_[[Check Periodo Ref.]:[Check Periodo Ref.]]="Dentro",DATOS_[Conc.Sal.17]))))),
0)</f>
        <v>0</v>
      </c>
      <c r="W26" s="93">
        <f t="array" ref="W26">IFERROR(
AVERAGE((IF(DATOS_[[Sexo]:[Sexo]]=$B26,IF(DATOS_[[AGRUP. VALOR. PTO.]:[AGRUP. VALOR. PTO.]]=$B24,IF(DATOS_[[Check Periodo Ref.]:[Check Periodo Ref.]]="Dentro",DATOS_[Conc.Sal.18]))))),
0)</f>
        <v>0</v>
      </c>
      <c r="X26" s="93">
        <f t="array" ref="X26">IFERROR(
AVERAGE((IF(DATOS_[[Sexo]:[Sexo]]=$B26,IF(DATOS_[[AGRUP. VALOR. PTO.]:[AGRUP. VALOR. PTO.]]=$B24,IF(DATOS_[[Check Periodo Ref.]:[Check Periodo Ref.]]="Dentro",DATOS_[Conc.Sal.19]))))),
0)</f>
        <v>0</v>
      </c>
      <c r="Y26" s="93">
        <f t="array" ref="Y26">IFERROR(
AVERAGE((IF(DATOS_[[Sexo]:[Sexo]]=$B26,IF(DATOS_[[AGRUP. VALOR. PTO.]:[AGRUP. VALOR. PTO.]]=$B24,IF(DATOS_[[Check Periodo Ref.]:[Check Periodo Ref.]]="Dentro",DATOS_[Conc.Sal.20]))))),
0)</f>
        <v>0</v>
      </c>
      <c r="Z26" s="93">
        <f t="array" ref="Z26">IFERROR(
AVERAGE((IF(DATOS_[[Sexo]:[Sexo]]=$B26,IF(DATOS_[[AGRUP. VALOR. PTO.]:[AGRUP. VALOR. PTO.]]=$B24,IF(DATOS_[[Check Periodo Ref.]:[Check Periodo Ref.]]="Dentro",DATOS_[Conc.Sal.21]))))),
0)</f>
        <v>0</v>
      </c>
      <c r="AA26" s="93">
        <f t="array" ref="AA26">IFERROR(
AVERAGE((IF(DATOS_[[Sexo]:[Sexo]]=$B26,IF(DATOS_[[AGRUP. VALOR. PTO.]:[AGRUP. VALOR. PTO.]]=$B24,IF(DATOS_[[Check Periodo Ref.]:[Check Periodo Ref.]]="Dentro",DATOS_[Conc.Sal.22]))))),
0)</f>
        <v>0</v>
      </c>
      <c r="AB26" s="93">
        <f t="array" ref="AB26">IFERROR(
AVERAGE((IF(DATOS_[[Sexo]:[Sexo]]=$B26,IF(DATOS_[[AGRUP. VALOR. PTO.]:[AGRUP. VALOR. PTO.]]=$B24,IF(DATOS_[[Check Periodo Ref.]:[Check Periodo Ref.]]="Dentro",DATOS_[Conc.Sal.23]))))),
0)</f>
        <v>0</v>
      </c>
      <c r="AC26" s="93">
        <f t="array" ref="AC26">IFERROR(
AVERAGE((IF(DATOS_[[Sexo]:[Sexo]]=$B26,IF(DATOS_[[AGRUP. VALOR. PTO.]:[AGRUP. VALOR. PTO.]]=$B24,IF(DATOS_[[Check Periodo Ref.]:[Check Periodo Ref.]]="Dentro",DATOS_[Conc.Sal.24]))))),
0)</f>
        <v>0</v>
      </c>
      <c r="AD26" s="93">
        <f t="array" ref="AD26">IFERROR(
AVERAGE((IF(DATOS_[[Sexo]:[Sexo]]=$B26,IF(DATOS_[[AGRUP. VALOR. PTO.]:[AGRUP. VALOR. PTO.]]=$B24,IF(DATOS_[[Check Periodo Ref.]:[Check Periodo Ref.]]="Dentro",DATOS_[Conc.Sal.25]))))),
0)</f>
        <v>0</v>
      </c>
      <c r="AE26" s="93">
        <f t="array" ref="AE26">IFERROR(
AVERAGE((IF(DATOS_[[Sexo]:[Sexo]]=$B26,IF(DATOS_[[AGRUP. VALOR. PTO.]:[AGRUP. VALOR. PTO.]]=$B24,IF(DATOS_[[Check Periodo Ref.]:[Check Periodo Ref.]]="Dentro",DATOS_[Conc.Sal.26]))))),
0)</f>
        <v>0</v>
      </c>
      <c r="AF26" s="93">
        <f t="array" ref="AF26">IFERROR(
AVERAGE((IF(DATOS_[[Sexo]:[Sexo]]=$B26,IF(DATOS_[[AGRUP. VALOR. PTO.]:[AGRUP. VALOR. PTO.]]=$B24,IF(DATOS_[[Check Periodo Ref.]:[Check Periodo Ref.]]="Dentro",DATOS_[Conc.Sal.27]))))),
0)</f>
        <v>0</v>
      </c>
      <c r="AG26" s="93">
        <f t="array" ref="AG26">IFERROR(
AVERAGE((IF(DATOS_[[Sexo]:[Sexo]]=$B26,IF(DATOS_[[AGRUP. VALOR. PTO.]:[AGRUP. VALOR. PTO.]]=$B24,IF(DATOS_[[Check Periodo Ref.]:[Check Periodo Ref.]]="Dentro",DATOS_[Conc.Sal.28]))))),
0)</f>
        <v>0</v>
      </c>
      <c r="AH26" s="93">
        <f t="array" ref="AH26">IFERROR(
AVERAGE((IF(DATOS_[[Sexo]:[Sexo]]=$B26,IF(DATOS_[[AGRUP. VALOR. PTO.]:[AGRUP. VALOR. PTO.]]=$B24,IF(DATOS_[[Check Periodo Ref.]:[Check Periodo Ref.]]="Dentro",DATOS_[Conc.Sal.29]))))),
0)</f>
        <v>0</v>
      </c>
      <c r="AI26" s="93">
        <f t="array" ref="AI26">IFERROR(
AVERAGE((IF(DATOS_[[Sexo]:[Sexo]]=$B26,IF(DATOS_[[AGRUP. VALOR. PTO.]:[AGRUP. VALOR. PTO.]]=$B24,IF(DATOS_[[Check Periodo Ref.]:[Check Periodo Ref.]]="Dentro",DATOS_[Conc.Sal.30]))))),
0)</f>
        <v>0</v>
      </c>
      <c r="AJ26" s="94">
        <f t="array" ref="AJ26">IFERROR(
AVERAGE(IF(DATOS_[Sexo]=$B26,IF(DATOS_[AGRUP. VALOR. PTO.]=$B24,IF(DATOS_[Check Periodo Ref.]="Dentro",DATOS_[Tot COMPL.SAL Ef],FALSE)))),
0)</f>
        <v>0</v>
      </c>
      <c r="AK26" s="96">
        <f t="array" ref="AK26">IFERROR(
AVERAGE(IF(DATOS_[Sexo]=$B26,IF(DATOS_[AGRUP. VALOR. PTO.]=$B24,IF(DATOS_[Check Periodo Ref.]="Dentro",DATOS_[TOTAL SALARIO Ef],FALSE)))),
0)</f>
        <v>0</v>
      </c>
      <c r="AL26" s="95">
        <f t="array" ref="AL26">IFERROR(
AVERAGE((IF(DATOS_[[Sexo]:[Sexo]]=$B26,IF(DATOS_[[AGRUP. VALOR. PTO.]:[AGRUP. VALOR. PTO.]]=$B24,IF(DATOS_[[Check Periodo Ref.]:[Check Periodo Ref.]]="Dentro",DATOS_[C.Extra.01]))))),
0)</f>
        <v>0</v>
      </c>
      <c r="AM26" s="95">
        <f t="array" ref="AM26">IFERROR(
AVERAGE((IF(DATOS_[[Sexo]:[Sexo]]=$B26,IF(DATOS_[[AGRUP. VALOR. PTO.]:[AGRUP. VALOR. PTO.]]=$B24,IF(DATOS_[[Check Periodo Ref.]:[Check Periodo Ref.]]="Dentro",DATOS_[C.Extra.02]))))),
0)</f>
        <v>0</v>
      </c>
      <c r="AN26" s="95">
        <f t="array" ref="AN26">IFERROR(
AVERAGE((IF(DATOS_[[Sexo]:[Sexo]]=$B26,IF(DATOS_[[AGRUP. VALOR. PTO.]:[AGRUP. VALOR. PTO.]]=$B24,IF(DATOS_[[Check Periodo Ref.]:[Check Periodo Ref.]]="Dentro",DATOS_[C.Extra.03]))))),
0)</f>
        <v>0</v>
      </c>
      <c r="AO26" s="95">
        <f t="array" ref="AO26">IFERROR(
AVERAGE((IF(DATOS_[[Sexo]:[Sexo]]=$B26,IF(DATOS_[[AGRUP. VALOR. PTO.]:[AGRUP. VALOR. PTO.]]=$B24,IF(DATOS_[[Check Periodo Ref.]:[Check Periodo Ref.]]="Dentro",DATOS_[C.Extra.04]))))),
0)</f>
        <v>0</v>
      </c>
      <c r="AP26" s="95">
        <f t="array" ref="AP26">IFERROR(
AVERAGE((IF(DATOS_[[Sexo]:[Sexo]]=$B26,IF(DATOS_[[AGRUP. VALOR. PTO.]:[AGRUP. VALOR. PTO.]]=$B24,IF(DATOS_[[Check Periodo Ref.]:[Check Periodo Ref.]]="Dentro",DATOS_[C.Extra.05]))))),
0)</f>
        <v>0</v>
      </c>
      <c r="AQ26" s="97">
        <f t="array" ref="AQ26">IFERROR(
AVERAGE(IF(DATOS_[Sexo]=$B26,IF(DATOS_[AGRUP. VALOR. PTO.]=$B24,IF(DATOS_[Check Periodo Ref.]="Dentro",DATOS_[Tot Extrasalarial Ef],FALSE)))),
0)</f>
        <v>0</v>
      </c>
      <c r="AR26" s="98">
        <f t="array" ref="AR26">IFERROR(
AVERAGE(IF(DATOS_[Sexo]=$B26,IF(DATOS_[AGRUP. VALOR. PTO.]=$B24,IF(DATOS_[Check Periodo Ref.]="Dentro",DATOS_[TOTAL Retrib Ef],FALSE)))),
0)</f>
        <v>0</v>
      </c>
    </row>
    <row r="27" spans="1:44" ht="17.25" thickBot="1" x14ac:dyDescent="0.35">
      <c r="A27" s="48" t="str">
        <f t="shared" ref="A27" si="19">+A28</f>
        <v>[ocultar]</v>
      </c>
      <c r="B27" s="51" t="s">
        <v>307</v>
      </c>
      <c r="C27" s="91"/>
      <c r="D27" s="52"/>
      <c r="E27" s="139" t="str">
        <f t="shared" ref="E27:AR27" si="20">IFERROR((E28-E29)/E28,"")</f>
        <v/>
      </c>
      <c r="F27" s="179" t="str">
        <f t="shared" si="20"/>
        <v/>
      </c>
      <c r="G27" s="180" t="str">
        <f t="shared" si="20"/>
        <v/>
      </c>
      <c r="H27" s="180" t="str">
        <f t="shared" si="20"/>
        <v/>
      </c>
      <c r="I27" s="180" t="str">
        <f t="shared" si="20"/>
        <v/>
      </c>
      <c r="J27" s="181" t="str">
        <f t="shared" si="20"/>
        <v/>
      </c>
      <c r="K27" s="182" t="str">
        <f t="shared" si="20"/>
        <v/>
      </c>
      <c r="L27" s="182" t="str">
        <f t="shared" si="20"/>
        <v/>
      </c>
      <c r="M27" s="182" t="str">
        <f t="shared" si="20"/>
        <v/>
      </c>
      <c r="N27" s="182" t="str">
        <f t="shared" si="20"/>
        <v/>
      </c>
      <c r="O27" s="182" t="str">
        <f t="shared" si="20"/>
        <v/>
      </c>
      <c r="P27" s="182" t="str">
        <f t="shared" si="20"/>
        <v/>
      </c>
      <c r="Q27" s="182" t="str">
        <f t="shared" si="20"/>
        <v/>
      </c>
      <c r="R27" s="182" t="str">
        <f t="shared" si="20"/>
        <v/>
      </c>
      <c r="S27" s="182" t="str">
        <f t="shared" si="20"/>
        <v/>
      </c>
      <c r="T27" s="182" t="str">
        <f t="shared" si="20"/>
        <v/>
      </c>
      <c r="U27" s="182" t="str">
        <f t="shared" si="20"/>
        <v/>
      </c>
      <c r="V27" s="181" t="str">
        <f t="shared" si="20"/>
        <v/>
      </c>
      <c r="W27" s="181" t="str">
        <f t="shared" si="20"/>
        <v/>
      </c>
      <c r="X27" s="181" t="str">
        <f t="shared" si="20"/>
        <v/>
      </c>
      <c r="Y27" s="181" t="str">
        <f t="shared" si="20"/>
        <v/>
      </c>
      <c r="Z27" s="181" t="str">
        <f t="shared" si="20"/>
        <v/>
      </c>
      <c r="AA27" s="181" t="str">
        <f t="shared" si="20"/>
        <v/>
      </c>
      <c r="AB27" s="181" t="str">
        <f t="shared" si="20"/>
        <v/>
      </c>
      <c r="AC27" s="181" t="str">
        <f t="shared" si="20"/>
        <v/>
      </c>
      <c r="AD27" s="181" t="str">
        <f t="shared" si="20"/>
        <v/>
      </c>
      <c r="AE27" s="181" t="str">
        <f t="shared" si="20"/>
        <v/>
      </c>
      <c r="AF27" s="181" t="str">
        <f t="shared" si="20"/>
        <v/>
      </c>
      <c r="AG27" s="181" t="str">
        <f t="shared" si="20"/>
        <v/>
      </c>
      <c r="AH27" s="181" t="str">
        <f t="shared" si="20"/>
        <v/>
      </c>
      <c r="AI27" s="181" t="str">
        <f t="shared" si="20"/>
        <v/>
      </c>
      <c r="AJ27" s="140" t="str">
        <f t="shared" si="20"/>
        <v/>
      </c>
      <c r="AK27" s="143" t="str">
        <f t="shared" si="20"/>
        <v/>
      </c>
      <c r="AL27" s="184" t="str">
        <f t="shared" si="20"/>
        <v/>
      </c>
      <c r="AM27" s="184" t="str">
        <f t="shared" si="20"/>
        <v/>
      </c>
      <c r="AN27" s="184" t="str">
        <f t="shared" si="20"/>
        <v/>
      </c>
      <c r="AO27" s="184" t="str">
        <f t="shared" si="20"/>
        <v/>
      </c>
      <c r="AP27" s="184" t="str">
        <f t="shared" si="20"/>
        <v/>
      </c>
      <c r="AQ27" s="141" t="str">
        <f t="shared" si="20"/>
        <v/>
      </c>
      <c r="AR27" s="142" t="str">
        <f t="shared" si="20"/>
        <v/>
      </c>
    </row>
    <row r="28" spans="1:44" x14ac:dyDescent="0.3">
      <c r="A28" s="48" t="str">
        <f t="shared" ref="A28" si="21">+IF(C28+C29=0,"[ocultar]","")</f>
        <v>[ocultar]</v>
      </c>
      <c r="B28" s="46" t="s">
        <v>162</v>
      </c>
      <c r="C28" s="45">
        <f t="array" ref="C28">SUM(IF($B28=DATOS_[Sexo],
IF($B27=DATOS_[AGRUP. VALOR. PTO.],
IF("Dentro"=DATOS_[Check Periodo Ref.],
1/(COUNTIFS(DATOS_[Sexo],$B28,DATOS_[AGRUP. VALOR. PTO.],$B27,DATOS_[Check Periodo Ref.],"Dentro",DATOS_[id],DATOS_[id]))))))</f>
        <v>0</v>
      </c>
      <c r="D28" s="47">
        <f>COUNTIFS(DATOS_[AGRUP. VALOR. PTO.],$B27,DATOS_[Sexo],$B28,DATOS_[Check Periodo Ref.],"Dentro")</f>
        <v>0</v>
      </c>
      <c r="E28" s="92">
        <f t="array" ref="E28">IFERROR(
AVERAGE(IF(DATOS_[Sexo]=$B28,IF(DATOS_[AGRUP. VALOR. PTO.]=$B27,IF(DATOS_[Check Periodo Ref.]="Dentro",DATOS_[SALARIO BASE Ef],FALSE)))),
0)</f>
        <v>0</v>
      </c>
      <c r="F28" s="93">
        <f t="array" ref="F28">IFERROR(
AVERAGE((IF(DATOS_[[Sexo]:[Sexo]]=$B28,IF(DATOS_[[AGRUP. VALOR. PTO.]:[AGRUP. VALOR. PTO.]]=$B27,IF(DATOS_[[Check Periodo Ref.]:[Check Periodo Ref.]]="Dentro",DATOS_[Conc.Sal.01]))))),
0)</f>
        <v>0</v>
      </c>
      <c r="G28" s="93">
        <f t="array" ref="G28">IFERROR(
AVERAGE((IF(DATOS_[[Sexo]:[Sexo]]=$B28,IF(DATOS_[[AGRUP. VALOR. PTO.]:[AGRUP. VALOR. PTO.]]=$B27,IF(DATOS_[[Check Periodo Ref.]:[Check Periodo Ref.]]="Dentro",DATOS_[Conc.Sal.02]))))),
0)</f>
        <v>0</v>
      </c>
      <c r="H28" s="93">
        <f t="array" ref="H28">IFERROR(
AVERAGE((IF(DATOS_[[Sexo]:[Sexo]]=$B28,IF(DATOS_[[AGRUP. VALOR. PTO.]:[AGRUP. VALOR. PTO.]]=$B27,IF(DATOS_[[Check Periodo Ref.]:[Check Periodo Ref.]]="Dentro",DATOS_[Conc.Sal.03]))))),
0)</f>
        <v>0</v>
      </c>
      <c r="I28" s="93">
        <f t="array" ref="I28">IFERROR(
AVERAGE((IF(DATOS_[[Sexo]:[Sexo]]=$B28,IF(DATOS_[[AGRUP. VALOR. PTO.]:[AGRUP. VALOR. PTO.]]=$B27,IF(DATOS_[[Check Periodo Ref.]:[Check Periodo Ref.]]="Dentro",DATOS_[Conc.Sal.04]))))),
0)</f>
        <v>0</v>
      </c>
      <c r="J28" s="93">
        <f t="array" ref="J28">IFERROR(
AVERAGE((IF(DATOS_[[Sexo]:[Sexo]]=$B28,IF(DATOS_[[AGRUP. VALOR. PTO.]:[AGRUP. VALOR. PTO.]]=$B27,IF(DATOS_[[Check Periodo Ref.]:[Check Periodo Ref.]]="Dentro",DATOS_[Conc.Sal.05]))))),
0)</f>
        <v>0</v>
      </c>
      <c r="K28" s="93">
        <f t="array" ref="K28">IFERROR(
AVERAGE((IF(DATOS_[[Sexo]:[Sexo]]=$B28,IF(DATOS_[[AGRUP. VALOR. PTO.]:[AGRUP. VALOR. PTO.]]=$B27,IF(DATOS_[[Check Periodo Ref.]:[Check Periodo Ref.]]="Dentro",DATOS_[Conc.Sal.06]))))),
0)</f>
        <v>0</v>
      </c>
      <c r="L28" s="93">
        <f t="array" ref="L28">IFERROR(
AVERAGE((IF(DATOS_[[Sexo]:[Sexo]]=$B28,IF(DATOS_[[AGRUP. VALOR. PTO.]:[AGRUP. VALOR. PTO.]]=$B27,IF(DATOS_[[Check Periodo Ref.]:[Check Periodo Ref.]]="Dentro",DATOS_[Conc.Sal.07]))))),
0)</f>
        <v>0</v>
      </c>
      <c r="M28" s="93">
        <f t="array" ref="M28">IFERROR(
AVERAGE((IF(DATOS_[[Sexo]:[Sexo]]=$B28,IF(DATOS_[[AGRUP. VALOR. PTO.]:[AGRUP. VALOR. PTO.]]=$B27,IF(DATOS_[[Check Periodo Ref.]:[Check Periodo Ref.]]="Dentro",DATOS_[Conc.Sal.08]))))),
0)</f>
        <v>0</v>
      </c>
      <c r="N28" s="93">
        <f t="array" ref="N28">IFERROR(
AVERAGE((IF(DATOS_[[Sexo]:[Sexo]]=$B28,IF(DATOS_[[AGRUP. VALOR. PTO.]:[AGRUP. VALOR. PTO.]]=$B27,IF(DATOS_[[Check Periodo Ref.]:[Check Periodo Ref.]]="Dentro",DATOS_[Conc.Sal.09]))))),
0)</f>
        <v>0</v>
      </c>
      <c r="O28" s="93">
        <f t="array" ref="O28">IFERROR(
AVERAGE((IF(DATOS_[[Sexo]:[Sexo]]=$B28,IF(DATOS_[[AGRUP. VALOR. PTO.]:[AGRUP. VALOR. PTO.]]=$B27,IF(DATOS_[[Check Periodo Ref.]:[Check Periodo Ref.]]="Dentro",DATOS_[Conc.Sal.10]))))),
0)</f>
        <v>0</v>
      </c>
      <c r="P28" s="93">
        <f t="array" ref="P28">IFERROR(
AVERAGE((IF(DATOS_[[Sexo]:[Sexo]]=$B28,IF(DATOS_[[AGRUP. VALOR. PTO.]:[AGRUP. VALOR. PTO.]]=$B27,IF(DATOS_[[Check Periodo Ref.]:[Check Periodo Ref.]]="Dentro",DATOS_[Conc.Sal.11]))))),
0)</f>
        <v>0</v>
      </c>
      <c r="Q28" s="93">
        <f t="array" ref="Q28">IFERROR(
AVERAGE((IF(DATOS_[[Sexo]:[Sexo]]=$B28,IF(DATOS_[[AGRUP. VALOR. PTO.]:[AGRUP. VALOR. PTO.]]=$B27,IF(DATOS_[[Check Periodo Ref.]:[Check Periodo Ref.]]="Dentro",DATOS_[Conc.Sal.12]))))),
0)</f>
        <v>0</v>
      </c>
      <c r="R28" s="93">
        <f t="array" ref="R28">IFERROR(
AVERAGE((IF(DATOS_[[Sexo]:[Sexo]]=$B28,IF(DATOS_[[AGRUP. VALOR. PTO.]:[AGRUP. VALOR. PTO.]]=$B27,IF(DATOS_[[Check Periodo Ref.]:[Check Periodo Ref.]]="Dentro",DATOS_[Conc.Sal.13]))))),
0)</f>
        <v>0</v>
      </c>
      <c r="S28" s="93">
        <f t="array" ref="S28">IFERROR(
AVERAGE((IF(DATOS_[[Sexo]:[Sexo]]=$B28,IF(DATOS_[[AGRUP. VALOR. PTO.]:[AGRUP. VALOR. PTO.]]=$B27,IF(DATOS_[[Check Periodo Ref.]:[Check Periodo Ref.]]="Dentro",DATOS_[Conc.Sal.14]))))),
0)</f>
        <v>0</v>
      </c>
      <c r="T28" s="93">
        <f t="array" ref="T28">IFERROR(
AVERAGE((IF(DATOS_[[Sexo]:[Sexo]]=$B28,IF(DATOS_[[AGRUP. VALOR. PTO.]:[AGRUP. VALOR. PTO.]]=$B27,IF(DATOS_[[Check Periodo Ref.]:[Check Periodo Ref.]]="Dentro",DATOS_[Conc.Sal.15]))))),
0)</f>
        <v>0</v>
      </c>
      <c r="U28" s="93">
        <f t="array" ref="U28">IFERROR(
AVERAGE((IF(DATOS_[[Sexo]:[Sexo]]=$B28,IF(DATOS_[[AGRUP. VALOR. PTO.]:[AGRUP. VALOR. PTO.]]=$B27,IF(DATOS_[[Check Periodo Ref.]:[Check Periodo Ref.]]="Dentro",DATOS_[Conc.Sal.16]))))),
0)</f>
        <v>0</v>
      </c>
      <c r="V28" s="93">
        <f t="array" ref="V28">IFERROR(
AVERAGE((IF(DATOS_[[Sexo]:[Sexo]]=$B28,IF(DATOS_[[AGRUP. VALOR. PTO.]:[AGRUP. VALOR. PTO.]]=$B27,IF(DATOS_[[Check Periodo Ref.]:[Check Periodo Ref.]]="Dentro",DATOS_[Conc.Sal.17]))))),
0)</f>
        <v>0</v>
      </c>
      <c r="W28" s="93">
        <f t="array" ref="W28">IFERROR(
AVERAGE((IF(DATOS_[[Sexo]:[Sexo]]=$B28,IF(DATOS_[[AGRUP. VALOR. PTO.]:[AGRUP. VALOR. PTO.]]=$B27,IF(DATOS_[[Check Periodo Ref.]:[Check Periodo Ref.]]="Dentro",DATOS_[Conc.Sal.18]))))),
0)</f>
        <v>0</v>
      </c>
      <c r="X28" s="93">
        <f t="array" ref="X28">IFERROR(
AVERAGE((IF(DATOS_[[Sexo]:[Sexo]]=$B28,IF(DATOS_[[AGRUP. VALOR. PTO.]:[AGRUP. VALOR. PTO.]]=$B27,IF(DATOS_[[Check Periodo Ref.]:[Check Periodo Ref.]]="Dentro",DATOS_[Conc.Sal.19]))))),
0)</f>
        <v>0</v>
      </c>
      <c r="Y28" s="93">
        <f t="array" ref="Y28">IFERROR(
AVERAGE((IF(DATOS_[[Sexo]:[Sexo]]=$B28,IF(DATOS_[[AGRUP. VALOR. PTO.]:[AGRUP. VALOR. PTO.]]=$B27,IF(DATOS_[[Check Periodo Ref.]:[Check Periodo Ref.]]="Dentro",DATOS_[Conc.Sal.20]))))),
0)</f>
        <v>0</v>
      </c>
      <c r="Z28" s="93">
        <f t="array" ref="Z28">IFERROR(
AVERAGE((IF(DATOS_[[Sexo]:[Sexo]]=$B28,IF(DATOS_[[AGRUP. VALOR. PTO.]:[AGRUP. VALOR. PTO.]]=$B27,IF(DATOS_[[Check Periodo Ref.]:[Check Periodo Ref.]]="Dentro",DATOS_[Conc.Sal.21]))))),
0)</f>
        <v>0</v>
      </c>
      <c r="AA28" s="93">
        <f t="array" ref="AA28">IFERROR(
AVERAGE((IF(DATOS_[[Sexo]:[Sexo]]=$B28,IF(DATOS_[[AGRUP. VALOR. PTO.]:[AGRUP. VALOR. PTO.]]=$B27,IF(DATOS_[[Check Periodo Ref.]:[Check Periodo Ref.]]="Dentro",DATOS_[Conc.Sal.22]))))),
0)</f>
        <v>0</v>
      </c>
      <c r="AB28" s="93">
        <f t="array" ref="AB28">IFERROR(
AVERAGE((IF(DATOS_[[Sexo]:[Sexo]]=$B28,IF(DATOS_[[AGRUP. VALOR. PTO.]:[AGRUP. VALOR. PTO.]]=$B27,IF(DATOS_[[Check Periodo Ref.]:[Check Periodo Ref.]]="Dentro",DATOS_[Conc.Sal.23]))))),
0)</f>
        <v>0</v>
      </c>
      <c r="AC28" s="93">
        <f t="array" ref="AC28">IFERROR(
AVERAGE((IF(DATOS_[[Sexo]:[Sexo]]=$B28,IF(DATOS_[[AGRUP. VALOR. PTO.]:[AGRUP. VALOR. PTO.]]=$B27,IF(DATOS_[[Check Periodo Ref.]:[Check Periodo Ref.]]="Dentro",DATOS_[Conc.Sal.24]))))),
0)</f>
        <v>0</v>
      </c>
      <c r="AD28" s="93">
        <f t="array" ref="AD28">IFERROR(
AVERAGE((IF(DATOS_[[Sexo]:[Sexo]]=$B28,IF(DATOS_[[AGRUP. VALOR. PTO.]:[AGRUP. VALOR. PTO.]]=$B27,IF(DATOS_[[Check Periodo Ref.]:[Check Periodo Ref.]]="Dentro",DATOS_[Conc.Sal.25]))))),
0)</f>
        <v>0</v>
      </c>
      <c r="AE28" s="93">
        <f t="array" ref="AE28">IFERROR(
AVERAGE((IF(DATOS_[[Sexo]:[Sexo]]=$B28,IF(DATOS_[[AGRUP. VALOR. PTO.]:[AGRUP. VALOR. PTO.]]=$B27,IF(DATOS_[[Check Periodo Ref.]:[Check Periodo Ref.]]="Dentro",DATOS_[Conc.Sal.26]))))),
0)</f>
        <v>0</v>
      </c>
      <c r="AF28" s="93">
        <f t="array" ref="AF28">IFERROR(
AVERAGE((IF(DATOS_[[Sexo]:[Sexo]]=$B28,IF(DATOS_[[AGRUP. VALOR. PTO.]:[AGRUP. VALOR. PTO.]]=$B27,IF(DATOS_[[Check Periodo Ref.]:[Check Periodo Ref.]]="Dentro",DATOS_[Conc.Sal.27]))))),
0)</f>
        <v>0</v>
      </c>
      <c r="AG28" s="93">
        <f t="array" ref="AG28">IFERROR(
AVERAGE((IF(DATOS_[[Sexo]:[Sexo]]=$B28,IF(DATOS_[[AGRUP. VALOR. PTO.]:[AGRUP. VALOR. PTO.]]=$B27,IF(DATOS_[[Check Periodo Ref.]:[Check Periodo Ref.]]="Dentro",DATOS_[Conc.Sal.28]))))),
0)</f>
        <v>0</v>
      </c>
      <c r="AH28" s="93">
        <f t="array" ref="AH28">IFERROR(
AVERAGE((IF(DATOS_[[Sexo]:[Sexo]]=$B28,IF(DATOS_[[AGRUP. VALOR. PTO.]:[AGRUP. VALOR. PTO.]]=$B27,IF(DATOS_[[Check Periodo Ref.]:[Check Periodo Ref.]]="Dentro",DATOS_[Conc.Sal.29]))))),
0)</f>
        <v>0</v>
      </c>
      <c r="AI28" s="93">
        <f t="array" ref="AI28">IFERROR(
AVERAGE((IF(DATOS_[[Sexo]:[Sexo]]=$B28,IF(DATOS_[[AGRUP. VALOR. PTO.]:[AGRUP. VALOR. PTO.]]=$B27,IF(DATOS_[[Check Periodo Ref.]:[Check Periodo Ref.]]="Dentro",DATOS_[Conc.Sal.30]))))),
0)</f>
        <v>0</v>
      </c>
      <c r="AJ28" s="94">
        <f t="array" ref="AJ28">IFERROR(
AVERAGE(IF(DATOS_[Sexo]=$B28,IF(DATOS_[AGRUP. VALOR. PTO.]=$B27,IF(DATOS_[Check Periodo Ref.]="Dentro",DATOS_[Tot COMPL.SAL Ef],FALSE)))),
0)</f>
        <v>0</v>
      </c>
      <c r="AK28" s="96">
        <f t="array" ref="AK28">IFERROR(
AVERAGE(IF(DATOS_[Sexo]=$B28,IF(DATOS_[AGRUP. VALOR. PTO.]=$B27,IF(DATOS_[Check Periodo Ref.]="Dentro",DATOS_[TOTAL SALARIO Ef],FALSE)))),
0)</f>
        <v>0</v>
      </c>
      <c r="AL28" s="95">
        <f t="array" ref="AL28">IFERROR(
AVERAGE((IF(DATOS_[[Sexo]:[Sexo]]=$B28,IF(DATOS_[[AGRUP. VALOR. PTO.]:[AGRUP. VALOR. PTO.]]=$B27,IF(DATOS_[[Check Periodo Ref.]:[Check Periodo Ref.]]="Dentro",DATOS_[C.Extra.01]))))),
0)</f>
        <v>0</v>
      </c>
      <c r="AM28" s="95">
        <f t="array" ref="AM28">IFERROR(
AVERAGE((IF(DATOS_[[Sexo]:[Sexo]]=$B28,IF(DATOS_[[AGRUP. VALOR. PTO.]:[AGRUP. VALOR. PTO.]]=$B27,IF(DATOS_[[Check Periodo Ref.]:[Check Periodo Ref.]]="Dentro",DATOS_[C.Extra.02]))))),
0)</f>
        <v>0</v>
      </c>
      <c r="AN28" s="95">
        <f t="array" ref="AN28">IFERROR(
AVERAGE((IF(DATOS_[[Sexo]:[Sexo]]=$B28,IF(DATOS_[[AGRUP. VALOR. PTO.]:[AGRUP. VALOR. PTO.]]=$B27,IF(DATOS_[[Check Periodo Ref.]:[Check Periodo Ref.]]="Dentro",DATOS_[C.Extra.03]))))),
0)</f>
        <v>0</v>
      </c>
      <c r="AO28" s="95">
        <f t="array" ref="AO28">IFERROR(
AVERAGE((IF(DATOS_[[Sexo]:[Sexo]]=$B28,IF(DATOS_[[AGRUP. VALOR. PTO.]:[AGRUP. VALOR. PTO.]]=$B27,IF(DATOS_[[Check Periodo Ref.]:[Check Periodo Ref.]]="Dentro",DATOS_[C.Extra.04]))))),
0)</f>
        <v>0</v>
      </c>
      <c r="AP28" s="95">
        <f t="array" ref="AP28">IFERROR(
AVERAGE((IF(DATOS_[[Sexo]:[Sexo]]=$B28,IF(DATOS_[[AGRUP. VALOR. PTO.]:[AGRUP. VALOR. PTO.]]=$B27,IF(DATOS_[[Check Periodo Ref.]:[Check Periodo Ref.]]="Dentro",DATOS_[C.Extra.05]))))),
0)</f>
        <v>0</v>
      </c>
      <c r="AQ28" s="97">
        <f t="array" ref="AQ28">IFERROR(
AVERAGE(IF(DATOS_[Sexo]=$B28,IF(DATOS_[AGRUP. VALOR. PTO.]=$B27,IF(DATOS_[Check Periodo Ref.]="Dentro",DATOS_[Tot Extrasalarial Ef],FALSE)))),
0)</f>
        <v>0</v>
      </c>
      <c r="AR28" s="98">
        <f t="array" ref="AR28">IFERROR(
AVERAGE(IF(DATOS_[Sexo]=$B28,IF(DATOS_[AGRUP. VALOR. PTO.]=$B27,IF(DATOS_[Check Periodo Ref.]="Dentro",DATOS_[TOTAL Retrib Ef],FALSE)))),
0)</f>
        <v>0</v>
      </c>
    </row>
    <row r="29" spans="1:44" x14ac:dyDescent="0.3">
      <c r="A29" s="48" t="str">
        <f t="shared" ref="A29" si="22">+A28</f>
        <v>[ocultar]</v>
      </c>
      <c r="B29" s="46" t="s">
        <v>163</v>
      </c>
      <c r="C29" s="45">
        <f t="array" ref="C29">SUM(IF($B29=DATOS_[Sexo],
IF($B27=DATOS_[AGRUP. VALOR. PTO.],
IF("Dentro"=DATOS_[Check Periodo Ref.],
1/(COUNTIFS(DATOS_[Sexo],$B29,DATOS_[AGRUP. VALOR. PTO.],$B27,DATOS_[Check Periodo Ref.],"Dentro",DATOS_[id],DATOS_[id]))))))</f>
        <v>0</v>
      </c>
      <c r="D29" s="47">
        <f>COUNTIFS(DATOS_[AGRUP. VALOR. PTO.],$B27,DATOS_[Sexo],$B29,DATOS_[Check Periodo Ref.],"Dentro")</f>
        <v>0</v>
      </c>
      <c r="E29" s="92">
        <f t="array" ref="E29">IFERROR(
AVERAGE(IF(DATOS_[Sexo]=$B29,IF(DATOS_[AGRUP. VALOR. PTO.]=$B27,IF(DATOS_[Check Periodo Ref.]="Dentro",DATOS_[SALARIO BASE Ef],FALSE)))),
0)</f>
        <v>0</v>
      </c>
      <c r="F29" s="93">
        <f t="array" ref="F29">IFERROR(
AVERAGE((IF(DATOS_[[Sexo]:[Sexo]]=$B29,IF(DATOS_[[AGRUP. VALOR. PTO.]:[AGRUP. VALOR. PTO.]]=$B27,IF(DATOS_[[Check Periodo Ref.]:[Check Periodo Ref.]]="Dentro",DATOS_[Conc.Sal.01]))))),
0)</f>
        <v>0</v>
      </c>
      <c r="G29" s="93">
        <f t="array" ref="G29">IFERROR(
AVERAGE((IF(DATOS_[[Sexo]:[Sexo]]=$B29,IF(DATOS_[[AGRUP. VALOR. PTO.]:[AGRUP. VALOR. PTO.]]=$B27,IF(DATOS_[[Check Periodo Ref.]:[Check Periodo Ref.]]="Dentro",DATOS_[Conc.Sal.02]))))),
0)</f>
        <v>0</v>
      </c>
      <c r="H29" s="93">
        <f t="array" ref="H29">IFERROR(
AVERAGE((IF(DATOS_[[Sexo]:[Sexo]]=$B29,IF(DATOS_[[AGRUP. VALOR. PTO.]:[AGRUP. VALOR. PTO.]]=$B27,IF(DATOS_[[Check Periodo Ref.]:[Check Periodo Ref.]]="Dentro",DATOS_[Conc.Sal.03]))))),
0)</f>
        <v>0</v>
      </c>
      <c r="I29" s="93">
        <f t="array" ref="I29">IFERROR(
AVERAGE((IF(DATOS_[[Sexo]:[Sexo]]=$B29,IF(DATOS_[[AGRUP. VALOR. PTO.]:[AGRUP. VALOR. PTO.]]=$B27,IF(DATOS_[[Check Periodo Ref.]:[Check Periodo Ref.]]="Dentro",DATOS_[Conc.Sal.04]))))),
0)</f>
        <v>0</v>
      </c>
      <c r="J29" s="93">
        <f t="array" ref="J29">IFERROR(
AVERAGE((IF(DATOS_[[Sexo]:[Sexo]]=$B29,IF(DATOS_[[AGRUP. VALOR. PTO.]:[AGRUP. VALOR. PTO.]]=$B27,IF(DATOS_[[Check Periodo Ref.]:[Check Periodo Ref.]]="Dentro",DATOS_[Conc.Sal.05]))))),
0)</f>
        <v>0</v>
      </c>
      <c r="K29" s="93">
        <f t="array" ref="K29">IFERROR(
AVERAGE((IF(DATOS_[[Sexo]:[Sexo]]=$B29,IF(DATOS_[[AGRUP. VALOR. PTO.]:[AGRUP. VALOR. PTO.]]=$B27,IF(DATOS_[[Check Periodo Ref.]:[Check Periodo Ref.]]="Dentro",DATOS_[Conc.Sal.06]))))),
0)</f>
        <v>0</v>
      </c>
      <c r="L29" s="93">
        <f t="array" ref="L29">IFERROR(
AVERAGE((IF(DATOS_[[Sexo]:[Sexo]]=$B29,IF(DATOS_[[AGRUP. VALOR. PTO.]:[AGRUP. VALOR. PTO.]]=$B27,IF(DATOS_[[Check Periodo Ref.]:[Check Periodo Ref.]]="Dentro",DATOS_[Conc.Sal.07]))))),
0)</f>
        <v>0</v>
      </c>
      <c r="M29" s="93">
        <f t="array" ref="M29">IFERROR(
AVERAGE((IF(DATOS_[[Sexo]:[Sexo]]=$B29,IF(DATOS_[[AGRUP. VALOR. PTO.]:[AGRUP. VALOR. PTO.]]=$B27,IF(DATOS_[[Check Periodo Ref.]:[Check Periodo Ref.]]="Dentro",DATOS_[Conc.Sal.08]))))),
0)</f>
        <v>0</v>
      </c>
      <c r="N29" s="93">
        <f t="array" ref="N29">IFERROR(
AVERAGE((IF(DATOS_[[Sexo]:[Sexo]]=$B29,IF(DATOS_[[AGRUP. VALOR. PTO.]:[AGRUP. VALOR. PTO.]]=$B27,IF(DATOS_[[Check Periodo Ref.]:[Check Periodo Ref.]]="Dentro",DATOS_[Conc.Sal.09]))))),
0)</f>
        <v>0</v>
      </c>
      <c r="O29" s="93">
        <f t="array" ref="O29">IFERROR(
AVERAGE((IF(DATOS_[[Sexo]:[Sexo]]=$B29,IF(DATOS_[[AGRUP. VALOR. PTO.]:[AGRUP. VALOR. PTO.]]=$B27,IF(DATOS_[[Check Periodo Ref.]:[Check Periodo Ref.]]="Dentro",DATOS_[Conc.Sal.10]))))),
0)</f>
        <v>0</v>
      </c>
      <c r="P29" s="93">
        <f t="array" ref="P29">IFERROR(
AVERAGE((IF(DATOS_[[Sexo]:[Sexo]]=$B29,IF(DATOS_[[AGRUP. VALOR. PTO.]:[AGRUP. VALOR. PTO.]]=$B27,IF(DATOS_[[Check Periodo Ref.]:[Check Periodo Ref.]]="Dentro",DATOS_[Conc.Sal.11]))))),
0)</f>
        <v>0</v>
      </c>
      <c r="Q29" s="93">
        <f t="array" ref="Q29">IFERROR(
AVERAGE((IF(DATOS_[[Sexo]:[Sexo]]=$B29,IF(DATOS_[[AGRUP. VALOR. PTO.]:[AGRUP. VALOR. PTO.]]=$B27,IF(DATOS_[[Check Periodo Ref.]:[Check Periodo Ref.]]="Dentro",DATOS_[Conc.Sal.12]))))),
0)</f>
        <v>0</v>
      </c>
      <c r="R29" s="93">
        <f t="array" ref="R29">IFERROR(
AVERAGE((IF(DATOS_[[Sexo]:[Sexo]]=$B29,IF(DATOS_[[AGRUP. VALOR. PTO.]:[AGRUP. VALOR. PTO.]]=$B27,IF(DATOS_[[Check Periodo Ref.]:[Check Periodo Ref.]]="Dentro",DATOS_[Conc.Sal.13]))))),
0)</f>
        <v>0</v>
      </c>
      <c r="S29" s="93">
        <f t="array" ref="S29">IFERROR(
AVERAGE((IF(DATOS_[[Sexo]:[Sexo]]=$B29,IF(DATOS_[[AGRUP. VALOR. PTO.]:[AGRUP. VALOR. PTO.]]=$B27,IF(DATOS_[[Check Periodo Ref.]:[Check Periodo Ref.]]="Dentro",DATOS_[Conc.Sal.14]))))),
0)</f>
        <v>0</v>
      </c>
      <c r="T29" s="93">
        <f t="array" ref="T29">IFERROR(
AVERAGE((IF(DATOS_[[Sexo]:[Sexo]]=$B29,IF(DATOS_[[AGRUP. VALOR. PTO.]:[AGRUP. VALOR. PTO.]]=$B27,IF(DATOS_[[Check Periodo Ref.]:[Check Periodo Ref.]]="Dentro",DATOS_[Conc.Sal.15]))))),
0)</f>
        <v>0</v>
      </c>
      <c r="U29" s="93">
        <f t="array" ref="U29">IFERROR(
AVERAGE((IF(DATOS_[[Sexo]:[Sexo]]=$B29,IF(DATOS_[[AGRUP. VALOR. PTO.]:[AGRUP. VALOR. PTO.]]=$B27,IF(DATOS_[[Check Periodo Ref.]:[Check Periodo Ref.]]="Dentro",DATOS_[Conc.Sal.16]))))),
0)</f>
        <v>0</v>
      </c>
      <c r="V29" s="93">
        <f t="array" ref="V29">IFERROR(
AVERAGE((IF(DATOS_[[Sexo]:[Sexo]]=$B29,IF(DATOS_[[AGRUP. VALOR. PTO.]:[AGRUP. VALOR. PTO.]]=$B27,IF(DATOS_[[Check Periodo Ref.]:[Check Periodo Ref.]]="Dentro",DATOS_[Conc.Sal.17]))))),
0)</f>
        <v>0</v>
      </c>
      <c r="W29" s="93">
        <f t="array" ref="W29">IFERROR(
AVERAGE((IF(DATOS_[[Sexo]:[Sexo]]=$B29,IF(DATOS_[[AGRUP. VALOR. PTO.]:[AGRUP. VALOR. PTO.]]=$B27,IF(DATOS_[[Check Periodo Ref.]:[Check Periodo Ref.]]="Dentro",DATOS_[Conc.Sal.18]))))),
0)</f>
        <v>0</v>
      </c>
      <c r="X29" s="93">
        <f t="array" ref="X29">IFERROR(
AVERAGE((IF(DATOS_[[Sexo]:[Sexo]]=$B29,IF(DATOS_[[AGRUP. VALOR. PTO.]:[AGRUP. VALOR. PTO.]]=$B27,IF(DATOS_[[Check Periodo Ref.]:[Check Periodo Ref.]]="Dentro",DATOS_[Conc.Sal.19]))))),
0)</f>
        <v>0</v>
      </c>
      <c r="Y29" s="93">
        <f t="array" ref="Y29">IFERROR(
AVERAGE((IF(DATOS_[[Sexo]:[Sexo]]=$B29,IF(DATOS_[[AGRUP. VALOR. PTO.]:[AGRUP. VALOR. PTO.]]=$B27,IF(DATOS_[[Check Periodo Ref.]:[Check Periodo Ref.]]="Dentro",DATOS_[Conc.Sal.20]))))),
0)</f>
        <v>0</v>
      </c>
      <c r="Z29" s="93">
        <f t="array" ref="Z29">IFERROR(
AVERAGE((IF(DATOS_[[Sexo]:[Sexo]]=$B29,IF(DATOS_[[AGRUP. VALOR. PTO.]:[AGRUP. VALOR. PTO.]]=$B27,IF(DATOS_[[Check Periodo Ref.]:[Check Periodo Ref.]]="Dentro",DATOS_[Conc.Sal.21]))))),
0)</f>
        <v>0</v>
      </c>
      <c r="AA29" s="93">
        <f t="array" ref="AA29">IFERROR(
AVERAGE((IF(DATOS_[[Sexo]:[Sexo]]=$B29,IF(DATOS_[[AGRUP. VALOR. PTO.]:[AGRUP. VALOR. PTO.]]=$B27,IF(DATOS_[[Check Periodo Ref.]:[Check Periodo Ref.]]="Dentro",DATOS_[Conc.Sal.22]))))),
0)</f>
        <v>0</v>
      </c>
      <c r="AB29" s="93">
        <f t="array" ref="AB29">IFERROR(
AVERAGE((IF(DATOS_[[Sexo]:[Sexo]]=$B29,IF(DATOS_[[AGRUP. VALOR. PTO.]:[AGRUP. VALOR. PTO.]]=$B27,IF(DATOS_[[Check Periodo Ref.]:[Check Periodo Ref.]]="Dentro",DATOS_[Conc.Sal.23]))))),
0)</f>
        <v>0</v>
      </c>
      <c r="AC29" s="93">
        <f t="array" ref="AC29">IFERROR(
AVERAGE((IF(DATOS_[[Sexo]:[Sexo]]=$B29,IF(DATOS_[[AGRUP. VALOR. PTO.]:[AGRUP. VALOR. PTO.]]=$B27,IF(DATOS_[[Check Periodo Ref.]:[Check Periodo Ref.]]="Dentro",DATOS_[Conc.Sal.24]))))),
0)</f>
        <v>0</v>
      </c>
      <c r="AD29" s="93">
        <f t="array" ref="AD29">IFERROR(
AVERAGE((IF(DATOS_[[Sexo]:[Sexo]]=$B29,IF(DATOS_[[AGRUP. VALOR. PTO.]:[AGRUP. VALOR. PTO.]]=$B27,IF(DATOS_[[Check Periodo Ref.]:[Check Periodo Ref.]]="Dentro",DATOS_[Conc.Sal.25]))))),
0)</f>
        <v>0</v>
      </c>
      <c r="AE29" s="93">
        <f t="array" ref="AE29">IFERROR(
AVERAGE((IF(DATOS_[[Sexo]:[Sexo]]=$B29,IF(DATOS_[[AGRUP. VALOR. PTO.]:[AGRUP. VALOR. PTO.]]=$B27,IF(DATOS_[[Check Periodo Ref.]:[Check Periodo Ref.]]="Dentro",DATOS_[Conc.Sal.26]))))),
0)</f>
        <v>0</v>
      </c>
      <c r="AF29" s="93">
        <f t="array" ref="AF29">IFERROR(
AVERAGE((IF(DATOS_[[Sexo]:[Sexo]]=$B29,IF(DATOS_[[AGRUP. VALOR. PTO.]:[AGRUP. VALOR. PTO.]]=$B27,IF(DATOS_[[Check Periodo Ref.]:[Check Periodo Ref.]]="Dentro",DATOS_[Conc.Sal.27]))))),
0)</f>
        <v>0</v>
      </c>
      <c r="AG29" s="93">
        <f t="array" ref="AG29">IFERROR(
AVERAGE((IF(DATOS_[[Sexo]:[Sexo]]=$B29,IF(DATOS_[[AGRUP. VALOR. PTO.]:[AGRUP. VALOR. PTO.]]=$B27,IF(DATOS_[[Check Periodo Ref.]:[Check Periodo Ref.]]="Dentro",DATOS_[Conc.Sal.28]))))),
0)</f>
        <v>0</v>
      </c>
      <c r="AH29" s="93">
        <f t="array" ref="AH29">IFERROR(
AVERAGE((IF(DATOS_[[Sexo]:[Sexo]]=$B29,IF(DATOS_[[AGRUP. VALOR. PTO.]:[AGRUP. VALOR. PTO.]]=$B27,IF(DATOS_[[Check Periodo Ref.]:[Check Periodo Ref.]]="Dentro",DATOS_[Conc.Sal.29]))))),
0)</f>
        <v>0</v>
      </c>
      <c r="AI29" s="93">
        <f t="array" ref="AI29">IFERROR(
AVERAGE((IF(DATOS_[[Sexo]:[Sexo]]=$B29,IF(DATOS_[[AGRUP. VALOR. PTO.]:[AGRUP. VALOR. PTO.]]=$B27,IF(DATOS_[[Check Periodo Ref.]:[Check Periodo Ref.]]="Dentro",DATOS_[Conc.Sal.30]))))),
0)</f>
        <v>0</v>
      </c>
      <c r="AJ29" s="94">
        <f t="array" ref="AJ29">IFERROR(
AVERAGE(IF(DATOS_[Sexo]=$B29,IF(DATOS_[AGRUP. VALOR. PTO.]=$B27,IF(DATOS_[Check Periodo Ref.]="Dentro",DATOS_[Tot COMPL.SAL Ef],FALSE)))),
0)</f>
        <v>0</v>
      </c>
      <c r="AK29" s="96">
        <f t="array" ref="AK29">IFERROR(
AVERAGE(IF(DATOS_[Sexo]=$B29,IF(DATOS_[AGRUP. VALOR. PTO.]=$B27,IF(DATOS_[Check Periodo Ref.]="Dentro",DATOS_[TOTAL SALARIO Ef],FALSE)))),
0)</f>
        <v>0</v>
      </c>
      <c r="AL29" s="95">
        <f t="array" ref="AL29">IFERROR(
AVERAGE((IF(DATOS_[[Sexo]:[Sexo]]=$B29,IF(DATOS_[[AGRUP. VALOR. PTO.]:[AGRUP. VALOR. PTO.]]=$B27,IF(DATOS_[[Check Periodo Ref.]:[Check Periodo Ref.]]="Dentro",DATOS_[C.Extra.01]))))),
0)</f>
        <v>0</v>
      </c>
      <c r="AM29" s="95">
        <f t="array" ref="AM29">IFERROR(
AVERAGE((IF(DATOS_[[Sexo]:[Sexo]]=$B29,IF(DATOS_[[AGRUP. VALOR. PTO.]:[AGRUP. VALOR. PTO.]]=$B27,IF(DATOS_[[Check Periodo Ref.]:[Check Periodo Ref.]]="Dentro",DATOS_[C.Extra.02]))))),
0)</f>
        <v>0</v>
      </c>
      <c r="AN29" s="95">
        <f t="array" ref="AN29">IFERROR(
AVERAGE((IF(DATOS_[[Sexo]:[Sexo]]=$B29,IF(DATOS_[[AGRUP. VALOR. PTO.]:[AGRUP. VALOR. PTO.]]=$B27,IF(DATOS_[[Check Periodo Ref.]:[Check Periodo Ref.]]="Dentro",DATOS_[C.Extra.03]))))),
0)</f>
        <v>0</v>
      </c>
      <c r="AO29" s="95">
        <f t="array" ref="AO29">IFERROR(
AVERAGE((IF(DATOS_[[Sexo]:[Sexo]]=$B29,IF(DATOS_[[AGRUP. VALOR. PTO.]:[AGRUP. VALOR. PTO.]]=$B27,IF(DATOS_[[Check Periodo Ref.]:[Check Periodo Ref.]]="Dentro",DATOS_[C.Extra.04]))))),
0)</f>
        <v>0</v>
      </c>
      <c r="AP29" s="95">
        <f t="array" ref="AP29">IFERROR(
AVERAGE((IF(DATOS_[[Sexo]:[Sexo]]=$B29,IF(DATOS_[[AGRUP. VALOR. PTO.]:[AGRUP. VALOR. PTO.]]=$B27,IF(DATOS_[[Check Periodo Ref.]:[Check Periodo Ref.]]="Dentro",DATOS_[C.Extra.05]))))),
0)</f>
        <v>0</v>
      </c>
      <c r="AQ29" s="97">
        <f t="array" ref="AQ29">IFERROR(
AVERAGE(IF(DATOS_[Sexo]=$B29,IF(DATOS_[AGRUP. VALOR. PTO.]=$B27,IF(DATOS_[Check Periodo Ref.]="Dentro",DATOS_[Tot Extrasalarial Ef],FALSE)))),
0)</f>
        <v>0</v>
      </c>
      <c r="AR29" s="98">
        <f t="array" ref="AR29">IFERROR(
AVERAGE(IF(DATOS_[Sexo]=$B29,IF(DATOS_[AGRUP. VALOR. PTO.]=$B27,IF(DATOS_[Check Periodo Ref.]="Dentro",DATOS_[TOTAL Retrib Ef],FALSE)))),
0)</f>
        <v>0</v>
      </c>
    </row>
    <row r="30" spans="1:44" ht="17.25" thickBot="1" x14ac:dyDescent="0.35">
      <c r="A30" s="48" t="str">
        <f t="shared" ref="A30" si="23">+A31</f>
        <v>[ocultar]</v>
      </c>
      <c r="B30" s="51" t="s">
        <v>303</v>
      </c>
      <c r="C30" s="91"/>
      <c r="D30" s="52"/>
      <c r="E30" s="139" t="str">
        <f t="shared" ref="E30:AR30" si="24">IFERROR((E31-E32)/E31,"")</f>
        <v/>
      </c>
      <c r="F30" s="179" t="str">
        <f t="shared" si="24"/>
        <v/>
      </c>
      <c r="G30" s="180" t="str">
        <f t="shared" si="24"/>
        <v/>
      </c>
      <c r="H30" s="180" t="str">
        <f t="shared" si="24"/>
        <v/>
      </c>
      <c r="I30" s="180" t="str">
        <f t="shared" si="24"/>
        <v/>
      </c>
      <c r="J30" s="181" t="str">
        <f t="shared" si="24"/>
        <v/>
      </c>
      <c r="K30" s="182" t="str">
        <f t="shared" si="24"/>
        <v/>
      </c>
      <c r="L30" s="182" t="str">
        <f t="shared" si="24"/>
        <v/>
      </c>
      <c r="M30" s="182" t="str">
        <f t="shared" si="24"/>
        <v/>
      </c>
      <c r="N30" s="182" t="str">
        <f t="shared" si="24"/>
        <v/>
      </c>
      <c r="O30" s="182" t="str">
        <f t="shared" si="24"/>
        <v/>
      </c>
      <c r="P30" s="182" t="str">
        <f t="shared" si="24"/>
        <v/>
      </c>
      <c r="Q30" s="182" t="str">
        <f t="shared" si="24"/>
        <v/>
      </c>
      <c r="R30" s="182" t="str">
        <f t="shared" si="24"/>
        <v/>
      </c>
      <c r="S30" s="182" t="str">
        <f t="shared" si="24"/>
        <v/>
      </c>
      <c r="T30" s="182" t="str">
        <f t="shared" si="24"/>
        <v/>
      </c>
      <c r="U30" s="182" t="str">
        <f t="shared" si="24"/>
        <v/>
      </c>
      <c r="V30" s="181" t="str">
        <f t="shared" si="24"/>
        <v/>
      </c>
      <c r="W30" s="181" t="str">
        <f t="shared" si="24"/>
        <v/>
      </c>
      <c r="X30" s="181" t="str">
        <f t="shared" si="24"/>
        <v/>
      </c>
      <c r="Y30" s="181" t="str">
        <f t="shared" si="24"/>
        <v/>
      </c>
      <c r="Z30" s="181" t="str">
        <f t="shared" si="24"/>
        <v/>
      </c>
      <c r="AA30" s="181" t="str">
        <f t="shared" si="24"/>
        <v/>
      </c>
      <c r="AB30" s="181" t="str">
        <f t="shared" si="24"/>
        <v/>
      </c>
      <c r="AC30" s="181" t="str">
        <f t="shared" si="24"/>
        <v/>
      </c>
      <c r="AD30" s="181" t="str">
        <f t="shared" si="24"/>
        <v/>
      </c>
      <c r="AE30" s="181" t="str">
        <f t="shared" si="24"/>
        <v/>
      </c>
      <c r="AF30" s="181" t="str">
        <f t="shared" si="24"/>
        <v/>
      </c>
      <c r="AG30" s="181" t="str">
        <f t="shared" si="24"/>
        <v/>
      </c>
      <c r="AH30" s="181" t="str">
        <f t="shared" si="24"/>
        <v/>
      </c>
      <c r="AI30" s="181" t="str">
        <f t="shared" si="24"/>
        <v/>
      </c>
      <c r="AJ30" s="140" t="str">
        <f t="shared" si="24"/>
        <v/>
      </c>
      <c r="AK30" s="143" t="str">
        <f t="shared" si="24"/>
        <v/>
      </c>
      <c r="AL30" s="184" t="str">
        <f t="shared" si="24"/>
        <v/>
      </c>
      <c r="AM30" s="184" t="str">
        <f t="shared" si="24"/>
        <v/>
      </c>
      <c r="AN30" s="184" t="str">
        <f t="shared" si="24"/>
        <v/>
      </c>
      <c r="AO30" s="184" t="str">
        <f t="shared" si="24"/>
        <v/>
      </c>
      <c r="AP30" s="184" t="str">
        <f t="shared" si="24"/>
        <v/>
      </c>
      <c r="AQ30" s="141" t="str">
        <f t="shared" si="24"/>
        <v/>
      </c>
      <c r="AR30" s="142" t="str">
        <f t="shared" si="24"/>
        <v/>
      </c>
    </row>
    <row r="31" spans="1:44" x14ac:dyDescent="0.3">
      <c r="A31" s="48" t="str">
        <f t="shared" ref="A31" si="25">+IF(C31+C32=0,"[ocultar]","")</f>
        <v>[ocultar]</v>
      </c>
      <c r="B31" s="46" t="s">
        <v>162</v>
      </c>
      <c r="C31" s="45">
        <f t="array" ref="C31">SUM(IF($B31=DATOS_[Sexo],
IF($B30=DATOS_[AGRUP. VALOR. PTO.],
IF("Dentro"=DATOS_[Check Periodo Ref.],
1/(COUNTIFS(DATOS_[Sexo],$B31,DATOS_[AGRUP. VALOR. PTO.],$B30,DATOS_[Check Periodo Ref.],"Dentro",DATOS_[id],DATOS_[id]))))))</f>
        <v>0</v>
      </c>
      <c r="D31" s="47">
        <f>COUNTIFS(DATOS_[AGRUP. VALOR. PTO.],$B30,DATOS_[Sexo],$B31,DATOS_[Check Periodo Ref.],"Dentro")</f>
        <v>0</v>
      </c>
      <c r="E31" s="92">
        <f t="array" ref="E31">IFERROR(
AVERAGE(IF(DATOS_[Sexo]=$B31,IF(DATOS_[AGRUP. VALOR. PTO.]=$B30,IF(DATOS_[Check Periodo Ref.]="Dentro",DATOS_[SALARIO BASE Ef],FALSE)))),
0)</f>
        <v>0</v>
      </c>
      <c r="F31" s="93">
        <f t="array" ref="F31">IFERROR(
AVERAGE((IF(DATOS_[[Sexo]:[Sexo]]=$B31,IF(DATOS_[[AGRUP. VALOR. PTO.]:[AGRUP. VALOR. PTO.]]=$B30,IF(DATOS_[[Check Periodo Ref.]:[Check Periodo Ref.]]="Dentro",DATOS_[Conc.Sal.01]))))),
0)</f>
        <v>0</v>
      </c>
      <c r="G31" s="93">
        <f t="array" ref="G31">IFERROR(
AVERAGE((IF(DATOS_[[Sexo]:[Sexo]]=$B31,IF(DATOS_[[AGRUP. VALOR. PTO.]:[AGRUP. VALOR. PTO.]]=$B30,IF(DATOS_[[Check Periodo Ref.]:[Check Periodo Ref.]]="Dentro",DATOS_[Conc.Sal.02]))))),
0)</f>
        <v>0</v>
      </c>
      <c r="H31" s="93">
        <f t="array" ref="H31">IFERROR(
AVERAGE((IF(DATOS_[[Sexo]:[Sexo]]=$B31,IF(DATOS_[[AGRUP. VALOR. PTO.]:[AGRUP. VALOR. PTO.]]=$B30,IF(DATOS_[[Check Periodo Ref.]:[Check Periodo Ref.]]="Dentro",DATOS_[Conc.Sal.03]))))),
0)</f>
        <v>0</v>
      </c>
      <c r="I31" s="93">
        <f t="array" ref="I31">IFERROR(
AVERAGE((IF(DATOS_[[Sexo]:[Sexo]]=$B31,IF(DATOS_[[AGRUP. VALOR. PTO.]:[AGRUP. VALOR. PTO.]]=$B30,IF(DATOS_[[Check Periodo Ref.]:[Check Periodo Ref.]]="Dentro",DATOS_[Conc.Sal.04]))))),
0)</f>
        <v>0</v>
      </c>
      <c r="J31" s="93">
        <f t="array" ref="J31">IFERROR(
AVERAGE((IF(DATOS_[[Sexo]:[Sexo]]=$B31,IF(DATOS_[[AGRUP. VALOR. PTO.]:[AGRUP. VALOR. PTO.]]=$B30,IF(DATOS_[[Check Periodo Ref.]:[Check Periodo Ref.]]="Dentro",DATOS_[Conc.Sal.05]))))),
0)</f>
        <v>0</v>
      </c>
      <c r="K31" s="93">
        <f t="array" ref="K31">IFERROR(
AVERAGE((IF(DATOS_[[Sexo]:[Sexo]]=$B31,IF(DATOS_[[AGRUP. VALOR. PTO.]:[AGRUP. VALOR. PTO.]]=$B30,IF(DATOS_[[Check Periodo Ref.]:[Check Periodo Ref.]]="Dentro",DATOS_[Conc.Sal.06]))))),
0)</f>
        <v>0</v>
      </c>
      <c r="L31" s="93">
        <f t="array" ref="L31">IFERROR(
AVERAGE((IF(DATOS_[[Sexo]:[Sexo]]=$B31,IF(DATOS_[[AGRUP. VALOR. PTO.]:[AGRUP. VALOR. PTO.]]=$B30,IF(DATOS_[[Check Periodo Ref.]:[Check Periodo Ref.]]="Dentro",DATOS_[Conc.Sal.07]))))),
0)</f>
        <v>0</v>
      </c>
      <c r="M31" s="93">
        <f t="array" ref="M31">IFERROR(
AVERAGE((IF(DATOS_[[Sexo]:[Sexo]]=$B31,IF(DATOS_[[AGRUP. VALOR. PTO.]:[AGRUP. VALOR. PTO.]]=$B30,IF(DATOS_[[Check Periodo Ref.]:[Check Periodo Ref.]]="Dentro",DATOS_[Conc.Sal.08]))))),
0)</f>
        <v>0</v>
      </c>
      <c r="N31" s="93">
        <f t="array" ref="N31">IFERROR(
AVERAGE((IF(DATOS_[[Sexo]:[Sexo]]=$B31,IF(DATOS_[[AGRUP. VALOR. PTO.]:[AGRUP. VALOR. PTO.]]=$B30,IF(DATOS_[[Check Periodo Ref.]:[Check Periodo Ref.]]="Dentro",DATOS_[Conc.Sal.09]))))),
0)</f>
        <v>0</v>
      </c>
      <c r="O31" s="93">
        <f t="array" ref="O31">IFERROR(
AVERAGE((IF(DATOS_[[Sexo]:[Sexo]]=$B31,IF(DATOS_[[AGRUP. VALOR. PTO.]:[AGRUP. VALOR. PTO.]]=$B30,IF(DATOS_[[Check Periodo Ref.]:[Check Periodo Ref.]]="Dentro",DATOS_[Conc.Sal.10]))))),
0)</f>
        <v>0</v>
      </c>
      <c r="P31" s="93">
        <f t="array" ref="P31">IFERROR(
AVERAGE((IF(DATOS_[[Sexo]:[Sexo]]=$B31,IF(DATOS_[[AGRUP. VALOR. PTO.]:[AGRUP. VALOR. PTO.]]=$B30,IF(DATOS_[[Check Periodo Ref.]:[Check Periodo Ref.]]="Dentro",DATOS_[Conc.Sal.11]))))),
0)</f>
        <v>0</v>
      </c>
      <c r="Q31" s="93">
        <f t="array" ref="Q31">IFERROR(
AVERAGE((IF(DATOS_[[Sexo]:[Sexo]]=$B31,IF(DATOS_[[AGRUP. VALOR. PTO.]:[AGRUP. VALOR. PTO.]]=$B30,IF(DATOS_[[Check Periodo Ref.]:[Check Periodo Ref.]]="Dentro",DATOS_[Conc.Sal.12]))))),
0)</f>
        <v>0</v>
      </c>
      <c r="R31" s="93">
        <f t="array" ref="R31">IFERROR(
AVERAGE((IF(DATOS_[[Sexo]:[Sexo]]=$B31,IF(DATOS_[[AGRUP. VALOR. PTO.]:[AGRUP. VALOR. PTO.]]=$B30,IF(DATOS_[[Check Periodo Ref.]:[Check Periodo Ref.]]="Dentro",DATOS_[Conc.Sal.13]))))),
0)</f>
        <v>0</v>
      </c>
      <c r="S31" s="93">
        <f t="array" ref="S31">IFERROR(
AVERAGE((IF(DATOS_[[Sexo]:[Sexo]]=$B31,IF(DATOS_[[AGRUP. VALOR. PTO.]:[AGRUP. VALOR. PTO.]]=$B30,IF(DATOS_[[Check Periodo Ref.]:[Check Periodo Ref.]]="Dentro",DATOS_[Conc.Sal.14]))))),
0)</f>
        <v>0</v>
      </c>
      <c r="T31" s="93">
        <f t="array" ref="T31">IFERROR(
AVERAGE((IF(DATOS_[[Sexo]:[Sexo]]=$B31,IF(DATOS_[[AGRUP. VALOR. PTO.]:[AGRUP. VALOR. PTO.]]=$B30,IF(DATOS_[[Check Periodo Ref.]:[Check Periodo Ref.]]="Dentro",DATOS_[Conc.Sal.15]))))),
0)</f>
        <v>0</v>
      </c>
      <c r="U31" s="93">
        <f t="array" ref="U31">IFERROR(
AVERAGE((IF(DATOS_[[Sexo]:[Sexo]]=$B31,IF(DATOS_[[AGRUP. VALOR. PTO.]:[AGRUP. VALOR. PTO.]]=$B30,IF(DATOS_[[Check Periodo Ref.]:[Check Periodo Ref.]]="Dentro",DATOS_[Conc.Sal.16]))))),
0)</f>
        <v>0</v>
      </c>
      <c r="V31" s="93">
        <f t="array" ref="V31">IFERROR(
AVERAGE((IF(DATOS_[[Sexo]:[Sexo]]=$B31,IF(DATOS_[[AGRUP. VALOR. PTO.]:[AGRUP. VALOR. PTO.]]=$B30,IF(DATOS_[[Check Periodo Ref.]:[Check Periodo Ref.]]="Dentro",DATOS_[Conc.Sal.17]))))),
0)</f>
        <v>0</v>
      </c>
      <c r="W31" s="93">
        <f t="array" ref="W31">IFERROR(
AVERAGE((IF(DATOS_[[Sexo]:[Sexo]]=$B31,IF(DATOS_[[AGRUP. VALOR. PTO.]:[AGRUP. VALOR. PTO.]]=$B30,IF(DATOS_[[Check Periodo Ref.]:[Check Periodo Ref.]]="Dentro",DATOS_[Conc.Sal.18]))))),
0)</f>
        <v>0</v>
      </c>
      <c r="X31" s="93">
        <f t="array" ref="X31">IFERROR(
AVERAGE((IF(DATOS_[[Sexo]:[Sexo]]=$B31,IF(DATOS_[[AGRUP. VALOR. PTO.]:[AGRUP. VALOR. PTO.]]=$B30,IF(DATOS_[[Check Periodo Ref.]:[Check Periodo Ref.]]="Dentro",DATOS_[Conc.Sal.19]))))),
0)</f>
        <v>0</v>
      </c>
      <c r="Y31" s="93">
        <f t="array" ref="Y31">IFERROR(
AVERAGE((IF(DATOS_[[Sexo]:[Sexo]]=$B31,IF(DATOS_[[AGRUP. VALOR. PTO.]:[AGRUP. VALOR. PTO.]]=$B30,IF(DATOS_[[Check Periodo Ref.]:[Check Periodo Ref.]]="Dentro",DATOS_[Conc.Sal.20]))))),
0)</f>
        <v>0</v>
      </c>
      <c r="Z31" s="93">
        <f t="array" ref="Z31">IFERROR(
AVERAGE((IF(DATOS_[[Sexo]:[Sexo]]=$B31,IF(DATOS_[[AGRUP. VALOR. PTO.]:[AGRUP. VALOR. PTO.]]=$B30,IF(DATOS_[[Check Periodo Ref.]:[Check Periodo Ref.]]="Dentro",DATOS_[Conc.Sal.21]))))),
0)</f>
        <v>0</v>
      </c>
      <c r="AA31" s="93">
        <f t="array" ref="AA31">IFERROR(
AVERAGE((IF(DATOS_[[Sexo]:[Sexo]]=$B31,IF(DATOS_[[AGRUP. VALOR. PTO.]:[AGRUP. VALOR. PTO.]]=$B30,IF(DATOS_[[Check Periodo Ref.]:[Check Periodo Ref.]]="Dentro",DATOS_[Conc.Sal.22]))))),
0)</f>
        <v>0</v>
      </c>
      <c r="AB31" s="93">
        <f t="array" ref="AB31">IFERROR(
AVERAGE((IF(DATOS_[[Sexo]:[Sexo]]=$B31,IF(DATOS_[[AGRUP. VALOR. PTO.]:[AGRUP. VALOR. PTO.]]=$B30,IF(DATOS_[[Check Periodo Ref.]:[Check Periodo Ref.]]="Dentro",DATOS_[Conc.Sal.23]))))),
0)</f>
        <v>0</v>
      </c>
      <c r="AC31" s="93">
        <f t="array" ref="AC31">IFERROR(
AVERAGE((IF(DATOS_[[Sexo]:[Sexo]]=$B31,IF(DATOS_[[AGRUP. VALOR. PTO.]:[AGRUP. VALOR. PTO.]]=$B30,IF(DATOS_[[Check Periodo Ref.]:[Check Periodo Ref.]]="Dentro",DATOS_[Conc.Sal.24]))))),
0)</f>
        <v>0</v>
      </c>
      <c r="AD31" s="93">
        <f t="array" ref="AD31">IFERROR(
AVERAGE((IF(DATOS_[[Sexo]:[Sexo]]=$B31,IF(DATOS_[[AGRUP. VALOR. PTO.]:[AGRUP. VALOR. PTO.]]=$B30,IF(DATOS_[[Check Periodo Ref.]:[Check Periodo Ref.]]="Dentro",DATOS_[Conc.Sal.25]))))),
0)</f>
        <v>0</v>
      </c>
      <c r="AE31" s="93">
        <f t="array" ref="AE31">IFERROR(
AVERAGE((IF(DATOS_[[Sexo]:[Sexo]]=$B31,IF(DATOS_[[AGRUP. VALOR. PTO.]:[AGRUP. VALOR. PTO.]]=$B30,IF(DATOS_[[Check Periodo Ref.]:[Check Periodo Ref.]]="Dentro",DATOS_[Conc.Sal.26]))))),
0)</f>
        <v>0</v>
      </c>
      <c r="AF31" s="93">
        <f t="array" ref="AF31">IFERROR(
AVERAGE((IF(DATOS_[[Sexo]:[Sexo]]=$B31,IF(DATOS_[[AGRUP. VALOR. PTO.]:[AGRUP. VALOR. PTO.]]=$B30,IF(DATOS_[[Check Periodo Ref.]:[Check Periodo Ref.]]="Dentro",DATOS_[Conc.Sal.27]))))),
0)</f>
        <v>0</v>
      </c>
      <c r="AG31" s="93">
        <f t="array" ref="AG31">IFERROR(
AVERAGE((IF(DATOS_[[Sexo]:[Sexo]]=$B31,IF(DATOS_[[AGRUP. VALOR. PTO.]:[AGRUP. VALOR. PTO.]]=$B30,IF(DATOS_[[Check Periodo Ref.]:[Check Periodo Ref.]]="Dentro",DATOS_[Conc.Sal.28]))))),
0)</f>
        <v>0</v>
      </c>
      <c r="AH31" s="93">
        <f t="array" ref="AH31">IFERROR(
AVERAGE((IF(DATOS_[[Sexo]:[Sexo]]=$B31,IF(DATOS_[[AGRUP. VALOR. PTO.]:[AGRUP. VALOR. PTO.]]=$B30,IF(DATOS_[[Check Periodo Ref.]:[Check Periodo Ref.]]="Dentro",DATOS_[Conc.Sal.29]))))),
0)</f>
        <v>0</v>
      </c>
      <c r="AI31" s="93">
        <f t="array" ref="AI31">IFERROR(
AVERAGE((IF(DATOS_[[Sexo]:[Sexo]]=$B31,IF(DATOS_[[AGRUP. VALOR. PTO.]:[AGRUP. VALOR. PTO.]]=$B30,IF(DATOS_[[Check Periodo Ref.]:[Check Periodo Ref.]]="Dentro",DATOS_[Conc.Sal.30]))))),
0)</f>
        <v>0</v>
      </c>
      <c r="AJ31" s="94">
        <f t="array" ref="AJ31">IFERROR(
AVERAGE(IF(DATOS_[Sexo]=$B31,IF(DATOS_[AGRUP. VALOR. PTO.]=$B30,IF(DATOS_[Check Periodo Ref.]="Dentro",DATOS_[Tot COMPL.SAL Ef],FALSE)))),
0)</f>
        <v>0</v>
      </c>
      <c r="AK31" s="96">
        <f t="array" ref="AK31">IFERROR(
AVERAGE(IF(DATOS_[Sexo]=$B31,IF(DATOS_[AGRUP. VALOR. PTO.]=$B30,IF(DATOS_[Check Periodo Ref.]="Dentro",DATOS_[TOTAL SALARIO Ef],FALSE)))),
0)</f>
        <v>0</v>
      </c>
      <c r="AL31" s="95">
        <f t="array" ref="AL31">IFERROR(
AVERAGE((IF(DATOS_[[Sexo]:[Sexo]]=$B31,IF(DATOS_[[AGRUP. VALOR. PTO.]:[AGRUP. VALOR. PTO.]]=$B30,IF(DATOS_[[Check Periodo Ref.]:[Check Periodo Ref.]]="Dentro",DATOS_[C.Extra.01]))))),
0)</f>
        <v>0</v>
      </c>
      <c r="AM31" s="95">
        <f t="array" ref="AM31">IFERROR(
AVERAGE((IF(DATOS_[[Sexo]:[Sexo]]=$B31,IF(DATOS_[[AGRUP. VALOR. PTO.]:[AGRUP. VALOR. PTO.]]=$B30,IF(DATOS_[[Check Periodo Ref.]:[Check Periodo Ref.]]="Dentro",DATOS_[C.Extra.02]))))),
0)</f>
        <v>0</v>
      </c>
      <c r="AN31" s="95">
        <f t="array" ref="AN31">IFERROR(
AVERAGE((IF(DATOS_[[Sexo]:[Sexo]]=$B31,IF(DATOS_[[AGRUP. VALOR. PTO.]:[AGRUP. VALOR. PTO.]]=$B30,IF(DATOS_[[Check Periodo Ref.]:[Check Periodo Ref.]]="Dentro",DATOS_[C.Extra.03]))))),
0)</f>
        <v>0</v>
      </c>
      <c r="AO31" s="95">
        <f t="array" ref="AO31">IFERROR(
AVERAGE((IF(DATOS_[[Sexo]:[Sexo]]=$B31,IF(DATOS_[[AGRUP. VALOR. PTO.]:[AGRUP. VALOR. PTO.]]=$B30,IF(DATOS_[[Check Periodo Ref.]:[Check Periodo Ref.]]="Dentro",DATOS_[C.Extra.04]))))),
0)</f>
        <v>0</v>
      </c>
      <c r="AP31" s="95">
        <f t="array" ref="AP31">IFERROR(
AVERAGE((IF(DATOS_[[Sexo]:[Sexo]]=$B31,IF(DATOS_[[AGRUP. VALOR. PTO.]:[AGRUP. VALOR. PTO.]]=$B30,IF(DATOS_[[Check Periodo Ref.]:[Check Periodo Ref.]]="Dentro",DATOS_[C.Extra.05]))))),
0)</f>
        <v>0</v>
      </c>
      <c r="AQ31" s="97">
        <f t="array" ref="AQ31">IFERROR(
AVERAGE(IF(DATOS_[Sexo]=$B31,IF(DATOS_[AGRUP. VALOR. PTO.]=$B30,IF(DATOS_[Check Periodo Ref.]="Dentro",DATOS_[Tot Extrasalarial Ef],FALSE)))),
0)</f>
        <v>0</v>
      </c>
      <c r="AR31" s="98">
        <f t="array" ref="AR31">IFERROR(
AVERAGE(IF(DATOS_[Sexo]=$B31,IF(DATOS_[AGRUP. VALOR. PTO.]=$B30,IF(DATOS_[Check Periodo Ref.]="Dentro",DATOS_[TOTAL Retrib Ef],FALSE)))),
0)</f>
        <v>0</v>
      </c>
    </row>
    <row r="32" spans="1:44" x14ac:dyDescent="0.3">
      <c r="A32" s="48" t="str">
        <f t="shared" ref="A32" si="26">+A31</f>
        <v>[ocultar]</v>
      </c>
      <c r="B32" s="46" t="s">
        <v>163</v>
      </c>
      <c r="C32" s="45">
        <f t="array" ref="C32">SUM(IF($B32=DATOS_[Sexo],
IF($B30=DATOS_[AGRUP. VALOR. PTO.],
IF("Dentro"=DATOS_[Check Periodo Ref.],
1/(COUNTIFS(DATOS_[Sexo],$B32,DATOS_[AGRUP. VALOR. PTO.],$B30,DATOS_[Check Periodo Ref.],"Dentro",DATOS_[id],DATOS_[id]))))))</f>
        <v>0</v>
      </c>
      <c r="D32" s="47">
        <f>COUNTIFS(DATOS_[AGRUP. VALOR. PTO.],$B30,DATOS_[Sexo],$B32,DATOS_[Check Periodo Ref.],"Dentro")</f>
        <v>0</v>
      </c>
      <c r="E32" s="92">
        <f t="array" ref="E32">IFERROR(
AVERAGE(IF(DATOS_[Sexo]=$B32,IF(DATOS_[AGRUP. VALOR. PTO.]=$B30,IF(DATOS_[Check Periodo Ref.]="Dentro",DATOS_[SALARIO BASE Ef],FALSE)))),
0)</f>
        <v>0</v>
      </c>
      <c r="F32" s="93">
        <f t="array" ref="F32">IFERROR(
AVERAGE((IF(DATOS_[[Sexo]:[Sexo]]=$B32,IF(DATOS_[[AGRUP. VALOR. PTO.]:[AGRUP. VALOR. PTO.]]=$B30,IF(DATOS_[[Check Periodo Ref.]:[Check Periodo Ref.]]="Dentro",DATOS_[Conc.Sal.01]))))),
0)</f>
        <v>0</v>
      </c>
      <c r="G32" s="93">
        <f t="array" ref="G32">IFERROR(
AVERAGE((IF(DATOS_[[Sexo]:[Sexo]]=$B32,IF(DATOS_[[AGRUP. VALOR. PTO.]:[AGRUP. VALOR. PTO.]]=$B30,IF(DATOS_[[Check Periodo Ref.]:[Check Periodo Ref.]]="Dentro",DATOS_[Conc.Sal.02]))))),
0)</f>
        <v>0</v>
      </c>
      <c r="H32" s="93">
        <f t="array" ref="H32">IFERROR(
AVERAGE((IF(DATOS_[[Sexo]:[Sexo]]=$B32,IF(DATOS_[[AGRUP. VALOR. PTO.]:[AGRUP. VALOR. PTO.]]=$B30,IF(DATOS_[[Check Periodo Ref.]:[Check Periodo Ref.]]="Dentro",DATOS_[Conc.Sal.03]))))),
0)</f>
        <v>0</v>
      </c>
      <c r="I32" s="93">
        <f t="array" ref="I32">IFERROR(
AVERAGE((IF(DATOS_[[Sexo]:[Sexo]]=$B32,IF(DATOS_[[AGRUP. VALOR. PTO.]:[AGRUP. VALOR. PTO.]]=$B30,IF(DATOS_[[Check Periodo Ref.]:[Check Periodo Ref.]]="Dentro",DATOS_[Conc.Sal.04]))))),
0)</f>
        <v>0</v>
      </c>
      <c r="J32" s="93">
        <f t="array" ref="J32">IFERROR(
AVERAGE((IF(DATOS_[[Sexo]:[Sexo]]=$B32,IF(DATOS_[[AGRUP. VALOR. PTO.]:[AGRUP. VALOR. PTO.]]=$B30,IF(DATOS_[[Check Periodo Ref.]:[Check Periodo Ref.]]="Dentro",DATOS_[Conc.Sal.05]))))),
0)</f>
        <v>0</v>
      </c>
      <c r="K32" s="93">
        <f t="array" ref="K32">IFERROR(
AVERAGE((IF(DATOS_[[Sexo]:[Sexo]]=$B32,IF(DATOS_[[AGRUP. VALOR. PTO.]:[AGRUP. VALOR. PTO.]]=$B30,IF(DATOS_[[Check Periodo Ref.]:[Check Periodo Ref.]]="Dentro",DATOS_[Conc.Sal.06]))))),
0)</f>
        <v>0</v>
      </c>
      <c r="L32" s="93">
        <f t="array" ref="L32">IFERROR(
AVERAGE((IF(DATOS_[[Sexo]:[Sexo]]=$B32,IF(DATOS_[[AGRUP. VALOR. PTO.]:[AGRUP. VALOR. PTO.]]=$B30,IF(DATOS_[[Check Periodo Ref.]:[Check Periodo Ref.]]="Dentro",DATOS_[Conc.Sal.07]))))),
0)</f>
        <v>0</v>
      </c>
      <c r="M32" s="93">
        <f t="array" ref="M32">IFERROR(
AVERAGE((IF(DATOS_[[Sexo]:[Sexo]]=$B32,IF(DATOS_[[AGRUP. VALOR. PTO.]:[AGRUP. VALOR. PTO.]]=$B30,IF(DATOS_[[Check Periodo Ref.]:[Check Periodo Ref.]]="Dentro",DATOS_[Conc.Sal.08]))))),
0)</f>
        <v>0</v>
      </c>
      <c r="N32" s="93">
        <f t="array" ref="N32">IFERROR(
AVERAGE((IF(DATOS_[[Sexo]:[Sexo]]=$B32,IF(DATOS_[[AGRUP. VALOR. PTO.]:[AGRUP. VALOR. PTO.]]=$B30,IF(DATOS_[[Check Periodo Ref.]:[Check Periodo Ref.]]="Dentro",DATOS_[Conc.Sal.09]))))),
0)</f>
        <v>0</v>
      </c>
      <c r="O32" s="93">
        <f t="array" ref="O32">IFERROR(
AVERAGE((IF(DATOS_[[Sexo]:[Sexo]]=$B32,IF(DATOS_[[AGRUP. VALOR. PTO.]:[AGRUP. VALOR. PTO.]]=$B30,IF(DATOS_[[Check Periodo Ref.]:[Check Periodo Ref.]]="Dentro",DATOS_[Conc.Sal.10]))))),
0)</f>
        <v>0</v>
      </c>
      <c r="P32" s="93">
        <f t="array" ref="P32">IFERROR(
AVERAGE((IF(DATOS_[[Sexo]:[Sexo]]=$B32,IF(DATOS_[[AGRUP. VALOR. PTO.]:[AGRUP. VALOR. PTO.]]=$B30,IF(DATOS_[[Check Periodo Ref.]:[Check Periodo Ref.]]="Dentro",DATOS_[Conc.Sal.11]))))),
0)</f>
        <v>0</v>
      </c>
      <c r="Q32" s="93">
        <f t="array" ref="Q32">IFERROR(
AVERAGE((IF(DATOS_[[Sexo]:[Sexo]]=$B32,IF(DATOS_[[AGRUP. VALOR. PTO.]:[AGRUP. VALOR. PTO.]]=$B30,IF(DATOS_[[Check Periodo Ref.]:[Check Periodo Ref.]]="Dentro",DATOS_[Conc.Sal.12]))))),
0)</f>
        <v>0</v>
      </c>
      <c r="R32" s="93">
        <f t="array" ref="R32">IFERROR(
AVERAGE((IF(DATOS_[[Sexo]:[Sexo]]=$B32,IF(DATOS_[[AGRUP. VALOR. PTO.]:[AGRUP. VALOR. PTO.]]=$B30,IF(DATOS_[[Check Periodo Ref.]:[Check Periodo Ref.]]="Dentro",DATOS_[Conc.Sal.13]))))),
0)</f>
        <v>0</v>
      </c>
      <c r="S32" s="93">
        <f t="array" ref="S32">IFERROR(
AVERAGE((IF(DATOS_[[Sexo]:[Sexo]]=$B32,IF(DATOS_[[AGRUP. VALOR. PTO.]:[AGRUP. VALOR. PTO.]]=$B30,IF(DATOS_[[Check Periodo Ref.]:[Check Periodo Ref.]]="Dentro",DATOS_[Conc.Sal.14]))))),
0)</f>
        <v>0</v>
      </c>
      <c r="T32" s="93">
        <f t="array" ref="T32">IFERROR(
AVERAGE((IF(DATOS_[[Sexo]:[Sexo]]=$B32,IF(DATOS_[[AGRUP. VALOR. PTO.]:[AGRUP. VALOR. PTO.]]=$B30,IF(DATOS_[[Check Periodo Ref.]:[Check Periodo Ref.]]="Dentro",DATOS_[Conc.Sal.15]))))),
0)</f>
        <v>0</v>
      </c>
      <c r="U32" s="93">
        <f t="array" ref="U32">IFERROR(
AVERAGE((IF(DATOS_[[Sexo]:[Sexo]]=$B32,IF(DATOS_[[AGRUP. VALOR. PTO.]:[AGRUP. VALOR. PTO.]]=$B30,IF(DATOS_[[Check Periodo Ref.]:[Check Periodo Ref.]]="Dentro",DATOS_[Conc.Sal.16]))))),
0)</f>
        <v>0</v>
      </c>
      <c r="V32" s="93">
        <f t="array" ref="V32">IFERROR(
AVERAGE((IF(DATOS_[[Sexo]:[Sexo]]=$B32,IF(DATOS_[[AGRUP. VALOR. PTO.]:[AGRUP. VALOR. PTO.]]=$B30,IF(DATOS_[[Check Periodo Ref.]:[Check Periodo Ref.]]="Dentro",DATOS_[Conc.Sal.17]))))),
0)</f>
        <v>0</v>
      </c>
      <c r="W32" s="93">
        <f t="array" ref="W32">IFERROR(
AVERAGE((IF(DATOS_[[Sexo]:[Sexo]]=$B32,IF(DATOS_[[AGRUP. VALOR. PTO.]:[AGRUP. VALOR. PTO.]]=$B30,IF(DATOS_[[Check Periodo Ref.]:[Check Periodo Ref.]]="Dentro",DATOS_[Conc.Sal.18]))))),
0)</f>
        <v>0</v>
      </c>
      <c r="X32" s="93">
        <f t="array" ref="X32">IFERROR(
AVERAGE((IF(DATOS_[[Sexo]:[Sexo]]=$B32,IF(DATOS_[[AGRUP. VALOR. PTO.]:[AGRUP. VALOR. PTO.]]=$B30,IF(DATOS_[[Check Periodo Ref.]:[Check Periodo Ref.]]="Dentro",DATOS_[Conc.Sal.19]))))),
0)</f>
        <v>0</v>
      </c>
      <c r="Y32" s="93">
        <f t="array" ref="Y32">IFERROR(
AVERAGE((IF(DATOS_[[Sexo]:[Sexo]]=$B32,IF(DATOS_[[AGRUP. VALOR. PTO.]:[AGRUP. VALOR. PTO.]]=$B30,IF(DATOS_[[Check Periodo Ref.]:[Check Periodo Ref.]]="Dentro",DATOS_[Conc.Sal.20]))))),
0)</f>
        <v>0</v>
      </c>
      <c r="Z32" s="93">
        <f t="array" ref="Z32">IFERROR(
AVERAGE((IF(DATOS_[[Sexo]:[Sexo]]=$B32,IF(DATOS_[[AGRUP. VALOR. PTO.]:[AGRUP. VALOR. PTO.]]=$B30,IF(DATOS_[[Check Periodo Ref.]:[Check Periodo Ref.]]="Dentro",DATOS_[Conc.Sal.21]))))),
0)</f>
        <v>0</v>
      </c>
      <c r="AA32" s="93">
        <f t="array" ref="AA32">IFERROR(
AVERAGE((IF(DATOS_[[Sexo]:[Sexo]]=$B32,IF(DATOS_[[AGRUP. VALOR. PTO.]:[AGRUP. VALOR. PTO.]]=$B30,IF(DATOS_[[Check Periodo Ref.]:[Check Periodo Ref.]]="Dentro",DATOS_[Conc.Sal.22]))))),
0)</f>
        <v>0</v>
      </c>
      <c r="AB32" s="93">
        <f t="array" ref="AB32">IFERROR(
AVERAGE((IF(DATOS_[[Sexo]:[Sexo]]=$B32,IF(DATOS_[[AGRUP. VALOR. PTO.]:[AGRUP. VALOR. PTO.]]=$B30,IF(DATOS_[[Check Periodo Ref.]:[Check Periodo Ref.]]="Dentro",DATOS_[Conc.Sal.23]))))),
0)</f>
        <v>0</v>
      </c>
      <c r="AC32" s="93">
        <f t="array" ref="AC32">IFERROR(
AVERAGE((IF(DATOS_[[Sexo]:[Sexo]]=$B32,IF(DATOS_[[AGRUP. VALOR. PTO.]:[AGRUP. VALOR. PTO.]]=$B30,IF(DATOS_[[Check Periodo Ref.]:[Check Periodo Ref.]]="Dentro",DATOS_[Conc.Sal.24]))))),
0)</f>
        <v>0</v>
      </c>
      <c r="AD32" s="93">
        <f t="array" ref="AD32">IFERROR(
AVERAGE((IF(DATOS_[[Sexo]:[Sexo]]=$B32,IF(DATOS_[[AGRUP. VALOR. PTO.]:[AGRUP. VALOR. PTO.]]=$B30,IF(DATOS_[[Check Periodo Ref.]:[Check Periodo Ref.]]="Dentro",DATOS_[Conc.Sal.25]))))),
0)</f>
        <v>0</v>
      </c>
      <c r="AE32" s="93">
        <f t="array" ref="AE32">IFERROR(
AVERAGE((IF(DATOS_[[Sexo]:[Sexo]]=$B32,IF(DATOS_[[AGRUP. VALOR. PTO.]:[AGRUP. VALOR. PTO.]]=$B30,IF(DATOS_[[Check Periodo Ref.]:[Check Periodo Ref.]]="Dentro",DATOS_[Conc.Sal.26]))))),
0)</f>
        <v>0</v>
      </c>
      <c r="AF32" s="93">
        <f t="array" ref="AF32">IFERROR(
AVERAGE((IF(DATOS_[[Sexo]:[Sexo]]=$B32,IF(DATOS_[[AGRUP. VALOR. PTO.]:[AGRUP. VALOR. PTO.]]=$B30,IF(DATOS_[[Check Periodo Ref.]:[Check Periodo Ref.]]="Dentro",DATOS_[Conc.Sal.27]))))),
0)</f>
        <v>0</v>
      </c>
      <c r="AG32" s="93">
        <f t="array" ref="AG32">IFERROR(
AVERAGE((IF(DATOS_[[Sexo]:[Sexo]]=$B32,IF(DATOS_[[AGRUP. VALOR. PTO.]:[AGRUP. VALOR. PTO.]]=$B30,IF(DATOS_[[Check Periodo Ref.]:[Check Periodo Ref.]]="Dentro",DATOS_[Conc.Sal.28]))))),
0)</f>
        <v>0</v>
      </c>
      <c r="AH32" s="93">
        <f t="array" ref="AH32">IFERROR(
AVERAGE((IF(DATOS_[[Sexo]:[Sexo]]=$B32,IF(DATOS_[[AGRUP. VALOR. PTO.]:[AGRUP. VALOR. PTO.]]=$B30,IF(DATOS_[[Check Periodo Ref.]:[Check Periodo Ref.]]="Dentro",DATOS_[Conc.Sal.29]))))),
0)</f>
        <v>0</v>
      </c>
      <c r="AI32" s="93">
        <f t="array" ref="AI32">IFERROR(
AVERAGE((IF(DATOS_[[Sexo]:[Sexo]]=$B32,IF(DATOS_[[AGRUP. VALOR. PTO.]:[AGRUP. VALOR. PTO.]]=$B30,IF(DATOS_[[Check Periodo Ref.]:[Check Periodo Ref.]]="Dentro",DATOS_[Conc.Sal.30]))))),
0)</f>
        <v>0</v>
      </c>
      <c r="AJ32" s="94">
        <f t="array" ref="AJ32">IFERROR(
AVERAGE(IF(DATOS_[Sexo]=$B32,IF(DATOS_[AGRUP. VALOR. PTO.]=$B30,IF(DATOS_[Check Periodo Ref.]="Dentro",DATOS_[Tot COMPL.SAL Ef],FALSE)))),
0)</f>
        <v>0</v>
      </c>
      <c r="AK32" s="96">
        <f t="array" ref="AK32">IFERROR(
AVERAGE(IF(DATOS_[Sexo]=$B32,IF(DATOS_[AGRUP. VALOR. PTO.]=$B30,IF(DATOS_[Check Periodo Ref.]="Dentro",DATOS_[TOTAL SALARIO Ef],FALSE)))),
0)</f>
        <v>0</v>
      </c>
      <c r="AL32" s="95">
        <f t="array" ref="AL32">IFERROR(
AVERAGE((IF(DATOS_[[Sexo]:[Sexo]]=$B32,IF(DATOS_[[AGRUP. VALOR. PTO.]:[AGRUP. VALOR. PTO.]]=$B30,IF(DATOS_[[Check Periodo Ref.]:[Check Periodo Ref.]]="Dentro",DATOS_[C.Extra.01]))))),
0)</f>
        <v>0</v>
      </c>
      <c r="AM32" s="95">
        <f t="array" ref="AM32">IFERROR(
AVERAGE((IF(DATOS_[[Sexo]:[Sexo]]=$B32,IF(DATOS_[[AGRUP. VALOR. PTO.]:[AGRUP. VALOR. PTO.]]=$B30,IF(DATOS_[[Check Periodo Ref.]:[Check Periodo Ref.]]="Dentro",DATOS_[C.Extra.02]))))),
0)</f>
        <v>0</v>
      </c>
      <c r="AN32" s="95">
        <f t="array" ref="AN32">IFERROR(
AVERAGE((IF(DATOS_[[Sexo]:[Sexo]]=$B32,IF(DATOS_[[AGRUP. VALOR. PTO.]:[AGRUP. VALOR. PTO.]]=$B30,IF(DATOS_[[Check Periodo Ref.]:[Check Periodo Ref.]]="Dentro",DATOS_[C.Extra.03]))))),
0)</f>
        <v>0</v>
      </c>
      <c r="AO32" s="95">
        <f t="array" ref="AO32">IFERROR(
AVERAGE((IF(DATOS_[[Sexo]:[Sexo]]=$B32,IF(DATOS_[[AGRUP. VALOR. PTO.]:[AGRUP. VALOR. PTO.]]=$B30,IF(DATOS_[[Check Periodo Ref.]:[Check Periodo Ref.]]="Dentro",DATOS_[C.Extra.04]))))),
0)</f>
        <v>0</v>
      </c>
      <c r="AP32" s="95">
        <f t="array" ref="AP32">IFERROR(
AVERAGE((IF(DATOS_[[Sexo]:[Sexo]]=$B32,IF(DATOS_[[AGRUP. VALOR. PTO.]:[AGRUP. VALOR. PTO.]]=$B30,IF(DATOS_[[Check Periodo Ref.]:[Check Periodo Ref.]]="Dentro",DATOS_[C.Extra.05]))))),
0)</f>
        <v>0</v>
      </c>
      <c r="AQ32" s="97">
        <f t="array" ref="AQ32">IFERROR(
AVERAGE(IF(DATOS_[Sexo]=$B32,IF(DATOS_[AGRUP. VALOR. PTO.]=$B30,IF(DATOS_[Check Periodo Ref.]="Dentro",DATOS_[Tot Extrasalarial Ef],FALSE)))),
0)</f>
        <v>0</v>
      </c>
      <c r="AR32" s="98">
        <f t="array" ref="AR32">IFERROR(
AVERAGE(IF(DATOS_[Sexo]=$B32,IF(DATOS_[AGRUP. VALOR. PTO.]=$B30,IF(DATOS_[Check Periodo Ref.]="Dentro",DATOS_[TOTAL Retrib Ef],FALSE)))),
0)</f>
        <v>0</v>
      </c>
    </row>
    <row r="33" spans="1:44" ht="17.25" thickBot="1" x14ac:dyDescent="0.35">
      <c r="A33" s="48" t="str">
        <f t="shared" ref="A33" si="27">+A34</f>
        <v>[ocultar]</v>
      </c>
      <c r="B33" s="51" t="s">
        <v>305</v>
      </c>
      <c r="C33" s="91"/>
      <c r="D33" s="52"/>
      <c r="E33" s="139" t="str">
        <f t="shared" ref="E33:AR33" si="28">IFERROR((E34-E35)/E34,"")</f>
        <v/>
      </c>
      <c r="F33" s="179" t="str">
        <f t="shared" si="28"/>
        <v/>
      </c>
      <c r="G33" s="180" t="str">
        <f t="shared" si="28"/>
        <v/>
      </c>
      <c r="H33" s="180" t="str">
        <f t="shared" si="28"/>
        <v/>
      </c>
      <c r="I33" s="180" t="str">
        <f t="shared" si="28"/>
        <v/>
      </c>
      <c r="J33" s="181" t="str">
        <f t="shared" si="28"/>
        <v/>
      </c>
      <c r="K33" s="182" t="str">
        <f t="shared" si="28"/>
        <v/>
      </c>
      <c r="L33" s="182" t="str">
        <f t="shared" si="28"/>
        <v/>
      </c>
      <c r="M33" s="182" t="str">
        <f t="shared" si="28"/>
        <v/>
      </c>
      <c r="N33" s="182" t="str">
        <f t="shared" si="28"/>
        <v/>
      </c>
      <c r="O33" s="182" t="str">
        <f t="shared" si="28"/>
        <v/>
      </c>
      <c r="P33" s="182" t="str">
        <f t="shared" si="28"/>
        <v/>
      </c>
      <c r="Q33" s="182" t="str">
        <f t="shared" si="28"/>
        <v/>
      </c>
      <c r="R33" s="182" t="str">
        <f t="shared" si="28"/>
        <v/>
      </c>
      <c r="S33" s="182" t="str">
        <f t="shared" si="28"/>
        <v/>
      </c>
      <c r="T33" s="182" t="str">
        <f t="shared" si="28"/>
        <v/>
      </c>
      <c r="U33" s="182" t="str">
        <f t="shared" si="28"/>
        <v/>
      </c>
      <c r="V33" s="181" t="str">
        <f t="shared" si="28"/>
        <v/>
      </c>
      <c r="W33" s="181" t="str">
        <f t="shared" si="28"/>
        <v/>
      </c>
      <c r="X33" s="181" t="str">
        <f t="shared" si="28"/>
        <v/>
      </c>
      <c r="Y33" s="181" t="str">
        <f t="shared" si="28"/>
        <v/>
      </c>
      <c r="Z33" s="181" t="str">
        <f t="shared" si="28"/>
        <v/>
      </c>
      <c r="AA33" s="181" t="str">
        <f t="shared" si="28"/>
        <v/>
      </c>
      <c r="AB33" s="181" t="str">
        <f t="shared" si="28"/>
        <v/>
      </c>
      <c r="AC33" s="181" t="str">
        <f t="shared" si="28"/>
        <v/>
      </c>
      <c r="AD33" s="181" t="str">
        <f t="shared" si="28"/>
        <v/>
      </c>
      <c r="AE33" s="181" t="str">
        <f t="shared" si="28"/>
        <v/>
      </c>
      <c r="AF33" s="181" t="str">
        <f t="shared" si="28"/>
        <v/>
      </c>
      <c r="AG33" s="181" t="str">
        <f t="shared" si="28"/>
        <v/>
      </c>
      <c r="AH33" s="181" t="str">
        <f t="shared" si="28"/>
        <v/>
      </c>
      <c r="AI33" s="181" t="str">
        <f t="shared" si="28"/>
        <v/>
      </c>
      <c r="AJ33" s="140" t="str">
        <f t="shared" si="28"/>
        <v/>
      </c>
      <c r="AK33" s="143" t="str">
        <f t="shared" si="28"/>
        <v/>
      </c>
      <c r="AL33" s="184" t="str">
        <f t="shared" si="28"/>
        <v/>
      </c>
      <c r="AM33" s="184" t="str">
        <f t="shared" si="28"/>
        <v/>
      </c>
      <c r="AN33" s="184" t="str">
        <f t="shared" si="28"/>
        <v/>
      </c>
      <c r="AO33" s="184" t="str">
        <f t="shared" si="28"/>
        <v/>
      </c>
      <c r="AP33" s="184" t="str">
        <f t="shared" si="28"/>
        <v/>
      </c>
      <c r="AQ33" s="141" t="str">
        <f t="shared" si="28"/>
        <v/>
      </c>
      <c r="AR33" s="142" t="str">
        <f t="shared" si="28"/>
        <v/>
      </c>
    </row>
    <row r="34" spans="1:44" x14ac:dyDescent="0.3">
      <c r="A34" s="48" t="str">
        <f t="shared" ref="A34" si="29">+IF(C34+C35=0,"[ocultar]","")</f>
        <v>[ocultar]</v>
      </c>
      <c r="B34" s="46" t="s">
        <v>162</v>
      </c>
      <c r="C34" s="45">
        <f t="array" ref="C34">SUM(IF($B34=DATOS_[Sexo],
IF($B33=DATOS_[AGRUP. VALOR. PTO.],
IF("Dentro"=DATOS_[Check Periodo Ref.],
1/(COUNTIFS(DATOS_[Sexo],$B34,DATOS_[AGRUP. VALOR. PTO.],$B33,DATOS_[Check Periodo Ref.],"Dentro",DATOS_[id],DATOS_[id]))))))</f>
        <v>0</v>
      </c>
      <c r="D34" s="47">
        <f>COUNTIFS(DATOS_[AGRUP. VALOR. PTO.],$B33,DATOS_[Sexo],$B34,DATOS_[Check Periodo Ref.],"Dentro")</f>
        <v>0</v>
      </c>
      <c r="E34" s="92">
        <f t="array" ref="E34">IFERROR(
AVERAGE(IF(DATOS_[Sexo]=$B34,IF(DATOS_[AGRUP. VALOR. PTO.]=$B33,IF(DATOS_[Check Periodo Ref.]="Dentro",DATOS_[SALARIO BASE Ef],FALSE)))),
0)</f>
        <v>0</v>
      </c>
      <c r="F34" s="93">
        <f t="array" ref="F34">IFERROR(
AVERAGE((IF(DATOS_[[Sexo]:[Sexo]]=$B34,IF(DATOS_[[AGRUP. VALOR. PTO.]:[AGRUP. VALOR. PTO.]]=$B33,IF(DATOS_[[Check Periodo Ref.]:[Check Periodo Ref.]]="Dentro",DATOS_[Conc.Sal.01]))))),
0)</f>
        <v>0</v>
      </c>
      <c r="G34" s="93">
        <f t="array" ref="G34">IFERROR(
AVERAGE((IF(DATOS_[[Sexo]:[Sexo]]=$B34,IF(DATOS_[[AGRUP. VALOR. PTO.]:[AGRUP. VALOR. PTO.]]=$B33,IF(DATOS_[[Check Periodo Ref.]:[Check Periodo Ref.]]="Dentro",DATOS_[Conc.Sal.02]))))),
0)</f>
        <v>0</v>
      </c>
      <c r="H34" s="93">
        <f t="array" ref="H34">IFERROR(
AVERAGE((IF(DATOS_[[Sexo]:[Sexo]]=$B34,IF(DATOS_[[AGRUP. VALOR. PTO.]:[AGRUP. VALOR. PTO.]]=$B33,IF(DATOS_[[Check Periodo Ref.]:[Check Periodo Ref.]]="Dentro",DATOS_[Conc.Sal.03]))))),
0)</f>
        <v>0</v>
      </c>
      <c r="I34" s="93">
        <f t="array" ref="I34">IFERROR(
AVERAGE((IF(DATOS_[[Sexo]:[Sexo]]=$B34,IF(DATOS_[[AGRUP. VALOR. PTO.]:[AGRUP. VALOR. PTO.]]=$B33,IF(DATOS_[[Check Periodo Ref.]:[Check Periodo Ref.]]="Dentro",DATOS_[Conc.Sal.04]))))),
0)</f>
        <v>0</v>
      </c>
      <c r="J34" s="93">
        <f t="array" ref="J34">IFERROR(
AVERAGE((IF(DATOS_[[Sexo]:[Sexo]]=$B34,IF(DATOS_[[AGRUP. VALOR. PTO.]:[AGRUP. VALOR. PTO.]]=$B33,IF(DATOS_[[Check Periodo Ref.]:[Check Periodo Ref.]]="Dentro",DATOS_[Conc.Sal.05]))))),
0)</f>
        <v>0</v>
      </c>
      <c r="K34" s="93">
        <f t="array" ref="K34">IFERROR(
AVERAGE((IF(DATOS_[[Sexo]:[Sexo]]=$B34,IF(DATOS_[[AGRUP. VALOR. PTO.]:[AGRUP. VALOR. PTO.]]=$B33,IF(DATOS_[[Check Periodo Ref.]:[Check Periodo Ref.]]="Dentro",DATOS_[Conc.Sal.06]))))),
0)</f>
        <v>0</v>
      </c>
      <c r="L34" s="93">
        <f t="array" ref="L34">IFERROR(
AVERAGE((IF(DATOS_[[Sexo]:[Sexo]]=$B34,IF(DATOS_[[AGRUP. VALOR. PTO.]:[AGRUP. VALOR. PTO.]]=$B33,IF(DATOS_[[Check Periodo Ref.]:[Check Periodo Ref.]]="Dentro",DATOS_[Conc.Sal.07]))))),
0)</f>
        <v>0</v>
      </c>
      <c r="M34" s="93">
        <f t="array" ref="M34">IFERROR(
AVERAGE((IF(DATOS_[[Sexo]:[Sexo]]=$B34,IF(DATOS_[[AGRUP. VALOR. PTO.]:[AGRUP. VALOR. PTO.]]=$B33,IF(DATOS_[[Check Periodo Ref.]:[Check Periodo Ref.]]="Dentro",DATOS_[Conc.Sal.08]))))),
0)</f>
        <v>0</v>
      </c>
      <c r="N34" s="93">
        <f t="array" ref="N34">IFERROR(
AVERAGE((IF(DATOS_[[Sexo]:[Sexo]]=$B34,IF(DATOS_[[AGRUP. VALOR. PTO.]:[AGRUP. VALOR. PTO.]]=$B33,IF(DATOS_[[Check Periodo Ref.]:[Check Periodo Ref.]]="Dentro",DATOS_[Conc.Sal.09]))))),
0)</f>
        <v>0</v>
      </c>
      <c r="O34" s="93">
        <f t="array" ref="O34">IFERROR(
AVERAGE((IF(DATOS_[[Sexo]:[Sexo]]=$B34,IF(DATOS_[[AGRUP. VALOR. PTO.]:[AGRUP. VALOR. PTO.]]=$B33,IF(DATOS_[[Check Periodo Ref.]:[Check Periodo Ref.]]="Dentro",DATOS_[Conc.Sal.10]))))),
0)</f>
        <v>0</v>
      </c>
      <c r="P34" s="93">
        <f t="array" ref="P34">IFERROR(
AVERAGE((IF(DATOS_[[Sexo]:[Sexo]]=$B34,IF(DATOS_[[AGRUP. VALOR. PTO.]:[AGRUP. VALOR. PTO.]]=$B33,IF(DATOS_[[Check Periodo Ref.]:[Check Periodo Ref.]]="Dentro",DATOS_[Conc.Sal.11]))))),
0)</f>
        <v>0</v>
      </c>
      <c r="Q34" s="93">
        <f t="array" ref="Q34">IFERROR(
AVERAGE((IF(DATOS_[[Sexo]:[Sexo]]=$B34,IF(DATOS_[[AGRUP. VALOR. PTO.]:[AGRUP. VALOR. PTO.]]=$B33,IF(DATOS_[[Check Periodo Ref.]:[Check Periodo Ref.]]="Dentro",DATOS_[Conc.Sal.12]))))),
0)</f>
        <v>0</v>
      </c>
      <c r="R34" s="93">
        <f t="array" ref="R34">IFERROR(
AVERAGE((IF(DATOS_[[Sexo]:[Sexo]]=$B34,IF(DATOS_[[AGRUP. VALOR. PTO.]:[AGRUP. VALOR. PTO.]]=$B33,IF(DATOS_[[Check Periodo Ref.]:[Check Periodo Ref.]]="Dentro",DATOS_[Conc.Sal.13]))))),
0)</f>
        <v>0</v>
      </c>
      <c r="S34" s="93">
        <f t="array" ref="S34">IFERROR(
AVERAGE((IF(DATOS_[[Sexo]:[Sexo]]=$B34,IF(DATOS_[[AGRUP. VALOR. PTO.]:[AGRUP. VALOR. PTO.]]=$B33,IF(DATOS_[[Check Periodo Ref.]:[Check Periodo Ref.]]="Dentro",DATOS_[Conc.Sal.14]))))),
0)</f>
        <v>0</v>
      </c>
      <c r="T34" s="93">
        <f t="array" ref="T34">IFERROR(
AVERAGE((IF(DATOS_[[Sexo]:[Sexo]]=$B34,IF(DATOS_[[AGRUP. VALOR. PTO.]:[AGRUP. VALOR. PTO.]]=$B33,IF(DATOS_[[Check Periodo Ref.]:[Check Periodo Ref.]]="Dentro",DATOS_[Conc.Sal.15]))))),
0)</f>
        <v>0</v>
      </c>
      <c r="U34" s="93">
        <f t="array" ref="U34">IFERROR(
AVERAGE((IF(DATOS_[[Sexo]:[Sexo]]=$B34,IF(DATOS_[[AGRUP. VALOR. PTO.]:[AGRUP. VALOR. PTO.]]=$B33,IF(DATOS_[[Check Periodo Ref.]:[Check Periodo Ref.]]="Dentro",DATOS_[Conc.Sal.16]))))),
0)</f>
        <v>0</v>
      </c>
      <c r="V34" s="93">
        <f t="array" ref="V34">IFERROR(
AVERAGE((IF(DATOS_[[Sexo]:[Sexo]]=$B34,IF(DATOS_[[AGRUP. VALOR. PTO.]:[AGRUP. VALOR. PTO.]]=$B33,IF(DATOS_[[Check Periodo Ref.]:[Check Periodo Ref.]]="Dentro",DATOS_[Conc.Sal.17]))))),
0)</f>
        <v>0</v>
      </c>
      <c r="W34" s="93">
        <f t="array" ref="W34">IFERROR(
AVERAGE((IF(DATOS_[[Sexo]:[Sexo]]=$B34,IF(DATOS_[[AGRUP. VALOR. PTO.]:[AGRUP. VALOR. PTO.]]=$B33,IF(DATOS_[[Check Periodo Ref.]:[Check Periodo Ref.]]="Dentro",DATOS_[Conc.Sal.18]))))),
0)</f>
        <v>0</v>
      </c>
      <c r="X34" s="93">
        <f t="array" ref="X34">IFERROR(
AVERAGE((IF(DATOS_[[Sexo]:[Sexo]]=$B34,IF(DATOS_[[AGRUP. VALOR. PTO.]:[AGRUP. VALOR. PTO.]]=$B33,IF(DATOS_[[Check Periodo Ref.]:[Check Periodo Ref.]]="Dentro",DATOS_[Conc.Sal.19]))))),
0)</f>
        <v>0</v>
      </c>
      <c r="Y34" s="93">
        <f t="array" ref="Y34">IFERROR(
AVERAGE((IF(DATOS_[[Sexo]:[Sexo]]=$B34,IF(DATOS_[[AGRUP. VALOR. PTO.]:[AGRUP. VALOR. PTO.]]=$B33,IF(DATOS_[[Check Periodo Ref.]:[Check Periodo Ref.]]="Dentro",DATOS_[Conc.Sal.20]))))),
0)</f>
        <v>0</v>
      </c>
      <c r="Z34" s="93">
        <f t="array" ref="Z34">IFERROR(
AVERAGE((IF(DATOS_[[Sexo]:[Sexo]]=$B34,IF(DATOS_[[AGRUP. VALOR. PTO.]:[AGRUP. VALOR. PTO.]]=$B33,IF(DATOS_[[Check Periodo Ref.]:[Check Periodo Ref.]]="Dentro",DATOS_[Conc.Sal.21]))))),
0)</f>
        <v>0</v>
      </c>
      <c r="AA34" s="93">
        <f t="array" ref="AA34">IFERROR(
AVERAGE((IF(DATOS_[[Sexo]:[Sexo]]=$B34,IF(DATOS_[[AGRUP. VALOR. PTO.]:[AGRUP. VALOR. PTO.]]=$B33,IF(DATOS_[[Check Periodo Ref.]:[Check Periodo Ref.]]="Dentro",DATOS_[Conc.Sal.22]))))),
0)</f>
        <v>0</v>
      </c>
      <c r="AB34" s="93">
        <f t="array" ref="AB34">IFERROR(
AVERAGE((IF(DATOS_[[Sexo]:[Sexo]]=$B34,IF(DATOS_[[AGRUP. VALOR. PTO.]:[AGRUP. VALOR. PTO.]]=$B33,IF(DATOS_[[Check Periodo Ref.]:[Check Periodo Ref.]]="Dentro",DATOS_[Conc.Sal.23]))))),
0)</f>
        <v>0</v>
      </c>
      <c r="AC34" s="93">
        <f t="array" ref="AC34">IFERROR(
AVERAGE((IF(DATOS_[[Sexo]:[Sexo]]=$B34,IF(DATOS_[[AGRUP. VALOR. PTO.]:[AGRUP. VALOR. PTO.]]=$B33,IF(DATOS_[[Check Periodo Ref.]:[Check Periodo Ref.]]="Dentro",DATOS_[Conc.Sal.24]))))),
0)</f>
        <v>0</v>
      </c>
      <c r="AD34" s="93">
        <f t="array" ref="AD34">IFERROR(
AVERAGE((IF(DATOS_[[Sexo]:[Sexo]]=$B34,IF(DATOS_[[AGRUP. VALOR. PTO.]:[AGRUP. VALOR. PTO.]]=$B33,IF(DATOS_[[Check Periodo Ref.]:[Check Periodo Ref.]]="Dentro",DATOS_[Conc.Sal.25]))))),
0)</f>
        <v>0</v>
      </c>
      <c r="AE34" s="93">
        <f t="array" ref="AE34">IFERROR(
AVERAGE((IF(DATOS_[[Sexo]:[Sexo]]=$B34,IF(DATOS_[[AGRUP. VALOR. PTO.]:[AGRUP. VALOR. PTO.]]=$B33,IF(DATOS_[[Check Periodo Ref.]:[Check Periodo Ref.]]="Dentro",DATOS_[Conc.Sal.26]))))),
0)</f>
        <v>0</v>
      </c>
      <c r="AF34" s="93">
        <f t="array" ref="AF34">IFERROR(
AVERAGE((IF(DATOS_[[Sexo]:[Sexo]]=$B34,IF(DATOS_[[AGRUP. VALOR. PTO.]:[AGRUP. VALOR. PTO.]]=$B33,IF(DATOS_[[Check Periodo Ref.]:[Check Periodo Ref.]]="Dentro",DATOS_[Conc.Sal.27]))))),
0)</f>
        <v>0</v>
      </c>
      <c r="AG34" s="93">
        <f t="array" ref="AG34">IFERROR(
AVERAGE((IF(DATOS_[[Sexo]:[Sexo]]=$B34,IF(DATOS_[[AGRUP. VALOR. PTO.]:[AGRUP. VALOR. PTO.]]=$B33,IF(DATOS_[[Check Periodo Ref.]:[Check Periodo Ref.]]="Dentro",DATOS_[Conc.Sal.28]))))),
0)</f>
        <v>0</v>
      </c>
      <c r="AH34" s="93">
        <f t="array" ref="AH34">IFERROR(
AVERAGE((IF(DATOS_[[Sexo]:[Sexo]]=$B34,IF(DATOS_[[AGRUP. VALOR. PTO.]:[AGRUP. VALOR. PTO.]]=$B33,IF(DATOS_[[Check Periodo Ref.]:[Check Periodo Ref.]]="Dentro",DATOS_[Conc.Sal.29]))))),
0)</f>
        <v>0</v>
      </c>
      <c r="AI34" s="93">
        <f t="array" ref="AI34">IFERROR(
AVERAGE((IF(DATOS_[[Sexo]:[Sexo]]=$B34,IF(DATOS_[[AGRUP. VALOR. PTO.]:[AGRUP. VALOR. PTO.]]=$B33,IF(DATOS_[[Check Periodo Ref.]:[Check Periodo Ref.]]="Dentro",DATOS_[Conc.Sal.30]))))),
0)</f>
        <v>0</v>
      </c>
      <c r="AJ34" s="94">
        <f t="array" ref="AJ34">IFERROR(
AVERAGE(IF(DATOS_[Sexo]=$B34,IF(DATOS_[AGRUP. VALOR. PTO.]=$B33,IF(DATOS_[Check Periodo Ref.]="Dentro",DATOS_[Tot COMPL.SAL Ef],FALSE)))),
0)</f>
        <v>0</v>
      </c>
      <c r="AK34" s="96">
        <f t="array" ref="AK34">IFERROR(
AVERAGE(IF(DATOS_[Sexo]=$B34,IF(DATOS_[AGRUP. VALOR. PTO.]=$B33,IF(DATOS_[Check Periodo Ref.]="Dentro",DATOS_[TOTAL SALARIO Ef],FALSE)))),
0)</f>
        <v>0</v>
      </c>
      <c r="AL34" s="95">
        <f t="array" ref="AL34">IFERROR(
AVERAGE((IF(DATOS_[[Sexo]:[Sexo]]=$B34,IF(DATOS_[[AGRUP. VALOR. PTO.]:[AGRUP. VALOR. PTO.]]=$B33,IF(DATOS_[[Check Periodo Ref.]:[Check Periodo Ref.]]="Dentro",DATOS_[C.Extra.01]))))),
0)</f>
        <v>0</v>
      </c>
      <c r="AM34" s="95">
        <f t="array" ref="AM34">IFERROR(
AVERAGE((IF(DATOS_[[Sexo]:[Sexo]]=$B34,IF(DATOS_[[AGRUP. VALOR. PTO.]:[AGRUP. VALOR. PTO.]]=$B33,IF(DATOS_[[Check Periodo Ref.]:[Check Periodo Ref.]]="Dentro",DATOS_[C.Extra.02]))))),
0)</f>
        <v>0</v>
      </c>
      <c r="AN34" s="95">
        <f t="array" ref="AN34">IFERROR(
AVERAGE((IF(DATOS_[[Sexo]:[Sexo]]=$B34,IF(DATOS_[[AGRUP. VALOR. PTO.]:[AGRUP. VALOR. PTO.]]=$B33,IF(DATOS_[[Check Periodo Ref.]:[Check Periodo Ref.]]="Dentro",DATOS_[C.Extra.03]))))),
0)</f>
        <v>0</v>
      </c>
      <c r="AO34" s="95">
        <f t="array" ref="AO34">IFERROR(
AVERAGE((IF(DATOS_[[Sexo]:[Sexo]]=$B34,IF(DATOS_[[AGRUP. VALOR. PTO.]:[AGRUP. VALOR. PTO.]]=$B33,IF(DATOS_[[Check Periodo Ref.]:[Check Periodo Ref.]]="Dentro",DATOS_[C.Extra.04]))))),
0)</f>
        <v>0</v>
      </c>
      <c r="AP34" s="95">
        <f t="array" ref="AP34">IFERROR(
AVERAGE((IF(DATOS_[[Sexo]:[Sexo]]=$B34,IF(DATOS_[[AGRUP. VALOR. PTO.]:[AGRUP. VALOR. PTO.]]=$B33,IF(DATOS_[[Check Periodo Ref.]:[Check Periodo Ref.]]="Dentro",DATOS_[C.Extra.05]))))),
0)</f>
        <v>0</v>
      </c>
      <c r="AQ34" s="97">
        <f t="array" ref="AQ34">IFERROR(
AVERAGE(IF(DATOS_[Sexo]=$B34,IF(DATOS_[AGRUP. VALOR. PTO.]=$B33,IF(DATOS_[Check Periodo Ref.]="Dentro",DATOS_[Tot Extrasalarial Ef],FALSE)))),
0)</f>
        <v>0</v>
      </c>
      <c r="AR34" s="98">
        <f t="array" ref="AR34">IFERROR(
AVERAGE(IF(DATOS_[Sexo]=$B34,IF(DATOS_[AGRUP. VALOR. PTO.]=$B33,IF(DATOS_[Check Periodo Ref.]="Dentro",DATOS_[TOTAL Retrib Ef],FALSE)))),
0)</f>
        <v>0</v>
      </c>
    </row>
    <row r="35" spans="1:44" x14ac:dyDescent="0.3">
      <c r="A35" s="48" t="str">
        <f t="shared" ref="A35" si="30">+A34</f>
        <v>[ocultar]</v>
      </c>
      <c r="B35" s="46" t="s">
        <v>163</v>
      </c>
      <c r="C35" s="45">
        <f t="array" ref="C35">SUM(IF($B35=DATOS_[Sexo],
IF($B33=DATOS_[AGRUP. VALOR. PTO.],
IF("Dentro"=DATOS_[Check Periodo Ref.],
1/(COUNTIFS(DATOS_[Sexo],$B35,DATOS_[AGRUP. VALOR. PTO.],$B33,DATOS_[Check Periodo Ref.],"Dentro",DATOS_[id],DATOS_[id]))))))</f>
        <v>0</v>
      </c>
      <c r="D35" s="47">
        <f>COUNTIFS(DATOS_[AGRUP. VALOR. PTO.],$B33,DATOS_[Sexo],$B35,DATOS_[Check Periodo Ref.],"Dentro")</f>
        <v>0</v>
      </c>
      <c r="E35" s="92">
        <f t="array" ref="E35">IFERROR(
AVERAGE(IF(DATOS_[Sexo]=$B35,IF(DATOS_[AGRUP. VALOR. PTO.]=$B33,IF(DATOS_[Check Periodo Ref.]="Dentro",DATOS_[SALARIO BASE Ef],FALSE)))),
0)</f>
        <v>0</v>
      </c>
      <c r="F35" s="93">
        <f t="array" ref="F35">IFERROR(
AVERAGE((IF(DATOS_[[Sexo]:[Sexo]]=$B35,IF(DATOS_[[AGRUP. VALOR. PTO.]:[AGRUP. VALOR. PTO.]]=$B33,IF(DATOS_[[Check Periodo Ref.]:[Check Periodo Ref.]]="Dentro",DATOS_[Conc.Sal.01]))))),
0)</f>
        <v>0</v>
      </c>
      <c r="G35" s="93">
        <f t="array" ref="G35">IFERROR(
AVERAGE((IF(DATOS_[[Sexo]:[Sexo]]=$B35,IF(DATOS_[[AGRUP. VALOR. PTO.]:[AGRUP. VALOR. PTO.]]=$B33,IF(DATOS_[[Check Periodo Ref.]:[Check Periodo Ref.]]="Dentro",DATOS_[Conc.Sal.02]))))),
0)</f>
        <v>0</v>
      </c>
      <c r="H35" s="93">
        <f t="array" ref="H35">IFERROR(
AVERAGE((IF(DATOS_[[Sexo]:[Sexo]]=$B35,IF(DATOS_[[AGRUP. VALOR. PTO.]:[AGRUP. VALOR. PTO.]]=$B33,IF(DATOS_[[Check Periodo Ref.]:[Check Periodo Ref.]]="Dentro",DATOS_[Conc.Sal.03]))))),
0)</f>
        <v>0</v>
      </c>
      <c r="I35" s="93">
        <f t="array" ref="I35">IFERROR(
AVERAGE((IF(DATOS_[[Sexo]:[Sexo]]=$B35,IF(DATOS_[[AGRUP. VALOR. PTO.]:[AGRUP. VALOR. PTO.]]=$B33,IF(DATOS_[[Check Periodo Ref.]:[Check Periodo Ref.]]="Dentro",DATOS_[Conc.Sal.04]))))),
0)</f>
        <v>0</v>
      </c>
      <c r="J35" s="93">
        <f t="array" ref="J35">IFERROR(
AVERAGE((IF(DATOS_[[Sexo]:[Sexo]]=$B35,IF(DATOS_[[AGRUP. VALOR. PTO.]:[AGRUP. VALOR. PTO.]]=$B33,IF(DATOS_[[Check Periodo Ref.]:[Check Periodo Ref.]]="Dentro",DATOS_[Conc.Sal.05]))))),
0)</f>
        <v>0</v>
      </c>
      <c r="K35" s="93">
        <f t="array" ref="K35">IFERROR(
AVERAGE((IF(DATOS_[[Sexo]:[Sexo]]=$B35,IF(DATOS_[[AGRUP. VALOR. PTO.]:[AGRUP. VALOR. PTO.]]=$B33,IF(DATOS_[[Check Periodo Ref.]:[Check Periodo Ref.]]="Dentro",DATOS_[Conc.Sal.06]))))),
0)</f>
        <v>0</v>
      </c>
      <c r="L35" s="93">
        <f t="array" ref="L35">IFERROR(
AVERAGE((IF(DATOS_[[Sexo]:[Sexo]]=$B35,IF(DATOS_[[AGRUP. VALOR. PTO.]:[AGRUP. VALOR. PTO.]]=$B33,IF(DATOS_[[Check Periodo Ref.]:[Check Periodo Ref.]]="Dentro",DATOS_[Conc.Sal.07]))))),
0)</f>
        <v>0</v>
      </c>
      <c r="M35" s="93">
        <f t="array" ref="M35">IFERROR(
AVERAGE((IF(DATOS_[[Sexo]:[Sexo]]=$B35,IF(DATOS_[[AGRUP. VALOR. PTO.]:[AGRUP. VALOR. PTO.]]=$B33,IF(DATOS_[[Check Periodo Ref.]:[Check Periodo Ref.]]="Dentro",DATOS_[Conc.Sal.08]))))),
0)</f>
        <v>0</v>
      </c>
      <c r="N35" s="93">
        <f t="array" ref="N35">IFERROR(
AVERAGE((IF(DATOS_[[Sexo]:[Sexo]]=$B35,IF(DATOS_[[AGRUP. VALOR. PTO.]:[AGRUP. VALOR. PTO.]]=$B33,IF(DATOS_[[Check Periodo Ref.]:[Check Periodo Ref.]]="Dentro",DATOS_[Conc.Sal.09]))))),
0)</f>
        <v>0</v>
      </c>
      <c r="O35" s="93">
        <f t="array" ref="O35">IFERROR(
AVERAGE((IF(DATOS_[[Sexo]:[Sexo]]=$B35,IF(DATOS_[[AGRUP. VALOR. PTO.]:[AGRUP. VALOR. PTO.]]=$B33,IF(DATOS_[[Check Periodo Ref.]:[Check Periodo Ref.]]="Dentro",DATOS_[Conc.Sal.10]))))),
0)</f>
        <v>0</v>
      </c>
      <c r="P35" s="93">
        <f t="array" ref="P35">IFERROR(
AVERAGE((IF(DATOS_[[Sexo]:[Sexo]]=$B35,IF(DATOS_[[AGRUP. VALOR. PTO.]:[AGRUP. VALOR. PTO.]]=$B33,IF(DATOS_[[Check Periodo Ref.]:[Check Periodo Ref.]]="Dentro",DATOS_[Conc.Sal.11]))))),
0)</f>
        <v>0</v>
      </c>
      <c r="Q35" s="93">
        <f t="array" ref="Q35">IFERROR(
AVERAGE((IF(DATOS_[[Sexo]:[Sexo]]=$B35,IF(DATOS_[[AGRUP. VALOR. PTO.]:[AGRUP. VALOR. PTO.]]=$B33,IF(DATOS_[[Check Periodo Ref.]:[Check Periodo Ref.]]="Dentro",DATOS_[Conc.Sal.12]))))),
0)</f>
        <v>0</v>
      </c>
      <c r="R35" s="93">
        <f t="array" ref="R35">IFERROR(
AVERAGE((IF(DATOS_[[Sexo]:[Sexo]]=$B35,IF(DATOS_[[AGRUP. VALOR. PTO.]:[AGRUP. VALOR. PTO.]]=$B33,IF(DATOS_[[Check Periodo Ref.]:[Check Periodo Ref.]]="Dentro",DATOS_[Conc.Sal.13]))))),
0)</f>
        <v>0</v>
      </c>
      <c r="S35" s="93">
        <f t="array" ref="S35">IFERROR(
AVERAGE((IF(DATOS_[[Sexo]:[Sexo]]=$B35,IF(DATOS_[[AGRUP. VALOR. PTO.]:[AGRUP. VALOR. PTO.]]=$B33,IF(DATOS_[[Check Periodo Ref.]:[Check Periodo Ref.]]="Dentro",DATOS_[Conc.Sal.14]))))),
0)</f>
        <v>0</v>
      </c>
      <c r="T35" s="93">
        <f t="array" ref="T35">IFERROR(
AVERAGE((IF(DATOS_[[Sexo]:[Sexo]]=$B35,IF(DATOS_[[AGRUP. VALOR. PTO.]:[AGRUP. VALOR. PTO.]]=$B33,IF(DATOS_[[Check Periodo Ref.]:[Check Periodo Ref.]]="Dentro",DATOS_[Conc.Sal.15]))))),
0)</f>
        <v>0</v>
      </c>
      <c r="U35" s="93">
        <f t="array" ref="U35">IFERROR(
AVERAGE((IF(DATOS_[[Sexo]:[Sexo]]=$B35,IF(DATOS_[[AGRUP. VALOR. PTO.]:[AGRUP. VALOR. PTO.]]=$B33,IF(DATOS_[[Check Periodo Ref.]:[Check Periodo Ref.]]="Dentro",DATOS_[Conc.Sal.16]))))),
0)</f>
        <v>0</v>
      </c>
      <c r="V35" s="93">
        <f t="array" ref="V35">IFERROR(
AVERAGE((IF(DATOS_[[Sexo]:[Sexo]]=$B35,IF(DATOS_[[AGRUP. VALOR. PTO.]:[AGRUP. VALOR. PTO.]]=$B33,IF(DATOS_[[Check Periodo Ref.]:[Check Periodo Ref.]]="Dentro",DATOS_[Conc.Sal.17]))))),
0)</f>
        <v>0</v>
      </c>
      <c r="W35" s="93">
        <f t="array" ref="W35">IFERROR(
AVERAGE((IF(DATOS_[[Sexo]:[Sexo]]=$B35,IF(DATOS_[[AGRUP. VALOR. PTO.]:[AGRUP. VALOR. PTO.]]=$B33,IF(DATOS_[[Check Periodo Ref.]:[Check Periodo Ref.]]="Dentro",DATOS_[Conc.Sal.18]))))),
0)</f>
        <v>0</v>
      </c>
      <c r="X35" s="93">
        <f t="array" ref="X35">IFERROR(
AVERAGE((IF(DATOS_[[Sexo]:[Sexo]]=$B35,IF(DATOS_[[AGRUP. VALOR. PTO.]:[AGRUP. VALOR. PTO.]]=$B33,IF(DATOS_[[Check Periodo Ref.]:[Check Periodo Ref.]]="Dentro",DATOS_[Conc.Sal.19]))))),
0)</f>
        <v>0</v>
      </c>
      <c r="Y35" s="93">
        <f t="array" ref="Y35">IFERROR(
AVERAGE((IF(DATOS_[[Sexo]:[Sexo]]=$B35,IF(DATOS_[[AGRUP. VALOR. PTO.]:[AGRUP. VALOR. PTO.]]=$B33,IF(DATOS_[[Check Periodo Ref.]:[Check Periodo Ref.]]="Dentro",DATOS_[Conc.Sal.20]))))),
0)</f>
        <v>0</v>
      </c>
      <c r="Z35" s="93">
        <f t="array" ref="Z35">IFERROR(
AVERAGE((IF(DATOS_[[Sexo]:[Sexo]]=$B35,IF(DATOS_[[AGRUP. VALOR. PTO.]:[AGRUP. VALOR. PTO.]]=$B33,IF(DATOS_[[Check Periodo Ref.]:[Check Periodo Ref.]]="Dentro",DATOS_[Conc.Sal.21]))))),
0)</f>
        <v>0</v>
      </c>
      <c r="AA35" s="93">
        <f t="array" ref="AA35">IFERROR(
AVERAGE((IF(DATOS_[[Sexo]:[Sexo]]=$B35,IF(DATOS_[[AGRUP. VALOR. PTO.]:[AGRUP. VALOR. PTO.]]=$B33,IF(DATOS_[[Check Periodo Ref.]:[Check Periodo Ref.]]="Dentro",DATOS_[Conc.Sal.22]))))),
0)</f>
        <v>0</v>
      </c>
      <c r="AB35" s="93">
        <f t="array" ref="AB35">IFERROR(
AVERAGE((IF(DATOS_[[Sexo]:[Sexo]]=$B35,IF(DATOS_[[AGRUP. VALOR. PTO.]:[AGRUP. VALOR. PTO.]]=$B33,IF(DATOS_[[Check Periodo Ref.]:[Check Periodo Ref.]]="Dentro",DATOS_[Conc.Sal.23]))))),
0)</f>
        <v>0</v>
      </c>
      <c r="AC35" s="93">
        <f t="array" ref="AC35">IFERROR(
AVERAGE((IF(DATOS_[[Sexo]:[Sexo]]=$B35,IF(DATOS_[[AGRUP. VALOR. PTO.]:[AGRUP. VALOR. PTO.]]=$B33,IF(DATOS_[[Check Periodo Ref.]:[Check Periodo Ref.]]="Dentro",DATOS_[Conc.Sal.24]))))),
0)</f>
        <v>0</v>
      </c>
      <c r="AD35" s="93">
        <f t="array" ref="AD35">IFERROR(
AVERAGE((IF(DATOS_[[Sexo]:[Sexo]]=$B35,IF(DATOS_[[AGRUP. VALOR. PTO.]:[AGRUP. VALOR. PTO.]]=$B33,IF(DATOS_[[Check Periodo Ref.]:[Check Periodo Ref.]]="Dentro",DATOS_[Conc.Sal.25]))))),
0)</f>
        <v>0</v>
      </c>
      <c r="AE35" s="93">
        <f t="array" ref="AE35">IFERROR(
AVERAGE((IF(DATOS_[[Sexo]:[Sexo]]=$B35,IF(DATOS_[[AGRUP. VALOR. PTO.]:[AGRUP. VALOR. PTO.]]=$B33,IF(DATOS_[[Check Periodo Ref.]:[Check Periodo Ref.]]="Dentro",DATOS_[Conc.Sal.26]))))),
0)</f>
        <v>0</v>
      </c>
      <c r="AF35" s="93">
        <f t="array" ref="AF35">IFERROR(
AVERAGE((IF(DATOS_[[Sexo]:[Sexo]]=$B35,IF(DATOS_[[AGRUP. VALOR. PTO.]:[AGRUP. VALOR. PTO.]]=$B33,IF(DATOS_[[Check Periodo Ref.]:[Check Periodo Ref.]]="Dentro",DATOS_[Conc.Sal.27]))))),
0)</f>
        <v>0</v>
      </c>
      <c r="AG35" s="93">
        <f t="array" ref="AG35">IFERROR(
AVERAGE((IF(DATOS_[[Sexo]:[Sexo]]=$B35,IF(DATOS_[[AGRUP. VALOR. PTO.]:[AGRUP. VALOR. PTO.]]=$B33,IF(DATOS_[[Check Periodo Ref.]:[Check Periodo Ref.]]="Dentro",DATOS_[Conc.Sal.28]))))),
0)</f>
        <v>0</v>
      </c>
      <c r="AH35" s="93">
        <f t="array" ref="AH35">IFERROR(
AVERAGE((IF(DATOS_[[Sexo]:[Sexo]]=$B35,IF(DATOS_[[AGRUP. VALOR. PTO.]:[AGRUP. VALOR. PTO.]]=$B33,IF(DATOS_[[Check Periodo Ref.]:[Check Periodo Ref.]]="Dentro",DATOS_[Conc.Sal.29]))))),
0)</f>
        <v>0</v>
      </c>
      <c r="AI35" s="93">
        <f t="array" ref="AI35">IFERROR(
AVERAGE((IF(DATOS_[[Sexo]:[Sexo]]=$B35,IF(DATOS_[[AGRUP. VALOR. PTO.]:[AGRUP. VALOR. PTO.]]=$B33,IF(DATOS_[[Check Periodo Ref.]:[Check Periodo Ref.]]="Dentro",DATOS_[Conc.Sal.30]))))),
0)</f>
        <v>0</v>
      </c>
      <c r="AJ35" s="94">
        <f t="array" ref="AJ35">IFERROR(
AVERAGE(IF(DATOS_[Sexo]=$B35,IF(DATOS_[AGRUP. VALOR. PTO.]=$B33,IF(DATOS_[Check Periodo Ref.]="Dentro",DATOS_[Tot COMPL.SAL Ef],FALSE)))),
0)</f>
        <v>0</v>
      </c>
      <c r="AK35" s="96">
        <f t="array" ref="AK35">IFERROR(
AVERAGE(IF(DATOS_[Sexo]=$B35,IF(DATOS_[AGRUP. VALOR. PTO.]=$B33,IF(DATOS_[Check Periodo Ref.]="Dentro",DATOS_[TOTAL SALARIO Ef],FALSE)))),
0)</f>
        <v>0</v>
      </c>
      <c r="AL35" s="95">
        <f t="array" ref="AL35">IFERROR(
AVERAGE((IF(DATOS_[[Sexo]:[Sexo]]=$B35,IF(DATOS_[[AGRUP. VALOR. PTO.]:[AGRUP. VALOR. PTO.]]=$B33,IF(DATOS_[[Check Periodo Ref.]:[Check Periodo Ref.]]="Dentro",DATOS_[C.Extra.01]))))),
0)</f>
        <v>0</v>
      </c>
      <c r="AM35" s="95">
        <f t="array" ref="AM35">IFERROR(
AVERAGE((IF(DATOS_[[Sexo]:[Sexo]]=$B35,IF(DATOS_[[AGRUP. VALOR. PTO.]:[AGRUP. VALOR. PTO.]]=$B33,IF(DATOS_[[Check Periodo Ref.]:[Check Periodo Ref.]]="Dentro",DATOS_[C.Extra.02]))))),
0)</f>
        <v>0</v>
      </c>
      <c r="AN35" s="95">
        <f t="array" ref="AN35">IFERROR(
AVERAGE((IF(DATOS_[[Sexo]:[Sexo]]=$B35,IF(DATOS_[[AGRUP. VALOR. PTO.]:[AGRUP. VALOR. PTO.]]=$B33,IF(DATOS_[[Check Periodo Ref.]:[Check Periodo Ref.]]="Dentro",DATOS_[C.Extra.03]))))),
0)</f>
        <v>0</v>
      </c>
      <c r="AO35" s="95">
        <f t="array" ref="AO35">IFERROR(
AVERAGE((IF(DATOS_[[Sexo]:[Sexo]]=$B35,IF(DATOS_[[AGRUP. VALOR. PTO.]:[AGRUP. VALOR. PTO.]]=$B33,IF(DATOS_[[Check Periodo Ref.]:[Check Periodo Ref.]]="Dentro",DATOS_[C.Extra.04]))))),
0)</f>
        <v>0</v>
      </c>
      <c r="AP35" s="95">
        <f t="array" ref="AP35">IFERROR(
AVERAGE((IF(DATOS_[[Sexo]:[Sexo]]=$B35,IF(DATOS_[[AGRUP. VALOR. PTO.]:[AGRUP. VALOR. PTO.]]=$B33,IF(DATOS_[[Check Periodo Ref.]:[Check Periodo Ref.]]="Dentro",DATOS_[C.Extra.05]))))),
0)</f>
        <v>0</v>
      </c>
      <c r="AQ35" s="97">
        <f t="array" ref="AQ35">IFERROR(
AVERAGE(IF(DATOS_[Sexo]=$B35,IF(DATOS_[AGRUP. VALOR. PTO.]=$B33,IF(DATOS_[Check Periodo Ref.]="Dentro",DATOS_[Tot Extrasalarial Ef],FALSE)))),
0)</f>
        <v>0</v>
      </c>
      <c r="AR35" s="98">
        <f t="array" ref="AR35">IFERROR(
AVERAGE(IF(DATOS_[Sexo]=$B35,IF(DATOS_[AGRUP. VALOR. PTO.]=$B33,IF(DATOS_[Check Periodo Ref.]="Dentro",DATOS_[TOTAL Retrib Ef],FALSE)))),
0)</f>
        <v>0</v>
      </c>
    </row>
    <row r="36" spans="1:44" ht="17.25" thickBot="1" x14ac:dyDescent="0.35">
      <c r="A36" s="48" t="str">
        <f t="shared" ref="A36" si="31">+A37</f>
        <v>[ocultar]</v>
      </c>
      <c r="B36" s="51" t="s">
        <v>302</v>
      </c>
      <c r="C36" s="91"/>
      <c r="D36" s="52"/>
      <c r="E36" s="139" t="str">
        <f t="shared" ref="E36:AR36" si="32">IFERROR((E37-E38)/E37,"")</f>
        <v/>
      </c>
      <c r="F36" s="179" t="str">
        <f t="shared" si="32"/>
        <v/>
      </c>
      <c r="G36" s="180" t="str">
        <f t="shared" si="32"/>
        <v/>
      </c>
      <c r="H36" s="180" t="str">
        <f t="shared" si="32"/>
        <v/>
      </c>
      <c r="I36" s="180" t="str">
        <f t="shared" si="32"/>
        <v/>
      </c>
      <c r="J36" s="181" t="str">
        <f t="shared" si="32"/>
        <v/>
      </c>
      <c r="K36" s="182" t="str">
        <f t="shared" si="32"/>
        <v/>
      </c>
      <c r="L36" s="182" t="str">
        <f t="shared" si="32"/>
        <v/>
      </c>
      <c r="M36" s="182" t="str">
        <f t="shared" si="32"/>
        <v/>
      </c>
      <c r="N36" s="182" t="str">
        <f t="shared" si="32"/>
        <v/>
      </c>
      <c r="O36" s="182" t="str">
        <f t="shared" si="32"/>
        <v/>
      </c>
      <c r="P36" s="182" t="str">
        <f t="shared" si="32"/>
        <v/>
      </c>
      <c r="Q36" s="182" t="str">
        <f t="shared" si="32"/>
        <v/>
      </c>
      <c r="R36" s="182" t="str">
        <f t="shared" si="32"/>
        <v/>
      </c>
      <c r="S36" s="182" t="str">
        <f t="shared" si="32"/>
        <v/>
      </c>
      <c r="T36" s="182" t="str">
        <f t="shared" si="32"/>
        <v/>
      </c>
      <c r="U36" s="182" t="str">
        <f t="shared" si="32"/>
        <v/>
      </c>
      <c r="V36" s="181" t="str">
        <f t="shared" si="32"/>
        <v/>
      </c>
      <c r="W36" s="181" t="str">
        <f t="shared" si="32"/>
        <v/>
      </c>
      <c r="X36" s="181" t="str">
        <f t="shared" si="32"/>
        <v/>
      </c>
      <c r="Y36" s="181" t="str">
        <f t="shared" si="32"/>
        <v/>
      </c>
      <c r="Z36" s="181" t="str">
        <f t="shared" si="32"/>
        <v/>
      </c>
      <c r="AA36" s="181" t="str">
        <f t="shared" si="32"/>
        <v/>
      </c>
      <c r="AB36" s="181" t="str">
        <f t="shared" si="32"/>
        <v/>
      </c>
      <c r="AC36" s="181" t="str">
        <f t="shared" si="32"/>
        <v/>
      </c>
      <c r="AD36" s="181" t="str">
        <f t="shared" si="32"/>
        <v/>
      </c>
      <c r="AE36" s="181" t="str">
        <f t="shared" si="32"/>
        <v/>
      </c>
      <c r="AF36" s="181" t="str">
        <f t="shared" si="32"/>
        <v/>
      </c>
      <c r="AG36" s="181" t="str">
        <f t="shared" si="32"/>
        <v/>
      </c>
      <c r="AH36" s="181" t="str">
        <f t="shared" si="32"/>
        <v/>
      </c>
      <c r="AI36" s="181" t="str">
        <f t="shared" si="32"/>
        <v/>
      </c>
      <c r="AJ36" s="140" t="str">
        <f t="shared" si="32"/>
        <v/>
      </c>
      <c r="AK36" s="143" t="str">
        <f t="shared" si="32"/>
        <v/>
      </c>
      <c r="AL36" s="184" t="str">
        <f t="shared" si="32"/>
        <v/>
      </c>
      <c r="AM36" s="184" t="str">
        <f t="shared" si="32"/>
        <v/>
      </c>
      <c r="AN36" s="184" t="str">
        <f t="shared" si="32"/>
        <v/>
      </c>
      <c r="AO36" s="184" t="str">
        <f t="shared" si="32"/>
        <v/>
      </c>
      <c r="AP36" s="184" t="str">
        <f t="shared" si="32"/>
        <v/>
      </c>
      <c r="AQ36" s="141" t="str">
        <f t="shared" si="32"/>
        <v/>
      </c>
      <c r="AR36" s="142" t="str">
        <f t="shared" si="32"/>
        <v/>
      </c>
    </row>
    <row r="37" spans="1:44" x14ac:dyDescent="0.3">
      <c r="A37" s="48" t="str">
        <f t="shared" ref="A37" si="33">+IF(C37+C38=0,"[ocultar]","")</f>
        <v>[ocultar]</v>
      </c>
      <c r="B37" s="46" t="s">
        <v>162</v>
      </c>
      <c r="C37" s="45">
        <f t="array" ref="C37">SUM(IF($B37=DATOS_[Sexo],
IF($B36=DATOS_[AGRUP. VALOR. PTO.],
IF("Dentro"=DATOS_[Check Periodo Ref.],
1/(COUNTIFS(DATOS_[Sexo],$B37,DATOS_[AGRUP. VALOR. PTO.],$B36,DATOS_[Check Periodo Ref.],"Dentro",DATOS_[id],DATOS_[id]))))))</f>
        <v>0</v>
      </c>
      <c r="D37" s="47">
        <f>COUNTIFS(DATOS_[AGRUP. VALOR. PTO.],$B36,DATOS_[Sexo],$B37,DATOS_[Check Periodo Ref.],"Dentro")</f>
        <v>0</v>
      </c>
      <c r="E37" s="92">
        <f t="array" ref="E37">IFERROR(
AVERAGE(IF(DATOS_[Sexo]=$B37,IF(DATOS_[AGRUP. VALOR. PTO.]=$B36,IF(DATOS_[Check Periodo Ref.]="Dentro",DATOS_[SALARIO BASE Ef],FALSE)))),
0)</f>
        <v>0</v>
      </c>
      <c r="F37" s="93">
        <f t="array" ref="F37">IFERROR(
AVERAGE((IF(DATOS_[[Sexo]:[Sexo]]=$B37,IF(DATOS_[[AGRUP. VALOR. PTO.]:[AGRUP. VALOR. PTO.]]=$B36,IF(DATOS_[[Check Periodo Ref.]:[Check Periodo Ref.]]="Dentro",DATOS_[Conc.Sal.01]))))),
0)</f>
        <v>0</v>
      </c>
      <c r="G37" s="93">
        <f t="array" ref="G37">IFERROR(
AVERAGE((IF(DATOS_[[Sexo]:[Sexo]]=$B37,IF(DATOS_[[AGRUP. VALOR. PTO.]:[AGRUP. VALOR. PTO.]]=$B36,IF(DATOS_[[Check Periodo Ref.]:[Check Periodo Ref.]]="Dentro",DATOS_[Conc.Sal.02]))))),
0)</f>
        <v>0</v>
      </c>
      <c r="H37" s="93">
        <f t="array" ref="H37">IFERROR(
AVERAGE((IF(DATOS_[[Sexo]:[Sexo]]=$B37,IF(DATOS_[[AGRUP. VALOR. PTO.]:[AGRUP. VALOR. PTO.]]=$B36,IF(DATOS_[[Check Periodo Ref.]:[Check Periodo Ref.]]="Dentro",DATOS_[Conc.Sal.03]))))),
0)</f>
        <v>0</v>
      </c>
      <c r="I37" s="93">
        <f t="array" ref="I37">IFERROR(
AVERAGE((IF(DATOS_[[Sexo]:[Sexo]]=$B37,IF(DATOS_[[AGRUP. VALOR. PTO.]:[AGRUP. VALOR. PTO.]]=$B36,IF(DATOS_[[Check Periodo Ref.]:[Check Periodo Ref.]]="Dentro",DATOS_[Conc.Sal.04]))))),
0)</f>
        <v>0</v>
      </c>
      <c r="J37" s="93">
        <f t="array" ref="J37">IFERROR(
AVERAGE((IF(DATOS_[[Sexo]:[Sexo]]=$B37,IF(DATOS_[[AGRUP. VALOR. PTO.]:[AGRUP. VALOR. PTO.]]=$B36,IF(DATOS_[[Check Periodo Ref.]:[Check Periodo Ref.]]="Dentro",DATOS_[Conc.Sal.05]))))),
0)</f>
        <v>0</v>
      </c>
      <c r="K37" s="93">
        <f t="array" ref="K37">IFERROR(
AVERAGE((IF(DATOS_[[Sexo]:[Sexo]]=$B37,IF(DATOS_[[AGRUP. VALOR. PTO.]:[AGRUP. VALOR. PTO.]]=$B36,IF(DATOS_[[Check Periodo Ref.]:[Check Periodo Ref.]]="Dentro",DATOS_[Conc.Sal.06]))))),
0)</f>
        <v>0</v>
      </c>
      <c r="L37" s="93">
        <f t="array" ref="L37">IFERROR(
AVERAGE((IF(DATOS_[[Sexo]:[Sexo]]=$B37,IF(DATOS_[[AGRUP. VALOR. PTO.]:[AGRUP. VALOR. PTO.]]=$B36,IF(DATOS_[[Check Periodo Ref.]:[Check Periodo Ref.]]="Dentro",DATOS_[Conc.Sal.07]))))),
0)</f>
        <v>0</v>
      </c>
      <c r="M37" s="93">
        <f t="array" ref="M37">IFERROR(
AVERAGE((IF(DATOS_[[Sexo]:[Sexo]]=$B37,IF(DATOS_[[AGRUP. VALOR. PTO.]:[AGRUP. VALOR. PTO.]]=$B36,IF(DATOS_[[Check Periodo Ref.]:[Check Periodo Ref.]]="Dentro",DATOS_[Conc.Sal.08]))))),
0)</f>
        <v>0</v>
      </c>
      <c r="N37" s="93">
        <f t="array" ref="N37">IFERROR(
AVERAGE((IF(DATOS_[[Sexo]:[Sexo]]=$B37,IF(DATOS_[[AGRUP. VALOR. PTO.]:[AGRUP. VALOR. PTO.]]=$B36,IF(DATOS_[[Check Periodo Ref.]:[Check Periodo Ref.]]="Dentro",DATOS_[Conc.Sal.09]))))),
0)</f>
        <v>0</v>
      </c>
      <c r="O37" s="93">
        <f t="array" ref="O37">IFERROR(
AVERAGE((IF(DATOS_[[Sexo]:[Sexo]]=$B37,IF(DATOS_[[AGRUP. VALOR. PTO.]:[AGRUP. VALOR. PTO.]]=$B36,IF(DATOS_[[Check Periodo Ref.]:[Check Periodo Ref.]]="Dentro",DATOS_[Conc.Sal.10]))))),
0)</f>
        <v>0</v>
      </c>
      <c r="P37" s="93">
        <f t="array" ref="P37">IFERROR(
AVERAGE((IF(DATOS_[[Sexo]:[Sexo]]=$B37,IF(DATOS_[[AGRUP. VALOR. PTO.]:[AGRUP. VALOR. PTO.]]=$B36,IF(DATOS_[[Check Periodo Ref.]:[Check Periodo Ref.]]="Dentro",DATOS_[Conc.Sal.11]))))),
0)</f>
        <v>0</v>
      </c>
      <c r="Q37" s="93">
        <f t="array" ref="Q37">IFERROR(
AVERAGE((IF(DATOS_[[Sexo]:[Sexo]]=$B37,IF(DATOS_[[AGRUP. VALOR. PTO.]:[AGRUP. VALOR. PTO.]]=$B36,IF(DATOS_[[Check Periodo Ref.]:[Check Periodo Ref.]]="Dentro",DATOS_[Conc.Sal.12]))))),
0)</f>
        <v>0</v>
      </c>
      <c r="R37" s="93">
        <f t="array" ref="R37">IFERROR(
AVERAGE((IF(DATOS_[[Sexo]:[Sexo]]=$B37,IF(DATOS_[[AGRUP. VALOR. PTO.]:[AGRUP. VALOR. PTO.]]=$B36,IF(DATOS_[[Check Periodo Ref.]:[Check Periodo Ref.]]="Dentro",DATOS_[Conc.Sal.13]))))),
0)</f>
        <v>0</v>
      </c>
      <c r="S37" s="93">
        <f t="array" ref="S37">IFERROR(
AVERAGE((IF(DATOS_[[Sexo]:[Sexo]]=$B37,IF(DATOS_[[AGRUP. VALOR. PTO.]:[AGRUP. VALOR. PTO.]]=$B36,IF(DATOS_[[Check Periodo Ref.]:[Check Periodo Ref.]]="Dentro",DATOS_[Conc.Sal.14]))))),
0)</f>
        <v>0</v>
      </c>
      <c r="T37" s="93">
        <f t="array" ref="T37">IFERROR(
AVERAGE((IF(DATOS_[[Sexo]:[Sexo]]=$B37,IF(DATOS_[[AGRUP. VALOR. PTO.]:[AGRUP. VALOR. PTO.]]=$B36,IF(DATOS_[[Check Periodo Ref.]:[Check Periodo Ref.]]="Dentro",DATOS_[Conc.Sal.15]))))),
0)</f>
        <v>0</v>
      </c>
      <c r="U37" s="93">
        <f t="array" ref="U37">IFERROR(
AVERAGE((IF(DATOS_[[Sexo]:[Sexo]]=$B37,IF(DATOS_[[AGRUP. VALOR. PTO.]:[AGRUP. VALOR. PTO.]]=$B36,IF(DATOS_[[Check Periodo Ref.]:[Check Periodo Ref.]]="Dentro",DATOS_[Conc.Sal.16]))))),
0)</f>
        <v>0</v>
      </c>
      <c r="V37" s="93">
        <f t="array" ref="V37">IFERROR(
AVERAGE((IF(DATOS_[[Sexo]:[Sexo]]=$B37,IF(DATOS_[[AGRUP. VALOR. PTO.]:[AGRUP. VALOR. PTO.]]=$B36,IF(DATOS_[[Check Periodo Ref.]:[Check Periodo Ref.]]="Dentro",DATOS_[Conc.Sal.17]))))),
0)</f>
        <v>0</v>
      </c>
      <c r="W37" s="93">
        <f t="array" ref="W37">IFERROR(
AVERAGE((IF(DATOS_[[Sexo]:[Sexo]]=$B37,IF(DATOS_[[AGRUP. VALOR. PTO.]:[AGRUP. VALOR. PTO.]]=$B36,IF(DATOS_[[Check Periodo Ref.]:[Check Periodo Ref.]]="Dentro",DATOS_[Conc.Sal.18]))))),
0)</f>
        <v>0</v>
      </c>
      <c r="X37" s="93">
        <f t="array" ref="X37">IFERROR(
AVERAGE((IF(DATOS_[[Sexo]:[Sexo]]=$B37,IF(DATOS_[[AGRUP. VALOR. PTO.]:[AGRUP. VALOR. PTO.]]=$B36,IF(DATOS_[[Check Periodo Ref.]:[Check Periodo Ref.]]="Dentro",DATOS_[Conc.Sal.19]))))),
0)</f>
        <v>0</v>
      </c>
      <c r="Y37" s="93">
        <f t="array" ref="Y37">IFERROR(
AVERAGE((IF(DATOS_[[Sexo]:[Sexo]]=$B37,IF(DATOS_[[AGRUP. VALOR. PTO.]:[AGRUP. VALOR. PTO.]]=$B36,IF(DATOS_[[Check Periodo Ref.]:[Check Periodo Ref.]]="Dentro",DATOS_[Conc.Sal.20]))))),
0)</f>
        <v>0</v>
      </c>
      <c r="Z37" s="93">
        <f t="array" ref="Z37">IFERROR(
AVERAGE((IF(DATOS_[[Sexo]:[Sexo]]=$B37,IF(DATOS_[[AGRUP. VALOR. PTO.]:[AGRUP. VALOR. PTO.]]=$B36,IF(DATOS_[[Check Periodo Ref.]:[Check Periodo Ref.]]="Dentro",DATOS_[Conc.Sal.21]))))),
0)</f>
        <v>0</v>
      </c>
      <c r="AA37" s="93">
        <f t="array" ref="AA37">IFERROR(
AVERAGE((IF(DATOS_[[Sexo]:[Sexo]]=$B37,IF(DATOS_[[AGRUP. VALOR. PTO.]:[AGRUP. VALOR. PTO.]]=$B36,IF(DATOS_[[Check Periodo Ref.]:[Check Periodo Ref.]]="Dentro",DATOS_[Conc.Sal.22]))))),
0)</f>
        <v>0</v>
      </c>
      <c r="AB37" s="93">
        <f t="array" ref="AB37">IFERROR(
AVERAGE((IF(DATOS_[[Sexo]:[Sexo]]=$B37,IF(DATOS_[[AGRUP. VALOR. PTO.]:[AGRUP. VALOR. PTO.]]=$B36,IF(DATOS_[[Check Periodo Ref.]:[Check Periodo Ref.]]="Dentro",DATOS_[Conc.Sal.23]))))),
0)</f>
        <v>0</v>
      </c>
      <c r="AC37" s="93">
        <f t="array" ref="AC37">IFERROR(
AVERAGE((IF(DATOS_[[Sexo]:[Sexo]]=$B37,IF(DATOS_[[AGRUP. VALOR. PTO.]:[AGRUP. VALOR. PTO.]]=$B36,IF(DATOS_[[Check Periodo Ref.]:[Check Periodo Ref.]]="Dentro",DATOS_[Conc.Sal.24]))))),
0)</f>
        <v>0</v>
      </c>
      <c r="AD37" s="93">
        <f t="array" ref="AD37">IFERROR(
AVERAGE((IF(DATOS_[[Sexo]:[Sexo]]=$B37,IF(DATOS_[[AGRUP. VALOR. PTO.]:[AGRUP. VALOR. PTO.]]=$B36,IF(DATOS_[[Check Periodo Ref.]:[Check Periodo Ref.]]="Dentro",DATOS_[Conc.Sal.25]))))),
0)</f>
        <v>0</v>
      </c>
      <c r="AE37" s="93">
        <f t="array" ref="AE37">IFERROR(
AVERAGE((IF(DATOS_[[Sexo]:[Sexo]]=$B37,IF(DATOS_[[AGRUP. VALOR. PTO.]:[AGRUP. VALOR. PTO.]]=$B36,IF(DATOS_[[Check Periodo Ref.]:[Check Periodo Ref.]]="Dentro",DATOS_[Conc.Sal.26]))))),
0)</f>
        <v>0</v>
      </c>
      <c r="AF37" s="93">
        <f t="array" ref="AF37">IFERROR(
AVERAGE((IF(DATOS_[[Sexo]:[Sexo]]=$B37,IF(DATOS_[[AGRUP. VALOR. PTO.]:[AGRUP. VALOR. PTO.]]=$B36,IF(DATOS_[[Check Periodo Ref.]:[Check Periodo Ref.]]="Dentro",DATOS_[Conc.Sal.27]))))),
0)</f>
        <v>0</v>
      </c>
      <c r="AG37" s="93">
        <f t="array" ref="AG37">IFERROR(
AVERAGE((IF(DATOS_[[Sexo]:[Sexo]]=$B37,IF(DATOS_[[AGRUP. VALOR. PTO.]:[AGRUP. VALOR. PTO.]]=$B36,IF(DATOS_[[Check Periodo Ref.]:[Check Periodo Ref.]]="Dentro",DATOS_[Conc.Sal.28]))))),
0)</f>
        <v>0</v>
      </c>
      <c r="AH37" s="93">
        <f t="array" ref="AH37">IFERROR(
AVERAGE((IF(DATOS_[[Sexo]:[Sexo]]=$B37,IF(DATOS_[[AGRUP. VALOR. PTO.]:[AGRUP. VALOR. PTO.]]=$B36,IF(DATOS_[[Check Periodo Ref.]:[Check Periodo Ref.]]="Dentro",DATOS_[Conc.Sal.29]))))),
0)</f>
        <v>0</v>
      </c>
      <c r="AI37" s="93">
        <f t="array" ref="AI37">IFERROR(
AVERAGE((IF(DATOS_[[Sexo]:[Sexo]]=$B37,IF(DATOS_[[AGRUP. VALOR. PTO.]:[AGRUP. VALOR. PTO.]]=$B36,IF(DATOS_[[Check Periodo Ref.]:[Check Periodo Ref.]]="Dentro",DATOS_[Conc.Sal.30]))))),
0)</f>
        <v>0</v>
      </c>
      <c r="AJ37" s="94">
        <f t="array" ref="AJ37">IFERROR(
AVERAGE(IF(DATOS_[Sexo]=$B37,IF(DATOS_[AGRUP. VALOR. PTO.]=$B36,IF(DATOS_[Check Periodo Ref.]="Dentro",DATOS_[Tot COMPL.SAL Ef],FALSE)))),
0)</f>
        <v>0</v>
      </c>
      <c r="AK37" s="96">
        <f t="array" ref="AK37">IFERROR(
AVERAGE(IF(DATOS_[Sexo]=$B37,IF(DATOS_[AGRUP. VALOR. PTO.]=$B36,IF(DATOS_[Check Periodo Ref.]="Dentro",DATOS_[TOTAL SALARIO Ef],FALSE)))),
0)</f>
        <v>0</v>
      </c>
      <c r="AL37" s="95">
        <f t="array" ref="AL37">IFERROR(
AVERAGE((IF(DATOS_[[Sexo]:[Sexo]]=$B37,IF(DATOS_[[AGRUP. VALOR. PTO.]:[AGRUP. VALOR. PTO.]]=$B36,IF(DATOS_[[Check Periodo Ref.]:[Check Periodo Ref.]]="Dentro",DATOS_[C.Extra.01]))))),
0)</f>
        <v>0</v>
      </c>
      <c r="AM37" s="95">
        <f t="array" ref="AM37">IFERROR(
AVERAGE((IF(DATOS_[[Sexo]:[Sexo]]=$B37,IF(DATOS_[[AGRUP. VALOR. PTO.]:[AGRUP. VALOR. PTO.]]=$B36,IF(DATOS_[[Check Periodo Ref.]:[Check Periodo Ref.]]="Dentro",DATOS_[C.Extra.02]))))),
0)</f>
        <v>0</v>
      </c>
      <c r="AN37" s="95">
        <f t="array" ref="AN37">IFERROR(
AVERAGE((IF(DATOS_[[Sexo]:[Sexo]]=$B37,IF(DATOS_[[AGRUP. VALOR. PTO.]:[AGRUP. VALOR. PTO.]]=$B36,IF(DATOS_[[Check Periodo Ref.]:[Check Periodo Ref.]]="Dentro",DATOS_[C.Extra.03]))))),
0)</f>
        <v>0</v>
      </c>
      <c r="AO37" s="95">
        <f t="array" ref="AO37">IFERROR(
AVERAGE((IF(DATOS_[[Sexo]:[Sexo]]=$B37,IF(DATOS_[[AGRUP. VALOR. PTO.]:[AGRUP. VALOR. PTO.]]=$B36,IF(DATOS_[[Check Periodo Ref.]:[Check Periodo Ref.]]="Dentro",DATOS_[C.Extra.04]))))),
0)</f>
        <v>0</v>
      </c>
      <c r="AP37" s="95">
        <f t="array" ref="AP37">IFERROR(
AVERAGE((IF(DATOS_[[Sexo]:[Sexo]]=$B37,IF(DATOS_[[AGRUP. VALOR. PTO.]:[AGRUP. VALOR. PTO.]]=$B36,IF(DATOS_[[Check Periodo Ref.]:[Check Periodo Ref.]]="Dentro",DATOS_[C.Extra.05]))))),
0)</f>
        <v>0</v>
      </c>
      <c r="AQ37" s="97">
        <f t="array" ref="AQ37">IFERROR(
AVERAGE(IF(DATOS_[Sexo]=$B37,IF(DATOS_[AGRUP. VALOR. PTO.]=$B36,IF(DATOS_[Check Periodo Ref.]="Dentro",DATOS_[Tot Extrasalarial Ef],FALSE)))),
0)</f>
        <v>0</v>
      </c>
      <c r="AR37" s="98">
        <f t="array" ref="AR37">IFERROR(
AVERAGE(IF(DATOS_[Sexo]=$B37,IF(DATOS_[AGRUP. VALOR. PTO.]=$B36,IF(DATOS_[Check Periodo Ref.]="Dentro",DATOS_[TOTAL Retrib Ef],FALSE)))),
0)</f>
        <v>0</v>
      </c>
    </row>
    <row r="38" spans="1:44" x14ac:dyDescent="0.3">
      <c r="A38" s="48" t="str">
        <f t="shared" ref="A38" si="34">+A37</f>
        <v>[ocultar]</v>
      </c>
      <c r="B38" s="46" t="s">
        <v>163</v>
      </c>
      <c r="C38" s="45">
        <f t="array" ref="C38">SUM(IF($B38=DATOS_[Sexo],
IF($B36=DATOS_[AGRUP. VALOR. PTO.],
IF("Dentro"=DATOS_[Check Periodo Ref.],
1/(COUNTIFS(DATOS_[Sexo],$B38,DATOS_[AGRUP. VALOR. PTO.],$B36,DATOS_[Check Periodo Ref.],"Dentro",DATOS_[id],DATOS_[id]))))))</f>
        <v>0</v>
      </c>
      <c r="D38" s="47">
        <f>COUNTIFS(DATOS_[AGRUP. VALOR. PTO.],$B36,DATOS_[Sexo],$B38,DATOS_[Check Periodo Ref.],"Dentro")</f>
        <v>0</v>
      </c>
      <c r="E38" s="92">
        <f t="array" ref="E38">IFERROR(
AVERAGE(IF(DATOS_[Sexo]=$B38,IF(DATOS_[AGRUP. VALOR. PTO.]=$B36,IF(DATOS_[Check Periodo Ref.]="Dentro",DATOS_[SALARIO BASE Ef],FALSE)))),
0)</f>
        <v>0</v>
      </c>
      <c r="F38" s="93">
        <f t="array" ref="F38">IFERROR(
AVERAGE((IF(DATOS_[[Sexo]:[Sexo]]=$B38,IF(DATOS_[[AGRUP. VALOR. PTO.]:[AGRUP. VALOR. PTO.]]=$B36,IF(DATOS_[[Check Periodo Ref.]:[Check Periodo Ref.]]="Dentro",DATOS_[Conc.Sal.01]))))),
0)</f>
        <v>0</v>
      </c>
      <c r="G38" s="93">
        <f t="array" ref="G38">IFERROR(
AVERAGE((IF(DATOS_[[Sexo]:[Sexo]]=$B38,IF(DATOS_[[AGRUP. VALOR. PTO.]:[AGRUP. VALOR. PTO.]]=$B36,IF(DATOS_[[Check Periodo Ref.]:[Check Periodo Ref.]]="Dentro",DATOS_[Conc.Sal.02]))))),
0)</f>
        <v>0</v>
      </c>
      <c r="H38" s="93">
        <f t="array" ref="H38">IFERROR(
AVERAGE((IF(DATOS_[[Sexo]:[Sexo]]=$B38,IF(DATOS_[[AGRUP. VALOR. PTO.]:[AGRUP. VALOR. PTO.]]=$B36,IF(DATOS_[[Check Periodo Ref.]:[Check Periodo Ref.]]="Dentro",DATOS_[Conc.Sal.03]))))),
0)</f>
        <v>0</v>
      </c>
      <c r="I38" s="93">
        <f t="array" ref="I38">IFERROR(
AVERAGE((IF(DATOS_[[Sexo]:[Sexo]]=$B38,IF(DATOS_[[AGRUP. VALOR. PTO.]:[AGRUP. VALOR. PTO.]]=$B36,IF(DATOS_[[Check Periodo Ref.]:[Check Periodo Ref.]]="Dentro",DATOS_[Conc.Sal.04]))))),
0)</f>
        <v>0</v>
      </c>
      <c r="J38" s="93">
        <f t="array" ref="J38">IFERROR(
AVERAGE((IF(DATOS_[[Sexo]:[Sexo]]=$B38,IF(DATOS_[[AGRUP. VALOR. PTO.]:[AGRUP. VALOR. PTO.]]=$B36,IF(DATOS_[[Check Periodo Ref.]:[Check Periodo Ref.]]="Dentro",DATOS_[Conc.Sal.05]))))),
0)</f>
        <v>0</v>
      </c>
      <c r="K38" s="93">
        <f t="array" ref="K38">IFERROR(
AVERAGE((IF(DATOS_[[Sexo]:[Sexo]]=$B38,IF(DATOS_[[AGRUP. VALOR. PTO.]:[AGRUP. VALOR. PTO.]]=$B36,IF(DATOS_[[Check Periodo Ref.]:[Check Periodo Ref.]]="Dentro",DATOS_[Conc.Sal.06]))))),
0)</f>
        <v>0</v>
      </c>
      <c r="L38" s="93">
        <f t="array" ref="L38">IFERROR(
AVERAGE((IF(DATOS_[[Sexo]:[Sexo]]=$B38,IF(DATOS_[[AGRUP. VALOR. PTO.]:[AGRUP. VALOR. PTO.]]=$B36,IF(DATOS_[[Check Periodo Ref.]:[Check Periodo Ref.]]="Dentro",DATOS_[Conc.Sal.07]))))),
0)</f>
        <v>0</v>
      </c>
      <c r="M38" s="93">
        <f t="array" ref="M38">IFERROR(
AVERAGE((IF(DATOS_[[Sexo]:[Sexo]]=$B38,IF(DATOS_[[AGRUP. VALOR. PTO.]:[AGRUP. VALOR. PTO.]]=$B36,IF(DATOS_[[Check Periodo Ref.]:[Check Periodo Ref.]]="Dentro",DATOS_[Conc.Sal.08]))))),
0)</f>
        <v>0</v>
      </c>
      <c r="N38" s="93">
        <f t="array" ref="N38">IFERROR(
AVERAGE((IF(DATOS_[[Sexo]:[Sexo]]=$B38,IF(DATOS_[[AGRUP. VALOR. PTO.]:[AGRUP. VALOR. PTO.]]=$B36,IF(DATOS_[[Check Periodo Ref.]:[Check Periodo Ref.]]="Dentro",DATOS_[Conc.Sal.09]))))),
0)</f>
        <v>0</v>
      </c>
      <c r="O38" s="93">
        <f t="array" ref="O38">IFERROR(
AVERAGE((IF(DATOS_[[Sexo]:[Sexo]]=$B38,IF(DATOS_[[AGRUP. VALOR. PTO.]:[AGRUP. VALOR. PTO.]]=$B36,IF(DATOS_[[Check Periodo Ref.]:[Check Periodo Ref.]]="Dentro",DATOS_[Conc.Sal.10]))))),
0)</f>
        <v>0</v>
      </c>
      <c r="P38" s="93">
        <f t="array" ref="P38">IFERROR(
AVERAGE((IF(DATOS_[[Sexo]:[Sexo]]=$B38,IF(DATOS_[[AGRUP. VALOR. PTO.]:[AGRUP. VALOR. PTO.]]=$B36,IF(DATOS_[[Check Periodo Ref.]:[Check Periodo Ref.]]="Dentro",DATOS_[Conc.Sal.11]))))),
0)</f>
        <v>0</v>
      </c>
      <c r="Q38" s="93">
        <f t="array" ref="Q38">IFERROR(
AVERAGE((IF(DATOS_[[Sexo]:[Sexo]]=$B38,IF(DATOS_[[AGRUP. VALOR. PTO.]:[AGRUP. VALOR. PTO.]]=$B36,IF(DATOS_[[Check Periodo Ref.]:[Check Periodo Ref.]]="Dentro",DATOS_[Conc.Sal.12]))))),
0)</f>
        <v>0</v>
      </c>
      <c r="R38" s="93">
        <f t="array" ref="R38">IFERROR(
AVERAGE((IF(DATOS_[[Sexo]:[Sexo]]=$B38,IF(DATOS_[[AGRUP. VALOR. PTO.]:[AGRUP. VALOR. PTO.]]=$B36,IF(DATOS_[[Check Periodo Ref.]:[Check Periodo Ref.]]="Dentro",DATOS_[Conc.Sal.13]))))),
0)</f>
        <v>0</v>
      </c>
      <c r="S38" s="93">
        <f t="array" ref="S38">IFERROR(
AVERAGE((IF(DATOS_[[Sexo]:[Sexo]]=$B38,IF(DATOS_[[AGRUP. VALOR. PTO.]:[AGRUP. VALOR. PTO.]]=$B36,IF(DATOS_[[Check Periodo Ref.]:[Check Periodo Ref.]]="Dentro",DATOS_[Conc.Sal.14]))))),
0)</f>
        <v>0</v>
      </c>
      <c r="T38" s="93">
        <f t="array" ref="T38">IFERROR(
AVERAGE((IF(DATOS_[[Sexo]:[Sexo]]=$B38,IF(DATOS_[[AGRUP. VALOR. PTO.]:[AGRUP. VALOR. PTO.]]=$B36,IF(DATOS_[[Check Periodo Ref.]:[Check Periodo Ref.]]="Dentro",DATOS_[Conc.Sal.15]))))),
0)</f>
        <v>0</v>
      </c>
      <c r="U38" s="93">
        <f t="array" ref="U38">IFERROR(
AVERAGE((IF(DATOS_[[Sexo]:[Sexo]]=$B38,IF(DATOS_[[AGRUP. VALOR. PTO.]:[AGRUP. VALOR. PTO.]]=$B36,IF(DATOS_[[Check Periodo Ref.]:[Check Periodo Ref.]]="Dentro",DATOS_[Conc.Sal.16]))))),
0)</f>
        <v>0</v>
      </c>
      <c r="V38" s="93">
        <f t="array" ref="V38">IFERROR(
AVERAGE((IF(DATOS_[[Sexo]:[Sexo]]=$B38,IF(DATOS_[[AGRUP. VALOR. PTO.]:[AGRUP. VALOR. PTO.]]=$B36,IF(DATOS_[[Check Periodo Ref.]:[Check Periodo Ref.]]="Dentro",DATOS_[Conc.Sal.17]))))),
0)</f>
        <v>0</v>
      </c>
      <c r="W38" s="93">
        <f t="array" ref="W38">IFERROR(
AVERAGE((IF(DATOS_[[Sexo]:[Sexo]]=$B38,IF(DATOS_[[AGRUP. VALOR. PTO.]:[AGRUP. VALOR. PTO.]]=$B36,IF(DATOS_[[Check Periodo Ref.]:[Check Periodo Ref.]]="Dentro",DATOS_[Conc.Sal.18]))))),
0)</f>
        <v>0</v>
      </c>
      <c r="X38" s="93">
        <f t="array" ref="X38">IFERROR(
AVERAGE((IF(DATOS_[[Sexo]:[Sexo]]=$B38,IF(DATOS_[[AGRUP. VALOR. PTO.]:[AGRUP. VALOR. PTO.]]=$B36,IF(DATOS_[[Check Periodo Ref.]:[Check Periodo Ref.]]="Dentro",DATOS_[Conc.Sal.19]))))),
0)</f>
        <v>0</v>
      </c>
      <c r="Y38" s="93">
        <f t="array" ref="Y38">IFERROR(
AVERAGE((IF(DATOS_[[Sexo]:[Sexo]]=$B38,IF(DATOS_[[AGRUP. VALOR. PTO.]:[AGRUP. VALOR. PTO.]]=$B36,IF(DATOS_[[Check Periodo Ref.]:[Check Periodo Ref.]]="Dentro",DATOS_[Conc.Sal.20]))))),
0)</f>
        <v>0</v>
      </c>
      <c r="Z38" s="93">
        <f t="array" ref="Z38">IFERROR(
AVERAGE((IF(DATOS_[[Sexo]:[Sexo]]=$B38,IF(DATOS_[[AGRUP. VALOR. PTO.]:[AGRUP. VALOR. PTO.]]=$B36,IF(DATOS_[[Check Periodo Ref.]:[Check Periodo Ref.]]="Dentro",DATOS_[Conc.Sal.21]))))),
0)</f>
        <v>0</v>
      </c>
      <c r="AA38" s="93">
        <f t="array" ref="AA38">IFERROR(
AVERAGE((IF(DATOS_[[Sexo]:[Sexo]]=$B38,IF(DATOS_[[AGRUP. VALOR. PTO.]:[AGRUP. VALOR. PTO.]]=$B36,IF(DATOS_[[Check Periodo Ref.]:[Check Periodo Ref.]]="Dentro",DATOS_[Conc.Sal.22]))))),
0)</f>
        <v>0</v>
      </c>
      <c r="AB38" s="93">
        <f t="array" ref="AB38">IFERROR(
AVERAGE((IF(DATOS_[[Sexo]:[Sexo]]=$B38,IF(DATOS_[[AGRUP. VALOR. PTO.]:[AGRUP. VALOR. PTO.]]=$B36,IF(DATOS_[[Check Periodo Ref.]:[Check Periodo Ref.]]="Dentro",DATOS_[Conc.Sal.23]))))),
0)</f>
        <v>0</v>
      </c>
      <c r="AC38" s="93">
        <f t="array" ref="AC38">IFERROR(
AVERAGE((IF(DATOS_[[Sexo]:[Sexo]]=$B38,IF(DATOS_[[AGRUP. VALOR. PTO.]:[AGRUP. VALOR. PTO.]]=$B36,IF(DATOS_[[Check Periodo Ref.]:[Check Periodo Ref.]]="Dentro",DATOS_[Conc.Sal.24]))))),
0)</f>
        <v>0</v>
      </c>
      <c r="AD38" s="93">
        <f t="array" ref="AD38">IFERROR(
AVERAGE((IF(DATOS_[[Sexo]:[Sexo]]=$B38,IF(DATOS_[[AGRUP. VALOR. PTO.]:[AGRUP. VALOR. PTO.]]=$B36,IF(DATOS_[[Check Periodo Ref.]:[Check Periodo Ref.]]="Dentro",DATOS_[Conc.Sal.25]))))),
0)</f>
        <v>0</v>
      </c>
      <c r="AE38" s="93">
        <f t="array" ref="AE38">IFERROR(
AVERAGE((IF(DATOS_[[Sexo]:[Sexo]]=$B38,IF(DATOS_[[AGRUP. VALOR. PTO.]:[AGRUP. VALOR. PTO.]]=$B36,IF(DATOS_[[Check Periodo Ref.]:[Check Periodo Ref.]]="Dentro",DATOS_[Conc.Sal.26]))))),
0)</f>
        <v>0</v>
      </c>
      <c r="AF38" s="93">
        <f t="array" ref="AF38">IFERROR(
AVERAGE((IF(DATOS_[[Sexo]:[Sexo]]=$B38,IF(DATOS_[[AGRUP. VALOR. PTO.]:[AGRUP. VALOR. PTO.]]=$B36,IF(DATOS_[[Check Periodo Ref.]:[Check Periodo Ref.]]="Dentro",DATOS_[Conc.Sal.27]))))),
0)</f>
        <v>0</v>
      </c>
      <c r="AG38" s="93">
        <f t="array" ref="AG38">IFERROR(
AVERAGE((IF(DATOS_[[Sexo]:[Sexo]]=$B38,IF(DATOS_[[AGRUP. VALOR. PTO.]:[AGRUP. VALOR. PTO.]]=$B36,IF(DATOS_[[Check Periodo Ref.]:[Check Periodo Ref.]]="Dentro",DATOS_[Conc.Sal.28]))))),
0)</f>
        <v>0</v>
      </c>
      <c r="AH38" s="93">
        <f t="array" ref="AH38">IFERROR(
AVERAGE((IF(DATOS_[[Sexo]:[Sexo]]=$B38,IF(DATOS_[[AGRUP. VALOR. PTO.]:[AGRUP. VALOR. PTO.]]=$B36,IF(DATOS_[[Check Periodo Ref.]:[Check Periodo Ref.]]="Dentro",DATOS_[Conc.Sal.29]))))),
0)</f>
        <v>0</v>
      </c>
      <c r="AI38" s="93">
        <f t="array" ref="AI38">IFERROR(
AVERAGE((IF(DATOS_[[Sexo]:[Sexo]]=$B38,IF(DATOS_[[AGRUP. VALOR. PTO.]:[AGRUP. VALOR. PTO.]]=$B36,IF(DATOS_[[Check Periodo Ref.]:[Check Periodo Ref.]]="Dentro",DATOS_[Conc.Sal.30]))))),
0)</f>
        <v>0</v>
      </c>
      <c r="AJ38" s="94">
        <f t="array" ref="AJ38">IFERROR(
AVERAGE(IF(DATOS_[Sexo]=$B38,IF(DATOS_[AGRUP. VALOR. PTO.]=$B36,IF(DATOS_[Check Periodo Ref.]="Dentro",DATOS_[Tot COMPL.SAL Ef],FALSE)))),
0)</f>
        <v>0</v>
      </c>
      <c r="AK38" s="96">
        <f t="array" ref="AK38">IFERROR(
AVERAGE(IF(DATOS_[Sexo]=$B38,IF(DATOS_[AGRUP. VALOR. PTO.]=$B36,IF(DATOS_[Check Periodo Ref.]="Dentro",DATOS_[TOTAL SALARIO Ef],FALSE)))),
0)</f>
        <v>0</v>
      </c>
      <c r="AL38" s="95">
        <f t="array" ref="AL38">IFERROR(
AVERAGE((IF(DATOS_[[Sexo]:[Sexo]]=$B38,IF(DATOS_[[AGRUP. VALOR. PTO.]:[AGRUP. VALOR. PTO.]]=$B36,IF(DATOS_[[Check Periodo Ref.]:[Check Periodo Ref.]]="Dentro",DATOS_[C.Extra.01]))))),
0)</f>
        <v>0</v>
      </c>
      <c r="AM38" s="95">
        <f t="array" ref="AM38">IFERROR(
AVERAGE((IF(DATOS_[[Sexo]:[Sexo]]=$B38,IF(DATOS_[[AGRUP. VALOR. PTO.]:[AGRUP. VALOR. PTO.]]=$B36,IF(DATOS_[[Check Periodo Ref.]:[Check Periodo Ref.]]="Dentro",DATOS_[C.Extra.02]))))),
0)</f>
        <v>0</v>
      </c>
      <c r="AN38" s="95">
        <f t="array" ref="AN38">IFERROR(
AVERAGE((IF(DATOS_[[Sexo]:[Sexo]]=$B38,IF(DATOS_[[AGRUP. VALOR. PTO.]:[AGRUP. VALOR. PTO.]]=$B36,IF(DATOS_[[Check Periodo Ref.]:[Check Periodo Ref.]]="Dentro",DATOS_[C.Extra.03]))))),
0)</f>
        <v>0</v>
      </c>
      <c r="AO38" s="95">
        <f t="array" ref="AO38">IFERROR(
AVERAGE((IF(DATOS_[[Sexo]:[Sexo]]=$B38,IF(DATOS_[[AGRUP. VALOR. PTO.]:[AGRUP. VALOR. PTO.]]=$B36,IF(DATOS_[[Check Periodo Ref.]:[Check Periodo Ref.]]="Dentro",DATOS_[C.Extra.04]))))),
0)</f>
        <v>0</v>
      </c>
      <c r="AP38" s="95">
        <f t="array" ref="AP38">IFERROR(
AVERAGE((IF(DATOS_[[Sexo]:[Sexo]]=$B38,IF(DATOS_[[AGRUP. VALOR. PTO.]:[AGRUP. VALOR. PTO.]]=$B36,IF(DATOS_[[Check Periodo Ref.]:[Check Periodo Ref.]]="Dentro",DATOS_[C.Extra.05]))))),
0)</f>
        <v>0</v>
      </c>
      <c r="AQ38" s="97">
        <f t="array" ref="AQ38">IFERROR(
AVERAGE(IF(DATOS_[Sexo]=$B38,IF(DATOS_[AGRUP. VALOR. PTO.]=$B36,IF(DATOS_[Check Periodo Ref.]="Dentro",DATOS_[Tot Extrasalarial Ef],FALSE)))),
0)</f>
        <v>0</v>
      </c>
      <c r="AR38" s="98">
        <f t="array" ref="AR38">IFERROR(
AVERAGE(IF(DATOS_[Sexo]=$B38,IF(DATOS_[AGRUP. VALOR. PTO.]=$B36,IF(DATOS_[Check Periodo Ref.]="Dentro",DATOS_[TOTAL Retrib Ef],FALSE)))),
0)</f>
        <v>0</v>
      </c>
    </row>
    <row r="39" spans="1:44" ht="17.25" thickBot="1" x14ac:dyDescent="0.35">
      <c r="A39" s="48" t="str">
        <f t="shared" ref="A39" si="35">+A40</f>
        <v>[ocultar]</v>
      </c>
      <c r="B39" s="51" t="s">
        <v>306</v>
      </c>
      <c r="C39" s="91"/>
      <c r="D39" s="52"/>
      <c r="E39" s="139" t="str">
        <f t="shared" ref="E39:AR39" si="36">IFERROR((E40-E41)/E40,"")</f>
        <v/>
      </c>
      <c r="F39" s="179" t="str">
        <f t="shared" si="36"/>
        <v/>
      </c>
      <c r="G39" s="180" t="str">
        <f t="shared" si="36"/>
        <v/>
      </c>
      <c r="H39" s="180" t="str">
        <f t="shared" si="36"/>
        <v/>
      </c>
      <c r="I39" s="180" t="str">
        <f t="shared" si="36"/>
        <v/>
      </c>
      <c r="J39" s="181" t="str">
        <f t="shared" si="36"/>
        <v/>
      </c>
      <c r="K39" s="182" t="str">
        <f t="shared" si="36"/>
        <v/>
      </c>
      <c r="L39" s="182" t="str">
        <f t="shared" si="36"/>
        <v/>
      </c>
      <c r="M39" s="182" t="str">
        <f t="shared" si="36"/>
        <v/>
      </c>
      <c r="N39" s="182" t="str">
        <f t="shared" si="36"/>
        <v/>
      </c>
      <c r="O39" s="182" t="str">
        <f t="shared" si="36"/>
        <v/>
      </c>
      <c r="P39" s="182" t="str">
        <f t="shared" si="36"/>
        <v/>
      </c>
      <c r="Q39" s="182" t="str">
        <f t="shared" si="36"/>
        <v/>
      </c>
      <c r="R39" s="182" t="str">
        <f t="shared" si="36"/>
        <v/>
      </c>
      <c r="S39" s="182" t="str">
        <f t="shared" si="36"/>
        <v/>
      </c>
      <c r="T39" s="182" t="str">
        <f t="shared" si="36"/>
        <v/>
      </c>
      <c r="U39" s="182" t="str">
        <f t="shared" si="36"/>
        <v/>
      </c>
      <c r="V39" s="181" t="str">
        <f t="shared" si="36"/>
        <v/>
      </c>
      <c r="W39" s="181" t="str">
        <f t="shared" si="36"/>
        <v/>
      </c>
      <c r="X39" s="181" t="str">
        <f t="shared" si="36"/>
        <v/>
      </c>
      <c r="Y39" s="181" t="str">
        <f t="shared" si="36"/>
        <v/>
      </c>
      <c r="Z39" s="181" t="str">
        <f t="shared" si="36"/>
        <v/>
      </c>
      <c r="AA39" s="181" t="str">
        <f t="shared" si="36"/>
        <v/>
      </c>
      <c r="AB39" s="181" t="str">
        <f t="shared" si="36"/>
        <v/>
      </c>
      <c r="AC39" s="181" t="str">
        <f t="shared" si="36"/>
        <v/>
      </c>
      <c r="AD39" s="181" t="str">
        <f t="shared" si="36"/>
        <v/>
      </c>
      <c r="AE39" s="181" t="str">
        <f t="shared" si="36"/>
        <v/>
      </c>
      <c r="AF39" s="181" t="str">
        <f t="shared" si="36"/>
        <v/>
      </c>
      <c r="AG39" s="181" t="str">
        <f t="shared" si="36"/>
        <v/>
      </c>
      <c r="AH39" s="181" t="str">
        <f t="shared" si="36"/>
        <v/>
      </c>
      <c r="AI39" s="181" t="str">
        <f t="shared" si="36"/>
        <v/>
      </c>
      <c r="AJ39" s="140" t="str">
        <f t="shared" si="36"/>
        <v/>
      </c>
      <c r="AK39" s="143" t="str">
        <f t="shared" si="36"/>
        <v/>
      </c>
      <c r="AL39" s="184" t="str">
        <f t="shared" si="36"/>
        <v/>
      </c>
      <c r="AM39" s="184" t="str">
        <f t="shared" si="36"/>
        <v/>
      </c>
      <c r="AN39" s="184" t="str">
        <f t="shared" si="36"/>
        <v/>
      </c>
      <c r="AO39" s="184" t="str">
        <f t="shared" si="36"/>
        <v/>
      </c>
      <c r="AP39" s="184" t="str">
        <f t="shared" si="36"/>
        <v/>
      </c>
      <c r="AQ39" s="141" t="str">
        <f t="shared" si="36"/>
        <v/>
      </c>
      <c r="AR39" s="142" t="str">
        <f t="shared" si="36"/>
        <v/>
      </c>
    </row>
    <row r="40" spans="1:44" x14ac:dyDescent="0.3">
      <c r="A40" s="48" t="str">
        <f t="shared" ref="A40" si="37">+IF(C40+C41=0,"[ocultar]","")</f>
        <v>[ocultar]</v>
      </c>
      <c r="B40" s="46" t="s">
        <v>162</v>
      </c>
      <c r="C40" s="45">
        <f t="array" ref="C40">SUM(IF($B40=DATOS_[Sexo],
IF($B39=DATOS_[AGRUP. VALOR. PTO.],
IF("Dentro"=DATOS_[Check Periodo Ref.],
1/(COUNTIFS(DATOS_[Sexo],$B40,DATOS_[AGRUP. VALOR. PTO.],$B39,DATOS_[Check Periodo Ref.],"Dentro",DATOS_[id],DATOS_[id]))))))</f>
        <v>0</v>
      </c>
      <c r="D40" s="47">
        <f>COUNTIFS(DATOS_[AGRUP. VALOR. PTO.],$B39,DATOS_[Sexo],$B40,DATOS_[Check Periodo Ref.],"Dentro")</f>
        <v>0</v>
      </c>
      <c r="E40" s="92">
        <f t="array" ref="E40">IFERROR(
AVERAGE(IF(DATOS_[Sexo]=$B40,IF(DATOS_[AGRUP. VALOR. PTO.]=$B39,IF(DATOS_[Check Periodo Ref.]="Dentro",DATOS_[SALARIO BASE Ef],FALSE)))),
0)</f>
        <v>0</v>
      </c>
      <c r="F40" s="93">
        <f t="array" ref="F40">IFERROR(
AVERAGE((IF(DATOS_[[Sexo]:[Sexo]]=$B40,IF(DATOS_[[AGRUP. VALOR. PTO.]:[AGRUP. VALOR. PTO.]]=$B39,IF(DATOS_[[Check Periodo Ref.]:[Check Periodo Ref.]]="Dentro",DATOS_[Conc.Sal.01]))))),
0)</f>
        <v>0</v>
      </c>
      <c r="G40" s="93">
        <f t="array" ref="G40">IFERROR(
AVERAGE((IF(DATOS_[[Sexo]:[Sexo]]=$B40,IF(DATOS_[[AGRUP. VALOR. PTO.]:[AGRUP. VALOR. PTO.]]=$B39,IF(DATOS_[[Check Periodo Ref.]:[Check Periodo Ref.]]="Dentro",DATOS_[Conc.Sal.02]))))),
0)</f>
        <v>0</v>
      </c>
      <c r="H40" s="93">
        <f t="array" ref="H40">IFERROR(
AVERAGE((IF(DATOS_[[Sexo]:[Sexo]]=$B40,IF(DATOS_[[AGRUP. VALOR. PTO.]:[AGRUP. VALOR. PTO.]]=$B39,IF(DATOS_[[Check Periodo Ref.]:[Check Periodo Ref.]]="Dentro",DATOS_[Conc.Sal.03]))))),
0)</f>
        <v>0</v>
      </c>
      <c r="I40" s="93">
        <f t="array" ref="I40">IFERROR(
AVERAGE((IF(DATOS_[[Sexo]:[Sexo]]=$B40,IF(DATOS_[[AGRUP. VALOR. PTO.]:[AGRUP. VALOR. PTO.]]=$B39,IF(DATOS_[[Check Periodo Ref.]:[Check Periodo Ref.]]="Dentro",DATOS_[Conc.Sal.04]))))),
0)</f>
        <v>0</v>
      </c>
      <c r="J40" s="93">
        <f t="array" ref="J40">IFERROR(
AVERAGE((IF(DATOS_[[Sexo]:[Sexo]]=$B40,IF(DATOS_[[AGRUP. VALOR. PTO.]:[AGRUP. VALOR. PTO.]]=$B39,IF(DATOS_[[Check Periodo Ref.]:[Check Periodo Ref.]]="Dentro",DATOS_[Conc.Sal.05]))))),
0)</f>
        <v>0</v>
      </c>
      <c r="K40" s="93">
        <f t="array" ref="K40">IFERROR(
AVERAGE((IF(DATOS_[[Sexo]:[Sexo]]=$B40,IF(DATOS_[[AGRUP. VALOR. PTO.]:[AGRUP. VALOR. PTO.]]=$B39,IF(DATOS_[[Check Periodo Ref.]:[Check Periodo Ref.]]="Dentro",DATOS_[Conc.Sal.06]))))),
0)</f>
        <v>0</v>
      </c>
      <c r="L40" s="93">
        <f t="array" ref="L40">IFERROR(
AVERAGE((IF(DATOS_[[Sexo]:[Sexo]]=$B40,IF(DATOS_[[AGRUP. VALOR. PTO.]:[AGRUP. VALOR. PTO.]]=$B39,IF(DATOS_[[Check Periodo Ref.]:[Check Periodo Ref.]]="Dentro",DATOS_[Conc.Sal.07]))))),
0)</f>
        <v>0</v>
      </c>
      <c r="M40" s="93">
        <f t="array" ref="M40">IFERROR(
AVERAGE((IF(DATOS_[[Sexo]:[Sexo]]=$B40,IF(DATOS_[[AGRUP. VALOR. PTO.]:[AGRUP. VALOR. PTO.]]=$B39,IF(DATOS_[[Check Periodo Ref.]:[Check Periodo Ref.]]="Dentro",DATOS_[Conc.Sal.08]))))),
0)</f>
        <v>0</v>
      </c>
      <c r="N40" s="93">
        <f t="array" ref="N40">IFERROR(
AVERAGE((IF(DATOS_[[Sexo]:[Sexo]]=$B40,IF(DATOS_[[AGRUP. VALOR. PTO.]:[AGRUP. VALOR. PTO.]]=$B39,IF(DATOS_[[Check Periodo Ref.]:[Check Periodo Ref.]]="Dentro",DATOS_[Conc.Sal.09]))))),
0)</f>
        <v>0</v>
      </c>
      <c r="O40" s="93">
        <f t="array" ref="O40">IFERROR(
AVERAGE((IF(DATOS_[[Sexo]:[Sexo]]=$B40,IF(DATOS_[[AGRUP. VALOR. PTO.]:[AGRUP. VALOR. PTO.]]=$B39,IF(DATOS_[[Check Periodo Ref.]:[Check Periodo Ref.]]="Dentro",DATOS_[Conc.Sal.10]))))),
0)</f>
        <v>0</v>
      </c>
      <c r="P40" s="93">
        <f t="array" ref="P40">IFERROR(
AVERAGE((IF(DATOS_[[Sexo]:[Sexo]]=$B40,IF(DATOS_[[AGRUP. VALOR. PTO.]:[AGRUP. VALOR. PTO.]]=$B39,IF(DATOS_[[Check Periodo Ref.]:[Check Periodo Ref.]]="Dentro",DATOS_[Conc.Sal.11]))))),
0)</f>
        <v>0</v>
      </c>
      <c r="Q40" s="93">
        <f t="array" ref="Q40">IFERROR(
AVERAGE((IF(DATOS_[[Sexo]:[Sexo]]=$B40,IF(DATOS_[[AGRUP. VALOR. PTO.]:[AGRUP. VALOR. PTO.]]=$B39,IF(DATOS_[[Check Periodo Ref.]:[Check Periodo Ref.]]="Dentro",DATOS_[Conc.Sal.12]))))),
0)</f>
        <v>0</v>
      </c>
      <c r="R40" s="93">
        <f t="array" ref="R40">IFERROR(
AVERAGE((IF(DATOS_[[Sexo]:[Sexo]]=$B40,IF(DATOS_[[AGRUP. VALOR. PTO.]:[AGRUP. VALOR. PTO.]]=$B39,IF(DATOS_[[Check Periodo Ref.]:[Check Periodo Ref.]]="Dentro",DATOS_[Conc.Sal.13]))))),
0)</f>
        <v>0</v>
      </c>
      <c r="S40" s="93">
        <f t="array" ref="S40">IFERROR(
AVERAGE((IF(DATOS_[[Sexo]:[Sexo]]=$B40,IF(DATOS_[[AGRUP. VALOR. PTO.]:[AGRUP. VALOR. PTO.]]=$B39,IF(DATOS_[[Check Periodo Ref.]:[Check Periodo Ref.]]="Dentro",DATOS_[Conc.Sal.14]))))),
0)</f>
        <v>0</v>
      </c>
      <c r="T40" s="93">
        <f t="array" ref="T40">IFERROR(
AVERAGE((IF(DATOS_[[Sexo]:[Sexo]]=$B40,IF(DATOS_[[AGRUP. VALOR. PTO.]:[AGRUP. VALOR. PTO.]]=$B39,IF(DATOS_[[Check Periodo Ref.]:[Check Periodo Ref.]]="Dentro",DATOS_[Conc.Sal.15]))))),
0)</f>
        <v>0</v>
      </c>
      <c r="U40" s="93">
        <f t="array" ref="U40">IFERROR(
AVERAGE((IF(DATOS_[[Sexo]:[Sexo]]=$B40,IF(DATOS_[[AGRUP. VALOR. PTO.]:[AGRUP. VALOR. PTO.]]=$B39,IF(DATOS_[[Check Periodo Ref.]:[Check Periodo Ref.]]="Dentro",DATOS_[Conc.Sal.16]))))),
0)</f>
        <v>0</v>
      </c>
      <c r="V40" s="93">
        <f t="array" ref="V40">IFERROR(
AVERAGE((IF(DATOS_[[Sexo]:[Sexo]]=$B40,IF(DATOS_[[AGRUP. VALOR. PTO.]:[AGRUP. VALOR. PTO.]]=$B39,IF(DATOS_[[Check Periodo Ref.]:[Check Periodo Ref.]]="Dentro",DATOS_[Conc.Sal.17]))))),
0)</f>
        <v>0</v>
      </c>
      <c r="W40" s="93">
        <f t="array" ref="W40">IFERROR(
AVERAGE((IF(DATOS_[[Sexo]:[Sexo]]=$B40,IF(DATOS_[[AGRUP. VALOR. PTO.]:[AGRUP. VALOR. PTO.]]=$B39,IF(DATOS_[[Check Periodo Ref.]:[Check Periodo Ref.]]="Dentro",DATOS_[Conc.Sal.18]))))),
0)</f>
        <v>0</v>
      </c>
      <c r="X40" s="93">
        <f t="array" ref="X40">IFERROR(
AVERAGE((IF(DATOS_[[Sexo]:[Sexo]]=$B40,IF(DATOS_[[AGRUP. VALOR. PTO.]:[AGRUP. VALOR. PTO.]]=$B39,IF(DATOS_[[Check Periodo Ref.]:[Check Periodo Ref.]]="Dentro",DATOS_[Conc.Sal.19]))))),
0)</f>
        <v>0</v>
      </c>
      <c r="Y40" s="93">
        <f t="array" ref="Y40">IFERROR(
AVERAGE((IF(DATOS_[[Sexo]:[Sexo]]=$B40,IF(DATOS_[[AGRUP. VALOR. PTO.]:[AGRUP. VALOR. PTO.]]=$B39,IF(DATOS_[[Check Periodo Ref.]:[Check Periodo Ref.]]="Dentro",DATOS_[Conc.Sal.20]))))),
0)</f>
        <v>0</v>
      </c>
      <c r="Z40" s="93">
        <f t="array" ref="Z40">IFERROR(
AVERAGE((IF(DATOS_[[Sexo]:[Sexo]]=$B40,IF(DATOS_[[AGRUP. VALOR. PTO.]:[AGRUP. VALOR. PTO.]]=$B39,IF(DATOS_[[Check Periodo Ref.]:[Check Periodo Ref.]]="Dentro",DATOS_[Conc.Sal.21]))))),
0)</f>
        <v>0</v>
      </c>
      <c r="AA40" s="93">
        <f t="array" ref="AA40">IFERROR(
AVERAGE((IF(DATOS_[[Sexo]:[Sexo]]=$B40,IF(DATOS_[[AGRUP. VALOR. PTO.]:[AGRUP. VALOR. PTO.]]=$B39,IF(DATOS_[[Check Periodo Ref.]:[Check Periodo Ref.]]="Dentro",DATOS_[Conc.Sal.22]))))),
0)</f>
        <v>0</v>
      </c>
      <c r="AB40" s="93">
        <f t="array" ref="AB40">IFERROR(
AVERAGE((IF(DATOS_[[Sexo]:[Sexo]]=$B40,IF(DATOS_[[AGRUP. VALOR. PTO.]:[AGRUP. VALOR. PTO.]]=$B39,IF(DATOS_[[Check Periodo Ref.]:[Check Periodo Ref.]]="Dentro",DATOS_[Conc.Sal.23]))))),
0)</f>
        <v>0</v>
      </c>
      <c r="AC40" s="93">
        <f t="array" ref="AC40">IFERROR(
AVERAGE((IF(DATOS_[[Sexo]:[Sexo]]=$B40,IF(DATOS_[[AGRUP. VALOR. PTO.]:[AGRUP. VALOR. PTO.]]=$B39,IF(DATOS_[[Check Periodo Ref.]:[Check Periodo Ref.]]="Dentro",DATOS_[Conc.Sal.24]))))),
0)</f>
        <v>0</v>
      </c>
      <c r="AD40" s="93">
        <f t="array" ref="AD40">IFERROR(
AVERAGE((IF(DATOS_[[Sexo]:[Sexo]]=$B40,IF(DATOS_[[AGRUP. VALOR. PTO.]:[AGRUP. VALOR. PTO.]]=$B39,IF(DATOS_[[Check Periodo Ref.]:[Check Periodo Ref.]]="Dentro",DATOS_[Conc.Sal.25]))))),
0)</f>
        <v>0</v>
      </c>
      <c r="AE40" s="93">
        <f t="array" ref="AE40">IFERROR(
AVERAGE((IF(DATOS_[[Sexo]:[Sexo]]=$B40,IF(DATOS_[[AGRUP. VALOR. PTO.]:[AGRUP. VALOR. PTO.]]=$B39,IF(DATOS_[[Check Periodo Ref.]:[Check Periodo Ref.]]="Dentro",DATOS_[Conc.Sal.26]))))),
0)</f>
        <v>0</v>
      </c>
      <c r="AF40" s="93">
        <f t="array" ref="AF40">IFERROR(
AVERAGE((IF(DATOS_[[Sexo]:[Sexo]]=$B40,IF(DATOS_[[AGRUP. VALOR. PTO.]:[AGRUP. VALOR. PTO.]]=$B39,IF(DATOS_[[Check Periodo Ref.]:[Check Periodo Ref.]]="Dentro",DATOS_[Conc.Sal.27]))))),
0)</f>
        <v>0</v>
      </c>
      <c r="AG40" s="93">
        <f t="array" ref="AG40">IFERROR(
AVERAGE((IF(DATOS_[[Sexo]:[Sexo]]=$B40,IF(DATOS_[[AGRUP. VALOR. PTO.]:[AGRUP. VALOR. PTO.]]=$B39,IF(DATOS_[[Check Periodo Ref.]:[Check Periodo Ref.]]="Dentro",DATOS_[Conc.Sal.28]))))),
0)</f>
        <v>0</v>
      </c>
      <c r="AH40" s="93">
        <f t="array" ref="AH40">IFERROR(
AVERAGE((IF(DATOS_[[Sexo]:[Sexo]]=$B40,IF(DATOS_[[AGRUP. VALOR. PTO.]:[AGRUP. VALOR. PTO.]]=$B39,IF(DATOS_[[Check Periodo Ref.]:[Check Periodo Ref.]]="Dentro",DATOS_[Conc.Sal.29]))))),
0)</f>
        <v>0</v>
      </c>
      <c r="AI40" s="93">
        <f t="array" ref="AI40">IFERROR(
AVERAGE((IF(DATOS_[[Sexo]:[Sexo]]=$B40,IF(DATOS_[[AGRUP. VALOR. PTO.]:[AGRUP. VALOR. PTO.]]=$B39,IF(DATOS_[[Check Periodo Ref.]:[Check Periodo Ref.]]="Dentro",DATOS_[Conc.Sal.30]))))),
0)</f>
        <v>0</v>
      </c>
      <c r="AJ40" s="94">
        <f t="array" ref="AJ40">IFERROR(
AVERAGE(IF(DATOS_[Sexo]=$B40,IF(DATOS_[AGRUP. VALOR. PTO.]=$B39,IF(DATOS_[Check Periodo Ref.]="Dentro",DATOS_[Tot COMPL.SAL Ef],FALSE)))),
0)</f>
        <v>0</v>
      </c>
      <c r="AK40" s="96">
        <f t="array" ref="AK40">IFERROR(
AVERAGE(IF(DATOS_[Sexo]=$B40,IF(DATOS_[AGRUP. VALOR. PTO.]=$B39,IF(DATOS_[Check Periodo Ref.]="Dentro",DATOS_[TOTAL SALARIO Ef],FALSE)))),
0)</f>
        <v>0</v>
      </c>
      <c r="AL40" s="95">
        <f t="array" ref="AL40">IFERROR(
AVERAGE((IF(DATOS_[[Sexo]:[Sexo]]=$B40,IF(DATOS_[[AGRUP. VALOR. PTO.]:[AGRUP. VALOR. PTO.]]=$B39,IF(DATOS_[[Check Periodo Ref.]:[Check Periodo Ref.]]="Dentro",DATOS_[C.Extra.01]))))),
0)</f>
        <v>0</v>
      </c>
      <c r="AM40" s="95">
        <f t="array" ref="AM40">IFERROR(
AVERAGE((IF(DATOS_[[Sexo]:[Sexo]]=$B40,IF(DATOS_[[AGRUP. VALOR. PTO.]:[AGRUP. VALOR. PTO.]]=$B39,IF(DATOS_[[Check Periodo Ref.]:[Check Periodo Ref.]]="Dentro",DATOS_[C.Extra.02]))))),
0)</f>
        <v>0</v>
      </c>
      <c r="AN40" s="95">
        <f t="array" ref="AN40">IFERROR(
AVERAGE((IF(DATOS_[[Sexo]:[Sexo]]=$B40,IF(DATOS_[[AGRUP. VALOR. PTO.]:[AGRUP. VALOR. PTO.]]=$B39,IF(DATOS_[[Check Periodo Ref.]:[Check Periodo Ref.]]="Dentro",DATOS_[C.Extra.03]))))),
0)</f>
        <v>0</v>
      </c>
      <c r="AO40" s="95">
        <f t="array" ref="AO40">IFERROR(
AVERAGE((IF(DATOS_[[Sexo]:[Sexo]]=$B40,IF(DATOS_[[AGRUP. VALOR. PTO.]:[AGRUP. VALOR. PTO.]]=$B39,IF(DATOS_[[Check Periodo Ref.]:[Check Periodo Ref.]]="Dentro",DATOS_[C.Extra.04]))))),
0)</f>
        <v>0</v>
      </c>
      <c r="AP40" s="95">
        <f t="array" ref="AP40">IFERROR(
AVERAGE((IF(DATOS_[[Sexo]:[Sexo]]=$B40,IF(DATOS_[[AGRUP. VALOR. PTO.]:[AGRUP. VALOR. PTO.]]=$B39,IF(DATOS_[[Check Periodo Ref.]:[Check Periodo Ref.]]="Dentro",DATOS_[C.Extra.05]))))),
0)</f>
        <v>0</v>
      </c>
      <c r="AQ40" s="97">
        <f t="array" ref="AQ40">IFERROR(
AVERAGE(IF(DATOS_[Sexo]=$B40,IF(DATOS_[AGRUP. VALOR. PTO.]=$B39,IF(DATOS_[Check Periodo Ref.]="Dentro",DATOS_[Tot Extrasalarial Ef],FALSE)))),
0)</f>
        <v>0</v>
      </c>
      <c r="AR40" s="98">
        <f t="array" ref="AR40">IFERROR(
AVERAGE(IF(DATOS_[Sexo]=$B40,IF(DATOS_[AGRUP. VALOR. PTO.]=$B39,IF(DATOS_[Check Periodo Ref.]="Dentro",DATOS_[TOTAL Retrib Ef],FALSE)))),
0)</f>
        <v>0</v>
      </c>
    </row>
    <row r="41" spans="1:44" x14ac:dyDescent="0.3">
      <c r="A41" s="48" t="str">
        <f t="shared" ref="A41" si="38">+A40</f>
        <v>[ocultar]</v>
      </c>
      <c r="B41" s="46" t="s">
        <v>163</v>
      </c>
      <c r="C41" s="45">
        <f t="array" ref="C41">SUM(IF($B41=DATOS_[Sexo],
IF($B39=DATOS_[AGRUP. VALOR. PTO.],
IF("Dentro"=DATOS_[Check Periodo Ref.],
1/(COUNTIFS(DATOS_[Sexo],$B41,DATOS_[AGRUP. VALOR. PTO.],$B39,DATOS_[Check Periodo Ref.],"Dentro",DATOS_[id],DATOS_[id]))))))</f>
        <v>0</v>
      </c>
      <c r="D41" s="47">
        <f>COUNTIFS(DATOS_[AGRUP. VALOR. PTO.],$B39,DATOS_[Sexo],$B41,DATOS_[Check Periodo Ref.],"Dentro")</f>
        <v>0</v>
      </c>
      <c r="E41" s="92">
        <f t="array" ref="E41">IFERROR(
AVERAGE(IF(DATOS_[Sexo]=$B41,IF(DATOS_[AGRUP. VALOR. PTO.]=$B39,IF(DATOS_[Check Periodo Ref.]="Dentro",DATOS_[SALARIO BASE Ef],FALSE)))),
0)</f>
        <v>0</v>
      </c>
      <c r="F41" s="93">
        <f t="array" ref="F41">IFERROR(
AVERAGE((IF(DATOS_[[Sexo]:[Sexo]]=$B41,IF(DATOS_[[AGRUP. VALOR. PTO.]:[AGRUP. VALOR. PTO.]]=$B39,IF(DATOS_[[Check Periodo Ref.]:[Check Periodo Ref.]]="Dentro",DATOS_[Conc.Sal.01]))))),
0)</f>
        <v>0</v>
      </c>
      <c r="G41" s="93">
        <f t="array" ref="G41">IFERROR(
AVERAGE((IF(DATOS_[[Sexo]:[Sexo]]=$B41,IF(DATOS_[[AGRUP. VALOR. PTO.]:[AGRUP. VALOR. PTO.]]=$B39,IF(DATOS_[[Check Periodo Ref.]:[Check Periodo Ref.]]="Dentro",DATOS_[Conc.Sal.02]))))),
0)</f>
        <v>0</v>
      </c>
      <c r="H41" s="93">
        <f t="array" ref="H41">IFERROR(
AVERAGE((IF(DATOS_[[Sexo]:[Sexo]]=$B41,IF(DATOS_[[AGRUP. VALOR. PTO.]:[AGRUP. VALOR. PTO.]]=$B39,IF(DATOS_[[Check Periodo Ref.]:[Check Periodo Ref.]]="Dentro",DATOS_[Conc.Sal.03]))))),
0)</f>
        <v>0</v>
      </c>
      <c r="I41" s="93">
        <f t="array" ref="I41">IFERROR(
AVERAGE((IF(DATOS_[[Sexo]:[Sexo]]=$B41,IF(DATOS_[[AGRUP. VALOR. PTO.]:[AGRUP. VALOR. PTO.]]=$B39,IF(DATOS_[[Check Periodo Ref.]:[Check Periodo Ref.]]="Dentro",DATOS_[Conc.Sal.04]))))),
0)</f>
        <v>0</v>
      </c>
      <c r="J41" s="93">
        <f t="array" ref="J41">IFERROR(
AVERAGE((IF(DATOS_[[Sexo]:[Sexo]]=$B41,IF(DATOS_[[AGRUP. VALOR. PTO.]:[AGRUP. VALOR. PTO.]]=$B39,IF(DATOS_[[Check Periodo Ref.]:[Check Periodo Ref.]]="Dentro",DATOS_[Conc.Sal.05]))))),
0)</f>
        <v>0</v>
      </c>
      <c r="K41" s="93">
        <f t="array" ref="K41">IFERROR(
AVERAGE((IF(DATOS_[[Sexo]:[Sexo]]=$B41,IF(DATOS_[[AGRUP. VALOR. PTO.]:[AGRUP. VALOR. PTO.]]=$B39,IF(DATOS_[[Check Periodo Ref.]:[Check Periodo Ref.]]="Dentro",DATOS_[Conc.Sal.06]))))),
0)</f>
        <v>0</v>
      </c>
      <c r="L41" s="93">
        <f t="array" ref="L41">IFERROR(
AVERAGE((IF(DATOS_[[Sexo]:[Sexo]]=$B41,IF(DATOS_[[AGRUP. VALOR. PTO.]:[AGRUP. VALOR. PTO.]]=$B39,IF(DATOS_[[Check Periodo Ref.]:[Check Periodo Ref.]]="Dentro",DATOS_[Conc.Sal.07]))))),
0)</f>
        <v>0</v>
      </c>
      <c r="M41" s="93">
        <f t="array" ref="M41">IFERROR(
AVERAGE((IF(DATOS_[[Sexo]:[Sexo]]=$B41,IF(DATOS_[[AGRUP. VALOR. PTO.]:[AGRUP. VALOR. PTO.]]=$B39,IF(DATOS_[[Check Periodo Ref.]:[Check Periodo Ref.]]="Dentro",DATOS_[Conc.Sal.08]))))),
0)</f>
        <v>0</v>
      </c>
      <c r="N41" s="93">
        <f t="array" ref="N41">IFERROR(
AVERAGE((IF(DATOS_[[Sexo]:[Sexo]]=$B41,IF(DATOS_[[AGRUP. VALOR. PTO.]:[AGRUP. VALOR. PTO.]]=$B39,IF(DATOS_[[Check Periodo Ref.]:[Check Periodo Ref.]]="Dentro",DATOS_[Conc.Sal.09]))))),
0)</f>
        <v>0</v>
      </c>
      <c r="O41" s="93">
        <f t="array" ref="O41">IFERROR(
AVERAGE((IF(DATOS_[[Sexo]:[Sexo]]=$B41,IF(DATOS_[[AGRUP. VALOR. PTO.]:[AGRUP. VALOR. PTO.]]=$B39,IF(DATOS_[[Check Periodo Ref.]:[Check Periodo Ref.]]="Dentro",DATOS_[Conc.Sal.10]))))),
0)</f>
        <v>0</v>
      </c>
      <c r="P41" s="93">
        <f t="array" ref="P41">IFERROR(
AVERAGE((IF(DATOS_[[Sexo]:[Sexo]]=$B41,IF(DATOS_[[AGRUP. VALOR. PTO.]:[AGRUP. VALOR. PTO.]]=$B39,IF(DATOS_[[Check Periodo Ref.]:[Check Periodo Ref.]]="Dentro",DATOS_[Conc.Sal.11]))))),
0)</f>
        <v>0</v>
      </c>
      <c r="Q41" s="93">
        <f t="array" ref="Q41">IFERROR(
AVERAGE((IF(DATOS_[[Sexo]:[Sexo]]=$B41,IF(DATOS_[[AGRUP. VALOR. PTO.]:[AGRUP. VALOR. PTO.]]=$B39,IF(DATOS_[[Check Periodo Ref.]:[Check Periodo Ref.]]="Dentro",DATOS_[Conc.Sal.12]))))),
0)</f>
        <v>0</v>
      </c>
      <c r="R41" s="93">
        <f t="array" ref="R41">IFERROR(
AVERAGE((IF(DATOS_[[Sexo]:[Sexo]]=$B41,IF(DATOS_[[AGRUP. VALOR. PTO.]:[AGRUP. VALOR. PTO.]]=$B39,IF(DATOS_[[Check Periodo Ref.]:[Check Periodo Ref.]]="Dentro",DATOS_[Conc.Sal.13]))))),
0)</f>
        <v>0</v>
      </c>
      <c r="S41" s="93">
        <f t="array" ref="S41">IFERROR(
AVERAGE((IF(DATOS_[[Sexo]:[Sexo]]=$B41,IF(DATOS_[[AGRUP. VALOR. PTO.]:[AGRUP. VALOR. PTO.]]=$B39,IF(DATOS_[[Check Periodo Ref.]:[Check Periodo Ref.]]="Dentro",DATOS_[Conc.Sal.14]))))),
0)</f>
        <v>0</v>
      </c>
      <c r="T41" s="93">
        <f t="array" ref="T41">IFERROR(
AVERAGE((IF(DATOS_[[Sexo]:[Sexo]]=$B41,IF(DATOS_[[AGRUP. VALOR. PTO.]:[AGRUP. VALOR. PTO.]]=$B39,IF(DATOS_[[Check Periodo Ref.]:[Check Periodo Ref.]]="Dentro",DATOS_[Conc.Sal.15]))))),
0)</f>
        <v>0</v>
      </c>
      <c r="U41" s="93">
        <f t="array" ref="U41">IFERROR(
AVERAGE((IF(DATOS_[[Sexo]:[Sexo]]=$B41,IF(DATOS_[[AGRUP. VALOR. PTO.]:[AGRUP. VALOR. PTO.]]=$B39,IF(DATOS_[[Check Periodo Ref.]:[Check Periodo Ref.]]="Dentro",DATOS_[Conc.Sal.16]))))),
0)</f>
        <v>0</v>
      </c>
      <c r="V41" s="93">
        <f t="array" ref="V41">IFERROR(
AVERAGE((IF(DATOS_[[Sexo]:[Sexo]]=$B41,IF(DATOS_[[AGRUP. VALOR. PTO.]:[AGRUP. VALOR. PTO.]]=$B39,IF(DATOS_[[Check Periodo Ref.]:[Check Periodo Ref.]]="Dentro",DATOS_[Conc.Sal.17]))))),
0)</f>
        <v>0</v>
      </c>
      <c r="W41" s="93">
        <f t="array" ref="W41">IFERROR(
AVERAGE((IF(DATOS_[[Sexo]:[Sexo]]=$B41,IF(DATOS_[[AGRUP. VALOR. PTO.]:[AGRUP. VALOR. PTO.]]=$B39,IF(DATOS_[[Check Periodo Ref.]:[Check Periodo Ref.]]="Dentro",DATOS_[Conc.Sal.18]))))),
0)</f>
        <v>0</v>
      </c>
      <c r="X41" s="93">
        <f t="array" ref="X41">IFERROR(
AVERAGE((IF(DATOS_[[Sexo]:[Sexo]]=$B41,IF(DATOS_[[AGRUP. VALOR. PTO.]:[AGRUP. VALOR. PTO.]]=$B39,IF(DATOS_[[Check Periodo Ref.]:[Check Periodo Ref.]]="Dentro",DATOS_[Conc.Sal.19]))))),
0)</f>
        <v>0</v>
      </c>
      <c r="Y41" s="93">
        <f t="array" ref="Y41">IFERROR(
AVERAGE((IF(DATOS_[[Sexo]:[Sexo]]=$B41,IF(DATOS_[[AGRUP. VALOR. PTO.]:[AGRUP. VALOR. PTO.]]=$B39,IF(DATOS_[[Check Periodo Ref.]:[Check Periodo Ref.]]="Dentro",DATOS_[Conc.Sal.20]))))),
0)</f>
        <v>0</v>
      </c>
      <c r="Z41" s="93">
        <f t="array" ref="Z41">IFERROR(
AVERAGE((IF(DATOS_[[Sexo]:[Sexo]]=$B41,IF(DATOS_[[AGRUP. VALOR. PTO.]:[AGRUP. VALOR. PTO.]]=$B39,IF(DATOS_[[Check Periodo Ref.]:[Check Periodo Ref.]]="Dentro",DATOS_[Conc.Sal.21]))))),
0)</f>
        <v>0</v>
      </c>
      <c r="AA41" s="93">
        <f t="array" ref="AA41">IFERROR(
AVERAGE((IF(DATOS_[[Sexo]:[Sexo]]=$B41,IF(DATOS_[[AGRUP. VALOR. PTO.]:[AGRUP. VALOR. PTO.]]=$B39,IF(DATOS_[[Check Periodo Ref.]:[Check Periodo Ref.]]="Dentro",DATOS_[Conc.Sal.22]))))),
0)</f>
        <v>0</v>
      </c>
      <c r="AB41" s="93">
        <f t="array" ref="AB41">IFERROR(
AVERAGE((IF(DATOS_[[Sexo]:[Sexo]]=$B41,IF(DATOS_[[AGRUP. VALOR. PTO.]:[AGRUP. VALOR. PTO.]]=$B39,IF(DATOS_[[Check Periodo Ref.]:[Check Periodo Ref.]]="Dentro",DATOS_[Conc.Sal.23]))))),
0)</f>
        <v>0</v>
      </c>
      <c r="AC41" s="93">
        <f t="array" ref="AC41">IFERROR(
AVERAGE((IF(DATOS_[[Sexo]:[Sexo]]=$B41,IF(DATOS_[[AGRUP. VALOR. PTO.]:[AGRUP. VALOR. PTO.]]=$B39,IF(DATOS_[[Check Periodo Ref.]:[Check Periodo Ref.]]="Dentro",DATOS_[Conc.Sal.24]))))),
0)</f>
        <v>0</v>
      </c>
      <c r="AD41" s="93">
        <f t="array" ref="AD41">IFERROR(
AVERAGE((IF(DATOS_[[Sexo]:[Sexo]]=$B41,IF(DATOS_[[AGRUP. VALOR. PTO.]:[AGRUP. VALOR. PTO.]]=$B39,IF(DATOS_[[Check Periodo Ref.]:[Check Periodo Ref.]]="Dentro",DATOS_[Conc.Sal.25]))))),
0)</f>
        <v>0</v>
      </c>
      <c r="AE41" s="93">
        <f t="array" ref="AE41">IFERROR(
AVERAGE((IF(DATOS_[[Sexo]:[Sexo]]=$B41,IF(DATOS_[[AGRUP. VALOR. PTO.]:[AGRUP. VALOR. PTO.]]=$B39,IF(DATOS_[[Check Periodo Ref.]:[Check Periodo Ref.]]="Dentro",DATOS_[Conc.Sal.26]))))),
0)</f>
        <v>0</v>
      </c>
      <c r="AF41" s="93">
        <f t="array" ref="AF41">IFERROR(
AVERAGE((IF(DATOS_[[Sexo]:[Sexo]]=$B41,IF(DATOS_[[AGRUP. VALOR. PTO.]:[AGRUP. VALOR. PTO.]]=$B39,IF(DATOS_[[Check Periodo Ref.]:[Check Periodo Ref.]]="Dentro",DATOS_[Conc.Sal.27]))))),
0)</f>
        <v>0</v>
      </c>
      <c r="AG41" s="93">
        <f t="array" ref="AG41">IFERROR(
AVERAGE((IF(DATOS_[[Sexo]:[Sexo]]=$B41,IF(DATOS_[[AGRUP. VALOR. PTO.]:[AGRUP. VALOR. PTO.]]=$B39,IF(DATOS_[[Check Periodo Ref.]:[Check Periodo Ref.]]="Dentro",DATOS_[Conc.Sal.28]))))),
0)</f>
        <v>0</v>
      </c>
      <c r="AH41" s="93">
        <f t="array" ref="AH41">IFERROR(
AVERAGE((IF(DATOS_[[Sexo]:[Sexo]]=$B41,IF(DATOS_[[AGRUP. VALOR. PTO.]:[AGRUP. VALOR. PTO.]]=$B39,IF(DATOS_[[Check Periodo Ref.]:[Check Periodo Ref.]]="Dentro",DATOS_[Conc.Sal.29]))))),
0)</f>
        <v>0</v>
      </c>
      <c r="AI41" s="93">
        <f t="array" ref="AI41">IFERROR(
AVERAGE((IF(DATOS_[[Sexo]:[Sexo]]=$B41,IF(DATOS_[[AGRUP. VALOR. PTO.]:[AGRUP. VALOR. PTO.]]=$B39,IF(DATOS_[[Check Periodo Ref.]:[Check Periodo Ref.]]="Dentro",DATOS_[Conc.Sal.30]))))),
0)</f>
        <v>0</v>
      </c>
      <c r="AJ41" s="94">
        <f t="array" ref="AJ41">IFERROR(
AVERAGE(IF(DATOS_[Sexo]=$B41,IF(DATOS_[AGRUP. VALOR. PTO.]=$B39,IF(DATOS_[Check Periodo Ref.]="Dentro",DATOS_[Tot COMPL.SAL Ef],FALSE)))),
0)</f>
        <v>0</v>
      </c>
      <c r="AK41" s="96">
        <f t="array" ref="AK41">IFERROR(
AVERAGE(IF(DATOS_[Sexo]=$B41,IF(DATOS_[AGRUP. VALOR. PTO.]=$B39,IF(DATOS_[Check Periodo Ref.]="Dentro",DATOS_[TOTAL SALARIO Ef],FALSE)))),
0)</f>
        <v>0</v>
      </c>
      <c r="AL41" s="95">
        <f t="array" ref="AL41">IFERROR(
AVERAGE((IF(DATOS_[[Sexo]:[Sexo]]=$B41,IF(DATOS_[[AGRUP. VALOR. PTO.]:[AGRUP. VALOR. PTO.]]=$B39,IF(DATOS_[[Check Periodo Ref.]:[Check Periodo Ref.]]="Dentro",DATOS_[C.Extra.01]))))),
0)</f>
        <v>0</v>
      </c>
      <c r="AM41" s="95">
        <f t="array" ref="AM41">IFERROR(
AVERAGE((IF(DATOS_[[Sexo]:[Sexo]]=$B41,IF(DATOS_[[AGRUP. VALOR. PTO.]:[AGRUP. VALOR. PTO.]]=$B39,IF(DATOS_[[Check Periodo Ref.]:[Check Periodo Ref.]]="Dentro",DATOS_[C.Extra.02]))))),
0)</f>
        <v>0</v>
      </c>
      <c r="AN41" s="95">
        <f t="array" ref="AN41">IFERROR(
AVERAGE((IF(DATOS_[[Sexo]:[Sexo]]=$B41,IF(DATOS_[[AGRUP. VALOR. PTO.]:[AGRUP. VALOR. PTO.]]=$B39,IF(DATOS_[[Check Periodo Ref.]:[Check Periodo Ref.]]="Dentro",DATOS_[C.Extra.03]))))),
0)</f>
        <v>0</v>
      </c>
      <c r="AO41" s="95">
        <f t="array" ref="AO41">IFERROR(
AVERAGE((IF(DATOS_[[Sexo]:[Sexo]]=$B41,IF(DATOS_[[AGRUP. VALOR. PTO.]:[AGRUP. VALOR. PTO.]]=$B39,IF(DATOS_[[Check Periodo Ref.]:[Check Periodo Ref.]]="Dentro",DATOS_[C.Extra.04]))))),
0)</f>
        <v>0</v>
      </c>
      <c r="AP41" s="95">
        <f t="array" ref="AP41">IFERROR(
AVERAGE((IF(DATOS_[[Sexo]:[Sexo]]=$B41,IF(DATOS_[[AGRUP. VALOR. PTO.]:[AGRUP. VALOR. PTO.]]=$B39,IF(DATOS_[[Check Periodo Ref.]:[Check Periodo Ref.]]="Dentro",DATOS_[C.Extra.05]))))),
0)</f>
        <v>0</v>
      </c>
      <c r="AQ41" s="97">
        <f t="array" ref="AQ41">IFERROR(
AVERAGE(IF(DATOS_[Sexo]=$B41,IF(DATOS_[AGRUP. VALOR. PTO.]=$B39,IF(DATOS_[Check Periodo Ref.]="Dentro",DATOS_[Tot Extrasalarial Ef],FALSE)))),
0)</f>
        <v>0</v>
      </c>
      <c r="AR41" s="98">
        <f t="array" ref="AR41">IFERROR(
AVERAGE(IF(DATOS_[Sexo]=$B41,IF(DATOS_[AGRUP. VALOR. PTO.]=$B39,IF(DATOS_[Check Periodo Ref.]="Dentro",DATOS_[TOTAL Retrib Ef],FALSE)))),
0)</f>
        <v>0</v>
      </c>
    </row>
    <row r="42" spans="1:44" ht="17.25" thickBot="1" x14ac:dyDescent="0.35">
      <c r="A42" s="48" t="str">
        <f t="shared" ref="A42" si="39">+A43</f>
        <v>[ocultar]</v>
      </c>
      <c r="B42" s="51" t="s">
        <v>269</v>
      </c>
      <c r="C42" s="91"/>
      <c r="D42" s="52"/>
      <c r="E42" s="139" t="str">
        <f t="shared" ref="E42:AR42" si="40">IFERROR((E43-E44)/E43,"")</f>
        <v/>
      </c>
      <c r="F42" s="179" t="str">
        <f t="shared" si="40"/>
        <v/>
      </c>
      <c r="G42" s="180" t="str">
        <f t="shared" si="40"/>
        <v/>
      </c>
      <c r="H42" s="180" t="str">
        <f t="shared" si="40"/>
        <v/>
      </c>
      <c r="I42" s="180" t="str">
        <f t="shared" si="40"/>
        <v/>
      </c>
      <c r="J42" s="181" t="str">
        <f t="shared" si="40"/>
        <v/>
      </c>
      <c r="K42" s="182" t="str">
        <f t="shared" si="40"/>
        <v/>
      </c>
      <c r="L42" s="182" t="str">
        <f t="shared" si="40"/>
        <v/>
      </c>
      <c r="M42" s="182" t="str">
        <f t="shared" si="40"/>
        <v/>
      </c>
      <c r="N42" s="182" t="str">
        <f t="shared" si="40"/>
        <v/>
      </c>
      <c r="O42" s="182" t="str">
        <f t="shared" si="40"/>
        <v/>
      </c>
      <c r="P42" s="182" t="str">
        <f t="shared" si="40"/>
        <v/>
      </c>
      <c r="Q42" s="182" t="str">
        <f t="shared" si="40"/>
        <v/>
      </c>
      <c r="R42" s="182" t="str">
        <f t="shared" si="40"/>
        <v/>
      </c>
      <c r="S42" s="182" t="str">
        <f t="shared" si="40"/>
        <v/>
      </c>
      <c r="T42" s="182" t="str">
        <f t="shared" si="40"/>
        <v/>
      </c>
      <c r="U42" s="182" t="str">
        <f t="shared" si="40"/>
        <v/>
      </c>
      <c r="V42" s="181" t="str">
        <f t="shared" si="40"/>
        <v/>
      </c>
      <c r="W42" s="181" t="str">
        <f t="shared" si="40"/>
        <v/>
      </c>
      <c r="X42" s="181" t="str">
        <f t="shared" si="40"/>
        <v/>
      </c>
      <c r="Y42" s="181" t="str">
        <f t="shared" si="40"/>
        <v/>
      </c>
      <c r="Z42" s="181" t="str">
        <f t="shared" si="40"/>
        <v/>
      </c>
      <c r="AA42" s="181" t="str">
        <f t="shared" si="40"/>
        <v/>
      </c>
      <c r="AB42" s="181" t="str">
        <f t="shared" si="40"/>
        <v/>
      </c>
      <c r="AC42" s="181" t="str">
        <f t="shared" si="40"/>
        <v/>
      </c>
      <c r="AD42" s="181" t="str">
        <f t="shared" si="40"/>
        <v/>
      </c>
      <c r="AE42" s="181" t="str">
        <f t="shared" si="40"/>
        <v/>
      </c>
      <c r="AF42" s="181" t="str">
        <f t="shared" si="40"/>
        <v/>
      </c>
      <c r="AG42" s="181" t="str">
        <f t="shared" si="40"/>
        <v/>
      </c>
      <c r="AH42" s="181" t="str">
        <f t="shared" si="40"/>
        <v/>
      </c>
      <c r="AI42" s="181" t="str">
        <f t="shared" si="40"/>
        <v/>
      </c>
      <c r="AJ42" s="140" t="str">
        <f t="shared" si="40"/>
        <v/>
      </c>
      <c r="AK42" s="143" t="str">
        <f t="shared" si="40"/>
        <v/>
      </c>
      <c r="AL42" s="184" t="str">
        <f t="shared" si="40"/>
        <v/>
      </c>
      <c r="AM42" s="184" t="str">
        <f t="shared" si="40"/>
        <v/>
      </c>
      <c r="AN42" s="184" t="str">
        <f t="shared" si="40"/>
        <v/>
      </c>
      <c r="AO42" s="184" t="str">
        <f t="shared" si="40"/>
        <v/>
      </c>
      <c r="AP42" s="184" t="str">
        <f t="shared" si="40"/>
        <v/>
      </c>
      <c r="AQ42" s="141" t="str">
        <f t="shared" si="40"/>
        <v/>
      </c>
      <c r="AR42" s="142" t="str">
        <f t="shared" si="40"/>
        <v/>
      </c>
    </row>
    <row r="43" spans="1:44" x14ac:dyDescent="0.3">
      <c r="A43" s="48" t="str">
        <f t="shared" ref="A43" si="41">+IF(C43+C44=0,"[ocultar]","")</f>
        <v>[ocultar]</v>
      </c>
      <c r="B43" s="46" t="s">
        <v>162</v>
      </c>
      <c r="C43" s="45">
        <f t="array" ref="C43">SUM(IF($B43=DATOS_[Sexo],
IF($B42=DATOS_[AGRUP. VALOR. PTO.],
IF("Dentro"=DATOS_[Check Periodo Ref.],
1/(COUNTIFS(DATOS_[Sexo],$B43,DATOS_[AGRUP. VALOR. PTO.],$B42,DATOS_[Check Periodo Ref.],"Dentro",DATOS_[id],DATOS_[id]))))))</f>
        <v>0</v>
      </c>
      <c r="D43" s="47">
        <f>COUNTIFS(DATOS_[AGRUP. VALOR. PTO.],$B42,DATOS_[Sexo],$B43,DATOS_[Check Periodo Ref.],"Dentro")</f>
        <v>0</v>
      </c>
      <c r="E43" s="92">
        <f t="array" ref="E43">IFERROR(
AVERAGE(IF(DATOS_[Sexo]=$B43,IF(DATOS_[AGRUP. VALOR. PTO.]=$B42,IF(DATOS_[Check Periodo Ref.]="Dentro",DATOS_[SALARIO BASE Ef],FALSE)))),
0)</f>
        <v>0</v>
      </c>
      <c r="F43" s="93">
        <f t="array" ref="F43">IFERROR(
AVERAGE((IF(DATOS_[[Sexo]:[Sexo]]=$B43,IF(DATOS_[[AGRUP. VALOR. PTO.]:[AGRUP. VALOR. PTO.]]=$B42,IF(DATOS_[[Check Periodo Ref.]:[Check Periodo Ref.]]="Dentro",DATOS_[Conc.Sal.01]))))),
0)</f>
        <v>0</v>
      </c>
      <c r="G43" s="93">
        <f t="array" ref="G43">IFERROR(
AVERAGE((IF(DATOS_[[Sexo]:[Sexo]]=$B43,IF(DATOS_[[AGRUP. VALOR. PTO.]:[AGRUP. VALOR. PTO.]]=$B42,IF(DATOS_[[Check Periodo Ref.]:[Check Periodo Ref.]]="Dentro",DATOS_[Conc.Sal.02]))))),
0)</f>
        <v>0</v>
      </c>
      <c r="H43" s="93">
        <f t="array" ref="H43">IFERROR(
AVERAGE((IF(DATOS_[[Sexo]:[Sexo]]=$B43,IF(DATOS_[[AGRUP. VALOR. PTO.]:[AGRUP. VALOR. PTO.]]=$B42,IF(DATOS_[[Check Periodo Ref.]:[Check Periodo Ref.]]="Dentro",DATOS_[Conc.Sal.03]))))),
0)</f>
        <v>0</v>
      </c>
      <c r="I43" s="93">
        <f t="array" ref="I43">IFERROR(
AVERAGE((IF(DATOS_[[Sexo]:[Sexo]]=$B43,IF(DATOS_[[AGRUP. VALOR. PTO.]:[AGRUP. VALOR. PTO.]]=$B42,IF(DATOS_[[Check Periodo Ref.]:[Check Periodo Ref.]]="Dentro",DATOS_[Conc.Sal.04]))))),
0)</f>
        <v>0</v>
      </c>
      <c r="J43" s="93">
        <f t="array" ref="J43">IFERROR(
AVERAGE((IF(DATOS_[[Sexo]:[Sexo]]=$B43,IF(DATOS_[[AGRUP. VALOR. PTO.]:[AGRUP. VALOR. PTO.]]=$B42,IF(DATOS_[[Check Periodo Ref.]:[Check Periodo Ref.]]="Dentro",DATOS_[Conc.Sal.05]))))),
0)</f>
        <v>0</v>
      </c>
      <c r="K43" s="93">
        <f t="array" ref="K43">IFERROR(
AVERAGE((IF(DATOS_[[Sexo]:[Sexo]]=$B43,IF(DATOS_[[AGRUP. VALOR. PTO.]:[AGRUP. VALOR. PTO.]]=$B42,IF(DATOS_[[Check Periodo Ref.]:[Check Periodo Ref.]]="Dentro",DATOS_[Conc.Sal.06]))))),
0)</f>
        <v>0</v>
      </c>
      <c r="L43" s="93">
        <f t="array" ref="L43">IFERROR(
AVERAGE((IF(DATOS_[[Sexo]:[Sexo]]=$B43,IF(DATOS_[[AGRUP. VALOR. PTO.]:[AGRUP. VALOR. PTO.]]=$B42,IF(DATOS_[[Check Periodo Ref.]:[Check Periodo Ref.]]="Dentro",DATOS_[Conc.Sal.07]))))),
0)</f>
        <v>0</v>
      </c>
      <c r="M43" s="93">
        <f t="array" ref="M43">IFERROR(
AVERAGE((IF(DATOS_[[Sexo]:[Sexo]]=$B43,IF(DATOS_[[AGRUP. VALOR. PTO.]:[AGRUP. VALOR. PTO.]]=$B42,IF(DATOS_[[Check Periodo Ref.]:[Check Periodo Ref.]]="Dentro",DATOS_[Conc.Sal.08]))))),
0)</f>
        <v>0</v>
      </c>
      <c r="N43" s="93">
        <f t="array" ref="N43">IFERROR(
AVERAGE((IF(DATOS_[[Sexo]:[Sexo]]=$B43,IF(DATOS_[[AGRUP. VALOR. PTO.]:[AGRUP. VALOR. PTO.]]=$B42,IF(DATOS_[[Check Periodo Ref.]:[Check Periodo Ref.]]="Dentro",DATOS_[Conc.Sal.09]))))),
0)</f>
        <v>0</v>
      </c>
      <c r="O43" s="93">
        <f t="array" ref="O43">IFERROR(
AVERAGE((IF(DATOS_[[Sexo]:[Sexo]]=$B43,IF(DATOS_[[AGRUP. VALOR. PTO.]:[AGRUP. VALOR. PTO.]]=$B42,IF(DATOS_[[Check Periodo Ref.]:[Check Periodo Ref.]]="Dentro",DATOS_[Conc.Sal.10]))))),
0)</f>
        <v>0</v>
      </c>
      <c r="P43" s="93">
        <f t="array" ref="P43">IFERROR(
AVERAGE((IF(DATOS_[[Sexo]:[Sexo]]=$B43,IF(DATOS_[[AGRUP. VALOR. PTO.]:[AGRUP. VALOR. PTO.]]=$B42,IF(DATOS_[[Check Periodo Ref.]:[Check Periodo Ref.]]="Dentro",DATOS_[Conc.Sal.11]))))),
0)</f>
        <v>0</v>
      </c>
      <c r="Q43" s="93">
        <f t="array" ref="Q43">IFERROR(
AVERAGE((IF(DATOS_[[Sexo]:[Sexo]]=$B43,IF(DATOS_[[AGRUP. VALOR. PTO.]:[AGRUP. VALOR. PTO.]]=$B42,IF(DATOS_[[Check Periodo Ref.]:[Check Periodo Ref.]]="Dentro",DATOS_[Conc.Sal.12]))))),
0)</f>
        <v>0</v>
      </c>
      <c r="R43" s="93">
        <f t="array" ref="R43">IFERROR(
AVERAGE((IF(DATOS_[[Sexo]:[Sexo]]=$B43,IF(DATOS_[[AGRUP. VALOR. PTO.]:[AGRUP. VALOR. PTO.]]=$B42,IF(DATOS_[[Check Periodo Ref.]:[Check Periodo Ref.]]="Dentro",DATOS_[Conc.Sal.13]))))),
0)</f>
        <v>0</v>
      </c>
      <c r="S43" s="93">
        <f t="array" ref="S43">IFERROR(
AVERAGE((IF(DATOS_[[Sexo]:[Sexo]]=$B43,IF(DATOS_[[AGRUP. VALOR. PTO.]:[AGRUP. VALOR. PTO.]]=$B42,IF(DATOS_[[Check Periodo Ref.]:[Check Periodo Ref.]]="Dentro",DATOS_[Conc.Sal.14]))))),
0)</f>
        <v>0</v>
      </c>
      <c r="T43" s="93">
        <f t="array" ref="T43">IFERROR(
AVERAGE((IF(DATOS_[[Sexo]:[Sexo]]=$B43,IF(DATOS_[[AGRUP. VALOR. PTO.]:[AGRUP. VALOR. PTO.]]=$B42,IF(DATOS_[[Check Periodo Ref.]:[Check Periodo Ref.]]="Dentro",DATOS_[Conc.Sal.15]))))),
0)</f>
        <v>0</v>
      </c>
      <c r="U43" s="93">
        <f t="array" ref="U43">IFERROR(
AVERAGE((IF(DATOS_[[Sexo]:[Sexo]]=$B43,IF(DATOS_[[AGRUP. VALOR. PTO.]:[AGRUP. VALOR. PTO.]]=$B42,IF(DATOS_[[Check Periodo Ref.]:[Check Periodo Ref.]]="Dentro",DATOS_[Conc.Sal.16]))))),
0)</f>
        <v>0</v>
      </c>
      <c r="V43" s="93">
        <f t="array" ref="V43">IFERROR(
AVERAGE((IF(DATOS_[[Sexo]:[Sexo]]=$B43,IF(DATOS_[[AGRUP. VALOR. PTO.]:[AGRUP. VALOR. PTO.]]=$B42,IF(DATOS_[[Check Periodo Ref.]:[Check Periodo Ref.]]="Dentro",DATOS_[Conc.Sal.17]))))),
0)</f>
        <v>0</v>
      </c>
      <c r="W43" s="93">
        <f t="array" ref="W43">IFERROR(
AVERAGE((IF(DATOS_[[Sexo]:[Sexo]]=$B43,IF(DATOS_[[AGRUP. VALOR. PTO.]:[AGRUP. VALOR. PTO.]]=$B42,IF(DATOS_[[Check Periodo Ref.]:[Check Periodo Ref.]]="Dentro",DATOS_[Conc.Sal.18]))))),
0)</f>
        <v>0</v>
      </c>
      <c r="X43" s="93">
        <f t="array" ref="X43">IFERROR(
AVERAGE((IF(DATOS_[[Sexo]:[Sexo]]=$B43,IF(DATOS_[[AGRUP. VALOR. PTO.]:[AGRUP. VALOR. PTO.]]=$B42,IF(DATOS_[[Check Periodo Ref.]:[Check Periodo Ref.]]="Dentro",DATOS_[Conc.Sal.19]))))),
0)</f>
        <v>0</v>
      </c>
      <c r="Y43" s="93">
        <f t="array" ref="Y43">IFERROR(
AVERAGE((IF(DATOS_[[Sexo]:[Sexo]]=$B43,IF(DATOS_[[AGRUP. VALOR. PTO.]:[AGRUP. VALOR. PTO.]]=$B42,IF(DATOS_[[Check Periodo Ref.]:[Check Periodo Ref.]]="Dentro",DATOS_[Conc.Sal.20]))))),
0)</f>
        <v>0</v>
      </c>
      <c r="Z43" s="93">
        <f t="array" ref="Z43">IFERROR(
AVERAGE((IF(DATOS_[[Sexo]:[Sexo]]=$B43,IF(DATOS_[[AGRUP. VALOR. PTO.]:[AGRUP. VALOR. PTO.]]=$B42,IF(DATOS_[[Check Periodo Ref.]:[Check Periodo Ref.]]="Dentro",DATOS_[Conc.Sal.21]))))),
0)</f>
        <v>0</v>
      </c>
      <c r="AA43" s="93">
        <f t="array" ref="AA43">IFERROR(
AVERAGE((IF(DATOS_[[Sexo]:[Sexo]]=$B43,IF(DATOS_[[AGRUP. VALOR. PTO.]:[AGRUP. VALOR. PTO.]]=$B42,IF(DATOS_[[Check Periodo Ref.]:[Check Periodo Ref.]]="Dentro",DATOS_[Conc.Sal.22]))))),
0)</f>
        <v>0</v>
      </c>
      <c r="AB43" s="93">
        <f t="array" ref="AB43">IFERROR(
AVERAGE((IF(DATOS_[[Sexo]:[Sexo]]=$B43,IF(DATOS_[[AGRUP. VALOR. PTO.]:[AGRUP. VALOR. PTO.]]=$B42,IF(DATOS_[[Check Periodo Ref.]:[Check Periodo Ref.]]="Dentro",DATOS_[Conc.Sal.23]))))),
0)</f>
        <v>0</v>
      </c>
      <c r="AC43" s="93">
        <f t="array" ref="AC43">IFERROR(
AVERAGE((IF(DATOS_[[Sexo]:[Sexo]]=$B43,IF(DATOS_[[AGRUP. VALOR. PTO.]:[AGRUP. VALOR. PTO.]]=$B42,IF(DATOS_[[Check Periodo Ref.]:[Check Periodo Ref.]]="Dentro",DATOS_[Conc.Sal.24]))))),
0)</f>
        <v>0</v>
      </c>
      <c r="AD43" s="93">
        <f t="array" ref="AD43">IFERROR(
AVERAGE((IF(DATOS_[[Sexo]:[Sexo]]=$B43,IF(DATOS_[[AGRUP. VALOR. PTO.]:[AGRUP. VALOR. PTO.]]=$B42,IF(DATOS_[[Check Periodo Ref.]:[Check Periodo Ref.]]="Dentro",DATOS_[Conc.Sal.25]))))),
0)</f>
        <v>0</v>
      </c>
      <c r="AE43" s="93">
        <f t="array" ref="AE43">IFERROR(
AVERAGE((IF(DATOS_[[Sexo]:[Sexo]]=$B43,IF(DATOS_[[AGRUP. VALOR. PTO.]:[AGRUP. VALOR. PTO.]]=$B42,IF(DATOS_[[Check Periodo Ref.]:[Check Periodo Ref.]]="Dentro",DATOS_[Conc.Sal.26]))))),
0)</f>
        <v>0</v>
      </c>
      <c r="AF43" s="93">
        <f t="array" ref="AF43">IFERROR(
AVERAGE((IF(DATOS_[[Sexo]:[Sexo]]=$B43,IF(DATOS_[[AGRUP. VALOR. PTO.]:[AGRUP. VALOR. PTO.]]=$B42,IF(DATOS_[[Check Periodo Ref.]:[Check Periodo Ref.]]="Dentro",DATOS_[Conc.Sal.27]))))),
0)</f>
        <v>0</v>
      </c>
      <c r="AG43" s="93">
        <f t="array" ref="AG43">IFERROR(
AVERAGE((IF(DATOS_[[Sexo]:[Sexo]]=$B43,IF(DATOS_[[AGRUP. VALOR. PTO.]:[AGRUP. VALOR. PTO.]]=$B42,IF(DATOS_[[Check Periodo Ref.]:[Check Periodo Ref.]]="Dentro",DATOS_[Conc.Sal.28]))))),
0)</f>
        <v>0</v>
      </c>
      <c r="AH43" s="93">
        <f t="array" ref="AH43">IFERROR(
AVERAGE((IF(DATOS_[[Sexo]:[Sexo]]=$B43,IF(DATOS_[[AGRUP. VALOR. PTO.]:[AGRUP. VALOR. PTO.]]=$B42,IF(DATOS_[[Check Periodo Ref.]:[Check Periodo Ref.]]="Dentro",DATOS_[Conc.Sal.29]))))),
0)</f>
        <v>0</v>
      </c>
      <c r="AI43" s="93">
        <f t="array" ref="AI43">IFERROR(
AVERAGE((IF(DATOS_[[Sexo]:[Sexo]]=$B43,IF(DATOS_[[AGRUP. VALOR. PTO.]:[AGRUP. VALOR. PTO.]]=$B42,IF(DATOS_[[Check Periodo Ref.]:[Check Periodo Ref.]]="Dentro",DATOS_[Conc.Sal.30]))))),
0)</f>
        <v>0</v>
      </c>
      <c r="AJ43" s="94">
        <f t="array" ref="AJ43">IFERROR(
AVERAGE(IF(DATOS_[Sexo]=$B43,IF(DATOS_[AGRUP. VALOR. PTO.]=$B42,IF(DATOS_[Check Periodo Ref.]="Dentro",DATOS_[Tot COMPL.SAL Ef],FALSE)))),
0)</f>
        <v>0</v>
      </c>
      <c r="AK43" s="96">
        <f t="array" ref="AK43">IFERROR(
AVERAGE(IF(DATOS_[Sexo]=$B43,IF(DATOS_[AGRUP. VALOR. PTO.]=$B42,IF(DATOS_[Check Periodo Ref.]="Dentro",DATOS_[TOTAL SALARIO Ef],FALSE)))),
0)</f>
        <v>0</v>
      </c>
      <c r="AL43" s="95">
        <f t="array" ref="AL43">IFERROR(
AVERAGE((IF(DATOS_[[Sexo]:[Sexo]]=$B43,IF(DATOS_[[AGRUP. VALOR. PTO.]:[AGRUP. VALOR. PTO.]]=$B42,IF(DATOS_[[Check Periodo Ref.]:[Check Periodo Ref.]]="Dentro",DATOS_[C.Extra.01]))))),
0)</f>
        <v>0</v>
      </c>
      <c r="AM43" s="95">
        <f t="array" ref="AM43">IFERROR(
AVERAGE((IF(DATOS_[[Sexo]:[Sexo]]=$B43,IF(DATOS_[[AGRUP. VALOR. PTO.]:[AGRUP. VALOR. PTO.]]=$B42,IF(DATOS_[[Check Periodo Ref.]:[Check Periodo Ref.]]="Dentro",DATOS_[C.Extra.02]))))),
0)</f>
        <v>0</v>
      </c>
      <c r="AN43" s="95">
        <f t="array" ref="AN43">IFERROR(
AVERAGE((IF(DATOS_[[Sexo]:[Sexo]]=$B43,IF(DATOS_[[AGRUP. VALOR. PTO.]:[AGRUP. VALOR. PTO.]]=$B42,IF(DATOS_[[Check Periodo Ref.]:[Check Periodo Ref.]]="Dentro",DATOS_[C.Extra.03]))))),
0)</f>
        <v>0</v>
      </c>
      <c r="AO43" s="95">
        <f t="array" ref="AO43">IFERROR(
AVERAGE((IF(DATOS_[[Sexo]:[Sexo]]=$B43,IF(DATOS_[[AGRUP. VALOR. PTO.]:[AGRUP. VALOR. PTO.]]=$B42,IF(DATOS_[[Check Periodo Ref.]:[Check Periodo Ref.]]="Dentro",DATOS_[C.Extra.04]))))),
0)</f>
        <v>0</v>
      </c>
      <c r="AP43" s="95">
        <f t="array" ref="AP43">IFERROR(
AVERAGE((IF(DATOS_[[Sexo]:[Sexo]]=$B43,IF(DATOS_[[AGRUP. VALOR. PTO.]:[AGRUP. VALOR. PTO.]]=$B42,IF(DATOS_[[Check Periodo Ref.]:[Check Periodo Ref.]]="Dentro",DATOS_[C.Extra.05]))))),
0)</f>
        <v>0</v>
      </c>
      <c r="AQ43" s="97">
        <f t="array" ref="AQ43">IFERROR(
AVERAGE(IF(DATOS_[Sexo]=$B43,IF(DATOS_[AGRUP. VALOR. PTO.]=$B42,IF(DATOS_[Check Periodo Ref.]="Dentro",DATOS_[Tot Extrasalarial Ef],FALSE)))),
0)</f>
        <v>0</v>
      </c>
      <c r="AR43" s="98">
        <f t="array" ref="AR43">IFERROR(
AVERAGE(IF(DATOS_[Sexo]=$B43,IF(DATOS_[AGRUP. VALOR. PTO.]=$B42,IF(DATOS_[Check Periodo Ref.]="Dentro",DATOS_[TOTAL Retrib Ef],FALSE)))),
0)</f>
        <v>0</v>
      </c>
    </row>
    <row r="44" spans="1:44" x14ac:dyDescent="0.3">
      <c r="A44" s="48" t="str">
        <f t="shared" ref="A44" si="42">+A43</f>
        <v>[ocultar]</v>
      </c>
      <c r="B44" s="46" t="s">
        <v>163</v>
      </c>
      <c r="C44" s="45">
        <f t="array" ref="C44">SUM(IF($B44=DATOS_[Sexo],
IF($B42=DATOS_[AGRUP. VALOR. PTO.],
IF("Dentro"=DATOS_[Check Periodo Ref.],
1/(COUNTIFS(DATOS_[Sexo],$B44,DATOS_[AGRUP. VALOR. PTO.],$B42,DATOS_[Check Periodo Ref.],"Dentro",DATOS_[id],DATOS_[id]))))))</f>
        <v>0</v>
      </c>
      <c r="D44" s="47">
        <f>COUNTIFS(DATOS_[AGRUP. VALOR. PTO.],$B42,DATOS_[Sexo],$B44,DATOS_[Check Periodo Ref.],"Dentro")</f>
        <v>0</v>
      </c>
      <c r="E44" s="92">
        <f t="array" ref="E44">IFERROR(
AVERAGE(IF(DATOS_[Sexo]=$B44,IF(DATOS_[AGRUP. VALOR. PTO.]=$B42,IF(DATOS_[Check Periodo Ref.]="Dentro",DATOS_[SALARIO BASE Ef],FALSE)))),
0)</f>
        <v>0</v>
      </c>
      <c r="F44" s="93">
        <f t="array" ref="F44">IFERROR(
AVERAGE((IF(DATOS_[[Sexo]:[Sexo]]=$B44,IF(DATOS_[[AGRUP. VALOR. PTO.]:[AGRUP. VALOR. PTO.]]=$B42,IF(DATOS_[[Check Periodo Ref.]:[Check Periodo Ref.]]="Dentro",DATOS_[Conc.Sal.01]))))),
0)</f>
        <v>0</v>
      </c>
      <c r="G44" s="93">
        <f t="array" ref="G44">IFERROR(
AVERAGE((IF(DATOS_[[Sexo]:[Sexo]]=$B44,IF(DATOS_[[AGRUP. VALOR. PTO.]:[AGRUP. VALOR. PTO.]]=$B42,IF(DATOS_[[Check Periodo Ref.]:[Check Periodo Ref.]]="Dentro",DATOS_[Conc.Sal.02]))))),
0)</f>
        <v>0</v>
      </c>
      <c r="H44" s="93">
        <f t="array" ref="H44">IFERROR(
AVERAGE((IF(DATOS_[[Sexo]:[Sexo]]=$B44,IF(DATOS_[[AGRUP. VALOR. PTO.]:[AGRUP. VALOR. PTO.]]=$B42,IF(DATOS_[[Check Periodo Ref.]:[Check Periodo Ref.]]="Dentro",DATOS_[Conc.Sal.03]))))),
0)</f>
        <v>0</v>
      </c>
      <c r="I44" s="93">
        <f t="array" ref="I44">IFERROR(
AVERAGE((IF(DATOS_[[Sexo]:[Sexo]]=$B44,IF(DATOS_[[AGRUP. VALOR. PTO.]:[AGRUP. VALOR. PTO.]]=$B42,IF(DATOS_[[Check Periodo Ref.]:[Check Periodo Ref.]]="Dentro",DATOS_[Conc.Sal.04]))))),
0)</f>
        <v>0</v>
      </c>
      <c r="J44" s="93">
        <f t="array" ref="J44">IFERROR(
AVERAGE((IF(DATOS_[[Sexo]:[Sexo]]=$B44,IF(DATOS_[[AGRUP. VALOR. PTO.]:[AGRUP. VALOR. PTO.]]=$B42,IF(DATOS_[[Check Periodo Ref.]:[Check Periodo Ref.]]="Dentro",DATOS_[Conc.Sal.05]))))),
0)</f>
        <v>0</v>
      </c>
      <c r="K44" s="93">
        <f t="array" ref="K44">IFERROR(
AVERAGE((IF(DATOS_[[Sexo]:[Sexo]]=$B44,IF(DATOS_[[AGRUP. VALOR. PTO.]:[AGRUP. VALOR. PTO.]]=$B42,IF(DATOS_[[Check Periodo Ref.]:[Check Periodo Ref.]]="Dentro",DATOS_[Conc.Sal.06]))))),
0)</f>
        <v>0</v>
      </c>
      <c r="L44" s="93">
        <f t="array" ref="L44">IFERROR(
AVERAGE((IF(DATOS_[[Sexo]:[Sexo]]=$B44,IF(DATOS_[[AGRUP. VALOR. PTO.]:[AGRUP. VALOR. PTO.]]=$B42,IF(DATOS_[[Check Periodo Ref.]:[Check Periodo Ref.]]="Dentro",DATOS_[Conc.Sal.07]))))),
0)</f>
        <v>0</v>
      </c>
      <c r="M44" s="93">
        <f t="array" ref="M44">IFERROR(
AVERAGE((IF(DATOS_[[Sexo]:[Sexo]]=$B44,IF(DATOS_[[AGRUP. VALOR. PTO.]:[AGRUP. VALOR. PTO.]]=$B42,IF(DATOS_[[Check Periodo Ref.]:[Check Periodo Ref.]]="Dentro",DATOS_[Conc.Sal.08]))))),
0)</f>
        <v>0</v>
      </c>
      <c r="N44" s="93">
        <f t="array" ref="N44">IFERROR(
AVERAGE((IF(DATOS_[[Sexo]:[Sexo]]=$B44,IF(DATOS_[[AGRUP. VALOR. PTO.]:[AGRUP. VALOR. PTO.]]=$B42,IF(DATOS_[[Check Periodo Ref.]:[Check Periodo Ref.]]="Dentro",DATOS_[Conc.Sal.09]))))),
0)</f>
        <v>0</v>
      </c>
      <c r="O44" s="93">
        <f t="array" ref="O44">IFERROR(
AVERAGE((IF(DATOS_[[Sexo]:[Sexo]]=$B44,IF(DATOS_[[AGRUP. VALOR. PTO.]:[AGRUP. VALOR. PTO.]]=$B42,IF(DATOS_[[Check Periodo Ref.]:[Check Periodo Ref.]]="Dentro",DATOS_[Conc.Sal.10]))))),
0)</f>
        <v>0</v>
      </c>
      <c r="P44" s="93">
        <f t="array" ref="P44">IFERROR(
AVERAGE((IF(DATOS_[[Sexo]:[Sexo]]=$B44,IF(DATOS_[[AGRUP. VALOR. PTO.]:[AGRUP. VALOR. PTO.]]=$B42,IF(DATOS_[[Check Periodo Ref.]:[Check Periodo Ref.]]="Dentro",DATOS_[Conc.Sal.11]))))),
0)</f>
        <v>0</v>
      </c>
      <c r="Q44" s="93">
        <f t="array" ref="Q44">IFERROR(
AVERAGE((IF(DATOS_[[Sexo]:[Sexo]]=$B44,IF(DATOS_[[AGRUP. VALOR. PTO.]:[AGRUP. VALOR. PTO.]]=$B42,IF(DATOS_[[Check Periodo Ref.]:[Check Periodo Ref.]]="Dentro",DATOS_[Conc.Sal.12]))))),
0)</f>
        <v>0</v>
      </c>
      <c r="R44" s="93">
        <f t="array" ref="R44">IFERROR(
AVERAGE((IF(DATOS_[[Sexo]:[Sexo]]=$B44,IF(DATOS_[[AGRUP. VALOR. PTO.]:[AGRUP. VALOR. PTO.]]=$B42,IF(DATOS_[[Check Periodo Ref.]:[Check Periodo Ref.]]="Dentro",DATOS_[Conc.Sal.13]))))),
0)</f>
        <v>0</v>
      </c>
      <c r="S44" s="93">
        <f t="array" ref="S44">IFERROR(
AVERAGE((IF(DATOS_[[Sexo]:[Sexo]]=$B44,IF(DATOS_[[AGRUP. VALOR. PTO.]:[AGRUP. VALOR. PTO.]]=$B42,IF(DATOS_[[Check Periodo Ref.]:[Check Periodo Ref.]]="Dentro",DATOS_[Conc.Sal.14]))))),
0)</f>
        <v>0</v>
      </c>
      <c r="T44" s="93">
        <f t="array" ref="T44">IFERROR(
AVERAGE((IF(DATOS_[[Sexo]:[Sexo]]=$B44,IF(DATOS_[[AGRUP. VALOR. PTO.]:[AGRUP. VALOR. PTO.]]=$B42,IF(DATOS_[[Check Periodo Ref.]:[Check Periodo Ref.]]="Dentro",DATOS_[Conc.Sal.15]))))),
0)</f>
        <v>0</v>
      </c>
      <c r="U44" s="93">
        <f t="array" ref="U44">IFERROR(
AVERAGE((IF(DATOS_[[Sexo]:[Sexo]]=$B44,IF(DATOS_[[AGRUP. VALOR. PTO.]:[AGRUP. VALOR. PTO.]]=$B42,IF(DATOS_[[Check Periodo Ref.]:[Check Periodo Ref.]]="Dentro",DATOS_[Conc.Sal.16]))))),
0)</f>
        <v>0</v>
      </c>
      <c r="V44" s="93">
        <f t="array" ref="V44">IFERROR(
AVERAGE((IF(DATOS_[[Sexo]:[Sexo]]=$B44,IF(DATOS_[[AGRUP. VALOR. PTO.]:[AGRUP. VALOR. PTO.]]=$B42,IF(DATOS_[[Check Periodo Ref.]:[Check Periodo Ref.]]="Dentro",DATOS_[Conc.Sal.17]))))),
0)</f>
        <v>0</v>
      </c>
      <c r="W44" s="93">
        <f t="array" ref="W44">IFERROR(
AVERAGE((IF(DATOS_[[Sexo]:[Sexo]]=$B44,IF(DATOS_[[AGRUP. VALOR. PTO.]:[AGRUP. VALOR. PTO.]]=$B42,IF(DATOS_[[Check Periodo Ref.]:[Check Periodo Ref.]]="Dentro",DATOS_[Conc.Sal.18]))))),
0)</f>
        <v>0</v>
      </c>
      <c r="X44" s="93">
        <f t="array" ref="X44">IFERROR(
AVERAGE((IF(DATOS_[[Sexo]:[Sexo]]=$B44,IF(DATOS_[[AGRUP. VALOR. PTO.]:[AGRUP. VALOR. PTO.]]=$B42,IF(DATOS_[[Check Periodo Ref.]:[Check Periodo Ref.]]="Dentro",DATOS_[Conc.Sal.19]))))),
0)</f>
        <v>0</v>
      </c>
      <c r="Y44" s="93">
        <f t="array" ref="Y44">IFERROR(
AVERAGE((IF(DATOS_[[Sexo]:[Sexo]]=$B44,IF(DATOS_[[AGRUP. VALOR. PTO.]:[AGRUP. VALOR. PTO.]]=$B42,IF(DATOS_[[Check Periodo Ref.]:[Check Periodo Ref.]]="Dentro",DATOS_[Conc.Sal.20]))))),
0)</f>
        <v>0</v>
      </c>
      <c r="Z44" s="93">
        <f t="array" ref="Z44">IFERROR(
AVERAGE((IF(DATOS_[[Sexo]:[Sexo]]=$B44,IF(DATOS_[[AGRUP. VALOR. PTO.]:[AGRUP. VALOR. PTO.]]=$B42,IF(DATOS_[[Check Periodo Ref.]:[Check Periodo Ref.]]="Dentro",DATOS_[Conc.Sal.21]))))),
0)</f>
        <v>0</v>
      </c>
      <c r="AA44" s="93">
        <f t="array" ref="AA44">IFERROR(
AVERAGE((IF(DATOS_[[Sexo]:[Sexo]]=$B44,IF(DATOS_[[AGRUP. VALOR. PTO.]:[AGRUP. VALOR. PTO.]]=$B42,IF(DATOS_[[Check Periodo Ref.]:[Check Periodo Ref.]]="Dentro",DATOS_[Conc.Sal.22]))))),
0)</f>
        <v>0</v>
      </c>
      <c r="AB44" s="93">
        <f t="array" ref="AB44">IFERROR(
AVERAGE((IF(DATOS_[[Sexo]:[Sexo]]=$B44,IF(DATOS_[[AGRUP. VALOR. PTO.]:[AGRUP. VALOR. PTO.]]=$B42,IF(DATOS_[[Check Periodo Ref.]:[Check Periodo Ref.]]="Dentro",DATOS_[Conc.Sal.23]))))),
0)</f>
        <v>0</v>
      </c>
      <c r="AC44" s="93">
        <f t="array" ref="AC44">IFERROR(
AVERAGE((IF(DATOS_[[Sexo]:[Sexo]]=$B44,IF(DATOS_[[AGRUP. VALOR. PTO.]:[AGRUP. VALOR. PTO.]]=$B42,IF(DATOS_[[Check Periodo Ref.]:[Check Periodo Ref.]]="Dentro",DATOS_[Conc.Sal.24]))))),
0)</f>
        <v>0</v>
      </c>
      <c r="AD44" s="93">
        <f t="array" ref="AD44">IFERROR(
AVERAGE((IF(DATOS_[[Sexo]:[Sexo]]=$B44,IF(DATOS_[[AGRUP. VALOR. PTO.]:[AGRUP. VALOR. PTO.]]=$B42,IF(DATOS_[[Check Periodo Ref.]:[Check Periodo Ref.]]="Dentro",DATOS_[Conc.Sal.25]))))),
0)</f>
        <v>0</v>
      </c>
      <c r="AE44" s="93">
        <f t="array" ref="AE44">IFERROR(
AVERAGE((IF(DATOS_[[Sexo]:[Sexo]]=$B44,IF(DATOS_[[AGRUP. VALOR. PTO.]:[AGRUP. VALOR. PTO.]]=$B42,IF(DATOS_[[Check Periodo Ref.]:[Check Periodo Ref.]]="Dentro",DATOS_[Conc.Sal.26]))))),
0)</f>
        <v>0</v>
      </c>
      <c r="AF44" s="93">
        <f t="array" ref="AF44">IFERROR(
AVERAGE((IF(DATOS_[[Sexo]:[Sexo]]=$B44,IF(DATOS_[[AGRUP. VALOR. PTO.]:[AGRUP. VALOR. PTO.]]=$B42,IF(DATOS_[[Check Periodo Ref.]:[Check Periodo Ref.]]="Dentro",DATOS_[Conc.Sal.27]))))),
0)</f>
        <v>0</v>
      </c>
      <c r="AG44" s="93">
        <f t="array" ref="AG44">IFERROR(
AVERAGE((IF(DATOS_[[Sexo]:[Sexo]]=$B44,IF(DATOS_[[AGRUP. VALOR. PTO.]:[AGRUP. VALOR. PTO.]]=$B42,IF(DATOS_[[Check Periodo Ref.]:[Check Periodo Ref.]]="Dentro",DATOS_[Conc.Sal.28]))))),
0)</f>
        <v>0</v>
      </c>
      <c r="AH44" s="93">
        <f t="array" ref="AH44">IFERROR(
AVERAGE((IF(DATOS_[[Sexo]:[Sexo]]=$B44,IF(DATOS_[[AGRUP. VALOR. PTO.]:[AGRUP. VALOR. PTO.]]=$B42,IF(DATOS_[[Check Periodo Ref.]:[Check Periodo Ref.]]="Dentro",DATOS_[Conc.Sal.29]))))),
0)</f>
        <v>0</v>
      </c>
      <c r="AI44" s="93">
        <f t="array" ref="AI44">IFERROR(
AVERAGE((IF(DATOS_[[Sexo]:[Sexo]]=$B44,IF(DATOS_[[AGRUP. VALOR. PTO.]:[AGRUP. VALOR. PTO.]]=$B42,IF(DATOS_[[Check Periodo Ref.]:[Check Periodo Ref.]]="Dentro",DATOS_[Conc.Sal.30]))))),
0)</f>
        <v>0</v>
      </c>
      <c r="AJ44" s="94">
        <f t="array" ref="AJ44">IFERROR(
AVERAGE(IF(DATOS_[Sexo]=$B44,IF(DATOS_[AGRUP. VALOR. PTO.]=$B42,IF(DATOS_[Check Periodo Ref.]="Dentro",DATOS_[Tot COMPL.SAL Ef],FALSE)))),
0)</f>
        <v>0</v>
      </c>
      <c r="AK44" s="96">
        <f t="array" ref="AK44">IFERROR(
AVERAGE(IF(DATOS_[Sexo]=$B44,IF(DATOS_[AGRUP. VALOR. PTO.]=$B42,IF(DATOS_[Check Periodo Ref.]="Dentro",DATOS_[TOTAL SALARIO Ef],FALSE)))),
0)</f>
        <v>0</v>
      </c>
      <c r="AL44" s="95">
        <f t="array" ref="AL44">IFERROR(
AVERAGE((IF(DATOS_[[Sexo]:[Sexo]]=$B44,IF(DATOS_[[AGRUP. VALOR. PTO.]:[AGRUP. VALOR. PTO.]]=$B42,IF(DATOS_[[Check Periodo Ref.]:[Check Periodo Ref.]]="Dentro",DATOS_[C.Extra.01]))))),
0)</f>
        <v>0</v>
      </c>
      <c r="AM44" s="95">
        <f t="array" ref="AM44">IFERROR(
AVERAGE((IF(DATOS_[[Sexo]:[Sexo]]=$B44,IF(DATOS_[[AGRUP. VALOR. PTO.]:[AGRUP. VALOR. PTO.]]=$B42,IF(DATOS_[[Check Periodo Ref.]:[Check Periodo Ref.]]="Dentro",DATOS_[C.Extra.02]))))),
0)</f>
        <v>0</v>
      </c>
      <c r="AN44" s="95">
        <f t="array" ref="AN44">IFERROR(
AVERAGE((IF(DATOS_[[Sexo]:[Sexo]]=$B44,IF(DATOS_[[AGRUP. VALOR. PTO.]:[AGRUP. VALOR. PTO.]]=$B42,IF(DATOS_[[Check Periodo Ref.]:[Check Periodo Ref.]]="Dentro",DATOS_[C.Extra.03]))))),
0)</f>
        <v>0</v>
      </c>
      <c r="AO44" s="95">
        <f t="array" ref="AO44">IFERROR(
AVERAGE((IF(DATOS_[[Sexo]:[Sexo]]=$B44,IF(DATOS_[[AGRUP. VALOR. PTO.]:[AGRUP. VALOR. PTO.]]=$B42,IF(DATOS_[[Check Periodo Ref.]:[Check Periodo Ref.]]="Dentro",DATOS_[C.Extra.04]))))),
0)</f>
        <v>0</v>
      </c>
      <c r="AP44" s="95">
        <f t="array" ref="AP44">IFERROR(
AVERAGE((IF(DATOS_[[Sexo]:[Sexo]]=$B44,IF(DATOS_[[AGRUP. VALOR. PTO.]:[AGRUP. VALOR. PTO.]]=$B42,IF(DATOS_[[Check Periodo Ref.]:[Check Periodo Ref.]]="Dentro",DATOS_[C.Extra.05]))))),
0)</f>
        <v>0</v>
      </c>
      <c r="AQ44" s="97">
        <f t="array" ref="AQ44">IFERROR(
AVERAGE(IF(DATOS_[Sexo]=$B44,IF(DATOS_[AGRUP. VALOR. PTO.]=$B42,IF(DATOS_[Check Periodo Ref.]="Dentro",DATOS_[Tot Extrasalarial Ef],FALSE)))),
0)</f>
        <v>0</v>
      </c>
      <c r="AR44" s="98">
        <f t="array" ref="AR44">IFERROR(
AVERAGE(IF(DATOS_[Sexo]=$B44,IF(DATOS_[AGRUP. VALOR. PTO.]=$B42,IF(DATOS_[Check Periodo Ref.]="Dentro",DATOS_[TOTAL Retrib Ef],FALSE)))),
0)</f>
        <v>0</v>
      </c>
    </row>
    <row r="45" spans="1:44" ht="17.25" thickBot="1" x14ac:dyDescent="0.35">
      <c r="A45" s="48" t="str">
        <f t="shared" ref="A45" si="43">+A46</f>
        <v>[ocultar]</v>
      </c>
      <c r="B45" s="51" t="s">
        <v>270</v>
      </c>
      <c r="C45" s="91"/>
      <c r="D45" s="52"/>
      <c r="E45" s="139" t="str">
        <f t="shared" ref="E45:AR45" si="44">IFERROR((E46-E47)/E46,"")</f>
        <v/>
      </c>
      <c r="F45" s="179" t="str">
        <f t="shared" si="44"/>
        <v/>
      </c>
      <c r="G45" s="180" t="str">
        <f t="shared" si="44"/>
        <v/>
      </c>
      <c r="H45" s="180" t="str">
        <f t="shared" si="44"/>
        <v/>
      </c>
      <c r="I45" s="180" t="str">
        <f t="shared" si="44"/>
        <v/>
      </c>
      <c r="J45" s="181" t="str">
        <f t="shared" si="44"/>
        <v/>
      </c>
      <c r="K45" s="182" t="str">
        <f t="shared" si="44"/>
        <v/>
      </c>
      <c r="L45" s="182" t="str">
        <f t="shared" si="44"/>
        <v/>
      </c>
      <c r="M45" s="182" t="str">
        <f t="shared" si="44"/>
        <v/>
      </c>
      <c r="N45" s="182" t="str">
        <f t="shared" si="44"/>
        <v/>
      </c>
      <c r="O45" s="182" t="str">
        <f t="shared" si="44"/>
        <v/>
      </c>
      <c r="P45" s="182" t="str">
        <f t="shared" si="44"/>
        <v/>
      </c>
      <c r="Q45" s="182" t="str">
        <f t="shared" si="44"/>
        <v/>
      </c>
      <c r="R45" s="182" t="str">
        <f t="shared" si="44"/>
        <v/>
      </c>
      <c r="S45" s="182" t="str">
        <f t="shared" si="44"/>
        <v/>
      </c>
      <c r="T45" s="182" t="str">
        <f t="shared" si="44"/>
        <v/>
      </c>
      <c r="U45" s="182" t="str">
        <f t="shared" si="44"/>
        <v/>
      </c>
      <c r="V45" s="181" t="str">
        <f t="shared" si="44"/>
        <v/>
      </c>
      <c r="W45" s="181" t="str">
        <f t="shared" si="44"/>
        <v/>
      </c>
      <c r="X45" s="181" t="str">
        <f t="shared" si="44"/>
        <v/>
      </c>
      <c r="Y45" s="181" t="str">
        <f t="shared" si="44"/>
        <v/>
      </c>
      <c r="Z45" s="181" t="str">
        <f t="shared" si="44"/>
        <v/>
      </c>
      <c r="AA45" s="181" t="str">
        <f t="shared" si="44"/>
        <v/>
      </c>
      <c r="AB45" s="181" t="str">
        <f t="shared" si="44"/>
        <v/>
      </c>
      <c r="AC45" s="181" t="str">
        <f t="shared" si="44"/>
        <v/>
      </c>
      <c r="AD45" s="181" t="str">
        <f t="shared" si="44"/>
        <v/>
      </c>
      <c r="AE45" s="181" t="str">
        <f t="shared" si="44"/>
        <v/>
      </c>
      <c r="AF45" s="181" t="str">
        <f t="shared" si="44"/>
        <v/>
      </c>
      <c r="AG45" s="181" t="str">
        <f t="shared" si="44"/>
        <v/>
      </c>
      <c r="AH45" s="181" t="str">
        <f t="shared" si="44"/>
        <v/>
      </c>
      <c r="AI45" s="181" t="str">
        <f t="shared" si="44"/>
        <v/>
      </c>
      <c r="AJ45" s="140" t="str">
        <f t="shared" si="44"/>
        <v/>
      </c>
      <c r="AK45" s="143" t="str">
        <f t="shared" si="44"/>
        <v/>
      </c>
      <c r="AL45" s="184" t="str">
        <f t="shared" si="44"/>
        <v/>
      </c>
      <c r="AM45" s="184" t="str">
        <f t="shared" si="44"/>
        <v/>
      </c>
      <c r="AN45" s="184" t="str">
        <f t="shared" si="44"/>
        <v/>
      </c>
      <c r="AO45" s="184" t="str">
        <f t="shared" si="44"/>
        <v/>
      </c>
      <c r="AP45" s="184" t="str">
        <f t="shared" si="44"/>
        <v/>
      </c>
      <c r="AQ45" s="141" t="str">
        <f t="shared" si="44"/>
        <v/>
      </c>
      <c r="AR45" s="142" t="str">
        <f t="shared" si="44"/>
        <v/>
      </c>
    </row>
    <row r="46" spans="1:44" x14ac:dyDescent="0.3">
      <c r="A46" s="48" t="str">
        <f t="shared" ref="A46" si="45">+IF(C46+C47=0,"[ocultar]","")</f>
        <v>[ocultar]</v>
      </c>
      <c r="B46" s="46" t="s">
        <v>162</v>
      </c>
      <c r="C46" s="45">
        <f t="array" ref="C46">SUM(IF($B46=DATOS_[Sexo],
IF($B45=DATOS_[AGRUP. VALOR. PTO.],
IF("Dentro"=DATOS_[Check Periodo Ref.],
1/(COUNTIFS(DATOS_[Sexo],$B46,DATOS_[AGRUP. VALOR. PTO.],$B45,DATOS_[Check Periodo Ref.],"Dentro",DATOS_[id],DATOS_[id]))))))</f>
        <v>0</v>
      </c>
      <c r="D46" s="47">
        <f>COUNTIFS(DATOS_[AGRUP. VALOR. PTO.],$B45,DATOS_[Sexo],$B46,DATOS_[Check Periodo Ref.],"Dentro")</f>
        <v>0</v>
      </c>
      <c r="E46" s="92">
        <f t="array" ref="E46">IFERROR(
AVERAGE(IF(DATOS_[Sexo]=$B46,IF(DATOS_[AGRUP. VALOR. PTO.]=$B45,IF(DATOS_[Check Periodo Ref.]="Dentro",DATOS_[SALARIO BASE Ef],FALSE)))),
0)</f>
        <v>0</v>
      </c>
      <c r="F46" s="93">
        <f t="array" ref="F46">IFERROR(
AVERAGE((IF(DATOS_[[Sexo]:[Sexo]]=$B46,IF(DATOS_[[AGRUP. VALOR. PTO.]:[AGRUP. VALOR. PTO.]]=$B45,IF(DATOS_[[Check Periodo Ref.]:[Check Periodo Ref.]]="Dentro",DATOS_[Conc.Sal.01]))))),
0)</f>
        <v>0</v>
      </c>
      <c r="G46" s="93">
        <f t="array" ref="G46">IFERROR(
AVERAGE((IF(DATOS_[[Sexo]:[Sexo]]=$B46,IF(DATOS_[[AGRUP. VALOR. PTO.]:[AGRUP. VALOR. PTO.]]=$B45,IF(DATOS_[[Check Periodo Ref.]:[Check Periodo Ref.]]="Dentro",DATOS_[Conc.Sal.02]))))),
0)</f>
        <v>0</v>
      </c>
      <c r="H46" s="93">
        <f t="array" ref="H46">IFERROR(
AVERAGE((IF(DATOS_[[Sexo]:[Sexo]]=$B46,IF(DATOS_[[AGRUP. VALOR. PTO.]:[AGRUP. VALOR. PTO.]]=$B45,IF(DATOS_[[Check Periodo Ref.]:[Check Periodo Ref.]]="Dentro",DATOS_[Conc.Sal.03]))))),
0)</f>
        <v>0</v>
      </c>
      <c r="I46" s="93">
        <f t="array" ref="I46">IFERROR(
AVERAGE((IF(DATOS_[[Sexo]:[Sexo]]=$B46,IF(DATOS_[[AGRUP. VALOR. PTO.]:[AGRUP. VALOR. PTO.]]=$B45,IF(DATOS_[[Check Periodo Ref.]:[Check Periodo Ref.]]="Dentro",DATOS_[Conc.Sal.04]))))),
0)</f>
        <v>0</v>
      </c>
      <c r="J46" s="93">
        <f t="array" ref="J46">IFERROR(
AVERAGE((IF(DATOS_[[Sexo]:[Sexo]]=$B46,IF(DATOS_[[AGRUP. VALOR. PTO.]:[AGRUP. VALOR. PTO.]]=$B45,IF(DATOS_[[Check Periodo Ref.]:[Check Periodo Ref.]]="Dentro",DATOS_[Conc.Sal.05]))))),
0)</f>
        <v>0</v>
      </c>
      <c r="K46" s="93">
        <f t="array" ref="K46">IFERROR(
AVERAGE((IF(DATOS_[[Sexo]:[Sexo]]=$B46,IF(DATOS_[[AGRUP. VALOR. PTO.]:[AGRUP. VALOR. PTO.]]=$B45,IF(DATOS_[[Check Periodo Ref.]:[Check Periodo Ref.]]="Dentro",DATOS_[Conc.Sal.06]))))),
0)</f>
        <v>0</v>
      </c>
      <c r="L46" s="93">
        <f t="array" ref="L46">IFERROR(
AVERAGE((IF(DATOS_[[Sexo]:[Sexo]]=$B46,IF(DATOS_[[AGRUP. VALOR. PTO.]:[AGRUP. VALOR. PTO.]]=$B45,IF(DATOS_[[Check Periodo Ref.]:[Check Periodo Ref.]]="Dentro",DATOS_[Conc.Sal.07]))))),
0)</f>
        <v>0</v>
      </c>
      <c r="M46" s="93">
        <f t="array" ref="M46">IFERROR(
AVERAGE((IF(DATOS_[[Sexo]:[Sexo]]=$B46,IF(DATOS_[[AGRUP. VALOR. PTO.]:[AGRUP. VALOR. PTO.]]=$B45,IF(DATOS_[[Check Periodo Ref.]:[Check Periodo Ref.]]="Dentro",DATOS_[Conc.Sal.08]))))),
0)</f>
        <v>0</v>
      </c>
      <c r="N46" s="93">
        <f t="array" ref="N46">IFERROR(
AVERAGE((IF(DATOS_[[Sexo]:[Sexo]]=$B46,IF(DATOS_[[AGRUP. VALOR. PTO.]:[AGRUP. VALOR. PTO.]]=$B45,IF(DATOS_[[Check Periodo Ref.]:[Check Periodo Ref.]]="Dentro",DATOS_[Conc.Sal.09]))))),
0)</f>
        <v>0</v>
      </c>
      <c r="O46" s="93">
        <f t="array" ref="O46">IFERROR(
AVERAGE((IF(DATOS_[[Sexo]:[Sexo]]=$B46,IF(DATOS_[[AGRUP. VALOR. PTO.]:[AGRUP. VALOR. PTO.]]=$B45,IF(DATOS_[[Check Periodo Ref.]:[Check Periodo Ref.]]="Dentro",DATOS_[Conc.Sal.10]))))),
0)</f>
        <v>0</v>
      </c>
      <c r="P46" s="93">
        <f t="array" ref="P46">IFERROR(
AVERAGE((IF(DATOS_[[Sexo]:[Sexo]]=$B46,IF(DATOS_[[AGRUP. VALOR. PTO.]:[AGRUP. VALOR. PTO.]]=$B45,IF(DATOS_[[Check Periodo Ref.]:[Check Periodo Ref.]]="Dentro",DATOS_[Conc.Sal.11]))))),
0)</f>
        <v>0</v>
      </c>
      <c r="Q46" s="93">
        <f t="array" ref="Q46">IFERROR(
AVERAGE((IF(DATOS_[[Sexo]:[Sexo]]=$B46,IF(DATOS_[[AGRUP. VALOR. PTO.]:[AGRUP. VALOR. PTO.]]=$B45,IF(DATOS_[[Check Periodo Ref.]:[Check Periodo Ref.]]="Dentro",DATOS_[Conc.Sal.12]))))),
0)</f>
        <v>0</v>
      </c>
      <c r="R46" s="93">
        <f t="array" ref="R46">IFERROR(
AVERAGE((IF(DATOS_[[Sexo]:[Sexo]]=$B46,IF(DATOS_[[AGRUP. VALOR. PTO.]:[AGRUP. VALOR. PTO.]]=$B45,IF(DATOS_[[Check Periodo Ref.]:[Check Periodo Ref.]]="Dentro",DATOS_[Conc.Sal.13]))))),
0)</f>
        <v>0</v>
      </c>
      <c r="S46" s="93">
        <f t="array" ref="S46">IFERROR(
AVERAGE((IF(DATOS_[[Sexo]:[Sexo]]=$B46,IF(DATOS_[[AGRUP. VALOR. PTO.]:[AGRUP. VALOR. PTO.]]=$B45,IF(DATOS_[[Check Periodo Ref.]:[Check Periodo Ref.]]="Dentro",DATOS_[Conc.Sal.14]))))),
0)</f>
        <v>0</v>
      </c>
      <c r="T46" s="93">
        <f t="array" ref="T46">IFERROR(
AVERAGE((IF(DATOS_[[Sexo]:[Sexo]]=$B46,IF(DATOS_[[AGRUP. VALOR. PTO.]:[AGRUP. VALOR. PTO.]]=$B45,IF(DATOS_[[Check Periodo Ref.]:[Check Periodo Ref.]]="Dentro",DATOS_[Conc.Sal.15]))))),
0)</f>
        <v>0</v>
      </c>
      <c r="U46" s="93">
        <f t="array" ref="U46">IFERROR(
AVERAGE((IF(DATOS_[[Sexo]:[Sexo]]=$B46,IF(DATOS_[[AGRUP. VALOR. PTO.]:[AGRUP. VALOR. PTO.]]=$B45,IF(DATOS_[[Check Periodo Ref.]:[Check Periodo Ref.]]="Dentro",DATOS_[Conc.Sal.16]))))),
0)</f>
        <v>0</v>
      </c>
      <c r="V46" s="93">
        <f t="array" ref="V46">IFERROR(
AVERAGE((IF(DATOS_[[Sexo]:[Sexo]]=$B46,IF(DATOS_[[AGRUP. VALOR. PTO.]:[AGRUP. VALOR. PTO.]]=$B45,IF(DATOS_[[Check Periodo Ref.]:[Check Periodo Ref.]]="Dentro",DATOS_[Conc.Sal.17]))))),
0)</f>
        <v>0</v>
      </c>
      <c r="W46" s="93">
        <f t="array" ref="W46">IFERROR(
AVERAGE((IF(DATOS_[[Sexo]:[Sexo]]=$B46,IF(DATOS_[[AGRUP. VALOR. PTO.]:[AGRUP. VALOR. PTO.]]=$B45,IF(DATOS_[[Check Periodo Ref.]:[Check Periodo Ref.]]="Dentro",DATOS_[Conc.Sal.18]))))),
0)</f>
        <v>0</v>
      </c>
      <c r="X46" s="93">
        <f t="array" ref="X46">IFERROR(
AVERAGE((IF(DATOS_[[Sexo]:[Sexo]]=$B46,IF(DATOS_[[AGRUP. VALOR. PTO.]:[AGRUP. VALOR. PTO.]]=$B45,IF(DATOS_[[Check Periodo Ref.]:[Check Periodo Ref.]]="Dentro",DATOS_[Conc.Sal.19]))))),
0)</f>
        <v>0</v>
      </c>
      <c r="Y46" s="93">
        <f t="array" ref="Y46">IFERROR(
AVERAGE((IF(DATOS_[[Sexo]:[Sexo]]=$B46,IF(DATOS_[[AGRUP. VALOR. PTO.]:[AGRUP. VALOR. PTO.]]=$B45,IF(DATOS_[[Check Periodo Ref.]:[Check Periodo Ref.]]="Dentro",DATOS_[Conc.Sal.20]))))),
0)</f>
        <v>0</v>
      </c>
      <c r="Z46" s="93">
        <f t="array" ref="Z46">IFERROR(
AVERAGE((IF(DATOS_[[Sexo]:[Sexo]]=$B46,IF(DATOS_[[AGRUP. VALOR. PTO.]:[AGRUP. VALOR. PTO.]]=$B45,IF(DATOS_[[Check Periodo Ref.]:[Check Periodo Ref.]]="Dentro",DATOS_[Conc.Sal.21]))))),
0)</f>
        <v>0</v>
      </c>
      <c r="AA46" s="93">
        <f t="array" ref="AA46">IFERROR(
AVERAGE((IF(DATOS_[[Sexo]:[Sexo]]=$B46,IF(DATOS_[[AGRUP. VALOR. PTO.]:[AGRUP. VALOR. PTO.]]=$B45,IF(DATOS_[[Check Periodo Ref.]:[Check Periodo Ref.]]="Dentro",DATOS_[Conc.Sal.22]))))),
0)</f>
        <v>0</v>
      </c>
      <c r="AB46" s="93">
        <f t="array" ref="AB46">IFERROR(
AVERAGE((IF(DATOS_[[Sexo]:[Sexo]]=$B46,IF(DATOS_[[AGRUP. VALOR. PTO.]:[AGRUP. VALOR. PTO.]]=$B45,IF(DATOS_[[Check Periodo Ref.]:[Check Periodo Ref.]]="Dentro",DATOS_[Conc.Sal.23]))))),
0)</f>
        <v>0</v>
      </c>
      <c r="AC46" s="93">
        <f t="array" ref="AC46">IFERROR(
AVERAGE((IF(DATOS_[[Sexo]:[Sexo]]=$B46,IF(DATOS_[[AGRUP. VALOR. PTO.]:[AGRUP. VALOR. PTO.]]=$B45,IF(DATOS_[[Check Periodo Ref.]:[Check Periodo Ref.]]="Dentro",DATOS_[Conc.Sal.24]))))),
0)</f>
        <v>0</v>
      </c>
      <c r="AD46" s="93">
        <f t="array" ref="AD46">IFERROR(
AVERAGE((IF(DATOS_[[Sexo]:[Sexo]]=$B46,IF(DATOS_[[AGRUP. VALOR. PTO.]:[AGRUP. VALOR. PTO.]]=$B45,IF(DATOS_[[Check Periodo Ref.]:[Check Periodo Ref.]]="Dentro",DATOS_[Conc.Sal.25]))))),
0)</f>
        <v>0</v>
      </c>
      <c r="AE46" s="93">
        <f t="array" ref="AE46">IFERROR(
AVERAGE((IF(DATOS_[[Sexo]:[Sexo]]=$B46,IF(DATOS_[[AGRUP. VALOR. PTO.]:[AGRUP. VALOR. PTO.]]=$B45,IF(DATOS_[[Check Periodo Ref.]:[Check Periodo Ref.]]="Dentro",DATOS_[Conc.Sal.26]))))),
0)</f>
        <v>0</v>
      </c>
      <c r="AF46" s="93">
        <f t="array" ref="AF46">IFERROR(
AVERAGE((IF(DATOS_[[Sexo]:[Sexo]]=$B46,IF(DATOS_[[AGRUP. VALOR. PTO.]:[AGRUP. VALOR. PTO.]]=$B45,IF(DATOS_[[Check Periodo Ref.]:[Check Periodo Ref.]]="Dentro",DATOS_[Conc.Sal.27]))))),
0)</f>
        <v>0</v>
      </c>
      <c r="AG46" s="93">
        <f t="array" ref="AG46">IFERROR(
AVERAGE((IF(DATOS_[[Sexo]:[Sexo]]=$B46,IF(DATOS_[[AGRUP. VALOR. PTO.]:[AGRUP. VALOR. PTO.]]=$B45,IF(DATOS_[[Check Periodo Ref.]:[Check Periodo Ref.]]="Dentro",DATOS_[Conc.Sal.28]))))),
0)</f>
        <v>0</v>
      </c>
      <c r="AH46" s="93">
        <f t="array" ref="AH46">IFERROR(
AVERAGE((IF(DATOS_[[Sexo]:[Sexo]]=$B46,IF(DATOS_[[AGRUP. VALOR. PTO.]:[AGRUP. VALOR. PTO.]]=$B45,IF(DATOS_[[Check Periodo Ref.]:[Check Periodo Ref.]]="Dentro",DATOS_[Conc.Sal.29]))))),
0)</f>
        <v>0</v>
      </c>
      <c r="AI46" s="93">
        <f t="array" ref="AI46">IFERROR(
AVERAGE((IF(DATOS_[[Sexo]:[Sexo]]=$B46,IF(DATOS_[[AGRUP. VALOR. PTO.]:[AGRUP. VALOR. PTO.]]=$B45,IF(DATOS_[[Check Periodo Ref.]:[Check Periodo Ref.]]="Dentro",DATOS_[Conc.Sal.30]))))),
0)</f>
        <v>0</v>
      </c>
      <c r="AJ46" s="94">
        <f t="array" ref="AJ46">IFERROR(
AVERAGE(IF(DATOS_[Sexo]=$B46,IF(DATOS_[AGRUP. VALOR. PTO.]=$B45,IF(DATOS_[Check Periodo Ref.]="Dentro",DATOS_[Tot COMPL.SAL Ef],FALSE)))),
0)</f>
        <v>0</v>
      </c>
      <c r="AK46" s="96">
        <f t="array" ref="AK46">IFERROR(
AVERAGE(IF(DATOS_[Sexo]=$B46,IF(DATOS_[AGRUP. VALOR. PTO.]=$B45,IF(DATOS_[Check Periodo Ref.]="Dentro",DATOS_[TOTAL SALARIO Ef],FALSE)))),
0)</f>
        <v>0</v>
      </c>
      <c r="AL46" s="95">
        <f t="array" ref="AL46">IFERROR(
AVERAGE((IF(DATOS_[[Sexo]:[Sexo]]=$B46,IF(DATOS_[[AGRUP. VALOR. PTO.]:[AGRUP. VALOR. PTO.]]=$B45,IF(DATOS_[[Check Periodo Ref.]:[Check Periodo Ref.]]="Dentro",DATOS_[C.Extra.01]))))),
0)</f>
        <v>0</v>
      </c>
      <c r="AM46" s="95">
        <f t="array" ref="AM46">IFERROR(
AVERAGE((IF(DATOS_[[Sexo]:[Sexo]]=$B46,IF(DATOS_[[AGRUP. VALOR. PTO.]:[AGRUP. VALOR. PTO.]]=$B45,IF(DATOS_[[Check Periodo Ref.]:[Check Periodo Ref.]]="Dentro",DATOS_[C.Extra.02]))))),
0)</f>
        <v>0</v>
      </c>
      <c r="AN46" s="95">
        <f t="array" ref="AN46">IFERROR(
AVERAGE((IF(DATOS_[[Sexo]:[Sexo]]=$B46,IF(DATOS_[[AGRUP. VALOR. PTO.]:[AGRUP. VALOR. PTO.]]=$B45,IF(DATOS_[[Check Periodo Ref.]:[Check Periodo Ref.]]="Dentro",DATOS_[C.Extra.03]))))),
0)</f>
        <v>0</v>
      </c>
      <c r="AO46" s="95">
        <f t="array" ref="AO46">IFERROR(
AVERAGE((IF(DATOS_[[Sexo]:[Sexo]]=$B46,IF(DATOS_[[AGRUP. VALOR. PTO.]:[AGRUP. VALOR. PTO.]]=$B45,IF(DATOS_[[Check Periodo Ref.]:[Check Periodo Ref.]]="Dentro",DATOS_[C.Extra.04]))))),
0)</f>
        <v>0</v>
      </c>
      <c r="AP46" s="95">
        <f t="array" ref="AP46">IFERROR(
AVERAGE((IF(DATOS_[[Sexo]:[Sexo]]=$B46,IF(DATOS_[[AGRUP. VALOR. PTO.]:[AGRUP. VALOR. PTO.]]=$B45,IF(DATOS_[[Check Periodo Ref.]:[Check Periodo Ref.]]="Dentro",DATOS_[C.Extra.05]))))),
0)</f>
        <v>0</v>
      </c>
      <c r="AQ46" s="97">
        <f t="array" ref="AQ46">IFERROR(
AVERAGE(IF(DATOS_[Sexo]=$B46,IF(DATOS_[AGRUP. VALOR. PTO.]=$B45,IF(DATOS_[Check Periodo Ref.]="Dentro",DATOS_[Tot Extrasalarial Ef],FALSE)))),
0)</f>
        <v>0</v>
      </c>
      <c r="AR46" s="98">
        <f t="array" ref="AR46">IFERROR(
AVERAGE(IF(DATOS_[Sexo]=$B46,IF(DATOS_[AGRUP. VALOR. PTO.]=$B45,IF(DATOS_[Check Periodo Ref.]="Dentro",DATOS_[TOTAL Retrib Ef],FALSE)))),
0)</f>
        <v>0</v>
      </c>
    </row>
    <row r="47" spans="1:44" x14ac:dyDescent="0.3">
      <c r="A47" s="48" t="str">
        <f t="shared" ref="A47" si="46">+A46</f>
        <v>[ocultar]</v>
      </c>
      <c r="B47" s="46" t="s">
        <v>163</v>
      </c>
      <c r="C47" s="45">
        <f t="array" ref="C47">SUM(IF($B47=DATOS_[Sexo],
IF($B45=DATOS_[AGRUP. VALOR. PTO.],
IF("Dentro"=DATOS_[Check Periodo Ref.],
1/(COUNTIFS(DATOS_[Sexo],$B47,DATOS_[AGRUP. VALOR. PTO.],$B45,DATOS_[Check Periodo Ref.],"Dentro",DATOS_[id],DATOS_[id]))))))</f>
        <v>0</v>
      </c>
      <c r="D47" s="47">
        <f>COUNTIFS(DATOS_[AGRUP. VALOR. PTO.],$B45,DATOS_[Sexo],$B47,DATOS_[Check Periodo Ref.],"Dentro")</f>
        <v>0</v>
      </c>
      <c r="E47" s="92">
        <f t="array" ref="E47">IFERROR(
AVERAGE(IF(DATOS_[Sexo]=$B47,IF(DATOS_[AGRUP. VALOR. PTO.]=$B45,IF(DATOS_[Check Periodo Ref.]="Dentro",DATOS_[SALARIO BASE Ef],FALSE)))),
0)</f>
        <v>0</v>
      </c>
      <c r="F47" s="93">
        <f t="array" ref="F47">IFERROR(
AVERAGE((IF(DATOS_[[Sexo]:[Sexo]]=$B47,IF(DATOS_[[AGRUP. VALOR. PTO.]:[AGRUP. VALOR. PTO.]]=$B45,IF(DATOS_[[Check Periodo Ref.]:[Check Periodo Ref.]]="Dentro",DATOS_[Conc.Sal.01]))))),
0)</f>
        <v>0</v>
      </c>
      <c r="G47" s="93">
        <f t="array" ref="G47">IFERROR(
AVERAGE((IF(DATOS_[[Sexo]:[Sexo]]=$B47,IF(DATOS_[[AGRUP. VALOR. PTO.]:[AGRUP. VALOR. PTO.]]=$B45,IF(DATOS_[[Check Periodo Ref.]:[Check Periodo Ref.]]="Dentro",DATOS_[Conc.Sal.02]))))),
0)</f>
        <v>0</v>
      </c>
      <c r="H47" s="93">
        <f t="array" ref="H47">IFERROR(
AVERAGE((IF(DATOS_[[Sexo]:[Sexo]]=$B47,IF(DATOS_[[AGRUP. VALOR. PTO.]:[AGRUP. VALOR. PTO.]]=$B45,IF(DATOS_[[Check Periodo Ref.]:[Check Periodo Ref.]]="Dentro",DATOS_[Conc.Sal.03]))))),
0)</f>
        <v>0</v>
      </c>
      <c r="I47" s="93">
        <f t="array" ref="I47">IFERROR(
AVERAGE((IF(DATOS_[[Sexo]:[Sexo]]=$B47,IF(DATOS_[[AGRUP. VALOR. PTO.]:[AGRUP. VALOR. PTO.]]=$B45,IF(DATOS_[[Check Periodo Ref.]:[Check Periodo Ref.]]="Dentro",DATOS_[Conc.Sal.04]))))),
0)</f>
        <v>0</v>
      </c>
      <c r="J47" s="93">
        <f t="array" ref="J47">IFERROR(
AVERAGE((IF(DATOS_[[Sexo]:[Sexo]]=$B47,IF(DATOS_[[AGRUP. VALOR. PTO.]:[AGRUP. VALOR. PTO.]]=$B45,IF(DATOS_[[Check Periodo Ref.]:[Check Periodo Ref.]]="Dentro",DATOS_[Conc.Sal.05]))))),
0)</f>
        <v>0</v>
      </c>
      <c r="K47" s="93">
        <f t="array" ref="K47">IFERROR(
AVERAGE((IF(DATOS_[[Sexo]:[Sexo]]=$B47,IF(DATOS_[[AGRUP. VALOR. PTO.]:[AGRUP. VALOR. PTO.]]=$B45,IF(DATOS_[[Check Periodo Ref.]:[Check Periodo Ref.]]="Dentro",DATOS_[Conc.Sal.06]))))),
0)</f>
        <v>0</v>
      </c>
      <c r="L47" s="93">
        <f t="array" ref="L47">IFERROR(
AVERAGE((IF(DATOS_[[Sexo]:[Sexo]]=$B47,IF(DATOS_[[AGRUP. VALOR. PTO.]:[AGRUP. VALOR. PTO.]]=$B45,IF(DATOS_[[Check Periodo Ref.]:[Check Periodo Ref.]]="Dentro",DATOS_[Conc.Sal.07]))))),
0)</f>
        <v>0</v>
      </c>
      <c r="M47" s="93">
        <f t="array" ref="M47">IFERROR(
AVERAGE((IF(DATOS_[[Sexo]:[Sexo]]=$B47,IF(DATOS_[[AGRUP. VALOR. PTO.]:[AGRUP. VALOR. PTO.]]=$B45,IF(DATOS_[[Check Periodo Ref.]:[Check Periodo Ref.]]="Dentro",DATOS_[Conc.Sal.08]))))),
0)</f>
        <v>0</v>
      </c>
      <c r="N47" s="93">
        <f t="array" ref="N47">IFERROR(
AVERAGE((IF(DATOS_[[Sexo]:[Sexo]]=$B47,IF(DATOS_[[AGRUP. VALOR. PTO.]:[AGRUP. VALOR. PTO.]]=$B45,IF(DATOS_[[Check Periodo Ref.]:[Check Periodo Ref.]]="Dentro",DATOS_[Conc.Sal.09]))))),
0)</f>
        <v>0</v>
      </c>
      <c r="O47" s="93">
        <f t="array" ref="O47">IFERROR(
AVERAGE((IF(DATOS_[[Sexo]:[Sexo]]=$B47,IF(DATOS_[[AGRUP. VALOR. PTO.]:[AGRUP. VALOR. PTO.]]=$B45,IF(DATOS_[[Check Periodo Ref.]:[Check Periodo Ref.]]="Dentro",DATOS_[Conc.Sal.10]))))),
0)</f>
        <v>0</v>
      </c>
      <c r="P47" s="93">
        <f t="array" ref="P47">IFERROR(
AVERAGE((IF(DATOS_[[Sexo]:[Sexo]]=$B47,IF(DATOS_[[AGRUP. VALOR. PTO.]:[AGRUP. VALOR. PTO.]]=$B45,IF(DATOS_[[Check Periodo Ref.]:[Check Periodo Ref.]]="Dentro",DATOS_[Conc.Sal.11]))))),
0)</f>
        <v>0</v>
      </c>
      <c r="Q47" s="93">
        <f t="array" ref="Q47">IFERROR(
AVERAGE((IF(DATOS_[[Sexo]:[Sexo]]=$B47,IF(DATOS_[[AGRUP. VALOR. PTO.]:[AGRUP. VALOR. PTO.]]=$B45,IF(DATOS_[[Check Periodo Ref.]:[Check Periodo Ref.]]="Dentro",DATOS_[Conc.Sal.12]))))),
0)</f>
        <v>0</v>
      </c>
      <c r="R47" s="93">
        <f t="array" ref="R47">IFERROR(
AVERAGE((IF(DATOS_[[Sexo]:[Sexo]]=$B47,IF(DATOS_[[AGRUP. VALOR. PTO.]:[AGRUP. VALOR. PTO.]]=$B45,IF(DATOS_[[Check Periodo Ref.]:[Check Periodo Ref.]]="Dentro",DATOS_[Conc.Sal.13]))))),
0)</f>
        <v>0</v>
      </c>
      <c r="S47" s="93">
        <f t="array" ref="S47">IFERROR(
AVERAGE((IF(DATOS_[[Sexo]:[Sexo]]=$B47,IF(DATOS_[[AGRUP. VALOR. PTO.]:[AGRUP. VALOR. PTO.]]=$B45,IF(DATOS_[[Check Periodo Ref.]:[Check Periodo Ref.]]="Dentro",DATOS_[Conc.Sal.14]))))),
0)</f>
        <v>0</v>
      </c>
      <c r="T47" s="93">
        <f t="array" ref="T47">IFERROR(
AVERAGE((IF(DATOS_[[Sexo]:[Sexo]]=$B47,IF(DATOS_[[AGRUP. VALOR. PTO.]:[AGRUP. VALOR. PTO.]]=$B45,IF(DATOS_[[Check Periodo Ref.]:[Check Periodo Ref.]]="Dentro",DATOS_[Conc.Sal.15]))))),
0)</f>
        <v>0</v>
      </c>
      <c r="U47" s="93">
        <f t="array" ref="U47">IFERROR(
AVERAGE((IF(DATOS_[[Sexo]:[Sexo]]=$B47,IF(DATOS_[[AGRUP. VALOR. PTO.]:[AGRUP. VALOR. PTO.]]=$B45,IF(DATOS_[[Check Periodo Ref.]:[Check Periodo Ref.]]="Dentro",DATOS_[Conc.Sal.16]))))),
0)</f>
        <v>0</v>
      </c>
      <c r="V47" s="93">
        <f t="array" ref="V47">IFERROR(
AVERAGE((IF(DATOS_[[Sexo]:[Sexo]]=$B47,IF(DATOS_[[AGRUP. VALOR. PTO.]:[AGRUP. VALOR. PTO.]]=$B45,IF(DATOS_[[Check Periodo Ref.]:[Check Periodo Ref.]]="Dentro",DATOS_[Conc.Sal.17]))))),
0)</f>
        <v>0</v>
      </c>
      <c r="W47" s="93">
        <f t="array" ref="W47">IFERROR(
AVERAGE((IF(DATOS_[[Sexo]:[Sexo]]=$B47,IF(DATOS_[[AGRUP. VALOR. PTO.]:[AGRUP. VALOR. PTO.]]=$B45,IF(DATOS_[[Check Periodo Ref.]:[Check Periodo Ref.]]="Dentro",DATOS_[Conc.Sal.18]))))),
0)</f>
        <v>0</v>
      </c>
      <c r="X47" s="93">
        <f t="array" ref="X47">IFERROR(
AVERAGE((IF(DATOS_[[Sexo]:[Sexo]]=$B47,IF(DATOS_[[AGRUP. VALOR. PTO.]:[AGRUP. VALOR. PTO.]]=$B45,IF(DATOS_[[Check Periodo Ref.]:[Check Periodo Ref.]]="Dentro",DATOS_[Conc.Sal.19]))))),
0)</f>
        <v>0</v>
      </c>
      <c r="Y47" s="93">
        <f t="array" ref="Y47">IFERROR(
AVERAGE((IF(DATOS_[[Sexo]:[Sexo]]=$B47,IF(DATOS_[[AGRUP. VALOR. PTO.]:[AGRUP. VALOR. PTO.]]=$B45,IF(DATOS_[[Check Periodo Ref.]:[Check Periodo Ref.]]="Dentro",DATOS_[Conc.Sal.20]))))),
0)</f>
        <v>0</v>
      </c>
      <c r="Z47" s="93">
        <f t="array" ref="Z47">IFERROR(
AVERAGE((IF(DATOS_[[Sexo]:[Sexo]]=$B47,IF(DATOS_[[AGRUP. VALOR. PTO.]:[AGRUP. VALOR. PTO.]]=$B45,IF(DATOS_[[Check Periodo Ref.]:[Check Periodo Ref.]]="Dentro",DATOS_[Conc.Sal.21]))))),
0)</f>
        <v>0</v>
      </c>
      <c r="AA47" s="93">
        <f t="array" ref="AA47">IFERROR(
AVERAGE((IF(DATOS_[[Sexo]:[Sexo]]=$B47,IF(DATOS_[[AGRUP. VALOR. PTO.]:[AGRUP. VALOR. PTO.]]=$B45,IF(DATOS_[[Check Periodo Ref.]:[Check Periodo Ref.]]="Dentro",DATOS_[Conc.Sal.22]))))),
0)</f>
        <v>0</v>
      </c>
      <c r="AB47" s="93">
        <f t="array" ref="AB47">IFERROR(
AVERAGE((IF(DATOS_[[Sexo]:[Sexo]]=$B47,IF(DATOS_[[AGRUP. VALOR. PTO.]:[AGRUP. VALOR. PTO.]]=$B45,IF(DATOS_[[Check Periodo Ref.]:[Check Periodo Ref.]]="Dentro",DATOS_[Conc.Sal.23]))))),
0)</f>
        <v>0</v>
      </c>
      <c r="AC47" s="93">
        <f t="array" ref="AC47">IFERROR(
AVERAGE((IF(DATOS_[[Sexo]:[Sexo]]=$B47,IF(DATOS_[[AGRUP. VALOR. PTO.]:[AGRUP. VALOR. PTO.]]=$B45,IF(DATOS_[[Check Periodo Ref.]:[Check Periodo Ref.]]="Dentro",DATOS_[Conc.Sal.24]))))),
0)</f>
        <v>0</v>
      </c>
      <c r="AD47" s="93">
        <f t="array" ref="AD47">IFERROR(
AVERAGE((IF(DATOS_[[Sexo]:[Sexo]]=$B47,IF(DATOS_[[AGRUP. VALOR. PTO.]:[AGRUP. VALOR. PTO.]]=$B45,IF(DATOS_[[Check Periodo Ref.]:[Check Periodo Ref.]]="Dentro",DATOS_[Conc.Sal.25]))))),
0)</f>
        <v>0</v>
      </c>
      <c r="AE47" s="93">
        <f t="array" ref="AE47">IFERROR(
AVERAGE((IF(DATOS_[[Sexo]:[Sexo]]=$B47,IF(DATOS_[[AGRUP. VALOR. PTO.]:[AGRUP. VALOR. PTO.]]=$B45,IF(DATOS_[[Check Periodo Ref.]:[Check Periodo Ref.]]="Dentro",DATOS_[Conc.Sal.26]))))),
0)</f>
        <v>0</v>
      </c>
      <c r="AF47" s="93">
        <f t="array" ref="AF47">IFERROR(
AVERAGE((IF(DATOS_[[Sexo]:[Sexo]]=$B47,IF(DATOS_[[AGRUP. VALOR. PTO.]:[AGRUP. VALOR. PTO.]]=$B45,IF(DATOS_[[Check Periodo Ref.]:[Check Periodo Ref.]]="Dentro",DATOS_[Conc.Sal.27]))))),
0)</f>
        <v>0</v>
      </c>
      <c r="AG47" s="93">
        <f t="array" ref="AG47">IFERROR(
AVERAGE((IF(DATOS_[[Sexo]:[Sexo]]=$B47,IF(DATOS_[[AGRUP. VALOR. PTO.]:[AGRUP. VALOR. PTO.]]=$B45,IF(DATOS_[[Check Periodo Ref.]:[Check Periodo Ref.]]="Dentro",DATOS_[Conc.Sal.28]))))),
0)</f>
        <v>0</v>
      </c>
      <c r="AH47" s="93">
        <f t="array" ref="AH47">IFERROR(
AVERAGE((IF(DATOS_[[Sexo]:[Sexo]]=$B47,IF(DATOS_[[AGRUP. VALOR. PTO.]:[AGRUP. VALOR. PTO.]]=$B45,IF(DATOS_[[Check Periodo Ref.]:[Check Periodo Ref.]]="Dentro",DATOS_[Conc.Sal.29]))))),
0)</f>
        <v>0</v>
      </c>
      <c r="AI47" s="93">
        <f t="array" ref="AI47">IFERROR(
AVERAGE((IF(DATOS_[[Sexo]:[Sexo]]=$B47,IF(DATOS_[[AGRUP. VALOR. PTO.]:[AGRUP. VALOR. PTO.]]=$B45,IF(DATOS_[[Check Periodo Ref.]:[Check Periodo Ref.]]="Dentro",DATOS_[Conc.Sal.30]))))),
0)</f>
        <v>0</v>
      </c>
      <c r="AJ47" s="94">
        <f t="array" ref="AJ47">IFERROR(
AVERAGE(IF(DATOS_[Sexo]=$B47,IF(DATOS_[AGRUP. VALOR. PTO.]=$B45,IF(DATOS_[Check Periodo Ref.]="Dentro",DATOS_[Tot COMPL.SAL Ef],FALSE)))),
0)</f>
        <v>0</v>
      </c>
      <c r="AK47" s="96">
        <f t="array" ref="AK47">IFERROR(
AVERAGE(IF(DATOS_[Sexo]=$B47,IF(DATOS_[AGRUP. VALOR. PTO.]=$B45,IF(DATOS_[Check Periodo Ref.]="Dentro",DATOS_[TOTAL SALARIO Ef],FALSE)))),
0)</f>
        <v>0</v>
      </c>
      <c r="AL47" s="95">
        <f t="array" ref="AL47">IFERROR(
AVERAGE((IF(DATOS_[[Sexo]:[Sexo]]=$B47,IF(DATOS_[[AGRUP. VALOR. PTO.]:[AGRUP. VALOR. PTO.]]=$B45,IF(DATOS_[[Check Periodo Ref.]:[Check Periodo Ref.]]="Dentro",DATOS_[C.Extra.01]))))),
0)</f>
        <v>0</v>
      </c>
      <c r="AM47" s="95">
        <f t="array" ref="AM47">IFERROR(
AVERAGE((IF(DATOS_[[Sexo]:[Sexo]]=$B47,IF(DATOS_[[AGRUP. VALOR. PTO.]:[AGRUP. VALOR. PTO.]]=$B45,IF(DATOS_[[Check Periodo Ref.]:[Check Periodo Ref.]]="Dentro",DATOS_[C.Extra.02]))))),
0)</f>
        <v>0</v>
      </c>
      <c r="AN47" s="95">
        <f t="array" ref="AN47">IFERROR(
AVERAGE((IF(DATOS_[[Sexo]:[Sexo]]=$B47,IF(DATOS_[[AGRUP. VALOR. PTO.]:[AGRUP. VALOR. PTO.]]=$B45,IF(DATOS_[[Check Periodo Ref.]:[Check Periodo Ref.]]="Dentro",DATOS_[C.Extra.03]))))),
0)</f>
        <v>0</v>
      </c>
      <c r="AO47" s="95">
        <f t="array" ref="AO47">IFERROR(
AVERAGE((IF(DATOS_[[Sexo]:[Sexo]]=$B47,IF(DATOS_[[AGRUP. VALOR. PTO.]:[AGRUP. VALOR. PTO.]]=$B45,IF(DATOS_[[Check Periodo Ref.]:[Check Periodo Ref.]]="Dentro",DATOS_[C.Extra.04]))))),
0)</f>
        <v>0</v>
      </c>
      <c r="AP47" s="95">
        <f t="array" ref="AP47">IFERROR(
AVERAGE((IF(DATOS_[[Sexo]:[Sexo]]=$B47,IF(DATOS_[[AGRUP. VALOR. PTO.]:[AGRUP. VALOR. PTO.]]=$B45,IF(DATOS_[[Check Periodo Ref.]:[Check Periodo Ref.]]="Dentro",DATOS_[C.Extra.05]))))),
0)</f>
        <v>0</v>
      </c>
      <c r="AQ47" s="97">
        <f t="array" ref="AQ47">IFERROR(
AVERAGE(IF(DATOS_[Sexo]=$B47,IF(DATOS_[AGRUP. VALOR. PTO.]=$B45,IF(DATOS_[Check Periodo Ref.]="Dentro",DATOS_[Tot Extrasalarial Ef],FALSE)))),
0)</f>
        <v>0</v>
      </c>
      <c r="AR47" s="98">
        <f t="array" ref="AR47">IFERROR(
AVERAGE(IF(DATOS_[Sexo]=$B47,IF(DATOS_[AGRUP. VALOR. PTO.]=$B45,IF(DATOS_[Check Periodo Ref.]="Dentro",DATOS_[TOTAL Retrib Ef],FALSE)))),
0)</f>
        <v>0</v>
      </c>
    </row>
    <row r="48" spans="1:44" ht="17.25" thickBot="1" x14ac:dyDescent="0.35">
      <c r="A48" s="48" t="str">
        <f t="shared" ref="A48" si="47">+A49</f>
        <v>[ocultar]</v>
      </c>
      <c r="B48" s="51" t="s">
        <v>271</v>
      </c>
      <c r="C48" s="91"/>
      <c r="D48" s="52"/>
      <c r="E48" s="139" t="str">
        <f t="shared" ref="E48:AR48" si="48">IFERROR((E49-E50)/E49,"")</f>
        <v/>
      </c>
      <c r="F48" s="179" t="str">
        <f t="shared" si="48"/>
        <v/>
      </c>
      <c r="G48" s="180" t="str">
        <f t="shared" si="48"/>
        <v/>
      </c>
      <c r="H48" s="180" t="str">
        <f t="shared" si="48"/>
        <v/>
      </c>
      <c r="I48" s="180" t="str">
        <f t="shared" si="48"/>
        <v/>
      </c>
      <c r="J48" s="181" t="str">
        <f t="shared" si="48"/>
        <v/>
      </c>
      <c r="K48" s="182" t="str">
        <f t="shared" si="48"/>
        <v/>
      </c>
      <c r="L48" s="182" t="str">
        <f t="shared" si="48"/>
        <v/>
      </c>
      <c r="M48" s="182" t="str">
        <f t="shared" si="48"/>
        <v/>
      </c>
      <c r="N48" s="182" t="str">
        <f t="shared" si="48"/>
        <v/>
      </c>
      <c r="O48" s="182" t="str">
        <f t="shared" si="48"/>
        <v/>
      </c>
      <c r="P48" s="182" t="str">
        <f t="shared" si="48"/>
        <v/>
      </c>
      <c r="Q48" s="182" t="str">
        <f t="shared" si="48"/>
        <v/>
      </c>
      <c r="R48" s="182" t="str">
        <f t="shared" si="48"/>
        <v/>
      </c>
      <c r="S48" s="182" t="str">
        <f t="shared" si="48"/>
        <v/>
      </c>
      <c r="T48" s="182" t="str">
        <f t="shared" si="48"/>
        <v/>
      </c>
      <c r="U48" s="182" t="str">
        <f t="shared" si="48"/>
        <v/>
      </c>
      <c r="V48" s="181" t="str">
        <f t="shared" si="48"/>
        <v/>
      </c>
      <c r="W48" s="181" t="str">
        <f t="shared" si="48"/>
        <v/>
      </c>
      <c r="X48" s="181" t="str">
        <f t="shared" si="48"/>
        <v/>
      </c>
      <c r="Y48" s="181" t="str">
        <f t="shared" si="48"/>
        <v/>
      </c>
      <c r="Z48" s="181" t="str">
        <f t="shared" si="48"/>
        <v/>
      </c>
      <c r="AA48" s="181" t="str">
        <f t="shared" si="48"/>
        <v/>
      </c>
      <c r="AB48" s="181" t="str">
        <f t="shared" si="48"/>
        <v/>
      </c>
      <c r="AC48" s="181" t="str">
        <f t="shared" si="48"/>
        <v/>
      </c>
      <c r="AD48" s="181" t="str">
        <f t="shared" si="48"/>
        <v/>
      </c>
      <c r="AE48" s="181" t="str">
        <f t="shared" si="48"/>
        <v/>
      </c>
      <c r="AF48" s="181" t="str">
        <f t="shared" si="48"/>
        <v/>
      </c>
      <c r="AG48" s="181" t="str">
        <f t="shared" si="48"/>
        <v/>
      </c>
      <c r="AH48" s="181" t="str">
        <f t="shared" si="48"/>
        <v/>
      </c>
      <c r="AI48" s="181" t="str">
        <f t="shared" si="48"/>
        <v/>
      </c>
      <c r="AJ48" s="140" t="str">
        <f t="shared" si="48"/>
        <v/>
      </c>
      <c r="AK48" s="143" t="str">
        <f t="shared" si="48"/>
        <v/>
      </c>
      <c r="AL48" s="184" t="str">
        <f t="shared" si="48"/>
        <v/>
      </c>
      <c r="AM48" s="184" t="str">
        <f t="shared" si="48"/>
        <v/>
      </c>
      <c r="AN48" s="184" t="str">
        <f t="shared" si="48"/>
        <v/>
      </c>
      <c r="AO48" s="184" t="str">
        <f t="shared" si="48"/>
        <v/>
      </c>
      <c r="AP48" s="184" t="str">
        <f t="shared" si="48"/>
        <v/>
      </c>
      <c r="AQ48" s="141" t="str">
        <f t="shared" si="48"/>
        <v/>
      </c>
      <c r="AR48" s="142" t="str">
        <f t="shared" si="48"/>
        <v/>
      </c>
    </row>
    <row r="49" spans="1:44" x14ac:dyDescent="0.3">
      <c r="A49" s="48" t="str">
        <f t="shared" ref="A49" si="49">+IF(C49+C50=0,"[ocultar]","")</f>
        <v>[ocultar]</v>
      </c>
      <c r="B49" s="46" t="s">
        <v>162</v>
      </c>
      <c r="C49" s="45">
        <f t="array" ref="C49">SUM(IF($B49=DATOS_[Sexo],
IF($B48=DATOS_[AGRUP. VALOR. PTO.],
IF("Dentro"=DATOS_[Check Periodo Ref.],
1/(COUNTIFS(DATOS_[Sexo],$B49,DATOS_[AGRUP. VALOR. PTO.],$B48,DATOS_[Check Periodo Ref.],"Dentro",DATOS_[id],DATOS_[id]))))))</f>
        <v>0</v>
      </c>
      <c r="D49" s="47">
        <f>COUNTIFS(DATOS_[AGRUP. VALOR. PTO.],$B48,DATOS_[Sexo],$B49,DATOS_[Check Periodo Ref.],"Dentro")</f>
        <v>0</v>
      </c>
      <c r="E49" s="92">
        <f t="array" ref="E49">IFERROR(
AVERAGE(IF(DATOS_[Sexo]=$B49,IF(DATOS_[AGRUP. VALOR. PTO.]=$B48,IF(DATOS_[Check Periodo Ref.]="Dentro",DATOS_[SALARIO BASE Ef],FALSE)))),
0)</f>
        <v>0</v>
      </c>
      <c r="F49" s="93">
        <f t="array" ref="F49">IFERROR(
AVERAGE((IF(DATOS_[[Sexo]:[Sexo]]=$B49,IF(DATOS_[[AGRUP. VALOR. PTO.]:[AGRUP. VALOR. PTO.]]=$B48,IF(DATOS_[[Check Periodo Ref.]:[Check Periodo Ref.]]="Dentro",DATOS_[Conc.Sal.01]))))),
0)</f>
        <v>0</v>
      </c>
      <c r="G49" s="93">
        <f t="array" ref="G49">IFERROR(
AVERAGE((IF(DATOS_[[Sexo]:[Sexo]]=$B49,IF(DATOS_[[AGRUP. VALOR. PTO.]:[AGRUP. VALOR. PTO.]]=$B48,IF(DATOS_[[Check Periodo Ref.]:[Check Periodo Ref.]]="Dentro",DATOS_[Conc.Sal.02]))))),
0)</f>
        <v>0</v>
      </c>
      <c r="H49" s="93">
        <f t="array" ref="H49">IFERROR(
AVERAGE((IF(DATOS_[[Sexo]:[Sexo]]=$B49,IF(DATOS_[[AGRUP. VALOR. PTO.]:[AGRUP. VALOR. PTO.]]=$B48,IF(DATOS_[[Check Periodo Ref.]:[Check Periodo Ref.]]="Dentro",DATOS_[Conc.Sal.03]))))),
0)</f>
        <v>0</v>
      </c>
      <c r="I49" s="93">
        <f t="array" ref="I49">IFERROR(
AVERAGE((IF(DATOS_[[Sexo]:[Sexo]]=$B49,IF(DATOS_[[AGRUP. VALOR. PTO.]:[AGRUP. VALOR. PTO.]]=$B48,IF(DATOS_[[Check Periodo Ref.]:[Check Periodo Ref.]]="Dentro",DATOS_[Conc.Sal.04]))))),
0)</f>
        <v>0</v>
      </c>
      <c r="J49" s="93">
        <f t="array" ref="J49">IFERROR(
AVERAGE((IF(DATOS_[[Sexo]:[Sexo]]=$B49,IF(DATOS_[[AGRUP. VALOR. PTO.]:[AGRUP. VALOR. PTO.]]=$B48,IF(DATOS_[[Check Periodo Ref.]:[Check Periodo Ref.]]="Dentro",DATOS_[Conc.Sal.05]))))),
0)</f>
        <v>0</v>
      </c>
      <c r="K49" s="93">
        <f t="array" ref="K49">IFERROR(
AVERAGE((IF(DATOS_[[Sexo]:[Sexo]]=$B49,IF(DATOS_[[AGRUP. VALOR. PTO.]:[AGRUP. VALOR. PTO.]]=$B48,IF(DATOS_[[Check Periodo Ref.]:[Check Periodo Ref.]]="Dentro",DATOS_[Conc.Sal.06]))))),
0)</f>
        <v>0</v>
      </c>
      <c r="L49" s="93">
        <f t="array" ref="L49">IFERROR(
AVERAGE((IF(DATOS_[[Sexo]:[Sexo]]=$B49,IF(DATOS_[[AGRUP. VALOR. PTO.]:[AGRUP. VALOR. PTO.]]=$B48,IF(DATOS_[[Check Periodo Ref.]:[Check Periodo Ref.]]="Dentro",DATOS_[Conc.Sal.07]))))),
0)</f>
        <v>0</v>
      </c>
      <c r="M49" s="93">
        <f t="array" ref="M49">IFERROR(
AVERAGE((IF(DATOS_[[Sexo]:[Sexo]]=$B49,IF(DATOS_[[AGRUP. VALOR. PTO.]:[AGRUP. VALOR. PTO.]]=$B48,IF(DATOS_[[Check Periodo Ref.]:[Check Periodo Ref.]]="Dentro",DATOS_[Conc.Sal.08]))))),
0)</f>
        <v>0</v>
      </c>
      <c r="N49" s="93">
        <f t="array" ref="N49">IFERROR(
AVERAGE((IF(DATOS_[[Sexo]:[Sexo]]=$B49,IF(DATOS_[[AGRUP. VALOR. PTO.]:[AGRUP. VALOR. PTO.]]=$B48,IF(DATOS_[[Check Periodo Ref.]:[Check Periodo Ref.]]="Dentro",DATOS_[Conc.Sal.09]))))),
0)</f>
        <v>0</v>
      </c>
      <c r="O49" s="93">
        <f t="array" ref="O49">IFERROR(
AVERAGE((IF(DATOS_[[Sexo]:[Sexo]]=$B49,IF(DATOS_[[AGRUP. VALOR. PTO.]:[AGRUP. VALOR. PTO.]]=$B48,IF(DATOS_[[Check Periodo Ref.]:[Check Periodo Ref.]]="Dentro",DATOS_[Conc.Sal.10]))))),
0)</f>
        <v>0</v>
      </c>
      <c r="P49" s="93">
        <f t="array" ref="P49">IFERROR(
AVERAGE((IF(DATOS_[[Sexo]:[Sexo]]=$B49,IF(DATOS_[[AGRUP. VALOR. PTO.]:[AGRUP. VALOR. PTO.]]=$B48,IF(DATOS_[[Check Periodo Ref.]:[Check Periodo Ref.]]="Dentro",DATOS_[Conc.Sal.11]))))),
0)</f>
        <v>0</v>
      </c>
      <c r="Q49" s="93">
        <f t="array" ref="Q49">IFERROR(
AVERAGE((IF(DATOS_[[Sexo]:[Sexo]]=$B49,IF(DATOS_[[AGRUP. VALOR. PTO.]:[AGRUP. VALOR. PTO.]]=$B48,IF(DATOS_[[Check Periodo Ref.]:[Check Periodo Ref.]]="Dentro",DATOS_[Conc.Sal.12]))))),
0)</f>
        <v>0</v>
      </c>
      <c r="R49" s="93">
        <f t="array" ref="R49">IFERROR(
AVERAGE((IF(DATOS_[[Sexo]:[Sexo]]=$B49,IF(DATOS_[[AGRUP. VALOR. PTO.]:[AGRUP. VALOR. PTO.]]=$B48,IF(DATOS_[[Check Periodo Ref.]:[Check Periodo Ref.]]="Dentro",DATOS_[Conc.Sal.13]))))),
0)</f>
        <v>0</v>
      </c>
      <c r="S49" s="93">
        <f t="array" ref="S49">IFERROR(
AVERAGE((IF(DATOS_[[Sexo]:[Sexo]]=$B49,IF(DATOS_[[AGRUP. VALOR. PTO.]:[AGRUP. VALOR. PTO.]]=$B48,IF(DATOS_[[Check Periodo Ref.]:[Check Periodo Ref.]]="Dentro",DATOS_[Conc.Sal.14]))))),
0)</f>
        <v>0</v>
      </c>
      <c r="T49" s="93">
        <f t="array" ref="T49">IFERROR(
AVERAGE((IF(DATOS_[[Sexo]:[Sexo]]=$B49,IF(DATOS_[[AGRUP. VALOR. PTO.]:[AGRUP. VALOR. PTO.]]=$B48,IF(DATOS_[[Check Periodo Ref.]:[Check Periodo Ref.]]="Dentro",DATOS_[Conc.Sal.15]))))),
0)</f>
        <v>0</v>
      </c>
      <c r="U49" s="93">
        <f t="array" ref="U49">IFERROR(
AVERAGE((IF(DATOS_[[Sexo]:[Sexo]]=$B49,IF(DATOS_[[AGRUP. VALOR. PTO.]:[AGRUP. VALOR. PTO.]]=$B48,IF(DATOS_[[Check Periodo Ref.]:[Check Periodo Ref.]]="Dentro",DATOS_[Conc.Sal.16]))))),
0)</f>
        <v>0</v>
      </c>
      <c r="V49" s="93">
        <f t="array" ref="V49">IFERROR(
AVERAGE((IF(DATOS_[[Sexo]:[Sexo]]=$B49,IF(DATOS_[[AGRUP. VALOR. PTO.]:[AGRUP. VALOR. PTO.]]=$B48,IF(DATOS_[[Check Periodo Ref.]:[Check Periodo Ref.]]="Dentro",DATOS_[Conc.Sal.17]))))),
0)</f>
        <v>0</v>
      </c>
      <c r="W49" s="93">
        <f t="array" ref="W49">IFERROR(
AVERAGE((IF(DATOS_[[Sexo]:[Sexo]]=$B49,IF(DATOS_[[AGRUP. VALOR. PTO.]:[AGRUP. VALOR. PTO.]]=$B48,IF(DATOS_[[Check Periodo Ref.]:[Check Periodo Ref.]]="Dentro",DATOS_[Conc.Sal.18]))))),
0)</f>
        <v>0</v>
      </c>
      <c r="X49" s="93">
        <f t="array" ref="X49">IFERROR(
AVERAGE((IF(DATOS_[[Sexo]:[Sexo]]=$B49,IF(DATOS_[[AGRUP. VALOR. PTO.]:[AGRUP. VALOR. PTO.]]=$B48,IF(DATOS_[[Check Periodo Ref.]:[Check Periodo Ref.]]="Dentro",DATOS_[Conc.Sal.19]))))),
0)</f>
        <v>0</v>
      </c>
      <c r="Y49" s="93">
        <f t="array" ref="Y49">IFERROR(
AVERAGE((IF(DATOS_[[Sexo]:[Sexo]]=$B49,IF(DATOS_[[AGRUP. VALOR. PTO.]:[AGRUP. VALOR. PTO.]]=$B48,IF(DATOS_[[Check Periodo Ref.]:[Check Periodo Ref.]]="Dentro",DATOS_[Conc.Sal.20]))))),
0)</f>
        <v>0</v>
      </c>
      <c r="Z49" s="93">
        <f t="array" ref="Z49">IFERROR(
AVERAGE((IF(DATOS_[[Sexo]:[Sexo]]=$B49,IF(DATOS_[[AGRUP. VALOR. PTO.]:[AGRUP. VALOR. PTO.]]=$B48,IF(DATOS_[[Check Periodo Ref.]:[Check Periodo Ref.]]="Dentro",DATOS_[Conc.Sal.21]))))),
0)</f>
        <v>0</v>
      </c>
      <c r="AA49" s="93">
        <f t="array" ref="AA49">IFERROR(
AVERAGE((IF(DATOS_[[Sexo]:[Sexo]]=$B49,IF(DATOS_[[AGRUP. VALOR. PTO.]:[AGRUP. VALOR. PTO.]]=$B48,IF(DATOS_[[Check Periodo Ref.]:[Check Periodo Ref.]]="Dentro",DATOS_[Conc.Sal.22]))))),
0)</f>
        <v>0</v>
      </c>
      <c r="AB49" s="93">
        <f t="array" ref="AB49">IFERROR(
AVERAGE((IF(DATOS_[[Sexo]:[Sexo]]=$B49,IF(DATOS_[[AGRUP. VALOR. PTO.]:[AGRUP. VALOR. PTO.]]=$B48,IF(DATOS_[[Check Periodo Ref.]:[Check Periodo Ref.]]="Dentro",DATOS_[Conc.Sal.23]))))),
0)</f>
        <v>0</v>
      </c>
      <c r="AC49" s="93">
        <f t="array" ref="AC49">IFERROR(
AVERAGE((IF(DATOS_[[Sexo]:[Sexo]]=$B49,IF(DATOS_[[AGRUP. VALOR. PTO.]:[AGRUP. VALOR. PTO.]]=$B48,IF(DATOS_[[Check Periodo Ref.]:[Check Periodo Ref.]]="Dentro",DATOS_[Conc.Sal.24]))))),
0)</f>
        <v>0</v>
      </c>
      <c r="AD49" s="93">
        <f t="array" ref="AD49">IFERROR(
AVERAGE((IF(DATOS_[[Sexo]:[Sexo]]=$B49,IF(DATOS_[[AGRUP. VALOR. PTO.]:[AGRUP. VALOR. PTO.]]=$B48,IF(DATOS_[[Check Periodo Ref.]:[Check Periodo Ref.]]="Dentro",DATOS_[Conc.Sal.25]))))),
0)</f>
        <v>0</v>
      </c>
      <c r="AE49" s="93">
        <f t="array" ref="AE49">IFERROR(
AVERAGE((IF(DATOS_[[Sexo]:[Sexo]]=$B49,IF(DATOS_[[AGRUP. VALOR. PTO.]:[AGRUP. VALOR. PTO.]]=$B48,IF(DATOS_[[Check Periodo Ref.]:[Check Periodo Ref.]]="Dentro",DATOS_[Conc.Sal.26]))))),
0)</f>
        <v>0</v>
      </c>
      <c r="AF49" s="93">
        <f t="array" ref="AF49">IFERROR(
AVERAGE((IF(DATOS_[[Sexo]:[Sexo]]=$B49,IF(DATOS_[[AGRUP. VALOR. PTO.]:[AGRUP. VALOR. PTO.]]=$B48,IF(DATOS_[[Check Periodo Ref.]:[Check Periodo Ref.]]="Dentro",DATOS_[Conc.Sal.27]))))),
0)</f>
        <v>0</v>
      </c>
      <c r="AG49" s="93">
        <f t="array" ref="AG49">IFERROR(
AVERAGE((IF(DATOS_[[Sexo]:[Sexo]]=$B49,IF(DATOS_[[AGRUP. VALOR. PTO.]:[AGRUP. VALOR. PTO.]]=$B48,IF(DATOS_[[Check Periodo Ref.]:[Check Periodo Ref.]]="Dentro",DATOS_[Conc.Sal.28]))))),
0)</f>
        <v>0</v>
      </c>
      <c r="AH49" s="93">
        <f t="array" ref="AH49">IFERROR(
AVERAGE((IF(DATOS_[[Sexo]:[Sexo]]=$B49,IF(DATOS_[[AGRUP. VALOR. PTO.]:[AGRUP. VALOR. PTO.]]=$B48,IF(DATOS_[[Check Periodo Ref.]:[Check Periodo Ref.]]="Dentro",DATOS_[Conc.Sal.29]))))),
0)</f>
        <v>0</v>
      </c>
      <c r="AI49" s="93">
        <f t="array" ref="AI49">IFERROR(
AVERAGE((IF(DATOS_[[Sexo]:[Sexo]]=$B49,IF(DATOS_[[AGRUP. VALOR. PTO.]:[AGRUP. VALOR. PTO.]]=$B48,IF(DATOS_[[Check Periodo Ref.]:[Check Periodo Ref.]]="Dentro",DATOS_[Conc.Sal.30]))))),
0)</f>
        <v>0</v>
      </c>
      <c r="AJ49" s="94">
        <f t="array" ref="AJ49">IFERROR(
AVERAGE(IF(DATOS_[Sexo]=$B49,IF(DATOS_[AGRUP. VALOR. PTO.]=$B48,IF(DATOS_[Check Periodo Ref.]="Dentro",DATOS_[Tot COMPL.SAL Ef],FALSE)))),
0)</f>
        <v>0</v>
      </c>
      <c r="AK49" s="96">
        <f t="array" ref="AK49">IFERROR(
AVERAGE(IF(DATOS_[Sexo]=$B49,IF(DATOS_[AGRUP. VALOR. PTO.]=$B48,IF(DATOS_[Check Periodo Ref.]="Dentro",DATOS_[TOTAL SALARIO Ef],FALSE)))),
0)</f>
        <v>0</v>
      </c>
      <c r="AL49" s="95">
        <f t="array" ref="AL49">IFERROR(
AVERAGE((IF(DATOS_[[Sexo]:[Sexo]]=$B49,IF(DATOS_[[AGRUP. VALOR. PTO.]:[AGRUP. VALOR. PTO.]]=$B48,IF(DATOS_[[Check Periodo Ref.]:[Check Periodo Ref.]]="Dentro",DATOS_[C.Extra.01]))))),
0)</f>
        <v>0</v>
      </c>
      <c r="AM49" s="95">
        <f t="array" ref="AM49">IFERROR(
AVERAGE((IF(DATOS_[[Sexo]:[Sexo]]=$B49,IF(DATOS_[[AGRUP. VALOR. PTO.]:[AGRUP. VALOR. PTO.]]=$B48,IF(DATOS_[[Check Periodo Ref.]:[Check Periodo Ref.]]="Dentro",DATOS_[C.Extra.02]))))),
0)</f>
        <v>0</v>
      </c>
      <c r="AN49" s="95">
        <f t="array" ref="AN49">IFERROR(
AVERAGE((IF(DATOS_[[Sexo]:[Sexo]]=$B49,IF(DATOS_[[AGRUP. VALOR. PTO.]:[AGRUP. VALOR. PTO.]]=$B48,IF(DATOS_[[Check Periodo Ref.]:[Check Periodo Ref.]]="Dentro",DATOS_[C.Extra.03]))))),
0)</f>
        <v>0</v>
      </c>
      <c r="AO49" s="95">
        <f t="array" ref="AO49">IFERROR(
AVERAGE((IF(DATOS_[[Sexo]:[Sexo]]=$B49,IF(DATOS_[[AGRUP. VALOR. PTO.]:[AGRUP. VALOR. PTO.]]=$B48,IF(DATOS_[[Check Periodo Ref.]:[Check Periodo Ref.]]="Dentro",DATOS_[C.Extra.04]))))),
0)</f>
        <v>0</v>
      </c>
      <c r="AP49" s="95">
        <f t="array" ref="AP49">IFERROR(
AVERAGE((IF(DATOS_[[Sexo]:[Sexo]]=$B49,IF(DATOS_[[AGRUP. VALOR. PTO.]:[AGRUP. VALOR. PTO.]]=$B48,IF(DATOS_[[Check Periodo Ref.]:[Check Periodo Ref.]]="Dentro",DATOS_[C.Extra.05]))))),
0)</f>
        <v>0</v>
      </c>
      <c r="AQ49" s="97">
        <f t="array" ref="AQ49">IFERROR(
AVERAGE(IF(DATOS_[Sexo]=$B49,IF(DATOS_[AGRUP. VALOR. PTO.]=$B48,IF(DATOS_[Check Periodo Ref.]="Dentro",DATOS_[Tot Extrasalarial Ef],FALSE)))),
0)</f>
        <v>0</v>
      </c>
      <c r="AR49" s="98">
        <f t="array" ref="AR49">IFERROR(
AVERAGE(IF(DATOS_[Sexo]=$B49,IF(DATOS_[AGRUP. VALOR. PTO.]=$B48,IF(DATOS_[Check Periodo Ref.]="Dentro",DATOS_[TOTAL Retrib Ef],FALSE)))),
0)</f>
        <v>0</v>
      </c>
    </row>
    <row r="50" spans="1:44" x14ac:dyDescent="0.3">
      <c r="A50" s="48" t="str">
        <f t="shared" ref="A50" si="50">+A49</f>
        <v>[ocultar]</v>
      </c>
      <c r="B50" s="46" t="s">
        <v>163</v>
      </c>
      <c r="C50" s="45">
        <f t="array" ref="C50">SUM(IF($B50=DATOS_[Sexo],
IF($B48=DATOS_[AGRUP. VALOR. PTO.],
IF("Dentro"=DATOS_[Check Periodo Ref.],
1/(COUNTIFS(DATOS_[Sexo],$B50,DATOS_[AGRUP. VALOR. PTO.],$B48,DATOS_[Check Periodo Ref.],"Dentro",DATOS_[id],DATOS_[id]))))))</f>
        <v>0</v>
      </c>
      <c r="D50" s="47">
        <f>COUNTIFS(DATOS_[AGRUP. VALOR. PTO.],$B48,DATOS_[Sexo],$B50,DATOS_[Check Periodo Ref.],"Dentro")</f>
        <v>0</v>
      </c>
      <c r="E50" s="92">
        <f t="array" ref="E50">IFERROR(
AVERAGE(IF(DATOS_[Sexo]=$B50,IF(DATOS_[AGRUP. VALOR. PTO.]=$B48,IF(DATOS_[Check Periodo Ref.]="Dentro",DATOS_[SALARIO BASE Ef],FALSE)))),
0)</f>
        <v>0</v>
      </c>
      <c r="F50" s="93">
        <f t="array" ref="F50">IFERROR(
AVERAGE((IF(DATOS_[[Sexo]:[Sexo]]=$B50,IF(DATOS_[[AGRUP. VALOR. PTO.]:[AGRUP. VALOR. PTO.]]=$B48,IF(DATOS_[[Check Periodo Ref.]:[Check Periodo Ref.]]="Dentro",DATOS_[Conc.Sal.01]))))),
0)</f>
        <v>0</v>
      </c>
      <c r="G50" s="93">
        <f t="array" ref="G50">IFERROR(
AVERAGE((IF(DATOS_[[Sexo]:[Sexo]]=$B50,IF(DATOS_[[AGRUP. VALOR. PTO.]:[AGRUP. VALOR. PTO.]]=$B48,IF(DATOS_[[Check Periodo Ref.]:[Check Periodo Ref.]]="Dentro",DATOS_[Conc.Sal.02]))))),
0)</f>
        <v>0</v>
      </c>
      <c r="H50" s="93">
        <f t="array" ref="H50">IFERROR(
AVERAGE((IF(DATOS_[[Sexo]:[Sexo]]=$B50,IF(DATOS_[[AGRUP. VALOR. PTO.]:[AGRUP. VALOR. PTO.]]=$B48,IF(DATOS_[[Check Periodo Ref.]:[Check Periodo Ref.]]="Dentro",DATOS_[Conc.Sal.03]))))),
0)</f>
        <v>0</v>
      </c>
      <c r="I50" s="93">
        <f t="array" ref="I50">IFERROR(
AVERAGE((IF(DATOS_[[Sexo]:[Sexo]]=$B50,IF(DATOS_[[AGRUP. VALOR. PTO.]:[AGRUP. VALOR. PTO.]]=$B48,IF(DATOS_[[Check Periodo Ref.]:[Check Periodo Ref.]]="Dentro",DATOS_[Conc.Sal.04]))))),
0)</f>
        <v>0</v>
      </c>
      <c r="J50" s="93">
        <f t="array" ref="J50">IFERROR(
AVERAGE((IF(DATOS_[[Sexo]:[Sexo]]=$B50,IF(DATOS_[[AGRUP. VALOR. PTO.]:[AGRUP. VALOR. PTO.]]=$B48,IF(DATOS_[[Check Periodo Ref.]:[Check Periodo Ref.]]="Dentro",DATOS_[Conc.Sal.05]))))),
0)</f>
        <v>0</v>
      </c>
      <c r="K50" s="93">
        <f t="array" ref="K50">IFERROR(
AVERAGE((IF(DATOS_[[Sexo]:[Sexo]]=$B50,IF(DATOS_[[AGRUP. VALOR. PTO.]:[AGRUP. VALOR. PTO.]]=$B48,IF(DATOS_[[Check Periodo Ref.]:[Check Periodo Ref.]]="Dentro",DATOS_[Conc.Sal.06]))))),
0)</f>
        <v>0</v>
      </c>
      <c r="L50" s="93">
        <f t="array" ref="L50">IFERROR(
AVERAGE((IF(DATOS_[[Sexo]:[Sexo]]=$B50,IF(DATOS_[[AGRUP. VALOR. PTO.]:[AGRUP. VALOR. PTO.]]=$B48,IF(DATOS_[[Check Periodo Ref.]:[Check Periodo Ref.]]="Dentro",DATOS_[Conc.Sal.07]))))),
0)</f>
        <v>0</v>
      </c>
      <c r="M50" s="93">
        <f t="array" ref="M50">IFERROR(
AVERAGE((IF(DATOS_[[Sexo]:[Sexo]]=$B50,IF(DATOS_[[AGRUP. VALOR. PTO.]:[AGRUP. VALOR. PTO.]]=$B48,IF(DATOS_[[Check Periodo Ref.]:[Check Periodo Ref.]]="Dentro",DATOS_[Conc.Sal.08]))))),
0)</f>
        <v>0</v>
      </c>
      <c r="N50" s="93">
        <f t="array" ref="N50">IFERROR(
AVERAGE((IF(DATOS_[[Sexo]:[Sexo]]=$B50,IF(DATOS_[[AGRUP. VALOR. PTO.]:[AGRUP. VALOR. PTO.]]=$B48,IF(DATOS_[[Check Periodo Ref.]:[Check Periodo Ref.]]="Dentro",DATOS_[Conc.Sal.09]))))),
0)</f>
        <v>0</v>
      </c>
      <c r="O50" s="93">
        <f t="array" ref="O50">IFERROR(
AVERAGE((IF(DATOS_[[Sexo]:[Sexo]]=$B50,IF(DATOS_[[AGRUP. VALOR. PTO.]:[AGRUP. VALOR. PTO.]]=$B48,IF(DATOS_[[Check Periodo Ref.]:[Check Periodo Ref.]]="Dentro",DATOS_[Conc.Sal.10]))))),
0)</f>
        <v>0</v>
      </c>
      <c r="P50" s="93">
        <f t="array" ref="P50">IFERROR(
AVERAGE((IF(DATOS_[[Sexo]:[Sexo]]=$B50,IF(DATOS_[[AGRUP. VALOR. PTO.]:[AGRUP. VALOR. PTO.]]=$B48,IF(DATOS_[[Check Periodo Ref.]:[Check Periodo Ref.]]="Dentro",DATOS_[Conc.Sal.11]))))),
0)</f>
        <v>0</v>
      </c>
      <c r="Q50" s="93">
        <f t="array" ref="Q50">IFERROR(
AVERAGE((IF(DATOS_[[Sexo]:[Sexo]]=$B50,IF(DATOS_[[AGRUP. VALOR. PTO.]:[AGRUP. VALOR. PTO.]]=$B48,IF(DATOS_[[Check Periodo Ref.]:[Check Periodo Ref.]]="Dentro",DATOS_[Conc.Sal.12]))))),
0)</f>
        <v>0</v>
      </c>
      <c r="R50" s="93">
        <f t="array" ref="R50">IFERROR(
AVERAGE((IF(DATOS_[[Sexo]:[Sexo]]=$B50,IF(DATOS_[[AGRUP. VALOR. PTO.]:[AGRUP. VALOR. PTO.]]=$B48,IF(DATOS_[[Check Periodo Ref.]:[Check Periodo Ref.]]="Dentro",DATOS_[Conc.Sal.13]))))),
0)</f>
        <v>0</v>
      </c>
      <c r="S50" s="93">
        <f t="array" ref="S50">IFERROR(
AVERAGE((IF(DATOS_[[Sexo]:[Sexo]]=$B50,IF(DATOS_[[AGRUP. VALOR. PTO.]:[AGRUP. VALOR. PTO.]]=$B48,IF(DATOS_[[Check Periodo Ref.]:[Check Periodo Ref.]]="Dentro",DATOS_[Conc.Sal.14]))))),
0)</f>
        <v>0</v>
      </c>
      <c r="T50" s="93">
        <f t="array" ref="T50">IFERROR(
AVERAGE((IF(DATOS_[[Sexo]:[Sexo]]=$B50,IF(DATOS_[[AGRUP. VALOR. PTO.]:[AGRUP. VALOR. PTO.]]=$B48,IF(DATOS_[[Check Periodo Ref.]:[Check Periodo Ref.]]="Dentro",DATOS_[Conc.Sal.15]))))),
0)</f>
        <v>0</v>
      </c>
      <c r="U50" s="93">
        <f t="array" ref="U50">IFERROR(
AVERAGE((IF(DATOS_[[Sexo]:[Sexo]]=$B50,IF(DATOS_[[AGRUP. VALOR. PTO.]:[AGRUP. VALOR. PTO.]]=$B48,IF(DATOS_[[Check Periodo Ref.]:[Check Periodo Ref.]]="Dentro",DATOS_[Conc.Sal.16]))))),
0)</f>
        <v>0</v>
      </c>
      <c r="V50" s="93">
        <f t="array" ref="V50">IFERROR(
AVERAGE((IF(DATOS_[[Sexo]:[Sexo]]=$B50,IF(DATOS_[[AGRUP. VALOR. PTO.]:[AGRUP. VALOR. PTO.]]=$B48,IF(DATOS_[[Check Periodo Ref.]:[Check Periodo Ref.]]="Dentro",DATOS_[Conc.Sal.17]))))),
0)</f>
        <v>0</v>
      </c>
      <c r="W50" s="93">
        <f t="array" ref="W50">IFERROR(
AVERAGE((IF(DATOS_[[Sexo]:[Sexo]]=$B50,IF(DATOS_[[AGRUP. VALOR. PTO.]:[AGRUP. VALOR. PTO.]]=$B48,IF(DATOS_[[Check Periodo Ref.]:[Check Periodo Ref.]]="Dentro",DATOS_[Conc.Sal.18]))))),
0)</f>
        <v>0</v>
      </c>
      <c r="X50" s="93">
        <f t="array" ref="X50">IFERROR(
AVERAGE((IF(DATOS_[[Sexo]:[Sexo]]=$B50,IF(DATOS_[[AGRUP. VALOR. PTO.]:[AGRUP. VALOR. PTO.]]=$B48,IF(DATOS_[[Check Periodo Ref.]:[Check Periodo Ref.]]="Dentro",DATOS_[Conc.Sal.19]))))),
0)</f>
        <v>0</v>
      </c>
      <c r="Y50" s="93">
        <f t="array" ref="Y50">IFERROR(
AVERAGE((IF(DATOS_[[Sexo]:[Sexo]]=$B50,IF(DATOS_[[AGRUP. VALOR. PTO.]:[AGRUP. VALOR. PTO.]]=$B48,IF(DATOS_[[Check Periodo Ref.]:[Check Periodo Ref.]]="Dentro",DATOS_[Conc.Sal.20]))))),
0)</f>
        <v>0</v>
      </c>
      <c r="Z50" s="93">
        <f t="array" ref="Z50">IFERROR(
AVERAGE((IF(DATOS_[[Sexo]:[Sexo]]=$B50,IF(DATOS_[[AGRUP. VALOR. PTO.]:[AGRUP. VALOR. PTO.]]=$B48,IF(DATOS_[[Check Periodo Ref.]:[Check Periodo Ref.]]="Dentro",DATOS_[Conc.Sal.21]))))),
0)</f>
        <v>0</v>
      </c>
      <c r="AA50" s="93">
        <f t="array" ref="AA50">IFERROR(
AVERAGE((IF(DATOS_[[Sexo]:[Sexo]]=$B50,IF(DATOS_[[AGRUP. VALOR. PTO.]:[AGRUP. VALOR. PTO.]]=$B48,IF(DATOS_[[Check Periodo Ref.]:[Check Periodo Ref.]]="Dentro",DATOS_[Conc.Sal.22]))))),
0)</f>
        <v>0</v>
      </c>
      <c r="AB50" s="93">
        <f t="array" ref="AB50">IFERROR(
AVERAGE((IF(DATOS_[[Sexo]:[Sexo]]=$B50,IF(DATOS_[[AGRUP. VALOR. PTO.]:[AGRUP. VALOR. PTO.]]=$B48,IF(DATOS_[[Check Periodo Ref.]:[Check Periodo Ref.]]="Dentro",DATOS_[Conc.Sal.23]))))),
0)</f>
        <v>0</v>
      </c>
      <c r="AC50" s="93">
        <f t="array" ref="AC50">IFERROR(
AVERAGE((IF(DATOS_[[Sexo]:[Sexo]]=$B50,IF(DATOS_[[AGRUP. VALOR. PTO.]:[AGRUP. VALOR. PTO.]]=$B48,IF(DATOS_[[Check Periodo Ref.]:[Check Periodo Ref.]]="Dentro",DATOS_[Conc.Sal.24]))))),
0)</f>
        <v>0</v>
      </c>
      <c r="AD50" s="93">
        <f t="array" ref="AD50">IFERROR(
AVERAGE((IF(DATOS_[[Sexo]:[Sexo]]=$B50,IF(DATOS_[[AGRUP. VALOR. PTO.]:[AGRUP. VALOR. PTO.]]=$B48,IF(DATOS_[[Check Periodo Ref.]:[Check Periodo Ref.]]="Dentro",DATOS_[Conc.Sal.25]))))),
0)</f>
        <v>0</v>
      </c>
      <c r="AE50" s="93">
        <f t="array" ref="AE50">IFERROR(
AVERAGE((IF(DATOS_[[Sexo]:[Sexo]]=$B50,IF(DATOS_[[AGRUP. VALOR. PTO.]:[AGRUP. VALOR. PTO.]]=$B48,IF(DATOS_[[Check Periodo Ref.]:[Check Periodo Ref.]]="Dentro",DATOS_[Conc.Sal.26]))))),
0)</f>
        <v>0</v>
      </c>
      <c r="AF50" s="93">
        <f t="array" ref="AF50">IFERROR(
AVERAGE((IF(DATOS_[[Sexo]:[Sexo]]=$B50,IF(DATOS_[[AGRUP. VALOR. PTO.]:[AGRUP. VALOR. PTO.]]=$B48,IF(DATOS_[[Check Periodo Ref.]:[Check Periodo Ref.]]="Dentro",DATOS_[Conc.Sal.27]))))),
0)</f>
        <v>0</v>
      </c>
      <c r="AG50" s="93">
        <f t="array" ref="AG50">IFERROR(
AVERAGE((IF(DATOS_[[Sexo]:[Sexo]]=$B50,IF(DATOS_[[AGRUP. VALOR. PTO.]:[AGRUP. VALOR. PTO.]]=$B48,IF(DATOS_[[Check Periodo Ref.]:[Check Periodo Ref.]]="Dentro",DATOS_[Conc.Sal.28]))))),
0)</f>
        <v>0</v>
      </c>
      <c r="AH50" s="93">
        <f t="array" ref="AH50">IFERROR(
AVERAGE((IF(DATOS_[[Sexo]:[Sexo]]=$B50,IF(DATOS_[[AGRUP. VALOR. PTO.]:[AGRUP. VALOR. PTO.]]=$B48,IF(DATOS_[[Check Periodo Ref.]:[Check Periodo Ref.]]="Dentro",DATOS_[Conc.Sal.29]))))),
0)</f>
        <v>0</v>
      </c>
      <c r="AI50" s="93">
        <f t="array" ref="AI50">IFERROR(
AVERAGE((IF(DATOS_[[Sexo]:[Sexo]]=$B50,IF(DATOS_[[AGRUP. VALOR. PTO.]:[AGRUP. VALOR. PTO.]]=$B48,IF(DATOS_[[Check Periodo Ref.]:[Check Periodo Ref.]]="Dentro",DATOS_[Conc.Sal.30]))))),
0)</f>
        <v>0</v>
      </c>
      <c r="AJ50" s="94">
        <f t="array" ref="AJ50">IFERROR(
AVERAGE(IF(DATOS_[Sexo]=$B50,IF(DATOS_[AGRUP. VALOR. PTO.]=$B48,IF(DATOS_[Check Periodo Ref.]="Dentro",DATOS_[Tot COMPL.SAL Ef],FALSE)))),
0)</f>
        <v>0</v>
      </c>
      <c r="AK50" s="96">
        <f t="array" ref="AK50">IFERROR(
AVERAGE(IF(DATOS_[Sexo]=$B50,IF(DATOS_[AGRUP. VALOR. PTO.]=$B48,IF(DATOS_[Check Periodo Ref.]="Dentro",DATOS_[TOTAL SALARIO Ef],FALSE)))),
0)</f>
        <v>0</v>
      </c>
      <c r="AL50" s="95">
        <f t="array" ref="AL50">IFERROR(
AVERAGE((IF(DATOS_[[Sexo]:[Sexo]]=$B50,IF(DATOS_[[AGRUP. VALOR. PTO.]:[AGRUP. VALOR. PTO.]]=$B48,IF(DATOS_[[Check Periodo Ref.]:[Check Periodo Ref.]]="Dentro",DATOS_[C.Extra.01]))))),
0)</f>
        <v>0</v>
      </c>
      <c r="AM50" s="95">
        <f t="array" ref="AM50">IFERROR(
AVERAGE((IF(DATOS_[[Sexo]:[Sexo]]=$B50,IF(DATOS_[[AGRUP. VALOR. PTO.]:[AGRUP. VALOR. PTO.]]=$B48,IF(DATOS_[[Check Periodo Ref.]:[Check Periodo Ref.]]="Dentro",DATOS_[C.Extra.02]))))),
0)</f>
        <v>0</v>
      </c>
      <c r="AN50" s="95">
        <f t="array" ref="AN50">IFERROR(
AVERAGE((IF(DATOS_[[Sexo]:[Sexo]]=$B50,IF(DATOS_[[AGRUP. VALOR. PTO.]:[AGRUP. VALOR. PTO.]]=$B48,IF(DATOS_[[Check Periodo Ref.]:[Check Periodo Ref.]]="Dentro",DATOS_[C.Extra.03]))))),
0)</f>
        <v>0</v>
      </c>
      <c r="AO50" s="95">
        <f t="array" ref="AO50">IFERROR(
AVERAGE((IF(DATOS_[[Sexo]:[Sexo]]=$B50,IF(DATOS_[[AGRUP. VALOR. PTO.]:[AGRUP. VALOR. PTO.]]=$B48,IF(DATOS_[[Check Periodo Ref.]:[Check Periodo Ref.]]="Dentro",DATOS_[C.Extra.04]))))),
0)</f>
        <v>0</v>
      </c>
      <c r="AP50" s="95">
        <f t="array" ref="AP50">IFERROR(
AVERAGE((IF(DATOS_[[Sexo]:[Sexo]]=$B50,IF(DATOS_[[AGRUP. VALOR. PTO.]:[AGRUP. VALOR. PTO.]]=$B48,IF(DATOS_[[Check Periodo Ref.]:[Check Periodo Ref.]]="Dentro",DATOS_[C.Extra.05]))))),
0)</f>
        <v>0</v>
      </c>
      <c r="AQ50" s="97">
        <f t="array" ref="AQ50">IFERROR(
AVERAGE(IF(DATOS_[Sexo]=$B50,IF(DATOS_[AGRUP. VALOR. PTO.]=$B48,IF(DATOS_[Check Periodo Ref.]="Dentro",DATOS_[Tot Extrasalarial Ef],FALSE)))),
0)</f>
        <v>0</v>
      </c>
      <c r="AR50" s="98">
        <f t="array" ref="AR50">IFERROR(
AVERAGE(IF(DATOS_[Sexo]=$B50,IF(DATOS_[AGRUP. VALOR. PTO.]=$B48,IF(DATOS_[Check Periodo Ref.]="Dentro",DATOS_[TOTAL Retrib Ef],FALSE)))),
0)</f>
        <v>0</v>
      </c>
    </row>
    <row r="51" spans="1:44" ht="17.25" thickBot="1" x14ac:dyDescent="0.35">
      <c r="A51" s="48" t="str">
        <f t="shared" ref="A51" si="51">+A52</f>
        <v>[ocultar]</v>
      </c>
      <c r="B51" s="51" t="s">
        <v>272</v>
      </c>
      <c r="C51" s="91"/>
      <c r="D51" s="52"/>
      <c r="E51" s="139" t="str">
        <f t="shared" ref="E51:AR51" si="52">IFERROR((E52-E53)/E52,"")</f>
        <v/>
      </c>
      <c r="F51" s="179" t="str">
        <f t="shared" si="52"/>
        <v/>
      </c>
      <c r="G51" s="180" t="str">
        <f t="shared" si="52"/>
        <v/>
      </c>
      <c r="H51" s="180" t="str">
        <f t="shared" si="52"/>
        <v/>
      </c>
      <c r="I51" s="180" t="str">
        <f t="shared" si="52"/>
        <v/>
      </c>
      <c r="J51" s="181" t="str">
        <f t="shared" si="52"/>
        <v/>
      </c>
      <c r="K51" s="182" t="str">
        <f t="shared" si="52"/>
        <v/>
      </c>
      <c r="L51" s="182" t="str">
        <f t="shared" si="52"/>
        <v/>
      </c>
      <c r="M51" s="182" t="str">
        <f t="shared" si="52"/>
        <v/>
      </c>
      <c r="N51" s="182" t="str">
        <f t="shared" si="52"/>
        <v/>
      </c>
      <c r="O51" s="182" t="str">
        <f t="shared" si="52"/>
        <v/>
      </c>
      <c r="P51" s="182" t="str">
        <f t="shared" si="52"/>
        <v/>
      </c>
      <c r="Q51" s="182" t="str">
        <f t="shared" si="52"/>
        <v/>
      </c>
      <c r="R51" s="182" t="str">
        <f t="shared" si="52"/>
        <v/>
      </c>
      <c r="S51" s="182" t="str">
        <f t="shared" si="52"/>
        <v/>
      </c>
      <c r="T51" s="182" t="str">
        <f t="shared" si="52"/>
        <v/>
      </c>
      <c r="U51" s="182" t="str">
        <f t="shared" si="52"/>
        <v/>
      </c>
      <c r="V51" s="181" t="str">
        <f t="shared" si="52"/>
        <v/>
      </c>
      <c r="W51" s="181" t="str">
        <f t="shared" si="52"/>
        <v/>
      </c>
      <c r="X51" s="181" t="str">
        <f t="shared" si="52"/>
        <v/>
      </c>
      <c r="Y51" s="181" t="str">
        <f t="shared" si="52"/>
        <v/>
      </c>
      <c r="Z51" s="181" t="str">
        <f t="shared" si="52"/>
        <v/>
      </c>
      <c r="AA51" s="181" t="str">
        <f t="shared" si="52"/>
        <v/>
      </c>
      <c r="AB51" s="181" t="str">
        <f t="shared" si="52"/>
        <v/>
      </c>
      <c r="AC51" s="181" t="str">
        <f t="shared" si="52"/>
        <v/>
      </c>
      <c r="AD51" s="181" t="str">
        <f t="shared" si="52"/>
        <v/>
      </c>
      <c r="AE51" s="181" t="str">
        <f t="shared" si="52"/>
        <v/>
      </c>
      <c r="AF51" s="181" t="str">
        <f t="shared" si="52"/>
        <v/>
      </c>
      <c r="AG51" s="181" t="str">
        <f t="shared" si="52"/>
        <v/>
      </c>
      <c r="AH51" s="181" t="str">
        <f t="shared" si="52"/>
        <v/>
      </c>
      <c r="AI51" s="181" t="str">
        <f t="shared" si="52"/>
        <v/>
      </c>
      <c r="AJ51" s="140" t="str">
        <f t="shared" si="52"/>
        <v/>
      </c>
      <c r="AK51" s="143" t="str">
        <f t="shared" si="52"/>
        <v/>
      </c>
      <c r="AL51" s="184" t="str">
        <f t="shared" si="52"/>
        <v/>
      </c>
      <c r="AM51" s="184" t="str">
        <f t="shared" si="52"/>
        <v/>
      </c>
      <c r="AN51" s="184" t="str">
        <f t="shared" si="52"/>
        <v/>
      </c>
      <c r="AO51" s="184" t="str">
        <f t="shared" si="52"/>
        <v/>
      </c>
      <c r="AP51" s="184" t="str">
        <f t="shared" si="52"/>
        <v/>
      </c>
      <c r="AQ51" s="141" t="str">
        <f t="shared" si="52"/>
        <v/>
      </c>
      <c r="AR51" s="142" t="str">
        <f t="shared" si="52"/>
        <v/>
      </c>
    </row>
    <row r="52" spans="1:44" x14ac:dyDescent="0.3">
      <c r="A52" s="48" t="str">
        <f t="shared" ref="A52" si="53">+IF(C52+C53=0,"[ocultar]","")</f>
        <v>[ocultar]</v>
      </c>
      <c r="B52" s="46" t="s">
        <v>162</v>
      </c>
      <c r="C52" s="45">
        <f t="array" ref="C52">SUM(IF($B52=DATOS_[Sexo],
IF($B51=DATOS_[AGRUP. VALOR. PTO.],
IF("Dentro"=DATOS_[Check Periodo Ref.],
1/(COUNTIFS(DATOS_[Sexo],$B52,DATOS_[AGRUP. VALOR. PTO.],$B51,DATOS_[Check Periodo Ref.],"Dentro",DATOS_[id],DATOS_[id]))))))</f>
        <v>0</v>
      </c>
      <c r="D52" s="47">
        <f>COUNTIFS(DATOS_[AGRUP. VALOR. PTO.],$B51,DATOS_[Sexo],$B52,DATOS_[Check Periodo Ref.],"Dentro")</f>
        <v>0</v>
      </c>
      <c r="E52" s="92">
        <f t="array" ref="E52">IFERROR(
AVERAGE(IF(DATOS_[Sexo]=$B52,IF(DATOS_[AGRUP. VALOR. PTO.]=$B51,IF(DATOS_[Check Periodo Ref.]="Dentro",DATOS_[SALARIO BASE Ef],FALSE)))),
0)</f>
        <v>0</v>
      </c>
      <c r="F52" s="93">
        <f t="array" ref="F52">IFERROR(
AVERAGE((IF(DATOS_[[Sexo]:[Sexo]]=$B52,IF(DATOS_[[AGRUP. VALOR. PTO.]:[AGRUP. VALOR. PTO.]]=$B51,IF(DATOS_[[Check Periodo Ref.]:[Check Periodo Ref.]]="Dentro",DATOS_[Conc.Sal.01]))))),
0)</f>
        <v>0</v>
      </c>
      <c r="G52" s="93">
        <f t="array" ref="G52">IFERROR(
AVERAGE((IF(DATOS_[[Sexo]:[Sexo]]=$B52,IF(DATOS_[[AGRUP. VALOR. PTO.]:[AGRUP. VALOR. PTO.]]=$B51,IF(DATOS_[[Check Periodo Ref.]:[Check Periodo Ref.]]="Dentro",DATOS_[Conc.Sal.02]))))),
0)</f>
        <v>0</v>
      </c>
      <c r="H52" s="93">
        <f t="array" ref="H52">IFERROR(
AVERAGE((IF(DATOS_[[Sexo]:[Sexo]]=$B52,IF(DATOS_[[AGRUP. VALOR. PTO.]:[AGRUP. VALOR. PTO.]]=$B51,IF(DATOS_[[Check Periodo Ref.]:[Check Periodo Ref.]]="Dentro",DATOS_[Conc.Sal.03]))))),
0)</f>
        <v>0</v>
      </c>
      <c r="I52" s="93">
        <f t="array" ref="I52">IFERROR(
AVERAGE((IF(DATOS_[[Sexo]:[Sexo]]=$B52,IF(DATOS_[[AGRUP. VALOR. PTO.]:[AGRUP. VALOR. PTO.]]=$B51,IF(DATOS_[[Check Periodo Ref.]:[Check Periodo Ref.]]="Dentro",DATOS_[Conc.Sal.04]))))),
0)</f>
        <v>0</v>
      </c>
      <c r="J52" s="93">
        <f t="array" ref="J52">IFERROR(
AVERAGE((IF(DATOS_[[Sexo]:[Sexo]]=$B52,IF(DATOS_[[AGRUP. VALOR. PTO.]:[AGRUP. VALOR. PTO.]]=$B51,IF(DATOS_[[Check Periodo Ref.]:[Check Periodo Ref.]]="Dentro",DATOS_[Conc.Sal.05]))))),
0)</f>
        <v>0</v>
      </c>
      <c r="K52" s="93">
        <f t="array" ref="K52">IFERROR(
AVERAGE((IF(DATOS_[[Sexo]:[Sexo]]=$B52,IF(DATOS_[[AGRUP. VALOR. PTO.]:[AGRUP. VALOR. PTO.]]=$B51,IF(DATOS_[[Check Periodo Ref.]:[Check Periodo Ref.]]="Dentro",DATOS_[Conc.Sal.06]))))),
0)</f>
        <v>0</v>
      </c>
      <c r="L52" s="93">
        <f t="array" ref="L52">IFERROR(
AVERAGE((IF(DATOS_[[Sexo]:[Sexo]]=$B52,IF(DATOS_[[AGRUP. VALOR. PTO.]:[AGRUP. VALOR. PTO.]]=$B51,IF(DATOS_[[Check Periodo Ref.]:[Check Periodo Ref.]]="Dentro",DATOS_[Conc.Sal.07]))))),
0)</f>
        <v>0</v>
      </c>
      <c r="M52" s="93">
        <f t="array" ref="M52">IFERROR(
AVERAGE((IF(DATOS_[[Sexo]:[Sexo]]=$B52,IF(DATOS_[[AGRUP. VALOR. PTO.]:[AGRUP. VALOR. PTO.]]=$B51,IF(DATOS_[[Check Periodo Ref.]:[Check Periodo Ref.]]="Dentro",DATOS_[Conc.Sal.08]))))),
0)</f>
        <v>0</v>
      </c>
      <c r="N52" s="93">
        <f t="array" ref="N52">IFERROR(
AVERAGE((IF(DATOS_[[Sexo]:[Sexo]]=$B52,IF(DATOS_[[AGRUP. VALOR. PTO.]:[AGRUP. VALOR. PTO.]]=$B51,IF(DATOS_[[Check Periodo Ref.]:[Check Periodo Ref.]]="Dentro",DATOS_[Conc.Sal.09]))))),
0)</f>
        <v>0</v>
      </c>
      <c r="O52" s="93">
        <f t="array" ref="O52">IFERROR(
AVERAGE((IF(DATOS_[[Sexo]:[Sexo]]=$B52,IF(DATOS_[[AGRUP. VALOR. PTO.]:[AGRUP. VALOR. PTO.]]=$B51,IF(DATOS_[[Check Periodo Ref.]:[Check Periodo Ref.]]="Dentro",DATOS_[Conc.Sal.10]))))),
0)</f>
        <v>0</v>
      </c>
      <c r="P52" s="93">
        <f t="array" ref="P52">IFERROR(
AVERAGE((IF(DATOS_[[Sexo]:[Sexo]]=$B52,IF(DATOS_[[AGRUP. VALOR. PTO.]:[AGRUP. VALOR. PTO.]]=$B51,IF(DATOS_[[Check Periodo Ref.]:[Check Periodo Ref.]]="Dentro",DATOS_[Conc.Sal.11]))))),
0)</f>
        <v>0</v>
      </c>
      <c r="Q52" s="93">
        <f t="array" ref="Q52">IFERROR(
AVERAGE((IF(DATOS_[[Sexo]:[Sexo]]=$B52,IF(DATOS_[[AGRUP. VALOR. PTO.]:[AGRUP. VALOR. PTO.]]=$B51,IF(DATOS_[[Check Periodo Ref.]:[Check Periodo Ref.]]="Dentro",DATOS_[Conc.Sal.12]))))),
0)</f>
        <v>0</v>
      </c>
      <c r="R52" s="93">
        <f t="array" ref="R52">IFERROR(
AVERAGE((IF(DATOS_[[Sexo]:[Sexo]]=$B52,IF(DATOS_[[AGRUP. VALOR. PTO.]:[AGRUP. VALOR. PTO.]]=$B51,IF(DATOS_[[Check Periodo Ref.]:[Check Periodo Ref.]]="Dentro",DATOS_[Conc.Sal.13]))))),
0)</f>
        <v>0</v>
      </c>
      <c r="S52" s="93">
        <f t="array" ref="S52">IFERROR(
AVERAGE((IF(DATOS_[[Sexo]:[Sexo]]=$B52,IF(DATOS_[[AGRUP. VALOR. PTO.]:[AGRUP. VALOR. PTO.]]=$B51,IF(DATOS_[[Check Periodo Ref.]:[Check Periodo Ref.]]="Dentro",DATOS_[Conc.Sal.14]))))),
0)</f>
        <v>0</v>
      </c>
      <c r="T52" s="93">
        <f t="array" ref="T52">IFERROR(
AVERAGE((IF(DATOS_[[Sexo]:[Sexo]]=$B52,IF(DATOS_[[AGRUP. VALOR. PTO.]:[AGRUP. VALOR. PTO.]]=$B51,IF(DATOS_[[Check Periodo Ref.]:[Check Periodo Ref.]]="Dentro",DATOS_[Conc.Sal.15]))))),
0)</f>
        <v>0</v>
      </c>
      <c r="U52" s="93">
        <f t="array" ref="U52">IFERROR(
AVERAGE((IF(DATOS_[[Sexo]:[Sexo]]=$B52,IF(DATOS_[[AGRUP. VALOR. PTO.]:[AGRUP. VALOR. PTO.]]=$B51,IF(DATOS_[[Check Periodo Ref.]:[Check Periodo Ref.]]="Dentro",DATOS_[Conc.Sal.16]))))),
0)</f>
        <v>0</v>
      </c>
      <c r="V52" s="93">
        <f t="array" ref="V52">IFERROR(
AVERAGE((IF(DATOS_[[Sexo]:[Sexo]]=$B52,IF(DATOS_[[AGRUP. VALOR. PTO.]:[AGRUP. VALOR. PTO.]]=$B51,IF(DATOS_[[Check Periodo Ref.]:[Check Periodo Ref.]]="Dentro",DATOS_[Conc.Sal.17]))))),
0)</f>
        <v>0</v>
      </c>
      <c r="W52" s="93">
        <f t="array" ref="W52">IFERROR(
AVERAGE((IF(DATOS_[[Sexo]:[Sexo]]=$B52,IF(DATOS_[[AGRUP. VALOR. PTO.]:[AGRUP. VALOR. PTO.]]=$B51,IF(DATOS_[[Check Periodo Ref.]:[Check Periodo Ref.]]="Dentro",DATOS_[Conc.Sal.18]))))),
0)</f>
        <v>0</v>
      </c>
      <c r="X52" s="93">
        <f t="array" ref="X52">IFERROR(
AVERAGE((IF(DATOS_[[Sexo]:[Sexo]]=$B52,IF(DATOS_[[AGRUP. VALOR. PTO.]:[AGRUP. VALOR. PTO.]]=$B51,IF(DATOS_[[Check Periodo Ref.]:[Check Periodo Ref.]]="Dentro",DATOS_[Conc.Sal.19]))))),
0)</f>
        <v>0</v>
      </c>
      <c r="Y52" s="93">
        <f t="array" ref="Y52">IFERROR(
AVERAGE((IF(DATOS_[[Sexo]:[Sexo]]=$B52,IF(DATOS_[[AGRUP. VALOR. PTO.]:[AGRUP. VALOR. PTO.]]=$B51,IF(DATOS_[[Check Periodo Ref.]:[Check Periodo Ref.]]="Dentro",DATOS_[Conc.Sal.20]))))),
0)</f>
        <v>0</v>
      </c>
      <c r="Z52" s="93">
        <f t="array" ref="Z52">IFERROR(
AVERAGE((IF(DATOS_[[Sexo]:[Sexo]]=$B52,IF(DATOS_[[AGRUP. VALOR. PTO.]:[AGRUP. VALOR. PTO.]]=$B51,IF(DATOS_[[Check Periodo Ref.]:[Check Periodo Ref.]]="Dentro",DATOS_[Conc.Sal.21]))))),
0)</f>
        <v>0</v>
      </c>
      <c r="AA52" s="93">
        <f t="array" ref="AA52">IFERROR(
AVERAGE((IF(DATOS_[[Sexo]:[Sexo]]=$B52,IF(DATOS_[[AGRUP. VALOR. PTO.]:[AGRUP. VALOR. PTO.]]=$B51,IF(DATOS_[[Check Periodo Ref.]:[Check Periodo Ref.]]="Dentro",DATOS_[Conc.Sal.22]))))),
0)</f>
        <v>0</v>
      </c>
      <c r="AB52" s="93">
        <f t="array" ref="AB52">IFERROR(
AVERAGE((IF(DATOS_[[Sexo]:[Sexo]]=$B52,IF(DATOS_[[AGRUP. VALOR. PTO.]:[AGRUP. VALOR. PTO.]]=$B51,IF(DATOS_[[Check Periodo Ref.]:[Check Periodo Ref.]]="Dentro",DATOS_[Conc.Sal.23]))))),
0)</f>
        <v>0</v>
      </c>
      <c r="AC52" s="93">
        <f t="array" ref="AC52">IFERROR(
AVERAGE((IF(DATOS_[[Sexo]:[Sexo]]=$B52,IF(DATOS_[[AGRUP. VALOR. PTO.]:[AGRUP. VALOR. PTO.]]=$B51,IF(DATOS_[[Check Periodo Ref.]:[Check Periodo Ref.]]="Dentro",DATOS_[Conc.Sal.24]))))),
0)</f>
        <v>0</v>
      </c>
      <c r="AD52" s="93">
        <f t="array" ref="AD52">IFERROR(
AVERAGE((IF(DATOS_[[Sexo]:[Sexo]]=$B52,IF(DATOS_[[AGRUP. VALOR. PTO.]:[AGRUP. VALOR. PTO.]]=$B51,IF(DATOS_[[Check Periodo Ref.]:[Check Periodo Ref.]]="Dentro",DATOS_[Conc.Sal.25]))))),
0)</f>
        <v>0</v>
      </c>
      <c r="AE52" s="93">
        <f t="array" ref="AE52">IFERROR(
AVERAGE((IF(DATOS_[[Sexo]:[Sexo]]=$B52,IF(DATOS_[[AGRUP. VALOR. PTO.]:[AGRUP. VALOR. PTO.]]=$B51,IF(DATOS_[[Check Periodo Ref.]:[Check Periodo Ref.]]="Dentro",DATOS_[Conc.Sal.26]))))),
0)</f>
        <v>0</v>
      </c>
      <c r="AF52" s="93">
        <f t="array" ref="AF52">IFERROR(
AVERAGE((IF(DATOS_[[Sexo]:[Sexo]]=$B52,IF(DATOS_[[AGRUP. VALOR. PTO.]:[AGRUP. VALOR. PTO.]]=$B51,IF(DATOS_[[Check Periodo Ref.]:[Check Periodo Ref.]]="Dentro",DATOS_[Conc.Sal.27]))))),
0)</f>
        <v>0</v>
      </c>
      <c r="AG52" s="93">
        <f t="array" ref="AG52">IFERROR(
AVERAGE((IF(DATOS_[[Sexo]:[Sexo]]=$B52,IF(DATOS_[[AGRUP. VALOR. PTO.]:[AGRUP. VALOR. PTO.]]=$B51,IF(DATOS_[[Check Periodo Ref.]:[Check Periodo Ref.]]="Dentro",DATOS_[Conc.Sal.28]))))),
0)</f>
        <v>0</v>
      </c>
      <c r="AH52" s="93">
        <f t="array" ref="AH52">IFERROR(
AVERAGE((IF(DATOS_[[Sexo]:[Sexo]]=$B52,IF(DATOS_[[AGRUP. VALOR. PTO.]:[AGRUP. VALOR. PTO.]]=$B51,IF(DATOS_[[Check Periodo Ref.]:[Check Periodo Ref.]]="Dentro",DATOS_[Conc.Sal.29]))))),
0)</f>
        <v>0</v>
      </c>
      <c r="AI52" s="93">
        <f t="array" ref="AI52">IFERROR(
AVERAGE((IF(DATOS_[[Sexo]:[Sexo]]=$B52,IF(DATOS_[[AGRUP. VALOR. PTO.]:[AGRUP. VALOR. PTO.]]=$B51,IF(DATOS_[[Check Periodo Ref.]:[Check Periodo Ref.]]="Dentro",DATOS_[Conc.Sal.30]))))),
0)</f>
        <v>0</v>
      </c>
      <c r="AJ52" s="94">
        <f t="array" ref="AJ52">IFERROR(
AVERAGE(IF(DATOS_[Sexo]=$B52,IF(DATOS_[AGRUP. VALOR. PTO.]=$B51,IF(DATOS_[Check Periodo Ref.]="Dentro",DATOS_[Tot COMPL.SAL Ef],FALSE)))),
0)</f>
        <v>0</v>
      </c>
      <c r="AK52" s="96">
        <f t="array" ref="AK52">IFERROR(
AVERAGE(IF(DATOS_[Sexo]=$B52,IF(DATOS_[AGRUP. VALOR. PTO.]=$B51,IF(DATOS_[Check Periodo Ref.]="Dentro",DATOS_[TOTAL SALARIO Ef],FALSE)))),
0)</f>
        <v>0</v>
      </c>
      <c r="AL52" s="95">
        <f t="array" ref="AL52">IFERROR(
AVERAGE((IF(DATOS_[[Sexo]:[Sexo]]=$B52,IF(DATOS_[[AGRUP. VALOR. PTO.]:[AGRUP. VALOR. PTO.]]=$B51,IF(DATOS_[[Check Periodo Ref.]:[Check Periodo Ref.]]="Dentro",DATOS_[C.Extra.01]))))),
0)</f>
        <v>0</v>
      </c>
      <c r="AM52" s="95">
        <f t="array" ref="AM52">IFERROR(
AVERAGE((IF(DATOS_[[Sexo]:[Sexo]]=$B52,IF(DATOS_[[AGRUP. VALOR. PTO.]:[AGRUP. VALOR. PTO.]]=$B51,IF(DATOS_[[Check Periodo Ref.]:[Check Periodo Ref.]]="Dentro",DATOS_[C.Extra.02]))))),
0)</f>
        <v>0</v>
      </c>
      <c r="AN52" s="95">
        <f t="array" ref="AN52">IFERROR(
AVERAGE((IF(DATOS_[[Sexo]:[Sexo]]=$B52,IF(DATOS_[[AGRUP. VALOR. PTO.]:[AGRUP. VALOR. PTO.]]=$B51,IF(DATOS_[[Check Periodo Ref.]:[Check Periodo Ref.]]="Dentro",DATOS_[C.Extra.03]))))),
0)</f>
        <v>0</v>
      </c>
      <c r="AO52" s="95">
        <f t="array" ref="AO52">IFERROR(
AVERAGE((IF(DATOS_[[Sexo]:[Sexo]]=$B52,IF(DATOS_[[AGRUP. VALOR. PTO.]:[AGRUP. VALOR. PTO.]]=$B51,IF(DATOS_[[Check Periodo Ref.]:[Check Periodo Ref.]]="Dentro",DATOS_[C.Extra.04]))))),
0)</f>
        <v>0</v>
      </c>
      <c r="AP52" s="95">
        <f t="array" ref="AP52">IFERROR(
AVERAGE((IF(DATOS_[[Sexo]:[Sexo]]=$B52,IF(DATOS_[[AGRUP. VALOR. PTO.]:[AGRUP. VALOR. PTO.]]=$B51,IF(DATOS_[[Check Periodo Ref.]:[Check Periodo Ref.]]="Dentro",DATOS_[C.Extra.05]))))),
0)</f>
        <v>0</v>
      </c>
      <c r="AQ52" s="97">
        <f t="array" ref="AQ52">IFERROR(
AVERAGE(IF(DATOS_[Sexo]=$B52,IF(DATOS_[AGRUP. VALOR. PTO.]=$B51,IF(DATOS_[Check Periodo Ref.]="Dentro",DATOS_[Tot Extrasalarial Ef],FALSE)))),
0)</f>
        <v>0</v>
      </c>
      <c r="AR52" s="98">
        <f t="array" ref="AR52">IFERROR(
AVERAGE(IF(DATOS_[Sexo]=$B52,IF(DATOS_[AGRUP. VALOR. PTO.]=$B51,IF(DATOS_[Check Periodo Ref.]="Dentro",DATOS_[TOTAL Retrib Ef],FALSE)))),
0)</f>
        <v>0</v>
      </c>
    </row>
    <row r="53" spans="1:44" x14ac:dyDescent="0.3">
      <c r="A53" s="48" t="str">
        <f t="shared" ref="A53" si="54">+A52</f>
        <v>[ocultar]</v>
      </c>
      <c r="B53" s="46" t="s">
        <v>163</v>
      </c>
      <c r="C53" s="45">
        <f t="array" ref="C53">SUM(IF($B53=DATOS_[Sexo],
IF($B51=DATOS_[AGRUP. VALOR. PTO.],
IF("Dentro"=DATOS_[Check Periodo Ref.],
1/(COUNTIFS(DATOS_[Sexo],$B53,DATOS_[AGRUP. VALOR. PTO.],$B51,DATOS_[Check Periodo Ref.],"Dentro",DATOS_[id],DATOS_[id]))))))</f>
        <v>0</v>
      </c>
      <c r="D53" s="47">
        <f>COUNTIFS(DATOS_[AGRUP. VALOR. PTO.],$B51,DATOS_[Sexo],$B53,DATOS_[Check Periodo Ref.],"Dentro")</f>
        <v>0</v>
      </c>
      <c r="E53" s="92">
        <f t="array" ref="E53">IFERROR(
AVERAGE(IF(DATOS_[Sexo]=$B53,IF(DATOS_[AGRUP. VALOR. PTO.]=$B51,IF(DATOS_[Check Periodo Ref.]="Dentro",DATOS_[SALARIO BASE Ef],FALSE)))),
0)</f>
        <v>0</v>
      </c>
      <c r="F53" s="93">
        <f t="array" ref="F53">IFERROR(
AVERAGE((IF(DATOS_[[Sexo]:[Sexo]]=$B53,IF(DATOS_[[AGRUP. VALOR. PTO.]:[AGRUP. VALOR. PTO.]]=$B51,IF(DATOS_[[Check Periodo Ref.]:[Check Periodo Ref.]]="Dentro",DATOS_[Conc.Sal.01]))))),
0)</f>
        <v>0</v>
      </c>
      <c r="G53" s="93">
        <f t="array" ref="G53">IFERROR(
AVERAGE((IF(DATOS_[[Sexo]:[Sexo]]=$B53,IF(DATOS_[[AGRUP. VALOR. PTO.]:[AGRUP. VALOR. PTO.]]=$B51,IF(DATOS_[[Check Periodo Ref.]:[Check Periodo Ref.]]="Dentro",DATOS_[Conc.Sal.02]))))),
0)</f>
        <v>0</v>
      </c>
      <c r="H53" s="93">
        <f t="array" ref="H53">IFERROR(
AVERAGE((IF(DATOS_[[Sexo]:[Sexo]]=$B53,IF(DATOS_[[AGRUP. VALOR. PTO.]:[AGRUP. VALOR. PTO.]]=$B51,IF(DATOS_[[Check Periodo Ref.]:[Check Periodo Ref.]]="Dentro",DATOS_[Conc.Sal.03]))))),
0)</f>
        <v>0</v>
      </c>
      <c r="I53" s="93">
        <f t="array" ref="I53">IFERROR(
AVERAGE((IF(DATOS_[[Sexo]:[Sexo]]=$B53,IF(DATOS_[[AGRUP. VALOR. PTO.]:[AGRUP. VALOR. PTO.]]=$B51,IF(DATOS_[[Check Periodo Ref.]:[Check Periodo Ref.]]="Dentro",DATOS_[Conc.Sal.04]))))),
0)</f>
        <v>0</v>
      </c>
      <c r="J53" s="93">
        <f t="array" ref="J53">IFERROR(
AVERAGE((IF(DATOS_[[Sexo]:[Sexo]]=$B53,IF(DATOS_[[AGRUP. VALOR. PTO.]:[AGRUP. VALOR. PTO.]]=$B51,IF(DATOS_[[Check Periodo Ref.]:[Check Periodo Ref.]]="Dentro",DATOS_[Conc.Sal.05]))))),
0)</f>
        <v>0</v>
      </c>
      <c r="K53" s="93">
        <f t="array" ref="K53">IFERROR(
AVERAGE((IF(DATOS_[[Sexo]:[Sexo]]=$B53,IF(DATOS_[[AGRUP. VALOR. PTO.]:[AGRUP. VALOR. PTO.]]=$B51,IF(DATOS_[[Check Periodo Ref.]:[Check Periodo Ref.]]="Dentro",DATOS_[Conc.Sal.06]))))),
0)</f>
        <v>0</v>
      </c>
      <c r="L53" s="93">
        <f t="array" ref="L53">IFERROR(
AVERAGE((IF(DATOS_[[Sexo]:[Sexo]]=$B53,IF(DATOS_[[AGRUP. VALOR. PTO.]:[AGRUP. VALOR. PTO.]]=$B51,IF(DATOS_[[Check Periodo Ref.]:[Check Periodo Ref.]]="Dentro",DATOS_[Conc.Sal.07]))))),
0)</f>
        <v>0</v>
      </c>
      <c r="M53" s="93">
        <f t="array" ref="M53">IFERROR(
AVERAGE((IF(DATOS_[[Sexo]:[Sexo]]=$B53,IF(DATOS_[[AGRUP. VALOR. PTO.]:[AGRUP. VALOR. PTO.]]=$B51,IF(DATOS_[[Check Periodo Ref.]:[Check Periodo Ref.]]="Dentro",DATOS_[Conc.Sal.08]))))),
0)</f>
        <v>0</v>
      </c>
      <c r="N53" s="93">
        <f t="array" ref="N53">IFERROR(
AVERAGE((IF(DATOS_[[Sexo]:[Sexo]]=$B53,IF(DATOS_[[AGRUP. VALOR. PTO.]:[AGRUP. VALOR. PTO.]]=$B51,IF(DATOS_[[Check Periodo Ref.]:[Check Periodo Ref.]]="Dentro",DATOS_[Conc.Sal.09]))))),
0)</f>
        <v>0</v>
      </c>
      <c r="O53" s="93">
        <f t="array" ref="O53">IFERROR(
AVERAGE((IF(DATOS_[[Sexo]:[Sexo]]=$B53,IF(DATOS_[[AGRUP. VALOR. PTO.]:[AGRUP. VALOR. PTO.]]=$B51,IF(DATOS_[[Check Periodo Ref.]:[Check Periodo Ref.]]="Dentro",DATOS_[Conc.Sal.10]))))),
0)</f>
        <v>0</v>
      </c>
      <c r="P53" s="93">
        <f t="array" ref="P53">IFERROR(
AVERAGE((IF(DATOS_[[Sexo]:[Sexo]]=$B53,IF(DATOS_[[AGRUP. VALOR. PTO.]:[AGRUP. VALOR. PTO.]]=$B51,IF(DATOS_[[Check Periodo Ref.]:[Check Periodo Ref.]]="Dentro",DATOS_[Conc.Sal.11]))))),
0)</f>
        <v>0</v>
      </c>
      <c r="Q53" s="93">
        <f t="array" ref="Q53">IFERROR(
AVERAGE((IF(DATOS_[[Sexo]:[Sexo]]=$B53,IF(DATOS_[[AGRUP. VALOR. PTO.]:[AGRUP. VALOR. PTO.]]=$B51,IF(DATOS_[[Check Periodo Ref.]:[Check Periodo Ref.]]="Dentro",DATOS_[Conc.Sal.12]))))),
0)</f>
        <v>0</v>
      </c>
      <c r="R53" s="93">
        <f t="array" ref="R53">IFERROR(
AVERAGE((IF(DATOS_[[Sexo]:[Sexo]]=$B53,IF(DATOS_[[AGRUP. VALOR. PTO.]:[AGRUP. VALOR. PTO.]]=$B51,IF(DATOS_[[Check Periodo Ref.]:[Check Periodo Ref.]]="Dentro",DATOS_[Conc.Sal.13]))))),
0)</f>
        <v>0</v>
      </c>
      <c r="S53" s="93">
        <f t="array" ref="S53">IFERROR(
AVERAGE((IF(DATOS_[[Sexo]:[Sexo]]=$B53,IF(DATOS_[[AGRUP. VALOR. PTO.]:[AGRUP. VALOR. PTO.]]=$B51,IF(DATOS_[[Check Periodo Ref.]:[Check Periodo Ref.]]="Dentro",DATOS_[Conc.Sal.14]))))),
0)</f>
        <v>0</v>
      </c>
      <c r="T53" s="93">
        <f t="array" ref="T53">IFERROR(
AVERAGE((IF(DATOS_[[Sexo]:[Sexo]]=$B53,IF(DATOS_[[AGRUP. VALOR. PTO.]:[AGRUP. VALOR. PTO.]]=$B51,IF(DATOS_[[Check Periodo Ref.]:[Check Periodo Ref.]]="Dentro",DATOS_[Conc.Sal.15]))))),
0)</f>
        <v>0</v>
      </c>
      <c r="U53" s="93">
        <f t="array" ref="U53">IFERROR(
AVERAGE((IF(DATOS_[[Sexo]:[Sexo]]=$B53,IF(DATOS_[[AGRUP. VALOR. PTO.]:[AGRUP. VALOR. PTO.]]=$B51,IF(DATOS_[[Check Periodo Ref.]:[Check Periodo Ref.]]="Dentro",DATOS_[Conc.Sal.16]))))),
0)</f>
        <v>0</v>
      </c>
      <c r="V53" s="93">
        <f t="array" ref="V53">IFERROR(
AVERAGE((IF(DATOS_[[Sexo]:[Sexo]]=$B53,IF(DATOS_[[AGRUP. VALOR. PTO.]:[AGRUP. VALOR. PTO.]]=$B51,IF(DATOS_[[Check Periodo Ref.]:[Check Periodo Ref.]]="Dentro",DATOS_[Conc.Sal.17]))))),
0)</f>
        <v>0</v>
      </c>
      <c r="W53" s="93">
        <f t="array" ref="W53">IFERROR(
AVERAGE((IF(DATOS_[[Sexo]:[Sexo]]=$B53,IF(DATOS_[[AGRUP. VALOR. PTO.]:[AGRUP. VALOR. PTO.]]=$B51,IF(DATOS_[[Check Periodo Ref.]:[Check Periodo Ref.]]="Dentro",DATOS_[Conc.Sal.18]))))),
0)</f>
        <v>0</v>
      </c>
      <c r="X53" s="93">
        <f t="array" ref="X53">IFERROR(
AVERAGE((IF(DATOS_[[Sexo]:[Sexo]]=$B53,IF(DATOS_[[AGRUP. VALOR. PTO.]:[AGRUP. VALOR. PTO.]]=$B51,IF(DATOS_[[Check Periodo Ref.]:[Check Periodo Ref.]]="Dentro",DATOS_[Conc.Sal.19]))))),
0)</f>
        <v>0</v>
      </c>
      <c r="Y53" s="93">
        <f t="array" ref="Y53">IFERROR(
AVERAGE((IF(DATOS_[[Sexo]:[Sexo]]=$B53,IF(DATOS_[[AGRUP. VALOR. PTO.]:[AGRUP. VALOR. PTO.]]=$B51,IF(DATOS_[[Check Periodo Ref.]:[Check Periodo Ref.]]="Dentro",DATOS_[Conc.Sal.20]))))),
0)</f>
        <v>0</v>
      </c>
      <c r="Z53" s="93">
        <f t="array" ref="Z53">IFERROR(
AVERAGE((IF(DATOS_[[Sexo]:[Sexo]]=$B53,IF(DATOS_[[AGRUP. VALOR. PTO.]:[AGRUP. VALOR. PTO.]]=$B51,IF(DATOS_[[Check Periodo Ref.]:[Check Periodo Ref.]]="Dentro",DATOS_[Conc.Sal.21]))))),
0)</f>
        <v>0</v>
      </c>
      <c r="AA53" s="93">
        <f t="array" ref="AA53">IFERROR(
AVERAGE((IF(DATOS_[[Sexo]:[Sexo]]=$B53,IF(DATOS_[[AGRUP. VALOR. PTO.]:[AGRUP. VALOR. PTO.]]=$B51,IF(DATOS_[[Check Periodo Ref.]:[Check Periodo Ref.]]="Dentro",DATOS_[Conc.Sal.22]))))),
0)</f>
        <v>0</v>
      </c>
      <c r="AB53" s="93">
        <f t="array" ref="AB53">IFERROR(
AVERAGE((IF(DATOS_[[Sexo]:[Sexo]]=$B53,IF(DATOS_[[AGRUP. VALOR. PTO.]:[AGRUP. VALOR. PTO.]]=$B51,IF(DATOS_[[Check Periodo Ref.]:[Check Periodo Ref.]]="Dentro",DATOS_[Conc.Sal.23]))))),
0)</f>
        <v>0</v>
      </c>
      <c r="AC53" s="93">
        <f t="array" ref="AC53">IFERROR(
AVERAGE((IF(DATOS_[[Sexo]:[Sexo]]=$B53,IF(DATOS_[[AGRUP. VALOR. PTO.]:[AGRUP. VALOR. PTO.]]=$B51,IF(DATOS_[[Check Periodo Ref.]:[Check Periodo Ref.]]="Dentro",DATOS_[Conc.Sal.24]))))),
0)</f>
        <v>0</v>
      </c>
      <c r="AD53" s="93">
        <f t="array" ref="AD53">IFERROR(
AVERAGE((IF(DATOS_[[Sexo]:[Sexo]]=$B53,IF(DATOS_[[AGRUP. VALOR. PTO.]:[AGRUP. VALOR. PTO.]]=$B51,IF(DATOS_[[Check Periodo Ref.]:[Check Periodo Ref.]]="Dentro",DATOS_[Conc.Sal.25]))))),
0)</f>
        <v>0</v>
      </c>
      <c r="AE53" s="93">
        <f t="array" ref="AE53">IFERROR(
AVERAGE((IF(DATOS_[[Sexo]:[Sexo]]=$B53,IF(DATOS_[[AGRUP. VALOR. PTO.]:[AGRUP. VALOR. PTO.]]=$B51,IF(DATOS_[[Check Periodo Ref.]:[Check Periodo Ref.]]="Dentro",DATOS_[Conc.Sal.26]))))),
0)</f>
        <v>0</v>
      </c>
      <c r="AF53" s="93">
        <f t="array" ref="AF53">IFERROR(
AVERAGE((IF(DATOS_[[Sexo]:[Sexo]]=$B53,IF(DATOS_[[AGRUP. VALOR. PTO.]:[AGRUP. VALOR. PTO.]]=$B51,IF(DATOS_[[Check Periodo Ref.]:[Check Periodo Ref.]]="Dentro",DATOS_[Conc.Sal.27]))))),
0)</f>
        <v>0</v>
      </c>
      <c r="AG53" s="93">
        <f t="array" ref="AG53">IFERROR(
AVERAGE((IF(DATOS_[[Sexo]:[Sexo]]=$B53,IF(DATOS_[[AGRUP. VALOR. PTO.]:[AGRUP. VALOR. PTO.]]=$B51,IF(DATOS_[[Check Periodo Ref.]:[Check Periodo Ref.]]="Dentro",DATOS_[Conc.Sal.28]))))),
0)</f>
        <v>0</v>
      </c>
      <c r="AH53" s="93">
        <f t="array" ref="AH53">IFERROR(
AVERAGE((IF(DATOS_[[Sexo]:[Sexo]]=$B53,IF(DATOS_[[AGRUP. VALOR. PTO.]:[AGRUP. VALOR. PTO.]]=$B51,IF(DATOS_[[Check Periodo Ref.]:[Check Periodo Ref.]]="Dentro",DATOS_[Conc.Sal.29]))))),
0)</f>
        <v>0</v>
      </c>
      <c r="AI53" s="93">
        <f t="array" ref="AI53">IFERROR(
AVERAGE((IF(DATOS_[[Sexo]:[Sexo]]=$B53,IF(DATOS_[[AGRUP. VALOR. PTO.]:[AGRUP. VALOR. PTO.]]=$B51,IF(DATOS_[[Check Periodo Ref.]:[Check Periodo Ref.]]="Dentro",DATOS_[Conc.Sal.30]))))),
0)</f>
        <v>0</v>
      </c>
      <c r="AJ53" s="94">
        <f t="array" ref="AJ53">IFERROR(
AVERAGE(IF(DATOS_[Sexo]=$B53,IF(DATOS_[AGRUP. VALOR. PTO.]=$B51,IF(DATOS_[Check Periodo Ref.]="Dentro",DATOS_[Tot COMPL.SAL Ef],FALSE)))),
0)</f>
        <v>0</v>
      </c>
      <c r="AK53" s="96">
        <f t="array" ref="AK53">IFERROR(
AVERAGE(IF(DATOS_[Sexo]=$B53,IF(DATOS_[AGRUP. VALOR. PTO.]=$B51,IF(DATOS_[Check Periodo Ref.]="Dentro",DATOS_[TOTAL SALARIO Ef],FALSE)))),
0)</f>
        <v>0</v>
      </c>
      <c r="AL53" s="95">
        <f t="array" ref="AL53">IFERROR(
AVERAGE((IF(DATOS_[[Sexo]:[Sexo]]=$B53,IF(DATOS_[[AGRUP. VALOR. PTO.]:[AGRUP. VALOR. PTO.]]=$B51,IF(DATOS_[[Check Periodo Ref.]:[Check Periodo Ref.]]="Dentro",DATOS_[C.Extra.01]))))),
0)</f>
        <v>0</v>
      </c>
      <c r="AM53" s="95">
        <f t="array" ref="AM53">IFERROR(
AVERAGE((IF(DATOS_[[Sexo]:[Sexo]]=$B53,IF(DATOS_[[AGRUP. VALOR. PTO.]:[AGRUP. VALOR. PTO.]]=$B51,IF(DATOS_[[Check Periodo Ref.]:[Check Periodo Ref.]]="Dentro",DATOS_[C.Extra.02]))))),
0)</f>
        <v>0</v>
      </c>
      <c r="AN53" s="95">
        <f t="array" ref="AN53">IFERROR(
AVERAGE((IF(DATOS_[[Sexo]:[Sexo]]=$B53,IF(DATOS_[[AGRUP. VALOR. PTO.]:[AGRUP. VALOR. PTO.]]=$B51,IF(DATOS_[[Check Periodo Ref.]:[Check Periodo Ref.]]="Dentro",DATOS_[C.Extra.03]))))),
0)</f>
        <v>0</v>
      </c>
      <c r="AO53" s="95">
        <f t="array" ref="AO53">IFERROR(
AVERAGE((IF(DATOS_[[Sexo]:[Sexo]]=$B53,IF(DATOS_[[AGRUP. VALOR. PTO.]:[AGRUP. VALOR. PTO.]]=$B51,IF(DATOS_[[Check Periodo Ref.]:[Check Periodo Ref.]]="Dentro",DATOS_[C.Extra.04]))))),
0)</f>
        <v>0</v>
      </c>
      <c r="AP53" s="95">
        <f t="array" ref="AP53">IFERROR(
AVERAGE((IF(DATOS_[[Sexo]:[Sexo]]=$B53,IF(DATOS_[[AGRUP. VALOR. PTO.]:[AGRUP. VALOR. PTO.]]=$B51,IF(DATOS_[[Check Periodo Ref.]:[Check Periodo Ref.]]="Dentro",DATOS_[C.Extra.05]))))),
0)</f>
        <v>0</v>
      </c>
      <c r="AQ53" s="97">
        <f t="array" ref="AQ53">IFERROR(
AVERAGE(IF(DATOS_[Sexo]=$B53,IF(DATOS_[AGRUP. VALOR. PTO.]=$B51,IF(DATOS_[Check Periodo Ref.]="Dentro",DATOS_[Tot Extrasalarial Ef],FALSE)))),
0)</f>
        <v>0</v>
      </c>
      <c r="AR53" s="98">
        <f t="array" ref="AR53">IFERROR(
AVERAGE(IF(DATOS_[Sexo]=$B53,IF(DATOS_[AGRUP. VALOR. PTO.]=$B51,IF(DATOS_[Check Periodo Ref.]="Dentro",DATOS_[TOTAL Retrib Ef],FALSE)))),
0)</f>
        <v>0</v>
      </c>
    </row>
    <row r="54" spans="1:44" ht="17.25" thickBot="1" x14ac:dyDescent="0.35">
      <c r="A54" s="48" t="str">
        <f t="shared" ref="A54" si="55">+A55</f>
        <v>[ocultar]</v>
      </c>
      <c r="B54" s="51" t="s">
        <v>273</v>
      </c>
      <c r="C54" s="91"/>
      <c r="D54" s="52"/>
      <c r="E54" s="139" t="str">
        <f t="shared" ref="E54:AR54" si="56">IFERROR((E55-E56)/E55,"")</f>
        <v/>
      </c>
      <c r="F54" s="179" t="str">
        <f t="shared" si="56"/>
        <v/>
      </c>
      <c r="G54" s="180" t="str">
        <f t="shared" si="56"/>
        <v/>
      </c>
      <c r="H54" s="180" t="str">
        <f t="shared" si="56"/>
        <v/>
      </c>
      <c r="I54" s="180" t="str">
        <f t="shared" si="56"/>
        <v/>
      </c>
      <c r="J54" s="181" t="str">
        <f t="shared" si="56"/>
        <v/>
      </c>
      <c r="K54" s="182" t="str">
        <f t="shared" si="56"/>
        <v/>
      </c>
      <c r="L54" s="182" t="str">
        <f t="shared" si="56"/>
        <v/>
      </c>
      <c r="M54" s="182" t="str">
        <f t="shared" si="56"/>
        <v/>
      </c>
      <c r="N54" s="182" t="str">
        <f t="shared" si="56"/>
        <v/>
      </c>
      <c r="O54" s="182" t="str">
        <f t="shared" si="56"/>
        <v/>
      </c>
      <c r="P54" s="182" t="str">
        <f t="shared" si="56"/>
        <v/>
      </c>
      <c r="Q54" s="182" t="str">
        <f t="shared" si="56"/>
        <v/>
      </c>
      <c r="R54" s="182" t="str">
        <f t="shared" si="56"/>
        <v/>
      </c>
      <c r="S54" s="182" t="str">
        <f t="shared" si="56"/>
        <v/>
      </c>
      <c r="T54" s="182" t="str">
        <f t="shared" si="56"/>
        <v/>
      </c>
      <c r="U54" s="182" t="str">
        <f t="shared" si="56"/>
        <v/>
      </c>
      <c r="V54" s="181" t="str">
        <f t="shared" si="56"/>
        <v/>
      </c>
      <c r="W54" s="181" t="str">
        <f t="shared" si="56"/>
        <v/>
      </c>
      <c r="X54" s="181" t="str">
        <f t="shared" si="56"/>
        <v/>
      </c>
      <c r="Y54" s="181" t="str">
        <f t="shared" si="56"/>
        <v/>
      </c>
      <c r="Z54" s="181" t="str">
        <f t="shared" si="56"/>
        <v/>
      </c>
      <c r="AA54" s="181" t="str">
        <f t="shared" si="56"/>
        <v/>
      </c>
      <c r="AB54" s="181" t="str">
        <f t="shared" si="56"/>
        <v/>
      </c>
      <c r="AC54" s="181" t="str">
        <f t="shared" si="56"/>
        <v/>
      </c>
      <c r="AD54" s="181" t="str">
        <f t="shared" si="56"/>
        <v/>
      </c>
      <c r="AE54" s="181" t="str">
        <f t="shared" si="56"/>
        <v/>
      </c>
      <c r="AF54" s="181" t="str">
        <f t="shared" si="56"/>
        <v/>
      </c>
      <c r="AG54" s="181" t="str">
        <f t="shared" si="56"/>
        <v/>
      </c>
      <c r="AH54" s="181" t="str">
        <f t="shared" si="56"/>
        <v/>
      </c>
      <c r="AI54" s="181" t="str">
        <f t="shared" si="56"/>
        <v/>
      </c>
      <c r="AJ54" s="140" t="str">
        <f t="shared" si="56"/>
        <v/>
      </c>
      <c r="AK54" s="143" t="str">
        <f t="shared" si="56"/>
        <v/>
      </c>
      <c r="AL54" s="184" t="str">
        <f t="shared" si="56"/>
        <v/>
      </c>
      <c r="AM54" s="184" t="str">
        <f t="shared" si="56"/>
        <v/>
      </c>
      <c r="AN54" s="184" t="str">
        <f t="shared" si="56"/>
        <v/>
      </c>
      <c r="AO54" s="184" t="str">
        <f t="shared" si="56"/>
        <v/>
      </c>
      <c r="AP54" s="184" t="str">
        <f t="shared" si="56"/>
        <v/>
      </c>
      <c r="AQ54" s="141" t="str">
        <f t="shared" si="56"/>
        <v/>
      </c>
      <c r="AR54" s="142" t="str">
        <f t="shared" si="56"/>
        <v/>
      </c>
    </row>
    <row r="55" spans="1:44" x14ac:dyDescent="0.3">
      <c r="A55" s="48" t="str">
        <f t="shared" ref="A55" si="57">+IF(C55+C56=0,"[ocultar]","")</f>
        <v>[ocultar]</v>
      </c>
      <c r="B55" s="46" t="s">
        <v>162</v>
      </c>
      <c r="C55" s="45">
        <f t="array" ref="C55">SUM(IF($B55=DATOS_[Sexo],
IF($B54=DATOS_[AGRUP. VALOR. PTO.],
IF("Dentro"=DATOS_[Check Periodo Ref.],
1/(COUNTIFS(DATOS_[Sexo],$B55,DATOS_[AGRUP. VALOR. PTO.],$B54,DATOS_[Check Periodo Ref.],"Dentro",DATOS_[id],DATOS_[id]))))))</f>
        <v>0</v>
      </c>
      <c r="D55" s="47">
        <f>COUNTIFS(DATOS_[AGRUP. VALOR. PTO.],$B54,DATOS_[Sexo],$B55,DATOS_[Check Periodo Ref.],"Dentro")</f>
        <v>0</v>
      </c>
      <c r="E55" s="92">
        <f t="array" ref="E55">IFERROR(
AVERAGE(IF(DATOS_[Sexo]=$B55,IF(DATOS_[AGRUP. VALOR. PTO.]=$B54,IF(DATOS_[Check Periodo Ref.]="Dentro",DATOS_[SALARIO BASE Ef],FALSE)))),
0)</f>
        <v>0</v>
      </c>
      <c r="F55" s="93">
        <f t="array" ref="F55">IFERROR(
AVERAGE((IF(DATOS_[[Sexo]:[Sexo]]=$B55,IF(DATOS_[[AGRUP. VALOR. PTO.]:[AGRUP. VALOR. PTO.]]=$B54,IF(DATOS_[[Check Periodo Ref.]:[Check Periodo Ref.]]="Dentro",DATOS_[Conc.Sal.01]))))),
0)</f>
        <v>0</v>
      </c>
      <c r="G55" s="93">
        <f t="array" ref="G55">IFERROR(
AVERAGE((IF(DATOS_[[Sexo]:[Sexo]]=$B55,IF(DATOS_[[AGRUP. VALOR. PTO.]:[AGRUP. VALOR. PTO.]]=$B54,IF(DATOS_[[Check Periodo Ref.]:[Check Periodo Ref.]]="Dentro",DATOS_[Conc.Sal.02]))))),
0)</f>
        <v>0</v>
      </c>
      <c r="H55" s="93">
        <f t="array" ref="H55">IFERROR(
AVERAGE((IF(DATOS_[[Sexo]:[Sexo]]=$B55,IF(DATOS_[[AGRUP. VALOR. PTO.]:[AGRUP. VALOR. PTO.]]=$B54,IF(DATOS_[[Check Periodo Ref.]:[Check Periodo Ref.]]="Dentro",DATOS_[Conc.Sal.03]))))),
0)</f>
        <v>0</v>
      </c>
      <c r="I55" s="93">
        <f t="array" ref="I55">IFERROR(
AVERAGE((IF(DATOS_[[Sexo]:[Sexo]]=$B55,IF(DATOS_[[AGRUP. VALOR. PTO.]:[AGRUP. VALOR. PTO.]]=$B54,IF(DATOS_[[Check Periodo Ref.]:[Check Periodo Ref.]]="Dentro",DATOS_[Conc.Sal.04]))))),
0)</f>
        <v>0</v>
      </c>
      <c r="J55" s="93">
        <f t="array" ref="J55">IFERROR(
AVERAGE((IF(DATOS_[[Sexo]:[Sexo]]=$B55,IF(DATOS_[[AGRUP. VALOR. PTO.]:[AGRUP. VALOR. PTO.]]=$B54,IF(DATOS_[[Check Periodo Ref.]:[Check Periodo Ref.]]="Dentro",DATOS_[Conc.Sal.05]))))),
0)</f>
        <v>0</v>
      </c>
      <c r="K55" s="93">
        <f t="array" ref="K55">IFERROR(
AVERAGE((IF(DATOS_[[Sexo]:[Sexo]]=$B55,IF(DATOS_[[AGRUP. VALOR. PTO.]:[AGRUP. VALOR. PTO.]]=$B54,IF(DATOS_[[Check Periodo Ref.]:[Check Periodo Ref.]]="Dentro",DATOS_[Conc.Sal.06]))))),
0)</f>
        <v>0</v>
      </c>
      <c r="L55" s="93">
        <f t="array" ref="L55">IFERROR(
AVERAGE((IF(DATOS_[[Sexo]:[Sexo]]=$B55,IF(DATOS_[[AGRUP. VALOR. PTO.]:[AGRUP. VALOR. PTO.]]=$B54,IF(DATOS_[[Check Periodo Ref.]:[Check Periodo Ref.]]="Dentro",DATOS_[Conc.Sal.07]))))),
0)</f>
        <v>0</v>
      </c>
      <c r="M55" s="93">
        <f t="array" ref="M55">IFERROR(
AVERAGE((IF(DATOS_[[Sexo]:[Sexo]]=$B55,IF(DATOS_[[AGRUP. VALOR. PTO.]:[AGRUP. VALOR. PTO.]]=$B54,IF(DATOS_[[Check Periodo Ref.]:[Check Periodo Ref.]]="Dentro",DATOS_[Conc.Sal.08]))))),
0)</f>
        <v>0</v>
      </c>
      <c r="N55" s="93">
        <f t="array" ref="N55">IFERROR(
AVERAGE((IF(DATOS_[[Sexo]:[Sexo]]=$B55,IF(DATOS_[[AGRUP. VALOR. PTO.]:[AGRUP. VALOR. PTO.]]=$B54,IF(DATOS_[[Check Periodo Ref.]:[Check Periodo Ref.]]="Dentro",DATOS_[Conc.Sal.09]))))),
0)</f>
        <v>0</v>
      </c>
      <c r="O55" s="93">
        <f t="array" ref="O55">IFERROR(
AVERAGE((IF(DATOS_[[Sexo]:[Sexo]]=$B55,IF(DATOS_[[AGRUP. VALOR. PTO.]:[AGRUP. VALOR. PTO.]]=$B54,IF(DATOS_[[Check Periodo Ref.]:[Check Periodo Ref.]]="Dentro",DATOS_[Conc.Sal.10]))))),
0)</f>
        <v>0</v>
      </c>
      <c r="P55" s="93">
        <f t="array" ref="P55">IFERROR(
AVERAGE((IF(DATOS_[[Sexo]:[Sexo]]=$B55,IF(DATOS_[[AGRUP. VALOR. PTO.]:[AGRUP. VALOR. PTO.]]=$B54,IF(DATOS_[[Check Periodo Ref.]:[Check Periodo Ref.]]="Dentro",DATOS_[Conc.Sal.11]))))),
0)</f>
        <v>0</v>
      </c>
      <c r="Q55" s="93">
        <f t="array" ref="Q55">IFERROR(
AVERAGE((IF(DATOS_[[Sexo]:[Sexo]]=$B55,IF(DATOS_[[AGRUP. VALOR. PTO.]:[AGRUP. VALOR. PTO.]]=$B54,IF(DATOS_[[Check Periodo Ref.]:[Check Periodo Ref.]]="Dentro",DATOS_[Conc.Sal.12]))))),
0)</f>
        <v>0</v>
      </c>
      <c r="R55" s="93">
        <f t="array" ref="R55">IFERROR(
AVERAGE((IF(DATOS_[[Sexo]:[Sexo]]=$B55,IF(DATOS_[[AGRUP. VALOR. PTO.]:[AGRUP. VALOR. PTO.]]=$B54,IF(DATOS_[[Check Periodo Ref.]:[Check Periodo Ref.]]="Dentro",DATOS_[Conc.Sal.13]))))),
0)</f>
        <v>0</v>
      </c>
      <c r="S55" s="93">
        <f t="array" ref="S55">IFERROR(
AVERAGE((IF(DATOS_[[Sexo]:[Sexo]]=$B55,IF(DATOS_[[AGRUP. VALOR. PTO.]:[AGRUP. VALOR. PTO.]]=$B54,IF(DATOS_[[Check Periodo Ref.]:[Check Periodo Ref.]]="Dentro",DATOS_[Conc.Sal.14]))))),
0)</f>
        <v>0</v>
      </c>
      <c r="T55" s="93">
        <f t="array" ref="T55">IFERROR(
AVERAGE((IF(DATOS_[[Sexo]:[Sexo]]=$B55,IF(DATOS_[[AGRUP. VALOR. PTO.]:[AGRUP. VALOR. PTO.]]=$B54,IF(DATOS_[[Check Periodo Ref.]:[Check Periodo Ref.]]="Dentro",DATOS_[Conc.Sal.15]))))),
0)</f>
        <v>0</v>
      </c>
      <c r="U55" s="93">
        <f t="array" ref="U55">IFERROR(
AVERAGE((IF(DATOS_[[Sexo]:[Sexo]]=$B55,IF(DATOS_[[AGRUP. VALOR. PTO.]:[AGRUP. VALOR. PTO.]]=$B54,IF(DATOS_[[Check Periodo Ref.]:[Check Periodo Ref.]]="Dentro",DATOS_[Conc.Sal.16]))))),
0)</f>
        <v>0</v>
      </c>
      <c r="V55" s="93">
        <f t="array" ref="V55">IFERROR(
AVERAGE((IF(DATOS_[[Sexo]:[Sexo]]=$B55,IF(DATOS_[[AGRUP. VALOR. PTO.]:[AGRUP. VALOR. PTO.]]=$B54,IF(DATOS_[[Check Periodo Ref.]:[Check Periodo Ref.]]="Dentro",DATOS_[Conc.Sal.17]))))),
0)</f>
        <v>0</v>
      </c>
      <c r="W55" s="93">
        <f t="array" ref="W55">IFERROR(
AVERAGE((IF(DATOS_[[Sexo]:[Sexo]]=$B55,IF(DATOS_[[AGRUP. VALOR. PTO.]:[AGRUP. VALOR. PTO.]]=$B54,IF(DATOS_[[Check Periodo Ref.]:[Check Periodo Ref.]]="Dentro",DATOS_[Conc.Sal.18]))))),
0)</f>
        <v>0</v>
      </c>
      <c r="X55" s="93">
        <f t="array" ref="X55">IFERROR(
AVERAGE((IF(DATOS_[[Sexo]:[Sexo]]=$B55,IF(DATOS_[[AGRUP. VALOR. PTO.]:[AGRUP. VALOR. PTO.]]=$B54,IF(DATOS_[[Check Periodo Ref.]:[Check Periodo Ref.]]="Dentro",DATOS_[Conc.Sal.19]))))),
0)</f>
        <v>0</v>
      </c>
      <c r="Y55" s="93">
        <f t="array" ref="Y55">IFERROR(
AVERAGE((IF(DATOS_[[Sexo]:[Sexo]]=$B55,IF(DATOS_[[AGRUP. VALOR. PTO.]:[AGRUP. VALOR. PTO.]]=$B54,IF(DATOS_[[Check Periodo Ref.]:[Check Periodo Ref.]]="Dentro",DATOS_[Conc.Sal.20]))))),
0)</f>
        <v>0</v>
      </c>
      <c r="Z55" s="93">
        <f t="array" ref="Z55">IFERROR(
AVERAGE((IF(DATOS_[[Sexo]:[Sexo]]=$B55,IF(DATOS_[[AGRUP. VALOR. PTO.]:[AGRUP. VALOR. PTO.]]=$B54,IF(DATOS_[[Check Periodo Ref.]:[Check Periodo Ref.]]="Dentro",DATOS_[Conc.Sal.21]))))),
0)</f>
        <v>0</v>
      </c>
      <c r="AA55" s="93">
        <f t="array" ref="AA55">IFERROR(
AVERAGE((IF(DATOS_[[Sexo]:[Sexo]]=$B55,IF(DATOS_[[AGRUP. VALOR. PTO.]:[AGRUP. VALOR. PTO.]]=$B54,IF(DATOS_[[Check Periodo Ref.]:[Check Periodo Ref.]]="Dentro",DATOS_[Conc.Sal.22]))))),
0)</f>
        <v>0</v>
      </c>
      <c r="AB55" s="93">
        <f t="array" ref="AB55">IFERROR(
AVERAGE((IF(DATOS_[[Sexo]:[Sexo]]=$B55,IF(DATOS_[[AGRUP. VALOR. PTO.]:[AGRUP. VALOR. PTO.]]=$B54,IF(DATOS_[[Check Periodo Ref.]:[Check Periodo Ref.]]="Dentro",DATOS_[Conc.Sal.23]))))),
0)</f>
        <v>0</v>
      </c>
      <c r="AC55" s="93">
        <f t="array" ref="AC55">IFERROR(
AVERAGE((IF(DATOS_[[Sexo]:[Sexo]]=$B55,IF(DATOS_[[AGRUP. VALOR. PTO.]:[AGRUP. VALOR. PTO.]]=$B54,IF(DATOS_[[Check Periodo Ref.]:[Check Periodo Ref.]]="Dentro",DATOS_[Conc.Sal.24]))))),
0)</f>
        <v>0</v>
      </c>
      <c r="AD55" s="93">
        <f t="array" ref="AD55">IFERROR(
AVERAGE((IF(DATOS_[[Sexo]:[Sexo]]=$B55,IF(DATOS_[[AGRUP. VALOR. PTO.]:[AGRUP. VALOR. PTO.]]=$B54,IF(DATOS_[[Check Periodo Ref.]:[Check Periodo Ref.]]="Dentro",DATOS_[Conc.Sal.25]))))),
0)</f>
        <v>0</v>
      </c>
      <c r="AE55" s="93">
        <f t="array" ref="AE55">IFERROR(
AVERAGE((IF(DATOS_[[Sexo]:[Sexo]]=$B55,IF(DATOS_[[AGRUP. VALOR. PTO.]:[AGRUP. VALOR. PTO.]]=$B54,IF(DATOS_[[Check Periodo Ref.]:[Check Periodo Ref.]]="Dentro",DATOS_[Conc.Sal.26]))))),
0)</f>
        <v>0</v>
      </c>
      <c r="AF55" s="93">
        <f t="array" ref="AF55">IFERROR(
AVERAGE((IF(DATOS_[[Sexo]:[Sexo]]=$B55,IF(DATOS_[[AGRUP. VALOR. PTO.]:[AGRUP. VALOR. PTO.]]=$B54,IF(DATOS_[[Check Periodo Ref.]:[Check Periodo Ref.]]="Dentro",DATOS_[Conc.Sal.27]))))),
0)</f>
        <v>0</v>
      </c>
      <c r="AG55" s="93">
        <f t="array" ref="AG55">IFERROR(
AVERAGE((IF(DATOS_[[Sexo]:[Sexo]]=$B55,IF(DATOS_[[AGRUP. VALOR. PTO.]:[AGRUP. VALOR. PTO.]]=$B54,IF(DATOS_[[Check Periodo Ref.]:[Check Periodo Ref.]]="Dentro",DATOS_[Conc.Sal.28]))))),
0)</f>
        <v>0</v>
      </c>
      <c r="AH55" s="93">
        <f t="array" ref="AH55">IFERROR(
AVERAGE((IF(DATOS_[[Sexo]:[Sexo]]=$B55,IF(DATOS_[[AGRUP. VALOR. PTO.]:[AGRUP. VALOR. PTO.]]=$B54,IF(DATOS_[[Check Periodo Ref.]:[Check Periodo Ref.]]="Dentro",DATOS_[Conc.Sal.29]))))),
0)</f>
        <v>0</v>
      </c>
      <c r="AI55" s="93">
        <f t="array" ref="AI55">IFERROR(
AVERAGE((IF(DATOS_[[Sexo]:[Sexo]]=$B55,IF(DATOS_[[AGRUP. VALOR. PTO.]:[AGRUP. VALOR. PTO.]]=$B54,IF(DATOS_[[Check Periodo Ref.]:[Check Periodo Ref.]]="Dentro",DATOS_[Conc.Sal.30]))))),
0)</f>
        <v>0</v>
      </c>
      <c r="AJ55" s="94">
        <f t="array" ref="AJ55">IFERROR(
AVERAGE(IF(DATOS_[Sexo]=$B55,IF(DATOS_[AGRUP. VALOR. PTO.]=$B54,IF(DATOS_[Check Periodo Ref.]="Dentro",DATOS_[Tot COMPL.SAL Ef],FALSE)))),
0)</f>
        <v>0</v>
      </c>
      <c r="AK55" s="96">
        <f t="array" ref="AK55">IFERROR(
AVERAGE(IF(DATOS_[Sexo]=$B55,IF(DATOS_[AGRUP. VALOR. PTO.]=$B54,IF(DATOS_[Check Periodo Ref.]="Dentro",DATOS_[TOTAL SALARIO Ef],FALSE)))),
0)</f>
        <v>0</v>
      </c>
      <c r="AL55" s="95">
        <f t="array" ref="AL55">IFERROR(
AVERAGE((IF(DATOS_[[Sexo]:[Sexo]]=$B55,IF(DATOS_[[AGRUP. VALOR. PTO.]:[AGRUP. VALOR. PTO.]]=$B54,IF(DATOS_[[Check Periodo Ref.]:[Check Periodo Ref.]]="Dentro",DATOS_[C.Extra.01]))))),
0)</f>
        <v>0</v>
      </c>
      <c r="AM55" s="95">
        <f t="array" ref="AM55">IFERROR(
AVERAGE((IF(DATOS_[[Sexo]:[Sexo]]=$B55,IF(DATOS_[[AGRUP. VALOR. PTO.]:[AGRUP. VALOR. PTO.]]=$B54,IF(DATOS_[[Check Periodo Ref.]:[Check Periodo Ref.]]="Dentro",DATOS_[C.Extra.02]))))),
0)</f>
        <v>0</v>
      </c>
      <c r="AN55" s="95">
        <f t="array" ref="AN55">IFERROR(
AVERAGE((IF(DATOS_[[Sexo]:[Sexo]]=$B55,IF(DATOS_[[AGRUP. VALOR. PTO.]:[AGRUP. VALOR. PTO.]]=$B54,IF(DATOS_[[Check Periodo Ref.]:[Check Periodo Ref.]]="Dentro",DATOS_[C.Extra.03]))))),
0)</f>
        <v>0</v>
      </c>
      <c r="AO55" s="95">
        <f t="array" ref="AO55">IFERROR(
AVERAGE((IF(DATOS_[[Sexo]:[Sexo]]=$B55,IF(DATOS_[[AGRUP. VALOR. PTO.]:[AGRUP. VALOR. PTO.]]=$B54,IF(DATOS_[[Check Periodo Ref.]:[Check Periodo Ref.]]="Dentro",DATOS_[C.Extra.04]))))),
0)</f>
        <v>0</v>
      </c>
      <c r="AP55" s="95">
        <f t="array" ref="AP55">IFERROR(
AVERAGE((IF(DATOS_[[Sexo]:[Sexo]]=$B55,IF(DATOS_[[AGRUP. VALOR. PTO.]:[AGRUP. VALOR. PTO.]]=$B54,IF(DATOS_[[Check Periodo Ref.]:[Check Periodo Ref.]]="Dentro",DATOS_[C.Extra.05]))))),
0)</f>
        <v>0</v>
      </c>
      <c r="AQ55" s="97">
        <f t="array" ref="AQ55">IFERROR(
AVERAGE(IF(DATOS_[Sexo]=$B55,IF(DATOS_[AGRUP. VALOR. PTO.]=$B54,IF(DATOS_[Check Periodo Ref.]="Dentro",DATOS_[Tot Extrasalarial Ef],FALSE)))),
0)</f>
        <v>0</v>
      </c>
      <c r="AR55" s="98">
        <f t="array" ref="AR55">IFERROR(
AVERAGE(IF(DATOS_[Sexo]=$B55,IF(DATOS_[AGRUP. VALOR. PTO.]=$B54,IF(DATOS_[Check Periodo Ref.]="Dentro",DATOS_[TOTAL Retrib Ef],FALSE)))),
0)</f>
        <v>0</v>
      </c>
    </row>
    <row r="56" spans="1:44" x14ac:dyDescent="0.3">
      <c r="A56" s="48" t="str">
        <f t="shared" ref="A56" si="58">+A55</f>
        <v>[ocultar]</v>
      </c>
      <c r="B56" s="46" t="s">
        <v>163</v>
      </c>
      <c r="C56" s="45">
        <f t="array" ref="C56">SUM(IF($B56=DATOS_[Sexo],
IF($B54=DATOS_[AGRUP. VALOR. PTO.],
IF("Dentro"=DATOS_[Check Periodo Ref.],
1/(COUNTIFS(DATOS_[Sexo],$B56,DATOS_[AGRUP. VALOR. PTO.],$B54,DATOS_[Check Periodo Ref.],"Dentro",DATOS_[id],DATOS_[id]))))))</f>
        <v>0</v>
      </c>
      <c r="D56" s="47">
        <f>COUNTIFS(DATOS_[AGRUP. VALOR. PTO.],$B54,DATOS_[Sexo],$B56,DATOS_[Check Periodo Ref.],"Dentro")</f>
        <v>0</v>
      </c>
      <c r="E56" s="92">
        <f t="array" ref="E56">IFERROR(
AVERAGE(IF(DATOS_[Sexo]=$B56,IF(DATOS_[AGRUP. VALOR. PTO.]=$B54,IF(DATOS_[Check Periodo Ref.]="Dentro",DATOS_[SALARIO BASE Ef],FALSE)))),
0)</f>
        <v>0</v>
      </c>
      <c r="F56" s="93">
        <f t="array" ref="F56">IFERROR(
AVERAGE((IF(DATOS_[[Sexo]:[Sexo]]=$B56,IF(DATOS_[[AGRUP. VALOR. PTO.]:[AGRUP. VALOR. PTO.]]=$B54,IF(DATOS_[[Check Periodo Ref.]:[Check Periodo Ref.]]="Dentro",DATOS_[Conc.Sal.01]))))),
0)</f>
        <v>0</v>
      </c>
      <c r="G56" s="93">
        <f t="array" ref="G56">IFERROR(
AVERAGE((IF(DATOS_[[Sexo]:[Sexo]]=$B56,IF(DATOS_[[AGRUP. VALOR. PTO.]:[AGRUP. VALOR. PTO.]]=$B54,IF(DATOS_[[Check Periodo Ref.]:[Check Periodo Ref.]]="Dentro",DATOS_[Conc.Sal.02]))))),
0)</f>
        <v>0</v>
      </c>
      <c r="H56" s="93">
        <f t="array" ref="H56">IFERROR(
AVERAGE((IF(DATOS_[[Sexo]:[Sexo]]=$B56,IF(DATOS_[[AGRUP. VALOR. PTO.]:[AGRUP. VALOR. PTO.]]=$B54,IF(DATOS_[[Check Periodo Ref.]:[Check Periodo Ref.]]="Dentro",DATOS_[Conc.Sal.03]))))),
0)</f>
        <v>0</v>
      </c>
      <c r="I56" s="93">
        <f t="array" ref="I56">IFERROR(
AVERAGE((IF(DATOS_[[Sexo]:[Sexo]]=$B56,IF(DATOS_[[AGRUP. VALOR. PTO.]:[AGRUP. VALOR. PTO.]]=$B54,IF(DATOS_[[Check Periodo Ref.]:[Check Periodo Ref.]]="Dentro",DATOS_[Conc.Sal.04]))))),
0)</f>
        <v>0</v>
      </c>
      <c r="J56" s="93">
        <f t="array" ref="J56">IFERROR(
AVERAGE((IF(DATOS_[[Sexo]:[Sexo]]=$B56,IF(DATOS_[[AGRUP. VALOR. PTO.]:[AGRUP. VALOR. PTO.]]=$B54,IF(DATOS_[[Check Periodo Ref.]:[Check Periodo Ref.]]="Dentro",DATOS_[Conc.Sal.05]))))),
0)</f>
        <v>0</v>
      </c>
      <c r="K56" s="93">
        <f t="array" ref="K56">IFERROR(
AVERAGE((IF(DATOS_[[Sexo]:[Sexo]]=$B56,IF(DATOS_[[AGRUP. VALOR. PTO.]:[AGRUP. VALOR. PTO.]]=$B54,IF(DATOS_[[Check Periodo Ref.]:[Check Periodo Ref.]]="Dentro",DATOS_[Conc.Sal.06]))))),
0)</f>
        <v>0</v>
      </c>
      <c r="L56" s="93">
        <f t="array" ref="L56">IFERROR(
AVERAGE((IF(DATOS_[[Sexo]:[Sexo]]=$B56,IF(DATOS_[[AGRUP. VALOR. PTO.]:[AGRUP. VALOR. PTO.]]=$B54,IF(DATOS_[[Check Periodo Ref.]:[Check Periodo Ref.]]="Dentro",DATOS_[Conc.Sal.07]))))),
0)</f>
        <v>0</v>
      </c>
      <c r="M56" s="93">
        <f t="array" ref="M56">IFERROR(
AVERAGE((IF(DATOS_[[Sexo]:[Sexo]]=$B56,IF(DATOS_[[AGRUP. VALOR. PTO.]:[AGRUP. VALOR. PTO.]]=$B54,IF(DATOS_[[Check Periodo Ref.]:[Check Periodo Ref.]]="Dentro",DATOS_[Conc.Sal.08]))))),
0)</f>
        <v>0</v>
      </c>
      <c r="N56" s="93">
        <f t="array" ref="N56">IFERROR(
AVERAGE((IF(DATOS_[[Sexo]:[Sexo]]=$B56,IF(DATOS_[[AGRUP. VALOR. PTO.]:[AGRUP. VALOR. PTO.]]=$B54,IF(DATOS_[[Check Periodo Ref.]:[Check Periodo Ref.]]="Dentro",DATOS_[Conc.Sal.09]))))),
0)</f>
        <v>0</v>
      </c>
      <c r="O56" s="93">
        <f t="array" ref="O56">IFERROR(
AVERAGE((IF(DATOS_[[Sexo]:[Sexo]]=$B56,IF(DATOS_[[AGRUP. VALOR. PTO.]:[AGRUP. VALOR. PTO.]]=$B54,IF(DATOS_[[Check Periodo Ref.]:[Check Periodo Ref.]]="Dentro",DATOS_[Conc.Sal.10]))))),
0)</f>
        <v>0</v>
      </c>
      <c r="P56" s="93">
        <f t="array" ref="P56">IFERROR(
AVERAGE((IF(DATOS_[[Sexo]:[Sexo]]=$B56,IF(DATOS_[[AGRUP. VALOR. PTO.]:[AGRUP. VALOR. PTO.]]=$B54,IF(DATOS_[[Check Periodo Ref.]:[Check Periodo Ref.]]="Dentro",DATOS_[Conc.Sal.11]))))),
0)</f>
        <v>0</v>
      </c>
      <c r="Q56" s="93">
        <f t="array" ref="Q56">IFERROR(
AVERAGE((IF(DATOS_[[Sexo]:[Sexo]]=$B56,IF(DATOS_[[AGRUP. VALOR. PTO.]:[AGRUP. VALOR. PTO.]]=$B54,IF(DATOS_[[Check Periodo Ref.]:[Check Periodo Ref.]]="Dentro",DATOS_[Conc.Sal.12]))))),
0)</f>
        <v>0</v>
      </c>
      <c r="R56" s="93">
        <f t="array" ref="R56">IFERROR(
AVERAGE((IF(DATOS_[[Sexo]:[Sexo]]=$B56,IF(DATOS_[[AGRUP. VALOR. PTO.]:[AGRUP. VALOR. PTO.]]=$B54,IF(DATOS_[[Check Periodo Ref.]:[Check Periodo Ref.]]="Dentro",DATOS_[Conc.Sal.13]))))),
0)</f>
        <v>0</v>
      </c>
      <c r="S56" s="93">
        <f t="array" ref="S56">IFERROR(
AVERAGE((IF(DATOS_[[Sexo]:[Sexo]]=$B56,IF(DATOS_[[AGRUP. VALOR. PTO.]:[AGRUP. VALOR. PTO.]]=$B54,IF(DATOS_[[Check Periodo Ref.]:[Check Periodo Ref.]]="Dentro",DATOS_[Conc.Sal.14]))))),
0)</f>
        <v>0</v>
      </c>
      <c r="T56" s="93">
        <f t="array" ref="T56">IFERROR(
AVERAGE((IF(DATOS_[[Sexo]:[Sexo]]=$B56,IF(DATOS_[[AGRUP. VALOR. PTO.]:[AGRUP. VALOR. PTO.]]=$B54,IF(DATOS_[[Check Periodo Ref.]:[Check Periodo Ref.]]="Dentro",DATOS_[Conc.Sal.15]))))),
0)</f>
        <v>0</v>
      </c>
      <c r="U56" s="93">
        <f t="array" ref="U56">IFERROR(
AVERAGE((IF(DATOS_[[Sexo]:[Sexo]]=$B56,IF(DATOS_[[AGRUP. VALOR. PTO.]:[AGRUP. VALOR. PTO.]]=$B54,IF(DATOS_[[Check Periodo Ref.]:[Check Periodo Ref.]]="Dentro",DATOS_[Conc.Sal.16]))))),
0)</f>
        <v>0</v>
      </c>
      <c r="V56" s="93">
        <f t="array" ref="V56">IFERROR(
AVERAGE((IF(DATOS_[[Sexo]:[Sexo]]=$B56,IF(DATOS_[[AGRUP. VALOR. PTO.]:[AGRUP. VALOR. PTO.]]=$B54,IF(DATOS_[[Check Periodo Ref.]:[Check Periodo Ref.]]="Dentro",DATOS_[Conc.Sal.17]))))),
0)</f>
        <v>0</v>
      </c>
      <c r="W56" s="93">
        <f t="array" ref="W56">IFERROR(
AVERAGE((IF(DATOS_[[Sexo]:[Sexo]]=$B56,IF(DATOS_[[AGRUP. VALOR. PTO.]:[AGRUP. VALOR. PTO.]]=$B54,IF(DATOS_[[Check Periodo Ref.]:[Check Periodo Ref.]]="Dentro",DATOS_[Conc.Sal.18]))))),
0)</f>
        <v>0</v>
      </c>
      <c r="X56" s="93">
        <f t="array" ref="X56">IFERROR(
AVERAGE((IF(DATOS_[[Sexo]:[Sexo]]=$B56,IF(DATOS_[[AGRUP. VALOR. PTO.]:[AGRUP. VALOR. PTO.]]=$B54,IF(DATOS_[[Check Periodo Ref.]:[Check Periodo Ref.]]="Dentro",DATOS_[Conc.Sal.19]))))),
0)</f>
        <v>0</v>
      </c>
      <c r="Y56" s="93">
        <f t="array" ref="Y56">IFERROR(
AVERAGE((IF(DATOS_[[Sexo]:[Sexo]]=$B56,IF(DATOS_[[AGRUP. VALOR. PTO.]:[AGRUP. VALOR. PTO.]]=$B54,IF(DATOS_[[Check Periodo Ref.]:[Check Periodo Ref.]]="Dentro",DATOS_[Conc.Sal.20]))))),
0)</f>
        <v>0</v>
      </c>
      <c r="Z56" s="93">
        <f t="array" ref="Z56">IFERROR(
AVERAGE((IF(DATOS_[[Sexo]:[Sexo]]=$B56,IF(DATOS_[[AGRUP. VALOR. PTO.]:[AGRUP. VALOR. PTO.]]=$B54,IF(DATOS_[[Check Periodo Ref.]:[Check Periodo Ref.]]="Dentro",DATOS_[Conc.Sal.21]))))),
0)</f>
        <v>0</v>
      </c>
      <c r="AA56" s="93">
        <f t="array" ref="AA56">IFERROR(
AVERAGE((IF(DATOS_[[Sexo]:[Sexo]]=$B56,IF(DATOS_[[AGRUP. VALOR. PTO.]:[AGRUP. VALOR. PTO.]]=$B54,IF(DATOS_[[Check Periodo Ref.]:[Check Periodo Ref.]]="Dentro",DATOS_[Conc.Sal.22]))))),
0)</f>
        <v>0</v>
      </c>
      <c r="AB56" s="93">
        <f t="array" ref="AB56">IFERROR(
AVERAGE((IF(DATOS_[[Sexo]:[Sexo]]=$B56,IF(DATOS_[[AGRUP. VALOR. PTO.]:[AGRUP. VALOR. PTO.]]=$B54,IF(DATOS_[[Check Periodo Ref.]:[Check Periodo Ref.]]="Dentro",DATOS_[Conc.Sal.23]))))),
0)</f>
        <v>0</v>
      </c>
      <c r="AC56" s="93">
        <f t="array" ref="AC56">IFERROR(
AVERAGE((IF(DATOS_[[Sexo]:[Sexo]]=$B56,IF(DATOS_[[AGRUP. VALOR. PTO.]:[AGRUP. VALOR. PTO.]]=$B54,IF(DATOS_[[Check Periodo Ref.]:[Check Periodo Ref.]]="Dentro",DATOS_[Conc.Sal.24]))))),
0)</f>
        <v>0</v>
      </c>
      <c r="AD56" s="93">
        <f t="array" ref="AD56">IFERROR(
AVERAGE((IF(DATOS_[[Sexo]:[Sexo]]=$B56,IF(DATOS_[[AGRUP. VALOR. PTO.]:[AGRUP. VALOR. PTO.]]=$B54,IF(DATOS_[[Check Periodo Ref.]:[Check Periodo Ref.]]="Dentro",DATOS_[Conc.Sal.25]))))),
0)</f>
        <v>0</v>
      </c>
      <c r="AE56" s="93">
        <f t="array" ref="AE56">IFERROR(
AVERAGE((IF(DATOS_[[Sexo]:[Sexo]]=$B56,IF(DATOS_[[AGRUP. VALOR. PTO.]:[AGRUP. VALOR. PTO.]]=$B54,IF(DATOS_[[Check Periodo Ref.]:[Check Periodo Ref.]]="Dentro",DATOS_[Conc.Sal.26]))))),
0)</f>
        <v>0</v>
      </c>
      <c r="AF56" s="93">
        <f t="array" ref="AF56">IFERROR(
AVERAGE((IF(DATOS_[[Sexo]:[Sexo]]=$B56,IF(DATOS_[[AGRUP. VALOR. PTO.]:[AGRUP. VALOR. PTO.]]=$B54,IF(DATOS_[[Check Periodo Ref.]:[Check Periodo Ref.]]="Dentro",DATOS_[Conc.Sal.27]))))),
0)</f>
        <v>0</v>
      </c>
      <c r="AG56" s="93">
        <f t="array" ref="AG56">IFERROR(
AVERAGE((IF(DATOS_[[Sexo]:[Sexo]]=$B56,IF(DATOS_[[AGRUP. VALOR. PTO.]:[AGRUP. VALOR. PTO.]]=$B54,IF(DATOS_[[Check Periodo Ref.]:[Check Periodo Ref.]]="Dentro",DATOS_[Conc.Sal.28]))))),
0)</f>
        <v>0</v>
      </c>
      <c r="AH56" s="93">
        <f t="array" ref="AH56">IFERROR(
AVERAGE((IF(DATOS_[[Sexo]:[Sexo]]=$B56,IF(DATOS_[[AGRUP. VALOR. PTO.]:[AGRUP. VALOR. PTO.]]=$B54,IF(DATOS_[[Check Periodo Ref.]:[Check Periodo Ref.]]="Dentro",DATOS_[Conc.Sal.29]))))),
0)</f>
        <v>0</v>
      </c>
      <c r="AI56" s="93">
        <f t="array" ref="AI56">IFERROR(
AVERAGE((IF(DATOS_[[Sexo]:[Sexo]]=$B56,IF(DATOS_[[AGRUP. VALOR. PTO.]:[AGRUP. VALOR. PTO.]]=$B54,IF(DATOS_[[Check Periodo Ref.]:[Check Periodo Ref.]]="Dentro",DATOS_[Conc.Sal.30]))))),
0)</f>
        <v>0</v>
      </c>
      <c r="AJ56" s="94">
        <f t="array" ref="AJ56">IFERROR(
AVERAGE(IF(DATOS_[Sexo]=$B56,IF(DATOS_[AGRUP. VALOR. PTO.]=$B54,IF(DATOS_[Check Periodo Ref.]="Dentro",DATOS_[Tot COMPL.SAL Ef],FALSE)))),
0)</f>
        <v>0</v>
      </c>
      <c r="AK56" s="96">
        <f t="array" ref="AK56">IFERROR(
AVERAGE(IF(DATOS_[Sexo]=$B56,IF(DATOS_[AGRUP. VALOR. PTO.]=$B54,IF(DATOS_[Check Periodo Ref.]="Dentro",DATOS_[TOTAL SALARIO Ef],FALSE)))),
0)</f>
        <v>0</v>
      </c>
      <c r="AL56" s="95">
        <f t="array" ref="AL56">IFERROR(
AVERAGE((IF(DATOS_[[Sexo]:[Sexo]]=$B56,IF(DATOS_[[AGRUP. VALOR. PTO.]:[AGRUP. VALOR. PTO.]]=$B54,IF(DATOS_[[Check Periodo Ref.]:[Check Periodo Ref.]]="Dentro",DATOS_[C.Extra.01]))))),
0)</f>
        <v>0</v>
      </c>
      <c r="AM56" s="95">
        <f t="array" ref="AM56">IFERROR(
AVERAGE((IF(DATOS_[[Sexo]:[Sexo]]=$B56,IF(DATOS_[[AGRUP. VALOR. PTO.]:[AGRUP. VALOR. PTO.]]=$B54,IF(DATOS_[[Check Periodo Ref.]:[Check Periodo Ref.]]="Dentro",DATOS_[C.Extra.02]))))),
0)</f>
        <v>0</v>
      </c>
      <c r="AN56" s="95">
        <f t="array" ref="AN56">IFERROR(
AVERAGE((IF(DATOS_[[Sexo]:[Sexo]]=$B56,IF(DATOS_[[AGRUP. VALOR. PTO.]:[AGRUP. VALOR. PTO.]]=$B54,IF(DATOS_[[Check Periodo Ref.]:[Check Periodo Ref.]]="Dentro",DATOS_[C.Extra.03]))))),
0)</f>
        <v>0</v>
      </c>
      <c r="AO56" s="95">
        <f t="array" ref="AO56">IFERROR(
AVERAGE((IF(DATOS_[[Sexo]:[Sexo]]=$B56,IF(DATOS_[[AGRUP. VALOR. PTO.]:[AGRUP. VALOR. PTO.]]=$B54,IF(DATOS_[[Check Periodo Ref.]:[Check Periodo Ref.]]="Dentro",DATOS_[C.Extra.04]))))),
0)</f>
        <v>0</v>
      </c>
      <c r="AP56" s="95">
        <f t="array" ref="AP56">IFERROR(
AVERAGE((IF(DATOS_[[Sexo]:[Sexo]]=$B56,IF(DATOS_[[AGRUP. VALOR. PTO.]:[AGRUP. VALOR. PTO.]]=$B54,IF(DATOS_[[Check Periodo Ref.]:[Check Periodo Ref.]]="Dentro",DATOS_[C.Extra.05]))))),
0)</f>
        <v>0</v>
      </c>
      <c r="AQ56" s="97">
        <f t="array" ref="AQ56">IFERROR(
AVERAGE(IF(DATOS_[Sexo]=$B56,IF(DATOS_[AGRUP. VALOR. PTO.]=$B54,IF(DATOS_[Check Periodo Ref.]="Dentro",DATOS_[Tot Extrasalarial Ef],FALSE)))),
0)</f>
        <v>0</v>
      </c>
      <c r="AR56" s="98">
        <f t="array" ref="AR56">IFERROR(
AVERAGE(IF(DATOS_[Sexo]=$B56,IF(DATOS_[AGRUP. VALOR. PTO.]=$B54,IF(DATOS_[Check Periodo Ref.]="Dentro",DATOS_[TOTAL Retrib Ef],FALSE)))),
0)</f>
        <v>0</v>
      </c>
    </row>
    <row r="57" spans="1:44" ht="17.25" thickBot="1" x14ac:dyDescent="0.35">
      <c r="A57" s="48" t="str">
        <f t="shared" ref="A57" si="59">+A58</f>
        <v>[ocultar]</v>
      </c>
      <c r="B57" s="51" t="s">
        <v>274</v>
      </c>
      <c r="C57" s="91"/>
      <c r="D57" s="52"/>
      <c r="E57" s="139" t="str">
        <f t="shared" ref="E57:AR57" si="60">IFERROR((E58-E59)/E58,"")</f>
        <v/>
      </c>
      <c r="F57" s="179" t="str">
        <f t="shared" si="60"/>
        <v/>
      </c>
      <c r="G57" s="180" t="str">
        <f t="shared" si="60"/>
        <v/>
      </c>
      <c r="H57" s="180" t="str">
        <f t="shared" si="60"/>
        <v/>
      </c>
      <c r="I57" s="180" t="str">
        <f t="shared" si="60"/>
        <v/>
      </c>
      <c r="J57" s="181" t="str">
        <f t="shared" si="60"/>
        <v/>
      </c>
      <c r="K57" s="182" t="str">
        <f t="shared" si="60"/>
        <v/>
      </c>
      <c r="L57" s="182" t="str">
        <f t="shared" si="60"/>
        <v/>
      </c>
      <c r="M57" s="182" t="str">
        <f t="shared" si="60"/>
        <v/>
      </c>
      <c r="N57" s="182" t="str">
        <f t="shared" si="60"/>
        <v/>
      </c>
      <c r="O57" s="182" t="str">
        <f t="shared" si="60"/>
        <v/>
      </c>
      <c r="P57" s="182" t="str">
        <f t="shared" si="60"/>
        <v/>
      </c>
      <c r="Q57" s="182" t="str">
        <f t="shared" si="60"/>
        <v/>
      </c>
      <c r="R57" s="182" t="str">
        <f t="shared" si="60"/>
        <v/>
      </c>
      <c r="S57" s="182" t="str">
        <f t="shared" si="60"/>
        <v/>
      </c>
      <c r="T57" s="182" t="str">
        <f t="shared" si="60"/>
        <v/>
      </c>
      <c r="U57" s="182" t="str">
        <f t="shared" si="60"/>
        <v/>
      </c>
      <c r="V57" s="181" t="str">
        <f t="shared" si="60"/>
        <v/>
      </c>
      <c r="W57" s="181" t="str">
        <f t="shared" si="60"/>
        <v/>
      </c>
      <c r="X57" s="181" t="str">
        <f t="shared" si="60"/>
        <v/>
      </c>
      <c r="Y57" s="181" t="str">
        <f t="shared" si="60"/>
        <v/>
      </c>
      <c r="Z57" s="181" t="str">
        <f t="shared" si="60"/>
        <v/>
      </c>
      <c r="AA57" s="181" t="str">
        <f t="shared" si="60"/>
        <v/>
      </c>
      <c r="AB57" s="181" t="str">
        <f t="shared" si="60"/>
        <v/>
      </c>
      <c r="AC57" s="181" t="str">
        <f t="shared" si="60"/>
        <v/>
      </c>
      <c r="AD57" s="181" t="str">
        <f t="shared" si="60"/>
        <v/>
      </c>
      <c r="AE57" s="181" t="str">
        <f t="shared" si="60"/>
        <v/>
      </c>
      <c r="AF57" s="181" t="str">
        <f t="shared" si="60"/>
        <v/>
      </c>
      <c r="AG57" s="181" t="str">
        <f t="shared" si="60"/>
        <v/>
      </c>
      <c r="AH57" s="181" t="str">
        <f t="shared" si="60"/>
        <v/>
      </c>
      <c r="AI57" s="181" t="str">
        <f t="shared" si="60"/>
        <v/>
      </c>
      <c r="AJ57" s="140" t="str">
        <f t="shared" si="60"/>
        <v/>
      </c>
      <c r="AK57" s="143" t="str">
        <f t="shared" si="60"/>
        <v/>
      </c>
      <c r="AL57" s="184" t="str">
        <f t="shared" si="60"/>
        <v/>
      </c>
      <c r="AM57" s="184" t="str">
        <f t="shared" si="60"/>
        <v/>
      </c>
      <c r="AN57" s="184" t="str">
        <f t="shared" si="60"/>
        <v/>
      </c>
      <c r="AO57" s="184" t="str">
        <f t="shared" si="60"/>
        <v/>
      </c>
      <c r="AP57" s="184" t="str">
        <f t="shared" si="60"/>
        <v/>
      </c>
      <c r="AQ57" s="141" t="str">
        <f t="shared" si="60"/>
        <v/>
      </c>
      <c r="AR57" s="142" t="str">
        <f t="shared" si="60"/>
        <v/>
      </c>
    </row>
    <row r="58" spans="1:44" x14ac:dyDescent="0.3">
      <c r="A58" s="48" t="str">
        <f t="shared" ref="A58" si="61">+IF(C58+C59=0,"[ocultar]","")</f>
        <v>[ocultar]</v>
      </c>
      <c r="B58" s="46" t="s">
        <v>162</v>
      </c>
      <c r="C58" s="45">
        <f t="array" ref="C58">SUM(IF($B58=DATOS_[Sexo],
IF($B57=DATOS_[AGRUP. VALOR. PTO.],
IF("Dentro"=DATOS_[Check Periodo Ref.],
1/(COUNTIFS(DATOS_[Sexo],$B58,DATOS_[AGRUP. VALOR. PTO.],$B57,DATOS_[Check Periodo Ref.],"Dentro",DATOS_[id],DATOS_[id]))))))</f>
        <v>0</v>
      </c>
      <c r="D58" s="47">
        <f>COUNTIFS(DATOS_[AGRUP. VALOR. PTO.],$B57,DATOS_[Sexo],$B58,DATOS_[Check Periodo Ref.],"Dentro")</f>
        <v>0</v>
      </c>
      <c r="E58" s="92">
        <f t="array" ref="E58">IFERROR(
AVERAGE(IF(DATOS_[Sexo]=$B58,IF(DATOS_[AGRUP. VALOR. PTO.]=$B57,IF(DATOS_[Check Periodo Ref.]="Dentro",DATOS_[SALARIO BASE Ef],FALSE)))),
0)</f>
        <v>0</v>
      </c>
      <c r="F58" s="93">
        <f t="array" ref="F58">IFERROR(
AVERAGE((IF(DATOS_[[Sexo]:[Sexo]]=$B58,IF(DATOS_[[AGRUP. VALOR. PTO.]:[AGRUP. VALOR. PTO.]]=$B57,IF(DATOS_[[Check Periodo Ref.]:[Check Periodo Ref.]]="Dentro",DATOS_[Conc.Sal.01]))))),
0)</f>
        <v>0</v>
      </c>
      <c r="G58" s="93">
        <f t="array" ref="G58">IFERROR(
AVERAGE((IF(DATOS_[[Sexo]:[Sexo]]=$B58,IF(DATOS_[[AGRUP. VALOR. PTO.]:[AGRUP. VALOR. PTO.]]=$B57,IF(DATOS_[[Check Periodo Ref.]:[Check Periodo Ref.]]="Dentro",DATOS_[Conc.Sal.02]))))),
0)</f>
        <v>0</v>
      </c>
      <c r="H58" s="93">
        <f t="array" ref="H58">IFERROR(
AVERAGE((IF(DATOS_[[Sexo]:[Sexo]]=$B58,IF(DATOS_[[AGRUP. VALOR. PTO.]:[AGRUP. VALOR. PTO.]]=$B57,IF(DATOS_[[Check Periodo Ref.]:[Check Periodo Ref.]]="Dentro",DATOS_[Conc.Sal.03]))))),
0)</f>
        <v>0</v>
      </c>
      <c r="I58" s="93">
        <f t="array" ref="I58">IFERROR(
AVERAGE((IF(DATOS_[[Sexo]:[Sexo]]=$B58,IF(DATOS_[[AGRUP. VALOR. PTO.]:[AGRUP. VALOR. PTO.]]=$B57,IF(DATOS_[[Check Periodo Ref.]:[Check Periodo Ref.]]="Dentro",DATOS_[Conc.Sal.04]))))),
0)</f>
        <v>0</v>
      </c>
      <c r="J58" s="93">
        <f t="array" ref="J58">IFERROR(
AVERAGE((IF(DATOS_[[Sexo]:[Sexo]]=$B58,IF(DATOS_[[AGRUP. VALOR. PTO.]:[AGRUP. VALOR. PTO.]]=$B57,IF(DATOS_[[Check Periodo Ref.]:[Check Periodo Ref.]]="Dentro",DATOS_[Conc.Sal.05]))))),
0)</f>
        <v>0</v>
      </c>
      <c r="K58" s="93">
        <f t="array" ref="K58">IFERROR(
AVERAGE((IF(DATOS_[[Sexo]:[Sexo]]=$B58,IF(DATOS_[[AGRUP. VALOR. PTO.]:[AGRUP. VALOR. PTO.]]=$B57,IF(DATOS_[[Check Periodo Ref.]:[Check Periodo Ref.]]="Dentro",DATOS_[Conc.Sal.06]))))),
0)</f>
        <v>0</v>
      </c>
      <c r="L58" s="93">
        <f t="array" ref="L58">IFERROR(
AVERAGE((IF(DATOS_[[Sexo]:[Sexo]]=$B58,IF(DATOS_[[AGRUP. VALOR. PTO.]:[AGRUP. VALOR. PTO.]]=$B57,IF(DATOS_[[Check Periodo Ref.]:[Check Periodo Ref.]]="Dentro",DATOS_[Conc.Sal.07]))))),
0)</f>
        <v>0</v>
      </c>
      <c r="M58" s="93">
        <f t="array" ref="M58">IFERROR(
AVERAGE((IF(DATOS_[[Sexo]:[Sexo]]=$B58,IF(DATOS_[[AGRUP. VALOR. PTO.]:[AGRUP. VALOR. PTO.]]=$B57,IF(DATOS_[[Check Periodo Ref.]:[Check Periodo Ref.]]="Dentro",DATOS_[Conc.Sal.08]))))),
0)</f>
        <v>0</v>
      </c>
      <c r="N58" s="93">
        <f t="array" ref="N58">IFERROR(
AVERAGE((IF(DATOS_[[Sexo]:[Sexo]]=$B58,IF(DATOS_[[AGRUP. VALOR. PTO.]:[AGRUP. VALOR. PTO.]]=$B57,IF(DATOS_[[Check Periodo Ref.]:[Check Periodo Ref.]]="Dentro",DATOS_[Conc.Sal.09]))))),
0)</f>
        <v>0</v>
      </c>
      <c r="O58" s="93">
        <f t="array" ref="O58">IFERROR(
AVERAGE((IF(DATOS_[[Sexo]:[Sexo]]=$B58,IF(DATOS_[[AGRUP. VALOR. PTO.]:[AGRUP. VALOR. PTO.]]=$B57,IF(DATOS_[[Check Periodo Ref.]:[Check Periodo Ref.]]="Dentro",DATOS_[Conc.Sal.10]))))),
0)</f>
        <v>0</v>
      </c>
      <c r="P58" s="93">
        <f t="array" ref="P58">IFERROR(
AVERAGE((IF(DATOS_[[Sexo]:[Sexo]]=$B58,IF(DATOS_[[AGRUP. VALOR. PTO.]:[AGRUP. VALOR. PTO.]]=$B57,IF(DATOS_[[Check Periodo Ref.]:[Check Periodo Ref.]]="Dentro",DATOS_[Conc.Sal.11]))))),
0)</f>
        <v>0</v>
      </c>
      <c r="Q58" s="93">
        <f t="array" ref="Q58">IFERROR(
AVERAGE((IF(DATOS_[[Sexo]:[Sexo]]=$B58,IF(DATOS_[[AGRUP. VALOR. PTO.]:[AGRUP. VALOR. PTO.]]=$B57,IF(DATOS_[[Check Periodo Ref.]:[Check Periodo Ref.]]="Dentro",DATOS_[Conc.Sal.12]))))),
0)</f>
        <v>0</v>
      </c>
      <c r="R58" s="93">
        <f t="array" ref="R58">IFERROR(
AVERAGE((IF(DATOS_[[Sexo]:[Sexo]]=$B58,IF(DATOS_[[AGRUP. VALOR. PTO.]:[AGRUP. VALOR. PTO.]]=$B57,IF(DATOS_[[Check Periodo Ref.]:[Check Periodo Ref.]]="Dentro",DATOS_[Conc.Sal.13]))))),
0)</f>
        <v>0</v>
      </c>
      <c r="S58" s="93">
        <f t="array" ref="S58">IFERROR(
AVERAGE((IF(DATOS_[[Sexo]:[Sexo]]=$B58,IF(DATOS_[[AGRUP. VALOR. PTO.]:[AGRUP. VALOR. PTO.]]=$B57,IF(DATOS_[[Check Periodo Ref.]:[Check Periodo Ref.]]="Dentro",DATOS_[Conc.Sal.14]))))),
0)</f>
        <v>0</v>
      </c>
      <c r="T58" s="93">
        <f t="array" ref="T58">IFERROR(
AVERAGE((IF(DATOS_[[Sexo]:[Sexo]]=$B58,IF(DATOS_[[AGRUP. VALOR. PTO.]:[AGRUP. VALOR. PTO.]]=$B57,IF(DATOS_[[Check Periodo Ref.]:[Check Periodo Ref.]]="Dentro",DATOS_[Conc.Sal.15]))))),
0)</f>
        <v>0</v>
      </c>
      <c r="U58" s="93">
        <f t="array" ref="U58">IFERROR(
AVERAGE((IF(DATOS_[[Sexo]:[Sexo]]=$B58,IF(DATOS_[[AGRUP. VALOR. PTO.]:[AGRUP. VALOR. PTO.]]=$B57,IF(DATOS_[[Check Periodo Ref.]:[Check Periodo Ref.]]="Dentro",DATOS_[Conc.Sal.16]))))),
0)</f>
        <v>0</v>
      </c>
      <c r="V58" s="93">
        <f t="array" ref="V58">IFERROR(
AVERAGE((IF(DATOS_[[Sexo]:[Sexo]]=$B58,IF(DATOS_[[AGRUP. VALOR. PTO.]:[AGRUP. VALOR. PTO.]]=$B57,IF(DATOS_[[Check Periodo Ref.]:[Check Periodo Ref.]]="Dentro",DATOS_[Conc.Sal.17]))))),
0)</f>
        <v>0</v>
      </c>
      <c r="W58" s="93">
        <f t="array" ref="W58">IFERROR(
AVERAGE((IF(DATOS_[[Sexo]:[Sexo]]=$B58,IF(DATOS_[[AGRUP. VALOR. PTO.]:[AGRUP. VALOR. PTO.]]=$B57,IF(DATOS_[[Check Periodo Ref.]:[Check Periodo Ref.]]="Dentro",DATOS_[Conc.Sal.18]))))),
0)</f>
        <v>0</v>
      </c>
      <c r="X58" s="93">
        <f t="array" ref="X58">IFERROR(
AVERAGE((IF(DATOS_[[Sexo]:[Sexo]]=$B58,IF(DATOS_[[AGRUP. VALOR. PTO.]:[AGRUP. VALOR. PTO.]]=$B57,IF(DATOS_[[Check Periodo Ref.]:[Check Periodo Ref.]]="Dentro",DATOS_[Conc.Sal.19]))))),
0)</f>
        <v>0</v>
      </c>
      <c r="Y58" s="93">
        <f t="array" ref="Y58">IFERROR(
AVERAGE((IF(DATOS_[[Sexo]:[Sexo]]=$B58,IF(DATOS_[[AGRUP. VALOR. PTO.]:[AGRUP. VALOR. PTO.]]=$B57,IF(DATOS_[[Check Periodo Ref.]:[Check Periodo Ref.]]="Dentro",DATOS_[Conc.Sal.20]))))),
0)</f>
        <v>0</v>
      </c>
      <c r="Z58" s="93">
        <f t="array" ref="Z58">IFERROR(
AVERAGE((IF(DATOS_[[Sexo]:[Sexo]]=$B58,IF(DATOS_[[AGRUP. VALOR. PTO.]:[AGRUP. VALOR. PTO.]]=$B57,IF(DATOS_[[Check Periodo Ref.]:[Check Periodo Ref.]]="Dentro",DATOS_[Conc.Sal.21]))))),
0)</f>
        <v>0</v>
      </c>
      <c r="AA58" s="93">
        <f t="array" ref="AA58">IFERROR(
AVERAGE((IF(DATOS_[[Sexo]:[Sexo]]=$B58,IF(DATOS_[[AGRUP. VALOR. PTO.]:[AGRUP. VALOR. PTO.]]=$B57,IF(DATOS_[[Check Periodo Ref.]:[Check Periodo Ref.]]="Dentro",DATOS_[Conc.Sal.22]))))),
0)</f>
        <v>0</v>
      </c>
      <c r="AB58" s="93">
        <f t="array" ref="AB58">IFERROR(
AVERAGE((IF(DATOS_[[Sexo]:[Sexo]]=$B58,IF(DATOS_[[AGRUP. VALOR. PTO.]:[AGRUP. VALOR. PTO.]]=$B57,IF(DATOS_[[Check Periodo Ref.]:[Check Periodo Ref.]]="Dentro",DATOS_[Conc.Sal.23]))))),
0)</f>
        <v>0</v>
      </c>
      <c r="AC58" s="93">
        <f t="array" ref="AC58">IFERROR(
AVERAGE((IF(DATOS_[[Sexo]:[Sexo]]=$B58,IF(DATOS_[[AGRUP. VALOR. PTO.]:[AGRUP. VALOR. PTO.]]=$B57,IF(DATOS_[[Check Periodo Ref.]:[Check Periodo Ref.]]="Dentro",DATOS_[Conc.Sal.24]))))),
0)</f>
        <v>0</v>
      </c>
      <c r="AD58" s="93">
        <f t="array" ref="AD58">IFERROR(
AVERAGE((IF(DATOS_[[Sexo]:[Sexo]]=$B58,IF(DATOS_[[AGRUP. VALOR. PTO.]:[AGRUP. VALOR. PTO.]]=$B57,IF(DATOS_[[Check Periodo Ref.]:[Check Periodo Ref.]]="Dentro",DATOS_[Conc.Sal.25]))))),
0)</f>
        <v>0</v>
      </c>
      <c r="AE58" s="93">
        <f t="array" ref="AE58">IFERROR(
AVERAGE((IF(DATOS_[[Sexo]:[Sexo]]=$B58,IF(DATOS_[[AGRUP. VALOR. PTO.]:[AGRUP. VALOR. PTO.]]=$B57,IF(DATOS_[[Check Periodo Ref.]:[Check Periodo Ref.]]="Dentro",DATOS_[Conc.Sal.26]))))),
0)</f>
        <v>0</v>
      </c>
      <c r="AF58" s="93">
        <f t="array" ref="AF58">IFERROR(
AVERAGE((IF(DATOS_[[Sexo]:[Sexo]]=$B58,IF(DATOS_[[AGRUP. VALOR. PTO.]:[AGRUP. VALOR. PTO.]]=$B57,IF(DATOS_[[Check Periodo Ref.]:[Check Periodo Ref.]]="Dentro",DATOS_[Conc.Sal.27]))))),
0)</f>
        <v>0</v>
      </c>
      <c r="AG58" s="93">
        <f t="array" ref="AG58">IFERROR(
AVERAGE((IF(DATOS_[[Sexo]:[Sexo]]=$B58,IF(DATOS_[[AGRUP. VALOR. PTO.]:[AGRUP. VALOR. PTO.]]=$B57,IF(DATOS_[[Check Periodo Ref.]:[Check Periodo Ref.]]="Dentro",DATOS_[Conc.Sal.28]))))),
0)</f>
        <v>0</v>
      </c>
      <c r="AH58" s="93">
        <f t="array" ref="AH58">IFERROR(
AVERAGE((IF(DATOS_[[Sexo]:[Sexo]]=$B58,IF(DATOS_[[AGRUP. VALOR. PTO.]:[AGRUP. VALOR. PTO.]]=$B57,IF(DATOS_[[Check Periodo Ref.]:[Check Periodo Ref.]]="Dentro",DATOS_[Conc.Sal.29]))))),
0)</f>
        <v>0</v>
      </c>
      <c r="AI58" s="93">
        <f t="array" ref="AI58">IFERROR(
AVERAGE((IF(DATOS_[[Sexo]:[Sexo]]=$B58,IF(DATOS_[[AGRUP. VALOR. PTO.]:[AGRUP. VALOR. PTO.]]=$B57,IF(DATOS_[[Check Periodo Ref.]:[Check Periodo Ref.]]="Dentro",DATOS_[Conc.Sal.30]))))),
0)</f>
        <v>0</v>
      </c>
      <c r="AJ58" s="94">
        <f t="array" ref="AJ58">IFERROR(
AVERAGE(IF(DATOS_[Sexo]=$B58,IF(DATOS_[AGRUP. VALOR. PTO.]=$B57,IF(DATOS_[Check Periodo Ref.]="Dentro",DATOS_[Tot COMPL.SAL Ef],FALSE)))),
0)</f>
        <v>0</v>
      </c>
      <c r="AK58" s="96">
        <f t="array" ref="AK58">IFERROR(
AVERAGE(IF(DATOS_[Sexo]=$B58,IF(DATOS_[AGRUP. VALOR. PTO.]=$B57,IF(DATOS_[Check Periodo Ref.]="Dentro",DATOS_[TOTAL SALARIO Ef],FALSE)))),
0)</f>
        <v>0</v>
      </c>
      <c r="AL58" s="95">
        <f t="array" ref="AL58">IFERROR(
AVERAGE((IF(DATOS_[[Sexo]:[Sexo]]=$B58,IF(DATOS_[[AGRUP. VALOR. PTO.]:[AGRUP. VALOR. PTO.]]=$B57,IF(DATOS_[[Check Periodo Ref.]:[Check Periodo Ref.]]="Dentro",DATOS_[C.Extra.01]))))),
0)</f>
        <v>0</v>
      </c>
      <c r="AM58" s="95">
        <f t="array" ref="AM58">IFERROR(
AVERAGE((IF(DATOS_[[Sexo]:[Sexo]]=$B58,IF(DATOS_[[AGRUP. VALOR. PTO.]:[AGRUP. VALOR. PTO.]]=$B57,IF(DATOS_[[Check Periodo Ref.]:[Check Periodo Ref.]]="Dentro",DATOS_[C.Extra.02]))))),
0)</f>
        <v>0</v>
      </c>
      <c r="AN58" s="95">
        <f t="array" ref="AN58">IFERROR(
AVERAGE((IF(DATOS_[[Sexo]:[Sexo]]=$B58,IF(DATOS_[[AGRUP. VALOR. PTO.]:[AGRUP. VALOR. PTO.]]=$B57,IF(DATOS_[[Check Periodo Ref.]:[Check Periodo Ref.]]="Dentro",DATOS_[C.Extra.03]))))),
0)</f>
        <v>0</v>
      </c>
      <c r="AO58" s="95">
        <f t="array" ref="AO58">IFERROR(
AVERAGE((IF(DATOS_[[Sexo]:[Sexo]]=$B58,IF(DATOS_[[AGRUP. VALOR. PTO.]:[AGRUP. VALOR. PTO.]]=$B57,IF(DATOS_[[Check Periodo Ref.]:[Check Periodo Ref.]]="Dentro",DATOS_[C.Extra.04]))))),
0)</f>
        <v>0</v>
      </c>
      <c r="AP58" s="95">
        <f t="array" ref="AP58">IFERROR(
AVERAGE((IF(DATOS_[[Sexo]:[Sexo]]=$B58,IF(DATOS_[[AGRUP. VALOR. PTO.]:[AGRUP. VALOR. PTO.]]=$B57,IF(DATOS_[[Check Periodo Ref.]:[Check Periodo Ref.]]="Dentro",DATOS_[C.Extra.05]))))),
0)</f>
        <v>0</v>
      </c>
      <c r="AQ58" s="97">
        <f t="array" ref="AQ58">IFERROR(
AVERAGE(IF(DATOS_[Sexo]=$B58,IF(DATOS_[AGRUP. VALOR. PTO.]=$B57,IF(DATOS_[Check Periodo Ref.]="Dentro",DATOS_[Tot Extrasalarial Ef],FALSE)))),
0)</f>
        <v>0</v>
      </c>
      <c r="AR58" s="98">
        <f t="array" ref="AR58">IFERROR(
AVERAGE(IF(DATOS_[Sexo]=$B58,IF(DATOS_[AGRUP. VALOR. PTO.]=$B57,IF(DATOS_[Check Periodo Ref.]="Dentro",DATOS_[TOTAL Retrib Ef],FALSE)))),
0)</f>
        <v>0</v>
      </c>
    </row>
    <row r="59" spans="1:44" x14ac:dyDescent="0.3">
      <c r="A59" s="48" t="str">
        <f t="shared" ref="A59" si="62">+A58</f>
        <v>[ocultar]</v>
      </c>
      <c r="B59" s="46" t="s">
        <v>163</v>
      </c>
      <c r="C59" s="45">
        <f t="array" ref="C59">SUM(IF($B59=DATOS_[Sexo],
IF($B57=DATOS_[AGRUP. VALOR. PTO.],
IF("Dentro"=DATOS_[Check Periodo Ref.],
1/(COUNTIFS(DATOS_[Sexo],$B59,DATOS_[AGRUP. VALOR. PTO.],$B57,DATOS_[Check Periodo Ref.],"Dentro",DATOS_[id],DATOS_[id]))))))</f>
        <v>0</v>
      </c>
      <c r="D59" s="47">
        <f>COUNTIFS(DATOS_[AGRUP. VALOR. PTO.],$B57,DATOS_[Sexo],$B59,DATOS_[Check Periodo Ref.],"Dentro")</f>
        <v>0</v>
      </c>
      <c r="E59" s="92">
        <f t="array" ref="E59">IFERROR(
AVERAGE(IF(DATOS_[Sexo]=$B59,IF(DATOS_[AGRUP. VALOR. PTO.]=$B57,IF(DATOS_[Check Periodo Ref.]="Dentro",DATOS_[SALARIO BASE Ef],FALSE)))),
0)</f>
        <v>0</v>
      </c>
      <c r="F59" s="93">
        <f t="array" ref="F59">IFERROR(
AVERAGE((IF(DATOS_[[Sexo]:[Sexo]]=$B59,IF(DATOS_[[AGRUP. VALOR. PTO.]:[AGRUP. VALOR. PTO.]]=$B57,IF(DATOS_[[Check Periodo Ref.]:[Check Periodo Ref.]]="Dentro",DATOS_[Conc.Sal.01]))))),
0)</f>
        <v>0</v>
      </c>
      <c r="G59" s="93">
        <f t="array" ref="G59">IFERROR(
AVERAGE((IF(DATOS_[[Sexo]:[Sexo]]=$B59,IF(DATOS_[[AGRUP. VALOR. PTO.]:[AGRUP. VALOR. PTO.]]=$B57,IF(DATOS_[[Check Periodo Ref.]:[Check Periodo Ref.]]="Dentro",DATOS_[Conc.Sal.02]))))),
0)</f>
        <v>0</v>
      </c>
      <c r="H59" s="93">
        <f t="array" ref="H59">IFERROR(
AVERAGE((IF(DATOS_[[Sexo]:[Sexo]]=$B59,IF(DATOS_[[AGRUP. VALOR. PTO.]:[AGRUP. VALOR. PTO.]]=$B57,IF(DATOS_[[Check Periodo Ref.]:[Check Periodo Ref.]]="Dentro",DATOS_[Conc.Sal.03]))))),
0)</f>
        <v>0</v>
      </c>
      <c r="I59" s="93">
        <f t="array" ref="I59">IFERROR(
AVERAGE((IF(DATOS_[[Sexo]:[Sexo]]=$B59,IF(DATOS_[[AGRUP. VALOR. PTO.]:[AGRUP. VALOR. PTO.]]=$B57,IF(DATOS_[[Check Periodo Ref.]:[Check Periodo Ref.]]="Dentro",DATOS_[Conc.Sal.04]))))),
0)</f>
        <v>0</v>
      </c>
      <c r="J59" s="93">
        <f t="array" ref="J59">IFERROR(
AVERAGE((IF(DATOS_[[Sexo]:[Sexo]]=$B59,IF(DATOS_[[AGRUP. VALOR. PTO.]:[AGRUP. VALOR. PTO.]]=$B57,IF(DATOS_[[Check Periodo Ref.]:[Check Periodo Ref.]]="Dentro",DATOS_[Conc.Sal.05]))))),
0)</f>
        <v>0</v>
      </c>
      <c r="K59" s="93">
        <f t="array" ref="K59">IFERROR(
AVERAGE((IF(DATOS_[[Sexo]:[Sexo]]=$B59,IF(DATOS_[[AGRUP. VALOR. PTO.]:[AGRUP. VALOR. PTO.]]=$B57,IF(DATOS_[[Check Periodo Ref.]:[Check Periodo Ref.]]="Dentro",DATOS_[Conc.Sal.06]))))),
0)</f>
        <v>0</v>
      </c>
      <c r="L59" s="93">
        <f t="array" ref="L59">IFERROR(
AVERAGE((IF(DATOS_[[Sexo]:[Sexo]]=$B59,IF(DATOS_[[AGRUP. VALOR. PTO.]:[AGRUP. VALOR. PTO.]]=$B57,IF(DATOS_[[Check Periodo Ref.]:[Check Periodo Ref.]]="Dentro",DATOS_[Conc.Sal.07]))))),
0)</f>
        <v>0</v>
      </c>
      <c r="M59" s="93">
        <f t="array" ref="M59">IFERROR(
AVERAGE((IF(DATOS_[[Sexo]:[Sexo]]=$B59,IF(DATOS_[[AGRUP. VALOR. PTO.]:[AGRUP. VALOR. PTO.]]=$B57,IF(DATOS_[[Check Periodo Ref.]:[Check Periodo Ref.]]="Dentro",DATOS_[Conc.Sal.08]))))),
0)</f>
        <v>0</v>
      </c>
      <c r="N59" s="93">
        <f t="array" ref="N59">IFERROR(
AVERAGE((IF(DATOS_[[Sexo]:[Sexo]]=$B59,IF(DATOS_[[AGRUP. VALOR. PTO.]:[AGRUP. VALOR. PTO.]]=$B57,IF(DATOS_[[Check Periodo Ref.]:[Check Periodo Ref.]]="Dentro",DATOS_[Conc.Sal.09]))))),
0)</f>
        <v>0</v>
      </c>
      <c r="O59" s="93">
        <f t="array" ref="O59">IFERROR(
AVERAGE((IF(DATOS_[[Sexo]:[Sexo]]=$B59,IF(DATOS_[[AGRUP. VALOR. PTO.]:[AGRUP. VALOR. PTO.]]=$B57,IF(DATOS_[[Check Periodo Ref.]:[Check Periodo Ref.]]="Dentro",DATOS_[Conc.Sal.10]))))),
0)</f>
        <v>0</v>
      </c>
      <c r="P59" s="93">
        <f t="array" ref="P59">IFERROR(
AVERAGE((IF(DATOS_[[Sexo]:[Sexo]]=$B59,IF(DATOS_[[AGRUP. VALOR. PTO.]:[AGRUP. VALOR. PTO.]]=$B57,IF(DATOS_[[Check Periodo Ref.]:[Check Periodo Ref.]]="Dentro",DATOS_[Conc.Sal.11]))))),
0)</f>
        <v>0</v>
      </c>
      <c r="Q59" s="93">
        <f t="array" ref="Q59">IFERROR(
AVERAGE((IF(DATOS_[[Sexo]:[Sexo]]=$B59,IF(DATOS_[[AGRUP. VALOR. PTO.]:[AGRUP. VALOR. PTO.]]=$B57,IF(DATOS_[[Check Periodo Ref.]:[Check Periodo Ref.]]="Dentro",DATOS_[Conc.Sal.12]))))),
0)</f>
        <v>0</v>
      </c>
      <c r="R59" s="93">
        <f t="array" ref="R59">IFERROR(
AVERAGE((IF(DATOS_[[Sexo]:[Sexo]]=$B59,IF(DATOS_[[AGRUP. VALOR. PTO.]:[AGRUP. VALOR. PTO.]]=$B57,IF(DATOS_[[Check Periodo Ref.]:[Check Periodo Ref.]]="Dentro",DATOS_[Conc.Sal.13]))))),
0)</f>
        <v>0</v>
      </c>
      <c r="S59" s="93">
        <f t="array" ref="S59">IFERROR(
AVERAGE((IF(DATOS_[[Sexo]:[Sexo]]=$B59,IF(DATOS_[[AGRUP. VALOR. PTO.]:[AGRUP. VALOR. PTO.]]=$B57,IF(DATOS_[[Check Periodo Ref.]:[Check Periodo Ref.]]="Dentro",DATOS_[Conc.Sal.14]))))),
0)</f>
        <v>0</v>
      </c>
      <c r="T59" s="93">
        <f t="array" ref="T59">IFERROR(
AVERAGE((IF(DATOS_[[Sexo]:[Sexo]]=$B59,IF(DATOS_[[AGRUP. VALOR. PTO.]:[AGRUP. VALOR. PTO.]]=$B57,IF(DATOS_[[Check Periodo Ref.]:[Check Periodo Ref.]]="Dentro",DATOS_[Conc.Sal.15]))))),
0)</f>
        <v>0</v>
      </c>
      <c r="U59" s="93">
        <f t="array" ref="U59">IFERROR(
AVERAGE((IF(DATOS_[[Sexo]:[Sexo]]=$B59,IF(DATOS_[[AGRUP. VALOR. PTO.]:[AGRUP. VALOR. PTO.]]=$B57,IF(DATOS_[[Check Periodo Ref.]:[Check Periodo Ref.]]="Dentro",DATOS_[Conc.Sal.16]))))),
0)</f>
        <v>0</v>
      </c>
      <c r="V59" s="93">
        <f t="array" ref="V59">IFERROR(
AVERAGE((IF(DATOS_[[Sexo]:[Sexo]]=$B59,IF(DATOS_[[AGRUP. VALOR. PTO.]:[AGRUP. VALOR. PTO.]]=$B57,IF(DATOS_[[Check Periodo Ref.]:[Check Periodo Ref.]]="Dentro",DATOS_[Conc.Sal.17]))))),
0)</f>
        <v>0</v>
      </c>
      <c r="W59" s="93">
        <f t="array" ref="W59">IFERROR(
AVERAGE((IF(DATOS_[[Sexo]:[Sexo]]=$B59,IF(DATOS_[[AGRUP. VALOR. PTO.]:[AGRUP. VALOR. PTO.]]=$B57,IF(DATOS_[[Check Periodo Ref.]:[Check Periodo Ref.]]="Dentro",DATOS_[Conc.Sal.18]))))),
0)</f>
        <v>0</v>
      </c>
      <c r="X59" s="93">
        <f t="array" ref="X59">IFERROR(
AVERAGE((IF(DATOS_[[Sexo]:[Sexo]]=$B59,IF(DATOS_[[AGRUP. VALOR. PTO.]:[AGRUP. VALOR. PTO.]]=$B57,IF(DATOS_[[Check Periodo Ref.]:[Check Periodo Ref.]]="Dentro",DATOS_[Conc.Sal.19]))))),
0)</f>
        <v>0</v>
      </c>
      <c r="Y59" s="93">
        <f t="array" ref="Y59">IFERROR(
AVERAGE((IF(DATOS_[[Sexo]:[Sexo]]=$B59,IF(DATOS_[[AGRUP. VALOR. PTO.]:[AGRUP. VALOR. PTO.]]=$B57,IF(DATOS_[[Check Periodo Ref.]:[Check Periodo Ref.]]="Dentro",DATOS_[Conc.Sal.20]))))),
0)</f>
        <v>0</v>
      </c>
      <c r="Z59" s="93">
        <f t="array" ref="Z59">IFERROR(
AVERAGE((IF(DATOS_[[Sexo]:[Sexo]]=$B59,IF(DATOS_[[AGRUP. VALOR. PTO.]:[AGRUP. VALOR. PTO.]]=$B57,IF(DATOS_[[Check Periodo Ref.]:[Check Periodo Ref.]]="Dentro",DATOS_[Conc.Sal.21]))))),
0)</f>
        <v>0</v>
      </c>
      <c r="AA59" s="93">
        <f t="array" ref="AA59">IFERROR(
AVERAGE((IF(DATOS_[[Sexo]:[Sexo]]=$B59,IF(DATOS_[[AGRUP. VALOR. PTO.]:[AGRUP. VALOR. PTO.]]=$B57,IF(DATOS_[[Check Periodo Ref.]:[Check Periodo Ref.]]="Dentro",DATOS_[Conc.Sal.22]))))),
0)</f>
        <v>0</v>
      </c>
      <c r="AB59" s="93">
        <f t="array" ref="AB59">IFERROR(
AVERAGE((IF(DATOS_[[Sexo]:[Sexo]]=$B59,IF(DATOS_[[AGRUP. VALOR. PTO.]:[AGRUP. VALOR. PTO.]]=$B57,IF(DATOS_[[Check Periodo Ref.]:[Check Periodo Ref.]]="Dentro",DATOS_[Conc.Sal.23]))))),
0)</f>
        <v>0</v>
      </c>
      <c r="AC59" s="93">
        <f t="array" ref="AC59">IFERROR(
AVERAGE((IF(DATOS_[[Sexo]:[Sexo]]=$B59,IF(DATOS_[[AGRUP. VALOR. PTO.]:[AGRUP. VALOR. PTO.]]=$B57,IF(DATOS_[[Check Periodo Ref.]:[Check Periodo Ref.]]="Dentro",DATOS_[Conc.Sal.24]))))),
0)</f>
        <v>0</v>
      </c>
      <c r="AD59" s="93">
        <f t="array" ref="AD59">IFERROR(
AVERAGE((IF(DATOS_[[Sexo]:[Sexo]]=$B59,IF(DATOS_[[AGRUP. VALOR. PTO.]:[AGRUP. VALOR. PTO.]]=$B57,IF(DATOS_[[Check Periodo Ref.]:[Check Periodo Ref.]]="Dentro",DATOS_[Conc.Sal.25]))))),
0)</f>
        <v>0</v>
      </c>
      <c r="AE59" s="93">
        <f t="array" ref="AE59">IFERROR(
AVERAGE((IF(DATOS_[[Sexo]:[Sexo]]=$B59,IF(DATOS_[[AGRUP. VALOR. PTO.]:[AGRUP. VALOR. PTO.]]=$B57,IF(DATOS_[[Check Periodo Ref.]:[Check Periodo Ref.]]="Dentro",DATOS_[Conc.Sal.26]))))),
0)</f>
        <v>0</v>
      </c>
      <c r="AF59" s="93">
        <f t="array" ref="AF59">IFERROR(
AVERAGE((IF(DATOS_[[Sexo]:[Sexo]]=$B59,IF(DATOS_[[AGRUP. VALOR. PTO.]:[AGRUP. VALOR. PTO.]]=$B57,IF(DATOS_[[Check Periodo Ref.]:[Check Periodo Ref.]]="Dentro",DATOS_[Conc.Sal.27]))))),
0)</f>
        <v>0</v>
      </c>
      <c r="AG59" s="93">
        <f t="array" ref="AG59">IFERROR(
AVERAGE((IF(DATOS_[[Sexo]:[Sexo]]=$B59,IF(DATOS_[[AGRUP. VALOR. PTO.]:[AGRUP. VALOR. PTO.]]=$B57,IF(DATOS_[[Check Periodo Ref.]:[Check Periodo Ref.]]="Dentro",DATOS_[Conc.Sal.28]))))),
0)</f>
        <v>0</v>
      </c>
      <c r="AH59" s="93">
        <f t="array" ref="AH59">IFERROR(
AVERAGE((IF(DATOS_[[Sexo]:[Sexo]]=$B59,IF(DATOS_[[AGRUP. VALOR. PTO.]:[AGRUP. VALOR. PTO.]]=$B57,IF(DATOS_[[Check Periodo Ref.]:[Check Periodo Ref.]]="Dentro",DATOS_[Conc.Sal.29]))))),
0)</f>
        <v>0</v>
      </c>
      <c r="AI59" s="93">
        <f t="array" ref="AI59">IFERROR(
AVERAGE((IF(DATOS_[[Sexo]:[Sexo]]=$B59,IF(DATOS_[[AGRUP. VALOR. PTO.]:[AGRUP. VALOR. PTO.]]=$B57,IF(DATOS_[[Check Periodo Ref.]:[Check Periodo Ref.]]="Dentro",DATOS_[Conc.Sal.30]))))),
0)</f>
        <v>0</v>
      </c>
      <c r="AJ59" s="94">
        <f t="array" ref="AJ59">IFERROR(
AVERAGE(IF(DATOS_[Sexo]=$B59,IF(DATOS_[AGRUP. VALOR. PTO.]=$B57,IF(DATOS_[Check Periodo Ref.]="Dentro",DATOS_[Tot COMPL.SAL Ef],FALSE)))),
0)</f>
        <v>0</v>
      </c>
      <c r="AK59" s="96">
        <f t="array" ref="AK59">IFERROR(
AVERAGE(IF(DATOS_[Sexo]=$B59,IF(DATOS_[AGRUP. VALOR. PTO.]=$B57,IF(DATOS_[Check Periodo Ref.]="Dentro",DATOS_[TOTAL SALARIO Ef],FALSE)))),
0)</f>
        <v>0</v>
      </c>
      <c r="AL59" s="95">
        <f t="array" ref="AL59">IFERROR(
AVERAGE((IF(DATOS_[[Sexo]:[Sexo]]=$B59,IF(DATOS_[[AGRUP. VALOR. PTO.]:[AGRUP. VALOR. PTO.]]=$B57,IF(DATOS_[[Check Periodo Ref.]:[Check Periodo Ref.]]="Dentro",DATOS_[C.Extra.01]))))),
0)</f>
        <v>0</v>
      </c>
      <c r="AM59" s="95">
        <f t="array" ref="AM59">IFERROR(
AVERAGE((IF(DATOS_[[Sexo]:[Sexo]]=$B59,IF(DATOS_[[AGRUP. VALOR. PTO.]:[AGRUP. VALOR. PTO.]]=$B57,IF(DATOS_[[Check Periodo Ref.]:[Check Periodo Ref.]]="Dentro",DATOS_[C.Extra.02]))))),
0)</f>
        <v>0</v>
      </c>
      <c r="AN59" s="95">
        <f t="array" ref="AN59">IFERROR(
AVERAGE((IF(DATOS_[[Sexo]:[Sexo]]=$B59,IF(DATOS_[[AGRUP. VALOR. PTO.]:[AGRUP. VALOR. PTO.]]=$B57,IF(DATOS_[[Check Periodo Ref.]:[Check Periodo Ref.]]="Dentro",DATOS_[C.Extra.03]))))),
0)</f>
        <v>0</v>
      </c>
      <c r="AO59" s="95">
        <f t="array" ref="AO59">IFERROR(
AVERAGE((IF(DATOS_[[Sexo]:[Sexo]]=$B59,IF(DATOS_[[AGRUP. VALOR. PTO.]:[AGRUP. VALOR. PTO.]]=$B57,IF(DATOS_[[Check Periodo Ref.]:[Check Periodo Ref.]]="Dentro",DATOS_[C.Extra.04]))))),
0)</f>
        <v>0</v>
      </c>
      <c r="AP59" s="95">
        <f t="array" ref="AP59">IFERROR(
AVERAGE((IF(DATOS_[[Sexo]:[Sexo]]=$B59,IF(DATOS_[[AGRUP. VALOR. PTO.]:[AGRUP. VALOR. PTO.]]=$B57,IF(DATOS_[[Check Periodo Ref.]:[Check Periodo Ref.]]="Dentro",DATOS_[C.Extra.05]))))),
0)</f>
        <v>0</v>
      </c>
      <c r="AQ59" s="97">
        <f t="array" ref="AQ59">IFERROR(
AVERAGE(IF(DATOS_[Sexo]=$B59,IF(DATOS_[AGRUP. VALOR. PTO.]=$B57,IF(DATOS_[Check Periodo Ref.]="Dentro",DATOS_[Tot Extrasalarial Ef],FALSE)))),
0)</f>
        <v>0</v>
      </c>
      <c r="AR59" s="98">
        <f t="array" ref="AR59">IFERROR(
AVERAGE(IF(DATOS_[Sexo]=$B59,IF(DATOS_[AGRUP. VALOR. PTO.]=$B57,IF(DATOS_[Check Periodo Ref.]="Dentro",DATOS_[TOTAL Retrib Ef],FALSE)))),
0)</f>
        <v>0</v>
      </c>
    </row>
    <row r="60" spans="1:44" ht="17.25" thickBot="1" x14ac:dyDescent="0.35">
      <c r="A60" s="48" t="str">
        <f t="shared" ref="A60" si="63">+A61</f>
        <v>[ocultar]</v>
      </c>
      <c r="B60" s="51" t="s">
        <v>275</v>
      </c>
      <c r="C60" s="91"/>
      <c r="D60" s="52"/>
      <c r="E60" s="139" t="str">
        <f t="shared" ref="E60:AR60" si="64">IFERROR((E61-E62)/E61,"")</f>
        <v/>
      </c>
      <c r="F60" s="179" t="str">
        <f t="shared" si="64"/>
        <v/>
      </c>
      <c r="G60" s="180" t="str">
        <f t="shared" si="64"/>
        <v/>
      </c>
      <c r="H60" s="180" t="str">
        <f t="shared" si="64"/>
        <v/>
      </c>
      <c r="I60" s="180" t="str">
        <f t="shared" si="64"/>
        <v/>
      </c>
      <c r="J60" s="181" t="str">
        <f t="shared" si="64"/>
        <v/>
      </c>
      <c r="K60" s="182" t="str">
        <f t="shared" si="64"/>
        <v/>
      </c>
      <c r="L60" s="182" t="str">
        <f t="shared" si="64"/>
        <v/>
      </c>
      <c r="M60" s="182" t="str">
        <f t="shared" si="64"/>
        <v/>
      </c>
      <c r="N60" s="182" t="str">
        <f t="shared" si="64"/>
        <v/>
      </c>
      <c r="O60" s="182" t="str">
        <f t="shared" si="64"/>
        <v/>
      </c>
      <c r="P60" s="182" t="str">
        <f t="shared" si="64"/>
        <v/>
      </c>
      <c r="Q60" s="182" t="str">
        <f t="shared" si="64"/>
        <v/>
      </c>
      <c r="R60" s="182" t="str">
        <f t="shared" si="64"/>
        <v/>
      </c>
      <c r="S60" s="182" t="str">
        <f t="shared" si="64"/>
        <v/>
      </c>
      <c r="T60" s="182" t="str">
        <f t="shared" si="64"/>
        <v/>
      </c>
      <c r="U60" s="182" t="str">
        <f t="shared" si="64"/>
        <v/>
      </c>
      <c r="V60" s="181" t="str">
        <f t="shared" si="64"/>
        <v/>
      </c>
      <c r="W60" s="181" t="str">
        <f t="shared" si="64"/>
        <v/>
      </c>
      <c r="X60" s="181" t="str">
        <f t="shared" si="64"/>
        <v/>
      </c>
      <c r="Y60" s="181" t="str">
        <f t="shared" si="64"/>
        <v/>
      </c>
      <c r="Z60" s="181" t="str">
        <f t="shared" si="64"/>
        <v/>
      </c>
      <c r="AA60" s="181" t="str">
        <f t="shared" si="64"/>
        <v/>
      </c>
      <c r="AB60" s="181" t="str">
        <f t="shared" si="64"/>
        <v/>
      </c>
      <c r="AC60" s="181" t="str">
        <f t="shared" si="64"/>
        <v/>
      </c>
      <c r="AD60" s="181" t="str">
        <f t="shared" si="64"/>
        <v/>
      </c>
      <c r="AE60" s="181" t="str">
        <f t="shared" si="64"/>
        <v/>
      </c>
      <c r="AF60" s="181" t="str">
        <f t="shared" si="64"/>
        <v/>
      </c>
      <c r="AG60" s="181" t="str">
        <f t="shared" si="64"/>
        <v/>
      </c>
      <c r="AH60" s="181" t="str">
        <f t="shared" si="64"/>
        <v/>
      </c>
      <c r="AI60" s="181" t="str">
        <f t="shared" si="64"/>
        <v/>
      </c>
      <c r="AJ60" s="140" t="str">
        <f t="shared" si="64"/>
        <v/>
      </c>
      <c r="AK60" s="143" t="str">
        <f t="shared" si="64"/>
        <v/>
      </c>
      <c r="AL60" s="184" t="str">
        <f t="shared" si="64"/>
        <v/>
      </c>
      <c r="AM60" s="184" t="str">
        <f t="shared" si="64"/>
        <v/>
      </c>
      <c r="AN60" s="184" t="str">
        <f t="shared" si="64"/>
        <v/>
      </c>
      <c r="AO60" s="184" t="str">
        <f t="shared" si="64"/>
        <v/>
      </c>
      <c r="AP60" s="184" t="str">
        <f t="shared" si="64"/>
        <v/>
      </c>
      <c r="AQ60" s="141" t="str">
        <f t="shared" si="64"/>
        <v/>
      </c>
      <c r="AR60" s="142" t="str">
        <f t="shared" si="64"/>
        <v/>
      </c>
    </row>
    <row r="61" spans="1:44" x14ac:dyDescent="0.3">
      <c r="A61" s="48" t="str">
        <f t="shared" ref="A61" si="65">+IF(C61+C62=0,"[ocultar]","")</f>
        <v>[ocultar]</v>
      </c>
      <c r="B61" s="46" t="s">
        <v>162</v>
      </c>
      <c r="C61" s="45">
        <f t="array" ref="C61">SUM(IF($B61=DATOS_[Sexo],
IF($B60=DATOS_[AGRUP. VALOR. PTO.],
IF("Dentro"=DATOS_[Check Periodo Ref.],
1/(COUNTIFS(DATOS_[Sexo],$B61,DATOS_[AGRUP. VALOR. PTO.],$B60,DATOS_[Check Periodo Ref.],"Dentro",DATOS_[id],DATOS_[id]))))))</f>
        <v>0</v>
      </c>
      <c r="D61" s="47">
        <f>COUNTIFS(DATOS_[AGRUP. VALOR. PTO.],$B60,DATOS_[Sexo],$B61,DATOS_[Check Periodo Ref.],"Dentro")</f>
        <v>0</v>
      </c>
      <c r="E61" s="92">
        <f t="array" ref="E61">IFERROR(
AVERAGE(IF(DATOS_[Sexo]=$B61,IF(DATOS_[AGRUP. VALOR. PTO.]=$B60,IF(DATOS_[Check Periodo Ref.]="Dentro",DATOS_[SALARIO BASE Ef],FALSE)))),
0)</f>
        <v>0</v>
      </c>
      <c r="F61" s="93">
        <f t="array" ref="F61">IFERROR(
AVERAGE((IF(DATOS_[[Sexo]:[Sexo]]=$B61,IF(DATOS_[[AGRUP. VALOR. PTO.]:[AGRUP. VALOR. PTO.]]=$B60,IF(DATOS_[[Check Periodo Ref.]:[Check Periodo Ref.]]="Dentro",DATOS_[Conc.Sal.01]))))),
0)</f>
        <v>0</v>
      </c>
      <c r="G61" s="93">
        <f t="array" ref="G61">IFERROR(
AVERAGE((IF(DATOS_[[Sexo]:[Sexo]]=$B61,IF(DATOS_[[AGRUP. VALOR. PTO.]:[AGRUP. VALOR. PTO.]]=$B60,IF(DATOS_[[Check Periodo Ref.]:[Check Periodo Ref.]]="Dentro",DATOS_[Conc.Sal.02]))))),
0)</f>
        <v>0</v>
      </c>
      <c r="H61" s="93">
        <f t="array" ref="H61">IFERROR(
AVERAGE((IF(DATOS_[[Sexo]:[Sexo]]=$B61,IF(DATOS_[[AGRUP. VALOR. PTO.]:[AGRUP. VALOR. PTO.]]=$B60,IF(DATOS_[[Check Periodo Ref.]:[Check Periodo Ref.]]="Dentro",DATOS_[Conc.Sal.03]))))),
0)</f>
        <v>0</v>
      </c>
      <c r="I61" s="93">
        <f t="array" ref="I61">IFERROR(
AVERAGE((IF(DATOS_[[Sexo]:[Sexo]]=$B61,IF(DATOS_[[AGRUP. VALOR. PTO.]:[AGRUP. VALOR. PTO.]]=$B60,IF(DATOS_[[Check Periodo Ref.]:[Check Periodo Ref.]]="Dentro",DATOS_[Conc.Sal.04]))))),
0)</f>
        <v>0</v>
      </c>
      <c r="J61" s="93">
        <f t="array" ref="J61">IFERROR(
AVERAGE((IF(DATOS_[[Sexo]:[Sexo]]=$B61,IF(DATOS_[[AGRUP. VALOR. PTO.]:[AGRUP. VALOR. PTO.]]=$B60,IF(DATOS_[[Check Periodo Ref.]:[Check Periodo Ref.]]="Dentro",DATOS_[Conc.Sal.05]))))),
0)</f>
        <v>0</v>
      </c>
      <c r="K61" s="93">
        <f t="array" ref="K61">IFERROR(
AVERAGE((IF(DATOS_[[Sexo]:[Sexo]]=$B61,IF(DATOS_[[AGRUP. VALOR. PTO.]:[AGRUP. VALOR. PTO.]]=$B60,IF(DATOS_[[Check Periodo Ref.]:[Check Periodo Ref.]]="Dentro",DATOS_[Conc.Sal.06]))))),
0)</f>
        <v>0</v>
      </c>
      <c r="L61" s="93">
        <f t="array" ref="L61">IFERROR(
AVERAGE((IF(DATOS_[[Sexo]:[Sexo]]=$B61,IF(DATOS_[[AGRUP. VALOR. PTO.]:[AGRUP. VALOR. PTO.]]=$B60,IF(DATOS_[[Check Periodo Ref.]:[Check Periodo Ref.]]="Dentro",DATOS_[Conc.Sal.07]))))),
0)</f>
        <v>0</v>
      </c>
      <c r="M61" s="93">
        <f t="array" ref="M61">IFERROR(
AVERAGE((IF(DATOS_[[Sexo]:[Sexo]]=$B61,IF(DATOS_[[AGRUP. VALOR. PTO.]:[AGRUP. VALOR. PTO.]]=$B60,IF(DATOS_[[Check Periodo Ref.]:[Check Periodo Ref.]]="Dentro",DATOS_[Conc.Sal.08]))))),
0)</f>
        <v>0</v>
      </c>
      <c r="N61" s="93">
        <f t="array" ref="N61">IFERROR(
AVERAGE((IF(DATOS_[[Sexo]:[Sexo]]=$B61,IF(DATOS_[[AGRUP. VALOR. PTO.]:[AGRUP. VALOR. PTO.]]=$B60,IF(DATOS_[[Check Periodo Ref.]:[Check Periodo Ref.]]="Dentro",DATOS_[Conc.Sal.09]))))),
0)</f>
        <v>0</v>
      </c>
      <c r="O61" s="93">
        <f t="array" ref="O61">IFERROR(
AVERAGE((IF(DATOS_[[Sexo]:[Sexo]]=$B61,IF(DATOS_[[AGRUP. VALOR. PTO.]:[AGRUP. VALOR. PTO.]]=$B60,IF(DATOS_[[Check Periodo Ref.]:[Check Periodo Ref.]]="Dentro",DATOS_[Conc.Sal.10]))))),
0)</f>
        <v>0</v>
      </c>
      <c r="P61" s="93">
        <f t="array" ref="P61">IFERROR(
AVERAGE((IF(DATOS_[[Sexo]:[Sexo]]=$B61,IF(DATOS_[[AGRUP. VALOR. PTO.]:[AGRUP. VALOR. PTO.]]=$B60,IF(DATOS_[[Check Periodo Ref.]:[Check Periodo Ref.]]="Dentro",DATOS_[Conc.Sal.11]))))),
0)</f>
        <v>0</v>
      </c>
      <c r="Q61" s="93">
        <f t="array" ref="Q61">IFERROR(
AVERAGE((IF(DATOS_[[Sexo]:[Sexo]]=$B61,IF(DATOS_[[AGRUP. VALOR. PTO.]:[AGRUP. VALOR. PTO.]]=$B60,IF(DATOS_[[Check Periodo Ref.]:[Check Periodo Ref.]]="Dentro",DATOS_[Conc.Sal.12]))))),
0)</f>
        <v>0</v>
      </c>
      <c r="R61" s="93">
        <f t="array" ref="R61">IFERROR(
AVERAGE((IF(DATOS_[[Sexo]:[Sexo]]=$B61,IF(DATOS_[[AGRUP. VALOR. PTO.]:[AGRUP. VALOR. PTO.]]=$B60,IF(DATOS_[[Check Periodo Ref.]:[Check Periodo Ref.]]="Dentro",DATOS_[Conc.Sal.13]))))),
0)</f>
        <v>0</v>
      </c>
      <c r="S61" s="93">
        <f t="array" ref="S61">IFERROR(
AVERAGE((IF(DATOS_[[Sexo]:[Sexo]]=$B61,IF(DATOS_[[AGRUP. VALOR. PTO.]:[AGRUP. VALOR. PTO.]]=$B60,IF(DATOS_[[Check Periodo Ref.]:[Check Periodo Ref.]]="Dentro",DATOS_[Conc.Sal.14]))))),
0)</f>
        <v>0</v>
      </c>
      <c r="T61" s="93">
        <f t="array" ref="T61">IFERROR(
AVERAGE((IF(DATOS_[[Sexo]:[Sexo]]=$B61,IF(DATOS_[[AGRUP. VALOR. PTO.]:[AGRUP. VALOR. PTO.]]=$B60,IF(DATOS_[[Check Periodo Ref.]:[Check Periodo Ref.]]="Dentro",DATOS_[Conc.Sal.15]))))),
0)</f>
        <v>0</v>
      </c>
      <c r="U61" s="93">
        <f t="array" ref="U61">IFERROR(
AVERAGE((IF(DATOS_[[Sexo]:[Sexo]]=$B61,IF(DATOS_[[AGRUP. VALOR. PTO.]:[AGRUP. VALOR. PTO.]]=$B60,IF(DATOS_[[Check Periodo Ref.]:[Check Periodo Ref.]]="Dentro",DATOS_[Conc.Sal.16]))))),
0)</f>
        <v>0</v>
      </c>
      <c r="V61" s="93">
        <f t="array" ref="V61">IFERROR(
AVERAGE((IF(DATOS_[[Sexo]:[Sexo]]=$B61,IF(DATOS_[[AGRUP. VALOR. PTO.]:[AGRUP. VALOR. PTO.]]=$B60,IF(DATOS_[[Check Periodo Ref.]:[Check Periodo Ref.]]="Dentro",DATOS_[Conc.Sal.17]))))),
0)</f>
        <v>0</v>
      </c>
      <c r="W61" s="93">
        <f t="array" ref="W61">IFERROR(
AVERAGE((IF(DATOS_[[Sexo]:[Sexo]]=$B61,IF(DATOS_[[AGRUP. VALOR. PTO.]:[AGRUP. VALOR. PTO.]]=$B60,IF(DATOS_[[Check Periodo Ref.]:[Check Periodo Ref.]]="Dentro",DATOS_[Conc.Sal.18]))))),
0)</f>
        <v>0</v>
      </c>
      <c r="X61" s="93">
        <f t="array" ref="X61">IFERROR(
AVERAGE((IF(DATOS_[[Sexo]:[Sexo]]=$B61,IF(DATOS_[[AGRUP. VALOR. PTO.]:[AGRUP. VALOR. PTO.]]=$B60,IF(DATOS_[[Check Periodo Ref.]:[Check Periodo Ref.]]="Dentro",DATOS_[Conc.Sal.19]))))),
0)</f>
        <v>0</v>
      </c>
      <c r="Y61" s="93">
        <f t="array" ref="Y61">IFERROR(
AVERAGE((IF(DATOS_[[Sexo]:[Sexo]]=$B61,IF(DATOS_[[AGRUP. VALOR. PTO.]:[AGRUP. VALOR. PTO.]]=$B60,IF(DATOS_[[Check Periodo Ref.]:[Check Periodo Ref.]]="Dentro",DATOS_[Conc.Sal.20]))))),
0)</f>
        <v>0</v>
      </c>
      <c r="Z61" s="93">
        <f t="array" ref="Z61">IFERROR(
AVERAGE((IF(DATOS_[[Sexo]:[Sexo]]=$B61,IF(DATOS_[[AGRUP. VALOR. PTO.]:[AGRUP. VALOR. PTO.]]=$B60,IF(DATOS_[[Check Periodo Ref.]:[Check Periodo Ref.]]="Dentro",DATOS_[Conc.Sal.21]))))),
0)</f>
        <v>0</v>
      </c>
      <c r="AA61" s="93">
        <f t="array" ref="AA61">IFERROR(
AVERAGE((IF(DATOS_[[Sexo]:[Sexo]]=$B61,IF(DATOS_[[AGRUP. VALOR. PTO.]:[AGRUP. VALOR. PTO.]]=$B60,IF(DATOS_[[Check Periodo Ref.]:[Check Periodo Ref.]]="Dentro",DATOS_[Conc.Sal.22]))))),
0)</f>
        <v>0</v>
      </c>
      <c r="AB61" s="93">
        <f t="array" ref="AB61">IFERROR(
AVERAGE((IF(DATOS_[[Sexo]:[Sexo]]=$B61,IF(DATOS_[[AGRUP. VALOR. PTO.]:[AGRUP. VALOR. PTO.]]=$B60,IF(DATOS_[[Check Periodo Ref.]:[Check Periodo Ref.]]="Dentro",DATOS_[Conc.Sal.23]))))),
0)</f>
        <v>0</v>
      </c>
      <c r="AC61" s="93">
        <f t="array" ref="AC61">IFERROR(
AVERAGE((IF(DATOS_[[Sexo]:[Sexo]]=$B61,IF(DATOS_[[AGRUP. VALOR. PTO.]:[AGRUP. VALOR. PTO.]]=$B60,IF(DATOS_[[Check Periodo Ref.]:[Check Periodo Ref.]]="Dentro",DATOS_[Conc.Sal.24]))))),
0)</f>
        <v>0</v>
      </c>
      <c r="AD61" s="93">
        <f t="array" ref="AD61">IFERROR(
AVERAGE((IF(DATOS_[[Sexo]:[Sexo]]=$B61,IF(DATOS_[[AGRUP. VALOR. PTO.]:[AGRUP. VALOR. PTO.]]=$B60,IF(DATOS_[[Check Periodo Ref.]:[Check Periodo Ref.]]="Dentro",DATOS_[Conc.Sal.25]))))),
0)</f>
        <v>0</v>
      </c>
      <c r="AE61" s="93">
        <f t="array" ref="AE61">IFERROR(
AVERAGE((IF(DATOS_[[Sexo]:[Sexo]]=$B61,IF(DATOS_[[AGRUP. VALOR. PTO.]:[AGRUP. VALOR. PTO.]]=$B60,IF(DATOS_[[Check Periodo Ref.]:[Check Periodo Ref.]]="Dentro",DATOS_[Conc.Sal.26]))))),
0)</f>
        <v>0</v>
      </c>
      <c r="AF61" s="93">
        <f t="array" ref="AF61">IFERROR(
AVERAGE((IF(DATOS_[[Sexo]:[Sexo]]=$B61,IF(DATOS_[[AGRUP. VALOR. PTO.]:[AGRUP. VALOR. PTO.]]=$B60,IF(DATOS_[[Check Periodo Ref.]:[Check Periodo Ref.]]="Dentro",DATOS_[Conc.Sal.27]))))),
0)</f>
        <v>0</v>
      </c>
      <c r="AG61" s="93">
        <f t="array" ref="AG61">IFERROR(
AVERAGE((IF(DATOS_[[Sexo]:[Sexo]]=$B61,IF(DATOS_[[AGRUP. VALOR. PTO.]:[AGRUP. VALOR. PTO.]]=$B60,IF(DATOS_[[Check Periodo Ref.]:[Check Periodo Ref.]]="Dentro",DATOS_[Conc.Sal.28]))))),
0)</f>
        <v>0</v>
      </c>
      <c r="AH61" s="93">
        <f t="array" ref="AH61">IFERROR(
AVERAGE((IF(DATOS_[[Sexo]:[Sexo]]=$B61,IF(DATOS_[[AGRUP. VALOR. PTO.]:[AGRUP. VALOR. PTO.]]=$B60,IF(DATOS_[[Check Periodo Ref.]:[Check Periodo Ref.]]="Dentro",DATOS_[Conc.Sal.29]))))),
0)</f>
        <v>0</v>
      </c>
      <c r="AI61" s="93">
        <f t="array" ref="AI61">IFERROR(
AVERAGE((IF(DATOS_[[Sexo]:[Sexo]]=$B61,IF(DATOS_[[AGRUP. VALOR. PTO.]:[AGRUP. VALOR. PTO.]]=$B60,IF(DATOS_[[Check Periodo Ref.]:[Check Periodo Ref.]]="Dentro",DATOS_[Conc.Sal.30]))))),
0)</f>
        <v>0</v>
      </c>
      <c r="AJ61" s="94">
        <f t="array" ref="AJ61">IFERROR(
AVERAGE(IF(DATOS_[Sexo]=$B61,IF(DATOS_[AGRUP. VALOR. PTO.]=$B60,IF(DATOS_[Check Periodo Ref.]="Dentro",DATOS_[Tot COMPL.SAL Ef],FALSE)))),
0)</f>
        <v>0</v>
      </c>
      <c r="AK61" s="96">
        <f t="array" ref="AK61">IFERROR(
AVERAGE(IF(DATOS_[Sexo]=$B61,IF(DATOS_[AGRUP. VALOR. PTO.]=$B60,IF(DATOS_[Check Periodo Ref.]="Dentro",DATOS_[TOTAL SALARIO Ef],FALSE)))),
0)</f>
        <v>0</v>
      </c>
      <c r="AL61" s="95">
        <f t="array" ref="AL61">IFERROR(
AVERAGE((IF(DATOS_[[Sexo]:[Sexo]]=$B61,IF(DATOS_[[AGRUP. VALOR. PTO.]:[AGRUP. VALOR. PTO.]]=$B60,IF(DATOS_[[Check Periodo Ref.]:[Check Periodo Ref.]]="Dentro",DATOS_[C.Extra.01]))))),
0)</f>
        <v>0</v>
      </c>
      <c r="AM61" s="95">
        <f t="array" ref="AM61">IFERROR(
AVERAGE((IF(DATOS_[[Sexo]:[Sexo]]=$B61,IF(DATOS_[[AGRUP. VALOR. PTO.]:[AGRUP. VALOR. PTO.]]=$B60,IF(DATOS_[[Check Periodo Ref.]:[Check Periodo Ref.]]="Dentro",DATOS_[C.Extra.02]))))),
0)</f>
        <v>0</v>
      </c>
      <c r="AN61" s="95">
        <f t="array" ref="AN61">IFERROR(
AVERAGE((IF(DATOS_[[Sexo]:[Sexo]]=$B61,IF(DATOS_[[AGRUP. VALOR. PTO.]:[AGRUP. VALOR. PTO.]]=$B60,IF(DATOS_[[Check Periodo Ref.]:[Check Periodo Ref.]]="Dentro",DATOS_[C.Extra.03]))))),
0)</f>
        <v>0</v>
      </c>
      <c r="AO61" s="95">
        <f t="array" ref="AO61">IFERROR(
AVERAGE((IF(DATOS_[[Sexo]:[Sexo]]=$B61,IF(DATOS_[[AGRUP. VALOR. PTO.]:[AGRUP. VALOR. PTO.]]=$B60,IF(DATOS_[[Check Periodo Ref.]:[Check Periodo Ref.]]="Dentro",DATOS_[C.Extra.04]))))),
0)</f>
        <v>0</v>
      </c>
      <c r="AP61" s="95">
        <f t="array" ref="AP61">IFERROR(
AVERAGE((IF(DATOS_[[Sexo]:[Sexo]]=$B61,IF(DATOS_[[AGRUP. VALOR. PTO.]:[AGRUP. VALOR. PTO.]]=$B60,IF(DATOS_[[Check Periodo Ref.]:[Check Periodo Ref.]]="Dentro",DATOS_[C.Extra.05]))))),
0)</f>
        <v>0</v>
      </c>
      <c r="AQ61" s="97">
        <f t="array" ref="AQ61">IFERROR(
AVERAGE(IF(DATOS_[Sexo]=$B61,IF(DATOS_[AGRUP. VALOR. PTO.]=$B60,IF(DATOS_[Check Periodo Ref.]="Dentro",DATOS_[Tot Extrasalarial Ef],FALSE)))),
0)</f>
        <v>0</v>
      </c>
      <c r="AR61" s="98">
        <f t="array" ref="AR61">IFERROR(
AVERAGE(IF(DATOS_[Sexo]=$B61,IF(DATOS_[AGRUP. VALOR. PTO.]=$B60,IF(DATOS_[Check Periodo Ref.]="Dentro",DATOS_[TOTAL Retrib Ef],FALSE)))),
0)</f>
        <v>0</v>
      </c>
    </row>
    <row r="62" spans="1:44" x14ac:dyDescent="0.3">
      <c r="A62" s="48" t="str">
        <f t="shared" ref="A62" si="66">+A61</f>
        <v>[ocultar]</v>
      </c>
      <c r="B62" s="46" t="s">
        <v>163</v>
      </c>
      <c r="C62" s="45">
        <f t="array" ref="C62">SUM(IF($B62=DATOS_[Sexo],
IF($B60=DATOS_[AGRUP. VALOR. PTO.],
IF("Dentro"=DATOS_[Check Periodo Ref.],
1/(COUNTIFS(DATOS_[Sexo],$B62,DATOS_[AGRUP. VALOR. PTO.],$B60,DATOS_[Check Periodo Ref.],"Dentro",DATOS_[id],DATOS_[id]))))))</f>
        <v>0</v>
      </c>
      <c r="D62" s="47">
        <f>COUNTIFS(DATOS_[AGRUP. VALOR. PTO.],$B60,DATOS_[Sexo],$B62,DATOS_[Check Periodo Ref.],"Dentro")</f>
        <v>0</v>
      </c>
      <c r="E62" s="92">
        <f t="array" ref="E62">IFERROR(
AVERAGE(IF(DATOS_[Sexo]=$B62,IF(DATOS_[AGRUP. VALOR. PTO.]=$B60,IF(DATOS_[Check Periodo Ref.]="Dentro",DATOS_[SALARIO BASE Ef],FALSE)))),
0)</f>
        <v>0</v>
      </c>
      <c r="F62" s="93">
        <f t="array" ref="F62">IFERROR(
AVERAGE((IF(DATOS_[[Sexo]:[Sexo]]=$B62,IF(DATOS_[[AGRUP. VALOR. PTO.]:[AGRUP. VALOR. PTO.]]=$B60,IF(DATOS_[[Check Periodo Ref.]:[Check Periodo Ref.]]="Dentro",DATOS_[Conc.Sal.01]))))),
0)</f>
        <v>0</v>
      </c>
      <c r="G62" s="93">
        <f t="array" ref="G62">IFERROR(
AVERAGE((IF(DATOS_[[Sexo]:[Sexo]]=$B62,IF(DATOS_[[AGRUP. VALOR. PTO.]:[AGRUP. VALOR. PTO.]]=$B60,IF(DATOS_[[Check Periodo Ref.]:[Check Periodo Ref.]]="Dentro",DATOS_[Conc.Sal.02]))))),
0)</f>
        <v>0</v>
      </c>
      <c r="H62" s="93">
        <f t="array" ref="H62">IFERROR(
AVERAGE((IF(DATOS_[[Sexo]:[Sexo]]=$B62,IF(DATOS_[[AGRUP. VALOR. PTO.]:[AGRUP. VALOR. PTO.]]=$B60,IF(DATOS_[[Check Periodo Ref.]:[Check Periodo Ref.]]="Dentro",DATOS_[Conc.Sal.03]))))),
0)</f>
        <v>0</v>
      </c>
      <c r="I62" s="93">
        <f t="array" ref="I62">IFERROR(
AVERAGE((IF(DATOS_[[Sexo]:[Sexo]]=$B62,IF(DATOS_[[AGRUP. VALOR. PTO.]:[AGRUP. VALOR. PTO.]]=$B60,IF(DATOS_[[Check Periodo Ref.]:[Check Periodo Ref.]]="Dentro",DATOS_[Conc.Sal.04]))))),
0)</f>
        <v>0</v>
      </c>
      <c r="J62" s="93">
        <f t="array" ref="J62">IFERROR(
AVERAGE((IF(DATOS_[[Sexo]:[Sexo]]=$B62,IF(DATOS_[[AGRUP. VALOR. PTO.]:[AGRUP. VALOR. PTO.]]=$B60,IF(DATOS_[[Check Periodo Ref.]:[Check Periodo Ref.]]="Dentro",DATOS_[Conc.Sal.05]))))),
0)</f>
        <v>0</v>
      </c>
      <c r="K62" s="93">
        <f t="array" ref="K62">IFERROR(
AVERAGE((IF(DATOS_[[Sexo]:[Sexo]]=$B62,IF(DATOS_[[AGRUP. VALOR. PTO.]:[AGRUP. VALOR. PTO.]]=$B60,IF(DATOS_[[Check Periodo Ref.]:[Check Periodo Ref.]]="Dentro",DATOS_[Conc.Sal.06]))))),
0)</f>
        <v>0</v>
      </c>
      <c r="L62" s="93">
        <f t="array" ref="L62">IFERROR(
AVERAGE((IF(DATOS_[[Sexo]:[Sexo]]=$B62,IF(DATOS_[[AGRUP. VALOR. PTO.]:[AGRUP. VALOR. PTO.]]=$B60,IF(DATOS_[[Check Periodo Ref.]:[Check Periodo Ref.]]="Dentro",DATOS_[Conc.Sal.07]))))),
0)</f>
        <v>0</v>
      </c>
      <c r="M62" s="93">
        <f t="array" ref="M62">IFERROR(
AVERAGE((IF(DATOS_[[Sexo]:[Sexo]]=$B62,IF(DATOS_[[AGRUP. VALOR. PTO.]:[AGRUP. VALOR. PTO.]]=$B60,IF(DATOS_[[Check Periodo Ref.]:[Check Periodo Ref.]]="Dentro",DATOS_[Conc.Sal.08]))))),
0)</f>
        <v>0</v>
      </c>
      <c r="N62" s="93">
        <f t="array" ref="N62">IFERROR(
AVERAGE((IF(DATOS_[[Sexo]:[Sexo]]=$B62,IF(DATOS_[[AGRUP. VALOR. PTO.]:[AGRUP. VALOR. PTO.]]=$B60,IF(DATOS_[[Check Periodo Ref.]:[Check Periodo Ref.]]="Dentro",DATOS_[Conc.Sal.09]))))),
0)</f>
        <v>0</v>
      </c>
      <c r="O62" s="93">
        <f t="array" ref="O62">IFERROR(
AVERAGE((IF(DATOS_[[Sexo]:[Sexo]]=$B62,IF(DATOS_[[AGRUP. VALOR. PTO.]:[AGRUP. VALOR. PTO.]]=$B60,IF(DATOS_[[Check Periodo Ref.]:[Check Periodo Ref.]]="Dentro",DATOS_[Conc.Sal.10]))))),
0)</f>
        <v>0</v>
      </c>
      <c r="P62" s="93">
        <f t="array" ref="P62">IFERROR(
AVERAGE((IF(DATOS_[[Sexo]:[Sexo]]=$B62,IF(DATOS_[[AGRUP. VALOR. PTO.]:[AGRUP. VALOR. PTO.]]=$B60,IF(DATOS_[[Check Periodo Ref.]:[Check Periodo Ref.]]="Dentro",DATOS_[Conc.Sal.11]))))),
0)</f>
        <v>0</v>
      </c>
      <c r="Q62" s="93">
        <f t="array" ref="Q62">IFERROR(
AVERAGE((IF(DATOS_[[Sexo]:[Sexo]]=$B62,IF(DATOS_[[AGRUP. VALOR. PTO.]:[AGRUP. VALOR. PTO.]]=$B60,IF(DATOS_[[Check Periodo Ref.]:[Check Periodo Ref.]]="Dentro",DATOS_[Conc.Sal.12]))))),
0)</f>
        <v>0</v>
      </c>
      <c r="R62" s="93">
        <f t="array" ref="R62">IFERROR(
AVERAGE((IF(DATOS_[[Sexo]:[Sexo]]=$B62,IF(DATOS_[[AGRUP. VALOR. PTO.]:[AGRUP. VALOR. PTO.]]=$B60,IF(DATOS_[[Check Periodo Ref.]:[Check Periodo Ref.]]="Dentro",DATOS_[Conc.Sal.13]))))),
0)</f>
        <v>0</v>
      </c>
      <c r="S62" s="93">
        <f t="array" ref="S62">IFERROR(
AVERAGE((IF(DATOS_[[Sexo]:[Sexo]]=$B62,IF(DATOS_[[AGRUP. VALOR. PTO.]:[AGRUP. VALOR. PTO.]]=$B60,IF(DATOS_[[Check Periodo Ref.]:[Check Periodo Ref.]]="Dentro",DATOS_[Conc.Sal.14]))))),
0)</f>
        <v>0</v>
      </c>
      <c r="T62" s="93">
        <f t="array" ref="T62">IFERROR(
AVERAGE((IF(DATOS_[[Sexo]:[Sexo]]=$B62,IF(DATOS_[[AGRUP. VALOR. PTO.]:[AGRUP. VALOR. PTO.]]=$B60,IF(DATOS_[[Check Periodo Ref.]:[Check Periodo Ref.]]="Dentro",DATOS_[Conc.Sal.15]))))),
0)</f>
        <v>0</v>
      </c>
      <c r="U62" s="93">
        <f t="array" ref="U62">IFERROR(
AVERAGE((IF(DATOS_[[Sexo]:[Sexo]]=$B62,IF(DATOS_[[AGRUP. VALOR. PTO.]:[AGRUP. VALOR. PTO.]]=$B60,IF(DATOS_[[Check Periodo Ref.]:[Check Periodo Ref.]]="Dentro",DATOS_[Conc.Sal.16]))))),
0)</f>
        <v>0</v>
      </c>
      <c r="V62" s="93">
        <f t="array" ref="V62">IFERROR(
AVERAGE((IF(DATOS_[[Sexo]:[Sexo]]=$B62,IF(DATOS_[[AGRUP. VALOR. PTO.]:[AGRUP. VALOR. PTO.]]=$B60,IF(DATOS_[[Check Periodo Ref.]:[Check Periodo Ref.]]="Dentro",DATOS_[Conc.Sal.17]))))),
0)</f>
        <v>0</v>
      </c>
      <c r="W62" s="93">
        <f t="array" ref="W62">IFERROR(
AVERAGE((IF(DATOS_[[Sexo]:[Sexo]]=$B62,IF(DATOS_[[AGRUP. VALOR. PTO.]:[AGRUP. VALOR. PTO.]]=$B60,IF(DATOS_[[Check Periodo Ref.]:[Check Periodo Ref.]]="Dentro",DATOS_[Conc.Sal.18]))))),
0)</f>
        <v>0</v>
      </c>
      <c r="X62" s="93">
        <f t="array" ref="X62">IFERROR(
AVERAGE((IF(DATOS_[[Sexo]:[Sexo]]=$B62,IF(DATOS_[[AGRUP. VALOR. PTO.]:[AGRUP. VALOR. PTO.]]=$B60,IF(DATOS_[[Check Periodo Ref.]:[Check Periodo Ref.]]="Dentro",DATOS_[Conc.Sal.19]))))),
0)</f>
        <v>0</v>
      </c>
      <c r="Y62" s="93">
        <f t="array" ref="Y62">IFERROR(
AVERAGE((IF(DATOS_[[Sexo]:[Sexo]]=$B62,IF(DATOS_[[AGRUP. VALOR. PTO.]:[AGRUP. VALOR. PTO.]]=$B60,IF(DATOS_[[Check Periodo Ref.]:[Check Periodo Ref.]]="Dentro",DATOS_[Conc.Sal.20]))))),
0)</f>
        <v>0</v>
      </c>
      <c r="Z62" s="93">
        <f t="array" ref="Z62">IFERROR(
AVERAGE((IF(DATOS_[[Sexo]:[Sexo]]=$B62,IF(DATOS_[[AGRUP. VALOR. PTO.]:[AGRUP. VALOR. PTO.]]=$B60,IF(DATOS_[[Check Periodo Ref.]:[Check Periodo Ref.]]="Dentro",DATOS_[Conc.Sal.21]))))),
0)</f>
        <v>0</v>
      </c>
      <c r="AA62" s="93">
        <f t="array" ref="AA62">IFERROR(
AVERAGE((IF(DATOS_[[Sexo]:[Sexo]]=$B62,IF(DATOS_[[AGRUP. VALOR. PTO.]:[AGRUP. VALOR. PTO.]]=$B60,IF(DATOS_[[Check Periodo Ref.]:[Check Periodo Ref.]]="Dentro",DATOS_[Conc.Sal.22]))))),
0)</f>
        <v>0</v>
      </c>
      <c r="AB62" s="93">
        <f t="array" ref="AB62">IFERROR(
AVERAGE((IF(DATOS_[[Sexo]:[Sexo]]=$B62,IF(DATOS_[[AGRUP. VALOR. PTO.]:[AGRUP. VALOR. PTO.]]=$B60,IF(DATOS_[[Check Periodo Ref.]:[Check Periodo Ref.]]="Dentro",DATOS_[Conc.Sal.23]))))),
0)</f>
        <v>0</v>
      </c>
      <c r="AC62" s="93">
        <f t="array" ref="AC62">IFERROR(
AVERAGE((IF(DATOS_[[Sexo]:[Sexo]]=$B62,IF(DATOS_[[AGRUP. VALOR. PTO.]:[AGRUP. VALOR. PTO.]]=$B60,IF(DATOS_[[Check Periodo Ref.]:[Check Periodo Ref.]]="Dentro",DATOS_[Conc.Sal.24]))))),
0)</f>
        <v>0</v>
      </c>
      <c r="AD62" s="93">
        <f t="array" ref="AD62">IFERROR(
AVERAGE((IF(DATOS_[[Sexo]:[Sexo]]=$B62,IF(DATOS_[[AGRUP. VALOR. PTO.]:[AGRUP. VALOR. PTO.]]=$B60,IF(DATOS_[[Check Periodo Ref.]:[Check Periodo Ref.]]="Dentro",DATOS_[Conc.Sal.25]))))),
0)</f>
        <v>0</v>
      </c>
      <c r="AE62" s="93">
        <f t="array" ref="AE62">IFERROR(
AVERAGE((IF(DATOS_[[Sexo]:[Sexo]]=$B62,IF(DATOS_[[AGRUP. VALOR. PTO.]:[AGRUP. VALOR. PTO.]]=$B60,IF(DATOS_[[Check Periodo Ref.]:[Check Periodo Ref.]]="Dentro",DATOS_[Conc.Sal.26]))))),
0)</f>
        <v>0</v>
      </c>
      <c r="AF62" s="93">
        <f t="array" ref="AF62">IFERROR(
AVERAGE((IF(DATOS_[[Sexo]:[Sexo]]=$B62,IF(DATOS_[[AGRUP. VALOR. PTO.]:[AGRUP. VALOR. PTO.]]=$B60,IF(DATOS_[[Check Periodo Ref.]:[Check Periodo Ref.]]="Dentro",DATOS_[Conc.Sal.27]))))),
0)</f>
        <v>0</v>
      </c>
      <c r="AG62" s="93">
        <f t="array" ref="AG62">IFERROR(
AVERAGE((IF(DATOS_[[Sexo]:[Sexo]]=$B62,IF(DATOS_[[AGRUP. VALOR. PTO.]:[AGRUP. VALOR. PTO.]]=$B60,IF(DATOS_[[Check Periodo Ref.]:[Check Periodo Ref.]]="Dentro",DATOS_[Conc.Sal.28]))))),
0)</f>
        <v>0</v>
      </c>
      <c r="AH62" s="93">
        <f t="array" ref="AH62">IFERROR(
AVERAGE((IF(DATOS_[[Sexo]:[Sexo]]=$B62,IF(DATOS_[[AGRUP. VALOR. PTO.]:[AGRUP. VALOR. PTO.]]=$B60,IF(DATOS_[[Check Periodo Ref.]:[Check Periodo Ref.]]="Dentro",DATOS_[Conc.Sal.29]))))),
0)</f>
        <v>0</v>
      </c>
      <c r="AI62" s="93">
        <f t="array" ref="AI62">IFERROR(
AVERAGE((IF(DATOS_[[Sexo]:[Sexo]]=$B62,IF(DATOS_[[AGRUP. VALOR. PTO.]:[AGRUP. VALOR. PTO.]]=$B60,IF(DATOS_[[Check Periodo Ref.]:[Check Periodo Ref.]]="Dentro",DATOS_[Conc.Sal.30]))))),
0)</f>
        <v>0</v>
      </c>
      <c r="AJ62" s="94">
        <f t="array" ref="AJ62">IFERROR(
AVERAGE(IF(DATOS_[Sexo]=$B62,IF(DATOS_[AGRUP. VALOR. PTO.]=$B60,IF(DATOS_[Check Periodo Ref.]="Dentro",DATOS_[Tot COMPL.SAL Ef],FALSE)))),
0)</f>
        <v>0</v>
      </c>
      <c r="AK62" s="96">
        <f t="array" ref="AK62">IFERROR(
AVERAGE(IF(DATOS_[Sexo]=$B62,IF(DATOS_[AGRUP. VALOR. PTO.]=$B60,IF(DATOS_[Check Periodo Ref.]="Dentro",DATOS_[TOTAL SALARIO Ef],FALSE)))),
0)</f>
        <v>0</v>
      </c>
      <c r="AL62" s="95">
        <f t="array" ref="AL62">IFERROR(
AVERAGE((IF(DATOS_[[Sexo]:[Sexo]]=$B62,IF(DATOS_[[AGRUP. VALOR. PTO.]:[AGRUP. VALOR. PTO.]]=$B60,IF(DATOS_[[Check Periodo Ref.]:[Check Periodo Ref.]]="Dentro",DATOS_[C.Extra.01]))))),
0)</f>
        <v>0</v>
      </c>
      <c r="AM62" s="95">
        <f t="array" ref="AM62">IFERROR(
AVERAGE((IF(DATOS_[[Sexo]:[Sexo]]=$B62,IF(DATOS_[[AGRUP. VALOR. PTO.]:[AGRUP. VALOR. PTO.]]=$B60,IF(DATOS_[[Check Periodo Ref.]:[Check Periodo Ref.]]="Dentro",DATOS_[C.Extra.02]))))),
0)</f>
        <v>0</v>
      </c>
      <c r="AN62" s="95">
        <f t="array" ref="AN62">IFERROR(
AVERAGE((IF(DATOS_[[Sexo]:[Sexo]]=$B62,IF(DATOS_[[AGRUP. VALOR. PTO.]:[AGRUP. VALOR. PTO.]]=$B60,IF(DATOS_[[Check Periodo Ref.]:[Check Periodo Ref.]]="Dentro",DATOS_[C.Extra.03]))))),
0)</f>
        <v>0</v>
      </c>
      <c r="AO62" s="95">
        <f t="array" ref="AO62">IFERROR(
AVERAGE((IF(DATOS_[[Sexo]:[Sexo]]=$B62,IF(DATOS_[[AGRUP. VALOR. PTO.]:[AGRUP. VALOR. PTO.]]=$B60,IF(DATOS_[[Check Periodo Ref.]:[Check Periodo Ref.]]="Dentro",DATOS_[C.Extra.04]))))),
0)</f>
        <v>0</v>
      </c>
      <c r="AP62" s="95">
        <f t="array" ref="AP62">IFERROR(
AVERAGE((IF(DATOS_[[Sexo]:[Sexo]]=$B62,IF(DATOS_[[AGRUP. VALOR. PTO.]:[AGRUP. VALOR. PTO.]]=$B60,IF(DATOS_[[Check Periodo Ref.]:[Check Periodo Ref.]]="Dentro",DATOS_[C.Extra.05]))))),
0)</f>
        <v>0</v>
      </c>
      <c r="AQ62" s="97">
        <f t="array" ref="AQ62">IFERROR(
AVERAGE(IF(DATOS_[Sexo]=$B62,IF(DATOS_[AGRUP. VALOR. PTO.]=$B60,IF(DATOS_[Check Periodo Ref.]="Dentro",DATOS_[Tot Extrasalarial Ef],FALSE)))),
0)</f>
        <v>0</v>
      </c>
      <c r="AR62" s="98">
        <f t="array" ref="AR62">IFERROR(
AVERAGE(IF(DATOS_[Sexo]=$B62,IF(DATOS_[AGRUP. VALOR. PTO.]=$B60,IF(DATOS_[Check Periodo Ref.]="Dentro",DATOS_[TOTAL Retrib Ef],FALSE)))),
0)</f>
        <v>0</v>
      </c>
    </row>
    <row r="63" spans="1:44" ht="17.25" thickBot="1" x14ac:dyDescent="0.35">
      <c r="A63" s="48" t="str">
        <f t="shared" ref="A63" si="67">+A64</f>
        <v>[ocultar]</v>
      </c>
      <c r="B63" s="51" t="s">
        <v>276</v>
      </c>
      <c r="C63" s="91"/>
      <c r="D63" s="52"/>
      <c r="E63" s="139" t="str">
        <f t="shared" ref="E63:AR63" si="68">IFERROR((E64-E65)/E64,"")</f>
        <v/>
      </c>
      <c r="F63" s="179" t="str">
        <f t="shared" si="68"/>
        <v/>
      </c>
      <c r="G63" s="180" t="str">
        <f t="shared" si="68"/>
        <v/>
      </c>
      <c r="H63" s="180" t="str">
        <f t="shared" si="68"/>
        <v/>
      </c>
      <c r="I63" s="180" t="str">
        <f t="shared" si="68"/>
        <v/>
      </c>
      <c r="J63" s="181" t="str">
        <f t="shared" si="68"/>
        <v/>
      </c>
      <c r="K63" s="182" t="str">
        <f t="shared" si="68"/>
        <v/>
      </c>
      <c r="L63" s="182" t="str">
        <f t="shared" si="68"/>
        <v/>
      </c>
      <c r="M63" s="182" t="str">
        <f t="shared" si="68"/>
        <v/>
      </c>
      <c r="N63" s="182" t="str">
        <f t="shared" si="68"/>
        <v/>
      </c>
      <c r="O63" s="182" t="str">
        <f t="shared" si="68"/>
        <v/>
      </c>
      <c r="P63" s="182" t="str">
        <f t="shared" si="68"/>
        <v/>
      </c>
      <c r="Q63" s="182" t="str">
        <f t="shared" si="68"/>
        <v/>
      </c>
      <c r="R63" s="182" t="str">
        <f t="shared" si="68"/>
        <v/>
      </c>
      <c r="S63" s="182" t="str">
        <f t="shared" si="68"/>
        <v/>
      </c>
      <c r="T63" s="182" t="str">
        <f t="shared" si="68"/>
        <v/>
      </c>
      <c r="U63" s="182" t="str">
        <f t="shared" si="68"/>
        <v/>
      </c>
      <c r="V63" s="181" t="str">
        <f t="shared" si="68"/>
        <v/>
      </c>
      <c r="W63" s="181" t="str">
        <f t="shared" si="68"/>
        <v/>
      </c>
      <c r="X63" s="181" t="str">
        <f t="shared" si="68"/>
        <v/>
      </c>
      <c r="Y63" s="181" t="str">
        <f t="shared" si="68"/>
        <v/>
      </c>
      <c r="Z63" s="181" t="str">
        <f t="shared" si="68"/>
        <v/>
      </c>
      <c r="AA63" s="181" t="str">
        <f t="shared" si="68"/>
        <v/>
      </c>
      <c r="AB63" s="181" t="str">
        <f t="shared" si="68"/>
        <v/>
      </c>
      <c r="AC63" s="181" t="str">
        <f t="shared" si="68"/>
        <v/>
      </c>
      <c r="AD63" s="181" t="str">
        <f t="shared" si="68"/>
        <v/>
      </c>
      <c r="AE63" s="181" t="str">
        <f t="shared" si="68"/>
        <v/>
      </c>
      <c r="AF63" s="181" t="str">
        <f t="shared" si="68"/>
        <v/>
      </c>
      <c r="AG63" s="181" t="str">
        <f t="shared" si="68"/>
        <v/>
      </c>
      <c r="AH63" s="181" t="str">
        <f t="shared" si="68"/>
        <v/>
      </c>
      <c r="AI63" s="181" t="str">
        <f t="shared" si="68"/>
        <v/>
      </c>
      <c r="AJ63" s="140" t="str">
        <f t="shared" si="68"/>
        <v/>
      </c>
      <c r="AK63" s="143" t="str">
        <f t="shared" si="68"/>
        <v/>
      </c>
      <c r="AL63" s="184" t="str">
        <f t="shared" si="68"/>
        <v/>
      </c>
      <c r="AM63" s="184" t="str">
        <f t="shared" si="68"/>
        <v/>
      </c>
      <c r="AN63" s="184" t="str">
        <f t="shared" si="68"/>
        <v/>
      </c>
      <c r="AO63" s="184" t="str">
        <f t="shared" si="68"/>
        <v/>
      </c>
      <c r="AP63" s="184" t="str">
        <f t="shared" si="68"/>
        <v/>
      </c>
      <c r="AQ63" s="141" t="str">
        <f t="shared" si="68"/>
        <v/>
      </c>
      <c r="AR63" s="142" t="str">
        <f t="shared" si="68"/>
        <v/>
      </c>
    </row>
    <row r="64" spans="1:44" x14ac:dyDescent="0.3">
      <c r="A64" s="48" t="str">
        <f t="shared" ref="A64" si="69">+IF(C64+C65=0,"[ocultar]","")</f>
        <v>[ocultar]</v>
      </c>
      <c r="B64" s="46" t="s">
        <v>162</v>
      </c>
      <c r="C64" s="45">
        <f t="array" ref="C64">SUM(IF($B64=DATOS_[Sexo],
IF($B63=DATOS_[AGRUP. VALOR. PTO.],
IF("Dentro"=DATOS_[Check Periodo Ref.],
1/(COUNTIFS(DATOS_[Sexo],$B64,DATOS_[AGRUP. VALOR. PTO.],$B63,DATOS_[Check Periodo Ref.],"Dentro",DATOS_[id],DATOS_[id]))))))</f>
        <v>0</v>
      </c>
      <c r="D64" s="47">
        <f>COUNTIFS(DATOS_[AGRUP. VALOR. PTO.],$B63,DATOS_[Sexo],$B64,DATOS_[Check Periodo Ref.],"Dentro")</f>
        <v>0</v>
      </c>
      <c r="E64" s="92">
        <f t="array" ref="E64">IFERROR(
AVERAGE(IF(DATOS_[Sexo]=$B64,IF(DATOS_[AGRUP. VALOR. PTO.]=$B63,IF(DATOS_[Check Periodo Ref.]="Dentro",DATOS_[SALARIO BASE Ef],FALSE)))),
0)</f>
        <v>0</v>
      </c>
      <c r="F64" s="93">
        <f t="array" ref="F64">IFERROR(
AVERAGE((IF(DATOS_[[Sexo]:[Sexo]]=$B64,IF(DATOS_[[AGRUP. VALOR. PTO.]:[AGRUP. VALOR. PTO.]]=$B63,IF(DATOS_[[Check Periodo Ref.]:[Check Periodo Ref.]]="Dentro",DATOS_[Conc.Sal.01]))))),
0)</f>
        <v>0</v>
      </c>
      <c r="G64" s="93">
        <f t="array" ref="G64">IFERROR(
AVERAGE((IF(DATOS_[[Sexo]:[Sexo]]=$B64,IF(DATOS_[[AGRUP. VALOR. PTO.]:[AGRUP. VALOR. PTO.]]=$B63,IF(DATOS_[[Check Periodo Ref.]:[Check Periodo Ref.]]="Dentro",DATOS_[Conc.Sal.02]))))),
0)</f>
        <v>0</v>
      </c>
      <c r="H64" s="93">
        <f t="array" ref="H64">IFERROR(
AVERAGE((IF(DATOS_[[Sexo]:[Sexo]]=$B64,IF(DATOS_[[AGRUP. VALOR. PTO.]:[AGRUP. VALOR. PTO.]]=$B63,IF(DATOS_[[Check Periodo Ref.]:[Check Periodo Ref.]]="Dentro",DATOS_[Conc.Sal.03]))))),
0)</f>
        <v>0</v>
      </c>
      <c r="I64" s="93">
        <f t="array" ref="I64">IFERROR(
AVERAGE((IF(DATOS_[[Sexo]:[Sexo]]=$B64,IF(DATOS_[[AGRUP. VALOR. PTO.]:[AGRUP. VALOR. PTO.]]=$B63,IF(DATOS_[[Check Periodo Ref.]:[Check Periodo Ref.]]="Dentro",DATOS_[Conc.Sal.04]))))),
0)</f>
        <v>0</v>
      </c>
      <c r="J64" s="93">
        <f t="array" ref="J64">IFERROR(
AVERAGE((IF(DATOS_[[Sexo]:[Sexo]]=$B64,IF(DATOS_[[AGRUP. VALOR. PTO.]:[AGRUP. VALOR. PTO.]]=$B63,IF(DATOS_[[Check Periodo Ref.]:[Check Periodo Ref.]]="Dentro",DATOS_[Conc.Sal.05]))))),
0)</f>
        <v>0</v>
      </c>
      <c r="K64" s="93">
        <f t="array" ref="K64">IFERROR(
AVERAGE((IF(DATOS_[[Sexo]:[Sexo]]=$B64,IF(DATOS_[[AGRUP. VALOR. PTO.]:[AGRUP. VALOR. PTO.]]=$B63,IF(DATOS_[[Check Periodo Ref.]:[Check Periodo Ref.]]="Dentro",DATOS_[Conc.Sal.06]))))),
0)</f>
        <v>0</v>
      </c>
      <c r="L64" s="93">
        <f t="array" ref="L64">IFERROR(
AVERAGE((IF(DATOS_[[Sexo]:[Sexo]]=$B64,IF(DATOS_[[AGRUP. VALOR. PTO.]:[AGRUP. VALOR. PTO.]]=$B63,IF(DATOS_[[Check Periodo Ref.]:[Check Periodo Ref.]]="Dentro",DATOS_[Conc.Sal.07]))))),
0)</f>
        <v>0</v>
      </c>
      <c r="M64" s="93">
        <f t="array" ref="M64">IFERROR(
AVERAGE((IF(DATOS_[[Sexo]:[Sexo]]=$B64,IF(DATOS_[[AGRUP. VALOR. PTO.]:[AGRUP. VALOR. PTO.]]=$B63,IF(DATOS_[[Check Periodo Ref.]:[Check Periodo Ref.]]="Dentro",DATOS_[Conc.Sal.08]))))),
0)</f>
        <v>0</v>
      </c>
      <c r="N64" s="93">
        <f t="array" ref="N64">IFERROR(
AVERAGE((IF(DATOS_[[Sexo]:[Sexo]]=$B64,IF(DATOS_[[AGRUP. VALOR. PTO.]:[AGRUP. VALOR. PTO.]]=$B63,IF(DATOS_[[Check Periodo Ref.]:[Check Periodo Ref.]]="Dentro",DATOS_[Conc.Sal.09]))))),
0)</f>
        <v>0</v>
      </c>
      <c r="O64" s="93">
        <f t="array" ref="O64">IFERROR(
AVERAGE((IF(DATOS_[[Sexo]:[Sexo]]=$B64,IF(DATOS_[[AGRUP. VALOR. PTO.]:[AGRUP. VALOR. PTO.]]=$B63,IF(DATOS_[[Check Periodo Ref.]:[Check Periodo Ref.]]="Dentro",DATOS_[Conc.Sal.10]))))),
0)</f>
        <v>0</v>
      </c>
      <c r="P64" s="93">
        <f t="array" ref="P64">IFERROR(
AVERAGE((IF(DATOS_[[Sexo]:[Sexo]]=$B64,IF(DATOS_[[AGRUP. VALOR. PTO.]:[AGRUP. VALOR. PTO.]]=$B63,IF(DATOS_[[Check Periodo Ref.]:[Check Periodo Ref.]]="Dentro",DATOS_[Conc.Sal.11]))))),
0)</f>
        <v>0</v>
      </c>
      <c r="Q64" s="93">
        <f t="array" ref="Q64">IFERROR(
AVERAGE((IF(DATOS_[[Sexo]:[Sexo]]=$B64,IF(DATOS_[[AGRUP. VALOR. PTO.]:[AGRUP. VALOR. PTO.]]=$B63,IF(DATOS_[[Check Periodo Ref.]:[Check Periodo Ref.]]="Dentro",DATOS_[Conc.Sal.12]))))),
0)</f>
        <v>0</v>
      </c>
      <c r="R64" s="93">
        <f t="array" ref="R64">IFERROR(
AVERAGE((IF(DATOS_[[Sexo]:[Sexo]]=$B64,IF(DATOS_[[AGRUP. VALOR. PTO.]:[AGRUP. VALOR. PTO.]]=$B63,IF(DATOS_[[Check Periodo Ref.]:[Check Periodo Ref.]]="Dentro",DATOS_[Conc.Sal.13]))))),
0)</f>
        <v>0</v>
      </c>
      <c r="S64" s="93">
        <f t="array" ref="S64">IFERROR(
AVERAGE((IF(DATOS_[[Sexo]:[Sexo]]=$B64,IF(DATOS_[[AGRUP. VALOR. PTO.]:[AGRUP. VALOR. PTO.]]=$B63,IF(DATOS_[[Check Periodo Ref.]:[Check Periodo Ref.]]="Dentro",DATOS_[Conc.Sal.14]))))),
0)</f>
        <v>0</v>
      </c>
      <c r="T64" s="93">
        <f t="array" ref="T64">IFERROR(
AVERAGE((IF(DATOS_[[Sexo]:[Sexo]]=$B64,IF(DATOS_[[AGRUP. VALOR. PTO.]:[AGRUP. VALOR. PTO.]]=$B63,IF(DATOS_[[Check Periodo Ref.]:[Check Periodo Ref.]]="Dentro",DATOS_[Conc.Sal.15]))))),
0)</f>
        <v>0</v>
      </c>
      <c r="U64" s="93">
        <f t="array" ref="U64">IFERROR(
AVERAGE((IF(DATOS_[[Sexo]:[Sexo]]=$B64,IF(DATOS_[[AGRUP. VALOR. PTO.]:[AGRUP. VALOR. PTO.]]=$B63,IF(DATOS_[[Check Periodo Ref.]:[Check Periodo Ref.]]="Dentro",DATOS_[Conc.Sal.16]))))),
0)</f>
        <v>0</v>
      </c>
      <c r="V64" s="93">
        <f t="array" ref="V64">IFERROR(
AVERAGE((IF(DATOS_[[Sexo]:[Sexo]]=$B64,IF(DATOS_[[AGRUP. VALOR. PTO.]:[AGRUP. VALOR. PTO.]]=$B63,IF(DATOS_[[Check Periodo Ref.]:[Check Periodo Ref.]]="Dentro",DATOS_[Conc.Sal.17]))))),
0)</f>
        <v>0</v>
      </c>
      <c r="W64" s="93">
        <f t="array" ref="W64">IFERROR(
AVERAGE((IF(DATOS_[[Sexo]:[Sexo]]=$B64,IF(DATOS_[[AGRUP. VALOR. PTO.]:[AGRUP. VALOR. PTO.]]=$B63,IF(DATOS_[[Check Periodo Ref.]:[Check Periodo Ref.]]="Dentro",DATOS_[Conc.Sal.18]))))),
0)</f>
        <v>0</v>
      </c>
      <c r="X64" s="93">
        <f t="array" ref="X64">IFERROR(
AVERAGE((IF(DATOS_[[Sexo]:[Sexo]]=$B64,IF(DATOS_[[AGRUP. VALOR. PTO.]:[AGRUP. VALOR. PTO.]]=$B63,IF(DATOS_[[Check Periodo Ref.]:[Check Periodo Ref.]]="Dentro",DATOS_[Conc.Sal.19]))))),
0)</f>
        <v>0</v>
      </c>
      <c r="Y64" s="93">
        <f t="array" ref="Y64">IFERROR(
AVERAGE((IF(DATOS_[[Sexo]:[Sexo]]=$B64,IF(DATOS_[[AGRUP. VALOR. PTO.]:[AGRUP. VALOR. PTO.]]=$B63,IF(DATOS_[[Check Periodo Ref.]:[Check Periodo Ref.]]="Dentro",DATOS_[Conc.Sal.20]))))),
0)</f>
        <v>0</v>
      </c>
      <c r="Z64" s="93">
        <f t="array" ref="Z64">IFERROR(
AVERAGE((IF(DATOS_[[Sexo]:[Sexo]]=$B64,IF(DATOS_[[AGRUP. VALOR. PTO.]:[AGRUP. VALOR. PTO.]]=$B63,IF(DATOS_[[Check Periodo Ref.]:[Check Periodo Ref.]]="Dentro",DATOS_[Conc.Sal.21]))))),
0)</f>
        <v>0</v>
      </c>
      <c r="AA64" s="93">
        <f t="array" ref="AA64">IFERROR(
AVERAGE((IF(DATOS_[[Sexo]:[Sexo]]=$B64,IF(DATOS_[[AGRUP. VALOR. PTO.]:[AGRUP. VALOR. PTO.]]=$B63,IF(DATOS_[[Check Periodo Ref.]:[Check Periodo Ref.]]="Dentro",DATOS_[Conc.Sal.22]))))),
0)</f>
        <v>0</v>
      </c>
      <c r="AB64" s="93">
        <f t="array" ref="AB64">IFERROR(
AVERAGE((IF(DATOS_[[Sexo]:[Sexo]]=$B64,IF(DATOS_[[AGRUP. VALOR. PTO.]:[AGRUP. VALOR. PTO.]]=$B63,IF(DATOS_[[Check Periodo Ref.]:[Check Periodo Ref.]]="Dentro",DATOS_[Conc.Sal.23]))))),
0)</f>
        <v>0</v>
      </c>
      <c r="AC64" s="93">
        <f t="array" ref="AC64">IFERROR(
AVERAGE((IF(DATOS_[[Sexo]:[Sexo]]=$B64,IF(DATOS_[[AGRUP. VALOR. PTO.]:[AGRUP. VALOR. PTO.]]=$B63,IF(DATOS_[[Check Periodo Ref.]:[Check Periodo Ref.]]="Dentro",DATOS_[Conc.Sal.24]))))),
0)</f>
        <v>0</v>
      </c>
      <c r="AD64" s="93">
        <f t="array" ref="AD64">IFERROR(
AVERAGE((IF(DATOS_[[Sexo]:[Sexo]]=$B64,IF(DATOS_[[AGRUP. VALOR. PTO.]:[AGRUP. VALOR. PTO.]]=$B63,IF(DATOS_[[Check Periodo Ref.]:[Check Periodo Ref.]]="Dentro",DATOS_[Conc.Sal.25]))))),
0)</f>
        <v>0</v>
      </c>
      <c r="AE64" s="93">
        <f t="array" ref="AE64">IFERROR(
AVERAGE((IF(DATOS_[[Sexo]:[Sexo]]=$B64,IF(DATOS_[[AGRUP. VALOR. PTO.]:[AGRUP. VALOR. PTO.]]=$B63,IF(DATOS_[[Check Periodo Ref.]:[Check Periodo Ref.]]="Dentro",DATOS_[Conc.Sal.26]))))),
0)</f>
        <v>0</v>
      </c>
      <c r="AF64" s="93">
        <f t="array" ref="AF64">IFERROR(
AVERAGE((IF(DATOS_[[Sexo]:[Sexo]]=$B64,IF(DATOS_[[AGRUP. VALOR. PTO.]:[AGRUP. VALOR. PTO.]]=$B63,IF(DATOS_[[Check Periodo Ref.]:[Check Periodo Ref.]]="Dentro",DATOS_[Conc.Sal.27]))))),
0)</f>
        <v>0</v>
      </c>
      <c r="AG64" s="93">
        <f t="array" ref="AG64">IFERROR(
AVERAGE((IF(DATOS_[[Sexo]:[Sexo]]=$B64,IF(DATOS_[[AGRUP. VALOR. PTO.]:[AGRUP. VALOR. PTO.]]=$B63,IF(DATOS_[[Check Periodo Ref.]:[Check Periodo Ref.]]="Dentro",DATOS_[Conc.Sal.28]))))),
0)</f>
        <v>0</v>
      </c>
      <c r="AH64" s="93">
        <f t="array" ref="AH64">IFERROR(
AVERAGE((IF(DATOS_[[Sexo]:[Sexo]]=$B64,IF(DATOS_[[AGRUP. VALOR. PTO.]:[AGRUP. VALOR. PTO.]]=$B63,IF(DATOS_[[Check Periodo Ref.]:[Check Periodo Ref.]]="Dentro",DATOS_[Conc.Sal.29]))))),
0)</f>
        <v>0</v>
      </c>
      <c r="AI64" s="93">
        <f t="array" ref="AI64">IFERROR(
AVERAGE((IF(DATOS_[[Sexo]:[Sexo]]=$B64,IF(DATOS_[[AGRUP. VALOR. PTO.]:[AGRUP. VALOR. PTO.]]=$B63,IF(DATOS_[[Check Periodo Ref.]:[Check Periodo Ref.]]="Dentro",DATOS_[Conc.Sal.30]))))),
0)</f>
        <v>0</v>
      </c>
      <c r="AJ64" s="94">
        <f t="array" ref="AJ64">IFERROR(
AVERAGE(IF(DATOS_[Sexo]=$B64,IF(DATOS_[AGRUP. VALOR. PTO.]=$B63,IF(DATOS_[Check Periodo Ref.]="Dentro",DATOS_[Tot COMPL.SAL Ef],FALSE)))),
0)</f>
        <v>0</v>
      </c>
      <c r="AK64" s="96">
        <f t="array" ref="AK64">IFERROR(
AVERAGE(IF(DATOS_[Sexo]=$B64,IF(DATOS_[AGRUP. VALOR. PTO.]=$B63,IF(DATOS_[Check Periodo Ref.]="Dentro",DATOS_[TOTAL SALARIO Ef],FALSE)))),
0)</f>
        <v>0</v>
      </c>
      <c r="AL64" s="95">
        <f t="array" ref="AL64">IFERROR(
AVERAGE((IF(DATOS_[[Sexo]:[Sexo]]=$B64,IF(DATOS_[[AGRUP. VALOR. PTO.]:[AGRUP. VALOR. PTO.]]=$B63,IF(DATOS_[[Check Periodo Ref.]:[Check Periodo Ref.]]="Dentro",DATOS_[C.Extra.01]))))),
0)</f>
        <v>0</v>
      </c>
      <c r="AM64" s="95">
        <f t="array" ref="AM64">IFERROR(
AVERAGE((IF(DATOS_[[Sexo]:[Sexo]]=$B64,IF(DATOS_[[AGRUP. VALOR. PTO.]:[AGRUP. VALOR. PTO.]]=$B63,IF(DATOS_[[Check Periodo Ref.]:[Check Periodo Ref.]]="Dentro",DATOS_[C.Extra.02]))))),
0)</f>
        <v>0</v>
      </c>
      <c r="AN64" s="95">
        <f t="array" ref="AN64">IFERROR(
AVERAGE((IF(DATOS_[[Sexo]:[Sexo]]=$B64,IF(DATOS_[[AGRUP. VALOR. PTO.]:[AGRUP. VALOR. PTO.]]=$B63,IF(DATOS_[[Check Periodo Ref.]:[Check Periodo Ref.]]="Dentro",DATOS_[C.Extra.03]))))),
0)</f>
        <v>0</v>
      </c>
      <c r="AO64" s="95">
        <f t="array" ref="AO64">IFERROR(
AVERAGE((IF(DATOS_[[Sexo]:[Sexo]]=$B64,IF(DATOS_[[AGRUP. VALOR. PTO.]:[AGRUP. VALOR. PTO.]]=$B63,IF(DATOS_[[Check Periodo Ref.]:[Check Periodo Ref.]]="Dentro",DATOS_[C.Extra.04]))))),
0)</f>
        <v>0</v>
      </c>
      <c r="AP64" s="95">
        <f t="array" ref="AP64">IFERROR(
AVERAGE((IF(DATOS_[[Sexo]:[Sexo]]=$B64,IF(DATOS_[[AGRUP. VALOR. PTO.]:[AGRUP. VALOR. PTO.]]=$B63,IF(DATOS_[[Check Periodo Ref.]:[Check Periodo Ref.]]="Dentro",DATOS_[C.Extra.05]))))),
0)</f>
        <v>0</v>
      </c>
      <c r="AQ64" s="97">
        <f t="array" ref="AQ64">IFERROR(
AVERAGE(IF(DATOS_[Sexo]=$B64,IF(DATOS_[AGRUP. VALOR. PTO.]=$B63,IF(DATOS_[Check Periodo Ref.]="Dentro",DATOS_[Tot Extrasalarial Ef],FALSE)))),
0)</f>
        <v>0</v>
      </c>
      <c r="AR64" s="98">
        <f t="array" ref="AR64">IFERROR(
AVERAGE(IF(DATOS_[Sexo]=$B64,IF(DATOS_[AGRUP. VALOR. PTO.]=$B63,IF(DATOS_[Check Periodo Ref.]="Dentro",DATOS_[TOTAL Retrib Ef],FALSE)))),
0)</f>
        <v>0</v>
      </c>
    </row>
    <row r="65" spans="1:44" x14ac:dyDescent="0.3">
      <c r="A65" s="48" t="str">
        <f t="shared" ref="A65" si="70">+A64</f>
        <v>[ocultar]</v>
      </c>
      <c r="B65" s="46" t="s">
        <v>163</v>
      </c>
      <c r="C65" s="45">
        <f t="array" ref="C65">SUM(IF($B65=DATOS_[Sexo],
IF($B63=DATOS_[AGRUP. VALOR. PTO.],
IF("Dentro"=DATOS_[Check Periodo Ref.],
1/(COUNTIFS(DATOS_[Sexo],$B65,DATOS_[AGRUP. VALOR. PTO.],$B63,DATOS_[Check Periodo Ref.],"Dentro",DATOS_[id],DATOS_[id]))))))</f>
        <v>0</v>
      </c>
      <c r="D65" s="47">
        <f>COUNTIFS(DATOS_[AGRUP. VALOR. PTO.],$B63,DATOS_[Sexo],$B65,DATOS_[Check Periodo Ref.],"Dentro")</f>
        <v>0</v>
      </c>
      <c r="E65" s="92">
        <f t="array" ref="E65">IFERROR(
AVERAGE(IF(DATOS_[Sexo]=$B65,IF(DATOS_[AGRUP. VALOR. PTO.]=$B63,IF(DATOS_[Check Periodo Ref.]="Dentro",DATOS_[SALARIO BASE Ef],FALSE)))),
0)</f>
        <v>0</v>
      </c>
      <c r="F65" s="93">
        <f t="array" ref="F65">IFERROR(
AVERAGE((IF(DATOS_[[Sexo]:[Sexo]]=$B65,IF(DATOS_[[AGRUP. VALOR. PTO.]:[AGRUP. VALOR. PTO.]]=$B63,IF(DATOS_[[Check Periodo Ref.]:[Check Periodo Ref.]]="Dentro",DATOS_[Conc.Sal.01]))))),
0)</f>
        <v>0</v>
      </c>
      <c r="G65" s="93">
        <f t="array" ref="G65">IFERROR(
AVERAGE((IF(DATOS_[[Sexo]:[Sexo]]=$B65,IF(DATOS_[[AGRUP. VALOR. PTO.]:[AGRUP. VALOR. PTO.]]=$B63,IF(DATOS_[[Check Periodo Ref.]:[Check Periodo Ref.]]="Dentro",DATOS_[Conc.Sal.02]))))),
0)</f>
        <v>0</v>
      </c>
      <c r="H65" s="93">
        <f t="array" ref="H65">IFERROR(
AVERAGE((IF(DATOS_[[Sexo]:[Sexo]]=$B65,IF(DATOS_[[AGRUP. VALOR. PTO.]:[AGRUP. VALOR. PTO.]]=$B63,IF(DATOS_[[Check Periodo Ref.]:[Check Periodo Ref.]]="Dentro",DATOS_[Conc.Sal.03]))))),
0)</f>
        <v>0</v>
      </c>
      <c r="I65" s="93">
        <f t="array" ref="I65">IFERROR(
AVERAGE((IF(DATOS_[[Sexo]:[Sexo]]=$B65,IF(DATOS_[[AGRUP. VALOR. PTO.]:[AGRUP. VALOR. PTO.]]=$B63,IF(DATOS_[[Check Periodo Ref.]:[Check Periodo Ref.]]="Dentro",DATOS_[Conc.Sal.04]))))),
0)</f>
        <v>0</v>
      </c>
      <c r="J65" s="93">
        <f t="array" ref="J65">IFERROR(
AVERAGE((IF(DATOS_[[Sexo]:[Sexo]]=$B65,IF(DATOS_[[AGRUP. VALOR. PTO.]:[AGRUP. VALOR. PTO.]]=$B63,IF(DATOS_[[Check Periodo Ref.]:[Check Periodo Ref.]]="Dentro",DATOS_[Conc.Sal.05]))))),
0)</f>
        <v>0</v>
      </c>
      <c r="K65" s="93">
        <f t="array" ref="K65">IFERROR(
AVERAGE((IF(DATOS_[[Sexo]:[Sexo]]=$B65,IF(DATOS_[[AGRUP. VALOR. PTO.]:[AGRUP. VALOR. PTO.]]=$B63,IF(DATOS_[[Check Periodo Ref.]:[Check Periodo Ref.]]="Dentro",DATOS_[Conc.Sal.06]))))),
0)</f>
        <v>0</v>
      </c>
      <c r="L65" s="93">
        <f t="array" ref="L65">IFERROR(
AVERAGE((IF(DATOS_[[Sexo]:[Sexo]]=$B65,IF(DATOS_[[AGRUP. VALOR. PTO.]:[AGRUP. VALOR. PTO.]]=$B63,IF(DATOS_[[Check Periodo Ref.]:[Check Periodo Ref.]]="Dentro",DATOS_[Conc.Sal.07]))))),
0)</f>
        <v>0</v>
      </c>
      <c r="M65" s="93">
        <f t="array" ref="M65">IFERROR(
AVERAGE((IF(DATOS_[[Sexo]:[Sexo]]=$B65,IF(DATOS_[[AGRUP. VALOR. PTO.]:[AGRUP. VALOR. PTO.]]=$B63,IF(DATOS_[[Check Periodo Ref.]:[Check Periodo Ref.]]="Dentro",DATOS_[Conc.Sal.08]))))),
0)</f>
        <v>0</v>
      </c>
      <c r="N65" s="93">
        <f t="array" ref="N65">IFERROR(
AVERAGE((IF(DATOS_[[Sexo]:[Sexo]]=$B65,IF(DATOS_[[AGRUP. VALOR. PTO.]:[AGRUP. VALOR. PTO.]]=$B63,IF(DATOS_[[Check Periodo Ref.]:[Check Periodo Ref.]]="Dentro",DATOS_[Conc.Sal.09]))))),
0)</f>
        <v>0</v>
      </c>
      <c r="O65" s="93">
        <f t="array" ref="O65">IFERROR(
AVERAGE((IF(DATOS_[[Sexo]:[Sexo]]=$B65,IF(DATOS_[[AGRUP. VALOR. PTO.]:[AGRUP. VALOR. PTO.]]=$B63,IF(DATOS_[[Check Periodo Ref.]:[Check Periodo Ref.]]="Dentro",DATOS_[Conc.Sal.10]))))),
0)</f>
        <v>0</v>
      </c>
      <c r="P65" s="93">
        <f t="array" ref="P65">IFERROR(
AVERAGE((IF(DATOS_[[Sexo]:[Sexo]]=$B65,IF(DATOS_[[AGRUP. VALOR. PTO.]:[AGRUP. VALOR. PTO.]]=$B63,IF(DATOS_[[Check Periodo Ref.]:[Check Periodo Ref.]]="Dentro",DATOS_[Conc.Sal.11]))))),
0)</f>
        <v>0</v>
      </c>
      <c r="Q65" s="93">
        <f t="array" ref="Q65">IFERROR(
AVERAGE((IF(DATOS_[[Sexo]:[Sexo]]=$B65,IF(DATOS_[[AGRUP. VALOR. PTO.]:[AGRUP. VALOR. PTO.]]=$B63,IF(DATOS_[[Check Periodo Ref.]:[Check Periodo Ref.]]="Dentro",DATOS_[Conc.Sal.12]))))),
0)</f>
        <v>0</v>
      </c>
      <c r="R65" s="93">
        <f t="array" ref="R65">IFERROR(
AVERAGE((IF(DATOS_[[Sexo]:[Sexo]]=$B65,IF(DATOS_[[AGRUP. VALOR. PTO.]:[AGRUP. VALOR. PTO.]]=$B63,IF(DATOS_[[Check Periodo Ref.]:[Check Periodo Ref.]]="Dentro",DATOS_[Conc.Sal.13]))))),
0)</f>
        <v>0</v>
      </c>
      <c r="S65" s="93">
        <f t="array" ref="S65">IFERROR(
AVERAGE((IF(DATOS_[[Sexo]:[Sexo]]=$B65,IF(DATOS_[[AGRUP. VALOR. PTO.]:[AGRUP. VALOR. PTO.]]=$B63,IF(DATOS_[[Check Periodo Ref.]:[Check Periodo Ref.]]="Dentro",DATOS_[Conc.Sal.14]))))),
0)</f>
        <v>0</v>
      </c>
      <c r="T65" s="93">
        <f t="array" ref="T65">IFERROR(
AVERAGE((IF(DATOS_[[Sexo]:[Sexo]]=$B65,IF(DATOS_[[AGRUP. VALOR. PTO.]:[AGRUP. VALOR. PTO.]]=$B63,IF(DATOS_[[Check Periodo Ref.]:[Check Periodo Ref.]]="Dentro",DATOS_[Conc.Sal.15]))))),
0)</f>
        <v>0</v>
      </c>
      <c r="U65" s="93">
        <f t="array" ref="U65">IFERROR(
AVERAGE((IF(DATOS_[[Sexo]:[Sexo]]=$B65,IF(DATOS_[[AGRUP. VALOR. PTO.]:[AGRUP. VALOR. PTO.]]=$B63,IF(DATOS_[[Check Periodo Ref.]:[Check Periodo Ref.]]="Dentro",DATOS_[Conc.Sal.16]))))),
0)</f>
        <v>0</v>
      </c>
      <c r="V65" s="93">
        <f t="array" ref="V65">IFERROR(
AVERAGE((IF(DATOS_[[Sexo]:[Sexo]]=$B65,IF(DATOS_[[AGRUP. VALOR. PTO.]:[AGRUP. VALOR. PTO.]]=$B63,IF(DATOS_[[Check Periodo Ref.]:[Check Periodo Ref.]]="Dentro",DATOS_[Conc.Sal.17]))))),
0)</f>
        <v>0</v>
      </c>
      <c r="W65" s="93">
        <f t="array" ref="W65">IFERROR(
AVERAGE((IF(DATOS_[[Sexo]:[Sexo]]=$B65,IF(DATOS_[[AGRUP. VALOR. PTO.]:[AGRUP. VALOR. PTO.]]=$B63,IF(DATOS_[[Check Periodo Ref.]:[Check Periodo Ref.]]="Dentro",DATOS_[Conc.Sal.18]))))),
0)</f>
        <v>0</v>
      </c>
      <c r="X65" s="93">
        <f t="array" ref="X65">IFERROR(
AVERAGE((IF(DATOS_[[Sexo]:[Sexo]]=$B65,IF(DATOS_[[AGRUP. VALOR. PTO.]:[AGRUP. VALOR. PTO.]]=$B63,IF(DATOS_[[Check Periodo Ref.]:[Check Periodo Ref.]]="Dentro",DATOS_[Conc.Sal.19]))))),
0)</f>
        <v>0</v>
      </c>
      <c r="Y65" s="93">
        <f t="array" ref="Y65">IFERROR(
AVERAGE((IF(DATOS_[[Sexo]:[Sexo]]=$B65,IF(DATOS_[[AGRUP. VALOR. PTO.]:[AGRUP. VALOR. PTO.]]=$B63,IF(DATOS_[[Check Periodo Ref.]:[Check Periodo Ref.]]="Dentro",DATOS_[Conc.Sal.20]))))),
0)</f>
        <v>0</v>
      </c>
      <c r="Z65" s="93">
        <f t="array" ref="Z65">IFERROR(
AVERAGE((IF(DATOS_[[Sexo]:[Sexo]]=$B65,IF(DATOS_[[AGRUP. VALOR. PTO.]:[AGRUP. VALOR. PTO.]]=$B63,IF(DATOS_[[Check Periodo Ref.]:[Check Periodo Ref.]]="Dentro",DATOS_[Conc.Sal.21]))))),
0)</f>
        <v>0</v>
      </c>
      <c r="AA65" s="93">
        <f t="array" ref="AA65">IFERROR(
AVERAGE((IF(DATOS_[[Sexo]:[Sexo]]=$B65,IF(DATOS_[[AGRUP. VALOR. PTO.]:[AGRUP. VALOR. PTO.]]=$B63,IF(DATOS_[[Check Periodo Ref.]:[Check Periodo Ref.]]="Dentro",DATOS_[Conc.Sal.22]))))),
0)</f>
        <v>0</v>
      </c>
      <c r="AB65" s="93">
        <f t="array" ref="AB65">IFERROR(
AVERAGE((IF(DATOS_[[Sexo]:[Sexo]]=$B65,IF(DATOS_[[AGRUP. VALOR. PTO.]:[AGRUP. VALOR. PTO.]]=$B63,IF(DATOS_[[Check Periodo Ref.]:[Check Periodo Ref.]]="Dentro",DATOS_[Conc.Sal.23]))))),
0)</f>
        <v>0</v>
      </c>
      <c r="AC65" s="93">
        <f t="array" ref="AC65">IFERROR(
AVERAGE((IF(DATOS_[[Sexo]:[Sexo]]=$B65,IF(DATOS_[[AGRUP. VALOR. PTO.]:[AGRUP. VALOR. PTO.]]=$B63,IF(DATOS_[[Check Periodo Ref.]:[Check Periodo Ref.]]="Dentro",DATOS_[Conc.Sal.24]))))),
0)</f>
        <v>0</v>
      </c>
      <c r="AD65" s="93">
        <f t="array" ref="AD65">IFERROR(
AVERAGE((IF(DATOS_[[Sexo]:[Sexo]]=$B65,IF(DATOS_[[AGRUP. VALOR. PTO.]:[AGRUP. VALOR. PTO.]]=$B63,IF(DATOS_[[Check Periodo Ref.]:[Check Periodo Ref.]]="Dentro",DATOS_[Conc.Sal.25]))))),
0)</f>
        <v>0</v>
      </c>
      <c r="AE65" s="93">
        <f t="array" ref="AE65">IFERROR(
AVERAGE((IF(DATOS_[[Sexo]:[Sexo]]=$B65,IF(DATOS_[[AGRUP. VALOR. PTO.]:[AGRUP. VALOR. PTO.]]=$B63,IF(DATOS_[[Check Periodo Ref.]:[Check Periodo Ref.]]="Dentro",DATOS_[Conc.Sal.26]))))),
0)</f>
        <v>0</v>
      </c>
      <c r="AF65" s="93">
        <f t="array" ref="AF65">IFERROR(
AVERAGE((IF(DATOS_[[Sexo]:[Sexo]]=$B65,IF(DATOS_[[AGRUP. VALOR. PTO.]:[AGRUP. VALOR. PTO.]]=$B63,IF(DATOS_[[Check Periodo Ref.]:[Check Periodo Ref.]]="Dentro",DATOS_[Conc.Sal.27]))))),
0)</f>
        <v>0</v>
      </c>
      <c r="AG65" s="93">
        <f t="array" ref="AG65">IFERROR(
AVERAGE((IF(DATOS_[[Sexo]:[Sexo]]=$B65,IF(DATOS_[[AGRUP. VALOR. PTO.]:[AGRUP. VALOR. PTO.]]=$B63,IF(DATOS_[[Check Periodo Ref.]:[Check Periodo Ref.]]="Dentro",DATOS_[Conc.Sal.28]))))),
0)</f>
        <v>0</v>
      </c>
      <c r="AH65" s="93">
        <f t="array" ref="AH65">IFERROR(
AVERAGE((IF(DATOS_[[Sexo]:[Sexo]]=$B65,IF(DATOS_[[AGRUP. VALOR. PTO.]:[AGRUP. VALOR. PTO.]]=$B63,IF(DATOS_[[Check Periodo Ref.]:[Check Periodo Ref.]]="Dentro",DATOS_[Conc.Sal.29]))))),
0)</f>
        <v>0</v>
      </c>
      <c r="AI65" s="93">
        <f t="array" ref="AI65">IFERROR(
AVERAGE((IF(DATOS_[[Sexo]:[Sexo]]=$B65,IF(DATOS_[[AGRUP. VALOR. PTO.]:[AGRUP. VALOR. PTO.]]=$B63,IF(DATOS_[[Check Periodo Ref.]:[Check Periodo Ref.]]="Dentro",DATOS_[Conc.Sal.30]))))),
0)</f>
        <v>0</v>
      </c>
      <c r="AJ65" s="94">
        <f t="array" ref="AJ65">IFERROR(
AVERAGE(IF(DATOS_[Sexo]=$B65,IF(DATOS_[AGRUP. VALOR. PTO.]=$B63,IF(DATOS_[Check Periodo Ref.]="Dentro",DATOS_[Tot COMPL.SAL Ef],FALSE)))),
0)</f>
        <v>0</v>
      </c>
      <c r="AK65" s="96">
        <f t="array" ref="AK65">IFERROR(
AVERAGE(IF(DATOS_[Sexo]=$B65,IF(DATOS_[AGRUP. VALOR. PTO.]=$B63,IF(DATOS_[Check Periodo Ref.]="Dentro",DATOS_[TOTAL SALARIO Ef],FALSE)))),
0)</f>
        <v>0</v>
      </c>
      <c r="AL65" s="95">
        <f t="array" ref="AL65">IFERROR(
AVERAGE((IF(DATOS_[[Sexo]:[Sexo]]=$B65,IF(DATOS_[[AGRUP. VALOR. PTO.]:[AGRUP. VALOR. PTO.]]=$B63,IF(DATOS_[[Check Periodo Ref.]:[Check Periodo Ref.]]="Dentro",DATOS_[C.Extra.01]))))),
0)</f>
        <v>0</v>
      </c>
      <c r="AM65" s="95">
        <f t="array" ref="AM65">IFERROR(
AVERAGE((IF(DATOS_[[Sexo]:[Sexo]]=$B65,IF(DATOS_[[AGRUP. VALOR. PTO.]:[AGRUP. VALOR. PTO.]]=$B63,IF(DATOS_[[Check Periodo Ref.]:[Check Periodo Ref.]]="Dentro",DATOS_[C.Extra.02]))))),
0)</f>
        <v>0</v>
      </c>
      <c r="AN65" s="95">
        <f t="array" ref="AN65">IFERROR(
AVERAGE((IF(DATOS_[[Sexo]:[Sexo]]=$B65,IF(DATOS_[[AGRUP. VALOR. PTO.]:[AGRUP. VALOR. PTO.]]=$B63,IF(DATOS_[[Check Periodo Ref.]:[Check Periodo Ref.]]="Dentro",DATOS_[C.Extra.03]))))),
0)</f>
        <v>0</v>
      </c>
      <c r="AO65" s="95">
        <f t="array" ref="AO65">IFERROR(
AVERAGE((IF(DATOS_[[Sexo]:[Sexo]]=$B65,IF(DATOS_[[AGRUP. VALOR. PTO.]:[AGRUP. VALOR. PTO.]]=$B63,IF(DATOS_[[Check Periodo Ref.]:[Check Periodo Ref.]]="Dentro",DATOS_[C.Extra.04]))))),
0)</f>
        <v>0</v>
      </c>
      <c r="AP65" s="95">
        <f t="array" ref="AP65">IFERROR(
AVERAGE((IF(DATOS_[[Sexo]:[Sexo]]=$B65,IF(DATOS_[[AGRUP. VALOR. PTO.]:[AGRUP. VALOR. PTO.]]=$B63,IF(DATOS_[[Check Periodo Ref.]:[Check Periodo Ref.]]="Dentro",DATOS_[C.Extra.05]))))),
0)</f>
        <v>0</v>
      </c>
      <c r="AQ65" s="97">
        <f t="array" ref="AQ65">IFERROR(
AVERAGE(IF(DATOS_[Sexo]=$B65,IF(DATOS_[AGRUP. VALOR. PTO.]=$B63,IF(DATOS_[Check Periodo Ref.]="Dentro",DATOS_[Tot Extrasalarial Ef],FALSE)))),
0)</f>
        <v>0</v>
      </c>
      <c r="AR65" s="98">
        <f t="array" ref="AR65">IFERROR(
AVERAGE(IF(DATOS_[Sexo]=$B65,IF(DATOS_[AGRUP. VALOR. PTO.]=$B63,IF(DATOS_[Check Periodo Ref.]="Dentro",DATOS_[TOTAL Retrib Ef],FALSE)))),
0)</f>
        <v>0</v>
      </c>
    </row>
    <row r="66" spans="1:44" ht="17.25" thickBot="1" x14ac:dyDescent="0.35">
      <c r="A66" s="48" t="str">
        <f t="shared" ref="A66" si="71">+A67</f>
        <v>[ocultar]</v>
      </c>
      <c r="B66" s="51" t="s">
        <v>277</v>
      </c>
      <c r="C66" s="91"/>
      <c r="D66" s="52"/>
      <c r="E66" s="139" t="str">
        <f t="shared" ref="E66:AR66" si="72">IFERROR((E67-E68)/E67,"")</f>
        <v/>
      </c>
      <c r="F66" s="179" t="str">
        <f t="shared" si="72"/>
        <v/>
      </c>
      <c r="G66" s="180" t="str">
        <f t="shared" si="72"/>
        <v/>
      </c>
      <c r="H66" s="180" t="str">
        <f t="shared" si="72"/>
        <v/>
      </c>
      <c r="I66" s="180" t="str">
        <f t="shared" si="72"/>
        <v/>
      </c>
      <c r="J66" s="181" t="str">
        <f t="shared" si="72"/>
        <v/>
      </c>
      <c r="K66" s="182" t="str">
        <f t="shared" si="72"/>
        <v/>
      </c>
      <c r="L66" s="182" t="str">
        <f t="shared" si="72"/>
        <v/>
      </c>
      <c r="M66" s="182" t="str">
        <f t="shared" si="72"/>
        <v/>
      </c>
      <c r="N66" s="182" t="str">
        <f t="shared" si="72"/>
        <v/>
      </c>
      <c r="O66" s="182" t="str">
        <f t="shared" si="72"/>
        <v/>
      </c>
      <c r="P66" s="182" t="str">
        <f t="shared" si="72"/>
        <v/>
      </c>
      <c r="Q66" s="182" t="str">
        <f t="shared" si="72"/>
        <v/>
      </c>
      <c r="R66" s="182" t="str">
        <f t="shared" si="72"/>
        <v/>
      </c>
      <c r="S66" s="182" t="str">
        <f t="shared" si="72"/>
        <v/>
      </c>
      <c r="T66" s="182" t="str">
        <f t="shared" si="72"/>
        <v/>
      </c>
      <c r="U66" s="182" t="str">
        <f t="shared" si="72"/>
        <v/>
      </c>
      <c r="V66" s="181" t="str">
        <f t="shared" si="72"/>
        <v/>
      </c>
      <c r="W66" s="181" t="str">
        <f t="shared" si="72"/>
        <v/>
      </c>
      <c r="X66" s="181" t="str">
        <f t="shared" si="72"/>
        <v/>
      </c>
      <c r="Y66" s="181" t="str">
        <f t="shared" si="72"/>
        <v/>
      </c>
      <c r="Z66" s="181" t="str">
        <f t="shared" si="72"/>
        <v/>
      </c>
      <c r="AA66" s="181" t="str">
        <f t="shared" si="72"/>
        <v/>
      </c>
      <c r="AB66" s="181" t="str">
        <f t="shared" si="72"/>
        <v/>
      </c>
      <c r="AC66" s="181" t="str">
        <f t="shared" si="72"/>
        <v/>
      </c>
      <c r="AD66" s="181" t="str">
        <f t="shared" si="72"/>
        <v/>
      </c>
      <c r="AE66" s="181" t="str">
        <f t="shared" si="72"/>
        <v/>
      </c>
      <c r="AF66" s="181" t="str">
        <f t="shared" si="72"/>
        <v/>
      </c>
      <c r="AG66" s="181" t="str">
        <f t="shared" si="72"/>
        <v/>
      </c>
      <c r="AH66" s="181" t="str">
        <f t="shared" si="72"/>
        <v/>
      </c>
      <c r="AI66" s="181" t="str">
        <f t="shared" si="72"/>
        <v/>
      </c>
      <c r="AJ66" s="140" t="str">
        <f t="shared" si="72"/>
        <v/>
      </c>
      <c r="AK66" s="143" t="str">
        <f t="shared" si="72"/>
        <v/>
      </c>
      <c r="AL66" s="184" t="str">
        <f t="shared" si="72"/>
        <v/>
      </c>
      <c r="AM66" s="184" t="str">
        <f t="shared" si="72"/>
        <v/>
      </c>
      <c r="AN66" s="184" t="str">
        <f t="shared" si="72"/>
        <v/>
      </c>
      <c r="AO66" s="184" t="str">
        <f t="shared" si="72"/>
        <v/>
      </c>
      <c r="AP66" s="184" t="str">
        <f t="shared" si="72"/>
        <v/>
      </c>
      <c r="AQ66" s="141" t="str">
        <f t="shared" si="72"/>
        <v/>
      </c>
      <c r="AR66" s="142" t="str">
        <f t="shared" si="72"/>
        <v/>
      </c>
    </row>
    <row r="67" spans="1:44" x14ac:dyDescent="0.3">
      <c r="A67" s="48" t="str">
        <f t="shared" ref="A67" si="73">+IF(C67+C68=0,"[ocultar]","")</f>
        <v>[ocultar]</v>
      </c>
      <c r="B67" s="46" t="s">
        <v>162</v>
      </c>
      <c r="C67" s="45">
        <f t="array" ref="C67">SUM(IF($B67=DATOS_[Sexo],
IF($B66=DATOS_[AGRUP. VALOR. PTO.],
IF("Dentro"=DATOS_[Check Periodo Ref.],
1/(COUNTIFS(DATOS_[Sexo],$B67,DATOS_[AGRUP. VALOR. PTO.],$B66,DATOS_[Check Periodo Ref.],"Dentro",DATOS_[id],DATOS_[id]))))))</f>
        <v>0</v>
      </c>
      <c r="D67" s="47">
        <f>COUNTIFS(DATOS_[AGRUP. VALOR. PTO.],$B66,DATOS_[Sexo],$B67,DATOS_[Check Periodo Ref.],"Dentro")</f>
        <v>0</v>
      </c>
      <c r="E67" s="92">
        <f t="array" ref="E67">IFERROR(
AVERAGE(IF(DATOS_[Sexo]=$B67,IF(DATOS_[AGRUP. VALOR. PTO.]=$B66,IF(DATOS_[Check Periodo Ref.]="Dentro",DATOS_[SALARIO BASE Ef],FALSE)))),
0)</f>
        <v>0</v>
      </c>
      <c r="F67" s="93">
        <f t="array" ref="F67">IFERROR(
AVERAGE((IF(DATOS_[[Sexo]:[Sexo]]=$B67,IF(DATOS_[[AGRUP. VALOR. PTO.]:[AGRUP. VALOR. PTO.]]=$B66,IF(DATOS_[[Check Periodo Ref.]:[Check Periodo Ref.]]="Dentro",DATOS_[Conc.Sal.01]))))),
0)</f>
        <v>0</v>
      </c>
      <c r="G67" s="93">
        <f t="array" ref="G67">IFERROR(
AVERAGE((IF(DATOS_[[Sexo]:[Sexo]]=$B67,IF(DATOS_[[AGRUP. VALOR. PTO.]:[AGRUP. VALOR. PTO.]]=$B66,IF(DATOS_[[Check Periodo Ref.]:[Check Periodo Ref.]]="Dentro",DATOS_[Conc.Sal.02]))))),
0)</f>
        <v>0</v>
      </c>
      <c r="H67" s="93">
        <f t="array" ref="H67">IFERROR(
AVERAGE((IF(DATOS_[[Sexo]:[Sexo]]=$B67,IF(DATOS_[[AGRUP. VALOR. PTO.]:[AGRUP. VALOR. PTO.]]=$B66,IF(DATOS_[[Check Periodo Ref.]:[Check Periodo Ref.]]="Dentro",DATOS_[Conc.Sal.03]))))),
0)</f>
        <v>0</v>
      </c>
      <c r="I67" s="93">
        <f t="array" ref="I67">IFERROR(
AVERAGE((IF(DATOS_[[Sexo]:[Sexo]]=$B67,IF(DATOS_[[AGRUP. VALOR. PTO.]:[AGRUP. VALOR. PTO.]]=$B66,IF(DATOS_[[Check Periodo Ref.]:[Check Periodo Ref.]]="Dentro",DATOS_[Conc.Sal.04]))))),
0)</f>
        <v>0</v>
      </c>
      <c r="J67" s="93">
        <f t="array" ref="J67">IFERROR(
AVERAGE((IF(DATOS_[[Sexo]:[Sexo]]=$B67,IF(DATOS_[[AGRUP. VALOR. PTO.]:[AGRUP. VALOR. PTO.]]=$B66,IF(DATOS_[[Check Periodo Ref.]:[Check Periodo Ref.]]="Dentro",DATOS_[Conc.Sal.05]))))),
0)</f>
        <v>0</v>
      </c>
      <c r="K67" s="93">
        <f t="array" ref="K67">IFERROR(
AVERAGE((IF(DATOS_[[Sexo]:[Sexo]]=$B67,IF(DATOS_[[AGRUP. VALOR. PTO.]:[AGRUP. VALOR. PTO.]]=$B66,IF(DATOS_[[Check Periodo Ref.]:[Check Periodo Ref.]]="Dentro",DATOS_[Conc.Sal.06]))))),
0)</f>
        <v>0</v>
      </c>
      <c r="L67" s="93">
        <f t="array" ref="L67">IFERROR(
AVERAGE((IF(DATOS_[[Sexo]:[Sexo]]=$B67,IF(DATOS_[[AGRUP. VALOR. PTO.]:[AGRUP. VALOR. PTO.]]=$B66,IF(DATOS_[[Check Periodo Ref.]:[Check Periodo Ref.]]="Dentro",DATOS_[Conc.Sal.07]))))),
0)</f>
        <v>0</v>
      </c>
      <c r="M67" s="93">
        <f t="array" ref="M67">IFERROR(
AVERAGE((IF(DATOS_[[Sexo]:[Sexo]]=$B67,IF(DATOS_[[AGRUP. VALOR. PTO.]:[AGRUP. VALOR. PTO.]]=$B66,IF(DATOS_[[Check Periodo Ref.]:[Check Periodo Ref.]]="Dentro",DATOS_[Conc.Sal.08]))))),
0)</f>
        <v>0</v>
      </c>
      <c r="N67" s="93">
        <f t="array" ref="N67">IFERROR(
AVERAGE((IF(DATOS_[[Sexo]:[Sexo]]=$B67,IF(DATOS_[[AGRUP. VALOR. PTO.]:[AGRUP. VALOR. PTO.]]=$B66,IF(DATOS_[[Check Periodo Ref.]:[Check Periodo Ref.]]="Dentro",DATOS_[Conc.Sal.09]))))),
0)</f>
        <v>0</v>
      </c>
      <c r="O67" s="93">
        <f t="array" ref="O67">IFERROR(
AVERAGE((IF(DATOS_[[Sexo]:[Sexo]]=$B67,IF(DATOS_[[AGRUP. VALOR. PTO.]:[AGRUP. VALOR. PTO.]]=$B66,IF(DATOS_[[Check Periodo Ref.]:[Check Periodo Ref.]]="Dentro",DATOS_[Conc.Sal.10]))))),
0)</f>
        <v>0</v>
      </c>
      <c r="P67" s="93">
        <f t="array" ref="P67">IFERROR(
AVERAGE((IF(DATOS_[[Sexo]:[Sexo]]=$B67,IF(DATOS_[[AGRUP. VALOR. PTO.]:[AGRUP. VALOR. PTO.]]=$B66,IF(DATOS_[[Check Periodo Ref.]:[Check Periodo Ref.]]="Dentro",DATOS_[Conc.Sal.11]))))),
0)</f>
        <v>0</v>
      </c>
      <c r="Q67" s="93">
        <f t="array" ref="Q67">IFERROR(
AVERAGE((IF(DATOS_[[Sexo]:[Sexo]]=$B67,IF(DATOS_[[AGRUP. VALOR. PTO.]:[AGRUP. VALOR. PTO.]]=$B66,IF(DATOS_[[Check Periodo Ref.]:[Check Periodo Ref.]]="Dentro",DATOS_[Conc.Sal.12]))))),
0)</f>
        <v>0</v>
      </c>
      <c r="R67" s="93">
        <f t="array" ref="R67">IFERROR(
AVERAGE((IF(DATOS_[[Sexo]:[Sexo]]=$B67,IF(DATOS_[[AGRUP. VALOR. PTO.]:[AGRUP. VALOR. PTO.]]=$B66,IF(DATOS_[[Check Periodo Ref.]:[Check Periodo Ref.]]="Dentro",DATOS_[Conc.Sal.13]))))),
0)</f>
        <v>0</v>
      </c>
      <c r="S67" s="93">
        <f t="array" ref="S67">IFERROR(
AVERAGE((IF(DATOS_[[Sexo]:[Sexo]]=$B67,IF(DATOS_[[AGRUP. VALOR. PTO.]:[AGRUP. VALOR. PTO.]]=$B66,IF(DATOS_[[Check Periodo Ref.]:[Check Periodo Ref.]]="Dentro",DATOS_[Conc.Sal.14]))))),
0)</f>
        <v>0</v>
      </c>
      <c r="T67" s="93">
        <f t="array" ref="T67">IFERROR(
AVERAGE((IF(DATOS_[[Sexo]:[Sexo]]=$B67,IF(DATOS_[[AGRUP. VALOR. PTO.]:[AGRUP. VALOR. PTO.]]=$B66,IF(DATOS_[[Check Periodo Ref.]:[Check Periodo Ref.]]="Dentro",DATOS_[Conc.Sal.15]))))),
0)</f>
        <v>0</v>
      </c>
      <c r="U67" s="93">
        <f t="array" ref="U67">IFERROR(
AVERAGE((IF(DATOS_[[Sexo]:[Sexo]]=$B67,IF(DATOS_[[AGRUP. VALOR. PTO.]:[AGRUP. VALOR. PTO.]]=$B66,IF(DATOS_[[Check Periodo Ref.]:[Check Periodo Ref.]]="Dentro",DATOS_[Conc.Sal.16]))))),
0)</f>
        <v>0</v>
      </c>
      <c r="V67" s="93">
        <f t="array" ref="V67">IFERROR(
AVERAGE((IF(DATOS_[[Sexo]:[Sexo]]=$B67,IF(DATOS_[[AGRUP. VALOR. PTO.]:[AGRUP. VALOR. PTO.]]=$B66,IF(DATOS_[[Check Periodo Ref.]:[Check Periodo Ref.]]="Dentro",DATOS_[Conc.Sal.17]))))),
0)</f>
        <v>0</v>
      </c>
      <c r="W67" s="93">
        <f t="array" ref="W67">IFERROR(
AVERAGE((IF(DATOS_[[Sexo]:[Sexo]]=$B67,IF(DATOS_[[AGRUP. VALOR. PTO.]:[AGRUP. VALOR. PTO.]]=$B66,IF(DATOS_[[Check Periodo Ref.]:[Check Periodo Ref.]]="Dentro",DATOS_[Conc.Sal.18]))))),
0)</f>
        <v>0</v>
      </c>
      <c r="X67" s="93">
        <f t="array" ref="X67">IFERROR(
AVERAGE((IF(DATOS_[[Sexo]:[Sexo]]=$B67,IF(DATOS_[[AGRUP. VALOR. PTO.]:[AGRUP. VALOR. PTO.]]=$B66,IF(DATOS_[[Check Periodo Ref.]:[Check Periodo Ref.]]="Dentro",DATOS_[Conc.Sal.19]))))),
0)</f>
        <v>0</v>
      </c>
      <c r="Y67" s="93">
        <f t="array" ref="Y67">IFERROR(
AVERAGE((IF(DATOS_[[Sexo]:[Sexo]]=$B67,IF(DATOS_[[AGRUP. VALOR. PTO.]:[AGRUP. VALOR. PTO.]]=$B66,IF(DATOS_[[Check Periodo Ref.]:[Check Periodo Ref.]]="Dentro",DATOS_[Conc.Sal.20]))))),
0)</f>
        <v>0</v>
      </c>
      <c r="Z67" s="93">
        <f t="array" ref="Z67">IFERROR(
AVERAGE((IF(DATOS_[[Sexo]:[Sexo]]=$B67,IF(DATOS_[[AGRUP. VALOR. PTO.]:[AGRUP. VALOR. PTO.]]=$B66,IF(DATOS_[[Check Periodo Ref.]:[Check Periodo Ref.]]="Dentro",DATOS_[Conc.Sal.21]))))),
0)</f>
        <v>0</v>
      </c>
      <c r="AA67" s="93">
        <f t="array" ref="AA67">IFERROR(
AVERAGE((IF(DATOS_[[Sexo]:[Sexo]]=$B67,IF(DATOS_[[AGRUP. VALOR. PTO.]:[AGRUP. VALOR. PTO.]]=$B66,IF(DATOS_[[Check Periodo Ref.]:[Check Periodo Ref.]]="Dentro",DATOS_[Conc.Sal.22]))))),
0)</f>
        <v>0</v>
      </c>
      <c r="AB67" s="93">
        <f t="array" ref="AB67">IFERROR(
AVERAGE((IF(DATOS_[[Sexo]:[Sexo]]=$B67,IF(DATOS_[[AGRUP. VALOR. PTO.]:[AGRUP. VALOR. PTO.]]=$B66,IF(DATOS_[[Check Periodo Ref.]:[Check Periodo Ref.]]="Dentro",DATOS_[Conc.Sal.23]))))),
0)</f>
        <v>0</v>
      </c>
      <c r="AC67" s="93">
        <f t="array" ref="AC67">IFERROR(
AVERAGE((IF(DATOS_[[Sexo]:[Sexo]]=$B67,IF(DATOS_[[AGRUP. VALOR. PTO.]:[AGRUP. VALOR. PTO.]]=$B66,IF(DATOS_[[Check Periodo Ref.]:[Check Periodo Ref.]]="Dentro",DATOS_[Conc.Sal.24]))))),
0)</f>
        <v>0</v>
      </c>
      <c r="AD67" s="93">
        <f t="array" ref="AD67">IFERROR(
AVERAGE((IF(DATOS_[[Sexo]:[Sexo]]=$B67,IF(DATOS_[[AGRUP. VALOR. PTO.]:[AGRUP. VALOR. PTO.]]=$B66,IF(DATOS_[[Check Periodo Ref.]:[Check Periodo Ref.]]="Dentro",DATOS_[Conc.Sal.25]))))),
0)</f>
        <v>0</v>
      </c>
      <c r="AE67" s="93">
        <f t="array" ref="AE67">IFERROR(
AVERAGE((IF(DATOS_[[Sexo]:[Sexo]]=$B67,IF(DATOS_[[AGRUP. VALOR. PTO.]:[AGRUP. VALOR. PTO.]]=$B66,IF(DATOS_[[Check Periodo Ref.]:[Check Periodo Ref.]]="Dentro",DATOS_[Conc.Sal.26]))))),
0)</f>
        <v>0</v>
      </c>
      <c r="AF67" s="93">
        <f t="array" ref="AF67">IFERROR(
AVERAGE((IF(DATOS_[[Sexo]:[Sexo]]=$B67,IF(DATOS_[[AGRUP. VALOR. PTO.]:[AGRUP. VALOR. PTO.]]=$B66,IF(DATOS_[[Check Periodo Ref.]:[Check Periodo Ref.]]="Dentro",DATOS_[Conc.Sal.27]))))),
0)</f>
        <v>0</v>
      </c>
      <c r="AG67" s="93">
        <f t="array" ref="AG67">IFERROR(
AVERAGE((IF(DATOS_[[Sexo]:[Sexo]]=$B67,IF(DATOS_[[AGRUP. VALOR. PTO.]:[AGRUP. VALOR. PTO.]]=$B66,IF(DATOS_[[Check Periodo Ref.]:[Check Periodo Ref.]]="Dentro",DATOS_[Conc.Sal.28]))))),
0)</f>
        <v>0</v>
      </c>
      <c r="AH67" s="93">
        <f t="array" ref="AH67">IFERROR(
AVERAGE((IF(DATOS_[[Sexo]:[Sexo]]=$B67,IF(DATOS_[[AGRUP. VALOR. PTO.]:[AGRUP. VALOR. PTO.]]=$B66,IF(DATOS_[[Check Periodo Ref.]:[Check Periodo Ref.]]="Dentro",DATOS_[Conc.Sal.29]))))),
0)</f>
        <v>0</v>
      </c>
      <c r="AI67" s="93">
        <f t="array" ref="AI67">IFERROR(
AVERAGE((IF(DATOS_[[Sexo]:[Sexo]]=$B67,IF(DATOS_[[AGRUP. VALOR. PTO.]:[AGRUP. VALOR. PTO.]]=$B66,IF(DATOS_[[Check Periodo Ref.]:[Check Periodo Ref.]]="Dentro",DATOS_[Conc.Sal.30]))))),
0)</f>
        <v>0</v>
      </c>
      <c r="AJ67" s="94">
        <f t="array" ref="AJ67">IFERROR(
AVERAGE(IF(DATOS_[Sexo]=$B67,IF(DATOS_[AGRUP. VALOR. PTO.]=$B66,IF(DATOS_[Check Periodo Ref.]="Dentro",DATOS_[Tot COMPL.SAL Ef],FALSE)))),
0)</f>
        <v>0</v>
      </c>
      <c r="AK67" s="96">
        <f t="array" ref="AK67">IFERROR(
AVERAGE(IF(DATOS_[Sexo]=$B67,IF(DATOS_[AGRUP. VALOR. PTO.]=$B66,IF(DATOS_[Check Periodo Ref.]="Dentro",DATOS_[TOTAL SALARIO Ef],FALSE)))),
0)</f>
        <v>0</v>
      </c>
      <c r="AL67" s="95">
        <f t="array" ref="AL67">IFERROR(
AVERAGE((IF(DATOS_[[Sexo]:[Sexo]]=$B67,IF(DATOS_[[AGRUP. VALOR. PTO.]:[AGRUP. VALOR. PTO.]]=$B66,IF(DATOS_[[Check Periodo Ref.]:[Check Periodo Ref.]]="Dentro",DATOS_[C.Extra.01]))))),
0)</f>
        <v>0</v>
      </c>
      <c r="AM67" s="95">
        <f t="array" ref="AM67">IFERROR(
AVERAGE((IF(DATOS_[[Sexo]:[Sexo]]=$B67,IF(DATOS_[[AGRUP. VALOR. PTO.]:[AGRUP. VALOR. PTO.]]=$B66,IF(DATOS_[[Check Periodo Ref.]:[Check Periodo Ref.]]="Dentro",DATOS_[C.Extra.02]))))),
0)</f>
        <v>0</v>
      </c>
      <c r="AN67" s="95">
        <f t="array" ref="AN67">IFERROR(
AVERAGE((IF(DATOS_[[Sexo]:[Sexo]]=$B67,IF(DATOS_[[AGRUP. VALOR. PTO.]:[AGRUP. VALOR. PTO.]]=$B66,IF(DATOS_[[Check Periodo Ref.]:[Check Periodo Ref.]]="Dentro",DATOS_[C.Extra.03]))))),
0)</f>
        <v>0</v>
      </c>
      <c r="AO67" s="95">
        <f t="array" ref="AO67">IFERROR(
AVERAGE((IF(DATOS_[[Sexo]:[Sexo]]=$B67,IF(DATOS_[[AGRUP. VALOR. PTO.]:[AGRUP. VALOR. PTO.]]=$B66,IF(DATOS_[[Check Periodo Ref.]:[Check Periodo Ref.]]="Dentro",DATOS_[C.Extra.04]))))),
0)</f>
        <v>0</v>
      </c>
      <c r="AP67" s="95">
        <f t="array" ref="AP67">IFERROR(
AVERAGE((IF(DATOS_[[Sexo]:[Sexo]]=$B67,IF(DATOS_[[AGRUP. VALOR. PTO.]:[AGRUP. VALOR. PTO.]]=$B66,IF(DATOS_[[Check Periodo Ref.]:[Check Periodo Ref.]]="Dentro",DATOS_[C.Extra.05]))))),
0)</f>
        <v>0</v>
      </c>
      <c r="AQ67" s="97">
        <f t="array" ref="AQ67">IFERROR(
AVERAGE(IF(DATOS_[Sexo]=$B67,IF(DATOS_[AGRUP. VALOR. PTO.]=$B66,IF(DATOS_[Check Periodo Ref.]="Dentro",DATOS_[Tot Extrasalarial Ef],FALSE)))),
0)</f>
        <v>0</v>
      </c>
      <c r="AR67" s="98">
        <f t="array" ref="AR67">IFERROR(
AVERAGE(IF(DATOS_[Sexo]=$B67,IF(DATOS_[AGRUP. VALOR. PTO.]=$B66,IF(DATOS_[Check Periodo Ref.]="Dentro",DATOS_[TOTAL Retrib Ef],FALSE)))),
0)</f>
        <v>0</v>
      </c>
    </row>
    <row r="68" spans="1:44" x14ac:dyDescent="0.3">
      <c r="A68" s="48" t="str">
        <f t="shared" ref="A68" si="74">+A67</f>
        <v>[ocultar]</v>
      </c>
      <c r="B68" s="46" t="s">
        <v>163</v>
      </c>
      <c r="C68" s="45">
        <f t="array" ref="C68">SUM(IF($B68=DATOS_[Sexo],
IF($B66=DATOS_[AGRUP. VALOR. PTO.],
IF("Dentro"=DATOS_[Check Periodo Ref.],
1/(COUNTIFS(DATOS_[Sexo],$B68,DATOS_[AGRUP. VALOR. PTO.],$B66,DATOS_[Check Periodo Ref.],"Dentro",DATOS_[id],DATOS_[id]))))))</f>
        <v>0</v>
      </c>
      <c r="D68" s="47">
        <f>COUNTIFS(DATOS_[AGRUP. VALOR. PTO.],$B66,DATOS_[Sexo],$B68,DATOS_[Check Periodo Ref.],"Dentro")</f>
        <v>0</v>
      </c>
      <c r="E68" s="92">
        <f t="array" ref="E68">IFERROR(
AVERAGE(IF(DATOS_[Sexo]=$B68,IF(DATOS_[AGRUP. VALOR. PTO.]=$B66,IF(DATOS_[Check Periodo Ref.]="Dentro",DATOS_[SALARIO BASE Ef],FALSE)))),
0)</f>
        <v>0</v>
      </c>
      <c r="F68" s="93">
        <f t="array" ref="F68">IFERROR(
AVERAGE((IF(DATOS_[[Sexo]:[Sexo]]=$B68,IF(DATOS_[[AGRUP. VALOR. PTO.]:[AGRUP. VALOR. PTO.]]=$B66,IF(DATOS_[[Check Periodo Ref.]:[Check Periodo Ref.]]="Dentro",DATOS_[Conc.Sal.01]))))),
0)</f>
        <v>0</v>
      </c>
      <c r="G68" s="93">
        <f t="array" ref="G68">IFERROR(
AVERAGE((IF(DATOS_[[Sexo]:[Sexo]]=$B68,IF(DATOS_[[AGRUP. VALOR. PTO.]:[AGRUP. VALOR. PTO.]]=$B66,IF(DATOS_[[Check Periodo Ref.]:[Check Periodo Ref.]]="Dentro",DATOS_[Conc.Sal.02]))))),
0)</f>
        <v>0</v>
      </c>
      <c r="H68" s="93">
        <f t="array" ref="H68">IFERROR(
AVERAGE((IF(DATOS_[[Sexo]:[Sexo]]=$B68,IF(DATOS_[[AGRUP. VALOR. PTO.]:[AGRUP. VALOR. PTO.]]=$B66,IF(DATOS_[[Check Periodo Ref.]:[Check Periodo Ref.]]="Dentro",DATOS_[Conc.Sal.03]))))),
0)</f>
        <v>0</v>
      </c>
      <c r="I68" s="93">
        <f t="array" ref="I68">IFERROR(
AVERAGE((IF(DATOS_[[Sexo]:[Sexo]]=$B68,IF(DATOS_[[AGRUP. VALOR. PTO.]:[AGRUP. VALOR. PTO.]]=$B66,IF(DATOS_[[Check Periodo Ref.]:[Check Periodo Ref.]]="Dentro",DATOS_[Conc.Sal.04]))))),
0)</f>
        <v>0</v>
      </c>
      <c r="J68" s="93">
        <f t="array" ref="J68">IFERROR(
AVERAGE((IF(DATOS_[[Sexo]:[Sexo]]=$B68,IF(DATOS_[[AGRUP. VALOR. PTO.]:[AGRUP. VALOR. PTO.]]=$B66,IF(DATOS_[[Check Periodo Ref.]:[Check Periodo Ref.]]="Dentro",DATOS_[Conc.Sal.05]))))),
0)</f>
        <v>0</v>
      </c>
      <c r="K68" s="93">
        <f t="array" ref="K68">IFERROR(
AVERAGE((IF(DATOS_[[Sexo]:[Sexo]]=$B68,IF(DATOS_[[AGRUP. VALOR. PTO.]:[AGRUP. VALOR. PTO.]]=$B66,IF(DATOS_[[Check Periodo Ref.]:[Check Periodo Ref.]]="Dentro",DATOS_[Conc.Sal.06]))))),
0)</f>
        <v>0</v>
      </c>
      <c r="L68" s="93">
        <f t="array" ref="L68">IFERROR(
AVERAGE((IF(DATOS_[[Sexo]:[Sexo]]=$B68,IF(DATOS_[[AGRUP. VALOR. PTO.]:[AGRUP. VALOR. PTO.]]=$B66,IF(DATOS_[[Check Periodo Ref.]:[Check Periodo Ref.]]="Dentro",DATOS_[Conc.Sal.07]))))),
0)</f>
        <v>0</v>
      </c>
      <c r="M68" s="93">
        <f t="array" ref="M68">IFERROR(
AVERAGE((IF(DATOS_[[Sexo]:[Sexo]]=$B68,IF(DATOS_[[AGRUP. VALOR. PTO.]:[AGRUP. VALOR. PTO.]]=$B66,IF(DATOS_[[Check Periodo Ref.]:[Check Periodo Ref.]]="Dentro",DATOS_[Conc.Sal.08]))))),
0)</f>
        <v>0</v>
      </c>
      <c r="N68" s="93">
        <f t="array" ref="N68">IFERROR(
AVERAGE((IF(DATOS_[[Sexo]:[Sexo]]=$B68,IF(DATOS_[[AGRUP. VALOR. PTO.]:[AGRUP. VALOR. PTO.]]=$B66,IF(DATOS_[[Check Periodo Ref.]:[Check Periodo Ref.]]="Dentro",DATOS_[Conc.Sal.09]))))),
0)</f>
        <v>0</v>
      </c>
      <c r="O68" s="93">
        <f t="array" ref="O68">IFERROR(
AVERAGE((IF(DATOS_[[Sexo]:[Sexo]]=$B68,IF(DATOS_[[AGRUP. VALOR. PTO.]:[AGRUP. VALOR. PTO.]]=$B66,IF(DATOS_[[Check Periodo Ref.]:[Check Periodo Ref.]]="Dentro",DATOS_[Conc.Sal.10]))))),
0)</f>
        <v>0</v>
      </c>
      <c r="P68" s="93">
        <f t="array" ref="P68">IFERROR(
AVERAGE((IF(DATOS_[[Sexo]:[Sexo]]=$B68,IF(DATOS_[[AGRUP. VALOR. PTO.]:[AGRUP. VALOR. PTO.]]=$B66,IF(DATOS_[[Check Periodo Ref.]:[Check Periodo Ref.]]="Dentro",DATOS_[Conc.Sal.11]))))),
0)</f>
        <v>0</v>
      </c>
      <c r="Q68" s="93">
        <f t="array" ref="Q68">IFERROR(
AVERAGE((IF(DATOS_[[Sexo]:[Sexo]]=$B68,IF(DATOS_[[AGRUP. VALOR. PTO.]:[AGRUP. VALOR. PTO.]]=$B66,IF(DATOS_[[Check Periodo Ref.]:[Check Periodo Ref.]]="Dentro",DATOS_[Conc.Sal.12]))))),
0)</f>
        <v>0</v>
      </c>
      <c r="R68" s="93">
        <f t="array" ref="R68">IFERROR(
AVERAGE((IF(DATOS_[[Sexo]:[Sexo]]=$B68,IF(DATOS_[[AGRUP. VALOR. PTO.]:[AGRUP. VALOR. PTO.]]=$B66,IF(DATOS_[[Check Periodo Ref.]:[Check Periodo Ref.]]="Dentro",DATOS_[Conc.Sal.13]))))),
0)</f>
        <v>0</v>
      </c>
      <c r="S68" s="93">
        <f t="array" ref="S68">IFERROR(
AVERAGE((IF(DATOS_[[Sexo]:[Sexo]]=$B68,IF(DATOS_[[AGRUP. VALOR. PTO.]:[AGRUP. VALOR. PTO.]]=$B66,IF(DATOS_[[Check Periodo Ref.]:[Check Periodo Ref.]]="Dentro",DATOS_[Conc.Sal.14]))))),
0)</f>
        <v>0</v>
      </c>
      <c r="T68" s="93">
        <f t="array" ref="T68">IFERROR(
AVERAGE((IF(DATOS_[[Sexo]:[Sexo]]=$B68,IF(DATOS_[[AGRUP. VALOR. PTO.]:[AGRUP. VALOR. PTO.]]=$B66,IF(DATOS_[[Check Periodo Ref.]:[Check Periodo Ref.]]="Dentro",DATOS_[Conc.Sal.15]))))),
0)</f>
        <v>0</v>
      </c>
      <c r="U68" s="93">
        <f t="array" ref="U68">IFERROR(
AVERAGE((IF(DATOS_[[Sexo]:[Sexo]]=$B68,IF(DATOS_[[AGRUP. VALOR. PTO.]:[AGRUP. VALOR. PTO.]]=$B66,IF(DATOS_[[Check Periodo Ref.]:[Check Periodo Ref.]]="Dentro",DATOS_[Conc.Sal.16]))))),
0)</f>
        <v>0</v>
      </c>
      <c r="V68" s="93">
        <f t="array" ref="V68">IFERROR(
AVERAGE((IF(DATOS_[[Sexo]:[Sexo]]=$B68,IF(DATOS_[[AGRUP. VALOR. PTO.]:[AGRUP. VALOR. PTO.]]=$B66,IF(DATOS_[[Check Periodo Ref.]:[Check Periodo Ref.]]="Dentro",DATOS_[Conc.Sal.17]))))),
0)</f>
        <v>0</v>
      </c>
      <c r="W68" s="93">
        <f t="array" ref="W68">IFERROR(
AVERAGE((IF(DATOS_[[Sexo]:[Sexo]]=$B68,IF(DATOS_[[AGRUP. VALOR. PTO.]:[AGRUP. VALOR. PTO.]]=$B66,IF(DATOS_[[Check Periodo Ref.]:[Check Periodo Ref.]]="Dentro",DATOS_[Conc.Sal.18]))))),
0)</f>
        <v>0</v>
      </c>
      <c r="X68" s="93">
        <f t="array" ref="X68">IFERROR(
AVERAGE((IF(DATOS_[[Sexo]:[Sexo]]=$B68,IF(DATOS_[[AGRUP. VALOR. PTO.]:[AGRUP. VALOR. PTO.]]=$B66,IF(DATOS_[[Check Periodo Ref.]:[Check Periodo Ref.]]="Dentro",DATOS_[Conc.Sal.19]))))),
0)</f>
        <v>0</v>
      </c>
      <c r="Y68" s="93">
        <f t="array" ref="Y68">IFERROR(
AVERAGE((IF(DATOS_[[Sexo]:[Sexo]]=$B68,IF(DATOS_[[AGRUP. VALOR. PTO.]:[AGRUP. VALOR. PTO.]]=$B66,IF(DATOS_[[Check Periodo Ref.]:[Check Periodo Ref.]]="Dentro",DATOS_[Conc.Sal.20]))))),
0)</f>
        <v>0</v>
      </c>
      <c r="Z68" s="93">
        <f t="array" ref="Z68">IFERROR(
AVERAGE((IF(DATOS_[[Sexo]:[Sexo]]=$B68,IF(DATOS_[[AGRUP. VALOR. PTO.]:[AGRUP. VALOR. PTO.]]=$B66,IF(DATOS_[[Check Periodo Ref.]:[Check Periodo Ref.]]="Dentro",DATOS_[Conc.Sal.21]))))),
0)</f>
        <v>0</v>
      </c>
      <c r="AA68" s="93">
        <f t="array" ref="AA68">IFERROR(
AVERAGE((IF(DATOS_[[Sexo]:[Sexo]]=$B68,IF(DATOS_[[AGRUP. VALOR. PTO.]:[AGRUP. VALOR. PTO.]]=$B66,IF(DATOS_[[Check Periodo Ref.]:[Check Periodo Ref.]]="Dentro",DATOS_[Conc.Sal.22]))))),
0)</f>
        <v>0</v>
      </c>
      <c r="AB68" s="93">
        <f t="array" ref="AB68">IFERROR(
AVERAGE((IF(DATOS_[[Sexo]:[Sexo]]=$B68,IF(DATOS_[[AGRUP. VALOR. PTO.]:[AGRUP. VALOR. PTO.]]=$B66,IF(DATOS_[[Check Periodo Ref.]:[Check Periodo Ref.]]="Dentro",DATOS_[Conc.Sal.23]))))),
0)</f>
        <v>0</v>
      </c>
      <c r="AC68" s="93">
        <f t="array" ref="AC68">IFERROR(
AVERAGE((IF(DATOS_[[Sexo]:[Sexo]]=$B68,IF(DATOS_[[AGRUP. VALOR. PTO.]:[AGRUP. VALOR. PTO.]]=$B66,IF(DATOS_[[Check Periodo Ref.]:[Check Periodo Ref.]]="Dentro",DATOS_[Conc.Sal.24]))))),
0)</f>
        <v>0</v>
      </c>
      <c r="AD68" s="93">
        <f t="array" ref="AD68">IFERROR(
AVERAGE((IF(DATOS_[[Sexo]:[Sexo]]=$B68,IF(DATOS_[[AGRUP. VALOR. PTO.]:[AGRUP. VALOR. PTO.]]=$B66,IF(DATOS_[[Check Periodo Ref.]:[Check Periodo Ref.]]="Dentro",DATOS_[Conc.Sal.25]))))),
0)</f>
        <v>0</v>
      </c>
      <c r="AE68" s="93">
        <f t="array" ref="AE68">IFERROR(
AVERAGE((IF(DATOS_[[Sexo]:[Sexo]]=$B68,IF(DATOS_[[AGRUP. VALOR. PTO.]:[AGRUP. VALOR. PTO.]]=$B66,IF(DATOS_[[Check Periodo Ref.]:[Check Periodo Ref.]]="Dentro",DATOS_[Conc.Sal.26]))))),
0)</f>
        <v>0</v>
      </c>
      <c r="AF68" s="93">
        <f t="array" ref="AF68">IFERROR(
AVERAGE((IF(DATOS_[[Sexo]:[Sexo]]=$B68,IF(DATOS_[[AGRUP. VALOR. PTO.]:[AGRUP. VALOR. PTO.]]=$B66,IF(DATOS_[[Check Periodo Ref.]:[Check Periodo Ref.]]="Dentro",DATOS_[Conc.Sal.27]))))),
0)</f>
        <v>0</v>
      </c>
      <c r="AG68" s="93">
        <f t="array" ref="AG68">IFERROR(
AVERAGE((IF(DATOS_[[Sexo]:[Sexo]]=$B68,IF(DATOS_[[AGRUP. VALOR. PTO.]:[AGRUP. VALOR. PTO.]]=$B66,IF(DATOS_[[Check Periodo Ref.]:[Check Periodo Ref.]]="Dentro",DATOS_[Conc.Sal.28]))))),
0)</f>
        <v>0</v>
      </c>
      <c r="AH68" s="93">
        <f t="array" ref="AH68">IFERROR(
AVERAGE((IF(DATOS_[[Sexo]:[Sexo]]=$B68,IF(DATOS_[[AGRUP. VALOR. PTO.]:[AGRUP. VALOR. PTO.]]=$B66,IF(DATOS_[[Check Periodo Ref.]:[Check Periodo Ref.]]="Dentro",DATOS_[Conc.Sal.29]))))),
0)</f>
        <v>0</v>
      </c>
      <c r="AI68" s="93">
        <f t="array" ref="AI68">IFERROR(
AVERAGE((IF(DATOS_[[Sexo]:[Sexo]]=$B68,IF(DATOS_[[AGRUP. VALOR. PTO.]:[AGRUP. VALOR. PTO.]]=$B66,IF(DATOS_[[Check Periodo Ref.]:[Check Periodo Ref.]]="Dentro",DATOS_[Conc.Sal.30]))))),
0)</f>
        <v>0</v>
      </c>
      <c r="AJ68" s="94">
        <f t="array" ref="AJ68">IFERROR(
AVERAGE(IF(DATOS_[Sexo]=$B68,IF(DATOS_[AGRUP. VALOR. PTO.]=$B66,IF(DATOS_[Check Periodo Ref.]="Dentro",DATOS_[Tot COMPL.SAL Ef],FALSE)))),
0)</f>
        <v>0</v>
      </c>
      <c r="AK68" s="96">
        <f t="array" ref="AK68">IFERROR(
AVERAGE(IF(DATOS_[Sexo]=$B68,IF(DATOS_[AGRUP. VALOR. PTO.]=$B66,IF(DATOS_[Check Periodo Ref.]="Dentro",DATOS_[TOTAL SALARIO Ef],FALSE)))),
0)</f>
        <v>0</v>
      </c>
      <c r="AL68" s="95">
        <f t="array" ref="AL68">IFERROR(
AVERAGE((IF(DATOS_[[Sexo]:[Sexo]]=$B68,IF(DATOS_[[AGRUP. VALOR. PTO.]:[AGRUP. VALOR. PTO.]]=$B66,IF(DATOS_[[Check Periodo Ref.]:[Check Periodo Ref.]]="Dentro",DATOS_[C.Extra.01]))))),
0)</f>
        <v>0</v>
      </c>
      <c r="AM68" s="95">
        <f t="array" ref="AM68">IFERROR(
AVERAGE((IF(DATOS_[[Sexo]:[Sexo]]=$B68,IF(DATOS_[[AGRUP. VALOR. PTO.]:[AGRUP. VALOR. PTO.]]=$B66,IF(DATOS_[[Check Periodo Ref.]:[Check Periodo Ref.]]="Dentro",DATOS_[C.Extra.02]))))),
0)</f>
        <v>0</v>
      </c>
      <c r="AN68" s="95">
        <f t="array" ref="AN68">IFERROR(
AVERAGE((IF(DATOS_[[Sexo]:[Sexo]]=$B68,IF(DATOS_[[AGRUP. VALOR. PTO.]:[AGRUP. VALOR. PTO.]]=$B66,IF(DATOS_[[Check Periodo Ref.]:[Check Periodo Ref.]]="Dentro",DATOS_[C.Extra.03]))))),
0)</f>
        <v>0</v>
      </c>
      <c r="AO68" s="95">
        <f t="array" ref="AO68">IFERROR(
AVERAGE((IF(DATOS_[[Sexo]:[Sexo]]=$B68,IF(DATOS_[[AGRUP. VALOR. PTO.]:[AGRUP. VALOR. PTO.]]=$B66,IF(DATOS_[[Check Periodo Ref.]:[Check Periodo Ref.]]="Dentro",DATOS_[C.Extra.04]))))),
0)</f>
        <v>0</v>
      </c>
      <c r="AP68" s="95">
        <f t="array" ref="AP68">IFERROR(
AVERAGE((IF(DATOS_[[Sexo]:[Sexo]]=$B68,IF(DATOS_[[AGRUP. VALOR. PTO.]:[AGRUP. VALOR. PTO.]]=$B66,IF(DATOS_[[Check Periodo Ref.]:[Check Periodo Ref.]]="Dentro",DATOS_[C.Extra.05]))))),
0)</f>
        <v>0</v>
      </c>
      <c r="AQ68" s="97">
        <f t="array" ref="AQ68">IFERROR(
AVERAGE(IF(DATOS_[Sexo]=$B68,IF(DATOS_[AGRUP. VALOR. PTO.]=$B66,IF(DATOS_[Check Periodo Ref.]="Dentro",DATOS_[Tot Extrasalarial Ef],FALSE)))),
0)</f>
        <v>0</v>
      </c>
      <c r="AR68" s="98">
        <f t="array" ref="AR68">IFERROR(
AVERAGE(IF(DATOS_[Sexo]=$B68,IF(DATOS_[AGRUP. VALOR. PTO.]=$B66,IF(DATOS_[Check Periodo Ref.]="Dentro",DATOS_[TOTAL Retrib Ef],FALSE)))),
0)</f>
        <v>0</v>
      </c>
    </row>
    <row r="69" spans="1:44" ht="17.25" thickBot="1" x14ac:dyDescent="0.35">
      <c r="A69" s="48" t="str">
        <f t="shared" ref="A69" si="75">+A70</f>
        <v>[ocultar]</v>
      </c>
      <c r="B69" s="51" t="s">
        <v>278</v>
      </c>
      <c r="C69" s="91"/>
      <c r="D69" s="52"/>
      <c r="E69" s="139" t="str">
        <f t="shared" ref="E69:AR69" si="76">IFERROR((E70-E71)/E70,"")</f>
        <v/>
      </c>
      <c r="F69" s="179" t="str">
        <f t="shared" si="76"/>
        <v/>
      </c>
      <c r="G69" s="180" t="str">
        <f t="shared" si="76"/>
        <v/>
      </c>
      <c r="H69" s="180" t="str">
        <f t="shared" si="76"/>
        <v/>
      </c>
      <c r="I69" s="180" t="str">
        <f t="shared" si="76"/>
        <v/>
      </c>
      <c r="J69" s="181" t="str">
        <f t="shared" si="76"/>
        <v/>
      </c>
      <c r="K69" s="182" t="str">
        <f t="shared" si="76"/>
        <v/>
      </c>
      <c r="L69" s="182" t="str">
        <f t="shared" si="76"/>
        <v/>
      </c>
      <c r="M69" s="182" t="str">
        <f t="shared" si="76"/>
        <v/>
      </c>
      <c r="N69" s="182" t="str">
        <f t="shared" si="76"/>
        <v/>
      </c>
      <c r="O69" s="182" t="str">
        <f t="shared" si="76"/>
        <v/>
      </c>
      <c r="P69" s="182" t="str">
        <f t="shared" si="76"/>
        <v/>
      </c>
      <c r="Q69" s="182" t="str">
        <f t="shared" si="76"/>
        <v/>
      </c>
      <c r="R69" s="182" t="str">
        <f t="shared" si="76"/>
        <v/>
      </c>
      <c r="S69" s="182" t="str">
        <f t="shared" si="76"/>
        <v/>
      </c>
      <c r="T69" s="182" t="str">
        <f t="shared" si="76"/>
        <v/>
      </c>
      <c r="U69" s="182" t="str">
        <f t="shared" si="76"/>
        <v/>
      </c>
      <c r="V69" s="181" t="str">
        <f t="shared" si="76"/>
        <v/>
      </c>
      <c r="W69" s="181" t="str">
        <f t="shared" si="76"/>
        <v/>
      </c>
      <c r="X69" s="181" t="str">
        <f t="shared" si="76"/>
        <v/>
      </c>
      <c r="Y69" s="181" t="str">
        <f t="shared" si="76"/>
        <v/>
      </c>
      <c r="Z69" s="181" t="str">
        <f t="shared" si="76"/>
        <v/>
      </c>
      <c r="AA69" s="181" t="str">
        <f t="shared" si="76"/>
        <v/>
      </c>
      <c r="AB69" s="181" t="str">
        <f t="shared" si="76"/>
        <v/>
      </c>
      <c r="AC69" s="181" t="str">
        <f t="shared" si="76"/>
        <v/>
      </c>
      <c r="AD69" s="181" t="str">
        <f t="shared" si="76"/>
        <v/>
      </c>
      <c r="AE69" s="181" t="str">
        <f t="shared" si="76"/>
        <v/>
      </c>
      <c r="AF69" s="181" t="str">
        <f t="shared" si="76"/>
        <v/>
      </c>
      <c r="AG69" s="181" t="str">
        <f t="shared" si="76"/>
        <v/>
      </c>
      <c r="AH69" s="181" t="str">
        <f t="shared" si="76"/>
        <v/>
      </c>
      <c r="AI69" s="181" t="str">
        <f t="shared" si="76"/>
        <v/>
      </c>
      <c r="AJ69" s="140" t="str">
        <f t="shared" si="76"/>
        <v/>
      </c>
      <c r="AK69" s="143" t="str">
        <f t="shared" si="76"/>
        <v/>
      </c>
      <c r="AL69" s="184" t="str">
        <f t="shared" si="76"/>
        <v/>
      </c>
      <c r="AM69" s="184" t="str">
        <f t="shared" si="76"/>
        <v/>
      </c>
      <c r="AN69" s="184" t="str">
        <f t="shared" si="76"/>
        <v/>
      </c>
      <c r="AO69" s="184" t="str">
        <f t="shared" si="76"/>
        <v/>
      </c>
      <c r="AP69" s="184" t="str">
        <f t="shared" si="76"/>
        <v/>
      </c>
      <c r="AQ69" s="141" t="str">
        <f t="shared" si="76"/>
        <v/>
      </c>
      <c r="AR69" s="142" t="str">
        <f t="shared" si="76"/>
        <v/>
      </c>
    </row>
    <row r="70" spans="1:44" x14ac:dyDescent="0.3">
      <c r="A70" s="48" t="str">
        <f t="shared" ref="A70" si="77">+IF(C70+C71=0,"[ocultar]","")</f>
        <v>[ocultar]</v>
      </c>
      <c r="B70" s="46" t="s">
        <v>162</v>
      </c>
      <c r="C70" s="45">
        <f t="array" ref="C70">SUM(IF($B70=DATOS_[Sexo],
IF($B69=DATOS_[AGRUP. VALOR. PTO.],
IF("Dentro"=DATOS_[Check Periodo Ref.],
1/(COUNTIFS(DATOS_[Sexo],$B70,DATOS_[AGRUP. VALOR. PTO.],$B69,DATOS_[Check Periodo Ref.],"Dentro",DATOS_[id],DATOS_[id]))))))</f>
        <v>0</v>
      </c>
      <c r="D70" s="47">
        <f>COUNTIFS(DATOS_[AGRUP. VALOR. PTO.],$B69,DATOS_[Sexo],$B70,DATOS_[Check Periodo Ref.],"Dentro")</f>
        <v>0</v>
      </c>
      <c r="E70" s="92">
        <f t="array" ref="E70">IFERROR(
AVERAGE(IF(DATOS_[Sexo]=$B70,IF(DATOS_[AGRUP. VALOR. PTO.]=$B69,IF(DATOS_[Check Periodo Ref.]="Dentro",DATOS_[SALARIO BASE Ef],FALSE)))),
0)</f>
        <v>0</v>
      </c>
      <c r="F70" s="93">
        <f t="array" ref="F70">IFERROR(
AVERAGE((IF(DATOS_[[Sexo]:[Sexo]]=$B70,IF(DATOS_[[AGRUP. VALOR. PTO.]:[AGRUP. VALOR. PTO.]]=$B69,IF(DATOS_[[Check Periodo Ref.]:[Check Periodo Ref.]]="Dentro",DATOS_[Conc.Sal.01]))))),
0)</f>
        <v>0</v>
      </c>
      <c r="G70" s="93">
        <f t="array" ref="G70">IFERROR(
AVERAGE((IF(DATOS_[[Sexo]:[Sexo]]=$B70,IF(DATOS_[[AGRUP. VALOR. PTO.]:[AGRUP. VALOR. PTO.]]=$B69,IF(DATOS_[[Check Periodo Ref.]:[Check Periodo Ref.]]="Dentro",DATOS_[Conc.Sal.02]))))),
0)</f>
        <v>0</v>
      </c>
      <c r="H70" s="93">
        <f t="array" ref="H70">IFERROR(
AVERAGE((IF(DATOS_[[Sexo]:[Sexo]]=$B70,IF(DATOS_[[AGRUP. VALOR. PTO.]:[AGRUP. VALOR. PTO.]]=$B69,IF(DATOS_[[Check Periodo Ref.]:[Check Periodo Ref.]]="Dentro",DATOS_[Conc.Sal.03]))))),
0)</f>
        <v>0</v>
      </c>
      <c r="I70" s="93">
        <f t="array" ref="I70">IFERROR(
AVERAGE((IF(DATOS_[[Sexo]:[Sexo]]=$B70,IF(DATOS_[[AGRUP. VALOR. PTO.]:[AGRUP. VALOR. PTO.]]=$B69,IF(DATOS_[[Check Periodo Ref.]:[Check Periodo Ref.]]="Dentro",DATOS_[Conc.Sal.04]))))),
0)</f>
        <v>0</v>
      </c>
      <c r="J70" s="93">
        <f t="array" ref="J70">IFERROR(
AVERAGE((IF(DATOS_[[Sexo]:[Sexo]]=$B70,IF(DATOS_[[AGRUP. VALOR. PTO.]:[AGRUP. VALOR. PTO.]]=$B69,IF(DATOS_[[Check Periodo Ref.]:[Check Periodo Ref.]]="Dentro",DATOS_[Conc.Sal.05]))))),
0)</f>
        <v>0</v>
      </c>
      <c r="K70" s="93">
        <f t="array" ref="K70">IFERROR(
AVERAGE((IF(DATOS_[[Sexo]:[Sexo]]=$B70,IF(DATOS_[[AGRUP. VALOR. PTO.]:[AGRUP. VALOR. PTO.]]=$B69,IF(DATOS_[[Check Periodo Ref.]:[Check Periodo Ref.]]="Dentro",DATOS_[Conc.Sal.06]))))),
0)</f>
        <v>0</v>
      </c>
      <c r="L70" s="93">
        <f t="array" ref="L70">IFERROR(
AVERAGE((IF(DATOS_[[Sexo]:[Sexo]]=$B70,IF(DATOS_[[AGRUP. VALOR. PTO.]:[AGRUP. VALOR. PTO.]]=$B69,IF(DATOS_[[Check Periodo Ref.]:[Check Periodo Ref.]]="Dentro",DATOS_[Conc.Sal.07]))))),
0)</f>
        <v>0</v>
      </c>
      <c r="M70" s="93">
        <f t="array" ref="M70">IFERROR(
AVERAGE((IF(DATOS_[[Sexo]:[Sexo]]=$B70,IF(DATOS_[[AGRUP. VALOR. PTO.]:[AGRUP. VALOR. PTO.]]=$B69,IF(DATOS_[[Check Periodo Ref.]:[Check Periodo Ref.]]="Dentro",DATOS_[Conc.Sal.08]))))),
0)</f>
        <v>0</v>
      </c>
      <c r="N70" s="93">
        <f t="array" ref="N70">IFERROR(
AVERAGE((IF(DATOS_[[Sexo]:[Sexo]]=$B70,IF(DATOS_[[AGRUP. VALOR. PTO.]:[AGRUP. VALOR. PTO.]]=$B69,IF(DATOS_[[Check Periodo Ref.]:[Check Periodo Ref.]]="Dentro",DATOS_[Conc.Sal.09]))))),
0)</f>
        <v>0</v>
      </c>
      <c r="O70" s="93">
        <f t="array" ref="O70">IFERROR(
AVERAGE((IF(DATOS_[[Sexo]:[Sexo]]=$B70,IF(DATOS_[[AGRUP. VALOR. PTO.]:[AGRUP. VALOR. PTO.]]=$B69,IF(DATOS_[[Check Periodo Ref.]:[Check Periodo Ref.]]="Dentro",DATOS_[Conc.Sal.10]))))),
0)</f>
        <v>0</v>
      </c>
      <c r="P70" s="93">
        <f t="array" ref="P70">IFERROR(
AVERAGE((IF(DATOS_[[Sexo]:[Sexo]]=$B70,IF(DATOS_[[AGRUP. VALOR. PTO.]:[AGRUP. VALOR. PTO.]]=$B69,IF(DATOS_[[Check Periodo Ref.]:[Check Periodo Ref.]]="Dentro",DATOS_[Conc.Sal.11]))))),
0)</f>
        <v>0</v>
      </c>
      <c r="Q70" s="93">
        <f t="array" ref="Q70">IFERROR(
AVERAGE((IF(DATOS_[[Sexo]:[Sexo]]=$B70,IF(DATOS_[[AGRUP. VALOR. PTO.]:[AGRUP. VALOR. PTO.]]=$B69,IF(DATOS_[[Check Periodo Ref.]:[Check Periodo Ref.]]="Dentro",DATOS_[Conc.Sal.12]))))),
0)</f>
        <v>0</v>
      </c>
      <c r="R70" s="93">
        <f t="array" ref="R70">IFERROR(
AVERAGE((IF(DATOS_[[Sexo]:[Sexo]]=$B70,IF(DATOS_[[AGRUP. VALOR. PTO.]:[AGRUP. VALOR. PTO.]]=$B69,IF(DATOS_[[Check Periodo Ref.]:[Check Periodo Ref.]]="Dentro",DATOS_[Conc.Sal.13]))))),
0)</f>
        <v>0</v>
      </c>
      <c r="S70" s="93">
        <f t="array" ref="S70">IFERROR(
AVERAGE((IF(DATOS_[[Sexo]:[Sexo]]=$B70,IF(DATOS_[[AGRUP. VALOR. PTO.]:[AGRUP. VALOR. PTO.]]=$B69,IF(DATOS_[[Check Periodo Ref.]:[Check Periodo Ref.]]="Dentro",DATOS_[Conc.Sal.14]))))),
0)</f>
        <v>0</v>
      </c>
      <c r="T70" s="93">
        <f t="array" ref="T70">IFERROR(
AVERAGE((IF(DATOS_[[Sexo]:[Sexo]]=$B70,IF(DATOS_[[AGRUP. VALOR. PTO.]:[AGRUP. VALOR. PTO.]]=$B69,IF(DATOS_[[Check Periodo Ref.]:[Check Periodo Ref.]]="Dentro",DATOS_[Conc.Sal.15]))))),
0)</f>
        <v>0</v>
      </c>
      <c r="U70" s="93">
        <f t="array" ref="U70">IFERROR(
AVERAGE((IF(DATOS_[[Sexo]:[Sexo]]=$B70,IF(DATOS_[[AGRUP. VALOR. PTO.]:[AGRUP. VALOR. PTO.]]=$B69,IF(DATOS_[[Check Periodo Ref.]:[Check Periodo Ref.]]="Dentro",DATOS_[Conc.Sal.16]))))),
0)</f>
        <v>0</v>
      </c>
      <c r="V70" s="93">
        <f t="array" ref="V70">IFERROR(
AVERAGE((IF(DATOS_[[Sexo]:[Sexo]]=$B70,IF(DATOS_[[AGRUP. VALOR. PTO.]:[AGRUP. VALOR. PTO.]]=$B69,IF(DATOS_[[Check Periodo Ref.]:[Check Periodo Ref.]]="Dentro",DATOS_[Conc.Sal.17]))))),
0)</f>
        <v>0</v>
      </c>
      <c r="W70" s="93">
        <f t="array" ref="W70">IFERROR(
AVERAGE((IF(DATOS_[[Sexo]:[Sexo]]=$B70,IF(DATOS_[[AGRUP. VALOR. PTO.]:[AGRUP. VALOR. PTO.]]=$B69,IF(DATOS_[[Check Periodo Ref.]:[Check Periodo Ref.]]="Dentro",DATOS_[Conc.Sal.18]))))),
0)</f>
        <v>0</v>
      </c>
      <c r="X70" s="93">
        <f t="array" ref="X70">IFERROR(
AVERAGE((IF(DATOS_[[Sexo]:[Sexo]]=$B70,IF(DATOS_[[AGRUP. VALOR. PTO.]:[AGRUP. VALOR. PTO.]]=$B69,IF(DATOS_[[Check Periodo Ref.]:[Check Periodo Ref.]]="Dentro",DATOS_[Conc.Sal.19]))))),
0)</f>
        <v>0</v>
      </c>
      <c r="Y70" s="93">
        <f t="array" ref="Y70">IFERROR(
AVERAGE((IF(DATOS_[[Sexo]:[Sexo]]=$B70,IF(DATOS_[[AGRUP. VALOR. PTO.]:[AGRUP. VALOR. PTO.]]=$B69,IF(DATOS_[[Check Periodo Ref.]:[Check Periodo Ref.]]="Dentro",DATOS_[Conc.Sal.20]))))),
0)</f>
        <v>0</v>
      </c>
      <c r="Z70" s="93">
        <f t="array" ref="Z70">IFERROR(
AVERAGE((IF(DATOS_[[Sexo]:[Sexo]]=$B70,IF(DATOS_[[AGRUP. VALOR. PTO.]:[AGRUP. VALOR. PTO.]]=$B69,IF(DATOS_[[Check Periodo Ref.]:[Check Periodo Ref.]]="Dentro",DATOS_[Conc.Sal.21]))))),
0)</f>
        <v>0</v>
      </c>
      <c r="AA70" s="93">
        <f t="array" ref="AA70">IFERROR(
AVERAGE((IF(DATOS_[[Sexo]:[Sexo]]=$B70,IF(DATOS_[[AGRUP. VALOR. PTO.]:[AGRUP. VALOR. PTO.]]=$B69,IF(DATOS_[[Check Periodo Ref.]:[Check Periodo Ref.]]="Dentro",DATOS_[Conc.Sal.22]))))),
0)</f>
        <v>0</v>
      </c>
      <c r="AB70" s="93">
        <f t="array" ref="AB70">IFERROR(
AVERAGE((IF(DATOS_[[Sexo]:[Sexo]]=$B70,IF(DATOS_[[AGRUP. VALOR. PTO.]:[AGRUP. VALOR. PTO.]]=$B69,IF(DATOS_[[Check Periodo Ref.]:[Check Periodo Ref.]]="Dentro",DATOS_[Conc.Sal.23]))))),
0)</f>
        <v>0</v>
      </c>
      <c r="AC70" s="93">
        <f t="array" ref="AC70">IFERROR(
AVERAGE((IF(DATOS_[[Sexo]:[Sexo]]=$B70,IF(DATOS_[[AGRUP. VALOR. PTO.]:[AGRUP. VALOR. PTO.]]=$B69,IF(DATOS_[[Check Periodo Ref.]:[Check Periodo Ref.]]="Dentro",DATOS_[Conc.Sal.24]))))),
0)</f>
        <v>0</v>
      </c>
      <c r="AD70" s="93">
        <f t="array" ref="AD70">IFERROR(
AVERAGE((IF(DATOS_[[Sexo]:[Sexo]]=$B70,IF(DATOS_[[AGRUP. VALOR. PTO.]:[AGRUP. VALOR. PTO.]]=$B69,IF(DATOS_[[Check Periodo Ref.]:[Check Periodo Ref.]]="Dentro",DATOS_[Conc.Sal.25]))))),
0)</f>
        <v>0</v>
      </c>
      <c r="AE70" s="93">
        <f t="array" ref="AE70">IFERROR(
AVERAGE((IF(DATOS_[[Sexo]:[Sexo]]=$B70,IF(DATOS_[[AGRUP. VALOR. PTO.]:[AGRUP. VALOR. PTO.]]=$B69,IF(DATOS_[[Check Periodo Ref.]:[Check Periodo Ref.]]="Dentro",DATOS_[Conc.Sal.26]))))),
0)</f>
        <v>0</v>
      </c>
      <c r="AF70" s="93">
        <f t="array" ref="AF70">IFERROR(
AVERAGE((IF(DATOS_[[Sexo]:[Sexo]]=$B70,IF(DATOS_[[AGRUP. VALOR. PTO.]:[AGRUP. VALOR. PTO.]]=$B69,IF(DATOS_[[Check Periodo Ref.]:[Check Periodo Ref.]]="Dentro",DATOS_[Conc.Sal.27]))))),
0)</f>
        <v>0</v>
      </c>
      <c r="AG70" s="93">
        <f t="array" ref="AG70">IFERROR(
AVERAGE((IF(DATOS_[[Sexo]:[Sexo]]=$B70,IF(DATOS_[[AGRUP. VALOR. PTO.]:[AGRUP. VALOR. PTO.]]=$B69,IF(DATOS_[[Check Periodo Ref.]:[Check Periodo Ref.]]="Dentro",DATOS_[Conc.Sal.28]))))),
0)</f>
        <v>0</v>
      </c>
      <c r="AH70" s="93">
        <f t="array" ref="AH70">IFERROR(
AVERAGE((IF(DATOS_[[Sexo]:[Sexo]]=$B70,IF(DATOS_[[AGRUP. VALOR. PTO.]:[AGRUP. VALOR. PTO.]]=$B69,IF(DATOS_[[Check Periodo Ref.]:[Check Periodo Ref.]]="Dentro",DATOS_[Conc.Sal.29]))))),
0)</f>
        <v>0</v>
      </c>
      <c r="AI70" s="93">
        <f t="array" ref="AI70">IFERROR(
AVERAGE((IF(DATOS_[[Sexo]:[Sexo]]=$B70,IF(DATOS_[[AGRUP. VALOR. PTO.]:[AGRUP. VALOR. PTO.]]=$B69,IF(DATOS_[[Check Periodo Ref.]:[Check Periodo Ref.]]="Dentro",DATOS_[Conc.Sal.30]))))),
0)</f>
        <v>0</v>
      </c>
      <c r="AJ70" s="94">
        <f t="array" ref="AJ70">IFERROR(
AVERAGE(IF(DATOS_[Sexo]=$B70,IF(DATOS_[AGRUP. VALOR. PTO.]=$B69,IF(DATOS_[Check Periodo Ref.]="Dentro",DATOS_[Tot COMPL.SAL Ef],FALSE)))),
0)</f>
        <v>0</v>
      </c>
      <c r="AK70" s="96">
        <f t="array" ref="AK70">IFERROR(
AVERAGE(IF(DATOS_[Sexo]=$B70,IF(DATOS_[AGRUP. VALOR. PTO.]=$B69,IF(DATOS_[Check Periodo Ref.]="Dentro",DATOS_[TOTAL SALARIO Ef],FALSE)))),
0)</f>
        <v>0</v>
      </c>
      <c r="AL70" s="95">
        <f t="array" ref="AL70">IFERROR(
AVERAGE((IF(DATOS_[[Sexo]:[Sexo]]=$B70,IF(DATOS_[[AGRUP. VALOR. PTO.]:[AGRUP. VALOR. PTO.]]=$B69,IF(DATOS_[[Check Periodo Ref.]:[Check Periodo Ref.]]="Dentro",DATOS_[C.Extra.01]))))),
0)</f>
        <v>0</v>
      </c>
      <c r="AM70" s="95">
        <f t="array" ref="AM70">IFERROR(
AVERAGE((IF(DATOS_[[Sexo]:[Sexo]]=$B70,IF(DATOS_[[AGRUP. VALOR. PTO.]:[AGRUP. VALOR. PTO.]]=$B69,IF(DATOS_[[Check Periodo Ref.]:[Check Periodo Ref.]]="Dentro",DATOS_[C.Extra.02]))))),
0)</f>
        <v>0</v>
      </c>
      <c r="AN70" s="95">
        <f t="array" ref="AN70">IFERROR(
AVERAGE((IF(DATOS_[[Sexo]:[Sexo]]=$B70,IF(DATOS_[[AGRUP. VALOR. PTO.]:[AGRUP. VALOR. PTO.]]=$B69,IF(DATOS_[[Check Periodo Ref.]:[Check Periodo Ref.]]="Dentro",DATOS_[C.Extra.03]))))),
0)</f>
        <v>0</v>
      </c>
      <c r="AO70" s="95">
        <f t="array" ref="AO70">IFERROR(
AVERAGE((IF(DATOS_[[Sexo]:[Sexo]]=$B70,IF(DATOS_[[AGRUP. VALOR. PTO.]:[AGRUP. VALOR. PTO.]]=$B69,IF(DATOS_[[Check Periodo Ref.]:[Check Periodo Ref.]]="Dentro",DATOS_[C.Extra.04]))))),
0)</f>
        <v>0</v>
      </c>
      <c r="AP70" s="95">
        <f t="array" ref="AP70">IFERROR(
AVERAGE((IF(DATOS_[[Sexo]:[Sexo]]=$B70,IF(DATOS_[[AGRUP. VALOR. PTO.]:[AGRUP. VALOR. PTO.]]=$B69,IF(DATOS_[[Check Periodo Ref.]:[Check Periodo Ref.]]="Dentro",DATOS_[C.Extra.05]))))),
0)</f>
        <v>0</v>
      </c>
      <c r="AQ70" s="97">
        <f t="array" ref="AQ70">IFERROR(
AVERAGE(IF(DATOS_[Sexo]=$B70,IF(DATOS_[AGRUP. VALOR. PTO.]=$B69,IF(DATOS_[Check Periodo Ref.]="Dentro",DATOS_[Tot Extrasalarial Ef],FALSE)))),
0)</f>
        <v>0</v>
      </c>
      <c r="AR70" s="98">
        <f t="array" ref="AR70">IFERROR(
AVERAGE(IF(DATOS_[Sexo]=$B70,IF(DATOS_[AGRUP. VALOR. PTO.]=$B69,IF(DATOS_[Check Periodo Ref.]="Dentro",DATOS_[TOTAL Retrib Ef],FALSE)))),
0)</f>
        <v>0</v>
      </c>
    </row>
    <row r="71" spans="1:44" x14ac:dyDescent="0.3">
      <c r="A71" s="48" t="str">
        <f t="shared" ref="A71" si="78">+A70</f>
        <v>[ocultar]</v>
      </c>
      <c r="B71" s="46" t="s">
        <v>163</v>
      </c>
      <c r="C71" s="45">
        <f t="array" ref="C71">SUM(IF($B71=DATOS_[Sexo],
IF($B69=DATOS_[AGRUP. VALOR. PTO.],
IF("Dentro"=DATOS_[Check Periodo Ref.],
1/(COUNTIFS(DATOS_[Sexo],$B71,DATOS_[AGRUP. VALOR. PTO.],$B69,DATOS_[Check Periodo Ref.],"Dentro",DATOS_[id],DATOS_[id]))))))</f>
        <v>0</v>
      </c>
      <c r="D71" s="47">
        <f>COUNTIFS(DATOS_[AGRUP. VALOR. PTO.],$B69,DATOS_[Sexo],$B71,DATOS_[Check Periodo Ref.],"Dentro")</f>
        <v>0</v>
      </c>
      <c r="E71" s="92">
        <f t="array" ref="E71">IFERROR(
AVERAGE(IF(DATOS_[Sexo]=$B71,IF(DATOS_[AGRUP. VALOR. PTO.]=$B69,IF(DATOS_[Check Periodo Ref.]="Dentro",DATOS_[SALARIO BASE Ef],FALSE)))),
0)</f>
        <v>0</v>
      </c>
      <c r="F71" s="93">
        <f t="array" ref="F71">IFERROR(
AVERAGE((IF(DATOS_[[Sexo]:[Sexo]]=$B71,IF(DATOS_[[AGRUP. VALOR. PTO.]:[AGRUP. VALOR. PTO.]]=$B69,IF(DATOS_[[Check Periodo Ref.]:[Check Periodo Ref.]]="Dentro",DATOS_[Conc.Sal.01]))))),
0)</f>
        <v>0</v>
      </c>
      <c r="G71" s="93">
        <f t="array" ref="G71">IFERROR(
AVERAGE((IF(DATOS_[[Sexo]:[Sexo]]=$B71,IF(DATOS_[[AGRUP. VALOR. PTO.]:[AGRUP. VALOR. PTO.]]=$B69,IF(DATOS_[[Check Periodo Ref.]:[Check Periodo Ref.]]="Dentro",DATOS_[Conc.Sal.02]))))),
0)</f>
        <v>0</v>
      </c>
      <c r="H71" s="93">
        <f t="array" ref="H71">IFERROR(
AVERAGE((IF(DATOS_[[Sexo]:[Sexo]]=$B71,IF(DATOS_[[AGRUP. VALOR. PTO.]:[AGRUP. VALOR. PTO.]]=$B69,IF(DATOS_[[Check Periodo Ref.]:[Check Periodo Ref.]]="Dentro",DATOS_[Conc.Sal.03]))))),
0)</f>
        <v>0</v>
      </c>
      <c r="I71" s="93">
        <f t="array" ref="I71">IFERROR(
AVERAGE((IF(DATOS_[[Sexo]:[Sexo]]=$B71,IF(DATOS_[[AGRUP. VALOR. PTO.]:[AGRUP. VALOR. PTO.]]=$B69,IF(DATOS_[[Check Periodo Ref.]:[Check Periodo Ref.]]="Dentro",DATOS_[Conc.Sal.04]))))),
0)</f>
        <v>0</v>
      </c>
      <c r="J71" s="93">
        <f t="array" ref="J71">IFERROR(
AVERAGE((IF(DATOS_[[Sexo]:[Sexo]]=$B71,IF(DATOS_[[AGRUP. VALOR. PTO.]:[AGRUP. VALOR. PTO.]]=$B69,IF(DATOS_[[Check Periodo Ref.]:[Check Periodo Ref.]]="Dentro",DATOS_[Conc.Sal.05]))))),
0)</f>
        <v>0</v>
      </c>
      <c r="K71" s="93">
        <f t="array" ref="K71">IFERROR(
AVERAGE((IF(DATOS_[[Sexo]:[Sexo]]=$B71,IF(DATOS_[[AGRUP. VALOR. PTO.]:[AGRUP. VALOR. PTO.]]=$B69,IF(DATOS_[[Check Periodo Ref.]:[Check Periodo Ref.]]="Dentro",DATOS_[Conc.Sal.06]))))),
0)</f>
        <v>0</v>
      </c>
      <c r="L71" s="93">
        <f t="array" ref="L71">IFERROR(
AVERAGE((IF(DATOS_[[Sexo]:[Sexo]]=$B71,IF(DATOS_[[AGRUP. VALOR. PTO.]:[AGRUP. VALOR. PTO.]]=$B69,IF(DATOS_[[Check Periodo Ref.]:[Check Periodo Ref.]]="Dentro",DATOS_[Conc.Sal.07]))))),
0)</f>
        <v>0</v>
      </c>
      <c r="M71" s="93">
        <f t="array" ref="M71">IFERROR(
AVERAGE((IF(DATOS_[[Sexo]:[Sexo]]=$B71,IF(DATOS_[[AGRUP. VALOR. PTO.]:[AGRUP. VALOR. PTO.]]=$B69,IF(DATOS_[[Check Periodo Ref.]:[Check Periodo Ref.]]="Dentro",DATOS_[Conc.Sal.08]))))),
0)</f>
        <v>0</v>
      </c>
      <c r="N71" s="93">
        <f t="array" ref="N71">IFERROR(
AVERAGE((IF(DATOS_[[Sexo]:[Sexo]]=$B71,IF(DATOS_[[AGRUP. VALOR. PTO.]:[AGRUP. VALOR. PTO.]]=$B69,IF(DATOS_[[Check Periodo Ref.]:[Check Periodo Ref.]]="Dentro",DATOS_[Conc.Sal.09]))))),
0)</f>
        <v>0</v>
      </c>
      <c r="O71" s="93">
        <f t="array" ref="O71">IFERROR(
AVERAGE((IF(DATOS_[[Sexo]:[Sexo]]=$B71,IF(DATOS_[[AGRUP. VALOR. PTO.]:[AGRUP. VALOR. PTO.]]=$B69,IF(DATOS_[[Check Periodo Ref.]:[Check Periodo Ref.]]="Dentro",DATOS_[Conc.Sal.10]))))),
0)</f>
        <v>0</v>
      </c>
      <c r="P71" s="93">
        <f t="array" ref="P71">IFERROR(
AVERAGE((IF(DATOS_[[Sexo]:[Sexo]]=$B71,IF(DATOS_[[AGRUP. VALOR. PTO.]:[AGRUP. VALOR. PTO.]]=$B69,IF(DATOS_[[Check Periodo Ref.]:[Check Periodo Ref.]]="Dentro",DATOS_[Conc.Sal.11]))))),
0)</f>
        <v>0</v>
      </c>
      <c r="Q71" s="93">
        <f t="array" ref="Q71">IFERROR(
AVERAGE((IF(DATOS_[[Sexo]:[Sexo]]=$B71,IF(DATOS_[[AGRUP. VALOR. PTO.]:[AGRUP. VALOR. PTO.]]=$B69,IF(DATOS_[[Check Periodo Ref.]:[Check Periodo Ref.]]="Dentro",DATOS_[Conc.Sal.12]))))),
0)</f>
        <v>0</v>
      </c>
      <c r="R71" s="93">
        <f t="array" ref="R71">IFERROR(
AVERAGE((IF(DATOS_[[Sexo]:[Sexo]]=$B71,IF(DATOS_[[AGRUP. VALOR. PTO.]:[AGRUP. VALOR. PTO.]]=$B69,IF(DATOS_[[Check Periodo Ref.]:[Check Periodo Ref.]]="Dentro",DATOS_[Conc.Sal.13]))))),
0)</f>
        <v>0</v>
      </c>
      <c r="S71" s="93">
        <f t="array" ref="S71">IFERROR(
AVERAGE((IF(DATOS_[[Sexo]:[Sexo]]=$B71,IF(DATOS_[[AGRUP. VALOR. PTO.]:[AGRUP. VALOR. PTO.]]=$B69,IF(DATOS_[[Check Periodo Ref.]:[Check Periodo Ref.]]="Dentro",DATOS_[Conc.Sal.14]))))),
0)</f>
        <v>0</v>
      </c>
      <c r="T71" s="93">
        <f t="array" ref="T71">IFERROR(
AVERAGE((IF(DATOS_[[Sexo]:[Sexo]]=$B71,IF(DATOS_[[AGRUP. VALOR. PTO.]:[AGRUP. VALOR. PTO.]]=$B69,IF(DATOS_[[Check Periodo Ref.]:[Check Periodo Ref.]]="Dentro",DATOS_[Conc.Sal.15]))))),
0)</f>
        <v>0</v>
      </c>
      <c r="U71" s="93">
        <f t="array" ref="U71">IFERROR(
AVERAGE((IF(DATOS_[[Sexo]:[Sexo]]=$B71,IF(DATOS_[[AGRUP. VALOR. PTO.]:[AGRUP. VALOR. PTO.]]=$B69,IF(DATOS_[[Check Periodo Ref.]:[Check Periodo Ref.]]="Dentro",DATOS_[Conc.Sal.16]))))),
0)</f>
        <v>0</v>
      </c>
      <c r="V71" s="93">
        <f t="array" ref="V71">IFERROR(
AVERAGE((IF(DATOS_[[Sexo]:[Sexo]]=$B71,IF(DATOS_[[AGRUP. VALOR. PTO.]:[AGRUP. VALOR. PTO.]]=$B69,IF(DATOS_[[Check Periodo Ref.]:[Check Periodo Ref.]]="Dentro",DATOS_[Conc.Sal.17]))))),
0)</f>
        <v>0</v>
      </c>
      <c r="W71" s="93">
        <f t="array" ref="W71">IFERROR(
AVERAGE((IF(DATOS_[[Sexo]:[Sexo]]=$B71,IF(DATOS_[[AGRUP. VALOR. PTO.]:[AGRUP. VALOR. PTO.]]=$B69,IF(DATOS_[[Check Periodo Ref.]:[Check Periodo Ref.]]="Dentro",DATOS_[Conc.Sal.18]))))),
0)</f>
        <v>0</v>
      </c>
      <c r="X71" s="93">
        <f t="array" ref="X71">IFERROR(
AVERAGE((IF(DATOS_[[Sexo]:[Sexo]]=$B71,IF(DATOS_[[AGRUP. VALOR. PTO.]:[AGRUP. VALOR. PTO.]]=$B69,IF(DATOS_[[Check Periodo Ref.]:[Check Periodo Ref.]]="Dentro",DATOS_[Conc.Sal.19]))))),
0)</f>
        <v>0</v>
      </c>
      <c r="Y71" s="93">
        <f t="array" ref="Y71">IFERROR(
AVERAGE((IF(DATOS_[[Sexo]:[Sexo]]=$B71,IF(DATOS_[[AGRUP. VALOR. PTO.]:[AGRUP. VALOR. PTO.]]=$B69,IF(DATOS_[[Check Periodo Ref.]:[Check Periodo Ref.]]="Dentro",DATOS_[Conc.Sal.20]))))),
0)</f>
        <v>0</v>
      </c>
      <c r="Z71" s="93">
        <f t="array" ref="Z71">IFERROR(
AVERAGE((IF(DATOS_[[Sexo]:[Sexo]]=$B71,IF(DATOS_[[AGRUP. VALOR. PTO.]:[AGRUP. VALOR. PTO.]]=$B69,IF(DATOS_[[Check Periodo Ref.]:[Check Periodo Ref.]]="Dentro",DATOS_[Conc.Sal.21]))))),
0)</f>
        <v>0</v>
      </c>
      <c r="AA71" s="93">
        <f t="array" ref="AA71">IFERROR(
AVERAGE((IF(DATOS_[[Sexo]:[Sexo]]=$B71,IF(DATOS_[[AGRUP. VALOR. PTO.]:[AGRUP. VALOR. PTO.]]=$B69,IF(DATOS_[[Check Periodo Ref.]:[Check Periodo Ref.]]="Dentro",DATOS_[Conc.Sal.22]))))),
0)</f>
        <v>0</v>
      </c>
      <c r="AB71" s="93">
        <f t="array" ref="AB71">IFERROR(
AVERAGE((IF(DATOS_[[Sexo]:[Sexo]]=$B71,IF(DATOS_[[AGRUP. VALOR. PTO.]:[AGRUP. VALOR. PTO.]]=$B69,IF(DATOS_[[Check Periodo Ref.]:[Check Periodo Ref.]]="Dentro",DATOS_[Conc.Sal.23]))))),
0)</f>
        <v>0</v>
      </c>
      <c r="AC71" s="93">
        <f t="array" ref="AC71">IFERROR(
AVERAGE((IF(DATOS_[[Sexo]:[Sexo]]=$B71,IF(DATOS_[[AGRUP. VALOR. PTO.]:[AGRUP. VALOR. PTO.]]=$B69,IF(DATOS_[[Check Periodo Ref.]:[Check Periodo Ref.]]="Dentro",DATOS_[Conc.Sal.24]))))),
0)</f>
        <v>0</v>
      </c>
      <c r="AD71" s="93">
        <f t="array" ref="AD71">IFERROR(
AVERAGE((IF(DATOS_[[Sexo]:[Sexo]]=$B71,IF(DATOS_[[AGRUP. VALOR. PTO.]:[AGRUP. VALOR. PTO.]]=$B69,IF(DATOS_[[Check Periodo Ref.]:[Check Periodo Ref.]]="Dentro",DATOS_[Conc.Sal.25]))))),
0)</f>
        <v>0</v>
      </c>
      <c r="AE71" s="93">
        <f t="array" ref="AE71">IFERROR(
AVERAGE((IF(DATOS_[[Sexo]:[Sexo]]=$B71,IF(DATOS_[[AGRUP. VALOR. PTO.]:[AGRUP. VALOR. PTO.]]=$B69,IF(DATOS_[[Check Periodo Ref.]:[Check Periodo Ref.]]="Dentro",DATOS_[Conc.Sal.26]))))),
0)</f>
        <v>0</v>
      </c>
      <c r="AF71" s="93">
        <f t="array" ref="AF71">IFERROR(
AVERAGE((IF(DATOS_[[Sexo]:[Sexo]]=$B71,IF(DATOS_[[AGRUP. VALOR. PTO.]:[AGRUP. VALOR. PTO.]]=$B69,IF(DATOS_[[Check Periodo Ref.]:[Check Periodo Ref.]]="Dentro",DATOS_[Conc.Sal.27]))))),
0)</f>
        <v>0</v>
      </c>
      <c r="AG71" s="93">
        <f t="array" ref="AG71">IFERROR(
AVERAGE((IF(DATOS_[[Sexo]:[Sexo]]=$B71,IF(DATOS_[[AGRUP. VALOR. PTO.]:[AGRUP. VALOR. PTO.]]=$B69,IF(DATOS_[[Check Periodo Ref.]:[Check Periodo Ref.]]="Dentro",DATOS_[Conc.Sal.28]))))),
0)</f>
        <v>0</v>
      </c>
      <c r="AH71" s="93">
        <f t="array" ref="AH71">IFERROR(
AVERAGE((IF(DATOS_[[Sexo]:[Sexo]]=$B71,IF(DATOS_[[AGRUP. VALOR. PTO.]:[AGRUP. VALOR. PTO.]]=$B69,IF(DATOS_[[Check Periodo Ref.]:[Check Periodo Ref.]]="Dentro",DATOS_[Conc.Sal.29]))))),
0)</f>
        <v>0</v>
      </c>
      <c r="AI71" s="93">
        <f t="array" ref="AI71">IFERROR(
AVERAGE((IF(DATOS_[[Sexo]:[Sexo]]=$B71,IF(DATOS_[[AGRUP. VALOR. PTO.]:[AGRUP. VALOR. PTO.]]=$B69,IF(DATOS_[[Check Periodo Ref.]:[Check Periodo Ref.]]="Dentro",DATOS_[Conc.Sal.30]))))),
0)</f>
        <v>0</v>
      </c>
      <c r="AJ71" s="94">
        <f t="array" ref="AJ71">IFERROR(
AVERAGE(IF(DATOS_[Sexo]=$B71,IF(DATOS_[AGRUP. VALOR. PTO.]=$B69,IF(DATOS_[Check Periodo Ref.]="Dentro",DATOS_[Tot COMPL.SAL Ef],FALSE)))),
0)</f>
        <v>0</v>
      </c>
      <c r="AK71" s="96">
        <f t="array" ref="AK71">IFERROR(
AVERAGE(IF(DATOS_[Sexo]=$B71,IF(DATOS_[AGRUP. VALOR. PTO.]=$B69,IF(DATOS_[Check Periodo Ref.]="Dentro",DATOS_[TOTAL SALARIO Ef],FALSE)))),
0)</f>
        <v>0</v>
      </c>
      <c r="AL71" s="95">
        <f t="array" ref="AL71">IFERROR(
AVERAGE((IF(DATOS_[[Sexo]:[Sexo]]=$B71,IF(DATOS_[[AGRUP. VALOR. PTO.]:[AGRUP. VALOR. PTO.]]=$B69,IF(DATOS_[[Check Periodo Ref.]:[Check Periodo Ref.]]="Dentro",DATOS_[C.Extra.01]))))),
0)</f>
        <v>0</v>
      </c>
      <c r="AM71" s="95">
        <f t="array" ref="AM71">IFERROR(
AVERAGE((IF(DATOS_[[Sexo]:[Sexo]]=$B71,IF(DATOS_[[AGRUP. VALOR. PTO.]:[AGRUP. VALOR. PTO.]]=$B69,IF(DATOS_[[Check Periodo Ref.]:[Check Periodo Ref.]]="Dentro",DATOS_[C.Extra.02]))))),
0)</f>
        <v>0</v>
      </c>
      <c r="AN71" s="95">
        <f t="array" ref="AN71">IFERROR(
AVERAGE((IF(DATOS_[[Sexo]:[Sexo]]=$B71,IF(DATOS_[[AGRUP. VALOR. PTO.]:[AGRUP. VALOR. PTO.]]=$B69,IF(DATOS_[[Check Periodo Ref.]:[Check Periodo Ref.]]="Dentro",DATOS_[C.Extra.03]))))),
0)</f>
        <v>0</v>
      </c>
      <c r="AO71" s="95">
        <f t="array" ref="AO71">IFERROR(
AVERAGE((IF(DATOS_[[Sexo]:[Sexo]]=$B71,IF(DATOS_[[AGRUP. VALOR. PTO.]:[AGRUP. VALOR. PTO.]]=$B69,IF(DATOS_[[Check Periodo Ref.]:[Check Periodo Ref.]]="Dentro",DATOS_[C.Extra.04]))))),
0)</f>
        <v>0</v>
      </c>
      <c r="AP71" s="95">
        <f t="array" ref="AP71">IFERROR(
AVERAGE((IF(DATOS_[[Sexo]:[Sexo]]=$B71,IF(DATOS_[[AGRUP. VALOR. PTO.]:[AGRUP. VALOR. PTO.]]=$B69,IF(DATOS_[[Check Periodo Ref.]:[Check Periodo Ref.]]="Dentro",DATOS_[C.Extra.05]))))),
0)</f>
        <v>0</v>
      </c>
      <c r="AQ71" s="97">
        <f t="array" ref="AQ71">IFERROR(
AVERAGE(IF(DATOS_[Sexo]=$B71,IF(DATOS_[AGRUP. VALOR. PTO.]=$B69,IF(DATOS_[Check Periodo Ref.]="Dentro",DATOS_[Tot Extrasalarial Ef],FALSE)))),
0)</f>
        <v>0</v>
      </c>
      <c r="AR71" s="98">
        <f t="array" ref="AR71">IFERROR(
AVERAGE(IF(DATOS_[Sexo]=$B71,IF(DATOS_[AGRUP. VALOR. PTO.]=$B69,IF(DATOS_[Check Periodo Ref.]="Dentro",DATOS_[TOTAL Retrib Ef],FALSE)))),
0)</f>
        <v>0</v>
      </c>
    </row>
    <row r="72" spans="1:44" ht="17.25" thickBot="1" x14ac:dyDescent="0.35">
      <c r="A72" s="48" t="str">
        <f t="shared" ref="A72" si="79">+A73</f>
        <v>[ocultar]</v>
      </c>
      <c r="B72" s="51" t="s">
        <v>279</v>
      </c>
      <c r="C72" s="91"/>
      <c r="D72" s="52"/>
      <c r="E72" s="139" t="str">
        <f t="shared" ref="E72:AR72" si="80">IFERROR((E73-E74)/E73,"")</f>
        <v/>
      </c>
      <c r="F72" s="179" t="str">
        <f t="shared" si="80"/>
        <v/>
      </c>
      <c r="G72" s="180" t="str">
        <f t="shared" si="80"/>
        <v/>
      </c>
      <c r="H72" s="180" t="str">
        <f t="shared" si="80"/>
        <v/>
      </c>
      <c r="I72" s="180" t="str">
        <f t="shared" si="80"/>
        <v/>
      </c>
      <c r="J72" s="181" t="str">
        <f t="shared" si="80"/>
        <v/>
      </c>
      <c r="K72" s="182" t="str">
        <f t="shared" si="80"/>
        <v/>
      </c>
      <c r="L72" s="182" t="str">
        <f t="shared" si="80"/>
        <v/>
      </c>
      <c r="M72" s="182" t="str">
        <f t="shared" si="80"/>
        <v/>
      </c>
      <c r="N72" s="182" t="str">
        <f t="shared" si="80"/>
        <v/>
      </c>
      <c r="O72" s="182" t="str">
        <f t="shared" si="80"/>
        <v/>
      </c>
      <c r="P72" s="182" t="str">
        <f t="shared" si="80"/>
        <v/>
      </c>
      <c r="Q72" s="182" t="str">
        <f t="shared" si="80"/>
        <v/>
      </c>
      <c r="R72" s="182" t="str">
        <f t="shared" si="80"/>
        <v/>
      </c>
      <c r="S72" s="182" t="str">
        <f t="shared" si="80"/>
        <v/>
      </c>
      <c r="T72" s="182" t="str">
        <f t="shared" si="80"/>
        <v/>
      </c>
      <c r="U72" s="182" t="str">
        <f t="shared" si="80"/>
        <v/>
      </c>
      <c r="V72" s="181" t="str">
        <f t="shared" si="80"/>
        <v/>
      </c>
      <c r="W72" s="181" t="str">
        <f t="shared" si="80"/>
        <v/>
      </c>
      <c r="X72" s="181" t="str">
        <f t="shared" si="80"/>
        <v/>
      </c>
      <c r="Y72" s="181" t="str">
        <f t="shared" si="80"/>
        <v/>
      </c>
      <c r="Z72" s="181" t="str">
        <f t="shared" si="80"/>
        <v/>
      </c>
      <c r="AA72" s="181" t="str">
        <f t="shared" si="80"/>
        <v/>
      </c>
      <c r="AB72" s="181" t="str">
        <f t="shared" si="80"/>
        <v/>
      </c>
      <c r="AC72" s="181" t="str">
        <f t="shared" si="80"/>
        <v/>
      </c>
      <c r="AD72" s="181" t="str">
        <f t="shared" si="80"/>
        <v/>
      </c>
      <c r="AE72" s="181" t="str">
        <f t="shared" si="80"/>
        <v/>
      </c>
      <c r="AF72" s="181" t="str">
        <f t="shared" si="80"/>
        <v/>
      </c>
      <c r="AG72" s="181" t="str">
        <f t="shared" si="80"/>
        <v/>
      </c>
      <c r="AH72" s="181" t="str">
        <f t="shared" si="80"/>
        <v/>
      </c>
      <c r="AI72" s="181" t="str">
        <f t="shared" si="80"/>
        <v/>
      </c>
      <c r="AJ72" s="140" t="str">
        <f t="shared" si="80"/>
        <v/>
      </c>
      <c r="AK72" s="143" t="str">
        <f t="shared" si="80"/>
        <v/>
      </c>
      <c r="AL72" s="184" t="str">
        <f t="shared" si="80"/>
        <v/>
      </c>
      <c r="AM72" s="184" t="str">
        <f t="shared" si="80"/>
        <v/>
      </c>
      <c r="AN72" s="184" t="str">
        <f t="shared" si="80"/>
        <v/>
      </c>
      <c r="AO72" s="184" t="str">
        <f t="shared" si="80"/>
        <v/>
      </c>
      <c r="AP72" s="184" t="str">
        <f t="shared" si="80"/>
        <v/>
      </c>
      <c r="AQ72" s="141" t="str">
        <f t="shared" si="80"/>
        <v/>
      </c>
      <c r="AR72" s="142" t="str">
        <f t="shared" si="80"/>
        <v/>
      </c>
    </row>
    <row r="73" spans="1:44" x14ac:dyDescent="0.3">
      <c r="A73" s="48" t="str">
        <f t="shared" ref="A73" si="81">+IF(C73+C74=0,"[ocultar]","")</f>
        <v>[ocultar]</v>
      </c>
      <c r="B73" s="46" t="s">
        <v>162</v>
      </c>
      <c r="C73" s="45">
        <f t="array" ref="C73">SUM(IF($B73=DATOS_[Sexo],
IF($B72=DATOS_[AGRUP. VALOR. PTO.],
IF("Dentro"=DATOS_[Check Periodo Ref.],
1/(COUNTIFS(DATOS_[Sexo],$B73,DATOS_[AGRUP. VALOR. PTO.],$B72,DATOS_[Check Periodo Ref.],"Dentro",DATOS_[id],DATOS_[id]))))))</f>
        <v>0</v>
      </c>
      <c r="D73" s="47">
        <f>COUNTIFS(DATOS_[AGRUP. VALOR. PTO.],$B72,DATOS_[Sexo],$B73,DATOS_[Check Periodo Ref.],"Dentro")</f>
        <v>0</v>
      </c>
      <c r="E73" s="92">
        <f t="array" ref="E73">IFERROR(
AVERAGE(IF(DATOS_[Sexo]=$B73,IF(DATOS_[AGRUP. VALOR. PTO.]=$B72,IF(DATOS_[Check Periodo Ref.]="Dentro",DATOS_[SALARIO BASE Ef],FALSE)))),
0)</f>
        <v>0</v>
      </c>
      <c r="F73" s="93">
        <f t="array" ref="F73">IFERROR(
AVERAGE((IF(DATOS_[[Sexo]:[Sexo]]=$B73,IF(DATOS_[[AGRUP. VALOR. PTO.]:[AGRUP. VALOR. PTO.]]=$B72,IF(DATOS_[[Check Periodo Ref.]:[Check Periodo Ref.]]="Dentro",DATOS_[Conc.Sal.01]))))),
0)</f>
        <v>0</v>
      </c>
      <c r="G73" s="93">
        <f t="array" ref="G73">IFERROR(
AVERAGE((IF(DATOS_[[Sexo]:[Sexo]]=$B73,IF(DATOS_[[AGRUP. VALOR. PTO.]:[AGRUP. VALOR. PTO.]]=$B72,IF(DATOS_[[Check Periodo Ref.]:[Check Periodo Ref.]]="Dentro",DATOS_[Conc.Sal.02]))))),
0)</f>
        <v>0</v>
      </c>
      <c r="H73" s="93">
        <f t="array" ref="H73">IFERROR(
AVERAGE((IF(DATOS_[[Sexo]:[Sexo]]=$B73,IF(DATOS_[[AGRUP. VALOR. PTO.]:[AGRUP. VALOR. PTO.]]=$B72,IF(DATOS_[[Check Periodo Ref.]:[Check Periodo Ref.]]="Dentro",DATOS_[Conc.Sal.03]))))),
0)</f>
        <v>0</v>
      </c>
      <c r="I73" s="93">
        <f t="array" ref="I73">IFERROR(
AVERAGE((IF(DATOS_[[Sexo]:[Sexo]]=$B73,IF(DATOS_[[AGRUP. VALOR. PTO.]:[AGRUP. VALOR. PTO.]]=$B72,IF(DATOS_[[Check Periodo Ref.]:[Check Periodo Ref.]]="Dentro",DATOS_[Conc.Sal.04]))))),
0)</f>
        <v>0</v>
      </c>
      <c r="J73" s="93">
        <f t="array" ref="J73">IFERROR(
AVERAGE((IF(DATOS_[[Sexo]:[Sexo]]=$B73,IF(DATOS_[[AGRUP. VALOR. PTO.]:[AGRUP. VALOR. PTO.]]=$B72,IF(DATOS_[[Check Periodo Ref.]:[Check Periodo Ref.]]="Dentro",DATOS_[Conc.Sal.05]))))),
0)</f>
        <v>0</v>
      </c>
      <c r="K73" s="93">
        <f t="array" ref="K73">IFERROR(
AVERAGE((IF(DATOS_[[Sexo]:[Sexo]]=$B73,IF(DATOS_[[AGRUP. VALOR. PTO.]:[AGRUP. VALOR. PTO.]]=$B72,IF(DATOS_[[Check Periodo Ref.]:[Check Periodo Ref.]]="Dentro",DATOS_[Conc.Sal.06]))))),
0)</f>
        <v>0</v>
      </c>
      <c r="L73" s="93">
        <f t="array" ref="L73">IFERROR(
AVERAGE((IF(DATOS_[[Sexo]:[Sexo]]=$B73,IF(DATOS_[[AGRUP. VALOR. PTO.]:[AGRUP. VALOR. PTO.]]=$B72,IF(DATOS_[[Check Periodo Ref.]:[Check Periodo Ref.]]="Dentro",DATOS_[Conc.Sal.07]))))),
0)</f>
        <v>0</v>
      </c>
      <c r="M73" s="93">
        <f t="array" ref="M73">IFERROR(
AVERAGE((IF(DATOS_[[Sexo]:[Sexo]]=$B73,IF(DATOS_[[AGRUP. VALOR. PTO.]:[AGRUP. VALOR. PTO.]]=$B72,IF(DATOS_[[Check Periodo Ref.]:[Check Periodo Ref.]]="Dentro",DATOS_[Conc.Sal.08]))))),
0)</f>
        <v>0</v>
      </c>
      <c r="N73" s="93">
        <f t="array" ref="N73">IFERROR(
AVERAGE((IF(DATOS_[[Sexo]:[Sexo]]=$B73,IF(DATOS_[[AGRUP. VALOR. PTO.]:[AGRUP. VALOR. PTO.]]=$B72,IF(DATOS_[[Check Periodo Ref.]:[Check Periodo Ref.]]="Dentro",DATOS_[Conc.Sal.09]))))),
0)</f>
        <v>0</v>
      </c>
      <c r="O73" s="93">
        <f t="array" ref="O73">IFERROR(
AVERAGE((IF(DATOS_[[Sexo]:[Sexo]]=$B73,IF(DATOS_[[AGRUP. VALOR. PTO.]:[AGRUP. VALOR. PTO.]]=$B72,IF(DATOS_[[Check Periodo Ref.]:[Check Periodo Ref.]]="Dentro",DATOS_[Conc.Sal.10]))))),
0)</f>
        <v>0</v>
      </c>
      <c r="P73" s="93">
        <f t="array" ref="P73">IFERROR(
AVERAGE((IF(DATOS_[[Sexo]:[Sexo]]=$B73,IF(DATOS_[[AGRUP. VALOR. PTO.]:[AGRUP. VALOR. PTO.]]=$B72,IF(DATOS_[[Check Periodo Ref.]:[Check Periodo Ref.]]="Dentro",DATOS_[Conc.Sal.11]))))),
0)</f>
        <v>0</v>
      </c>
      <c r="Q73" s="93">
        <f t="array" ref="Q73">IFERROR(
AVERAGE((IF(DATOS_[[Sexo]:[Sexo]]=$B73,IF(DATOS_[[AGRUP. VALOR. PTO.]:[AGRUP. VALOR. PTO.]]=$B72,IF(DATOS_[[Check Periodo Ref.]:[Check Periodo Ref.]]="Dentro",DATOS_[Conc.Sal.12]))))),
0)</f>
        <v>0</v>
      </c>
      <c r="R73" s="93">
        <f t="array" ref="R73">IFERROR(
AVERAGE((IF(DATOS_[[Sexo]:[Sexo]]=$B73,IF(DATOS_[[AGRUP. VALOR. PTO.]:[AGRUP. VALOR. PTO.]]=$B72,IF(DATOS_[[Check Periodo Ref.]:[Check Periodo Ref.]]="Dentro",DATOS_[Conc.Sal.13]))))),
0)</f>
        <v>0</v>
      </c>
      <c r="S73" s="93">
        <f t="array" ref="S73">IFERROR(
AVERAGE((IF(DATOS_[[Sexo]:[Sexo]]=$B73,IF(DATOS_[[AGRUP. VALOR. PTO.]:[AGRUP. VALOR. PTO.]]=$B72,IF(DATOS_[[Check Periodo Ref.]:[Check Periodo Ref.]]="Dentro",DATOS_[Conc.Sal.14]))))),
0)</f>
        <v>0</v>
      </c>
      <c r="T73" s="93">
        <f t="array" ref="T73">IFERROR(
AVERAGE((IF(DATOS_[[Sexo]:[Sexo]]=$B73,IF(DATOS_[[AGRUP. VALOR. PTO.]:[AGRUP. VALOR. PTO.]]=$B72,IF(DATOS_[[Check Periodo Ref.]:[Check Periodo Ref.]]="Dentro",DATOS_[Conc.Sal.15]))))),
0)</f>
        <v>0</v>
      </c>
      <c r="U73" s="93">
        <f t="array" ref="U73">IFERROR(
AVERAGE((IF(DATOS_[[Sexo]:[Sexo]]=$B73,IF(DATOS_[[AGRUP. VALOR. PTO.]:[AGRUP. VALOR. PTO.]]=$B72,IF(DATOS_[[Check Periodo Ref.]:[Check Periodo Ref.]]="Dentro",DATOS_[Conc.Sal.16]))))),
0)</f>
        <v>0</v>
      </c>
      <c r="V73" s="93">
        <f t="array" ref="V73">IFERROR(
AVERAGE((IF(DATOS_[[Sexo]:[Sexo]]=$B73,IF(DATOS_[[AGRUP. VALOR. PTO.]:[AGRUP. VALOR. PTO.]]=$B72,IF(DATOS_[[Check Periodo Ref.]:[Check Periodo Ref.]]="Dentro",DATOS_[Conc.Sal.17]))))),
0)</f>
        <v>0</v>
      </c>
      <c r="W73" s="93">
        <f t="array" ref="W73">IFERROR(
AVERAGE((IF(DATOS_[[Sexo]:[Sexo]]=$B73,IF(DATOS_[[AGRUP. VALOR. PTO.]:[AGRUP. VALOR. PTO.]]=$B72,IF(DATOS_[[Check Periodo Ref.]:[Check Periodo Ref.]]="Dentro",DATOS_[Conc.Sal.18]))))),
0)</f>
        <v>0</v>
      </c>
      <c r="X73" s="93">
        <f t="array" ref="X73">IFERROR(
AVERAGE((IF(DATOS_[[Sexo]:[Sexo]]=$B73,IF(DATOS_[[AGRUP. VALOR. PTO.]:[AGRUP. VALOR. PTO.]]=$B72,IF(DATOS_[[Check Periodo Ref.]:[Check Periodo Ref.]]="Dentro",DATOS_[Conc.Sal.19]))))),
0)</f>
        <v>0</v>
      </c>
      <c r="Y73" s="93">
        <f t="array" ref="Y73">IFERROR(
AVERAGE((IF(DATOS_[[Sexo]:[Sexo]]=$B73,IF(DATOS_[[AGRUP. VALOR. PTO.]:[AGRUP. VALOR. PTO.]]=$B72,IF(DATOS_[[Check Periodo Ref.]:[Check Periodo Ref.]]="Dentro",DATOS_[Conc.Sal.20]))))),
0)</f>
        <v>0</v>
      </c>
      <c r="Z73" s="93">
        <f t="array" ref="Z73">IFERROR(
AVERAGE((IF(DATOS_[[Sexo]:[Sexo]]=$B73,IF(DATOS_[[AGRUP. VALOR. PTO.]:[AGRUP. VALOR. PTO.]]=$B72,IF(DATOS_[[Check Periodo Ref.]:[Check Periodo Ref.]]="Dentro",DATOS_[Conc.Sal.21]))))),
0)</f>
        <v>0</v>
      </c>
      <c r="AA73" s="93">
        <f t="array" ref="AA73">IFERROR(
AVERAGE((IF(DATOS_[[Sexo]:[Sexo]]=$B73,IF(DATOS_[[AGRUP. VALOR. PTO.]:[AGRUP. VALOR. PTO.]]=$B72,IF(DATOS_[[Check Periodo Ref.]:[Check Periodo Ref.]]="Dentro",DATOS_[Conc.Sal.22]))))),
0)</f>
        <v>0</v>
      </c>
      <c r="AB73" s="93">
        <f t="array" ref="AB73">IFERROR(
AVERAGE((IF(DATOS_[[Sexo]:[Sexo]]=$B73,IF(DATOS_[[AGRUP. VALOR. PTO.]:[AGRUP. VALOR. PTO.]]=$B72,IF(DATOS_[[Check Periodo Ref.]:[Check Periodo Ref.]]="Dentro",DATOS_[Conc.Sal.23]))))),
0)</f>
        <v>0</v>
      </c>
      <c r="AC73" s="93">
        <f t="array" ref="AC73">IFERROR(
AVERAGE((IF(DATOS_[[Sexo]:[Sexo]]=$B73,IF(DATOS_[[AGRUP. VALOR. PTO.]:[AGRUP. VALOR. PTO.]]=$B72,IF(DATOS_[[Check Periodo Ref.]:[Check Periodo Ref.]]="Dentro",DATOS_[Conc.Sal.24]))))),
0)</f>
        <v>0</v>
      </c>
      <c r="AD73" s="93">
        <f t="array" ref="AD73">IFERROR(
AVERAGE((IF(DATOS_[[Sexo]:[Sexo]]=$B73,IF(DATOS_[[AGRUP. VALOR. PTO.]:[AGRUP. VALOR. PTO.]]=$B72,IF(DATOS_[[Check Periodo Ref.]:[Check Periodo Ref.]]="Dentro",DATOS_[Conc.Sal.25]))))),
0)</f>
        <v>0</v>
      </c>
      <c r="AE73" s="93">
        <f t="array" ref="AE73">IFERROR(
AVERAGE((IF(DATOS_[[Sexo]:[Sexo]]=$B73,IF(DATOS_[[AGRUP. VALOR. PTO.]:[AGRUP. VALOR. PTO.]]=$B72,IF(DATOS_[[Check Periodo Ref.]:[Check Periodo Ref.]]="Dentro",DATOS_[Conc.Sal.26]))))),
0)</f>
        <v>0</v>
      </c>
      <c r="AF73" s="93">
        <f t="array" ref="AF73">IFERROR(
AVERAGE((IF(DATOS_[[Sexo]:[Sexo]]=$B73,IF(DATOS_[[AGRUP. VALOR. PTO.]:[AGRUP. VALOR. PTO.]]=$B72,IF(DATOS_[[Check Periodo Ref.]:[Check Periodo Ref.]]="Dentro",DATOS_[Conc.Sal.27]))))),
0)</f>
        <v>0</v>
      </c>
      <c r="AG73" s="93">
        <f t="array" ref="AG73">IFERROR(
AVERAGE((IF(DATOS_[[Sexo]:[Sexo]]=$B73,IF(DATOS_[[AGRUP. VALOR. PTO.]:[AGRUP. VALOR. PTO.]]=$B72,IF(DATOS_[[Check Periodo Ref.]:[Check Periodo Ref.]]="Dentro",DATOS_[Conc.Sal.28]))))),
0)</f>
        <v>0</v>
      </c>
      <c r="AH73" s="93">
        <f t="array" ref="AH73">IFERROR(
AVERAGE((IF(DATOS_[[Sexo]:[Sexo]]=$B73,IF(DATOS_[[AGRUP. VALOR. PTO.]:[AGRUP. VALOR. PTO.]]=$B72,IF(DATOS_[[Check Periodo Ref.]:[Check Periodo Ref.]]="Dentro",DATOS_[Conc.Sal.29]))))),
0)</f>
        <v>0</v>
      </c>
      <c r="AI73" s="93">
        <f t="array" ref="AI73">IFERROR(
AVERAGE((IF(DATOS_[[Sexo]:[Sexo]]=$B73,IF(DATOS_[[AGRUP. VALOR. PTO.]:[AGRUP. VALOR. PTO.]]=$B72,IF(DATOS_[[Check Periodo Ref.]:[Check Periodo Ref.]]="Dentro",DATOS_[Conc.Sal.30]))))),
0)</f>
        <v>0</v>
      </c>
      <c r="AJ73" s="94">
        <f t="array" ref="AJ73">IFERROR(
AVERAGE(IF(DATOS_[Sexo]=$B73,IF(DATOS_[AGRUP. VALOR. PTO.]=$B72,IF(DATOS_[Check Periodo Ref.]="Dentro",DATOS_[Tot COMPL.SAL Ef],FALSE)))),
0)</f>
        <v>0</v>
      </c>
      <c r="AK73" s="96">
        <f t="array" ref="AK73">IFERROR(
AVERAGE(IF(DATOS_[Sexo]=$B73,IF(DATOS_[AGRUP. VALOR. PTO.]=$B72,IF(DATOS_[Check Periodo Ref.]="Dentro",DATOS_[TOTAL SALARIO Ef],FALSE)))),
0)</f>
        <v>0</v>
      </c>
      <c r="AL73" s="95">
        <f t="array" ref="AL73">IFERROR(
AVERAGE((IF(DATOS_[[Sexo]:[Sexo]]=$B73,IF(DATOS_[[AGRUP. VALOR. PTO.]:[AGRUP. VALOR. PTO.]]=$B72,IF(DATOS_[[Check Periodo Ref.]:[Check Periodo Ref.]]="Dentro",DATOS_[C.Extra.01]))))),
0)</f>
        <v>0</v>
      </c>
      <c r="AM73" s="95">
        <f t="array" ref="AM73">IFERROR(
AVERAGE((IF(DATOS_[[Sexo]:[Sexo]]=$B73,IF(DATOS_[[AGRUP. VALOR. PTO.]:[AGRUP. VALOR. PTO.]]=$B72,IF(DATOS_[[Check Periodo Ref.]:[Check Periodo Ref.]]="Dentro",DATOS_[C.Extra.02]))))),
0)</f>
        <v>0</v>
      </c>
      <c r="AN73" s="95">
        <f t="array" ref="AN73">IFERROR(
AVERAGE((IF(DATOS_[[Sexo]:[Sexo]]=$B73,IF(DATOS_[[AGRUP. VALOR. PTO.]:[AGRUP. VALOR. PTO.]]=$B72,IF(DATOS_[[Check Periodo Ref.]:[Check Periodo Ref.]]="Dentro",DATOS_[C.Extra.03]))))),
0)</f>
        <v>0</v>
      </c>
      <c r="AO73" s="95">
        <f t="array" ref="AO73">IFERROR(
AVERAGE((IF(DATOS_[[Sexo]:[Sexo]]=$B73,IF(DATOS_[[AGRUP. VALOR. PTO.]:[AGRUP. VALOR. PTO.]]=$B72,IF(DATOS_[[Check Periodo Ref.]:[Check Periodo Ref.]]="Dentro",DATOS_[C.Extra.04]))))),
0)</f>
        <v>0</v>
      </c>
      <c r="AP73" s="95">
        <f t="array" ref="AP73">IFERROR(
AVERAGE((IF(DATOS_[[Sexo]:[Sexo]]=$B73,IF(DATOS_[[AGRUP. VALOR. PTO.]:[AGRUP. VALOR. PTO.]]=$B72,IF(DATOS_[[Check Periodo Ref.]:[Check Periodo Ref.]]="Dentro",DATOS_[C.Extra.05]))))),
0)</f>
        <v>0</v>
      </c>
      <c r="AQ73" s="97">
        <f t="array" ref="AQ73">IFERROR(
AVERAGE(IF(DATOS_[Sexo]=$B73,IF(DATOS_[AGRUP. VALOR. PTO.]=$B72,IF(DATOS_[Check Periodo Ref.]="Dentro",DATOS_[Tot Extrasalarial Ef],FALSE)))),
0)</f>
        <v>0</v>
      </c>
      <c r="AR73" s="98">
        <f t="array" ref="AR73">IFERROR(
AVERAGE(IF(DATOS_[Sexo]=$B73,IF(DATOS_[AGRUP. VALOR. PTO.]=$B72,IF(DATOS_[Check Periodo Ref.]="Dentro",DATOS_[TOTAL Retrib Ef],FALSE)))),
0)</f>
        <v>0</v>
      </c>
    </row>
    <row r="74" spans="1:44" x14ac:dyDescent="0.3">
      <c r="A74" s="48" t="str">
        <f t="shared" ref="A74" si="82">+A73</f>
        <v>[ocultar]</v>
      </c>
      <c r="B74" s="46" t="s">
        <v>163</v>
      </c>
      <c r="C74" s="45">
        <f t="array" ref="C74">SUM(IF($B74=DATOS_[Sexo],
IF($B72=DATOS_[AGRUP. VALOR. PTO.],
IF("Dentro"=DATOS_[Check Periodo Ref.],
1/(COUNTIFS(DATOS_[Sexo],$B74,DATOS_[AGRUP. VALOR. PTO.],$B72,DATOS_[Check Periodo Ref.],"Dentro",DATOS_[id],DATOS_[id]))))))</f>
        <v>0</v>
      </c>
      <c r="D74" s="47">
        <f>COUNTIFS(DATOS_[AGRUP. VALOR. PTO.],$B72,DATOS_[Sexo],$B74,DATOS_[Check Periodo Ref.],"Dentro")</f>
        <v>0</v>
      </c>
      <c r="E74" s="92">
        <f t="array" ref="E74">IFERROR(
AVERAGE(IF(DATOS_[Sexo]=$B74,IF(DATOS_[AGRUP. VALOR. PTO.]=$B72,IF(DATOS_[Check Periodo Ref.]="Dentro",DATOS_[SALARIO BASE Ef],FALSE)))),
0)</f>
        <v>0</v>
      </c>
      <c r="F74" s="93">
        <f t="array" ref="F74">IFERROR(
AVERAGE((IF(DATOS_[[Sexo]:[Sexo]]=$B74,IF(DATOS_[[AGRUP. VALOR. PTO.]:[AGRUP. VALOR. PTO.]]=$B72,IF(DATOS_[[Check Periodo Ref.]:[Check Periodo Ref.]]="Dentro",DATOS_[Conc.Sal.01]))))),
0)</f>
        <v>0</v>
      </c>
      <c r="G74" s="93">
        <f t="array" ref="G74">IFERROR(
AVERAGE((IF(DATOS_[[Sexo]:[Sexo]]=$B74,IF(DATOS_[[AGRUP. VALOR. PTO.]:[AGRUP. VALOR. PTO.]]=$B72,IF(DATOS_[[Check Periodo Ref.]:[Check Periodo Ref.]]="Dentro",DATOS_[Conc.Sal.02]))))),
0)</f>
        <v>0</v>
      </c>
      <c r="H74" s="93">
        <f t="array" ref="H74">IFERROR(
AVERAGE((IF(DATOS_[[Sexo]:[Sexo]]=$B74,IF(DATOS_[[AGRUP. VALOR. PTO.]:[AGRUP. VALOR. PTO.]]=$B72,IF(DATOS_[[Check Periodo Ref.]:[Check Periodo Ref.]]="Dentro",DATOS_[Conc.Sal.03]))))),
0)</f>
        <v>0</v>
      </c>
      <c r="I74" s="93">
        <f t="array" ref="I74">IFERROR(
AVERAGE((IF(DATOS_[[Sexo]:[Sexo]]=$B74,IF(DATOS_[[AGRUP. VALOR. PTO.]:[AGRUP. VALOR. PTO.]]=$B72,IF(DATOS_[[Check Periodo Ref.]:[Check Periodo Ref.]]="Dentro",DATOS_[Conc.Sal.04]))))),
0)</f>
        <v>0</v>
      </c>
      <c r="J74" s="93">
        <f t="array" ref="J74">IFERROR(
AVERAGE((IF(DATOS_[[Sexo]:[Sexo]]=$B74,IF(DATOS_[[AGRUP. VALOR. PTO.]:[AGRUP. VALOR. PTO.]]=$B72,IF(DATOS_[[Check Periodo Ref.]:[Check Periodo Ref.]]="Dentro",DATOS_[Conc.Sal.05]))))),
0)</f>
        <v>0</v>
      </c>
      <c r="K74" s="93">
        <f t="array" ref="K74">IFERROR(
AVERAGE((IF(DATOS_[[Sexo]:[Sexo]]=$B74,IF(DATOS_[[AGRUP. VALOR. PTO.]:[AGRUP. VALOR. PTO.]]=$B72,IF(DATOS_[[Check Periodo Ref.]:[Check Periodo Ref.]]="Dentro",DATOS_[Conc.Sal.06]))))),
0)</f>
        <v>0</v>
      </c>
      <c r="L74" s="93">
        <f t="array" ref="L74">IFERROR(
AVERAGE((IF(DATOS_[[Sexo]:[Sexo]]=$B74,IF(DATOS_[[AGRUP. VALOR. PTO.]:[AGRUP. VALOR. PTO.]]=$B72,IF(DATOS_[[Check Periodo Ref.]:[Check Periodo Ref.]]="Dentro",DATOS_[Conc.Sal.07]))))),
0)</f>
        <v>0</v>
      </c>
      <c r="M74" s="93">
        <f t="array" ref="M74">IFERROR(
AVERAGE((IF(DATOS_[[Sexo]:[Sexo]]=$B74,IF(DATOS_[[AGRUP. VALOR. PTO.]:[AGRUP. VALOR. PTO.]]=$B72,IF(DATOS_[[Check Periodo Ref.]:[Check Periodo Ref.]]="Dentro",DATOS_[Conc.Sal.08]))))),
0)</f>
        <v>0</v>
      </c>
      <c r="N74" s="93">
        <f t="array" ref="N74">IFERROR(
AVERAGE((IF(DATOS_[[Sexo]:[Sexo]]=$B74,IF(DATOS_[[AGRUP. VALOR. PTO.]:[AGRUP. VALOR. PTO.]]=$B72,IF(DATOS_[[Check Periodo Ref.]:[Check Periodo Ref.]]="Dentro",DATOS_[Conc.Sal.09]))))),
0)</f>
        <v>0</v>
      </c>
      <c r="O74" s="93">
        <f t="array" ref="O74">IFERROR(
AVERAGE((IF(DATOS_[[Sexo]:[Sexo]]=$B74,IF(DATOS_[[AGRUP. VALOR. PTO.]:[AGRUP. VALOR. PTO.]]=$B72,IF(DATOS_[[Check Periodo Ref.]:[Check Periodo Ref.]]="Dentro",DATOS_[Conc.Sal.10]))))),
0)</f>
        <v>0</v>
      </c>
      <c r="P74" s="93">
        <f t="array" ref="P74">IFERROR(
AVERAGE((IF(DATOS_[[Sexo]:[Sexo]]=$B74,IF(DATOS_[[AGRUP. VALOR. PTO.]:[AGRUP. VALOR. PTO.]]=$B72,IF(DATOS_[[Check Periodo Ref.]:[Check Periodo Ref.]]="Dentro",DATOS_[Conc.Sal.11]))))),
0)</f>
        <v>0</v>
      </c>
      <c r="Q74" s="93">
        <f t="array" ref="Q74">IFERROR(
AVERAGE((IF(DATOS_[[Sexo]:[Sexo]]=$B74,IF(DATOS_[[AGRUP. VALOR. PTO.]:[AGRUP. VALOR. PTO.]]=$B72,IF(DATOS_[[Check Periodo Ref.]:[Check Periodo Ref.]]="Dentro",DATOS_[Conc.Sal.12]))))),
0)</f>
        <v>0</v>
      </c>
      <c r="R74" s="93">
        <f t="array" ref="R74">IFERROR(
AVERAGE((IF(DATOS_[[Sexo]:[Sexo]]=$B74,IF(DATOS_[[AGRUP. VALOR. PTO.]:[AGRUP. VALOR. PTO.]]=$B72,IF(DATOS_[[Check Periodo Ref.]:[Check Periodo Ref.]]="Dentro",DATOS_[Conc.Sal.13]))))),
0)</f>
        <v>0</v>
      </c>
      <c r="S74" s="93">
        <f t="array" ref="S74">IFERROR(
AVERAGE((IF(DATOS_[[Sexo]:[Sexo]]=$B74,IF(DATOS_[[AGRUP. VALOR. PTO.]:[AGRUP. VALOR. PTO.]]=$B72,IF(DATOS_[[Check Periodo Ref.]:[Check Periodo Ref.]]="Dentro",DATOS_[Conc.Sal.14]))))),
0)</f>
        <v>0</v>
      </c>
      <c r="T74" s="93">
        <f t="array" ref="T74">IFERROR(
AVERAGE((IF(DATOS_[[Sexo]:[Sexo]]=$B74,IF(DATOS_[[AGRUP. VALOR. PTO.]:[AGRUP. VALOR. PTO.]]=$B72,IF(DATOS_[[Check Periodo Ref.]:[Check Periodo Ref.]]="Dentro",DATOS_[Conc.Sal.15]))))),
0)</f>
        <v>0</v>
      </c>
      <c r="U74" s="93">
        <f t="array" ref="U74">IFERROR(
AVERAGE((IF(DATOS_[[Sexo]:[Sexo]]=$B74,IF(DATOS_[[AGRUP. VALOR. PTO.]:[AGRUP. VALOR. PTO.]]=$B72,IF(DATOS_[[Check Periodo Ref.]:[Check Periodo Ref.]]="Dentro",DATOS_[Conc.Sal.16]))))),
0)</f>
        <v>0</v>
      </c>
      <c r="V74" s="93">
        <f t="array" ref="V74">IFERROR(
AVERAGE((IF(DATOS_[[Sexo]:[Sexo]]=$B74,IF(DATOS_[[AGRUP. VALOR. PTO.]:[AGRUP. VALOR. PTO.]]=$B72,IF(DATOS_[[Check Periodo Ref.]:[Check Periodo Ref.]]="Dentro",DATOS_[Conc.Sal.17]))))),
0)</f>
        <v>0</v>
      </c>
      <c r="W74" s="93">
        <f t="array" ref="W74">IFERROR(
AVERAGE((IF(DATOS_[[Sexo]:[Sexo]]=$B74,IF(DATOS_[[AGRUP. VALOR. PTO.]:[AGRUP. VALOR. PTO.]]=$B72,IF(DATOS_[[Check Periodo Ref.]:[Check Periodo Ref.]]="Dentro",DATOS_[Conc.Sal.18]))))),
0)</f>
        <v>0</v>
      </c>
      <c r="X74" s="93">
        <f t="array" ref="X74">IFERROR(
AVERAGE((IF(DATOS_[[Sexo]:[Sexo]]=$B74,IF(DATOS_[[AGRUP. VALOR. PTO.]:[AGRUP. VALOR. PTO.]]=$B72,IF(DATOS_[[Check Periodo Ref.]:[Check Periodo Ref.]]="Dentro",DATOS_[Conc.Sal.19]))))),
0)</f>
        <v>0</v>
      </c>
      <c r="Y74" s="93">
        <f t="array" ref="Y74">IFERROR(
AVERAGE((IF(DATOS_[[Sexo]:[Sexo]]=$B74,IF(DATOS_[[AGRUP. VALOR. PTO.]:[AGRUP. VALOR. PTO.]]=$B72,IF(DATOS_[[Check Periodo Ref.]:[Check Periodo Ref.]]="Dentro",DATOS_[Conc.Sal.20]))))),
0)</f>
        <v>0</v>
      </c>
      <c r="Z74" s="93">
        <f t="array" ref="Z74">IFERROR(
AVERAGE((IF(DATOS_[[Sexo]:[Sexo]]=$B74,IF(DATOS_[[AGRUP. VALOR. PTO.]:[AGRUP. VALOR. PTO.]]=$B72,IF(DATOS_[[Check Periodo Ref.]:[Check Periodo Ref.]]="Dentro",DATOS_[Conc.Sal.21]))))),
0)</f>
        <v>0</v>
      </c>
      <c r="AA74" s="93">
        <f t="array" ref="AA74">IFERROR(
AVERAGE((IF(DATOS_[[Sexo]:[Sexo]]=$B74,IF(DATOS_[[AGRUP. VALOR. PTO.]:[AGRUP. VALOR. PTO.]]=$B72,IF(DATOS_[[Check Periodo Ref.]:[Check Periodo Ref.]]="Dentro",DATOS_[Conc.Sal.22]))))),
0)</f>
        <v>0</v>
      </c>
      <c r="AB74" s="93">
        <f t="array" ref="AB74">IFERROR(
AVERAGE((IF(DATOS_[[Sexo]:[Sexo]]=$B74,IF(DATOS_[[AGRUP. VALOR. PTO.]:[AGRUP. VALOR. PTO.]]=$B72,IF(DATOS_[[Check Periodo Ref.]:[Check Periodo Ref.]]="Dentro",DATOS_[Conc.Sal.23]))))),
0)</f>
        <v>0</v>
      </c>
      <c r="AC74" s="93">
        <f t="array" ref="AC74">IFERROR(
AVERAGE((IF(DATOS_[[Sexo]:[Sexo]]=$B74,IF(DATOS_[[AGRUP. VALOR. PTO.]:[AGRUP. VALOR. PTO.]]=$B72,IF(DATOS_[[Check Periodo Ref.]:[Check Periodo Ref.]]="Dentro",DATOS_[Conc.Sal.24]))))),
0)</f>
        <v>0</v>
      </c>
      <c r="AD74" s="93">
        <f t="array" ref="AD74">IFERROR(
AVERAGE((IF(DATOS_[[Sexo]:[Sexo]]=$B74,IF(DATOS_[[AGRUP. VALOR. PTO.]:[AGRUP. VALOR. PTO.]]=$B72,IF(DATOS_[[Check Periodo Ref.]:[Check Periodo Ref.]]="Dentro",DATOS_[Conc.Sal.25]))))),
0)</f>
        <v>0</v>
      </c>
      <c r="AE74" s="93">
        <f t="array" ref="AE74">IFERROR(
AVERAGE((IF(DATOS_[[Sexo]:[Sexo]]=$B74,IF(DATOS_[[AGRUP. VALOR. PTO.]:[AGRUP. VALOR. PTO.]]=$B72,IF(DATOS_[[Check Periodo Ref.]:[Check Periodo Ref.]]="Dentro",DATOS_[Conc.Sal.26]))))),
0)</f>
        <v>0</v>
      </c>
      <c r="AF74" s="93">
        <f t="array" ref="AF74">IFERROR(
AVERAGE((IF(DATOS_[[Sexo]:[Sexo]]=$B74,IF(DATOS_[[AGRUP. VALOR. PTO.]:[AGRUP. VALOR. PTO.]]=$B72,IF(DATOS_[[Check Periodo Ref.]:[Check Periodo Ref.]]="Dentro",DATOS_[Conc.Sal.27]))))),
0)</f>
        <v>0</v>
      </c>
      <c r="AG74" s="93">
        <f t="array" ref="AG74">IFERROR(
AVERAGE((IF(DATOS_[[Sexo]:[Sexo]]=$B74,IF(DATOS_[[AGRUP. VALOR. PTO.]:[AGRUP. VALOR. PTO.]]=$B72,IF(DATOS_[[Check Periodo Ref.]:[Check Periodo Ref.]]="Dentro",DATOS_[Conc.Sal.28]))))),
0)</f>
        <v>0</v>
      </c>
      <c r="AH74" s="93">
        <f t="array" ref="AH74">IFERROR(
AVERAGE((IF(DATOS_[[Sexo]:[Sexo]]=$B74,IF(DATOS_[[AGRUP. VALOR. PTO.]:[AGRUP. VALOR. PTO.]]=$B72,IF(DATOS_[[Check Periodo Ref.]:[Check Periodo Ref.]]="Dentro",DATOS_[Conc.Sal.29]))))),
0)</f>
        <v>0</v>
      </c>
      <c r="AI74" s="93">
        <f t="array" ref="AI74">IFERROR(
AVERAGE((IF(DATOS_[[Sexo]:[Sexo]]=$B74,IF(DATOS_[[AGRUP. VALOR. PTO.]:[AGRUP. VALOR. PTO.]]=$B72,IF(DATOS_[[Check Periodo Ref.]:[Check Periodo Ref.]]="Dentro",DATOS_[Conc.Sal.30]))))),
0)</f>
        <v>0</v>
      </c>
      <c r="AJ74" s="94">
        <f t="array" ref="AJ74">IFERROR(
AVERAGE(IF(DATOS_[Sexo]=$B74,IF(DATOS_[AGRUP. VALOR. PTO.]=$B72,IF(DATOS_[Check Periodo Ref.]="Dentro",DATOS_[Tot COMPL.SAL Ef],FALSE)))),
0)</f>
        <v>0</v>
      </c>
      <c r="AK74" s="96">
        <f t="array" ref="AK74">IFERROR(
AVERAGE(IF(DATOS_[Sexo]=$B74,IF(DATOS_[AGRUP. VALOR. PTO.]=$B72,IF(DATOS_[Check Periodo Ref.]="Dentro",DATOS_[TOTAL SALARIO Ef],FALSE)))),
0)</f>
        <v>0</v>
      </c>
      <c r="AL74" s="95">
        <f t="array" ref="AL74">IFERROR(
AVERAGE((IF(DATOS_[[Sexo]:[Sexo]]=$B74,IF(DATOS_[[AGRUP. VALOR. PTO.]:[AGRUP. VALOR. PTO.]]=$B72,IF(DATOS_[[Check Periodo Ref.]:[Check Periodo Ref.]]="Dentro",DATOS_[C.Extra.01]))))),
0)</f>
        <v>0</v>
      </c>
      <c r="AM74" s="95">
        <f t="array" ref="AM74">IFERROR(
AVERAGE((IF(DATOS_[[Sexo]:[Sexo]]=$B74,IF(DATOS_[[AGRUP. VALOR. PTO.]:[AGRUP. VALOR. PTO.]]=$B72,IF(DATOS_[[Check Periodo Ref.]:[Check Periodo Ref.]]="Dentro",DATOS_[C.Extra.02]))))),
0)</f>
        <v>0</v>
      </c>
      <c r="AN74" s="95">
        <f t="array" ref="AN74">IFERROR(
AVERAGE((IF(DATOS_[[Sexo]:[Sexo]]=$B74,IF(DATOS_[[AGRUP. VALOR. PTO.]:[AGRUP. VALOR. PTO.]]=$B72,IF(DATOS_[[Check Periodo Ref.]:[Check Periodo Ref.]]="Dentro",DATOS_[C.Extra.03]))))),
0)</f>
        <v>0</v>
      </c>
      <c r="AO74" s="95">
        <f t="array" ref="AO74">IFERROR(
AVERAGE((IF(DATOS_[[Sexo]:[Sexo]]=$B74,IF(DATOS_[[AGRUP. VALOR. PTO.]:[AGRUP. VALOR. PTO.]]=$B72,IF(DATOS_[[Check Periodo Ref.]:[Check Periodo Ref.]]="Dentro",DATOS_[C.Extra.04]))))),
0)</f>
        <v>0</v>
      </c>
      <c r="AP74" s="95">
        <f t="array" ref="AP74">IFERROR(
AVERAGE((IF(DATOS_[[Sexo]:[Sexo]]=$B74,IF(DATOS_[[AGRUP. VALOR. PTO.]:[AGRUP. VALOR. PTO.]]=$B72,IF(DATOS_[[Check Periodo Ref.]:[Check Periodo Ref.]]="Dentro",DATOS_[C.Extra.05]))))),
0)</f>
        <v>0</v>
      </c>
      <c r="AQ74" s="97">
        <f t="array" ref="AQ74">IFERROR(
AVERAGE(IF(DATOS_[Sexo]=$B74,IF(DATOS_[AGRUP. VALOR. PTO.]=$B72,IF(DATOS_[Check Periodo Ref.]="Dentro",DATOS_[Tot Extrasalarial Ef],FALSE)))),
0)</f>
        <v>0</v>
      </c>
      <c r="AR74" s="98">
        <f t="array" ref="AR74">IFERROR(
AVERAGE(IF(DATOS_[Sexo]=$B74,IF(DATOS_[AGRUP. VALOR. PTO.]=$B72,IF(DATOS_[Check Periodo Ref.]="Dentro",DATOS_[TOTAL Retrib Ef],FALSE)))),
0)</f>
        <v>0</v>
      </c>
    </row>
    <row r="75" spans="1:44" ht="17.25" thickBot="1" x14ac:dyDescent="0.35">
      <c r="A75" s="48" t="str">
        <f t="shared" ref="A75" si="83">+A76</f>
        <v>[ocultar]</v>
      </c>
      <c r="B75" s="51" t="s">
        <v>280</v>
      </c>
      <c r="C75" s="91"/>
      <c r="D75" s="52"/>
      <c r="E75" s="139" t="str">
        <f t="shared" ref="E75:AR75" si="84">IFERROR((E76-E77)/E76,"")</f>
        <v/>
      </c>
      <c r="F75" s="179" t="str">
        <f t="shared" si="84"/>
        <v/>
      </c>
      <c r="G75" s="180" t="str">
        <f t="shared" si="84"/>
        <v/>
      </c>
      <c r="H75" s="180" t="str">
        <f t="shared" si="84"/>
        <v/>
      </c>
      <c r="I75" s="180" t="str">
        <f t="shared" si="84"/>
        <v/>
      </c>
      <c r="J75" s="181" t="str">
        <f t="shared" si="84"/>
        <v/>
      </c>
      <c r="K75" s="182" t="str">
        <f t="shared" si="84"/>
        <v/>
      </c>
      <c r="L75" s="182" t="str">
        <f t="shared" si="84"/>
        <v/>
      </c>
      <c r="M75" s="182" t="str">
        <f t="shared" si="84"/>
        <v/>
      </c>
      <c r="N75" s="182" t="str">
        <f t="shared" si="84"/>
        <v/>
      </c>
      <c r="O75" s="182" t="str">
        <f t="shared" si="84"/>
        <v/>
      </c>
      <c r="P75" s="182" t="str">
        <f t="shared" si="84"/>
        <v/>
      </c>
      <c r="Q75" s="182" t="str">
        <f t="shared" si="84"/>
        <v/>
      </c>
      <c r="R75" s="182" t="str">
        <f t="shared" si="84"/>
        <v/>
      </c>
      <c r="S75" s="182" t="str">
        <f t="shared" si="84"/>
        <v/>
      </c>
      <c r="T75" s="182" t="str">
        <f t="shared" si="84"/>
        <v/>
      </c>
      <c r="U75" s="182" t="str">
        <f t="shared" si="84"/>
        <v/>
      </c>
      <c r="V75" s="181" t="str">
        <f t="shared" si="84"/>
        <v/>
      </c>
      <c r="W75" s="181" t="str">
        <f t="shared" si="84"/>
        <v/>
      </c>
      <c r="X75" s="181" t="str">
        <f t="shared" si="84"/>
        <v/>
      </c>
      <c r="Y75" s="181" t="str">
        <f t="shared" si="84"/>
        <v/>
      </c>
      <c r="Z75" s="181" t="str">
        <f t="shared" si="84"/>
        <v/>
      </c>
      <c r="AA75" s="181" t="str">
        <f t="shared" si="84"/>
        <v/>
      </c>
      <c r="AB75" s="181" t="str">
        <f t="shared" si="84"/>
        <v/>
      </c>
      <c r="AC75" s="181" t="str">
        <f t="shared" si="84"/>
        <v/>
      </c>
      <c r="AD75" s="181" t="str">
        <f t="shared" si="84"/>
        <v/>
      </c>
      <c r="AE75" s="181" t="str">
        <f t="shared" si="84"/>
        <v/>
      </c>
      <c r="AF75" s="181" t="str">
        <f t="shared" si="84"/>
        <v/>
      </c>
      <c r="AG75" s="181" t="str">
        <f t="shared" si="84"/>
        <v/>
      </c>
      <c r="AH75" s="181" t="str">
        <f t="shared" si="84"/>
        <v/>
      </c>
      <c r="AI75" s="181" t="str">
        <f t="shared" si="84"/>
        <v/>
      </c>
      <c r="AJ75" s="140" t="str">
        <f t="shared" si="84"/>
        <v/>
      </c>
      <c r="AK75" s="143" t="str">
        <f t="shared" si="84"/>
        <v/>
      </c>
      <c r="AL75" s="184" t="str">
        <f t="shared" si="84"/>
        <v/>
      </c>
      <c r="AM75" s="184" t="str">
        <f t="shared" si="84"/>
        <v/>
      </c>
      <c r="AN75" s="184" t="str">
        <f t="shared" si="84"/>
        <v/>
      </c>
      <c r="AO75" s="184" t="str">
        <f t="shared" si="84"/>
        <v/>
      </c>
      <c r="AP75" s="184" t="str">
        <f t="shared" si="84"/>
        <v/>
      </c>
      <c r="AQ75" s="141" t="str">
        <f t="shared" si="84"/>
        <v/>
      </c>
      <c r="AR75" s="142" t="str">
        <f t="shared" si="84"/>
        <v/>
      </c>
    </row>
    <row r="76" spans="1:44" x14ac:dyDescent="0.3">
      <c r="A76" s="48" t="str">
        <f t="shared" ref="A76" si="85">+IF(C76+C77=0,"[ocultar]","")</f>
        <v>[ocultar]</v>
      </c>
      <c r="B76" s="46" t="s">
        <v>162</v>
      </c>
      <c r="C76" s="45">
        <f t="array" ref="C76">SUM(IF($B76=DATOS_[Sexo],
IF($B75=DATOS_[AGRUP. VALOR. PTO.],
IF("Dentro"=DATOS_[Check Periodo Ref.],
1/(COUNTIFS(DATOS_[Sexo],$B76,DATOS_[AGRUP. VALOR. PTO.],$B75,DATOS_[Check Periodo Ref.],"Dentro",DATOS_[id],DATOS_[id]))))))</f>
        <v>0</v>
      </c>
      <c r="D76" s="47">
        <f>COUNTIFS(DATOS_[AGRUP. VALOR. PTO.],$B75,DATOS_[Sexo],$B76,DATOS_[Check Periodo Ref.],"Dentro")</f>
        <v>0</v>
      </c>
      <c r="E76" s="92">
        <f t="array" ref="E76">IFERROR(
AVERAGE(IF(DATOS_[Sexo]=$B76,IF(DATOS_[AGRUP. VALOR. PTO.]=$B75,IF(DATOS_[Check Periodo Ref.]="Dentro",DATOS_[SALARIO BASE Ef],FALSE)))),
0)</f>
        <v>0</v>
      </c>
      <c r="F76" s="93">
        <f t="array" ref="F76">IFERROR(
AVERAGE((IF(DATOS_[[Sexo]:[Sexo]]=$B76,IF(DATOS_[[AGRUP. VALOR. PTO.]:[AGRUP. VALOR. PTO.]]=$B75,IF(DATOS_[[Check Periodo Ref.]:[Check Periodo Ref.]]="Dentro",DATOS_[Conc.Sal.01]))))),
0)</f>
        <v>0</v>
      </c>
      <c r="G76" s="93">
        <f t="array" ref="G76">IFERROR(
AVERAGE((IF(DATOS_[[Sexo]:[Sexo]]=$B76,IF(DATOS_[[AGRUP. VALOR. PTO.]:[AGRUP. VALOR. PTO.]]=$B75,IF(DATOS_[[Check Periodo Ref.]:[Check Periodo Ref.]]="Dentro",DATOS_[Conc.Sal.02]))))),
0)</f>
        <v>0</v>
      </c>
      <c r="H76" s="93">
        <f t="array" ref="H76">IFERROR(
AVERAGE((IF(DATOS_[[Sexo]:[Sexo]]=$B76,IF(DATOS_[[AGRUP. VALOR. PTO.]:[AGRUP. VALOR. PTO.]]=$B75,IF(DATOS_[[Check Periodo Ref.]:[Check Periodo Ref.]]="Dentro",DATOS_[Conc.Sal.03]))))),
0)</f>
        <v>0</v>
      </c>
      <c r="I76" s="93">
        <f t="array" ref="I76">IFERROR(
AVERAGE((IF(DATOS_[[Sexo]:[Sexo]]=$B76,IF(DATOS_[[AGRUP. VALOR. PTO.]:[AGRUP. VALOR. PTO.]]=$B75,IF(DATOS_[[Check Periodo Ref.]:[Check Periodo Ref.]]="Dentro",DATOS_[Conc.Sal.04]))))),
0)</f>
        <v>0</v>
      </c>
      <c r="J76" s="93">
        <f t="array" ref="J76">IFERROR(
AVERAGE((IF(DATOS_[[Sexo]:[Sexo]]=$B76,IF(DATOS_[[AGRUP. VALOR. PTO.]:[AGRUP. VALOR. PTO.]]=$B75,IF(DATOS_[[Check Periodo Ref.]:[Check Periodo Ref.]]="Dentro",DATOS_[Conc.Sal.05]))))),
0)</f>
        <v>0</v>
      </c>
      <c r="K76" s="93">
        <f t="array" ref="K76">IFERROR(
AVERAGE((IF(DATOS_[[Sexo]:[Sexo]]=$B76,IF(DATOS_[[AGRUP. VALOR. PTO.]:[AGRUP. VALOR. PTO.]]=$B75,IF(DATOS_[[Check Periodo Ref.]:[Check Periodo Ref.]]="Dentro",DATOS_[Conc.Sal.06]))))),
0)</f>
        <v>0</v>
      </c>
      <c r="L76" s="93">
        <f t="array" ref="L76">IFERROR(
AVERAGE((IF(DATOS_[[Sexo]:[Sexo]]=$B76,IF(DATOS_[[AGRUP. VALOR. PTO.]:[AGRUP. VALOR. PTO.]]=$B75,IF(DATOS_[[Check Periodo Ref.]:[Check Periodo Ref.]]="Dentro",DATOS_[Conc.Sal.07]))))),
0)</f>
        <v>0</v>
      </c>
      <c r="M76" s="93">
        <f t="array" ref="M76">IFERROR(
AVERAGE((IF(DATOS_[[Sexo]:[Sexo]]=$B76,IF(DATOS_[[AGRUP. VALOR. PTO.]:[AGRUP. VALOR. PTO.]]=$B75,IF(DATOS_[[Check Periodo Ref.]:[Check Periodo Ref.]]="Dentro",DATOS_[Conc.Sal.08]))))),
0)</f>
        <v>0</v>
      </c>
      <c r="N76" s="93">
        <f t="array" ref="N76">IFERROR(
AVERAGE((IF(DATOS_[[Sexo]:[Sexo]]=$B76,IF(DATOS_[[AGRUP. VALOR. PTO.]:[AGRUP. VALOR. PTO.]]=$B75,IF(DATOS_[[Check Periodo Ref.]:[Check Periodo Ref.]]="Dentro",DATOS_[Conc.Sal.09]))))),
0)</f>
        <v>0</v>
      </c>
      <c r="O76" s="93">
        <f t="array" ref="O76">IFERROR(
AVERAGE((IF(DATOS_[[Sexo]:[Sexo]]=$B76,IF(DATOS_[[AGRUP. VALOR. PTO.]:[AGRUP. VALOR. PTO.]]=$B75,IF(DATOS_[[Check Periodo Ref.]:[Check Periodo Ref.]]="Dentro",DATOS_[Conc.Sal.10]))))),
0)</f>
        <v>0</v>
      </c>
      <c r="P76" s="93">
        <f t="array" ref="P76">IFERROR(
AVERAGE((IF(DATOS_[[Sexo]:[Sexo]]=$B76,IF(DATOS_[[AGRUP. VALOR. PTO.]:[AGRUP. VALOR. PTO.]]=$B75,IF(DATOS_[[Check Periodo Ref.]:[Check Periodo Ref.]]="Dentro",DATOS_[Conc.Sal.11]))))),
0)</f>
        <v>0</v>
      </c>
      <c r="Q76" s="93">
        <f t="array" ref="Q76">IFERROR(
AVERAGE((IF(DATOS_[[Sexo]:[Sexo]]=$B76,IF(DATOS_[[AGRUP. VALOR. PTO.]:[AGRUP. VALOR. PTO.]]=$B75,IF(DATOS_[[Check Periodo Ref.]:[Check Periodo Ref.]]="Dentro",DATOS_[Conc.Sal.12]))))),
0)</f>
        <v>0</v>
      </c>
      <c r="R76" s="93">
        <f t="array" ref="R76">IFERROR(
AVERAGE((IF(DATOS_[[Sexo]:[Sexo]]=$B76,IF(DATOS_[[AGRUP. VALOR. PTO.]:[AGRUP. VALOR. PTO.]]=$B75,IF(DATOS_[[Check Periodo Ref.]:[Check Periodo Ref.]]="Dentro",DATOS_[Conc.Sal.13]))))),
0)</f>
        <v>0</v>
      </c>
      <c r="S76" s="93">
        <f t="array" ref="S76">IFERROR(
AVERAGE((IF(DATOS_[[Sexo]:[Sexo]]=$B76,IF(DATOS_[[AGRUP. VALOR. PTO.]:[AGRUP. VALOR. PTO.]]=$B75,IF(DATOS_[[Check Periodo Ref.]:[Check Periodo Ref.]]="Dentro",DATOS_[Conc.Sal.14]))))),
0)</f>
        <v>0</v>
      </c>
      <c r="T76" s="93">
        <f t="array" ref="T76">IFERROR(
AVERAGE((IF(DATOS_[[Sexo]:[Sexo]]=$B76,IF(DATOS_[[AGRUP. VALOR. PTO.]:[AGRUP. VALOR. PTO.]]=$B75,IF(DATOS_[[Check Periodo Ref.]:[Check Periodo Ref.]]="Dentro",DATOS_[Conc.Sal.15]))))),
0)</f>
        <v>0</v>
      </c>
      <c r="U76" s="93">
        <f t="array" ref="U76">IFERROR(
AVERAGE((IF(DATOS_[[Sexo]:[Sexo]]=$B76,IF(DATOS_[[AGRUP. VALOR. PTO.]:[AGRUP. VALOR. PTO.]]=$B75,IF(DATOS_[[Check Periodo Ref.]:[Check Periodo Ref.]]="Dentro",DATOS_[Conc.Sal.16]))))),
0)</f>
        <v>0</v>
      </c>
      <c r="V76" s="93">
        <f t="array" ref="V76">IFERROR(
AVERAGE((IF(DATOS_[[Sexo]:[Sexo]]=$B76,IF(DATOS_[[AGRUP. VALOR. PTO.]:[AGRUP. VALOR. PTO.]]=$B75,IF(DATOS_[[Check Periodo Ref.]:[Check Periodo Ref.]]="Dentro",DATOS_[Conc.Sal.17]))))),
0)</f>
        <v>0</v>
      </c>
      <c r="W76" s="93">
        <f t="array" ref="W76">IFERROR(
AVERAGE((IF(DATOS_[[Sexo]:[Sexo]]=$B76,IF(DATOS_[[AGRUP. VALOR. PTO.]:[AGRUP. VALOR. PTO.]]=$B75,IF(DATOS_[[Check Periodo Ref.]:[Check Periodo Ref.]]="Dentro",DATOS_[Conc.Sal.18]))))),
0)</f>
        <v>0</v>
      </c>
      <c r="X76" s="93">
        <f t="array" ref="X76">IFERROR(
AVERAGE((IF(DATOS_[[Sexo]:[Sexo]]=$B76,IF(DATOS_[[AGRUP. VALOR. PTO.]:[AGRUP. VALOR. PTO.]]=$B75,IF(DATOS_[[Check Periodo Ref.]:[Check Periodo Ref.]]="Dentro",DATOS_[Conc.Sal.19]))))),
0)</f>
        <v>0</v>
      </c>
      <c r="Y76" s="93">
        <f t="array" ref="Y76">IFERROR(
AVERAGE((IF(DATOS_[[Sexo]:[Sexo]]=$B76,IF(DATOS_[[AGRUP. VALOR. PTO.]:[AGRUP. VALOR. PTO.]]=$B75,IF(DATOS_[[Check Periodo Ref.]:[Check Periodo Ref.]]="Dentro",DATOS_[Conc.Sal.20]))))),
0)</f>
        <v>0</v>
      </c>
      <c r="Z76" s="93">
        <f t="array" ref="Z76">IFERROR(
AVERAGE((IF(DATOS_[[Sexo]:[Sexo]]=$B76,IF(DATOS_[[AGRUP. VALOR. PTO.]:[AGRUP. VALOR. PTO.]]=$B75,IF(DATOS_[[Check Periodo Ref.]:[Check Periodo Ref.]]="Dentro",DATOS_[Conc.Sal.21]))))),
0)</f>
        <v>0</v>
      </c>
      <c r="AA76" s="93">
        <f t="array" ref="AA76">IFERROR(
AVERAGE((IF(DATOS_[[Sexo]:[Sexo]]=$B76,IF(DATOS_[[AGRUP. VALOR. PTO.]:[AGRUP. VALOR. PTO.]]=$B75,IF(DATOS_[[Check Periodo Ref.]:[Check Periodo Ref.]]="Dentro",DATOS_[Conc.Sal.22]))))),
0)</f>
        <v>0</v>
      </c>
      <c r="AB76" s="93">
        <f t="array" ref="AB76">IFERROR(
AVERAGE((IF(DATOS_[[Sexo]:[Sexo]]=$B76,IF(DATOS_[[AGRUP. VALOR. PTO.]:[AGRUP. VALOR. PTO.]]=$B75,IF(DATOS_[[Check Periodo Ref.]:[Check Periodo Ref.]]="Dentro",DATOS_[Conc.Sal.23]))))),
0)</f>
        <v>0</v>
      </c>
      <c r="AC76" s="93">
        <f t="array" ref="AC76">IFERROR(
AVERAGE((IF(DATOS_[[Sexo]:[Sexo]]=$B76,IF(DATOS_[[AGRUP. VALOR. PTO.]:[AGRUP. VALOR. PTO.]]=$B75,IF(DATOS_[[Check Periodo Ref.]:[Check Periodo Ref.]]="Dentro",DATOS_[Conc.Sal.24]))))),
0)</f>
        <v>0</v>
      </c>
      <c r="AD76" s="93">
        <f t="array" ref="AD76">IFERROR(
AVERAGE((IF(DATOS_[[Sexo]:[Sexo]]=$B76,IF(DATOS_[[AGRUP. VALOR. PTO.]:[AGRUP. VALOR. PTO.]]=$B75,IF(DATOS_[[Check Periodo Ref.]:[Check Periodo Ref.]]="Dentro",DATOS_[Conc.Sal.25]))))),
0)</f>
        <v>0</v>
      </c>
      <c r="AE76" s="93">
        <f t="array" ref="AE76">IFERROR(
AVERAGE((IF(DATOS_[[Sexo]:[Sexo]]=$B76,IF(DATOS_[[AGRUP. VALOR. PTO.]:[AGRUP. VALOR. PTO.]]=$B75,IF(DATOS_[[Check Periodo Ref.]:[Check Periodo Ref.]]="Dentro",DATOS_[Conc.Sal.26]))))),
0)</f>
        <v>0</v>
      </c>
      <c r="AF76" s="93">
        <f t="array" ref="AF76">IFERROR(
AVERAGE((IF(DATOS_[[Sexo]:[Sexo]]=$B76,IF(DATOS_[[AGRUP. VALOR. PTO.]:[AGRUP. VALOR. PTO.]]=$B75,IF(DATOS_[[Check Periodo Ref.]:[Check Periodo Ref.]]="Dentro",DATOS_[Conc.Sal.27]))))),
0)</f>
        <v>0</v>
      </c>
      <c r="AG76" s="93">
        <f t="array" ref="AG76">IFERROR(
AVERAGE((IF(DATOS_[[Sexo]:[Sexo]]=$B76,IF(DATOS_[[AGRUP. VALOR. PTO.]:[AGRUP. VALOR. PTO.]]=$B75,IF(DATOS_[[Check Periodo Ref.]:[Check Periodo Ref.]]="Dentro",DATOS_[Conc.Sal.28]))))),
0)</f>
        <v>0</v>
      </c>
      <c r="AH76" s="93">
        <f t="array" ref="AH76">IFERROR(
AVERAGE((IF(DATOS_[[Sexo]:[Sexo]]=$B76,IF(DATOS_[[AGRUP. VALOR. PTO.]:[AGRUP. VALOR. PTO.]]=$B75,IF(DATOS_[[Check Periodo Ref.]:[Check Periodo Ref.]]="Dentro",DATOS_[Conc.Sal.29]))))),
0)</f>
        <v>0</v>
      </c>
      <c r="AI76" s="93">
        <f t="array" ref="AI76">IFERROR(
AVERAGE((IF(DATOS_[[Sexo]:[Sexo]]=$B76,IF(DATOS_[[AGRUP. VALOR. PTO.]:[AGRUP. VALOR. PTO.]]=$B75,IF(DATOS_[[Check Periodo Ref.]:[Check Periodo Ref.]]="Dentro",DATOS_[Conc.Sal.30]))))),
0)</f>
        <v>0</v>
      </c>
      <c r="AJ76" s="94">
        <f t="array" ref="AJ76">IFERROR(
AVERAGE(IF(DATOS_[Sexo]=$B76,IF(DATOS_[AGRUP. VALOR. PTO.]=$B75,IF(DATOS_[Check Periodo Ref.]="Dentro",DATOS_[Tot COMPL.SAL Ef],FALSE)))),
0)</f>
        <v>0</v>
      </c>
      <c r="AK76" s="96">
        <f t="array" ref="AK76">IFERROR(
AVERAGE(IF(DATOS_[Sexo]=$B76,IF(DATOS_[AGRUP. VALOR. PTO.]=$B75,IF(DATOS_[Check Periodo Ref.]="Dentro",DATOS_[TOTAL SALARIO Ef],FALSE)))),
0)</f>
        <v>0</v>
      </c>
      <c r="AL76" s="95">
        <f t="array" ref="AL76">IFERROR(
AVERAGE((IF(DATOS_[[Sexo]:[Sexo]]=$B76,IF(DATOS_[[AGRUP. VALOR. PTO.]:[AGRUP. VALOR. PTO.]]=$B75,IF(DATOS_[[Check Periodo Ref.]:[Check Periodo Ref.]]="Dentro",DATOS_[C.Extra.01]))))),
0)</f>
        <v>0</v>
      </c>
      <c r="AM76" s="95">
        <f t="array" ref="AM76">IFERROR(
AVERAGE((IF(DATOS_[[Sexo]:[Sexo]]=$B76,IF(DATOS_[[AGRUP. VALOR. PTO.]:[AGRUP. VALOR. PTO.]]=$B75,IF(DATOS_[[Check Periodo Ref.]:[Check Periodo Ref.]]="Dentro",DATOS_[C.Extra.02]))))),
0)</f>
        <v>0</v>
      </c>
      <c r="AN76" s="95">
        <f t="array" ref="AN76">IFERROR(
AVERAGE((IF(DATOS_[[Sexo]:[Sexo]]=$B76,IF(DATOS_[[AGRUP. VALOR. PTO.]:[AGRUP. VALOR. PTO.]]=$B75,IF(DATOS_[[Check Periodo Ref.]:[Check Periodo Ref.]]="Dentro",DATOS_[C.Extra.03]))))),
0)</f>
        <v>0</v>
      </c>
      <c r="AO76" s="95">
        <f t="array" ref="AO76">IFERROR(
AVERAGE((IF(DATOS_[[Sexo]:[Sexo]]=$B76,IF(DATOS_[[AGRUP. VALOR. PTO.]:[AGRUP. VALOR. PTO.]]=$B75,IF(DATOS_[[Check Periodo Ref.]:[Check Periodo Ref.]]="Dentro",DATOS_[C.Extra.04]))))),
0)</f>
        <v>0</v>
      </c>
      <c r="AP76" s="95">
        <f t="array" ref="AP76">IFERROR(
AVERAGE((IF(DATOS_[[Sexo]:[Sexo]]=$B76,IF(DATOS_[[AGRUP. VALOR. PTO.]:[AGRUP. VALOR. PTO.]]=$B75,IF(DATOS_[[Check Periodo Ref.]:[Check Periodo Ref.]]="Dentro",DATOS_[C.Extra.05]))))),
0)</f>
        <v>0</v>
      </c>
      <c r="AQ76" s="97">
        <f t="array" ref="AQ76">IFERROR(
AVERAGE(IF(DATOS_[Sexo]=$B76,IF(DATOS_[AGRUP. VALOR. PTO.]=$B75,IF(DATOS_[Check Periodo Ref.]="Dentro",DATOS_[Tot Extrasalarial Ef],FALSE)))),
0)</f>
        <v>0</v>
      </c>
      <c r="AR76" s="98">
        <f t="array" ref="AR76">IFERROR(
AVERAGE(IF(DATOS_[Sexo]=$B76,IF(DATOS_[AGRUP. VALOR. PTO.]=$B75,IF(DATOS_[Check Periodo Ref.]="Dentro",DATOS_[TOTAL Retrib Ef],FALSE)))),
0)</f>
        <v>0</v>
      </c>
    </row>
    <row r="77" spans="1:44" x14ac:dyDescent="0.3">
      <c r="A77" s="48" t="str">
        <f t="shared" ref="A77" si="86">+A76</f>
        <v>[ocultar]</v>
      </c>
      <c r="B77" s="46" t="s">
        <v>163</v>
      </c>
      <c r="C77" s="45">
        <f t="array" ref="C77">SUM(IF($B77=DATOS_[Sexo],
IF($B75=DATOS_[AGRUP. VALOR. PTO.],
IF("Dentro"=DATOS_[Check Periodo Ref.],
1/(COUNTIFS(DATOS_[Sexo],$B77,DATOS_[AGRUP. VALOR. PTO.],$B75,DATOS_[Check Periodo Ref.],"Dentro",DATOS_[id],DATOS_[id]))))))</f>
        <v>0</v>
      </c>
      <c r="D77" s="47">
        <f>COUNTIFS(DATOS_[AGRUP. VALOR. PTO.],$B75,DATOS_[Sexo],$B77,DATOS_[Check Periodo Ref.],"Dentro")</f>
        <v>0</v>
      </c>
      <c r="E77" s="92">
        <f t="array" ref="E77">IFERROR(
AVERAGE(IF(DATOS_[Sexo]=$B77,IF(DATOS_[AGRUP. VALOR. PTO.]=$B75,IF(DATOS_[Check Periodo Ref.]="Dentro",DATOS_[SALARIO BASE Ef],FALSE)))),
0)</f>
        <v>0</v>
      </c>
      <c r="F77" s="93">
        <f t="array" ref="F77">IFERROR(
AVERAGE((IF(DATOS_[[Sexo]:[Sexo]]=$B77,IF(DATOS_[[AGRUP. VALOR. PTO.]:[AGRUP. VALOR. PTO.]]=$B75,IF(DATOS_[[Check Periodo Ref.]:[Check Periodo Ref.]]="Dentro",DATOS_[Conc.Sal.01]))))),
0)</f>
        <v>0</v>
      </c>
      <c r="G77" s="93">
        <f t="array" ref="G77">IFERROR(
AVERAGE((IF(DATOS_[[Sexo]:[Sexo]]=$B77,IF(DATOS_[[AGRUP. VALOR. PTO.]:[AGRUP. VALOR. PTO.]]=$B75,IF(DATOS_[[Check Periodo Ref.]:[Check Periodo Ref.]]="Dentro",DATOS_[Conc.Sal.02]))))),
0)</f>
        <v>0</v>
      </c>
      <c r="H77" s="93">
        <f t="array" ref="H77">IFERROR(
AVERAGE((IF(DATOS_[[Sexo]:[Sexo]]=$B77,IF(DATOS_[[AGRUP. VALOR. PTO.]:[AGRUP. VALOR. PTO.]]=$B75,IF(DATOS_[[Check Periodo Ref.]:[Check Periodo Ref.]]="Dentro",DATOS_[Conc.Sal.03]))))),
0)</f>
        <v>0</v>
      </c>
      <c r="I77" s="93">
        <f t="array" ref="I77">IFERROR(
AVERAGE((IF(DATOS_[[Sexo]:[Sexo]]=$B77,IF(DATOS_[[AGRUP. VALOR. PTO.]:[AGRUP. VALOR. PTO.]]=$B75,IF(DATOS_[[Check Periodo Ref.]:[Check Periodo Ref.]]="Dentro",DATOS_[Conc.Sal.04]))))),
0)</f>
        <v>0</v>
      </c>
      <c r="J77" s="93">
        <f t="array" ref="J77">IFERROR(
AVERAGE((IF(DATOS_[[Sexo]:[Sexo]]=$B77,IF(DATOS_[[AGRUP. VALOR. PTO.]:[AGRUP. VALOR. PTO.]]=$B75,IF(DATOS_[[Check Periodo Ref.]:[Check Periodo Ref.]]="Dentro",DATOS_[Conc.Sal.05]))))),
0)</f>
        <v>0</v>
      </c>
      <c r="K77" s="93">
        <f t="array" ref="K77">IFERROR(
AVERAGE((IF(DATOS_[[Sexo]:[Sexo]]=$B77,IF(DATOS_[[AGRUP. VALOR. PTO.]:[AGRUP. VALOR. PTO.]]=$B75,IF(DATOS_[[Check Periodo Ref.]:[Check Periodo Ref.]]="Dentro",DATOS_[Conc.Sal.06]))))),
0)</f>
        <v>0</v>
      </c>
      <c r="L77" s="93">
        <f t="array" ref="L77">IFERROR(
AVERAGE((IF(DATOS_[[Sexo]:[Sexo]]=$B77,IF(DATOS_[[AGRUP. VALOR. PTO.]:[AGRUP. VALOR. PTO.]]=$B75,IF(DATOS_[[Check Periodo Ref.]:[Check Periodo Ref.]]="Dentro",DATOS_[Conc.Sal.07]))))),
0)</f>
        <v>0</v>
      </c>
      <c r="M77" s="93">
        <f t="array" ref="M77">IFERROR(
AVERAGE((IF(DATOS_[[Sexo]:[Sexo]]=$B77,IF(DATOS_[[AGRUP. VALOR. PTO.]:[AGRUP. VALOR. PTO.]]=$B75,IF(DATOS_[[Check Periodo Ref.]:[Check Periodo Ref.]]="Dentro",DATOS_[Conc.Sal.08]))))),
0)</f>
        <v>0</v>
      </c>
      <c r="N77" s="93">
        <f t="array" ref="N77">IFERROR(
AVERAGE((IF(DATOS_[[Sexo]:[Sexo]]=$B77,IF(DATOS_[[AGRUP. VALOR. PTO.]:[AGRUP. VALOR. PTO.]]=$B75,IF(DATOS_[[Check Periodo Ref.]:[Check Periodo Ref.]]="Dentro",DATOS_[Conc.Sal.09]))))),
0)</f>
        <v>0</v>
      </c>
      <c r="O77" s="93">
        <f t="array" ref="O77">IFERROR(
AVERAGE((IF(DATOS_[[Sexo]:[Sexo]]=$B77,IF(DATOS_[[AGRUP. VALOR. PTO.]:[AGRUP. VALOR. PTO.]]=$B75,IF(DATOS_[[Check Periodo Ref.]:[Check Periodo Ref.]]="Dentro",DATOS_[Conc.Sal.10]))))),
0)</f>
        <v>0</v>
      </c>
      <c r="P77" s="93">
        <f t="array" ref="P77">IFERROR(
AVERAGE((IF(DATOS_[[Sexo]:[Sexo]]=$B77,IF(DATOS_[[AGRUP. VALOR. PTO.]:[AGRUP. VALOR. PTO.]]=$B75,IF(DATOS_[[Check Periodo Ref.]:[Check Periodo Ref.]]="Dentro",DATOS_[Conc.Sal.11]))))),
0)</f>
        <v>0</v>
      </c>
      <c r="Q77" s="93">
        <f t="array" ref="Q77">IFERROR(
AVERAGE((IF(DATOS_[[Sexo]:[Sexo]]=$B77,IF(DATOS_[[AGRUP. VALOR. PTO.]:[AGRUP. VALOR. PTO.]]=$B75,IF(DATOS_[[Check Periodo Ref.]:[Check Periodo Ref.]]="Dentro",DATOS_[Conc.Sal.12]))))),
0)</f>
        <v>0</v>
      </c>
      <c r="R77" s="93">
        <f t="array" ref="R77">IFERROR(
AVERAGE((IF(DATOS_[[Sexo]:[Sexo]]=$B77,IF(DATOS_[[AGRUP. VALOR. PTO.]:[AGRUP. VALOR. PTO.]]=$B75,IF(DATOS_[[Check Periodo Ref.]:[Check Periodo Ref.]]="Dentro",DATOS_[Conc.Sal.13]))))),
0)</f>
        <v>0</v>
      </c>
      <c r="S77" s="93">
        <f t="array" ref="S77">IFERROR(
AVERAGE((IF(DATOS_[[Sexo]:[Sexo]]=$B77,IF(DATOS_[[AGRUP. VALOR. PTO.]:[AGRUP. VALOR. PTO.]]=$B75,IF(DATOS_[[Check Periodo Ref.]:[Check Periodo Ref.]]="Dentro",DATOS_[Conc.Sal.14]))))),
0)</f>
        <v>0</v>
      </c>
      <c r="T77" s="93">
        <f t="array" ref="T77">IFERROR(
AVERAGE((IF(DATOS_[[Sexo]:[Sexo]]=$B77,IF(DATOS_[[AGRUP. VALOR. PTO.]:[AGRUP. VALOR. PTO.]]=$B75,IF(DATOS_[[Check Periodo Ref.]:[Check Periodo Ref.]]="Dentro",DATOS_[Conc.Sal.15]))))),
0)</f>
        <v>0</v>
      </c>
      <c r="U77" s="93">
        <f t="array" ref="U77">IFERROR(
AVERAGE((IF(DATOS_[[Sexo]:[Sexo]]=$B77,IF(DATOS_[[AGRUP. VALOR. PTO.]:[AGRUP. VALOR. PTO.]]=$B75,IF(DATOS_[[Check Periodo Ref.]:[Check Periodo Ref.]]="Dentro",DATOS_[Conc.Sal.16]))))),
0)</f>
        <v>0</v>
      </c>
      <c r="V77" s="93">
        <f t="array" ref="V77">IFERROR(
AVERAGE((IF(DATOS_[[Sexo]:[Sexo]]=$B77,IF(DATOS_[[AGRUP. VALOR. PTO.]:[AGRUP. VALOR. PTO.]]=$B75,IF(DATOS_[[Check Periodo Ref.]:[Check Periodo Ref.]]="Dentro",DATOS_[Conc.Sal.17]))))),
0)</f>
        <v>0</v>
      </c>
      <c r="W77" s="93">
        <f t="array" ref="W77">IFERROR(
AVERAGE((IF(DATOS_[[Sexo]:[Sexo]]=$B77,IF(DATOS_[[AGRUP. VALOR. PTO.]:[AGRUP. VALOR. PTO.]]=$B75,IF(DATOS_[[Check Periodo Ref.]:[Check Periodo Ref.]]="Dentro",DATOS_[Conc.Sal.18]))))),
0)</f>
        <v>0</v>
      </c>
      <c r="X77" s="93">
        <f t="array" ref="X77">IFERROR(
AVERAGE((IF(DATOS_[[Sexo]:[Sexo]]=$B77,IF(DATOS_[[AGRUP. VALOR. PTO.]:[AGRUP. VALOR. PTO.]]=$B75,IF(DATOS_[[Check Periodo Ref.]:[Check Periodo Ref.]]="Dentro",DATOS_[Conc.Sal.19]))))),
0)</f>
        <v>0</v>
      </c>
      <c r="Y77" s="93">
        <f t="array" ref="Y77">IFERROR(
AVERAGE((IF(DATOS_[[Sexo]:[Sexo]]=$B77,IF(DATOS_[[AGRUP. VALOR. PTO.]:[AGRUP. VALOR. PTO.]]=$B75,IF(DATOS_[[Check Periodo Ref.]:[Check Periodo Ref.]]="Dentro",DATOS_[Conc.Sal.20]))))),
0)</f>
        <v>0</v>
      </c>
      <c r="Z77" s="93">
        <f t="array" ref="Z77">IFERROR(
AVERAGE((IF(DATOS_[[Sexo]:[Sexo]]=$B77,IF(DATOS_[[AGRUP. VALOR. PTO.]:[AGRUP. VALOR. PTO.]]=$B75,IF(DATOS_[[Check Periodo Ref.]:[Check Periodo Ref.]]="Dentro",DATOS_[Conc.Sal.21]))))),
0)</f>
        <v>0</v>
      </c>
      <c r="AA77" s="93">
        <f t="array" ref="AA77">IFERROR(
AVERAGE((IF(DATOS_[[Sexo]:[Sexo]]=$B77,IF(DATOS_[[AGRUP. VALOR. PTO.]:[AGRUP. VALOR. PTO.]]=$B75,IF(DATOS_[[Check Periodo Ref.]:[Check Periodo Ref.]]="Dentro",DATOS_[Conc.Sal.22]))))),
0)</f>
        <v>0</v>
      </c>
      <c r="AB77" s="93">
        <f t="array" ref="AB77">IFERROR(
AVERAGE((IF(DATOS_[[Sexo]:[Sexo]]=$B77,IF(DATOS_[[AGRUP. VALOR. PTO.]:[AGRUP. VALOR. PTO.]]=$B75,IF(DATOS_[[Check Periodo Ref.]:[Check Periodo Ref.]]="Dentro",DATOS_[Conc.Sal.23]))))),
0)</f>
        <v>0</v>
      </c>
      <c r="AC77" s="93">
        <f t="array" ref="AC77">IFERROR(
AVERAGE((IF(DATOS_[[Sexo]:[Sexo]]=$B77,IF(DATOS_[[AGRUP. VALOR. PTO.]:[AGRUP. VALOR. PTO.]]=$B75,IF(DATOS_[[Check Periodo Ref.]:[Check Periodo Ref.]]="Dentro",DATOS_[Conc.Sal.24]))))),
0)</f>
        <v>0</v>
      </c>
      <c r="AD77" s="93">
        <f t="array" ref="AD77">IFERROR(
AVERAGE((IF(DATOS_[[Sexo]:[Sexo]]=$B77,IF(DATOS_[[AGRUP. VALOR. PTO.]:[AGRUP. VALOR. PTO.]]=$B75,IF(DATOS_[[Check Periodo Ref.]:[Check Periodo Ref.]]="Dentro",DATOS_[Conc.Sal.25]))))),
0)</f>
        <v>0</v>
      </c>
      <c r="AE77" s="93">
        <f t="array" ref="AE77">IFERROR(
AVERAGE((IF(DATOS_[[Sexo]:[Sexo]]=$B77,IF(DATOS_[[AGRUP. VALOR. PTO.]:[AGRUP. VALOR. PTO.]]=$B75,IF(DATOS_[[Check Periodo Ref.]:[Check Periodo Ref.]]="Dentro",DATOS_[Conc.Sal.26]))))),
0)</f>
        <v>0</v>
      </c>
      <c r="AF77" s="93">
        <f t="array" ref="AF77">IFERROR(
AVERAGE((IF(DATOS_[[Sexo]:[Sexo]]=$B77,IF(DATOS_[[AGRUP. VALOR. PTO.]:[AGRUP. VALOR. PTO.]]=$B75,IF(DATOS_[[Check Periodo Ref.]:[Check Periodo Ref.]]="Dentro",DATOS_[Conc.Sal.27]))))),
0)</f>
        <v>0</v>
      </c>
      <c r="AG77" s="93">
        <f t="array" ref="AG77">IFERROR(
AVERAGE((IF(DATOS_[[Sexo]:[Sexo]]=$B77,IF(DATOS_[[AGRUP. VALOR. PTO.]:[AGRUP. VALOR. PTO.]]=$B75,IF(DATOS_[[Check Periodo Ref.]:[Check Periodo Ref.]]="Dentro",DATOS_[Conc.Sal.28]))))),
0)</f>
        <v>0</v>
      </c>
      <c r="AH77" s="93">
        <f t="array" ref="AH77">IFERROR(
AVERAGE((IF(DATOS_[[Sexo]:[Sexo]]=$B77,IF(DATOS_[[AGRUP. VALOR. PTO.]:[AGRUP. VALOR. PTO.]]=$B75,IF(DATOS_[[Check Periodo Ref.]:[Check Periodo Ref.]]="Dentro",DATOS_[Conc.Sal.29]))))),
0)</f>
        <v>0</v>
      </c>
      <c r="AI77" s="93">
        <f t="array" ref="AI77">IFERROR(
AVERAGE((IF(DATOS_[[Sexo]:[Sexo]]=$B77,IF(DATOS_[[AGRUP. VALOR. PTO.]:[AGRUP. VALOR. PTO.]]=$B75,IF(DATOS_[[Check Periodo Ref.]:[Check Periodo Ref.]]="Dentro",DATOS_[Conc.Sal.30]))))),
0)</f>
        <v>0</v>
      </c>
      <c r="AJ77" s="94">
        <f t="array" ref="AJ77">IFERROR(
AVERAGE(IF(DATOS_[Sexo]=$B77,IF(DATOS_[AGRUP. VALOR. PTO.]=$B75,IF(DATOS_[Check Periodo Ref.]="Dentro",DATOS_[Tot COMPL.SAL Ef],FALSE)))),
0)</f>
        <v>0</v>
      </c>
      <c r="AK77" s="96">
        <f t="array" ref="AK77">IFERROR(
AVERAGE(IF(DATOS_[Sexo]=$B77,IF(DATOS_[AGRUP. VALOR. PTO.]=$B75,IF(DATOS_[Check Periodo Ref.]="Dentro",DATOS_[TOTAL SALARIO Ef],FALSE)))),
0)</f>
        <v>0</v>
      </c>
      <c r="AL77" s="95">
        <f t="array" ref="AL77">IFERROR(
AVERAGE((IF(DATOS_[[Sexo]:[Sexo]]=$B77,IF(DATOS_[[AGRUP. VALOR. PTO.]:[AGRUP. VALOR. PTO.]]=$B75,IF(DATOS_[[Check Periodo Ref.]:[Check Periodo Ref.]]="Dentro",DATOS_[C.Extra.01]))))),
0)</f>
        <v>0</v>
      </c>
      <c r="AM77" s="95">
        <f t="array" ref="AM77">IFERROR(
AVERAGE((IF(DATOS_[[Sexo]:[Sexo]]=$B77,IF(DATOS_[[AGRUP. VALOR. PTO.]:[AGRUP. VALOR. PTO.]]=$B75,IF(DATOS_[[Check Periodo Ref.]:[Check Periodo Ref.]]="Dentro",DATOS_[C.Extra.02]))))),
0)</f>
        <v>0</v>
      </c>
      <c r="AN77" s="95">
        <f t="array" ref="AN77">IFERROR(
AVERAGE((IF(DATOS_[[Sexo]:[Sexo]]=$B77,IF(DATOS_[[AGRUP. VALOR. PTO.]:[AGRUP. VALOR. PTO.]]=$B75,IF(DATOS_[[Check Periodo Ref.]:[Check Periodo Ref.]]="Dentro",DATOS_[C.Extra.03]))))),
0)</f>
        <v>0</v>
      </c>
      <c r="AO77" s="95">
        <f t="array" ref="AO77">IFERROR(
AVERAGE((IF(DATOS_[[Sexo]:[Sexo]]=$B77,IF(DATOS_[[AGRUP. VALOR. PTO.]:[AGRUP. VALOR. PTO.]]=$B75,IF(DATOS_[[Check Periodo Ref.]:[Check Periodo Ref.]]="Dentro",DATOS_[C.Extra.04]))))),
0)</f>
        <v>0</v>
      </c>
      <c r="AP77" s="95">
        <f t="array" ref="AP77">IFERROR(
AVERAGE((IF(DATOS_[[Sexo]:[Sexo]]=$B77,IF(DATOS_[[AGRUP. VALOR. PTO.]:[AGRUP. VALOR. PTO.]]=$B75,IF(DATOS_[[Check Periodo Ref.]:[Check Periodo Ref.]]="Dentro",DATOS_[C.Extra.05]))))),
0)</f>
        <v>0</v>
      </c>
      <c r="AQ77" s="97">
        <f t="array" ref="AQ77">IFERROR(
AVERAGE(IF(DATOS_[Sexo]=$B77,IF(DATOS_[AGRUP. VALOR. PTO.]=$B75,IF(DATOS_[Check Periodo Ref.]="Dentro",DATOS_[Tot Extrasalarial Ef],FALSE)))),
0)</f>
        <v>0</v>
      </c>
      <c r="AR77" s="98">
        <f t="array" ref="AR77">IFERROR(
AVERAGE(IF(DATOS_[Sexo]=$B77,IF(DATOS_[AGRUP. VALOR. PTO.]=$B75,IF(DATOS_[Check Periodo Ref.]="Dentro",DATOS_[TOTAL Retrib Ef],FALSE)))),
0)</f>
        <v>0</v>
      </c>
    </row>
    <row r="78" spans="1:44" ht="17.25" thickBot="1" x14ac:dyDescent="0.35">
      <c r="A78" s="48" t="str">
        <f t="shared" ref="A78" si="87">+A79</f>
        <v>[ocultar]</v>
      </c>
      <c r="B78" s="51" t="s">
        <v>281</v>
      </c>
      <c r="C78" s="91"/>
      <c r="D78" s="52"/>
      <c r="E78" s="139" t="str">
        <f t="shared" ref="E78:AR78" si="88">IFERROR((E79-E80)/E79,"")</f>
        <v/>
      </c>
      <c r="F78" s="179" t="str">
        <f t="shared" si="88"/>
        <v/>
      </c>
      <c r="G78" s="180" t="str">
        <f t="shared" si="88"/>
        <v/>
      </c>
      <c r="H78" s="180" t="str">
        <f t="shared" si="88"/>
        <v/>
      </c>
      <c r="I78" s="180" t="str">
        <f t="shared" si="88"/>
        <v/>
      </c>
      <c r="J78" s="181" t="str">
        <f t="shared" si="88"/>
        <v/>
      </c>
      <c r="K78" s="182" t="str">
        <f t="shared" si="88"/>
        <v/>
      </c>
      <c r="L78" s="182" t="str">
        <f t="shared" si="88"/>
        <v/>
      </c>
      <c r="M78" s="182" t="str">
        <f t="shared" si="88"/>
        <v/>
      </c>
      <c r="N78" s="182" t="str">
        <f t="shared" si="88"/>
        <v/>
      </c>
      <c r="O78" s="182" t="str">
        <f t="shared" si="88"/>
        <v/>
      </c>
      <c r="P78" s="182" t="str">
        <f t="shared" si="88"/>
        <v/>
      </c>
      <c r="Q78" s="182" t="str">
        <f t="shared" si="88"/>
        <v/>
      </c>
      <c r="R78" s="182" t="str">
        <f t="shared" si="88"/>
        <v/>
      </c>
      <c r="S78" s="182" t="str">
        <f t="shared" si="88"/>
        <v/>
      </c>
      <c r="T78" s="182" t="str">
        <f t="shared" si="88"/>
        <v/>
      </c>
      <c r="U78" s="182" t="str">
        <f t="shared" si="88"/>
        <v/>
      </c>
      <c r="V78" s="181" t="str">
        <f t="shared" si="88"/>
        <v/>
      </c>
      <c r="W78" s="181" t="str">
        <f t="shared" si="88"/>
        <v/>
      </c>
      <c r="X78" s="181" t="str">
        <f t="shared" si="88"/>
        <v/>
      </c>
      <c r="Y78" s="181" t="str">
        <f t="shared" si="88"/>
        <v/>
      </c>
      <c r="Z78" s="181" t="str">
        <f t="shared" si="88"/>
        <v/>
      </c>
      <c r="AA78" s="181" t="str">
        <f t="shared" si="88"/>
        <v/>
      </c>
      <c r="AB78" s="181" t="str">
        <f t="shared" si="88"/>
        <v/>
      </c>
      <c r="AC78" s="181" t="str">
        <f t="shared" si="88"/>
        <v/>
      </c>
      <c r="AD78" s="181" t="str">
        <f t="shared" si="88"/>
        <v/>
      </c>
      <c r="AE78" s="181" t="str">
        <f t="shared" si="88"/>
        <v/>
      </c>
      <c r="AF78" s="181" t="str">
        <f t="shared" si="88"/>
        <v/>
      </c>
      <c r="AG78" s="181" t="str">
        <f t="shared" si="88"/>
        <v/>
      </c>
      <c r="AH78" s="181" t="str">
        <f t="shared" si="88"/>
        <v/>
      </c>
      <c r="AI78" s="181" t="str">
        <f t="shared" si="88"/>
        <v/>
      </c>
      <c r="AJ78" s="140" t="str">
        <f t="shared" si="88"/>
        <v/>
      </c>
      <c r="AK78" s="143" t="str">
        <f t="shared" si="88"/>
        <v/>
      </c>
      <c r="AL78" s="184" t="str">
        <f t="shared" si="88"/>
        <v/>
      </c>
      <c r="AM78" s="184" t="str">
        <f t="shared" si="88"/>
        <v/>
      </c>
      <c r="AN78" s="184" t="str">
        <f t="shared" si="88"/>
        <v/>
      </c>
      <c r="AO78" s="184" t="str">
        <f t="shared" si="88"/>
        <v/>
      </c>
      <c r="AP78" s="184" t="str">
        <f t="shared" si="88"/>
        <v/>
      </c>
      <c r="AQ78" s="141" t="str">
        <f t="shared" si="88"/>
        <v/>
      </c>
      <c r="AR78" s="142" t="str">
        <f t="shared" si="88"/>
        <v/>
      </c>
    </row>
    <row r="79" spans="1:44" x14ac:dyDescent="0.3">
      <c r="A79" s="48" t="str">
        <f t="shared" ref="A79" si="89">+IF(C79+C80=0,"[ocultar]","")</f>
        <v>[ocultar]</v>
      </c>
      <c r="B79" s="46" t="s">
        <v>162</v>
      </c>
      <c r="C79" s="45">
        <f t="array" ref="C79">SUM(IF($B79=DATOS_[Sexo],
IF($B78=DATOS_[AGRUP. VALOR. PTO.],
IF("Dentro"=DATOS_[Check Periodo Ref.],
1/(COUNTIFS(DATOS_[Sexo],$B79,DATOS_[AGRUP. VALOR. PTO.],$B78,DATOS_[Check Periodo Ref.],"Dentro",DATOS_[id],DATOS_[id]))))))</f>
        <v>0</v>
      </c>
      <c r="D79" s="47">
        <f>COUNTIFS(DATOS_[AGRUP. VALOR. PTO.],$B78,DATOS_[Sexo],$B79,DATOS_[Check Periodo Ref.],"Dentro")</f>
        <v>0</v>
      </c>
      <c r="E79" s="92">
        <f t="array" ref="E79">IFERROR(
AVERAGE(IF(DATOS_[Sexo]=$B79,IF(DATOS_[AGRUP. VALOR. PTO.]=$B78,IF(DATOS_[Check Periodo Ref.]="Dentro",DATOS_[SALARIO BASE Ef],FALSE)))),
0)</f>
        <v>0</v>
      </c>
      <c r="F79" s="93">
        <f t="array" ref="F79">IFERROR(
AVERAGE((IF(DATOS_[[Sexo]:[Sexo]]=$B79,IF(DATOS_[[AGRUP. VALOR. PTO.]:[AGRUP. VALOR. PTO.]]=$B78,IF(DATOS_[[Check Periodo Ref.]:[Check Periodo Ref.]]="Dentro",DATOS_[Conc.Sal.01]))))),
0)</f>
        <v>0</v>
      </c>
      <c r="G79" s="93">
        <f t="array" ref="G79">IFERROR(
AVERAGE((IF(DATOS_[[Sexo]:[Sexo]]=$B79,IF(DATOS_[[AGRUP. VALOR. PTO.]:[AGRUP. VALOR. PTO.]]=$B78,IF(DATOS_[[Check Periodo Ref.]:[Check Periodo Ref.]]="Dentro",DATOS_[Conc.Sal.02]))))),
0)</f>
        <v>0</v>
      </c>
      <c r="H79" s="93">
        <f t="array" ref="H79">IFERROR(
AVERAGE((IF(DATOS_[[Sexo]:[Sexo]]=$B79,IF(DATOS_[[AGRUP. VALOR. PTO.]:[AGRUP. VALOR. PTO.]]=$B78,IF(DATOS_[[Check Periodo Ref.]:[Check Periodo Ref.]]="Dentro",DATOS_[Conc.Sal.03]))))),
0)</f>
        <v>0</v>
      </c>
      <c r="I79" s="93">
        <f t="array" ref="I79">IFERROR(
AVERAGE((IF(DATOS_[[Sexo]:[Sexo]]=$B79,IF(DATOS_[[AGRUP. VALOR. PTO.]:[AGRUP. VALOR. PTO.]]=$B78,IF(DATOS_[[Check Periodo Ref.]:[Check Periodo Ref.]]="Dentro",DATOS_[Conc.Sal.04]))))),
0)</f>
        <v>0</v>
      </c>
      <c r="J79" s="93">
        <f t="array" ref="J79">IFERROR(
AVERAGE((IF(DATOS_[[Sexo]:[Sexo]]=$B79,IF(DATOS_[[AGRUP. VALOR. PTO.]:[AGRUP. VALOR. PTO.]]=$B78,IF(DATOS_[[Check Periodo Ref.]:[Check Periodo Ref.]]="Dentro",DATOS_[Conc.Sal.05]))))),
0)</f>
        <v>0</v>
      </c>
      <c r="K79" s="93">
        <f t="array" ref="K79">IFERROR(
AVERAGE((IF(DATOS_[[Sexo]:[Sexo]]=$B79,IF(DATOS_[[AGRUP. VALOR. PTO.]:[AGRUP. VALOR. PTO.]]=$B78,IF(DATOS_[[Check Periodo Ref.]:[Check Periodo Ref.]]="Dentro",DATOS_[Conc.Sal.06]))))),
0)</f>
        <v>0</v>
      </c>
      <c r="L79" s="93">
        <f t="array" ref="L79">IFERROR(
AVERAGE((IF(DATOS_[[Sexo]:[Sexo]]=$B79,IF(DATOS_[[AGRUP. VALOR. PTO.]:[AGRUP. VALOR. PTO.]]=$B78,IF(DATOS_[[Check Periodo Ref.]:[Check Periodo Ref.]]="Dentro",DATOS_[Conc.Sal.07]))))),
0)</f>
        <v>0</v>
      </c>
      <c r="M79" s="93">
        <f t="array" ref="M79">IFERROR(
AVERAGE((IF(DATOS_[[Sexo]:[Sexo]]=$B79,IF(DATOS_[[AGRUP. VALOR. PTO.]:[AGRUP. VALOR. PTO.]]=$B78,IF(DATOS_[[Check Periodo Ref.]:[Check Periodo Ref.]]="Dentro",DATOS_[Conc.Sal.08]))))),
0)</f>
        <v>0</v>
      </c>
      <c r="N79" s="93">
        <f t="array" ref="N79">IFERROR(
AVERAGE((IF(DATOS_[[Sexo]:[Sexo]]=$B79,IF(DATOS_[[AGRUP. VALOR. PTO.]:[AGRUP. VALOR. PTO.]]=$B78,IF(DATOS_[[Check Periodo Ref.]:[Check Periodo Ref.]]="Dentro",DATOS_[Conc.Sal.09]))))),
0)</f>
        <v>0</v>
      </c>
      <c r="O79" s="93">
        <f t="array" ref="O79">IFERROR(
AVERAGE((IF(DATOS_[[Sexo]:[Sexo]]=$B79,IF(DATOS_[[AGRUP. VALOR. PTO.]:[AGRUP. VALOR. PTO.]]=$B78,IF(DATOS_[[Check Periodo Ref.]:[Check Periodo Ref.]]="Dentro",DATOS_[Conc.Sal.10]))))),
0)</f>
        <v>0</v>
      </c>
      <c r="P79" s="93">
        <f t="array" ref="P79">IFERROR(
AVERAGE((IF(DATOS_[[Sexo]:[Sexo]]=$B79,IF(DATOS_[[AGRUP. VALOR. PTO.]:[AGRUP. VALOR. PTO.]]=$B78,IF(DATOS_[[Check Periodo Ref.]:[Check Periodo Ref.]]="Dentro",DATOS_[Conc.Sal.11]))))),
0)</f>
        <v>0</v>
      </c>
      <c r="Q79" s="93">
        <f t="array" ref="Q79">IFERROR(
AVERAGE((IF(DATOS_[[Sexo]:[Sexo]]=$B79,IF(DATOS_[[AGRUP. VALOR. PTO.]:[AGRUP. VALOR. PTO.]]=$B78,IF(DATOS_[[Check Periodo Ref.]:[Check Periodo Ref.]]="Dentro",DATOS_[Conc.Sal.12]))))),
0)</f>
        <v>0</v>
      </c>
      <c r="R79" s="93">
        <f t="array" ref="R79">IFERROR(
AVERAGE((IF(DATOS_[[Sexo]:[Sexo]]=$B79,IF(DATOS_[[AGRUP. VALOR. PTO.]:[AGRUP. VALOR. PTO.]]=$B78,IF(DATOS_[[Check Periodo Ref.]:[Check Periodo Ref.]]="Dentro",DATOS_[Conc.Sal.13]))))),
0)</f>
        <v>0</v>
      </c>
      <c r="S79" s="93">
        <f t="array" ref="S79">IFERROR(
AVERAGE((IF(DATOS_[[Sexo]:[Sexo]]=$B79,IF(DATOS_[[AGRUP. VALOR. PTO.]:[AGRUP. VALOR. PTO.]]=$B78,IF(DATOS_[[Check Periodo Ref.]:[Check Periodo Ref.]]="Dentro",DATOS_[Conc.Sal.14]))))),
0)</f>
        <v>0</v>
      </c>
      <c r="T79" s="93">
        <f t="array" ref="T79">IFERROR(
AVERAGE((IF(DATOS_[[Sexo]:[Sexo]]=$B79,IF(DATOS_[[AGRUP. VALOR. PTO.]:[AGRUP. VALOR. PTO.]]=$B78,IF(DATOS_[[Check Periodo Ref.]:[Check Periodo Ref.]]="Dentro",DATOS_[Conc.Sal.15]))))),
0)</f>
        <v>0</v>
      </c>
      <c r="U79" s="93">
        <f t="array" ref="U79">IFERROR(
AVERAGE((IF(DATOS_[[Sexo]:[Sexo]]=$B79,IF(DATOS_[[AGRUP. VALOR. PTO.]:[AGRUP. VALOR. PTO.]]=$B78,IF(DATOS_[[Check Periodo Ref.]:[Check Periodo Ref.]]="Dentro",DATOS_[Conc.Sal.16]))))),
0)</f>
        <v>0</v>
      </c>
      <c r="V79" s="93">
        <f t="array" ref="V79">IFERROR(
AVERAGE((IF(DATOS_[[Sexo]:[Sexo]]=$B79,IF(DATOS_[[AGRUP. VALOR. PTO.]:[AGRUP. VALOR. PTO.]]=$B78,IF(DATOS_[[Check Periodo Ref.]:[Check Periodo Ref.]]="Dentro",DATOS_[Conc.Sal.17]))))),
0)</f>
        <v>0</v>
      </c>
      <c r="W79" s="93">
        <f t="array" ref="W79">IFERROR(
AVERAGE((IF(DATOS_[[Sexo]:[Sexo]]=$B79,IF(DATOS_[[AGRUP. VALOR. PTO.]:[AGRUP. VALOR. PTO.]]=$B78,IF(DATOS_[[Check Periodo Ref.]:[Check Periodo Ref.]]="Dentro",DATOS_[Conc.Sal.18]))))),
0)</f>
        <v>0</v>
      </c>
      <c r="X79" s="93">
        <f t="array" ref="X79">IFERROR(
AVERAGE((IF(DATOS_[[Sexo]:[Sexo]]=$B79,IF(DATOS_[[AGRUP. VALOR. PTO.]:[AGRUP. VALOR. PTO.]]=$B78,IF(DATOS_[[Check Periodo Ref.]:[Check Periodo Ref.]]="Dentro",DATOS_[Conc.Sal.19]))))),
0)</f>
        <v>0</v>
      </c>
      <c r="Y79" s="93">
        <f t="array" ref="Y79">IFERROR(
AVERAGE((IF(DATOS_[[Sexo]:[Sexo]]=$B79,IF(DATOS_[[AGRUP. VALOR. PTO.]:[AGRUP. VALOR. PTO.]]=$B78,IF(DATOS_[[Check Periodo Ref.]:[Check Periodo Ref.]]="Dentro",DATOS_[Conc.Sal.20]))))),
0)</f>
        <v>0</v>
      </c>
      <c r="Z79" s="93">
        <f t="array" ref="Z79">IFERROR(
AVERAGE((IF(DATOS_[[Sexo]:[Sexo]]=$B79,IF(DATOS_[[AGRUP. VALOR. PTO.]:[AGRUP. VALOR. PTO.]]=$B78,IF(DATOS_[[Check Periodo Ref.]:[Check Periodo Ref.]]="Dentro",DATOS_[Conc.Sal.21]))))),
0)</f>
        <v>0</v>
      </c>
      <c r="AA79" s="93">
        <f t="array" ref="AA79">IFERROR(
AVERAGE((IF(DATOS_[[Sexo]:[Sexo]]=$B79,IF(DATOS_[[AGRUP. VALOR. PTO.]:[AGRUP. VALOR. PTO.]]=$B78,IF(DATOS_[[Check Periodo Ref.]:[Check Periodo Ref.]]="Dentro",DATOS_[Conc.Sal.22]))))),
0)</f>
        <v>0</v>
      </c>
      <c r="AB79" s="93">
        <f t="array" ref="AB79">IFERROR(
AVERAGE((IF(DATOS_[[Sexo]:[Sexo]]=$B79,IF(DATOS_[[AGRUP. VALOR. PTO.]:[AGRUP. VALOR. PTO.]]=$B78,IF(DATOS_[[Check Periodo Ref.]:[Check Periodo Ref.]]="Dentro",DATOS_[Conc.Sal.23]))))),
0)</f>
        <v>0</v>
      </c>
      <c r="AC79" s="93">
        <f t="array" ref="AC79">IFERROR(
AVERAGE((IF(DATOS_[[Sexo]:[Sexo]]=$B79,IF(DATOS_[[AGRUP. VALOR. PTO.]:[AGRUP. VALOR. PTO.]]=$B78,IF(DATOS_[[Check Periodo Ref.]:[Check Periodo Ref.]]="Dentro",DATOS_[Conc.Sal.24]))))),
0)</f>
        <v>0</v>
      </c>
      <c r="AD79" s="93">
        <f t="array" ref="AD79">IFERROR(
AVERAGE((IF(DATOS_[[Sexo]:[Sexo]]=$B79,IF(DATOS_[[AGRUP. VALOR. PTO.]:[AGRUP. VALOR. PTO.]]=$B78,IF(DATOS_[[Check Periodo Ref.]:[Check Periodo Ref.]]="Dentro",DATOS_[Conc.Sal.25]))))),
0)</f>
        <v>0</v>
      </c>
      <c r="AE79" s="93">
        <f t="array" ref="AE79">IFERROR(
AVERAGE((IF(DATOS_[[Sexo]:[Sexo]]=$B79,IF(DATOS_[[AGRUP. VALOR. PTO.]:[AGRUP. VALOR. PTO.]]=$B78,IF(DATOS_[[Check Periodo Ref.]:[Check Periodo Ref.]]="Dentro",DATOS_[Conc.Sal.26]))))),
0)</f>
        <v>0</v>
      </c>
      <c r="AF79" s="93">
        <f t="array" ref="AF79">IFERROR(
AVERAGE((IF(DATOS_[[Sexo]:[Sexo]]=$B79,IF(DATOS_[[AGRUP. VALOR. PTO.]:[AGRUP. VALOR. PTO.]]=$B78,IF(DATOS_[[Check Periodo Ref.]:[Check Periodo Ref.]]="Dentro",DATOS_[Conc.Sal.27]))))),
0)</f>
        <v>0</v>
      </c>
      <c r="AG79" s="93">
        <f t="array" ref="AG79">IFERROR(
AVERAGE((IF(DATOS_[[Sexo]:[Sexo]]=$B79,IF(DATOS_[[AGRUP. VALOR. PTO.]:[AGRUP. VALOR. PTO.]]=$B78,IF(DATOS_[[Check Periodo Ref.]:[Check Periodo Ref.]]="Dentro",DATOS_[Conc.Sal.28]))))),
0)</f>
        <v>0</v>
      </c>
      <c r="AH79" s="93">
        <f t="array" ref="AH79">IFERROR(
AVERAGE((IF(DATOS_[[Sexo]:[Sexo]]=$B79,IF(DATOS_[[AGRUP. VALOR. PTO.]:[AGRUP. VALOR. PTO.]]=$B78,IF(DATOS_[[Check Periodo Ref.]:[Check Periodo Ref.]]="Dentro",DATOS_[Conc.Sal.29]))))),
0)</f>
        <v>0</v>
      </c>
      <c r="AI79" s="93">
        <f t="array" ref="AI79">IFERROR(
AVERAGE((IF(DATOS_[[Sexo]:[Sexo]]=$B79,IF(DATOS_[[AGRUP. VALOR. PTO.]:[AGRUP. VALOR. PTO.]]=$B78,IF(DATOS_[[Check Periodo Ref.]:[Check Periodo Ref.]]="Dentro",DATOS_[Conc.Sal.30]))))),
0)</f>
        <v>0</v>
      </c>
      <c r="AJ79" s="94">
        <f t="array" ref="AJ79">IFERROR(
AVERAGE(IF(DATOS_[Sexo]=$B79,IF(DATOS_[AGRUP. VALOR. PTO.]=$B78,IF(DATOS_[Check Periodo Ref.]="Dentro",DATOS_[Tot COMPL.SAL Ef],FALSE)))),
0)</f>
        <v>0</v>
      </c>
      <c r="AK79" s="96">
        <f t="array" ref="AK79">IFERROR(
AVERAGE(IF(DATOS_[Sexo]=$B79,IF(DATOS_[AGRUP. VALOR. PTO.]=$B78,IF(DATOS_[Check Periodo Ref.]="Dentro",DATOS_[TOTAL SALARIO Ef],FALSE)))),
0)</f>
        <v>0</v>
      </c>
      <c r="AL79" s="95">
        <f t="array" ref="AL79">IFERROR(
AVERAGE((IF(DATOS_[[Sexo]:[Sexo]]=$B79,IF(DATOS_[[AGRUP. VALOR. PTO.]:[AGRUP. VALOR. PTO.]]=$B78,IF(DATOS_[[Check Periodo Ref.]:[Check Periodo Ref.]]="Dentro",DATOS_[C.Extra.01]))))),
0)</f>
        <v>0</v>
      </c>
      <c r="AM79" s="95">
        <f t="array" ref="AM79">IFERROR(
AVERAGE((IF(DATOS_[[Sexo]:[Sexo]]=$B79,IF(DATOS_[[AGRUP. VALOR. PTO.]:[AGRUP. VALOR. PTO.]]=$B78,IF(DATOS_[[Check Periodo Ref.]:[Check Periodo Ref.]]="Dentro",DATOS_[C.Extra.02]))))),
0)</f>
        <v>0</v>
      </c>
      <c r="AN79" s="95">
        <f t="array" ref="AN79">IFERROR(
AVERAGE((IF(DATOS_[[Sexo]:[Sexo]]=$B79,IF(DATOS_[[AGRUP. VALOR. PTO.]:[AGRUP. VALOR. PTO.]]=$B78,IF(DATOS_[[Check Periodo Ref.]:[Check Periodo Ref.]]="Dentro",DATOS_[C.Extra.03]))))),
0)</f>
        <v>0</v>
      </c>
      <c r="AO79" s="95">
        <f t="array" ref="AO79">IFERROR(
AVERAGE((IF(DATOS_[[Sexo]:[Sexo]]=$B79,IF(DATOS_[[AGRUP. VALOR. PTO.]:[AGRUP. VALOR. PTO.]]=$B78,IF(DATOS_[[Check Periodo Ref.]:[Check Periodo Ref.]]="Dentro",DATOS_[C.Extra.04]))))),
0)</f>
        <v>0</v>
      </c>
      <c r="AP79" s="95">
        <f t="array" ref="AP79">IFERROR(
AVERAGE((IF(DATOS_[[Sexo]:[Sexo]]=$B79,IF(DATOS_[[AGRUP. VALOR. PTO.]:[AGRUP. VALOR. PTO.]]=$B78,IF(DATOS_[[Check Periodo Ref.]:[Check Periodo Ref.]]="Dentro",DATOS_[C.Extra.05]))))),
0)</f>
        <v>0</v>
      </c>
      <c r="AQ79" s="97">
        <f t="array" ref="AQ79">IFERROR(
AVERAGE(IF(DATOS_[Sexo]=$B79,IF(DATOS_[AGRUP. VALOR. PTO.]=$B78,IF(DATOS_[Check Periodo Ref.]="Dentro",DATOS_[Tot Extrasalarial Ef],FALSE)))),
0)</f>
        <v>0</v>
      </c>
      <c r="AR79" s="98">
        <f t="array" ref="AR79">IFERROR(
AVERAGE(IF(DATOS_[Sexo]=$B79,IF(DATOS_[AGRUP. VALOR. PTO.]=$B78,IF(DATOS_[Check Periodo Ref.]="Dentro",DATOS_[TOTAL Retrib Ef],FALSE)))),
0)</f>
        <v>0</v>
      </c>
    </row>
    <row r="80" spans="1:44" x14ac:dyDescent="0.3">
      <c r="A80" s="48" t="str">
        <f t="shared" ref="A80" si="90">+A79</f>
        <v>[ocultar]</v>
      </c>
      <c r="B80" s="46" t="s">
        <v>163</v>
      </c>
      <c r="C80" s="45">
        <f t="array" ref="C80">SUM(IF($B80=DATOS_[Sexo],
IF($B78=DATOS_[AGRUP. VALOR. PTO.],
IF("Dentro"=DATOS_[Check Periodo Ref.],
1/(COUNTIFS(DATOS_[Sexo],$B80,DATOS_[AGRUP. VALOR. PTO.],$B78,DATOS_[Check Periodo Ref.],"Dentro",DATOS_[id],DATOS_[id]))))))</f>
        <v>0</v>
      </c>
      <c r="D80" s="47">
        <f>COUNTIFS(DATOS_[AGRUP. VALOR. PTO.],$B78,DATOS_[Sexo],$B80,DATOS_[Check Periodo Ref.],"Dentro")</f>
        <v>0</v>
      </c>
      <c r="E80" s="92">
        <f t="array" ref="E80">IFERROR(
AVERAGE(IF(DATOS_[Sexo]=$B80,IF(DATOS_[AGRUP. VALOR. PTO.]=$B78,IF(DATOS_[Check Periodo Ref.]="Dentro",DATOS_[SALARIO BASE Ef],FALSE)))),
0)</f>
        <v>0</v>
      </c>
      <c r="F80" s="93">
        <f t="array" ref="F80">IFERROR(
AVERAGE((IF(DATOS_[[Sexo]:[Sexo]]=$B80,IF(DATOS_[[AGRUP. VALOR. PTO.]:[AGRUP. VALOR. PTO.]]=$B78,IF(DATOS_[[Check Periodo Ref.]:[Check Periodo Ref.]]="Dentro",DATOS_[Conc.Sal.01]))))),
0)</f>
        <v>0</v>
      </c>
      <c r="G80" s="93">
        <f t="array" ref="G80">IFERROR(
AVERAGE((IF(DATOS_[[Sexo]:[Sexo]]=$B80,IF(DATOS_[[AGRUP. VALOR. PTO.]:[AGRUP. VALOR. PTO.]]=$B78,IF(DATOS_[[Check Periodo Ref.]:[Check Periodo Ref.]]="Dentro",DATOS_[Conc.Sal.02]))))),
0)</f>
        <v>0</v>
      </c>
      <c r="H80" s="93">
        <f t="array" ref="H80">IFERROR(
AVERAGE((IF(DATOS_[[Sexo]:[Sexo]]=$B80,IF(DATOS_[[AGRUP. VALOR. PTO.]:[AGRUP. VALOR. PTO.]]=$B78,IF(DATOS_[[Check Periodo Ref.]:[Check Periodo Ref.]]="Dentro",DATOS_[Conc.Sal.03]))))),
0)</f>
        <v>0</v>
      </c>
      <c r="I80" s="93">
        <f t="array" ref="I80">IFERROR(
AVERAGE((IF(DATOS_[[Sexo]:[Sexo]]=$B80,IF(DATOS_[[AGRUP. VALOR. PTO.]:[AGRUP. VALOR. PTO.]]=$B78,IF(DATOS_[[Check Periodo Ref.]:[Check Periodo Ref.]]="Dentro",DATOS_[Conc.Sal.04]))))),
0)</f>
        <v>0</v>
      </c>
      <c r="J80" s="93">
        <f t="array" ref="J80">IFERROR(
AVERAGE((IF(DATOS_[[Sexo]:[Sexo]]=$B80,IF(DATOS_[[AGRUP. VALOR. PTO.]:[AGRUP. VALOR. PTO.]]=$B78,IF(DATOS_[[Check Periodo Ref.]:[Check Periodo Ref.]]="Dentro",DATOS_[Conc.Sal.05]))))),
0)</f>
        <v>0</v>
      </c>
      <c r="K80" s="93">
        <f t="array" ref="K80">IFERROR(
AVERAGE((IF(DATOS_[[Sexo]:[Sexo]]=$B80,IF(DATOS_[[AGRUP. VALOR. PTO.]:[AGRUP. VALOR. PTO.]]=$B78,IF(DATOS_[[Check Periodo Ref.]:[Check Periodo Ref.]]="Dentro",DATOS_[Conc.Sal.06]))))),
0)</f>
        <v>0</v>
      </c>
      <c r="L80" s="93">
        <f t="array" ref="L80">IFERROR(
AVERAGE((IF(DATOS_[[Sexo]:[Sexo]]=$B80,IF(DATOS_[[AGRUP. VALOR. PTO.]:[AGRUP. VALOR. PTO.]]=$B78,IF(DATOS_[[Check Periodo Ref.]:[Check Periodo Ref.]]="Dentro",DATOS_[Conc.Sal.07]))))),
0)</f>
        <v>0</v>
      </c>
      <c r="M80" s="93">
        <f t="array" ref="M80">IFERROR(
AVERAGE((IF(DATOS_[[Sexo]:[Sexo]]=$B80,IF(DATOS_[[AGRUP. VALOR. PTO.]:[AGRUP. VALOR. PTO.]]=$B78,IF(DATOS_[[Check Periodo Ref.]:[Check Periodo Ref.]]="Dentro",DATOS_[Conc.Sal.08]))))),
0)</f>
        <v>0</v>
      </c>
      <c r="N80" s="93">
        <f t="array" ref="N80">IFERROR(
AVERAGE((IF(DATOS_[[Sexo]:[Sexo]]=$B80,IF(DATOS_[[AGRUP. VALOR. PTO.]:[AGRUP. VALOR. PTO.]]=$B78,IF(DATOS_[[Check Periodo Ref.]:[Check Periodo Ref.]]="Dentro",DATOS_[Conc.Sal.09]))))),
0)</f>
        <v>0</v>
      </c>
      <c r="O80" s="93">
        <f t="array" ref="O80">IFERROR(
AVERAGE((IF(DATOS_[[Sexo]:[Sexo]]=$B80,IF(DATOS_[[AGRUP. VALOR. PTO.]:[AGRUP. VALOR. PTO.]]=$B78,IF(DATOS_[[Check Periodo Ref.]:[Check Periodo Ref.]]="Dentro",DATOS_[Conc.Sal.10]))))),
0)</f>
        <v>0</v>
      </c>
      <c r="P80" s="93">
        <f t="array" ref="P80">IFERROR(
AVERAGE((IF(DATOS_[[Sexo]:[Sexo]]=$B80,IF(DATOS_[[AGRUP. VALOR. PTO.]:[AGRUP. VALOR. PTO.]]=$B78,IF(DATOS_[[Check Periodo Ref.]:[Check Periodo Ref.]]="Dentro",DATOS_[Conc.Sal.11]))))),
0)</f>
        <v>0</v>
      </c>
      <c r="Q80" s="93">
        <f t="array" ref="Q80">IFERROR(
AVERAGE((IF(DATOS_[[Sexo]:[Sexo]]=$B80,IF(DATOS_[[AGRUP. VALOR. PTO.]:[AGRUP. VALOR. PTO.]]=$B78,IF(DATOS_[[Check Periodo Ref.]:[Check Periodo Ref.]]="Dentro",DATOS_[Conc.Sal.12]))))),
0)</f>
        <v>0</v>
      </c>
      <c r="R80" s="93">
        <f t="array" ref="R80">IFERROR(
AVERAGE((IF(DATOS_[[Sexo]:[Sexo]]=$B80,IF(DATOS_[[AGRUP. VALOR. PTO.]:[AGRUP. VALOR. PTO.]]=$B78,IF(DATOS_[[Check Periodo Ref.]:[Check Periodo Ref.]]="Dentro",DATOS_[Conc.Sal.13]))))),
0)</f>
        <v>0</v>
      </c>
      <c r="S80" s="93">
        <f t="array" ref="S80">IFERROR(
AVERAGE((IF(DATOS_[[Sexo]:[Sexo]]=$B80,IF(DATOS_[[AGRUP. VALOR. PTO.]:[AGRUP. VALOR. PTO.]]=$B78,IF(DATOS_[[Check Periodo Ref.]:[Check Periodo Ref.]]="Dentro",DATOS_[Conc.Sal.14]))))),
0)</f>
        <v>0</v>
      </c>
      <c r="T80" s="93">
        <f t="array" ref="T80">IFERROR(
AVERAGE((IF(DATOS_[[Sexo]:[Sexo]]=$B80,IF(DATOS_[[AGRUP. VALOR. PTO.]:[AGRUP. VALOR. PTO.]]=$B78,IF(DATOS_[[Check Periodo Ref.]:[Check Periodo Ref.]]="Dentro",DATOS_[Conc.Sal.15]))))),
0)</f>
        <v>0</v>
      </c>
      <c r="U80" s="93">
        <f t="array" ref="U80">IFERROR(
AVERAGE((IF(DATOS_[[Sexo]:[Sexo]]=$B80,IF(DATOS_[[AGRUP. VALOR. PTO.]:[AGRUP. VALOR. PTO.]]=$B78,IF(DATOS_[[Check Periodo Ref.]:[Check Periodo Ref.]]="Dentro",DATOS_[Conc.Sal.16]))))),
0)</f>
        <v>0</v>
      </c>
      <c r="V80" s="93">
        <f t="array" ref="V80">IFERROR(
AVERAGE((IF(DATOS_[[Sexo]:[Sexo]]=$B80,IF(DATOS_[[AGRUP. VALOR. PTO.]:[AGRUP. VALOR. PTO.]]=$B78,IF(DATOS_[[Check Periodo Ref.]:[Check Periodo Ref.]]="Dentro",DATOS_[Conc.Sal.17]))))),
0)</f>
        <v>0</v>
      </c>
      <c r="W80" s="93">
        <f t="array" ref="W80">IFERROR(
AVERAGE((IF(DATOS_[[Sexo]:[Sexo]]=$B80,IF(DATOS_[[AGRUP. VALOR. PTO.]:[AGRUP. VALOR. PTO.]]=$B78,IF(DATOS_[[Check Periodo Ref.]:[Check Periodo Ref.]]="Dentro",DATOS_[Conc.Sal.18]))))),
0)</f>
        <v>0</v>
      </c>
      <c r="X80" s="93">
        <f t="array" ref="X80">IFERROR(
AVERAGE((IF(DATOS_[[Sexo]:[Sexo]]=$B80,IF(DATOS_[[AGRUP. VALOR. PTO.]:[AGRUP. VALOR. PTO.]]=$B78,IF(DATOS_[[Check Periodo Ref.]:[Check Periodo Ref.]]="Dentro",DATOS_[Conc.Sal.19]))))),
0)</f>
        <v>0</v>
      </c>
      <c r="Y80" s="93">
        <f t="array" ref="Y80">IFERROR(
AVERAGE((IF(DATOS_[[Sexo]:[Sexo]]=$B80,IF(DATOS_[[AGRUP. VALOR. PTO.]:[AGRUP. VALOR. PTO.]]=$B78,IF(DATOS_[[Check Periodo Ref.]:[Check Periodo Ref.]]="Dentro",DATOS_[Conc.Sal.20]))))),
0)</f>
        <v>0</v>
      </c>
      <c r="Z80" s="93">
        <f t="array" ref="Z80">IFERROR(
AVERAGE((IF(DATOS_[[Sexo]:[Sexo]]=$B80,IF(DATOS_[[AGRUP. VALOR. PTO.]:[AGRUP. VALOR. PTO.]]=$B78,IF(DATOS_[[Check Periodo Ref.]:[Check Periodo Ref.]]="Dentro",DATOS_[Conc.Sal.21]))))),
0)</f>
        <v>0</v>
      </c>
      <c r="AA80" s="93">
        <f t="array" ref="AA80">IFERROR(
AVERAGE((IF(DATOS_[[Sexo]:[Sexo]]=$B80,IF(DATOS_[[AGRUP. VALOR. PTO.]:[AGRUP. VALOR. PTO.]]=$B78,IF(DATOS_[[Check Periodo Ref.]:[Check Periodo Ref.]]="Dentro",DATOS_[Conc.Sal.22]))))),
0)</f>
        <v>0</v>
      </c>
      <c r="AB80" s="93">
        <f t="array" ref="AB80">IFERROR(
AVERAGE((IF(DATOS_[[Sexo]:[Sexo]]=$B80,IF(DATOS_[[AGRUP. VALOR. PTO.]:[AGRUP. VALOR. PTO.]]=$B78,IF(DATOS_[[Check Periodo Ref.]:[Check Periodo Ref.]]="Dentro",DATOS_[Conc.Sal.23]))))),
0)</f>
        <v>0</v>
      </c>
      <c r="AC80" s="93">
        <f t="array" ref="AC80">IFERROR(
AVERAGE((IF(DATOS_[[Sexo]:[Sexo]]=$B80,IF(DATOS_[[AGRUP. VALOR. PTO.]:[AGRUP. VALOR. PTO.]]=$B78,IF(DATOS_[[Check Periodo Ref.]:[Check Periodo Ref.]]="Dentro",DATOS_[Conc.Sal.24]))))),
0)</f>
        <v>0</v>
      </c>
      <c r="AD80" s="93">
        <f t="array" ref="AD80">IFERROR(
AVERAGE((IF(DATOS_[[Sexo]:[Sexo]]=$B80,IF(DATOS_[[AGRUP. VALOR. PTO.]:[AGRUP. VALOR. PTO.]]=$B78,IF(DATOS_[[Check Periodo Ref.]:[Check Periodo Ref.]]="Dentro",DATOS_[Conc.Sal.25]))))),
0)</f>
        <v>0</v>
      </c>
      <c r="AE80" s="93">
        <f t="array" ref="AE80">IFERROR(
AVERAGE((IF(DATOS_[[Sexo]:[Sexo]]=$B80,IF(DATOS_[[AGRUP. VALOR. PTO.]:[AGRUP. VALOR. PTO.]]=$B78,IF(DATOS_[[Check Periodo Ref.]:[Check Periodo Ref.]]="Dentro",DATOS_[Conc.Sal.26]))))),
0)</f>
        <v>0</v>
      </c>
      <c r="AF80" s="93">
        <f t="array" ref="AF80">IFERROR(
AVERAGE((IF(DATOS_[[Sexo]:[Sexo]]=$B80,IF(DATOS_[[AGRUP. VALOR. PTO.]:[AGRUP. VALOR. PTO.]]=$B78,IF(DATOS_[[Check Periodo Ref.]:[Check Periodo Ref.]]="Dentro",DATOS_[Conc.Sal.27]))))),
0)</f>
        <v>0</v>
      </c>
      <c r="AG80" s="93">
        <f t="array" ref="AG80">IFERROR(
AVERAGE((IF(DATOS_[[Sexo]:[Sexo]]=$B80,IF(DATOS_[[AGRUP. VALOR. PTO.]:[AGRUP. VALOR. PTO.]]=$B78,IF(DATOS_[[Check Periodo Ref.]:[Check Periodo Ref.]]="Dentro",DATOS_[Conc.Sal.28]))))),
0)</f>
        <v>0</v>
      </c>
      <c r="AH80" s="93">
        <f t="array" ref="AH80">IFERROR(
AVERAGE((IF(DATOS_[[Sexo]:[Sexo]]=$B80,IF(DATOS_[[AGRUP. VALOR. PTO.]:[AGRUP. VALOR. PTO.]]=$B78,IF(DATOS_[[Check Periodo Ref.]:[Check Periodo Ref.]]="Dentro",DATOS_[Conc.Sal.29]))))),
0)</f>
        <v>0</v>
      </c>
      <c r="AI80" s="93">
        <f t="array" ref="AI80">IFERROR(
AVERAGE((IF(DATOS_[[Sexo]:[Sexo]]=$B80,IF(DATOS_[[AGRUP. VALOR. PTO.]:[AGRUP. VALOR. PTO.]]=$B78,IF(DATOS_[[Check Periodo Ref.]:[Check Periodo Ref.]]="Dentro",DATOS_[Conc.Sal.30]))))),
0)</f>
        <v>0</v>
      </c>
      <c r="AJ80" s="94">
        <f t="array" ref="AJ80">IFERROR(
AVERAGE(IF(DATOS_[Sexo]=$B80,IF(DATOS_[AGRUP. VALOR. PTO.]=$B78,IF(DATOS_[Check Periodo Ref.]="Dentro",DATOS_[Tot COMPL.SAL Ef],FALSE)))),
0)</f>
        <v>0</v>
      </c>
      <c r="AK80" s="96">
        <f t="array" ref="AK80">IFERROR(
AVERAGE(IF(DATOS_[Sexo]=$B80,IF(DATOS_[AGRUP. VALOR. PTO.]=$B78,IF(DATOS_[Check Periodo Ref.]="Dentro",DATOS_[TOTAL SALARIO Ef],FALSE)))),
0)</f>
        <v>0</v>
      </c>
      <c r="AL80" s="95">
        <f t="array" ref="AL80">IFERROR(
AVERAGE((IF(DATOS_[[Sexo]:[Sexo]]=$B80,IF(DATOS_[[AGRUP. VALOR. PTO.]:[AGRUP. VALOR. PTO.]]=$B78,IF(DATOS_[[Check Periodo Ref.]:[Check Periodo Ref.]]="Dentro",DATOS_[C.Extra.01]))))),
0)</f>
        <v>0</v>
      </c>
      <c r="AM80" s="95">
        <f t="array" ref="AM80">IFERROR(
AVERAGE((IF(DATOS_[[Sexo]:[Sexo]]=$B80,IF(DATOS_[[AGRUP. VALOR. PTO.]:[AGRUP. VALOR. PTO.]]=$B78,IF(DATOS_[[Check Periodo Ref.]:[Check Periodo Ref.]]="Dentro",DATOS_[C.Extra.02]))))),
0)</f>
        <v>0</v>
      </c>
      <c r="AN80" s="95">
        <f t="array" ref="AN80">IFERROR(
AVERAGE((IF(DATOS_[[Sexo]:[Sexo]]=$B80,IF(DATOS_[[AGRUP. VALOR. PTO.]:[AGRUP. VALOR. PTO.]]=$B78,IF(DATOS_[[Check Periodo Ref.]:[Check Periodo Ref.]]="Dentro",DATOS_[C.Extra.03]))))),
0)</f>
        <v>0</v>
      </c>
      <c r="AO80" s="95">
        <f t="array" ref="AO80">IFERROR(
AVERAGE((IF(DATOS_[[Sexo]:[Sexo]]=$B80,IF(DATOS_[[AGRUP. VALOR. PTO.]:[AGRUP. VALOR. PTO.]]=$B78,IF(DATOS_[[Check Periodo Ref.]:[Check Periodo Ref.]]="Dentro",DATOS_[C.Extra.04]))))),
0)</f>
        <v>0</v>
      </c>
      <c r="AP80" s="95">
        <f t="array" ref="AP80">IFERROR(
AVERAGE((IF(DATOS_[[Sexo]:[Sexo]]=$B80,IF(DATOS_[[AGRUP. VALOR. PTO.]:[AGRUP. VALOR. PTO.]]=$B78,IF(DATOS_[[Check Periodo Ref.]:[Check Periodo Ref.]]="Dentro",DATOS_[C.Extra.05]))))),
0)</f>
        <v>0</v>
      </c>
      <c r="AQ80" s="97">
        <f t="array" ref="AQ80">IFERROR(
AVERAGE(IF(DATOS_[Sexo]=$B80,IF(DATOS_[AGRUP. VALOR. PTO.]=$B78,IF(DATOS_[Check Periodo Ref.]="Dentro",DATOS_[Tot Extrasalarial Ef],FALSE)))),
0)</f>
        <v>0</v>
      </c>
      <c r="AR80" s="98">
        <f t="array" ref="AR80">IFERROR(
AVERAGE(IF(DATOS_[Sexo]=$B80,IF(DATOS_[AGRUP. VALOR. PTO.]=$B78,IF(DATOS_[Check Periodo Ref.]="Dentro",DATOS_[TOTAL Retrib Ef],FALSE)))),
0)</f>
        <v>0</v>
      </c>
    </row>
    <row r="81" spans="1:44" ht="17.25" thickBot="1" x14ac:dyDescent="0.35">
      <c r="A81" s="48" t="str">
        <f t="shared" ref="A81" si="91">+A82</f>
        <v>[ocultar]</v>
      </c>
      <c r="B81" s="51" t="s">
        <v>282</v>
      </c>
      <c r="C81" s="91"/>
      <c r="D81" s="52"/>
      <c r="E81" s="139" t="str">
        <f t="shared" ref="E81:AR81" si="92">IFERROR((E82-E83)/E82,"")</f>
        <v/>
      </c>
      <c r="F81" s="179" t="str">
        <f t="shared" si="92"/>
        <v/>
      </c>
      <c r="G81" s="180" t="str">
        <f t="shared" si="92"/>
        <v/>
      </c>
      <c r="H81" s="180" t="str">
        <f t="shared" si="92"/>
        <v/>
      </c>
      <c r="I81" s="180" t="str">
        <f t="shared" si="92"/>
        <v/>
      </c>
      <c r="J81" s="181" t="str">
        <f t="shared" si="92"/>
        <v/>
      </c>
      <c r="K81" s="182" t="str">
        <f t="shared" si="92"/>
        <v/>
      </c>
      <c r="L81" s="182" t="str">
        <f t="shared" si="92"/>
        <v/>
      </c>
      <c r="M81" s="182" t="str">
        <f t="shared" si="92"/>
        <v/>
      </c>
      <c r="N81" s="182" t="str">
        <f t="shared" si="92"/>
        <v/>
      </c>
      <c r="O81" s="182" t="str">
        <f t="shared" si="92"/>
        <v/>
      </c>
      <c r="P81" s="182" t="str">
        <f t="shared" si="92"/>
        <v/>
      </c>
      <c r="Q81" s="182" t="str">
        <f t="shared" si="92"/>
        <v/>
      </c>
      <c r="R81" s="182" t="str">
        <f t="shared" si="92"/>
        <v/>
      </c>
      <c r="S81" s="182" t="str">
        <f t="shared" si="92"/>
        <v/>
      </c>
      <c r="T81" s="182" t="str">
        <f t="shared" si="92"/>
        <v/>
      </c>
      <c r="U81" s="182" t="str">
        <f t="shared" si="92"/>
        <v/>
      </c>
      <c r="V81" s="181" t="str">
        <f t="shared" si="92"/>
        <v/>
      </c>
      <c r="W81" s="181" t="str">
        <f t="shared" si="92"/>
        <v/>
      </c>
      <c r="X81" s="181" t="str">
        <f t="shared" si="92"/>
        <v/>
      </c>
      <c r="Y81" s="181" t="str">
        <f t="shared" si="92"/>
        <v/>
      </c>
      <c r="Z81" s="181" t="str">
        <f t="shared" si="92"/>
        <v/>
      </c>
      <c r="AA81" s="181" t="str">
        <f t="shared" si="92"/>
        <v/>
      </c>
      <c r="AB81" s="181" t="str">
        <f t="shared" si="92"/>
        <v/>
      </c>
      <c r="AC81" s="181" t="str">
        <f t="shared" si="92"/>
        <v/>
      </c>
      <c r="AD81" s="181" t="str">
        <f t="shared" si="92"/>
        <v/>
      </c>
      <c r="AE81" s="181" t="str">
        <f t="shared" si="92"/>
        <v/>
      </c>
      <c r="AF81" s="181" t="str">
        <f t="shared" si="92"/>
        <v/>
      </c>
      <c r="AG81" s="181" t="str">
        <f t="shared" si="92"/>
        <v/>
      </c>
      <c r="AH81" s="181" t="str">
        <f t="shared" si="92"/>
        <v/>
      </c>
      <c r="AI81" s="181" t="str">
        <f t="shared" si="92"/>
        <v/>
      </c>
      <c r="AJ81" s="140" t="str">
        <f t="shared" si="92"/>
        <v/>
      </c>
      <c r="AK81" s="143" t="str">
        <f t="shared" si="92"/>
        <v/>
      </c>
      <c r="AL81" s="184" t="str">
        <f t="shared" si="92"/>
        <v/>
      </c>
      <c r="AM81" s="184" t="str">
        <f t="shared" si="92"/>
        <v/>
      </c>
      <c r="AN81" s="184" t="str">
        <f t="shared" si="92"/>
        <v/>
      </c>
      <c r="AO81" s="184" t="str">
        <f t="shared" si="92"/>
        <v/>
      </c>
      <c r="AP81" s="184" t="str">
        <f t="shared" si="92"/>
        <v/>
      </c>
      <c r="AQ81" s="141" t="str">
        <f t="shared" si="92"/>
        <v/>
      </c>
      <c r="AR81" s="142" t="str">
        <f t="shared" si="92"/>
        <v/>
      </c>
    </row>
    <row r="82" spans="1:44" x14ac:dyDescent="0.3">
      <c r="A82" s="48" t="str">
        <f t="shared" ref="A82" si="93">+IF(C82+C83=0,"[ocultar]","")</f>
        <v>[ocultar]</v>
      </c>
      <c r="B82" s="46" t="s">
        <v>162</v>
      </c>
      <c r="C82" s="45">
        <f t="array" ref="C82">SUM(IF($B82=DATOS_[Sexo],
IF($B81=DATOS_[AGRUP. VALOR. PTO.],
IF("Dentro"=DATOS_[Check Periodo Ref.],
1/(COUNTIFS(DATOS_[Sexo],$B82,DATOS_[AGRUP. VALOR. PTO.],$B81,DATOS_[Check Periodo Ref.],"Dentro",DATOS_[id],DATOS_[id]))))))</f>
        <v>0</v>
      </c>
      <c r="D82" s="47">
        <f>COUNTIFS(DATOS_[AGRUP. VALOR. PTO.],$B81,DATOS_[Sexo],$B82,DATOS_[Check Periodo Ref.],"Dentro")</f>
        <v>0</v>
      </c>
      <c r="E82" s="92">
        <f t="array" ref="E82">IFERROR(
AVERAGE(IF(DATOS_[Sexo]=$B82,IF(DATOS_[AGRUP. VALOR. PTO.]=$B81,IF(DATOS_[Check Periodo Ref.]="Dentro",DATOS_[SALARIO BASE Ef],FALSE)))),
0)</f>
        <v>0</v>
      </c>
      <c r="F82" s="93">
        <f t="array" ref="F82">IFERROR(
AVERAGE((IF(DATOS_[[Sexo]:[Sexo]]=$B82,IF(DATOS_[[AGRUP. VALOR. PTO.]:[AGRUP. VALOR. PTO.]]=$B81,IF(DATOS_[[Check Periodo Ref.]:[Check Periodo Ref.]]="Dentro",DATOS_[Conc.Sal.01]))))),
0)</f>
        <v>0</v>
      </c>
      <c r="G82" s="93">
        <f t="array" ref="G82">IFERROR(
AVERAGE((IF(DATOS_[[Sexo]:[Sexo]]=$B82,IF(DATOS_[[AGRUP. VALOR. PTO.]:[AGRUP. VALOR. PTO.]]=$B81,IF(DATOS_[[Check Periodo Ref.]:[Check Periodo Ref.]]="Dentro",DATOS_[Conc.Sal.02]))))),
0)</f>
        <v>0</v>
      </c>
      <c r="H82" s="93">
        <f t="array" ref="H82">IFERROR(
AVERAGE((IF(DATOS_[[Sexo]:[Sexo]]=$B82,IF(DATOS_[[AGRUP. VALOR. PTO.]:[AGRUP. VALOR. PTO.]]=$B81,IF(DATOS_[[Check Periodo Ref.]:[Check Periodo Ref.]]="Dentro",DATOS_[Conc.Sal.03]))))),
0)</f>
        <v>0</v>
      </c>
      <c r="I82" s="93">
        <f t="array" ref="I82">IFERROR(
AVERAGE((IF(DATOS_[[Sexo]:[Sexo]]=$B82,IF(DATOS_[[AGRUP. VALOR. PTO.]:[AGRUP. VALOR. PTO.]]=$B81,IF(DATOS_[[Check Periodo Ref.]:[Check Periodo Ref.]]="Dentro",DATOS_[Conc.Sal.04]))))),
0)</f>
        <v>0</v>
      </c>
      <c r="J82" s="93">
        <f t="array" ref="J82">IFERROR(
AVERAGE((IF(DATOS_[[Sexo]:[Sexo]]=$B82,IF(DATOS_[[AGRUP. VALOR. PTO.]:[AGRUP. VALOR. PTO.]]=$B81,IF(DATOS_[[Check Periodo Ref.]:[Check Periodo Ref.]]="Dentro",DATOS_[Conc.Sal.05]))))),
0)</f>
        <v>0</v>
      </c>
      <c r="K82" s="93">
        <f t="array" ref="K82">IFERROR(
AVERAGE((IF(DATOS_[[Sexo]:[Sexo]]=$B82,IF(DATOS_[[AGRUP. VALOR. PTO.]:[AGRUP. VALOR. PTO.]]=$B81,IF(DATOS_[[Check Periodo Ref.]:[Check Periodo Ref.]]="Dentro",DATOS_[Conc.Sal.06]))))),
0)</f>
        <v>0</v>
      </c>
      <c r="L82" s="93">
        <f t="array" ref="L82">IFERROR(
AVERAGE((IF(DATOS_[[Sexo]:[Sexo]]=$B82,IF(DATOS_[[AGRUP. VALOR. PTO.]:[AGRUP. VALOR. PTO.]]=$B81,IF(DATOS_[[Check Periodo Ref.]:[Check Periodo Ref.]]="Dentro",DATOS_[Conc.Sal.07]))))),
0)</f>
        <v>0</v>
      </c>
      <c r="M82" s="93">
        <f t="array" ref="M82">IFERROR(
AVERAGE((IF(DATOS_[[Sexo]:[Sexo]]=$B82,IF(DATOS_[[AGRUP. VALOR. PTO.]:[AGRUP. VALOR. PTO.]]=$B81,IF(DATOS_[[Check Periodo Ref.]:[Check Periodo Ref.]]="Dentro",DATOS_[Conc.Sal.08]))))),
0)</f>
        <v>0</v>
      </c>
      <c r="N82" s="93">
        <f t="array" ref="N82">IFERROR(
AVERAGE((IF(DATOS_[[Sexo]:[Sexo]]=$B82,IF(DATOS_[[AGRUP. VALOR. PTO.]:[AGRUP. VALOR. PTO.]]=$B81,IF(DATOS_[[Check Periodo Ref.]:[Check Periodo Ref.]]="Dentro",DATOS_[Conc.Sal.09]))))),
0)</f>
        <v>0</v>
      </c>
      <c r="O82" s="93">
        <f t="array" ref="O82">IFERROR(
AVERAGE((IF(DATOS_[[Sexo]:[Sexo]]=$B82,IF(DATOS_[[AGRUP. VALOR. PTO.]:[AGRUP. VALOR. PTO.]]=$B81,IF(DATOS_[[Check Periodo Ref.]:[Check Periodo Ref.]]="Dentro",DATOS_[Conc.Sal.10]))))),
0)</f>
        <v>0</v>
      </c>
      <c r="P82" s="93">
        <f t="array" ref="P82">IFERROR(
AVERAGE((IF(DATOS_[[Sexo]:[Sexo]]=$B82,IF(DATOS_[[AGRUP. VALOR. PTO.]:[AGRUP. VALOR. PTO.]]=$B81,IF(DATOS_[[Check Periodo Ref.]:[Check Periodo Ref.]]="Dentro",DATOS_[Conc.Sal.11]))))),
0)</f>
        <v>0</v>
      </c>
      <c r="Q82" s="93">
        <f t="array" ref="Q82">IFERROR(
AVERAGE((IF(DATOS_[[Sexo]:[Sexo]]=$B82,IF(DATOS_[[AGRUP. VALOR. PTO.]:[AGRUP. VALOR. PTO.]]=$B81,IF(DATOS_[[Check Periodo Ref.]:[Check Periodo Ref.]]="Dentro",DATOS_[Conc.Sal.12]))))),
0)</f>
        <v>0</v>
      </c>
      <c r="R82" s="93">
        <f t="array" ref="R82">IFERROR(
AVERAGE((IF(DATOS_[[Sexo]:[Sexo]]=$B82,IF(DATOS_[[AGRUP. VALOR. PTO.]:[AGRUP. VALOR. PTO.]]=$B81,IF(DATOS_[[Check Periodo Ref.]:[Check Periodo Ref.]]="Dentro",DATOS_[Conc.Sal.13]))))),
0)</f>
        <v>0</v>
      </c>
      <c r="S82" s="93">
        <f t="array" ref="S82">IFERROR(
AVERAGE((IF(DATOS_[[Sexo]:[Sexo]]=$B82,IF(DATOS_[[AGRUP. VALOR. PTO.]:[AGRUP. VALOR. PTO.]]=$B81,IF(DATOS_[[Check Periodo Ref.]:[Check Periodo Ref.]]="Dentro",DATOS_[Conc.Sal.14]))))),
0)</f>
        <v>0</v>
      </c>
      <c r="T82" s="93">
        <f t="array" ref="T82">IFERROR(
AVERAGE((IF(DATOS_[[Sexo]:[Sexo]]=$B82,IF(DATOS_[[AGRUP. VALOR. PTO.]:[AGRUP. VALOR. PTO.]]=$B81,IF(DATOS_[[Check Periodo Ref.]:[Check Periodo Ref.]]="Dentro",DATOS_[Conc.Sal.15]))))),
0)</f>
        <v>0</v>
      </c>
      <c r="U82" s="93">
        <f t="array" ref="U82">IFERROR(
AVERAGE((IF(DATOS_[[Sexo]:[Sexo]]=$B82,IF(DATOS_[[AGRUP. VALOR. PTO.]:[AGRUP. VALOR. PTO.]]=$B81,IF(DATOS_[[Check Periodo Ref.]:[Check Periodo Ref.]]="Dentro",DATOS_[Conc.Sal.16]))))),
0)</f>
        <v>0</v>
      </c>
      <c r="V82" s="93">
        <f t="array" ref="V82">IFERROR(
AVERAGE((IF(DATOS_[[Sexo]:[Sexo]]=$B82,IF(DATOS_[[AGRUP. VALOR. PTO.]:[AGRUP. VALOR. PTO.]]=$B81,IF(DATOS_[[Check Periodo Ref.]:[Check Periodo Ref.]]="Dentro",DATOS_[Conc.Sal.17]))))),
0)</f>
        <v>0</v>
      </c>
      <c r="W82" s="93">
        <f t="array" ref="W82">IFERROR(
AVERAGE((IF(DATOS_[[Sexo]:[Sexo]]=$B82,IF(DATOS_[[AGRUP. VALOR. PTO.]:[AGRUP. VALOR. PTO.]]=$B81,IF(DATOS_[[Check Periodo Ref.]:[Check Periodo Ref.]]="Dentro",DATOS_[Conc.Sal.18]))))),
0)</f>
        <v>0</v>
      </c>
      <c r="X82" s="93">
        <f t="array" ref="X82">IFERROR(
AVERAGE((IF(DATOS_[[Sexo]:[Sexo]]=$B82,IF(DATOS_[[AGRUP. VALOR. PTO.]:[AGRUP. VALOR. PTO.]]=$B81,IF(DATOS_[[Check Periodo Ref.]:[Check Periodo Ref.]]="Dentro",DATOS_[Conc.Sal.19]))))),
0)</f>
        <v>0</v>
      </c>
      <c r="Y82" s="93">
        <f t="array" ref="Y82">IFERROR(
AVERAGE((IF(DATOS_[[Sexo]:[Sexo]]=$B82,IF(DATOS_[[AGRUP. VALOR. PTO.]:[AGRUP. VALOR. PTO.]]=$B81,IF(DATOS_[[Check Periodo Ref.]:[Check Periodo Ref.]]="Dentro",DATOS_[Conc.Sal.20]))))),
0)</f>
        <v>0</v>
      </c>
      <c r="Z82" s="93">
        <f t="array" ref="Z82">IFERROR(
AVERAGE((IF(DATOS_[[Sexo]:[Sexo]]=$B82,IF(DATOS_[[AGRUP. VALOR. PTO.]:[AGRUP. VALOR. PTO.]]=$B81,IF(DATOS_[[Check Periodo Ref.]:[Check Periodo Ref.]]="Dentro",DATOS_[Conc.Sal.21]))))),
0)</f>
        <v>0</v>
      </c>
      <c r="AA82" s="93">
        <f t="array" ref="AA82">IFERROR(
AVERAGE((IF(DATOS_[[Sexo]:[Sexo]]=$B82,IF(DATOS_[[AGRUP. VALOR. PTO.]:[AGRUP. VALOR. PTO.]]=$B81,IF(DATOS_[[Check Periodo Ref.]:[Check Periodo Ref.]]="Dentro",DATOS_[Conc.Sal.22]))))),
0)</f>
        <v>0</v>
      </c>
      <c r="AB82" s="93">
        <f t="array" ref="AB82">IFERROR(
AVERAGE((IF(DATOS_[[Sexo]:[Sexo]]=$B82,IF(DATOS_[[AGRUP. VALOR. PTO.]:[AGRUP. VALOR. PTO.]]=$B81,IF(DATOS_[[Check Periodo Ref.]:[Check Periodo Ref.]]="Dentro",DATOS_[Conc.Sal.23]))))),
0)</f>
        <v>0</v>
      </c>
      <c r="AC82" s="93">
        <f t="array" ref="AC82">IFERROR(
AVERAGE((IF(DATOS_[[Sexo]:[Sexo]]=$B82,IF(DATOS_[[AGRUP. VALOR. PTO.]:[AGRUP. VALOR. PTO.]]=$B81,IF(DATOS_[[Check Periodo Ref.]:[Check Periodo Ref.]]="Dentro",DATOS_[Conc.Sal.24]))))),
0)</f>
        <v>0</v>
      </c>
      <c r="AD82" s="93">
        <f t="array" ref="AD82">IFERROR(
AVERAGE((IF(DATOS_[[Sexo]:[Sexo]]=$B82,IF(DATOS_[[AGRUP. VALOR. PTO.]:[AGRUP. VALOR. PTO.]]=$B81,IF(DATOS_[[Check Periodo Ref.]:[Check Periodo Ref.]]="Dentro",DATOS_[Conc.Sal.25]))))),
0)</f>
        <v>0</v>
      </c>
      <c r="AE82" s="93">
        <f t="array" ref="AE82">IFERROR(
AVERAGE((IF(DATOS_[[Sexo]:[Sexo]]=$B82,IF(DATOS_[[AGRUP. VALOR. PTO.]:[AGRUP. VALOR. PTO.]]=$B81,IF(DATOS_[[Check Periodo Ref.]:[Check Periodo Ref.]]="Dentro",DATOS_[Conc.Sal.26]))))),
0)</f>
        <v>0</v>
      </c>
      <c r="AF82" s="93">
        <f t="array" ref="AF82">IFERROR(
AVERAGE((IF(DATOS_[[Sexo]:[Sexo]]=$B82,IF(DATOS_[[AGRUP. VALOR. PTO.]:[AGRUP. VALOR. PTO.]]=$B81,IF(DATOS_[[Check Periodo Ref.]:[Check Periodo Ref.]]="Dentro",DATOS_[Conc.Sal.27]))))),
0)</f>
        <v>0</v>
      </c>
      <c r="AG82" s="93">
        <f t="array" ref="AG82">IFERROR(
AVERAGE((IF(DATOS_[[Sexo]:[Sexo]]=$B82,IF(DATOS_[[AGRUP. VALOR. PTO.]:[AGRUP. VALOR. PTO.]]=$B81,IF(DATOS_[[Check Periodo Ref.]:[Check Periodo Ref.]]="Dentro",DATOS_[Conc.Sal.28]))))),
0)</f>
        <v>0</v>
      </c>
      <c r="AH82" s="93">
        <f t="array" ref="AH82">IFERROR(
AVERAGE((IF(DATOS_[[Sexo]:[Sexo]]=$B82,IF(DATOS_[[AGRUP. VALOR. PTO.]:[AGRUP. VALOR. PTO.]]=$B81,IF(DATOS_[[Check Periodo Ref.]:[Check Periodo Ref.]]="Dentro",DATOS_[Conc.Sal.29]))))),
0)</f>
        <v>0</v>
      </c>
      <c r="AI82" s="93">
        <f t="array" ref="AI82">IFERROR(
AVERAGE((IF(DATOS_[[Sexo]:[Sexo]]=$B82,IF(DATOS_[[AGRUP. VALOR. PTO.]:[AGRUP. VALOR. PTO.]]=$B81,IF(DATOS_[[Check Periodo Ref.]:[Check Periodo Ref.]]="Dentro",DATOS_[Conc.Sal.30]))))),
0)</f>
        <v>0</v>
      </c>
      <c r="AJ82" s="94">
        <f t="array" ref="AJ82">IFERROR(
AVERAGE(IF(DATOS_[Sexo]=$B82,IF(DATOS_[AGRUP. VALOR. PTO.]=$B81,IF(DATOS_[Check Periodo Ref.]="Dentro",DATOS_[Tot COMPL.SAL Ef],FALSE)))),
0)</f>
        <v>0</v>
      </c>
      <c r="AK82" s="96">
        <f t="array" ref="AK82">IFERROR(
AVERAGE(IF(DATOS_[Sexo]=$B82,IF(DATOS_[AGRUP. VALOR. PTO.]=$B81,IF(DATOS_[Check Periodo Ref.]="Dentro",DATOS_[TOTAL SALARIO Ef],FALSE)))),
0)</f>
        <v>0</v>
      </c>
      <c r="AL82" s="95">
        <f t="array" ref="AL82">IFERROR(
AVERAGE((IF(DATOS_[[Sexo]:[Sexo]]=$B82,IF(DATOS_[[AGRUP. VALOR. PTO.]:[AGRUP. VALOR. PTO.]]=$B81,IF(DATOS_[[Check Periodo Ref.]:[Check Periodo Ref.]]="Dentro",DATOS_[C.Extra.01]))))),
0)</f>
        <v>0</v>
      </c>
      <c r="AM82" s="95">
        <f t="array" ref="AM82">IFERROR(
AVERAGE((IF(DATOS_[[Sexo]:[Sexo]]=$B82,IF(DATOS_[[AGRUP. VALOR. PTO.]:[AGRUP. VALOR. PTO.]]=$B81,IF(DATOS_[[Check Periodo Ref.]:[Check Periodo Ref.]]="Dentro",DATOS_[C.Extra.02]))))),
0)</f>
        <v>0</v>
      </c>
      <c r="AN82" s="95">
        <f t="array" ref="AN82">IFERROR(
AVERAGE((IF(DATOS_[[Sexo]:[Sexo]]=$B82,IF(DATOS_[[AGRUP. VALOR. PTO.]:[AGRUP. VALOR. PTO.]]=$B81,IF(DATOS_[[Check Periodo Ref.]:[Check Periodo Ref.]]="Dentro",DATOS_[C.Extra.03]))))),
0)</f>
        <v>0</v>
      </c>
      <c r="AO82" s="95">
        <f t="array" ref="AO82">IFERROR(
AVERAGE((IF(DATOS_[[Sexo]:[Sexo]]=$B82,IF(DATOS_[[AGRUP. VALOR. PTO.]:[AGRUP. VALOR. PTO.]]=$B81,IF(DATOS_[[Check Periodo Ref.]:[Check Periodo Ref.]]="Dentro",DATOS_[C.Extra.04]))))),
0)</f>
        <v>0</v>
      </c>
      <c r="AP82" s="95">
        <f t="array" ref="AP82">IFERROR(
AVERAGE((IF(DATOS_[[Sexo]:[Sexo]]=$B82,IF(DATOS_[[AGRUP. VALOR. PTO.]:[AGRUP. VALOR. PTO.]]=$B81,IF(DATOS_[[Check Periodo Ref.]:[Check Periodo Ref.]]="Dentro",DATOS_[C.Extra.05]))))),
0)</f>
        <v>0</v>
      </c>
      <c r="AQ82" s="97">
        <f t="array" ref="AQ82">IFERROR(
AVERAGE(IF(DATOS_[Sexo]=$B82,IF(DATOS_[AGRUP. VALOR. PTO.]=$B81,IF(DATOS_[Check Periodo Ref.]="Dentro",DATOS_[Tot Extrasalarial Ef],FALSE)))),
0)</f>
        <v>0</v>
      </c>
      <c r="AR82" s="98">
        <f t="array" ref="AR82">IFERROR(
AVERAGE(IF(DATOS_[Sexo]=$B82,IF(DATOS_[AGRUP. VALOR. PTO.]=$B81,IF(DATOS_[Check Periodo Ref.]="Dentro",DATOS_[TOTAL Retrib Ef],FALSE)))),
0)</f>
        <v>0</v>
      </c>
    </row>
    <row r="83" spans="1:44" x14ac:dyDescent="0.3">
      <c r="A83" s="48" t="str">
        <f t="shared" ref="A83" si="94">+A82</f>
        <v>[ocultar]</v>
      </c>
      <c r="B83" s="46" t="s">
        <v>163</v>
      </c>
      <c r="C83" s="45">
        <f t="array" ref="C83">SUM(IF($B83=DATOS_[Sexo],
IF($B81=DATOS_[AGRUP. VALOR. PTO.],
IF("Dentro"=DATOS_[Check Periodo Ref.],
1/(COUNTIFS(DATOS_[Sexo],$B83,DATOS_[AGRUP. VALOR. PTO.],$B81,DATOS_[Check Periodo Ref.],"Dentro",DATOS_[id],DATOS_[id]))))))</f>
        <v>0</v>
      </c>
      <c r="D83" s="47">
        <f>COUNTIFS(DATOS_[AGRUP. VALOR. PTO.],$B81,DATOS_[Sexo],$B83,DATOS_[Check Periodo Ref.],"Dentro")</f>
        <v>0</v>
      </c>
      <c r="E83" s="92">
        <f t="array" ref="E83">IFERROR(
AVERAGE(IF(DATOS_[Sexo]=$B83,IF(DATOS_[AGRUP. VALOR. PTO.]=$B81,IF(DATOS_[Check Periodo Ref.]="Dentro",DATOS_[SALARIO BASE Ef],FALSE)))),
0)</f>
        <v>0</v>
      </c>
      <c r="F83" s="93">
        <f t="array" ref="F83">IFERROR(
AVERAGE((IF(DATOS_[[Sexo]:[Sexo]]=$B83,IF(DATOS_[[AGRUP. VALOR. PTO.]:[AGRUP. VALOR. PTO.]]=$B81,IF(DATOS_[[Check Periodo Ref.]:[Check Periodo Ref.]]="Dentro",DATOS_[Conc.Sal.01]))))),
0)</f>
        <v>0</v>
      </c>
      <c r="G83" s="93">
        <f t="array" ref="G83">IFERROR(
AVERAGE((IF(DATOS_[[Sexo]:[Sexo]]=$B83,IF(DATOS_[[AGRUP. VALOR. PTO.]:[AGRUP. VALOR. PTO.]]=$B81,IF(DATOS_[[Check Periodo Ref.]:[Check Periodo Ref.]]="Dentro",DATOS_[Conc.Sal.02]))))),
0)</f>
        <v>0</v>
      </c>
      <c r="H83" s="93">
        <f t="array" ref="H83">IFERROR(
AVERAGE((IF(DATOS_[[Sexo]:[Sexo]]=$B83,IF(DATOS_[[AGRUP. VALOR. PTO.]:[AGRUP. VALOR. PTO.]]=$B81,IF(DATOS_[[Check Periodo Ref.]:[Check Periodo Ref.]]="Dentro",DATOS_[Conc.Sal.03]))))),
0)</f>
        <v>0</v>
      </c>
      <c r="I83" s="93">
        <f t="array" ref="I83">IFERROR(
AVERAGE((IF(DATOS_[[Sexo]:[Sexo]]=$B83,IF(DATOS_[[AGRUP. VALOR. PTO.]:[AGRUP. VALOR. PTO.]]=$B81,IF(DATOS_[[Check Periodo Ref.]:[Check Periodo Ref.]]="Dentro",DATOS_[Conc.Sal.04]))))),
0)</f>
        <v>0</v>
      </c>
      <c r="J83" s="93">
        <f t="array" ref="J83">IFERROR(
AVERAGE((IF(DATOS_[[Sexo]:[Sexo]]=$B83,IF(DATOS_[[AGRUP. VALOR. PTO.]:[AGRUP. VALOR. PTO.]]=$B81,IF(DATOS_[[Check Periodo Ref.]:[Check Periodo Ref.]]="Dentro",DATOS_[Conc.Sal.05]))))),
0)</f>
        <v>0</v>
      </c>
      <c r="K83" s="93">
        <f t="array" ref="K83">IFERROR(
AVERAGE((IF(DATOS_[[Sexo]:[Sexo]]=$B83,IF(DATOS_[[AGRUP. VALOR. PTO.]:[AGRUP. VALOR. PTO.]]=$B81,IF(DATOS_[[Check Periodo Ref.]:[Check Periodo Ref.]]="Dentro",DATOS_[Conc.Sal.06]))))),
0)</f>
        <v>0</v>
      </c>
      <c r="L83" s="93">
        <f t="array" ref="L83">IFERROR(
AVERAGE((IF(DATOS_[[Sexo]:[Sexo]]=$B83,IF(DATOS_[[AGRUP. VALOR. PTO.]:[AGRUP. VALOR. PTO.]]=$B81,IF(DATOS_[[Check Periodo Ref.]:[Check Periodo Ref.]]="Dentro",DATOS_[Conc.Sal.07]))))),
0)</f>
        <v>0</v>
      </c>
      <c r="M83" s="93">
        <f t="array" ref="M83">IFERROR(
AVERAGE((IF(DATOS_[[Sexo]:[Sexo]]=$B83,IF(DATOS_[[AGRUP. VALOR. PTO.]:[AGRUP. VALOR. PTO.]]=$B81,IF(DATOS_[[Check Periodo Ref.]:[Check Periodo Ref.]]="Dentro",DATOS_[Conc.Sal.08]))))),
0)</f>
        <v>0</v>
      </c>
      <c r="N83" s="93">
        <f t="array" ref="N83">IFERROR(
AVERAGE((IF(DATOS_[[Sexo]:[Sexo]]=$B83,IF(DATOS_[[AGRUP. VALOR. PTO.]:[AGRUP. VALOR. PTO.]]=$B81,IF(DATOS_[[Check Periodo Ref.]:[Check Periodo Ref.]]="Dentro",DATOS_[Conc.Sal.09]))))),
0)</f>
        <v>0</v>
      </c>
      <c r="O83" s="93">
        <f t="array" ref="O83">IFERROR(
AVERAGE((IF(DATOS_[[Sexo]:[Sexo]]=$B83,IF(DATOS_[[AGRUP. VALOR. PTO.]:[AGRUP. VALOR. PTO.]]=$B81,IF(DATOS_[[Check Periodo Ref.]:[Check Periodo Ref.]]="Dentro",DATOS_[Conc.Sal.10]))))),
0)</f>
        <v>0</v>
      </c>
      <c r="P83" s="93">
        <f t="array" ref="P83">IFERROR(
AVERAGE((IF(DATOS_[[Sexo]:[Sexo]]=$B83,IF(DATOS_[[AGRUP. VALOR. PTO.]:[AGRUP. VALOR. PTO.]]=$B81,IF(DATOS_[[Check Periodo Ref.]:[Check Periodo Ref.]]="Dentro",DATOS_[Conc.Sal.11]))))),
0)</f>
        <v>0</v>
      </c>
      <c r="Q83" s="93">
        <f t="array" ref="Q83">IFERROR(
AVERAGE((IF(DATOS_[[Sexo]:[Sexo]]=$B83,IF(DATOS_[[AGRUP. VALOR. PTO.]:[AGRUP. VALOR. PTO.]]=$B81,IF(DATOS_[[Check Periodo Ref.]:[Check Periodo Ref.]]="Dentro",DATOS_[Conc.Sal.12]))))),
0)</f>
        <v>0</v>
      </c>
      <c r="R83" s="93">
        <f t="array" ref="R83">IFERROR(
AVERAGE((IF(DATOS_[[Sexo]:[Sexo]]=$B83,IF(DATOS_[[AGRUP. VALOR. PTO.]:[AGRUP. VALOR. PTO.]]=$B81,IF(DATOS_[[Check Periodo Ref.]:[Check Periodo Ref.]]="Dentro",DATOS_[Conc.Sal.13]))))),
0)</f>
        <v>0</v>
      </c>
      <c r="S83" s="93">
        <f t="array" ref="S83">IFERROR(
AVERAGE((IF(DATOS_[[Sexo]:[Sexo]]=$B83,IF(DATOS_[[AGRUP. VALOR. PTO.]:[AGRUP. VALOR. PTO.]]=$B81,IF(DATOS_[[Check Periodo Ref.]:[Check Periodo Ref.]]="Dentro",DATOS_[Conc.Sal.14]))))),
0)</f>
        <v>0</v>
      </c>
      <c r="T83" s="93">
        <f t="array" ref="T83">IFERROR(
AVERAGE((IF(DATOS_[[Sexo]:[Sexo]]=$B83,IF(DATOS_[[AGRUP. VALOR. PTO.]:[AGRUP. VALOR. PTO.]]=$B81,IF(DATOS_[[Check Periodo Ref.]:[Check Periodo Ref.]]="Dentro",DATOS_[Conc.Sal.15]))))),
0)</f>
        <v>0</v>
      </c>
      <c r="U83" s="93">
        <f t="array" ref="U83">IFERROR(
AVERAGE((IF(DATOS_[[Sexo]:[Sexo]]=$B83,IF(DATOS_[[AGRUP. VALOR. PTO.]:[AGRUP. VALOR. PTO.]]=$B81,IF(DATOS_[[Check Periodo Ref.]:[Check Periodo Ref.]]="Dentro",DATOS_[Conc.Sal.16]))))),
0)</f>
        <v>0</v>
      </c>
      <c r="V83" s="93">
        <f t="array" ref="V83">IFERROR(
AVERAGE((IF(DATOS_[[Sexo]:[Sexo]]=$B83,IF(DATOS_[[AGRUP. VALOR. PTO.]:[AGRUP. VALOR. PTO.]]=$B81,IF(DATOS_[[Check Periodo Ref.]:[Check Periodo Ref.]]="Dentro",DATOS_[Conc.Sal.17]))))),
0)</f>
        <v>0</v>
      </c>
      <c r="W83" s="93">
        <f t="array" ref="W83">IFERROR(
AVERAGE((IF(DATOS_[[Sexo]:[Sexo]]=$B83,IF(DATOS_[[AGRUP. VALOR. PTO.]:[AGRUP. VALOR. PTO.]]=$B81,IF(DATOS_[[Check Periodo Ref.]:[Check Periodo Ref.]]="Dentro",DATOS_[Conc.Sal.18]))))),
0)</f>
        <v>0</v>
      </c>
      <c r="X83" s="93">
        <f t="array" ref="X83">IFERROR(
AVERAGE((IF(DATOS_[[Sexo]:[Sexo]]=$B83,IF(DATOS_[[AGRUP. VALOR. PTO.]:[AGRUP. VALOR. PTO.]]=$B81,IF(DATOS_[[Check Periodo Ref.]:[Check Periodo Ref.]]="Dentro",DATOS_[Conc.Sal.19]))))),
0)</f>
        <v>0</v>
      </c>
      <c r="Y83" s="93">
        <f t="array" ref="Y83">IFERROR(
AVERAGE((IF(DATOS_[[Sexo]:[Sexo]]=$B83,IF(DATOS_[[AGRUP. VALOR. PTO.]:[AGRUP. VALOR. PTO.]]=$B81,IF(DATOS_[[Check Periodo Ref.]:[Check Periodo Ref.]]="Dentro",DATOS_[Conc.Sal.20]))))),
0)</f>
        <v>0</v>
      </c>
      <c r="Z83" s="93">
        <f t="array" ref="Z83">IFERROR(
AVERAGE((IF(DATOS_[[Sexo]:[Sexo]]=$B83,IF(DATOS_[[AGRUP. VALOR. PTO.]:[AGRUP. VALOR. PTO.]]=$B81,IF(DATOS_[[Check Periodo Ref.]:[Check Periodo Ref.]]="Dentro",DATOS_[Conc.Sal.21]))))),
0)</f>
        <v>0</v>
      </c>
      <c r="AA83" s="93">
        <f t="array" ref="AA83">IFERROR(
AVERAGE((IF(DATOS_[[Sexo]:[Sexo]]=$B83,IF(DATOS_[[AGRUP. VALOR. PTO.]:[AGRUP. VALOR. PTO.]]=$B81,IF(DATOS_[[Check Periodo Ref.]:[Check Periodo Ref.]]="Dentro",DATOS_[Conc.Sal.22]))))),
0)</f>
        <v>0</v>
      </c>
      <c r="AB83" s="93">
        <f t="array" ref="AB83">IFERROR(
AVERAGE((IF(DATOS_[[Sexo]:[Sexo]]=$B83,IF(DATOS_[[AGRUP. VALOR. PTO.]:[AGRUP. VALOR. PTO.]]=$B81,IF(DATOS_[[Check Periodo Ref.]:[Check Periodo Ref.]]="Dentro",DATOS_[Conc.Sal.23]))))),
0)</f>
        <v>0</v>
      </c>
      <c r="AC83" s="93">
        <f t="array" ref="AC83">IFERROR(
AVERAGE((IF(DATOS_[[Sexo]:[Sexo]]=$B83,IF(DATOS_[[AGRUP. VALOR. PTO.]:[AGRUP. VALOR. PTO.]]=$B81,IF(DATOS_[[Check Periodo Ref.]:[Check Periodo Ref.]]="Dentro",DATOS_[Conc.Sal.24]))))),
0)</f>
        <v>0</v>
      </c>
      <c r="AD83" s="93">
        <f t="array" ref="AD83">IFERROR(
AVERAGE((IF(DATOS_[[Sexo]:[Sexo]]=$B83,IF(DATOS_[[AGRUP. VALOR. PTO.]:[AGRUP. VALOR. PTO.]]=$B81,IF(DATOS_[[Check Periodo Ref.]:[Check Periodo Ref.]]="Dentro",DATOS_[Conc.Sal.25]))))),
0)</f>
        <v>0</v>
      </c>
      <c r="AE83" s="93">
        <f t="array" ref="AE83">IFERROR(
AVERAGE((IF(DATOS_[[Sexo]:[Sexo]]=$B83,IF(DATOS_[[AGRUP. VALOR. PTO.]:[AGRUP. VALOR. PTO.]]=$B81,IF(DATOS_[[Check Periodo Ref.]:[Check Periodo Ref.]]="Dentro",DATOS_[Conc.Sal.26]))))),
0)</f>
        <v>0</v>
      </c>
      <c r="AF83" s="93">
        <f t="array" ref="AF83">IFERROR(
AVERAGE((IF(DATOS_[[Sexo]:[Sexo]]=$B83,IF(DATOS_[[AGRUP. VALOR. PTO.]:[AGRUP. VALOR. PTO.]]=$B81,IF(DATOS_[[Check Periodo Ref.]:[Check Periodo Ref.]]="Dentro",DATOS_[Conc.Sal.27]))))),
0)</f>
        <v>0</v>
      </c>
      <c r="AG83" s="93">
        <f t="array" ref="AG83">IFERROR(
AVERAGE((IF(DATOS_[[Sexo]:[Sexo]]=$B83,IF(DATOS_[[AGRUP. VALOR. PTO.]:[AGRUP. VALOR. PTO.]]=$B81,IF(DATOS_[[Check Periodo Ref.]:[Check Periodo Ref.]]="Dentro",DATOS_[Conc.Sal.28]))))),
0)</f>
        <v>0</v>
      </c>
      <c r="AH83" s="93">
        <f t="array" ref="AH83">IFERROR(
AVERAGE((IF(DATOS_[[Sexo]:[Sexo]]=$B83,IF(DATOS_[[AGRUP. VALOR. PTO.]:[AGRUP. VALOR. PTO.]]=$B81,IF(DATOS_[[Check Periodo Ref.]:[Check Periodo Ref.]]="Dentro",DATOS_[Conc.Sal.29]))))),
0)</f>
        <v>0</v>
      </c>
      <c r="AI83" s="93">
        <f t="array" ref="AI83">IFERROR(
AVERAGE((IF(DATOS_[[Sexo]:[Sexo]]=$B83,IF(DATOS_[[AGRUP. VALOR. PTO.]:[AGRUP. VALOR. PTO.]]=$B81,IF(DATOS_[[Check Periodo Ref.]:[Check Periodo Ref.]]="Dentro",DATOS_[Conc.Sal.30]))))),
0)</f>
        <v>0</v>
      </c>
      <c r="AJ83" s="94">
        <f t="array" ref="AJ83">IFERROR(
AVERAGE(IF(DATOS_[Sexo]=$B83,IF(DATOS_[AGRUP. VALOR. PTO.]=$B81,IF(DATOS_[Check Periodo Ref.]="Dentro",DATOS_[Tot COMPL.SAL Ef],FALSE)))),
0)</f>
        <v>0</v>
      </c>
      <c r="AK83" s="96">
        <f t="array" ref="AK83">IFERROR(
AVERAGE(IF(DATOS_[Sexo]=$B83,IF(DATOS_[AGRUP. VALOR. PTO.]=$B81,IF(DATOS_[Check Periodo Ref.]="Dentro",DATOS_[TOTAL SALARIO Ef],FALSE)))),
0)</f>
        <v>0</v>
      </c>
      <c r="AL83" s="95">
        <f t="array" ref="AL83">IFERROR(
AVERAGE((IF(DATOS_[[Sexo]:[Sexo]]=$B83,IF(DATOS_[[AGRUP. VALOR. PTO.]:[AGRUP. VALOR. PTO.]]=$B81,IF(DATOS_[[Check Periodo Ref.]:[Check Periodo Ref.]]="Dentro",DATOS_[C.Extra.01]))))),
0)</f>
        <v>0</v>
      </c>
      <c r="AM83" s="95">
        <f t="array" ref="AM83">IFERROR(
AVERAGE((IF(DATOS_[[Sexo]:[Sexo]]=$B83,IF(DATOS_[[AGRUP. VALOR. PTO.]:[AGRUP. VALOR. PTO.]]=$B81,IF(DATOS_[[Check Periodo Ref.]:[Check Periodo Ref.]]="Dentro",DATOS_[C.Extra.02]))))),
0)</f>
        <v>0</v>
      </c>
      <c r="AN83" s="95">
        <f t="array" ref="AN83">IFERROR(
AVERAGE((IF(DATOS_[[Sexo]:[Sexo]]=$B83,IF(DATOS_[[AGRUP. VALOR. PTO.]:[AGRUP. VALOR. PTO.]]=$B81,IF(DATOS_[[Check Periodo Ref.]:[Check Periodo Ref.]]="Dentro",DATOS_[C.Extra.03]))))),
0)</f>
        <v>0</v>
      </c>
      <c r="AO83" s="95">
        <f t="array" ref="AO83">IFERROR(
AVERAGE((IF(DATOS_[[Sexo]:[Sexo]]=$B83,IF(DATOS_[[AGRUP. VALOR. PTO.]:[AGRUP. VALOR. PTO.]]=$B81,IF(DATOS_[[Check Periodo Ref.]:[Check Periodo Ref.]]="Dentro",DATOS_[C.Extra.04]))))),
0)</f>
        <v>0</v>
      </c>
      <c r="AP83" s="95">
        <f t="array" ref="AP83">IFERROR(
AVERAGE((IF(DATOS_[[Sexo]:[Sexo]]=$B83,IF(DATOS_[[AGRUP. VALOR. PTO.]:[AGRUP. VALOR. PTO.]]=$B81,IF(DATOS_[[Check Periodo Ref.]:[Check Periodo Ref.]]="Dentro",DATOS_[C.Extra.05]))))),
0)</f>
        <v>0</v>
      </c>
      <c r="AQ83" s="97">
        <f t="array" ref="AQ83">IFERROR(
AVERAGE(IF(DATOS_[Sexo]=$B83,IF(DATOS_[AGRUP. VALOR. PTO.]=$B81,IF(DATOS_[Check Periodo Ref.]="Dentro",DATOS_[Tot Extrasalarial Ef],FALSE)))),
0)</f>
        <v>0</v>
      </c>
      <c r="AR83" s="98">
        <f t="array" ref="AR83">IFERROR(
AVERAGE(IF(DATOS_[Sexo]=$B83,IF(DATOS_[AGRUP. VALOR. PTO.]=$B81,IF(DATOS_[Check Periodo Ref.]="Dentro",DATOS_[TOTAL Retrib Ef],FALSE)))),
0)</f>
        <v>0</v>
      </c>
    </row>
    <row r="84" spans="1:44" ht="17.25" thickBot="1" x14ac:dyDescent="0.35">
      <c r="A84" s="48" t="str">
        <f t="shared" ref="A84" si="95">+A85</f>
        <v>[ocultar]</v>
      </c>
      <c r="B84" s="51" t="s">
        <v>283</v>
      </c>
      <c r="C84" s="91"/>
      <c r="D84" s="52"/>
      <c r="E84" s="139" t="str">
        <f t="shared" ref="E84:AR84" si="96">IFERROR((E85-E86)/E85,"")</f>
        <v/>
      </c>
      <c r="F84" s="179" t="str">
        <f t="shared" si="96"/>
        <v/>
      </c>
      <c r="G84" s="180" t="str">
        <f t="shared" si="96"/>
        <v/>
      </c>
      <c r="H84" s="180" t="str">
        <f t="shared" si="96"/>
        <v/>
      </c>
      <c r="I84" s="180" t="str">
        <f t="shared" si="96"/>
        <v/>
      </c>
      <c r="J84" s="181" t="str">
        <f t="shared" si="96"/>
        <v/>
      </c>
      <c r="K84" s="182" t="str">
        <f t="shared" si="96"/>
        <v/>
      </c>
      <c r="L84" s="182" t="str">
        <f t="shared" si="96"/>
        <v/>
      </c>
      <c r="M84" s="182" t="str">
        <f t="shared" si="96"/>
        <v/>
      </c>
      <c r="N84" s="182" t="str">
        <f t="shared" si="96"/>
        <v/>
      </c>
      <c r="O84" s="182" t="str">
        <f t="shared" si="96"/>
        <v/>
      </c>
      <c r="P84" s="182" t="str">
        <f t="shared" si="96"/>
        <v/>
      </c>
      <c r="Q84" s="182" t="str">
        <f t="shared" si="96"/>
        <v/>
      </c>
      <c r="R84" s="182" t="str">
        <f t="shared" si="96"/>
        <v/>
      </c>
      <c r="S84" s="182" t="str">
        <f t="shared" si="96"/>
        <v/>
      </c>
      <c r="T84" s="182" t="str">
        <f t="shared" si="96"/>
        <v/>
      </c>
      <c r="U84" s="182" t="str">
        <f t="shared" si="96"/>
        <v/>
      </c>
      <c r="V84" s="181" t="str">
        <f t="shared" si="96"/>
        <v/>
      </c>
      <c r="W84" s="181" t="str">
        <f t="shared" si="96"/>
        <v/>
      </c>
      <c r="X84" s="181" t="str">
        <f t="shared" si="96"/>
        <v/>
      </c>
      <c r="Y84" s="181" t="str">
        <f t="shared" si="96"/>
        <v/>
      </c>
      <c r="Z84" s="181" t="str">
        <f t="shared" si="96"/>
        <v/>
      </c>
      <c r="AA84" s="181" t="str">
        <f t="shared" si="96"/>
        <v/>
      </c>
      <c r="AB84" s="181" t="str">
        <f t="shared" si="96"/>
        <v/>
      </c>
      <c r="AC84" s="181" t="str">
        <f t="shared" si="96"/>
        <v/>
      </c>
      <c r="AD84" s="181" t="str">
        <f t="shared" si="96"/>
        <v/>
      </c>
      <c r="AE84" s="181" t="str">
        <f t="shared" si="96"/>
        <v/>
      </c>
      <c r="AF84" s="181" t="str">
        <f t="shared" si="96"/>
        <v/>
      </c>
      <c r="AG84" s="181" t="str">
        <f t="shared" si="96"/>
        <v/>
      </c>
      <c r="AH84" s="181" t="str">
        <f t="shared" si="96"/>
        <v/>
      </c>
      <c r="AI84" s="181" t="str">
        <f t="shared" si="96"/>
        <v/>
      </c>
      <c r="AJ84" s="140" t="str">
        <f t="shared" si="96"/>
        <v/>
      </c>
      <c r="AK84" s="143" t="str">
        <f t="shared" si="96"/>
        <v/>
      </c>
      <c r="AL84" s="184" t="str">
        <f t="shared" si="96"/>
        <v/>
      </c>
      <c r="AM84" s="184" t="str">
        <f t="shared" si="96"/>
        <v/>
      </c>
      <c r="AN84" s="184" t="str">
        <f t="shared" si="96"/>
        <v/>
      </c>
      <c r="AO84" s="184" t="str">
        <f t="shared" si="96"/>
        <v/>
      </c>
      <c r="AP84" s="184" t="str">
        <f t="shared" si="96"/>
        <v/>
      </c>
      <c r="AQ84" s="141" t="str">
        <f t="shared" si="96"/>
        <v/>
      </c>
      <c r="AR84" s="142" t="str">
        <f t="shared" si="96"/>
        <v/>
      </c>
    </row>
    <row r="85" spans="1:44" x14ac:dyDescent="0.3">
      <c r="A85" s="48" t="str">
        <f t="shared" ref="A85" si="97">+IF(C85+C86=0,"[ocultar]","")</f>
        <v>[ocultar]</v>
      </c>
      <c r="B85" s="46" t="s">
        <v>162</v>
      </c>
      <c r="C85" s="45">
        <f t="array" ref="C85">SUM(IF($B85=DATOS_[Sexo],
IF($B84=DATOS_[AGRUP. VALOR. PTO.],
IF("Dentro"=DATOS_[Check Periodo Ref.],
1/(COUNTIFS(DATOS_[Sexo],$B85,DATOS_[AGRUP. VALOR. PTO.],$B84,DATOS_[Check Periodo Ref.],"Dentro",DATOS_[id],DATOS_[id]))))))</f>
        <v>0</v>
      </c>
      <c r="D85" s="47">
        <f>COUNTIFS(DATOS_[AGRUP. VALOR. PTO.],$B84,DATOS_[Sexo],$B85,DATOS_[Check Periodo Ref.],"Dentro")</f>
        <v>0</v>
      </c>
      <c r="E85" s="92">
        <f t="array" ref="E85">IFERROR(
AVERAGE(IF(DATOS_[Sexo]=$B85,IF(DATOS_[AGRUP. VALOR. PTO.]=$B84,IF(DATOS_[Check Periodo Ref.]="Dentro",DATOS_[SALARIO BASE Ef],FALSE)))),
0)</f>
        <v>0</v>
      </c>
      <c r="F85" s="93">
        <f t="array" ref="F85">IFERROR(
AVERAGE((IF(DATOS_[[Sexo]:[Sexo]]=$B85,IF(DATOS_[[AGRUP. VALOR. PTO.]:[AGRUP. VALOR. PTO.]]=$B84,IF(DATOS_[[Check Periodo Ref.]:[Check Periodo Ref.]]="Dentro",DATOS_[Conc.Sal.01]))))),
0)</f>
        <v>0</v>
      </c>
      <c r="G85" s="93">
        <f t="array" ref="G85">IFERROR(
AVERAGE((IF(DATOS_[[Sexo]:[Sexo]]=$B85,IF(DATOS_[[AGRUP. VALOR. PTO.]:[AGRUP. VALOR. PTO.]]=$B84,IF(DATOS_[[Check Periodo Ref.]:[Check Periodo Ref.]]="Dentro",DATOS_[Conc.Sal.02]))))),
0)</f>
        <v>0</v>
      </c>
      <c r="H85" s="93">
        <f t="array" ref="H85">IFERROR(
AVERAGE((IF(DATOS_[[Sexo]:[Sexo]]=$B85,IF(DATOS_[[AGRUP. VALOR. PTO.]:[AGRUP. VALOR. PTO.]]=$B84,IF(DATOS_[[Check Periodo Ref.]:[Check Periodo Ref.]]="Dentro",DATOS_[Conc.Sal.03]))))),
0)</f>
        <v>0</v>
      </c>
      <c r="I85" s="93">
        <f t="array" ref="I85">IFERROR(
AVERAGE((IF(DATOS_[[Sexo]:[Sexo]]=$B85,IF(DATOS_[[AGRUP. VALOR. PTO.]:[AGRUP. VALOR. PTO.]]=$B84,IF(DATOS_[[Check Periodo Ref.]:[Check Periodo Ref.]]="Dentro",DATOS_[Conc.Sal.04]))))),
0)</f>
        <v>0</v>
      </c>
      <c r="J85" s="93">
        <f t="array" ref="J85">IFERROR(
AVERAGE((IF(DATOS_[[Sexo]:[Sexo]]=$B85,IF(DATOS_[[AGRUP. VALOR. PTO.]:[AGRUP. VALOR. PTO.]]=$B84,IF(DATOS_[[Check Periodo Ref.]:[Check Periodo Ref.]]="Dentro",DATOS_[Conc.Sal.05]))))),
0)</f>
        <v>0</v>
      </c>
      <c r="K85" s="93">
        <f t="array" ref="K85">IFERROR(
AVERAGE((IF(DATOS_[[Sexo]:[Sexo]]=$B85,IF(DATOS_[[AGRUP. VALOR. PTO.]:[AGRUP. VALOR. PTO.]]=$B84,IF(DATOS_[[Check Periodo Ref.]:[Check Periodo Ref.]]="Dentro",DATOS_[Conc.Sal.06]))))),
0)</f>
        <v>0</v>
      </c>
      <c r="L85" s="93">
        <f t="array" ref="L85">IFERROR(
AVERAGE((IF(DATOS_[[Sexo]:[Sexo]]=$B85,IF(DATOS_[[AGRUP. VALOR. PTO.]:[AGRUP. VALOR. PTO.]]=$B84,IF(DATOS_[[Check Periodo Ref.]:[Check Periodo Ref.]]="Dentro",DATOS_[Conc.Sal.07]))))),
0)</f>
        <v>0</v>
      </c>
      <c r="M85" s="93">
        <f t="array" ref="M85">IFERROR(
AVERAGE((IF(DATOS_[[Sexo]:[Sexo]]=$B85,IF(DATOS_[[AGRUP. VALOR. PTO.]:[AGRUP. VALOR. PTO.]]=$B84,IF(DATOS_[[Check Periodo Ref.]:[Check Periodo Ref.]]="Dentro",DATOS_[Conc.Sal.08]))))),
0)</f>
        <v>0</v>
      </c>
      <c r="N85" s="93">
        <f t="array" ref="N85">IFERROR(
AVERAGE((IF(DATOS_[[Sexo]:[Sexo]]=$B85,IF(DATOS_[[AGRUP. VALOR. PTO.]:[AGRUP. VALOR. PTO.]]=$B84,IF(DATOS_[[Check Periodo Ref.]:[Check Periodo Ref.]]="Dentro",DATOS_[Conc.Sal.09]))))),
0)</f>
        <v>0</v>
      </c>
      <c r="O85" s="93">
        <f t="array" ref="O85">IFERROR(
AVERAGE((IF(DATOS_[[Sexo]:[Sexo]]=$B85,IF(DATOS_[[AGRUP. VALOR. PTO.]:[AGRUP. VALOR. PTO.]]=$B84,IF(DATOS_[[Check Periodo Ref.]:[Check Periodo Ref.]]="Dentro",DATOS_[Conc.Sal.10]))))),
0)</f>
        <v>0</v>
      </c>
      <c r="P85" s="93">
        <f t="array" ref="P85">IFERROR(
AVERAGE((IF(DATOS_[[Sexo]:[Sexo]]=$B85,IF(DATOS_[[AGRUP. VALOR. PTO.]:[AGRUP. VALOR. PTO.]]=$B84,IF(DATOS_[[Check Periodo Ref.]:[Check Periodo Ref.]]="Dentro",DATOS_[Conc.Sal.11]))))),
0)</f>
        <v>0</v>
      </c>
      <c r="Q85" s="93">
        <f t="array" ref="Q85">IFERROR(
AVERAGE((IF(DATOS_[[Sexo]:[Sexo]]=$B85,IF(DATOS_[[AGRUP. VALOR. PTO.]:[AGRUP. VALOR. PTO.]]=$B84,IF(DATOS_[[Check Periodo Ref.]:[Check Periodo Ref.]]="Dentro",DATOS_[Conc.Sal.12]))))),
0)</f>
        <v>0</v>
      </c>
      <c r="R85" s="93">
        <f t="array" ref="R85">IFERROR(
AVERAGE((IF(DATOS_[[Sexo]:[Sexo]]=$B85,IF(DATOS_[[AGRUP. VALOR. PTO.]:[AGRUP. VALOR. PTO.]]=$B84,IF(DATOS_[[Check Periodo Ref.]:[Check Periodo Ref.]]="Dentro",DATOS_[Conc.Sal.13]))))),
0)</f>
        <v>0</v>
      </c>
      <c r="S85" s="93">
        <f t="array" ref="S85">IFERROR(
AVERAGE((IF(DATOS_[[Sexo]:[Sexo]]=$B85,IF(DATOS_[[AGRUP. VALOR. PTO.]:[AGRUP. VALOR. PTO.]]=$B84,IF(DATOS_[[Check Periodo Ref.]:[Check Periodo Ref.]]="Dentro",DATOS_[Conc.Sal.14]))))),
0)</f>
        <v>0</v>
      </c>
      <c r="T85" s="93">
        <f t="array" ref="T85">IFERROR(
AVERAGE((IF(DATOS_[[Sexo]:[Sexo]]=$B85,IF(DATOS_[[AGRUP. VALOR. PTO.]:[AGRUP. VALOR. PTO.]]=$B84,IF(DATOS_[[Check Periodo Ref.]:[Check Periodo Ref.]]="Dentro",DATOS_[Conc.Sal.15]))))),
0)</f>
        <v>0</v>
      </c>
      <c r="U85" s="93">
        <f t="array" ref="U85">IFERROR(
AVERAGE((IF(DATOS_[[Sexo]:[Sexo]]=$B85,IF(DATOS_[[AGRUP. VALOR. PTO.]:[AGRUP. VALOR. PTO.]]=$B84,IF(DATOS_[[Check Periodo Ref.]:[Check Periodo Ref.]]="Dentro",DATOS_[Conc.Sal.16]))))),
0)</f>
        <v>0</v>
      </c>
      <c r="V85" s="93">
        <f t="array" ref="V85">IFERROR(
AVERAGE((IF(DATOS_[[Sexo]:[Sexo]]=$B85,IF(DATOS_[[AGRUP. VALOR. PTO.]:[AGRUP. VALOR. PTO.]]=$B84,IF(DATOS_[[Check Periodo Ref.]:[Check Periodo Ref.]]="Dentro",DATOS_[Conc.Sal.17]))))),
0)</f>
        <v>0</v>
      </c>
      <c r="W85" s="93">
        <f t="array" ref="W85">IFERROR(
AVERAGE((IF(DATOS_[[Sexo]:[Sexo]]=$B85,IF(DATOS_[[AGRUP. VALOR. PTO.]:[AGRUP. VALOR. PTO.]]=$B84,IF(DATOS_[[Check Periodo Ref.]:[Check Periodo Ref.]]="Dentro",DATOS_[Conc.Sal.18]))))),
0)</f>
        <v>0</v>
      </c>
      <c r="X85" s="93">
        <f t="array" ref="X85">IFERROR(
AVERAGE((IF(DATOS_[[Sexo]:[Sexo]]=$B85,IF(DATOS_[[AGRUP. VALOR. PTO.]:[AGRUP. VALOR. PTO.]]=$B84,IF(DATOS_[[Check Periodo Ref.]:[Check Periodo Ref.]]="Dentro",DATOS_[Conc.Sal.19]))))),
0)</f>
        <v>0</v>
      </c>
      <c r="Y85" s="93">
        <f t="array" ref="Y85">IFERROR(
AVERAGE((IF(DATOS_[[Sexo]:[Sexo]]=$B85,IF(DATOS_[[AGRUP. VALOR. PTO.]:[AGRUP. VALOR. PTO.]]=$B84,IF(DATOS_[[Check Periodo Ref.]:[Check Periodo Ref.]]="Dentro",DATOS_[Conc.Sal.20]))))),
0)</f>
        <v>0</v>
      </c>
      <c r="Z85" s="93">
        <f t="array" ref="Z85">IFERROR(
AVERAGE((IF(DATOS_[[Sexo]:[Sexo]]=$B85,IF(DATOS_[[AGRUP. VALOR. PTO.]:[AGRUP. VALOR. PTO.]]=$B84,IF(DATOS_[[Check Periodo Ref.]:[Check Periodo Ref.]]="Dentro",DATOS_[Conc.Sal.21]))))),
0)</f>
        <v>0</v>
      </c>
      <c r="AA85" s="93">
        <f t="array" ref="AA85">IFERROR(
AVERAGE((IF(DATOS_[[Sexo]:[Sexo]]=$B85,IF(DATOS_[[AGRUP. VALOR. PTO.]:[AGRUP. VALOR. PTO.]]=$B84,IF(DATOS_[[Check Periodo Ref.]:[Check Periodo Ref.]]="Dentro",DATOS_[Conc.Sal.22]))))),
0)</f>
        <v>0</v>
      </c>
      <c r="AB85" s="93">
        <f t="array" ref="AB85">IFERROR(
AVERAGE((IF(DATOS_[[Sexo]:[Sexo]]=$B85,IF(DATOS_[[AGRUP. VALOR. PTO.]:[AGRUP. VALOR. PTO.]]=$B84,IF(DATOS_[[Check Periodo Ref.]:[Check Periodo Ref.]]="Dentro",DATOS_[Conc.Sal.23]))))),
0)</f>
        <v>0</v>
      </c>
      <c r="AC85" s="93">
        <f t="array" ref="AC85">IFERROR(
AVERAGE((IF(DATOS_[[Sexo]:[Sexo]]=$B85,IF(DATOS_[[AGRUP. VALOR. PTO.]:[AGRUP. VALOR. PTO.]]=$B84,IF(DATOS_[[Check Periodo Ref.]:[Check Periodo Ref.]]="Dentro",DATOS_[Conc.Sal.24]))))),
0)</f>
        <v>0</v>
      </c>
      <c r="AD85" s="93">
        <f t="array" ref="AD85">IFERROR(
AVERAGE((IF(DATOS_[[Sexo]:[Sexo]]=$B85,IF(DATOS_[[AGRUP. VALOR. PTO.]:[AGRUP. VALOR. PTO.]]=$B84,IF(DATOS_[[Check Periodo Ref.]:[Check Periodo Ref.]]="Dentro",DATOS_[Conc.Sal.25]))))),
0)</f>
        <v>0</v>
      </c>
      <c r="AE85" s="93">
        <f t="array" ref="AE85">IFERROR(
AVERAGE((IF(DATOS_[[Sexo]:[Sexo]]=$B85,IF(DATOS_[[AGRUP. VALOR. PTO.]:[AGRUP. VALOR. PTO.]]=$B84,IF(DATOS_[[Check Periodo Ref.]:[Check Periodo Ref.]]="Dentro",DATOS_[Conc.Sal.26]))))),
0)</f>
        <v>0</v>
      </c>
      <c r="AF85" s="93">
        <f t="array" ref="AF85">IFERROR(
AVERAGE((IF(DATOS_[[Sexo]:[Sexo]]=$B85,IF(DATOS_[[AGRUP. VALOR. PTO.]:[AGRUP. VALOR. PTO.]]=$B84,IF(DATOS_[[Check Periodo Ref.]:[Check Periodo Ref.]]="Dentro",DATOS_[Conc.Sal.27]))))),
0)</f>
        <v>0</v>
      </c>
      <c r="AG85" s="93">
        <f t="array" ref="AG85">IFERROR(
AVERAGE((IF(DATOS_[[Sexo]:[Sexo]]=$B85,IF(DATOS_[[AGRUP. VALOR. PTO.]:[AGRUP. VALOR. PTO.]]=$B84,IF(DATOS_[[Check Periodo Ref.]:[Check Periodo Ref.]]="Dentro",DATOS_[Conc.Sal.28]))))),
0)</f>
        <v>0</v>
      </c>
      <c r="AH85" s="93">
        <f t="array" ref="AH85">IFERROR(
AVERAGE((IF(DATOS_[[Sexo]:[Sexo]]=$B85,IF(DATOS_[[AGRUP. VALOR. PTO.]:[AGRUP. VALOR. PTO.]]=$B84,IF(DATOS_[[Check Periodo Ref.]:[Check Periodo Ref.]]="Dentro",DATOS_[Conc.Sal.29]))))),
0)</f>
        <v>0</v>
      </c>
      <c r="AI85" s="93">
        <f t="array" ref="AI85">IFERROR(
AVERAGE((IF(DATOS_[[Sexo]:[Sexo]]=$B85,IF(DATOS_[[AGRUP. VALOR. PTO.]:[AGRUP. VALOR. PTO.]]=$B84,IF(DATOS_[[Check Periodo Ref.]:[Check Periodo Ref.]]="Dentro",DATOS_[Conc.Sal.30]))))),
0)</f>
        <v>0</v>
      </c>
      <c r="AJ85" s="94">
        <f t="array" ref="AJ85">IFERROR(
AVERAGE(IF(DATOS_[Sexo]=$B85,IF(DATOS_[AGRUP. VALOR. PTO.]=$B84,IF(DATOS_[Check Periodo Ref.]="Dentro",DATOS_[Tot COMPL.SAL Ef],FALSE)))),
0)</f>
        <v>0</v>
      </c>
      <c r="AK85" s="96">
        <f t="array" ref="AK85">IFERROR(
AVERAGE(IF(DATOS_[Sexo]=$B85,IF(DATOS_[AGRUP. VALOR. PTO.]=$B84,IF(DATOS_[Check Periodo Ref.]="Dentro",DATOS_[TOTAL SALARIO Ef],FALSE)))),
0)</f>
        <v>0</v>
      </c>
      <c r="AL85" s="95">
        <f t="array" ref="AL85">IFERROR(
AVERAGE((IF(DATOS_[[Sexo]:[Sexo]]=$B85,IF(DATOS_[[AGRUP. VALOR. PTO.]:[AGRUP. VALOR. PTO.]]=$B84,IF(DATOS_[[Check Periodo Ref.]:[Check Periodo Ref.]]="Dentro",DATOS_[C.Extra.01]))))),
0)</f>
        <v>0</v>
      </c>
      <c r="AM85" s="95">
        <f t="array" ref="AM85">IFERROR(
AVERAGE((IF(DATOS_[[Sexo]:[Sexo]]=$B85,IF(DATOS_[[AGRUP. VALOR. PTO.]:[AGRUP. VALOR. PTO.]]=$B84,IF(DATOS_[[Check Periodo Ref.]:[Check Periodo Ref.]]="Dentro",DATOS_[C.Extra.02]))))),
0)</f>
        <v>0</v>
      </c>
      <c r="AN85" s="95">
        <f t="array" ref="AN85">IFERROR(
AVERAGE((IF(DATOS_[[Sexo]:[Sexo]]=$B85,IF(DATOS_[[AGRUP. VALOR. PTO.]:[AGRUP. VALOR. PTO.]]=$B84,IF(DATOS_[[Check Periodo Ref.]:[Check Periodo Ref.]]="Dentro",DATOS_[C.Extra.03]))))),
0)</f>
        <v>0</v>
      </c>
      <c r="AO85" s="95">
        <f t="array" ref="AO85">IFERROR(
AVERAGE((IF(DATOS_[[Sexo]:[Sexo]]=$B85,IF(DATOS_[[AGRUP. VALOR. PTO.]:[AGRUP. VALOR. PTO.]]=$B84,IF(DATOS_[[Check Periodo Ref.]:[Check Periodo Ref.]]="Dentro",DATOS_[C.Extra.04]))))),
0)</f>
        <v>0</v>
      </c>
      <c r="AP85" s="95">
        <f t="array" ref="AP85">IFERROR(
AVERAGE((IF(DATOS_[[Sexo]:[Sexo]]=$B85,IF(DATOS_[[AGRUP. VALOR. PTO.]:[AGRUP. VALOR. PTO.]]=$B84,IF(DATOS_[[Check Periodo Ref.]:[Check Periodo Ref.]]="Dentro",DATOS_[C.Extra.05]))))),
0)</f>
        <v>0</v>
      </c>
      <c r="AQ85" s="97">
        <f t="array" ref="AQ85">IFERROR(
AVERAGE(IF(DATOS_[Sexo]=$B85,IF(DATOS_[AGRUP. VALOR. PTO.]=$B84,IF(DATOS_[Check Periodo Ref.]="Dentro",DATOS_[Tot Extrasalarial Ef],FALSE)))),
0)</f>
        <v>0</v>
      </c>
      <c r="AR85" s="98">
        <f t="array" ref="AR85">IFERROR(
AVERAGE(IF(DATOS_[Sexo]=$B85,IF(DATOS_[AGRUP. VALOR. PTO.]=$B84,IF(DATOS_[Check Periodo Ref.]="Dentro",DATOS_[TOTAL Retrib Ef],FALSE)))),
0)</f>
        <v>0</v>
      </c>
    </row>
    <row r="86" spans="1:44" x14ac:dyDescent="0.3">
      <c r="A86" s="48" t="str">
        <f t="shared" ref="A86" si="98">+A85</f>
        <v>[ocultar]</v>
      </c>
      <c r="B86" s="46" t="s">
        <v>163</v>
      </c>
      <c r="C86" s="45">
        <f t="array" ref="C86">SUM(IF($B86=DATOS_[Sexo],
IF($B84=DATOS_[AGRUP. VALOR. PTO.],
IF("Dentro"=DATOS_[Check Periodo Ref.],
1/(COUNTIFS(DATOS_[Sexo],$B86,DATOS_[AGRUP. VALOR. PTO.],$B84,DATOS_[Check Periodo Ref.],"Dentro",DATOS_[id],DATOS_[id]))))))</f>
        <v>0</v>
      </c>
      <c r="D86" s="47">
        <f>COUNTIFS(DATOS_[AGRUP. VALOR. PTO.],$B84,DATOS_[Sexo],$B86,DATOS_[Check Periodo Ref.],"Dentro")</f>
        <v>0</v>
      </c>
      <c r="E86" s="92">
        <f t="array" ref="E86">IFERROR(
AVERAGE(IF(DATOS_[Sexo]=$B86,IF(DATOS_[AGRUP. VALOR. PTO.]=$B84,IF(DATOS_[Check Periodo Ref.]="Dentro",DATOS_[SALARIO BASE Ef],FALSE)))),
0)</f>
        <v>0</v>
      </c>
      <c r="F86" s="93">
        <f t="array" ref="F86">IFERROR(
AVERAGE((IF(DATOS_[[Sexo]:[Sexo]]=$B86,IF(DATOS_[[AGRUP. VALOR. PTO.]:[AGRUP. VALOR. PTO.]]=$B84,IF(DATOS_[[Check Periodo Ref.]:[Check Periodo Ref.]]="Dentro",DATOS_[Conc.Sal.01]))))),
0)</f>
        <v>0</v>
      </c>
      <c r="G86" s="93">
        <f t="array" ref="G86">IFERROR(
AVERAGE((IF(DATOS_[[Sexo]:[Sexo]]=$B86,IF(DATOS_[[AGRUP. VALOR. PTO.]:[AGRUP. VALOR. PTO.]]=$B84,IF(DATOS_[[Check Periodo Ref.]:[Check Periodo Ref.]]="Dentro",DATOS_[Conc.Sal.02]))))),
0)</f>
        <v>0</v>
      </c>
      <c r="H86" s="93">
        <f t="array" ref="H86">IFERROR(
AVERAGE((IF(DATOS_[[Sexo]:[Sexo]]=$B86,IF(DATOS_[[AGRUP. VALOR. PTO.]:[AGRUP. VALOR. PTO.]]=$B84,IF(DATOS_[[Check Periodo Ref.]:[Check Periodo Ref.]]="Dentro",DATOS_[Conc.Sal.03]))))),
0)</f>
        <v>0</v>
      </c>
      <c r="I86" s="93">
        <f t="array" ref="I86">IFERROR(
AVERAGE((IF(DATOS_[[Sexo]:[Sexo]]=$B86,IF(DATOS_[[AGRUP. VALOR. PTO.]:[AGRUP. VALOR. PTO.]]=$B84,IF(DATOS_[[Check Periodo Ref.]:[Check Periodo Ref.]]="Dentro",DATOS_[Conc.Sal.04]))))),
0)</f>
        <v>0</v>
      </c>
      <c r="J86" s="93">
        <f t="array" ref="J86">IFERROR(
AVERAGE((IF(DATOS_[[Sexo]:[Sexo]]=$B86,IF(DATOS_[[AGRUP. VALOR. PTO.]:[AGRUP. VALOR. PTO.]]=$B84,IF(DATOS_[[Check Periodo Ref.]:[Check Periodo Ref.]]="Dentro",DATOS_[Conc.Sal.05]))))),
0)</f>
        <v>0</v>
      </c>
      <c r="K86" s="93">
        <f t="array" ref="K86">IFERROR(
AVERAGE((IF(DATOS_[[Sexo]:[Sexo]]=$B86,IF(DATOS_[[AGRUP. VALOR. PTO.]:[AGRUP. VALOR. PTO.]]=$B84,IF(DATOS_[[Check Periodo Ref.]:[Check Periodo Ref.]]="Dentro",DATOS_[Conc.Sal.06]))))),
0)</f>
        <v>0</v>
      </c>
      <c r="L86" s="93">
        <f t="array" ref="L86">IFERROR(
AVERAGE((IF(DATOS_[[Sexo]:[Sexo]]=$B86,IF(DATOS_[[AGRUP. VALOR. PTO.]:[AGRUP. VALOR. PTO.]]=$B84,IF(DATOS_[[Check Periodo Ref.]:[Check Periodo Ref.]]="Dentro",DATOS_[Conc.Sal.07]))))),
0)</f>
        <v>0</v>
      </c>
      <c r="M86" s="93">
        <f t="array" ref="M86">IFERROR(
AVERAGE((IF(DATOS_[[Sexo]:[Sexo]]=$B86,IF(DATOS_[[AGRUP. VALOR. PTO.]:[AGRUP. VALOR. PTO.]]=$B84,IF(DATOS_[[Check Periodo Ref.]:[Check Periodo Ref.]]="Dentro",DATOS_[Conc.Sal.08]))))),
0)</f>
        <v>0</v>
      </c>
      <c r="N86" s="93">
        <f t="array" ref="N86">IFERROR(
AVERAGE((IF(DATOS_[[Sexo]:[Sexo]]=$B86,IF(DATOS_[[AGRUP. VALOR. PTO.]:[AGRUP. VALOR. PTO.]]=$B84,IF(DATOS_[[Check Periodo Ref.]:[Check Periodo Ref.]]="Dentro",DATOS_[Conc.Sal.09]))))),
0)</f>
        <v>0</v>
      </c>
      <c r="O86" s="93">
        <f t="array" ref="O86">IFERROR(
AVERAGE((IF(DATOS_[[Sexo]:[Sexo]]=$B86,IF(DATOS_[[AGRUP. VALOR. PTO.]:[AGRUP. VALOR. PTO.]]=$B84,IF(DATOS_[[Check Periodo Ref.]:[Check Periodo Ref.]]="Dentro",DATOS_[Conc.Sal.10]))))),
0)</f>
        <v>0</v>
      </c>
      <c r="P86" s="93">
        <f t="array" ref="P86">IFERROR(
AVERAGE((IF(DATOS_[[Sexo]:[Sexo]]=$B86,IF(DATOS_[[AGRUP. VALOR. PTO.]:[AGRUP. VALOR. PTO.]]=$B84,IF(DATOS_[[Check Periodo Ref.]:[Check Periodo Ref.]]="Dentro",DATOS_[Conc.Sal.11]))))),
0)</f>
        <v>0</v>
      </c>
      <c r="Q86" s="93">
        <f t="array" ref="Q86">IFERROR(
AVERAGE((IF(DATOS_[[Sexo]:[Sexo]]=$B86,IF(DATOS_[[AGRUP. VALOR. PTO.]:[AGRUP. VALOR. PTO.]]=$B84,IF(DATOS_[[Check Periodo Ref.]:[Check Periodo Ref.]]="Dentro",DATOS_[Conc.Sal.12]))))),
0)</f>
        <v>0</v>
      </c>
      <c r="R86" s="93">
        <f t="array" ref="R86">IFERROR(
AVERAGE((IF(DATOS_[[Sexo]:[Sexo]]=$B86,IF(DATOS_[[AGRUP. VALOR. PTO.]:[AGRUP. VALOR. PTO.]]=$B84,IF(DATOS_[[Check Periodo Ref.]:[Check Periodo Ref.]]="Dentro",DATOS_[Conc.Sal.13]))))),
0)</f>
        <v>0</v>
      </c>
      <c r="S86" s="93">
        <f t="array" ref="S86">IFERROR(
AVERAGE((IF(DATOS_[[Sexo]:[Sexo]]=$B86,IF(DATOS_[[AGRUP. VALOR. PTO.]:[AGRUP. VALOR. PTO.]]=$B84,IF(DATOS_[[Check Periodo Ref.]:[Check Periodo Ref.]]="Dentro",DATOS_[Conc.Sal.14]))))),
0)</f>
        <v>0</v>
      </c>
      <c r="T86" s="93">
        <f t="array" ref="T86">IFERROR(
AVERAGE((IF(DATOS_[[Sexo]:[Sexo]]=$B86,IF(DATOS_[[AGRUP. VALOR. PTO.]:[AGRUP. VALOR. PTO.]]=$B84,IF(DATOS_[[Check Periodo Ref.]:[Check Periodo Ref.]]="Dentro",DATOS_[Conc.Sal.15]))))),
0)</f>
        <v>0</v>
      </c>
      <c r="U86" s="93">
        <f t="array" ref="U86">IFERROR(
AVERAGE((IF(DATOS_[[Sexo]:[Sexo]]=$B86,IF(DATOS_[[AGRUP. VALOR. PTO.]:[AGRUP. VALOR. PTO.]]=$B84,IF(DATOS_[[Check Periodo Ref.]:[Check Periodo Ref.]]="Dentro",DATOS_[Conc.Sal.16]))))),
0)</f>
        <v>0</v>
      </c>
      <c r="V86" s="93">
        <f t="array" ref="V86">IFERROR(
AVERAGE((IF(DATOS_[[Sexo]:[Sexo]]=$B86,IF(DATOS_[[AGRUP. VALOR. PTO.]:[AGRUP. VALOR. PTO.]]=$B84,IF(DATOS_[[Check Periodo Ref.]:[Check Periodo Ref.]]="Dentro",DATOS_[Conc.Sal.17]))))),
0)</f>
        <v>0</v>
      </c>
      <c r="W86" s="93">
        <f t="array" ref="W86">IFERROR(
AVERAGE((IF(DATOS_[[Sexo]:[Sexo]]=$B86,IF(DATOS_[[AGRUP. VALOR. PTO.]:[AGRUP. VALOR. PTO.]]=$B84,IF(DATOS_[[Check Periodo Ref.]:[Check Periodo Ref.]]="Dentro",DATOS_[Conc.Sal.18]))))),
0)</f>
        <v>0</v>
      </c>
      <c r="X86" s="93">
        <f t="array" ref="X86">IFERROR(
AVERAGE((IF(DATOS_[[Sexo]:[Sexo]]=$B86,IF(DATOS_[[AGRUP. VALOR. PTO.]:[AGRUP. VALOR. PTO.]]=$B84,IF(DATOS_[[Check Periodo Ref.]:[Check Periodo Ref.]]="Dentro",DATOS_[Conc.Sal.19]))))),
0)</f>
        <v>0</v>
      </c>
      <c r="Y86" s="93">
        <f t="array" ref="Y86">IFERROR(
AVERAGE((IF(DATOS_[[Sexo]:[Sexo]]=$B86,IF(DATOS_[[AGRUP. VALOR. PTO.]:[AGRUP. VALOR. PTO.]]=$B84,IF(DATOS_[[Check Periodo Ref.]:[Check Periodo Ref.]]="Dentro",DATOS_[Conc.Sal.20]))))),
0)</f>
        <v>0</v>
      </c>
      <c r="Z86" s="93">
        <f t="array" ref="Z86">IFERROR(
AVERAGE((IF(DATOS_[[Sexo]:[Sexo]]=$B86,IF(DATOS_[[AGRUP. VALOR. PTO.]:[AGRUP. VALOR. PTO.]]=$B84,IF(DATOS_[[Check Periodo Ref.]:[Check Periodo Ref.]]="Dentro",DATOS_[Conc.Sal.21]))))),
0)</f>
        <v>0</v>
      </c>
      <c r="AA86" s="93">
        <f t="array" ref="AA86">IFERROR(
AVERAGE((IF(DATOS_[[Sexo]:[Sexo]]=$B86,IF(DATOS_[[AGRUP. VALOR. PTO.]:[AGRUP. VALOR. PTO.]]=$B84,IF(DATOS_[[Check Periodo Ref.]:[Check Periodo Ref.]]="Dentro",DATOS_[Conc.Sal.22]))))),
0)</f>
        <v>0</v>
      </c>
      <c r="AB86" s="93">
        <f t="array" ref="AB86">IFERROR(
AVERAGE((IF(DATOS_[[Sexo]:[Sexo]]=$B86,IF(DATOS_[[AGRUP. VALOR. PTO.]:[AGRUP. VALOR. PTO.]]=$B84,IF(DATOS_[[Check Periodo Ref.]:[Check Periodo Ref.]]="Dentro",DATOS_[Conc.Sal.23]))))),
0)</f>
        <v>0</v>
      </c>
      <c r="AC86" s="93">
        <f t="array" ref="AC86">IFERROR(
AVERAGE((IF(DATOS_[[Sexo]:[Sexo]]=$B86,IF(DATOS_[[AGRUP. VALOR. PTO.]:[AGRUP. VALOR. PTO.]]=$B84,IF(DATOS_[[Check Periodo Ref.]:[Check Periodo Ref.]]="Dentro",DATOS_[Conc.Sal.24]))))),
0)</f>
        <v>0</v>
      </c>
      <c r="AD86" s="93">
        <f t="array" ref="AD86">IFERROR(
AVERAGE((IF(DATOS_[[Sexo]:[Sexo]]=$B86,IF(DATOS_[[AGRUP. VALOR. PTO.]:[AGRUP. VALOR. PTO.]]=$B84,IF(DATOS_[[Check Periodo Ref.]:[Check Periodo Ref.]]="Dentro",DATOS_[Conc.Sal.25]))))),
0)</f>
        <v>0</v>
      </c>
      <c r="AE86" s="93">
        <f t="array" ref="AE86">IFERROR(
AVERAGE((IF(DATOS_[[Sexo]:[Sexo]]=$B86,IF(DATOS_[[AGRUP. VALOR. PTO.]:[AGRUP. VALOR. PTO.]]=$B84,IF(DATOS_[[Check Periodo Ref.]:[Check Periodo Ref.]]="Dentro",DATOS_[Conc.Sal.26]))))),
0)</f>
        <v>0</v>
      </c>
      <c r="AF86" s="93">
        <f t="array" ref="AF86">IFERROR(
AVERAGE((IF(DATOS_[[Sexo]:[Sexo]]=$B86,IF(DATOS_[[AGRUP. VALOR. PTO.]:[AGRUP. VALOR. PTO.]]=$B84,IF(DATOS_[[Check Periodo Ref.]:[Check Periodo Ref.]]="Dentro",DATOS_[Conc.Sal.27]))))),
0)</f>
        <v>0</v>
      </c>
      <c r="AG86" s="93">
        <f t="array" ref="AG86">IFERROR(
AVERAGE((IF(DATOS_[[Sexo]:[Sexo]]=$B86,IF(DATOS_[[AGRUP. VALOR. PTO.]:[AGRUP. VALOR. PTO.]]=$B84,IF(DATOS_[[Check Periodo Ref.]:[Check Periodo Ref.]]="Dentro",DATOS_[Conc.Sal.28]))))),
0)</f>
        <v>0</v>
      </c>
      <c r="AH86" s="93">
        <f t="array" ref="AH86">IFERROR(
AVERAGE((IF(DATOS_[[Sexo]:[Sexo]]=$B86,IF(DATOS_[[AGRUP. VALOR. PTO.]:[AGRUP. VALOR. PTO.]]=$B84,IF(DATOS_[[Check Periodo Ref.]:[Check Periodo Ref.]]="Dentro",DATOS_[Conc.Sal.29]))))),
0)</f>
        <v>0</v>
      </c>
      <c r="AI86" s="93">
        <f t="array" ref="AI86">IFERROR(
AVERAGE((IF(DATOS_[[Sexo]:[Sexo]]=$B86,IF(DATOS_[[AGRUP. VALOR. PTO.]:[AGRUP. VALOR. PTO.]]=$B84,IF(DATOS_[[Check Periodo Ref.]:[Check Periodo Ref.]]="Dentro",DATOS_[Conc.Sal.30]))))),
0)</f>
        <v>0</v>
      </c>
      <c r="AJ86" s="94">
        <f t="array" ref="AJ86">IFERROR(
AVERAGE(IF(DATOS_[Sexo]=$B86,IF(DATOS_[AGRUP. VALOR. PTO.]=$B84,IF(DATOS_[Check Periodo Ref.]="Dentro",DATOS_[Tot COMPL.SAL Ef],FALSE)))),
0)</f>
        <v>0</v>
      </c>
      <c r="AK86" s="96">
        <f t="array" ref="AK86">IFERROR(
AVERAGE(IF(DATOS_[Sexo]=$B86,IF(DATOS_[AGRUP. VALOR. PTO.]=$B84,IF(DATOS_[Check Periodo Ref.]="Dentro",DATOS_[TOTAL SALARIO Ef],FALSE)))),
0)</f>
        <v>0</v>
      </c>
      <c r="AL86" s="95">
        <f t="array" ref="AL86">IFERROR(
AVERAGE((IF(DATOS_[[Sexo]:[Sexo]]=$B86,IF(DATOS_[[AGRUP. VALOR. PTO.]:[AGRUP. VALOR. PTO.]]=$B84,IF(DATOS_[[Check Periodo Ref.]:[Check Periodo Ref.]]="Dentro",DATOS_[C.Extra.01]))))),
0)</f>
        <v>0</v>
      </c>
      <c r="AM86" s="95">
        <f t="array" ref="AM86">IFERROR(
AVERAGE((IF(DATOS_[[Sexo]:[Sexo]]=$B86,IF(DATOS_[[AGRUP. VALOR. PTO.]:[AGRUP. VALOR. PTO.]]=$B84,IF(DATOS_[[Check Periodo Ref.]:[Check Periodo Ref.]]="Dentro",DATOS_[C.Extra.02]))))),
0)</f>
        <v>0</v>
      </c>
      <c r="AN86" s="95">
        <f t="array" ref="AN86">IFERROR(
AVERAGE((IF(DATOS_[[Sexo]:[Sexo]]=$B86,IF(DATOS_[[AGRUP. VALOR. PTO.]:[AGRUP. VALOR. PTO.]]=$B84,IF(DATOS_[[Check Periodo Ref.]:[Check Periodo Ref.]]="Dentro",DATOS_[C.Extra.03]))))),
0)</f>
        <v>0</v>
      </c>
      <c r="AO86" s="95">
        <f t="array" ref="AO86">IFERROR(
AVERAGE((IF(DATOS_[[Sexo]:[Sexo]]=$B86,IF(DATOS_[[AGRUP. VALOR. PTO.]:[AGRUP. VALOR. PTO.]]=$B84,IF(DATOS_[[Check Periodo Ref.]:[Check Periodo Ref.]]="Dentro",DATOS_[C.Extra.04]))))),
0)</f>
        <v>0</v>
      </c>
      <c r="AP86" s="95">
        <f t="array" ref="AP86">IFERROR(
AVERAGE((IF(DATOS_[[Sexo]:[Sexo]]=$B86,IF(DATOS_[[AGRUP. VALOR. PTO.]:[AGRUP. VALOR. PTO.]]=$B84,IF(DATOS_[[Check Periodo Ref.]:[Check Periodo Ref.]]="Dentro",DATOS_[C.Extra.05]))))),
0)</f>
        <v>0</v>
      </c>
      <c r="AQ86" s="97">
        <f t="array" ref="AQ86">IFERROR(
AVERAGE(IF(DATOS_[Sexo]=$B86,IF(DATOS_[AGRUP. VALOR. PTO.]=$B84,IF(DATOS_[Check Periodo Ref.]="Dentro",DATOS_[Tot Extrasalarial Ef],FALSE)))),
0)</f>
        <v>0</v>
      </c>
      <c r="AR86" s="98">
        <f t="array" ref="AR86">IFERROR(
AVERAGE(IF(DATOS_[Sexo]=$B86,IF(DATOS_[AGRUP. VALOR. PTO.]=$B84,IF(DATOS_[Check Periodo Ref.]="Dentro",DATOS_[TOTAL Retrib Ef],FALSE)))),
0)</f>
        <v>0</v>
      </c>
    </row>
    <row r="87" spans="1:44" ht="17.25" thickBot="1" x14ac:dyDescent="0.35">
      <c r="A87" s="48" t="str">
        <f t="shared" ref="A87" si="99">+A88</f>
        <v>[ocultar]</v>
      </c>
      <c r="B87" s="51" t="s">
        <v>284</v>
      </c>
      <c r="C87" s="91"/>
      <c r="D87" s="52"/>
      <c r="E87" s="139" t="str">
        <f t="shared" ref="E87:AR87" si="100">IFERROR((E88-E89)/E88,"")</f>
        <v/>
      </c>
      <c r="F87" s="179" t="str">
        <f t="shared" si="100"/>
        <v/>
      </c>
      <c r="G87" s="180" t="str">
        <f t="shared" si="100"/>
        <v/>
      </c>
      <c r="H87" s="180" t="str">
        <f t="shared" si="100"/>
        <v/>
      </c>
      <c r="I87" s="180" t="str">
        <f t="shared" si="100"/>
        <v/>
      </c>
      <c r="J87" s="181" t="str">
        <f t="shared" si="100"/>
        <v/>
      </c>
      <c r="K87" s="182" t="str">
        <f t="shared" si="100"/>
        <v/>
      </c>
      <c r="L87" s="182" t="str">
        <f t="shared" si="100"/>
        <v/>
      </c>
      <c r="M87" s="182" t="str">
        <f t="shared" si="100"/>
        <v/>
      </c>
      <c r="N87" s="182" t="str">
        <f t="shared" si="100"/>
        <v/>
      </c>
      <c r="O87" s="182" t="str">
        <f t="shared" si="100"/>
        <v/>
      </c>
      <c r="P87" s="182" t="str">
        <f t="shared" si="100"/>
        <v/>
      </c>
      <c r="Q87" s="182" t="str">
        <f t="shared" si="100"/>
        <v/>
      </c>
      <c r="R87" s="182" t="str">
        <f t="shared" si="100"/>
        <v/>
      </c>
      <c r="S87" s="182" t="str">
        <f t="shared" si="100"/>
        <v/>
      </c>
      <c r="T87" s="182" t="str">
        <f t="shared" si="100"/>
        <v/>
      </c>
      <c r="U87" s="182" t="str">
        <f t="shared" si="100"/>
        <v/>
      </c>
      <c r="V87" s="181" t="str">
        <f t="shared" si="100"/>
        <v/>
      </c>
      <c r="W87" s="181" t="str">
        <f t="shared" si="100"/>
        <v/>
      </c>
      <c r="X87" s="181" t="str">
        <f t="shared" si="100"/>
        <v/>
      </c>
      <c r="Y87" s="181" t="str">
        <f t="shared" si="100"/>
        <v/>
      </c>
      <c r="Z87" s="181" t="str">
        <f t="shared" si="100"/>
        <v/>
      </c>
      <c r="AA87" s="181" t="str">
        <f t="shared" si="100"/>
        <v/>
      </c>
      <c r="AB87" s="181" t="str">
        <f t="shared" si="100"/>
        <v/>
      </c>
      <c r="AC87" s="181" t="str">
        <f t="shared" si="100"/>
        <v/>
      </c>
      <c r="AD87" s="181" t="str">
        <f t="shared" si="100"/>
        <v/>
      </c>
      <c r="AE87" s="181" t="str">
        <f t="shared" si="100"/>
        <v/>
      </c>
      <c r="AF87" s="181" t="str">
        <f t="shared" si="100"/>
        <v/>
      </c>
      <c r="AG87" s="181" t="str">
        <f t="shared" si="100"/>
        <v/>
      </c>
      <c r="AH87" s="181" t="str">
        <f t="shared" si="100"/>
        <v/>
      </c>
      <c r="AI87" s="181" t="str">
        <f t="shared" si="100"/>
        <v/>
      </c>
      <c r="AJ87" s="140" t="str">
        <f t="shared" si="100"/>
        <v/>
      </c>
      <c r="AK87" s="143" t="str">
        <f t="shared" si="100"/>
        <v/>
      </c>
      <c r="AL87" s="184" t="str">
        <f t="shared" si="100"/>
        <v/>
      </c>
      <c r="AM87" s="184" t="str">
        <f t="shared" si="100"/>
        <v/>
      </c>
      <c r="AN87" s="184" t="str">
        <f t="shared" si="100"/>
        <v/>
      </c>
      <c r="AO87" s="184" t="str">
        <f t="shared" si="100"/>
        <v/>
      </c>
      <c r="AP87" s="184" t="str">
        <f t="shared" si="100"/>
        <v/>
      </c>
      <c r="AQ87" s="141" t="str">
        <f t="shared" si="100"/>
        <v/>
      </c>
      <c r="AR87" s="142" t="str">
        <f t="shared" si="100"/>
        <v/>
      </c>
    </row>
    <row r="88" spans="1:44" x14ac:dyDescent="0.3">
      <c r="A88" s="48" t="str">
        <f t="shared" ref="A88" si="101">+IF(C88+C89=0,"[ocultar]","")</f>
        <v>[ocultar]</v>
      </c>
      <c r="B88" s="46" t="s">
        <v>162</v>
      </c>
      <c r="C88" s="45">
        <f t="array" ref="C88">SUM(IF($B88=DATOS_[Sexo],
IF($B87=DATOS_[AGRUP. VALOR. PTO.],
IF("Dentro"=DATOS_[Check Periodo Ref.],
1/(COUNTIFS(DATOS_[Sexo],$B88,DATOS_[AGRUP. VALOR. PTO.],$B87,DATOS_[Check Periodo Ref.],"Dentro",DATOS_[id],DATOS_[id]))))))</f>
        <v>0</v>
      </c>
      <c r="D88" s="47">
        <f>COUNTIFS(DATOS_[AGRUP. VALOR. PTO.],$B87,DATOS_[Sexo],$B88,DATOS_[Check Periodo Ref.],"Dentro")</f>
        <v>0</v>
      </c>
      <c r="E88" s="92">
        <f t="array" ref="E88">IFERROR(
AVERAGE(IF(DATOS_[Sexo]=$B88,IF(DATOS_[AGRUP. VALOR. PTO.]=$B87,IF(DATOS_[Check Periodo Ref.]="Dentro",DATOS_[SALARIO BASE Ef],FALSE)))),
0)</f>
        <v>0</v>
      </c>
      <c r="F88" s="93">
        <f t="array" ref="F88">IFERROR(
AVERAGE((IF(DATOS_[[Sexo]:[Sexo]]=$B88,IF(DATOS_[[AGRUP. VALOR. PTO.]:[AGRUP. VALOR. PTO.]]=$B87,IF(DATOS_[[Check Periodo Ref.]:[Check Periodo Ref.]]="Dentro",DATOS_[Conc.Sal.01]))))),
0)</f>
        <v>0</v>
      </c>
      <c r="G88" s="93">
        <f t="array" ref="G88">IFERROR(
AVERAGE((IF(DATOS_[[Sexo]:[Sexo]]=$B88,IF(DATOS_[[AGRUP. VALOR. PTO.]:[AGRUP. VALOR. PTO.]]=$B87,IF(DATOS_[[Check Periodo Ref.]:[Check Periodo Ref.]]="Dentro",DATOS_[Conc.Sal.02]))))),
0)</f>
        <v>0</v>
      </c>
      <c r="H88" s="93">
        <f t="array" ref="H88">IFERROR(
AVERAGE((IF(DATOS_[[Sexo]:[Sexo]]=$B88,IF(DATOS_[[AGRUP. VALOR. PTO.]:[AGRUP. VALOR. PTO.]]=$B87,IF(DATOS_[[Check Periodo Ref.]:[Check Periodo Ref.]]="Dentro",DATOS_[Conc.Sal.03]))))),
0)</f>
        <v>0</v>
      </c>
      <c r="I88" s="93">
        <f t="array" ref="I88">IFERROR(
AVERAGE((IF(DATOS_[[Sexo]:[Sexo]]=$B88,IF(DATOS_[[AGRUP. VALOR. PTO.]:[AGRUP. VALOR. PTO.]]=$B87,IF(DATOS_[[Check Periodo Ref.]:[Check Periodo Ref.]]="Dentro",DATOS_[Conc.Sal.04]))))),
0)</f>
        <v>0</v>
      </c>
      <c r="J88" s="93">
        <f t="array" ref="J88">IFERROR(
AVERAGE((IF(DATOS_[[Sexo]:[Sexo]]=$B88,IF(DATOS_[[AGRUP. VALOR. PTO.]:[AGRUP. VALOR. PTO.]]=$B87,IF(DATOS_[[Check Periodo Ref.]:[Check Periodo Ref.]]="Dentro",DATOS_[Conc.Sal.05]))))),
0)</f>
        <v>0</v>
      </c>
      <c r="K88" s="93">
        <f t="array" ref="K88">IFERROR(
AVERAGE((IF(DATOS_[[Sexo]:[Sexo]]=$B88,IF(DATOS_[[AGRUP. VALOR. PTO.]:[AGRUP. VALOR. PTO.]]=$B87,IF(DATOS_[[Check Periodo Ref.]:[Check Periodo Ref.]]="Dentro",DATOS_[Conc.Sal.06]))))),
0)</f>
        <v>0</v>
      </c>
      <c r="L88" s="93">
        <f t="array" ref="L88">IFERROR(
AVERAGE((IF(DATOS_[[Sexo]:[Sexo]]=$B88,IF(DATOS_[[AGRUP. VALOR. PTO.]:[AGRUP. VALOR. PTO.]]=$B87,IF(DATOS_[[Check Periodo Ref.]:[Check Periodo Ref.]]="Dentro",DATOS_[Conc.Sal.07]))))),
0)</f>
        <v>0</v>
      </c>
      <c r="M88" s="93">
        <f t="array" ref="M88">IFERROR(
AVERAGE((IF(DATOS_[[Sexo]:[Sexo]]=$B88,IF(DATOS_[[AGRUP. VALOR. PTO.]:[AGRUP. VALOR. PTO.]]=$B87,IF(DATOS_[[Check Periodo Ref.]:[Check Periodo Ref.]]="Dentro",DATOS_[Conc.Sal.08]))))),
0)</f>
        <v>0</v>
      </c>
      <c r="N88" s="93">
        <f t="array" ref="N88">IFERROR(
AVERAGE((IF(DATOS_[[Sexo]:[Sexo]]=$B88,IF(DATOS_[[AGRUP. VALOR. PTO.]:[AGRUP. VALOR. PTO.]]=$B87,IF(DATOS_[[Check Periodo Ref.]:[Check Periodo Ref.]]="Dentro",DATOS_[Conc.Sal.09]))))),
0)</f>
        <v>0</v>
      </c>
      <c r="O88" s="93">
        <f t="array" ref="O88">IFERROR(
AVERAGE((IF(DATOS_[[Sexo]:[Sexo]]=$B88,IF(DATOS_[[AGRUP. VALOR. PTO.]:[AGRUP. VALOR. PTO.]]=$B87,IF(DATOS_[[Check Periodo Ref.]:[Check Periodo Ref.]]="Dentro",DATOS_[Conc.Sal.10]))))),
0)</f>
        <v>0</v>
      </c>
      <c r="P88" s="93">
        <f t="array" ref="P88">IFERROR(
AVERAGE((IF(DATOS_[[Sexo]:[Sexo]]=$B88,IF(DATOS_[[AGRUP. VALOR. PTO.]:[AGRUP. VALOR. PTO.]]=$B87,IF(DATOS_[[Check Periodo Ref.]:[Check Periodo Ref.]]="Dentro",DATOS_[Conc.Sal.11]))))),
0)</f>
        <v>0</v>
      </c>
      <c r="Q88" s="93">
        <f t="array" ref="Q88">IFERROR(
AVERAGE((IF(DATOS_[[Sexo]:[Sexo]]=$B88,IF(DATOS_[[AGRUP. VALOR. PTO.]:[AGRUP. VALOR. PTO.]]=$B87,IF(DATOS_[[Check Periodo Ref.]:[Check Periodo Ref.]]="Dentro",DATOS_[Conc.Sal.12]))))),
0)</f>
        <v>0</v>
      </c>
      <c r="R88" s="93">
        <f t="array" ref="R88">IFERROR(
AVERAGE((IF(DATOS_[[Sexo]:[Sexo]]=$B88,IF(DATOS_[[AGRUP. VALOR. PTO.]:[AGRUP. VALOR. PTO.]]=$B87,IF(DATOS_[[Check Periodo Ref.]:[Check Periodo Ref.]]="Dentro",DATOS_[Conc.Sal.13]))))),
0)</f>
        <v>0</v>
      </c>
      <c r="S88" s="93">
        <f t="array" ref="S88">IFERROR(
AVERAGE((IF(DATOS_[[Sexo]:[Sexo]]=$B88,IF(DATOS_[[AGRUP. VALOR. PTO.]:[AGRUP. VALOR. PTO.]]=$B87,IF(DATOS_[[Check Periodo Ref.]:[Check Periodo Ref.]]="Dentro",DATOS_[Conc.Sal.14]))))),
0)</f>
        <v>0</v>
      </c>
      <c r="T88" s="93">
        <f t="array" ref="T88">IFERROR(
AVERAGE((IF(DATOS_[[Sexo]:[Sexo]]=$B88,IF(DATOS_[[AGRUP. VALOR. PTO.]:[AGRUP. VALOR. PTO.]]=$B87,IF(DATOS_[[Check Periodo Ref.]:[Check Periodo Ref.]]="Dentro",DATOS_[Conc.Sal.15]))))),
0)</f>
        <v>0</v>
      </c>
      <c r="U88" s="93">
        <f t="array" ref="U88">IFERROR(
AVERAGE((IF(DATOS_[[Sexo]:[Sexo]]=$B88,IF(DATOS_[[AGRUP. VALOR. PTO.]:[AGRUP. VALOR. PTO.]]=$B87,IF(DATOS_[[Check Periodo Ref.]:[Check Periodo Ref.]]="Dentro",DATOS_[Conc.Sal.16]))))),
0)</f>
        <v>0</v>
      </c>
      <c r="V88" s="93">
        <f t="array" ref="V88">IFERROR(
AVERAGE((IF(DATOS_[[Sexo]:[Sexo]]=$B88,IF(DATOS_[[AGRUP. VALOR. PTO.]:[AGRUP. VALOR. PTO.]]=$B87,IF(DATOS_[[Check Periodo Ref.]:[Check Periodo Ref.]]="Dentro",DATOS_[Conc.Sal.17]))))),
0)</f>
        <v>0</v>
      </c>
      <c r="W88" s="93">
        <f t="array" ref="W88">IFERROR(
AVERAGE((IF(DATOS_[[Sexo]:[Sexo]]=$B88,IF(DATOS_[[AGRUP. VALOR. PTO.]:[AGRUP. VALOR. PTO.]]=$B87,IF(DATOS_[[Check Periodo Ref.]:[Check Periodo Ref.]]="Dentro",DATOS_[Conc.Sal.18]))))),
0)</f>
        <v>0</v>
      </c>
      <c r="X88" s="93">
        <f t="array" ref="X88">IFERROR(
AVERAGE((IF(DATOS_[[Sexo]:[Sexo]]=$B88,IF(DATOS_[[AGRUP. VALOR. PTO.]:[AGRUP. VALOR. PTO.]]=$B87,IF(DATOS_[[Check Periodo Ref.]:[Check Periodo Ref.]]="Dentro",DATOS_[Conc.Sal.19]))))),
0)</f>
        <v>0</v>
      </c>
      <c r="Y88" s="93">
        <f t="array" ref="Y88">IFERROR(
AVERAGE((IF(DATOS_[[Sexo]:[Sexo]]=$B88,IF(DATOS_[[AGRUP. VALOR. PTO.]:[AGRUP. VALOR. PTO.]]=$B87,IF(DATOS_[[Check Periodo Ref.]:[Check Periodo Ref.]]="Dentro",DATOS_[Conc.Sal.20]))))),
0)</f>
        <v>0</v>
      </c>
      <c r="Z88" s="93">
        <f t="array" ref="Z88">IFERROR(
AVERAGE((IF(DATOS_[[Sexo]:[Sexo]]=$B88,IF(DATOS_[[AGRUP. VALOR. PTO.]:[AGRUP. VALOR. PTO.]]=$B87,IF(DATOS_[[Check Periodo Ref.]:[Check Periodo Ref.]]="Dentro",DATOS_[Conc.Sal.21]))))),
0)</f>
        <v>0</v>
      </c>
      <c r="AA88" s="93">
        <f t="array" ref="AA88">IFERROR(
AVERAGE((IF(DATOS_[[Sexo]:[Sexo]]=$B88,IF(DATOS_[[AGRUP. VALOR. PTO.]:[AGRUP. VALOR. PTO.]]=$B87,IF(DATOS_[[Check Periodo Ref.]:[Check Periodo Ref.]]="Dentro",DATOS_[Conc.Sal.22]))))),
0)</f>
        <v>0</v>
      </c>
      <c r="AB88" s="93">
        <f t="array" ref="AB88">IFERROR(
AVERAGE((IF(DATOS_[[Sexo]:[Sexo]]=$B88,IF(DATOS_[[AGRUP. VALOR. PTO.]:[AGRUP. VALOR. PTO.]]=$B87,IF(DATOS_[[Check Periodo Ref.]:[Check Periodo Ref.]]="Dentro",DATOS_[Conc.Sal.23]))))),
0)</f>
        <v>0</v>
      </c>
      <c r="AC88" s="93">
        <f t="array" ref="AC88">IFERROR(
AVERAGE((IF(DATOS_[[Sexo]:[Sexo]]=$B88,IF(DATOS_[[AGRUP. VALOR. PTO.]:[AGRUP. VALOR. PTO.]]=$B87,IF(DATOS_[[Check Periodo Ref.]:[Check Periodo Ref.]]="Dentro",DATOS_[Conc.Sal.24]))))),
0)</f>
        <v>0</v>
      </c>
      <c r="AD88" s="93">
        <f t="array" ref="AD88">IFERROR(
AVERAGE((IF(DATOS_[[Sexo]:[Sexo]]=$B88,IF(DATOS_[[AGRUP. VALOR. PTO.]:[AGRUP. VALOR. PTO.]]=$B87,IF(DATOS_[[Check Periodo Ref.]:[Check Periodo Ref.]]="Dentro",DATOS_[Conc.Sal.25]))))),
0)</f>
        <v>0</v>
      </c>
      <c r="AE88" s="93">
        <f t="array" ref="AE88">IFERROR(
AVERAGE((IF(DATOS_[[Sexo]:[Sexo]]=$B88,IF(DATOS_[[AGRUP. VALOR. PTO.]:[AGRUP. VALOR. PTO.]]=$B87,IF(DATOS_[[Check Periodo Ref.]:[Check Periodo Ref.]]="Dentro",DATOS_[Conc.Sal.26]))))),
0)</f>
        <v>0</v>
      </c>
      <c r="AF88" s="93">
        <f t="array" ref="AF88">IFERROR(
AVERAGE((IF(DATOS_[[Sexo]:[Sexo]]=$B88,IF(DATOS_[[AGRUP. VALOR. PTO.]:[AGRUP. VALOR. PTO.]]=$B87,IF(DATOS_[[Check Periodo Ref.]:[Check Periodo Ref.]]="Dentro",DATOS_[Conc.Sal.27]))))),
0)</f>
        <v>0</v>
      </c>
      <c r="AG88" s="93">
        <f t="array" ref="AG88">IFERROR(
AVERAGE((IF(DATOS_[[Sexo]:[Sexo]]=$B88,IF(DATOS_[[AGRUP. VALOR. PTO.]:[AGRUP. VALOR. PTO.]]=$B87,IF(DATOS_[[Check Periodo Ref.]:[Check Periodo Ref.]]="Dentro",DATOS_[Conc.Sal.28]))))),
0)</f>
        <v>0</v>
      </c>
      <c r="AH88" s="93">
        <f t="array" ref="AH88">IFERROR(
AVERAGE((IF(DATOS_[[Sexo]:[Sexo]]=$B88,IF(DATOS_[[AGRUP. VALOR. PTO.]:[AGRUP. VALOR. PTO.]]=$B87,IF(DATOS_[[Check Periodo Ref.]:[Check Periodo Ref.]]="Dentro",DATOS_[Conc.Sal.29]))))),
0)</f>
        <v>0</v>
      </c>
      <c r="AI88" s="93">
        <f t="array" ref="AI88">IFERROR(
AVERAGE((IF(DATOS_[[Sexo]:[Sexo]]=$B88,IF(DATOS_[[AGRUP. VALOR. PTO.]:[AGRUP. VALOR. PTO.]]=$B87,IF(DATOS_[[Check Periodo Ref.]:[Check Periodo Ref.]]="Dentro",DATOS_[Conc.Sal.30]))))),
0)</f>
        <v>0</v>
      </c>
      <c r="AJ88" s="94">
        <f t="array" ref="AJ88">IFERROR(
AVERAGE(IF(DATOS_[Sexo]=$B88,IF(DATOS_[AGRUP. VALOR. PTO.]=$B87,IF(DATOS_[Check Periodo Ref.]="Dentro",DATOS_[Tot COMPL.SAL Ef],FALSE)))),
0)</f>
        <v>0</v>
      </c>
      <c r="AK88" s="96">
        <f t="array" ref="AK88">IFERROR(
AVERAGE(IF(DATOS_[Sexo]=$B88,IF(DATOS_[AGRUP. VALOR. PTO.]=$B87,IF(DATOS_[Check Periodo Ref.]="Dentro",DATOS_[TOTAL SALARIO Ef],FALSE)))),
0)</f>
        <v>0</v>
      </c>
      <c r="AL88" s="95">
        <f t="array" ref="AL88">IFERROR(
AVERAGE((IF(DATOS_[[Sexo]:[Sexo]]=$B88,IF(DATOS_[[AGRUP. VALOR. PTO.]:[AGRUP. VALOR. PTO.]]=$B87,IF(DATOS_[[Check Periodo Ref.]:[Check Periodo Ref.]]="Dentro",DATOS_[C.Extra.01]))))),
0)</f>
        <v>0</v>
      </c>
      <c r="AM88" s="95">
        <f t="array" ref="AM88">IFERROR(
AVERAGE((IF(DATOS_[[Sexo]:[Sexo]]=$B88,IF(DATOS_[[AGRUP. VALOR. PTO.]:[AGRUP. VALOR. PTO.]]=$B87,IF(DATOS_[[Check Periodo Ref.]:[Check Periodo Ref.]]="Dentro",DATOS_[C.Extra.02]))))),
0)</f>
        <v>0</v>
      </c>
      <c r="AN88" s="95">
        <f t="array" ref="AN88">IFERROR(
AVERAGE((IF(DATOS_[[Sexo]:[Sexo]]=$B88,IF(DATOS_[[AGRUP. VALOR. PTO.]:[AGRUP. VALOR. PTO.]]=$B87,IF(DATOS_[[Check Periodo Ref.]:[Check Periodo Ref.]]="Dentro",DATOS_[C.Extra.03]))))),
0)</f>
        <v>0</v>
      </c>
      <c r="AO88" s="95">
        <f t="array" ref="AO88">IFERROR(
AVERAGE((IF(DATOS_[[Sexo]:[Sexo]]=$B88,IF(DATOS_[[AGRUP. VALOR. PTO.]:[AGRUP. VALOR. PTO.]]=$B87,IF(DATOS_[[Check Periodo Ref.]:[Check Periodo Ref.]]="Dentro",DATOS_[C.Extra.04]))))),
0)</f>
        <v>0</v>
      </c>
      <c r="AP88" s="95">
        <f t="array" ref="AP88">IFERROR(
AVERAGE((IF(DATOS_[[Sexo]:[Sexo]]=$B88,IF(DATOS_[[AGRUP. VALOR. PTO.]:[AGRUP. VALOR. PTO.]]=$B87,IF(DATOS_[[Check Periodo Ref.]:[Check Periodo Ref.]]="Dentro",DATOS_[C.Extra.05]))))),
0)</f>
        <v>0</v>
      </c>
      <c r="AQ88" s="97">
        <f t="array" ref="AQ88">IFERROR(
AVERAGE(IF(DATOS_[Sexo]=$B88,IF(DATOS_[AGRUP. VALOR. PTO.]=$B87,IF(DATOS_[Check Periodo Ref.]="Dentro",DATOS_[Tot Extrasalarial Ef],FALSE)))),
0)</f>
        <v>0</v>
      </c>
      <c r="AR88" s="98">
        <f t="array" ref="AR88">IFERROR(
AVERAGE(IF(DATOS_[Sexo]=$B88,IF(DATOS_[AGRUP. VALOR. PTO.]=$B87,IF(DATOS_[Check Periodo Ref.]="Dentro",DATOS_[TOTAL Retrib Ef],FALSE)))),
0)</f>
        <v>0</v>
      </c>
    </row>
    <row r="89" spans="1:44" x14ac:dyDescent="0.3">
      <c r="A89" s="48" t="str">
        <f t="shared" ref="A89" si="102">+A88</f>
        <v>[ocultar]</v>
      </c>
      <c r="B89" s="46" t="s">
        <v>163</v>
      </c>
      <c r="C89" s="45">
        <f t="array" ref="C89">SUM(IF($B89=DATOS_[Sexo],
IF($B87=DATOS_[AGRUP. VALOR. PTO.],
IF("Dentro"=DATOS_[Check Periodo Ref.],
1/(COUNTIFS(DATOS_[Sexo],$B89,DATOS_[AGRUP. VALOR. PTO.],$B87,DATOS_[Check Periodo Ref.],"Dentro",DATOS_[id],DATOS_[id]))))))</f>
        <v>0</v>
      </c>
      <c r="D89" s="47">
        <f>COUNTIFS(DATOS_[AGRUP. VALOR. PTO.],$B87,DATOS_[Sexo],$B89,DATOS_[Check Periodo Ref.],"Dentro")</f>
        <v>0</v>
      </c>
      <c r="E89" s="92">
        <f t="array" ref="E89">IFERROR(
AVERAGE(IF(DATOS_[Sexo]=$B89,IF(DATOS_[AGRUP. VALOR. PTO.]=$B87,IF(DATOS_[Check Periodo Ref.]="Dentro",DATOS_[SALARIO BASE Ef],FALSE)))),
0)</f>
        <v>0</v>
      </c>
      <c r="F89" s="93">
        <f t="array" ref="F89">IFERROR(
AVERAGE((IF(DATOS_[[Sexo]:[Sexo]]=$B89,IF(DATOS_[[AGRUP. VALOR. PTO.]:[AGRUP. VALOR. PTO.]]=$B87,IF(DATOS_[[Check Periodo Ref.]:[Check Periodo Ref.]]="Dentro",DATOS_[Conc.Sal.01]))))),
0)</f>
        <v>0</v>
      </c>
      <c r="G89" s="93">
        <f t="array" ref="G89">IFERROR(
AVERAGE((IF(DATOS_[[Sexo]:[Sexo]]=$B89,IF(DATOS_[[AGRUP. VALOR. PTO.]:[AGRUP. VALOR. PTO.]]=$B87,IF(DATOS_[[Check Periodo Ref.]:[Check Periodo Ref.]]="Dentro",DATOS_[Conc.Sal.02]))))),
0)</f>
        <v>0</v>
      </c>
      <c r="H89" s="93">
        <f t="array" ref="H89">IFERROR(
AVERAGE((IF(DATOS_[[Sexo]:[Sexo]]=$B89,IF(DATOS_[[AGRUP. VALOR. PTO.]:[AGRUP. VALOR. PTO.]]=$B87,IF(DATOS_[[Check Periodo Ref.]:[Check Periodo Ref.]]="Dentro",DATOS_[Conc.Sal.03]))))),
0)</f>
        <v>0</v>
      </c>
      <c r="I89" s="93">
        <f t="array" ref="I89">IFERROR(
AVERAGE((IF(DATOS_[[Sexo]:[Sexo]]=$B89,IF(DATOS_[[AGRUP. VALOR. PTO.]:[AGRUP. VALOR. PTO.]]=$B87,IF(DATOS_[[Check Periodo Ref.]:[Check Periodo Ref.]]="Dentro",DATOS_[Conc.Sal.04]))))),
0)</f>
        <v>0</v>
      </c>
      <c r="J89" s="93">
        <f t="array" ref="J89">IFERROR(
AVERAGE((IF(DATOS_[[Sexo]:[Sexo]]=$B89,IF(DATOS_[[AGRUP. VALOR. PTO.]:[AGRUP. VALOR. PTO.]]=$B87,IF(DATOS_[[Check Periodo Ref.]:[Check Periodo Ref.]]="Dentro",DATOS_[Conc.Sal.05]))))),
0)</f>
        <v>0</v>
      </c>
      <c r="K89" s="93">
        <f t="array" ref="K89">IFERROR(
AVERAGE((IF(DATOS_[[Sexo]:[Sexo]]=$B89,IF(DATOS_[[AGRUP. VALOR. PTO.]:[AGRUP. VALOR. PTO.]]=$B87,IF(DATOS_[[Check Periodo Ref.]:[Check Periodo Ref.]]="Dentro",DATOS_[Conc.Sal.06]))))),
0)</f>
        <v>0</v>
      </c>
      <c r="L89" s="93">
        <f t="array" ref="L89">IFERROR(
AVERAGE((IF(DATOS_[[Sexo]:[Sexo]]=$B89,IF(DATOS_[[AGRUP. VALOR. PTO.]:[AGRUP. VALOR. PTO.]]=$B87,IF(DATOS_[[Check Periodo Ref.]:[Check Periodo Ref.]]="Dentro",DATOS_[Conc.Sal.07]))))),
0)</f>
        <v>0</v>
      </c>
      <c r="M89" s="93">
        <f t="array" ref="M89">IFERROR(
AVERAGE((IF(DATOS_[[Sexo]:[Sexo]]=$B89,IF(DATOS_[[AGRUP. VALOR. PTO.]:[AGRUP. VALOR. PTO.]]=$B87,IF(DATOS_[[Check Periodo Ref.]:[Check Periodo Ref.]]="Dentro",DATOS_[Conc.Sal.08]))))),
0)</f>
        <v>0</v>
      </c>
      <c r="N89" s="93">
        <f t="array" ref="N89">IFERROR(
AVERAGE((IF(DATOS_[[Sexo]:[Sexo]]=$B89,IF(DATOS_[[AGRUP. VALOR. PTO.]:[AGRUP. VALOR. PTO.]]=$B87,IF(DATOS_[[Check Periodo Ref.]:[Check Periodo Ref.]]="Dentro",DATOS_[Conc.Sal.09]))))),
0)</f>
        <v>0</v>
      </c>
      <c r="O89" s="93">
        <f t="array" ref="O89">IFERROR(
AVERAGE((IF(DATOS_[[Sexo]:[Sexo]]=$B89,IF(DATOS_[[AGRUP. VALOR. PTO.]:[AGRUP. VALOR. PTO.]]=$B87,IF(DATOS_[[Check Periodo Ref.]:[Check Periodo Ref.]]="Dentro",DATOS_[Conc.Sal.10]))))),
0)</f>
        <v>0</v>
      </c>
      <c r="P89" s="93">
        <f t="array" ref="P89">IFERROR(
AVERAGE((IF(DATOS_[[Sexo]:[Sexo]]=$B89,IF(DATOS_[[AGRUP. VALOR. PTO.]:[AGRUP. VALOR. PTO.]]=$B87,IF(DATOS_[[Check Periodo Ref.]:[Check Periodo Ref.]]="Dentro",DATOS_[Conc.Sal.11]))))),
0)</f>
        <v>0</v>
      </c>
      <c r="Q89" s="93">
        <f t="array" ref="Q89">IFERROR(
AVERAGE((IF(DATOS_[[Sexo]:[Sexo]]=$B89,IF(DATOS_[[AGRUP. VALOR. PTO.]:[AGRUP. VALOR. PTO.]]=$B87,IF(DATOS_[[Check Periodo Ref.]:[Check Periodo Ref.]]="Dentro",DATOS_[Conc.Sal.12]))))),
0)</f>
        <v>0</v>
      </c>
      <c r="R89" s="93">
        <f t="array" ref="R89">IFERROR(
AVERAGE((IF(DATOS_[[Sexo]:[Sexo]]=$B89,IF(DATOS_[[AGRUP. VALOR. PTO.]:[AGRUP. VALOR. PTO.]]=$B87,IF(DATOS_[[Check Periodo Ref.]:[Check Periodo Ref.]]="Dentro",DATOS_[Conc.Sal.13]))))),
0)</f>
        <v>0</v>
      </c>
      <c r="S89" s="93">
        <f t="array" ref="S89">IFERROR(
AVERAGE((IF(DATOS_[[Sexo]:[Sexo]]=$B89,IF(DATOS_[[AGRUP. VALOR. PTO.]:[AGRUP. VALOR. PTO.]]=$B87,IF(DATOS_[[Check Periodo Ref.]:[Check Periodo Ref.]]="Dentro",DATOS_[Conc.Sal.14]))))),
0)</f>
        <v>0</v>
      </c>
      <c r="T89" s="93">
        <f t="array" ref="T89">IFERROR(
AVERAGE((IF(DATOS_[[Sexo]:[Sexo]]=$B89,IF(DATOS_[[AGRUP. VALOR. PTO.]:[AGRUP. VALOR. PTO.]]=$B87,IF(DATOS_[[Check Periodo Ref.]:[Check Periodo Ref.]]="Dentro",DATOS_[Conc.Sal.15]))))),
0)</f>
        <v>0</v>
      </c>
      <c r="U89" s="93">
        <f t="array" ref="U89">IFERROR(
AVERAGE((IF(DATOS_[[Sexo]:[Sexo]]=$B89,IF(DATOS_[[AGRUP. VALOR. PTO.]:[AGRUP. VALOR. PTO.]]=$B87,IF(DATOS_[[Check Periodo Ref.]:[Check Periodo Ref.]]="Dentro",DATOS_[Conc.Sal.16]))))),
0)</f>
        <v>0</v>
      </c>
      <c r="V89" s="93">
        <f t="array" ref="V89">IFERROR(
AVERAGE((IF(DATOS_[[Sexo]:[Sexo]]=$B89,IF(DATOS_[[AGRUP. VALOR. PTO.]:[AGRUP. VALOR. PTO.]]=$B87,IF(DATOS_[[Check Periodo Ref.]:[Check Periodo Ref.]]="Dentro",DATOS_[Conc.Sal.17]))))),
0)</f>
        <v>0</v>
      </c>
      <c r="W89" s="93">
        <f t="array" ref="W89">IFERROR(
AVERAGE((IF(DATOS_[[Sexo]:[Sexo]]=$B89,IF(DATOS_[[AGRUP. VALOR. PTO.]:[AGRUP. VALOR. PTO.]]=$B87,IF(DATOS_[[Check Periodo Ref.]:[Check Periodo Ref.]]="Dentro",DATOS_[Conc.Sal.18]))))),
0)</f>
        <v>0</v>
      </c>
      <c r="X89" s="93">
        <f t="array" ref="X89">IFERROR(
AVERAGE((IF(DATOS_[[Sexo]:[Sexo]]=$B89,IF(DATOS_[[AGRUP. VALOR. PTO.]:[AGRUP. VALOR. PTO.]]=$B87,IF(DATOS_[[Check Periodo Ref.]:[Check Periodo Ref.]]="Dentro",DATOS_[Conc.Sal.19]))))),
0)</f>
        <v>0</v>
      </c>
      <c r="Y89" s="93">
        <f t="array" ref="Y89">IFERROR(
AVERAGE((IF(DATOS_[[Sexo]:[Sexo]]=$B89,IF(DATOS_[[AGRUP. VALOR. PTO.]:[AGRUP. VALOR. PTO.]]=$B87,IF(DATOS_[[Check Periodo Ref.]:[Check Periodo Ref.]]="Dentro",DATOS_[Conc.Sal.20]))))),
0)</f>
        <v>0</v>
      </c>
      <c r="Z89" s="93">
        <f t="array" ref="Z89">IFERROR(
AVERAGE((IF(DATOS_[[Sexo]:[Sexo]]=$B89,IF(DATOS_[[AGRUP. VALOR. PTO.]:[AGRUP. VALOR. PTO.]]=$B87,IF(DATOS_[[Check Periodo Ref.]:[Check Periodo Ref.]]="Dentro",DATOS_[Conc.Sal.21]))))),
0)</f>
        <v>0</v>
      </c>
      <c r="AA89" s="93">
        <f t="array" ref="AA89">IFERROR(
AVERAGE((IF(DATOS_[[Sexo]:[Sexo]]=$B89,IF(DATOS_[[AGRUP. VALOR. PTO.]:[AGRUP. VALOR. PTO.]]=$B87,IF(DATOS_[[Check Periodo Ref.]:[Check Periodo Ref.]]="Dentro",DATOS_[Conc.Sal.22]))))),
0)</f>
        <v>0</v>
      </c>
      <c r="AB89" s="93">
        <f t="array" ref="AB89">IFERROR(
AVERAGE((IF(DATOS_[[Sexo]:[Sexo]]=$B89,IF(DATOS_[[AGRUP. VALOR. PTO.]:[AGRUP. VALOR. PTO.]]=$B87,IF(DATOS_[[Check Periodo Ref.]:[Check Periodo Ref.]]="Dentro",DATOS_[Conc.Sal.23]))))),
0)</f>
        <v>0</v>
      </c>
      <c r="AC89" s="93">
        <f t="array" ref="AC89">IFERROR(
AVERAGE((IF(DATOS_[[Sexo]:[Sexo]]=$B89,IF(DATOS_[[AGRUP. VALOR. PTO.]:[AGRUP. VALOR. PTO.]]=$B87,IF(DATOS_[[Check Periodo Ref.]:[Check Periodo Ref.]]="Dentro",DATOS_[Conc.Sal.24]))))),
0)</f>
        <v>0</v>
      </c>
      <c r="AD89" s="93">
        <f t="array" ref="AD89">IFERROR(
AVERAGE((IF(DATOS_[[Sexo]:[Sexo]]=$B89,IF(DATOS_[[AGRUP. VALOR. PTO.]:[AGRUP. VALOR. PTO.]]=$B87,IF(DATOS_[[Check Periodo Ref.]:[Check Periodo Ref.]]="Dentro",DATOS_[Conc.Sal.25]))))),
0)</f>
        <v>0</v>
      </c>
      <c r="AE89" s="93">
        <f t="array" ref="AE89">IFERROR(
AVERAGE((IF(DATOS_[[Sexo]:[Sexo]]=$B89,IF(DATOS_[[AGRUP. VALOR. PTO.]:[AGRUP. VALOR. PTO.]]=$B87,IF(DATOS_[[Check Periodo Ref.]:[Check Periodo Ref.]]="Dentro",DATOS_[Conc.Sal.26]))))),
0)</f>
        <v>0</v>
      </c>
      <c r="AF89" s="93">
        <f t="array" ref="AF89">IFERROR(
AVERAGE((IF(DATOS_[[Sexo]:[Sexo]]=$B89,IF(DATOS_[[AGRUP. VALOR. PTO.]:[AGRUP. VALOR. PTO.]]=$B87,IF(DATOS_[[Check Periodo Ref.]:[Check Periodo Ref.]]="Dentro",DATOS_[Conc.Sal.27]))))),
0)</f>
        <v>0</v>
      </c>
      <c r="AG89" s="93">
        <f t="array" ref="AG89">IFERROR(
AVERAGE((IF(DATOS_[[Sexo]:[Sexo]]=$B89,IF(DATOS_[[AGRUP. VALOR. PTO.]:[AGRUP. VALOR. PTO.]]=$B87,IF(DATOS_[[Check Periodo Ref.]:[Check Periodo Ref.]]="Dentro",DATOS_[Conc.Sal.28]))))),
0)</f>
        <v>0</v>
      </c>
      <c r="AH89" s="93">
        <f t="array" ref="AH89">IFERROR(
AVERAGE((IF(DATOS_[[Sexo]:[Sexo]]=$B89,IF(DATOS_[[AGRUP. VALOR. PTO.]:[AGRUP. VALOR. PTO.]]=$B87,IF(DATOS_[[Check Periodo Ref.]:[Check Periodo Ref.]]="Dentro",DATOS_[Conc.Sal.29]))))),
0)</f>
        <v>0</v>
      </c>
      <c r="AI89" s="93">
        <f t="array" ref="AI89">IFERROR(
AVERAGE((IF(DATOS_[[Sexo]:[Sexo]]=$B89,IF(DATOS_[[AGRUP. VALOR. PTO.]:[AGRUP. VALOR. PTO.]]=$B87,IF(DATOS_[[Check Periodo Ref.]:[Check Periodo Ref.]]="Dentro",DATOS_[Conc.Sal.30]))))),
0)</f>
        <v>0</v>
      </c>
      <c r="AJ89" s="94">
        <f t="array" ref="AJ89">IFERROR(
AVERAGE(IF(DATOS_[Sexo]=$B89,IF(DATOS_[AGRUP. VALOR. PTO.]=$B87,IF(DATOS_[Check Periodo Ref.]="Dentro",DATOS_[Tot COMPL.SAL Ef],FALSE)))),
0)</f>
        <v>0</v>
      </c>
      <c r="AK89" s="96">
        <f t="array" ref="AK89">IFERROR(
AVERAGE(IF(DATOS_[Sexo]=$B89,IF(DATOS_[AGRUP. VALOR. PTO.]=$B87,IF(DATOS_[Check Periodo Ref.]="Dentro",DATOS_[TOTAL SALARIO Ef],FALSE)))),
0)</f>
        <v>0</v>
      </c>
      <c r="AL89" s="95">
        <f t="array" ref="AL89">IFERROR(
AVERAGE((IF(DATOS_[[Sexo]:[Sexo]]=$B89,IF(DATOS_[[AGRUP. VALOR. PTO.]:[AGRUP. VALOR. PTO.]]=$B87,IF(DATOS_[[Check Periodo Ref.]:[Check Periodo Ref.]]="Dentro",DATOS_[C.Extra.01]))))),
0)</f>
        <v>0</v>
      </c>
      <c r="AM89" s="95">
        <f t="array" ref="AM89">IFERROR(
AVERAGE((IF(DATOS_[[Sexo]:[Sexo]]=$B89,IF(DATOS_[[AGRUP. VALOR. PTO.]:[AGRUP. VALOR. PTO.]]=$B87,IF(DATOS_[[Check Periodo Ref.]:[Check Periodo Ref.]]="Dentro",DATOS_[C.Extra.02]))))),
0)</f>
        <v>0</v>
      </c>
      <c r="AN89" s="95">
        <f t="array" ref="AN89">IFERROR(
AVERAGE((IF(DATOS_[[Sexo]:[Sexo]]=$B89,IF(DATOS_[[AGRUP. VALOR. PTO.]:[AGRUP. VALOR. PTO.]]=$B87,IF(DATOS_[[Check Periodo Ref.]:[Check Periodo Ref.]]="Dentro",DATOS_[C.Extra.03]))))),
0)</f>
        <v>0</v>
      </c>
      <c r="AO89" s="95">
        <f t="array" ref="AO89">IFERROR(
AVERAGE((IF(DATOS_[[Sexo]:[Sexo]]=$B89,IF(DATOS_[[AGRUP. VALOR. PTO.]:[AGRUP. VALOR. PTO.]]=$B87,IF(DATOS_[[Check Periodo Ref.]:[Check Periodo Ref.]]="Dentro",DATOS_[C.Extra.04]))))),
0)</f>
        <v>0</v>
      </c>
      <c r="AP89" s="95">
        <f t="array" ref="AP89">IFERROR(
AVERAGE((IF(DATOS_[[Sexo]:[Sexo]]=$B89,IF(DATOS_[[AGRUP. VALOR. PTO.]:[AGRUP. VALOR. PTO.]]=$B87,IF(DATOS_[[Check Periodo Ref.]:[Check Periodo Ref.]]="Dentro",DATOS_[C.Extra.05]))))),
0)</f>
        <v>0</v>
      </c>
      <c r="AQ89" s="97">
        <f t="array" ref="AQ89">IFERROR(
AVERAGE(IF(DATOS_[Sexo]=$B89,IF(DATOS_[AGRUP. VALOR. PTO.]=$B87,IF(DATOS_[Check Periodo Ref.]="Dentro",DATOS_[Tot Extrasalarial Ef],FALSE)))),
0)</f>
        <v>0</v>
      </c>
      <c r="AR89" s="98">
        <f t="array" ref="AR89">IFERROR(
AVERAGE(IF(DATOS_[Sexo]=$B89,IF(DATOS_[AGRUP. VALOR. PTO.]=$B87,IF(DATOS_[Check Periodo Ref.]="Dentro",DATOS_[TOTAL Retrib Ef],FALSE)))),
0)</f>
        <v>0</v>
      </c>
    </row>
    <row r="90" spans="1:44" ht="17.25" thickBot="1" x14ac:dyDescent="0.35">
      <c r="A90" s="48" t="str">
        <f t="shared" ref="A90" si="103">+A91</f>
        <v>[ocultar]</v>
      </c>
      <c r="B90" s="51" t="s">
        <v>285</v>
      </c>
      <c r="C90" s="91"/>
      <c r="D90" s="52"/>
      <c r="E90" s="139" t="str">
        <f t="shared" ref="E90:AR90" si="104">IFERROR((E91-E92)/E91,"")</f>
        <v/>
      </c>
      <c r="F90" s="179" t="str">
        <f t="shared" si="104"/>
        <v/>
      </c>
      <c r="G90" s="180" t="str">
        <f t="shared" si="104"/>
        <v/>
      </c>
      <c r="H90" s="180" t="str">
        <f t="shared" si="104"/>
        <v/>
      </c>
      <c r="I90" s="180" t="str">
        <f t="shared" si="104"/>
        <v/>
      </c>
      <c r="J90" s="181" t="str">
        <f t="shared" si="104"/>
        <v/>
      </c>
      <c r="K90" s="182" t="str">
        <f t="shared" si="104"/>
        <v/>
      </c>
      <c r="L90" s="182" t="str">
        <f t="shared" si="104"/>
        <v/>
      </c>
      <c r="M90" s="182" t="str">
        <f t="shared" si="104"/>
        <v/>
      </c>
      <c r="N90" s="182" t="str">
        <f t="shared" si="104"/>
        <v/>
      </c>
      <c r="O90" s="182" t="str">
        <f t="shared" si="104"/>
        <v/>
      </c>
      <c r="P90" s="182" t="str">
        <f t="shared" si="104"/>
        <v/>
      </c>
      <c r="Q90" s="182" t="str">
        <f t="shared" si="104"/>
        <v/>
      </c>
      <c r="R90" s="182" t="str">
        <f t="shared" si="104"/>
        <v/>
      </c>
      <c r="S90" s="182" t="str">
        <f t="shared" si="104"/>
        <v/>
      </c>
      <c r="T90" s="182" t="str">
        <f t="shared" si="104"/>
        <v/>
      </c>
      <c r="U90" s="182" t="str">
        <f t="shared" si="104"/>
        <v/>
      </c>
      <c r="V90" s="181" t="str">
        <f t="shared" si="104"/>
        <v/>
      </c>
      <c r="W90" s="181" t="str">
        <f t="shared" si="104"/>
        <v/>
      </c>
      <c r="X90" s="181" t="str">
        <f t="shared" si="104"/>
        <v/>
      </c>
      <c r="Y90" s="181" t="str">
        <f t="shared" si="104"/>
        <v/>
      </c>
      <c r="Z90" s="181" t="str">
        <f t="shared" si="104"/>
        <v/>
      </c>
      <c r="AA90" s="181" t="str">
        <f t="shared" si="104"/>
        <v/>
      </c>
      <c r="AB90" s="181" t="str">
        <f t="shared" si="104"/>
        <v/>
      </c>
      <c r="AC90" s="181" t="str">
        <f t="shared" si="104"/>
        <v/>
      </c>
      <c r="AD90" s="181" t="str">
        <f t="shared" si="104"/>
        <v/>
      </c>
      <c r="AE90" s="181" t="str">
        <f t="shared" si="104"/>
        <v/>
      </c>
      <c r="AF90" s="181" t="str">
        <f t="shared" si="104"/>
        <v/>
      </c>
      <c r="AG90" s="181" t="str">
        <f t="shared" si="104"/>
        <v/>
      </c>
      <c r="AH90" s="181" t="str">
        <f t="shared" si="104"/>
        <v/>
      </c>
      <c r="AI90" s="181" t="str">
        <f t="shared" si="104"/>
        <v/>
      </c>
      <c r="AJ90" s="140" t="str">
        <f t="shared" si="104"/>
        <v/>
      </c>
      <c r="AK90" s="143" t="str">
        <f t="shared" si="104"/>
        <v/>
      </c>
      <c r="AL90" s="184" t="str">
        <f t="shared" si="104"/>
        <v/>
      </c>
      <c r="AM90" s="184" t="str">
        <f t="shared" si="104"/>
        <v/>
      </c>
      <c r="AN90" s="184" t="str">
        <f t="shared" si="104"/>
        <v/>
      </c>
      <c r="AO90" s="184" t="str">
        <f t="shared" si="104"/>
        <v/>
      </c>
      <c r="AP90" s="184" t="str">
        <f t="shared" si="104"/>
        <v/>
      </c>
      <c r="AQ90" s="141" t="str">
        <f t="shared" si="104"/>
        <v/>
      </c>
      <c r="AR90" s="142" t="str">
        <f t="shared" si="104"/>
        <v/>
      </c>
    </row>
    <row r="91" spans="1:44" x14ac:dyDescent="0.3">
      <c r="A91" s="48" t="str">
        <f t="shared" ref="A91" si="105">+IF(C91+C92=0,"[ocultar]","")</f>
        <v>[ocultar]</v>
      </c>
      <c r="B91" s="46" t="s">
        <v>162</v>
      </c>
      <c r="C91" s="45">
        <f t="array" ref="C91">SUM(IF($B91=DATOS_[Sexo],
IF($B90=DATOS_[AGRUP. VALOR. PTO.],
IF("Dentro"=DATOS_[Check Periodo Ref.],
1/(COUNTIFS(DATOS_[Sexo],$B91,DATOS_[AGRUP. VALOR. PTO.],$B90,DATOS_[Check Periodo Ref.],"Dentro",DATOS_[id],DATOS_[id]))))))</f>
        <v>0</v>
      </c>
      <c r="D91" s="47">
        <f>COUNTIFS(DATOS_[AGRUP. VALOR. PTO.],$B90,DATOS_[Sexo],$B91,DATOS_[Check Periodo Ref.],"Dentro")</f>
        <v>0</v>
      </c>
      <c r="E91" s="92">
        <f t="array" ref="E91">IFERROR(
AVERAGE(IF(DATOS_[Sexo]=$B91,IF(DATOS_[AGRUP. VALOR. PTO.]=$B90,IF(DATOS_[Check Periodo Ref.]="Dentro",DATOS_[SALARIO BASE Ef],FALSE)))),
0)</f>
        <v>0</v>
      </c>
      <c r="F91" s="93">
        <f t="array" ref="F91">IFERROR(
AVERAGE((IF(DATOS_[[Sexo]:[Sexo]]=$B91,IF(DATOS_[[AGRUP. VALOR. PTO.]:[AGRUP. VALOR. PTO.]]=$B90,IF(DATOS_[[Check Periodo Ref.]:[Check Periodo Ref.]]="Dentro",DATOS_[Conc.Sal.01]))))),
0)</f>
        <v>0</v>
      </c>
      <c r="G91" s="93">
        <f t="array" ref="G91">IFERROR(
AVERAGE((IF(DATOS_[[Sexo]:[Sexo]]=$B91,IF(DATOS_[[AGRUP. VALOR. PTO.]:[AGRUP. VALOR. PTO.]]=$B90,IF(DATOS_[[Check Periodo Ref.]:[Check Periodo Ref.]]="Dentro",DATOS_[Conc.Sal.02]))))),
0)</f>
        <v>0</v>
      </c>
      <c r="H91" s="93">
        <f t="array" ref="H91">IFERROR(
AVERAGE((IF(DATOS_[[Sexo]:[Sexo]]=$B91,IF(DATOS_[[AGRUP. VALOR. PTO.]:[AGRUP. VALOR. PTO.]]=$B90,IF(DATOS_[[Check Periodo Ref.]:[Check Periodo Ref.]]="Dentro",DATOS_[Conc.Sal.03]))))),
0)</f>
        <v>0</v>
      </c>
      <c r="I91" s="93">
        <f t="array" ref="I91">IFERROR(
AVERAGE((IF(DATOS_[[Sexo]:[Sexo]]=$B91,IF(DATOS_[[AGRUP. VALOR. PTO.]:[AGRUP. VALOR. PTO.]]=$B90,IF(DATOS_[[Check Periodo Ref.]:[Check Periodo Ref.]]="Dentro",DATOS_[Conc.Sal.04]))))),
0)</f>
        <v>0</v>
      </c>
      <c r="J91" s="93">
        <f t="array" ref="J91">IFERROR(
AVERAGE((IF(DATOS_[[Sexo]:[Sexo]]=$B91,IF(DATOS_[[AGRUP. VALOR. PTO.]:[AGRUP. VALOR. PTO.]]=$B90,IF(DATOS_[[Check Periodo Ref.]:[Check Periodo Ref.]]="Dentro",DATOS_[Conc.Sal.05]))))),
0)</f>
        <v>0</v>
      </c>
      <c r="K91" s="93">
        <f t="array" ref="K91">IFERROR(
AVERAGE((IF(DATOS_[[Sexo]:[Sexo]]=$B91,IF(DATOS_[[AGRUP. VALOR. PTO.]:[AGRUP. VALOR. PTO.]]=$B90,IF(DATOS_[[Check Periodo Ref.]:[Check Periodo Ref.]]="Dentro",DATOS_[Conc.Sal.06]))))),
0)</f>
        <v>0</v>
      </c>
      <c r="L91" s="93">
        <f t="array" ref="L91">IFERROR(
AVERAGE((IF(DATOS_[[Sexo]:[Sexo]]=$B91,IF(DATOS_[[AGRUP. VALOR. PTO.]:[AGRUP. VALOR. PTO.]]=$B90,IF(DATOS_[[Check Periodo Ref.]:[Check Periodo Ref.]]="Dentro",DATOS_[Conc.Sal.07]))))),
0)</f>
        <v>0</v>
      </c>
      <c r="M91" s="93">
        <f t="array" ref="M91">IFERROR(
AVERAGE((IF(DATOS_[[Sexo]:[Sexo]]=$B91,IF(DATOS_[[AGRUP. VALOR. PTO.]:[AGRUP. VALOR. PTO.]]=$B90,IF(DATOS_[[Check Periodo Ref.]:[Check Periodo Ref.]]="Dentro",DATOS_[Conc.Sal.08]))))),
0)</f>
        <v>0</v>
      </c>
      <c r="N91" s="93">
        <f t="array" ref="N91">IFERROR(
AVERAGE((IF(DATOS_[[Sexo]:[Sexo]]=$B91,IF(DATOS_[[AGRUP. VALOR. PTO.]:[AGRUP. VALOR. PTO.]]=$B90,IF(DATOS_[[Check Periodo Ref.]:[Check Periodo Ref.]]="Dentro",DATOS_[Conc.Sal.09]))))),
0)</f>
        <v>0</v>
      </c>
      <c r="O91" s="93">
        <f t="array" ref="O91">IFERROR(
AVERAGE((IF(DATOS_[[Sexo]:[Sexo]]=$B91,IF(DATOS_[[AGRUP. VALOR. PTO.]:[AGRUP. VALOR. PTO.]]=$B90,IF(DATOS_[[Check Periodo Ref.]:[Check Periodo Ref.]]="Dentro",DATOS_[Conc.Sal.10]))))),
0)</f>
        <v>0</v>
      </c>
      <c r="P91" s="93">
        <f t="array" ref="P91">IFERROR(
AVERAGE((IF(DATOS_[[Sexo]:[Sexo]]=$B91,IF(DATOS_[[AGRUP. VALOR. PTO.]:[AGRUP. VALOR. PTO.]]=$B90,IF(DATOS_[[Check Periodo Ref.]:[Check Periodo Ref.]]="Dentro",DATOS_[Conc.Sal.11]))))),
0)</f>
        <v>0</v>
      </c>
      <c r="Q91" s="93">
        <f t="array" ref="Q91">IFERROR(
AVERAGE((IF(DATOS_[[Sexo]:[Sexo]]=$B91,IF(DATOS_[[AGRUP. VALOR. PTO.]:[AGRUP. VALOR. PTO.]]=$B90,IF(DATOS_[[Check Periodo Ref.]:[Check Periodo Ref.]]="Dentro",DATOS_[Conc.Sal.12]))))),
0)</f>
        <v>0</v>
      </c>
      <c r="R91" s="93">
        <f t="array" ref="R91">IFERROR(
AVERAGE((IF(DATOS_[[Sexo]:[Sexo]]=$B91,IF(DATOS_[[AGRUP. VALOR. PTO.]:[AGRUP. VALOR. PTO.]]=$B90,IF(DATOS_[[Check Periodo Ref.]:[Check Periodo Ref.]]="Dentro",DATOS_[Conc.Sal.13]))))),
0)</f>
        <v>0</v>
      </c>
      <c r="S91" s="93">
        <f t="array" ref="S91">IFERROR(
AVERAGE((IF(DATOS_[[Sexo]:[Sexo]]=$B91,IF(DATOS_[[AGRUP. VALOR. PTO.]:[AGRUP. VALOR. PTO.]]=$B90,IF(DATOS_[[Check Periodo Ref.]:[Check Periodo Ref.]]="Dentro",DATOS_[Conc.Sal.14]))))),
0)</f>
        <v>0</v>
      </c>
      <c r="T91" s="93">
        <f t="array" ref="T91">IFERROR(
AVERAGE((IF(DATOS_[[Sexo]:[Sexo]]=$B91,IF(DATOS_[[AGRUP. VALOR. PTO.]:[AGRUP. VALOR. PTO.]]=$B90,IF(DATOS_[[Check Periodo Ref.]:[Check Periodo Ref.]]="Dentro",DATOS_[Conc.Sal.15]))))),
0)</f>
        <v>0</v>
      </c>
      <c r="U91" s="93">
        <f t="array" ref="U91">IFERROR(
AVERAGE((IF(DATOS_[[Sexo]:[Sexo]]=$B91,IF(DATOS_[[AGRUP. VALOR. PTO.]:[AGRUP. VALOR. PTO.]]=$B90,IF(DATOS_[[Check Periodo Ref.]:[Check Periodo Ref.]]="Dentro",DATOS_[Conc.Sal.16]))))),
0)</f>
        <v>0</v>
      </c>
      <c r="V91" s="93">
        <f t="array" ref="V91">IFERROR(
AVERAGE((IF(DATOS_[[Sexo]:[Sexo]]=$B91,IF(DATOS_[[AGRUP. VALOR. PTO.]:[AGRUP. VALOR. PTO.]]=$B90,IF(DATOS_[[Check Periodo Ref.]:[Check Periodo Ref.]]="Dentro",DATOS_[Conc.Sal.17]))))),
0)</f>
        <v>0</v>
      </c>
      <c r="W91" s="93">
        <f t="array" ref="W91">IFERROR(
AVERAGE((IF(DATOS_[[Sexo]:[Sexo]]=$B91,IF(DATOS_[[AGRUP. VALOR. PTO.]:[AGRUP. VALOR. PTO.]]=$B90,IF(DATOS_[[Check Periodo Ref.]:[Check Periodo Ref.]]="Dentro",DATOS_[Conc.Sal.18]))))),
0)</f>
        <v>0</v>
      </c>
      <c r="X91" s="93">
        <f t="array" ref="X91">IFERROR(
AVERAGE((IF(DATOS_[[Sexo]:[Sexo]]=$B91,IF(DATOS_[[AGRUP. VALOR. PTO.]:[AGRUP. VALOR. PTO.]]=$B90,IF(DATOS_[[Check Periodo Ref.]:[Check Periodo Ref.]]="Dentro",DATOS_[Conc.Sal.19]))))),
0)</f>
        <v>0</v>
      </c>
      <c r="Y91" s="93">
        <f t="array" ref="Y91">IFERROR(
AVERAGE((IF(DATOS_[[Sexo]:[Sexo]]=$B91,IF(DATOS_[[AGRUP. VALOR. PTO.]:[AGRUP. VALOR. PTO.]]=$B90,IF(DATOS_[[Check Periodo Ref.]:[Check Periodo Ref.]]="Dentro",DATOS_[Conc.Sal.20]))))),
0)</f>
        <v>0</v>
      </c>
      <c r="Z91" s="93">
        <f t="array" ref="Z91">IFERROR(
AVERAGE((IF(DATOS_[[Sexo]:[Sexo]]=$B91,IF(DATOS_[[AGRUP. VALOR. PTO.]:[AGRUP. VALOR. PTO.]]=$B90,IF(DATOS_[[Check Periodo Ref.]:[Check Periodo Ref.]]="Dentro",DATOS_[Conc.Sal.21]))))),
0)</f>
        <v>0</v>
      </c>
      <c r="AA91" s="93">
        <f t="array" ref="AA91">IFERROR(
AVERAGE((IF(DATOS_[[Sexo]:[Sexo]]=$B91,IF(DATOS_[[AGRUP. VALOR. PTO.]:[AGRUP. VALOR. PTO.]]=$B90,IF(DATOS_[[Check Periodo Ref.]:[Check Periodo Ref.]]="Dentro",DATOS_[Conc.Sal.22]))))),
0)</f>
        <v>0</v>
      </c>
      <c r="AB91" s="93">
        <f t="array" ref="AB91">IFERROR(
AVERAGE((IF(DATOS_[[Sexo]:[Sexo]]=$B91,IF(DATOS_[[AGRUP. VALOR. PTO.]:[AGRUP. VALOR. PTO.]]=$B90,IF(DATOS_[[Check Periodo Ref.]:[Check Periodo Ref.]]="Dentro",DATOS_[Conc.Sal.23]))))),
0)</f>
        <v>0</v>
      </c>
      <c r="AC91" s="93">
        <f t="array" ref="AC91">IFERROR(
AVERAGE((IF(DATOS_[[Sexo]:[Sexo]]=$B91,IF(DATOS_[[AGRUP. VALOR. PTO.]:[AGRUP. VALOR. PTO.]]=$B90,IF(DATOS_[[Check Periodo Ref.]:[Check Periodo Ref.]]="Dentro",DATOS_[Conc.Sal.24]))))),
0)</f>
        <v>0</v>
      </c>
      <c r="AD91" s="93">
        <f t="array" ref="AD91">IFERROR(
AVERAGE((IF(DATOS_[[Sexo]:[Sexo]]=$B91,IF(DATOS_[[AGRUP. VALOR. PTO.]:[AGRUP. VALOR. PTO.]]=$B90,IF(DATOS_[[Check Periodo Ref.]:[Check Periodo Ref.]]="Dentro",DATOS_[Conc.Sal.25]))))),
0)</f>
        <v>0</v>
      </c>
      <c r="AE91" s="93">
        <f t="array" ref="AE91">IFERROR(
AVERAGE((IF(DATOS_[[Sexo]:[Sexo]]=$B91,IF(DATOS_[[AGRUP. VALOR. PTO.]:[AGRUP. VALOR. PTO.]]=$B90,IF(DATOS_[[Check Periodo Ref.]:[Check Periodo Ref.]]="Dentro",DATOS_[Conc.Sal.26]))))),
0)</f>
        <v>0</v>
      </c>
      <c r="AF91" s="93">
        <f t="array" ref="AF91">IFERROR(
AVERAGE((IF(DATOS_[[Sexo]:[Sexo]]=$B91,IF(DATOS_[[AGRUP. VALOR. PTO.]:[AGRUP. VALOR. PTO.]]=$B90,IF(DATOS_[[Check Periodo Ref.]:[Check Periodo Ref.]]="Dentro",DATOS_[Conc.Sal.27]))))),
0)</f>
        <v>0</v>
      </c>
      <c r="AG91" s="93">
        <f t="array" ref="AG91">IFERROR(
AVERAGE((IF(DATOS_[[Sexo]:[Sexo]]=$B91,IF(DATOS_[[AGRUP. VALOR. PTO.]:[AGRUP. VALOR. PTO.]]=$B90,IF(DATOS_[[Check Periodo Ref.]:[Check Periodo Ref.]]="Dentro",DATOS_[Conc.Sal.28]))))),
0)</f>
        <v>0</v>
      </c>
      <c r="AH91" s="93">
        <f t="array" ref="AH91">IFERROR(
AVERAGE((IF(DATOS_[[Sexo]:[Sexo]]=$B91,IF(DATOS_[[AGRUP. VALOR. PTO.]:[AGRUP. VALOR. PTO.]]=$B90,IF(DATOS_[[Check Periodo Ref.]:[Check Periodo Ref.]]="Dentro",DATOS_[Conc.Sal.29]))))),
0)</f>
        <v>0</v>
      </c>
      <c r="AI91" s="93">
        <f t="array" ref="AI91">IFERROR(
AVERAGE((IF(DATOS_[[Sexo]:[Sexo]]=$B91,IF(DATOS_[[AGRUP. VALOR. PTO.]:[AGRUP. VALOR. PTO.]]=$B90,IF(DATOS_[[Check Periodo Ref.]:[Check Periodo Ref.]]="Dentro",DATOS_[Conc.Sal.30]))))),
0)</f>
        <v>0</v>
      </c>
      <c r="AJ91" s="94">
        <f t="array" ref="AJ91">IFERROR(
AVERAGE(IF(DATOS_[Sexo]=$B91,IF(DATOS_[AGRUP. VALOR. PTO.]=$B90,IF(DATOS_[Check Periodo Ref.]="Dentro",DATOS_[Tot COMPL.SAL Ef],FALSE)))),
0)</f>
        <v>0</v>
      </c>
      <c r="AK91" s="96">
        <f t="array" ref="AK91">IFERROR(
AVERAGE(IF(DATOS_[Sexo]=$B91,IF(DATOS_[AGRUP. VALOR. PTO.]=$B90,IF(DATOS_[Check Periodo Ref.]="Dentro",DATOS_[TOTAL SALARIO Ef],FALSE)))),
0)</f>
        <v>0</v>
      </c>
      <c r="AL91" s="95">
        <f t="array" ref="AL91">IFERROR(
AVERAGE((IF(DATOS_[[Sexo]:[Sexo]]=$B91,IF(DATOS_[[AGRUP. VALOR. PTO.]:[AGRUP. VALOR. PTO.]]=$B90,IF(DATOS_[[Check Periodo Ref.]:[Check Periodo Ref.]]="Dentro",DATOS_[C.Extra.01]))))),
0)</f>
        <v>0</v>
      </c>
      <c r="AM91" s="95">
        <f t="array" ref="AM91">IFERROR(
AVERAGE((IF(DATOS_[[Sexo]:[Sexo]]=$B91,IF(DATOS_[[AGRUP. VALOR. PTO.]:[AGRUP. VALOR. PTO.]]=$B90,IF(DATOS_[[Check Periodo Ref.]:[Check Periodo Ref.]]="Dentro",DATOS_[C.Extra.02]))))),
0)</f>
        <v>0</v>
      </c>
      <c r="AN91" s="95">
        <f t="array" ref="AN91">IFERROR(
AVERAGE((IF(DATOS_[[Sexo]:[Sexo]]=$B91,IF(DATOS_[[AGRUP. VALOR. PTO.]:[AGRUP. VALOR. PTO.]]=$B90,IF(DATOS_[[Check Periodo Ref.]:[Check Periodo Ref.]]="Dentro",DATOS_[C.Extra.03]))))),
0)</f>
        <v>0</v>
      </c>
      <c r="AO91" s="95">
        <f t="array" ref="AO91">IFERROR(
AVERAGE((IF(DATOS_[[Sexo]:[Sexo]]=$B91,IF(DATOS_[[AGRUP. VALOR. PTO.]:[AGRUP. VALOR. PTO.]]=$B90,IF(DATOS_[[Check Periodo Ref.]:[Check Periodo Ref.]]="Dentro",DATOS_[C.Extra.04]))))),
0)</f>
        <v>0</v>
      </c>
      <c r="AP91" s="95">
        <f t="array" ref="AP91">IFERROR(
AVERAGE((IF(DATOS_[[Sexo]:[Sexo]]=$B91,IF(DATOS_[[AGRUP. VALOR. PTO.]:[AGRUP. VALOR. PTO.]]=$B90,IF(DATOS_[[Check Periodo Ref.]:[Check Periodo Ref.]]="Dentro",DATOS_[C.Extra.05]))))),
0)</f>
        <v>0</v>
      </c>
      <c r="AQ91" s="97">
        <f t="array" ref="AQ91">IFERROR(
AVERAGE(IF(DATOS_[Sexo]=$B91,IF(DATOS_[AGRUP. VALOR. PTO.]=$B90,IF(DATOS_[Check Periodo Ref.]="Dentro",DATOS_[Tot Extrasalarial Ef],FALSE)))),
0)</f>
        <v>0</v>
      </c>
      <c r="AR91" s="98">
        <f t="array" ref="AR91">IFERROR(
AVERAGE(IF(DATOS_[Sexo]=$B91,IF(DATOS_[AGRUP. VALOR. PTO.]=$B90,IF(DATOS_[Check Periodo Ref.]="Dentro",DATOS_[TOTAL Retrib Ef],FALSE)))),
0)</f>
        <v>0</v>
      </c>
    </row>
    <row r="92" spans="1:44" x14ac:dyDescent="0.3">
      <c r="A92" s="48" t="str">
        <f t="shared" ref="A92" si="106">+A91</f>
        <v>[ocultar]</v>
      </c>
      <c r="B92" s="46" t="s">
        <v>163</v>
      </c>
      <c r="C92" s="45">
        <f t="array" ref="C92">SUM(IF($B92=DATOS_[Sexo],
IF($B90=DATOS_[AGRUP. VALOR. PTO.],
IF("Dentro"=DATOS_[Check Periodo Ref.],
1/(COUNTIFS(DATOS_[Sexo],$B92,DATOS_[AGRUP. VALOR. PTO.],$B90,DATOS_[Check Periodo Ref.],"Dentro",DATOS_[id],DATOS_[id]))))))</f>
        <v>0</v>
      </c>
      <c r="D92" s="47">
        <f>COUNTIFS(DATOS_[AGRUP. VALOR. PTO.],$B90,DATOS_[Sexo],$B92,DATOS_[Check Periodo Ref.],"Dentro")</f>
        <v>0</v>
      </c>
      <c r="E92" s="92">
        <f t="array" ref="E92">IFERROR(
AVERAGE(IF(DATOS_[Sexo]=$B92,IF(DATOS_[AGRUP. VALOR. PTO.]=$B90,IF(DATOS_[Check Periodo Ref.]="Dentro",DATOS_[SALARIO BASE Ef],FALSE)))),
0)</f>
        <v>0</v>
      </c>
      <c r="F92" s="93">
        <f t="array" ref="F92">IFERROR(
AVERAGE((IF(DATOS_[[Sexo]:[Sexo]]=$B92,IF(DATOS_[[AGRUP. VALOR. PTO.]:[AGRUP. VALOR. PTO.]]=$B90,IF(DATOS_[[Check Periodo Ref.]:[Check Periodo Ref.]]="Dentro",DATOS_[Conc.Sal.01]))))),
0)</f>
        <v>0</v>
      </c>
      <c r="G92" s="93">
        <f t="array" ref="G92">IFERROR(
AVERAGE((IF(DATOS_[[Sexo]:[Sexo]]=$B92,IF(DATOS_[[AGRUP. VALOR. PTO.]:[AGRUP. VALOR. PTO.]]=$B90,IF(DATOS_[[Check Periodo Ref.]:[Check Periodo Ref.]]="Dentro",DATOS_[Conc.Sal.02]))))),
0)</f>
        <v>0</v>
      </c>
      <c r="H92" s="93">
        <f t="array" ref="H92">IFERROR(
AVERAGE((IF(DATOS_[[Sexo]:[Sexo]]=$B92,IF(DATOS_[[AGRUP. VALOR. PTO.]:[AGRUP. VALOR. PTO.]]=$B90,IF(DATOS_[[Check Periodo Ref.]:[Check Periodo Ref.]]="Dentro",DATOS_[Conc.Sal.03]))))),
0)</f>
        <v>0</v>
      </c>
      <c r="I92" s="93">
        <f t="array" ref="I92">IFERROR(
AVERAGE((IF(DATOS_[[Sexo]:[Sexo]]=$B92,IF(DATOS_[[AGRUP. VALOR. PTO.]:[AGRUP. VALOR. PTO.]]=$B90,IF(DATOS_[[Check Periodo Ref.]:[Check Periodo Ref.]]="Dentro",DATOS_[Conc.Sal.04]))))),
0)</f>
        <v>0</v>
      </c>
      <c r="J92" s="93">
        <f t="array" ref="J92">IFERROR(
AVERAGE((IF(DATOS_[[Sexo]:[Sexo]]=$B92,IF(DATOS_[[AGRUP. VALOR. PTO.]:[AGRUP. VALOR. PTO.]]=$B90,IF(DATOS_[[Check Periodo Ref.]:[Check Periodo Ref.]]="Dentro",DATOS_[Conc.Sal.05]))))),
0)</f>
        <v>0</v>
      </c>
      <c r="K92" s="93">
        <f t="array" ref="K92">IFERROR(
AVERAGE((IF(DATOS_[[Sexo]:[Sexo]]=$B92,IF(DATOS_[[AGRUP. VALOR. PTO.]:[AGRUP. VALOR. PTO.]]=$B90,IF(DATOS_[[Check Periodo Ref.]:[Check Periodo Ref.]]="Dentro",DATOS_[Conc.Sal.06]))))),
0)</f>
        <v>0</v>
      </c>
      <c r="L92" s="93">
        <f t="array" ref="L92">IFERROR(
AVERAGE((IF(DATOS_[[Sexo]:[Sexo]]=$B92,IF(DATOS_[[AGRUP. VALOR. PTO.]:[AGRUP. VALOR. PTO.]]=$B90,IF(DATOS_[[Check Periodo Ref.]:[Check Periodo Ref.]]="Dentro",DATOS_[Conc.Sal.07]))))),
0)</f>
        <v>0</v>
      </c>
      <c r="M92" s="93">
        <f t="array" ref="M92">IFERROR(
AVERAGE((IF(DATOS_[[Sexo]:[Sexo]]=$B92,IF(DATOS_[[AGRUP. VALOR. PTO.]:[AGRUP. VALOR. PTO.]]=$B90,IF(DATOS_[[Check Periodo Ref.]:[Check Periodo Ref.]]="Dentro",DATOS_[Conc.Sal.08]))))),
0)</f>
        <v>0</v>
      </c>
      <c r="N92" s="93">
        <f t="array" ref="N92">IFERROR(
AVERAGE((IF(DATOS_[[Sexo]:[Sexo]]=$B92,IF(DATOS_[[AGRUP. VALOR. PTO.]:[AGRUP. VALOR. PTO.]]=$B90,IF(DATOS_[[Check Periodo Ref.]:[Check Periodo Ref.]]="Dentro",DATOS_[Conc.Sal.09]))))),
0)</f>
        <v>0</v>
      </c>
      <c r="O92" s="93">
        <f t="array" ref="O92">IFERROR(
AVERAGE((IF(DATOS_[[Sexo]:[Sexo]]=$B92,IF(DATOS_[[AGRUP. VALOR. PTO.]:[AGRUP. VALOR. PTO.]]=$B90,IF(DATOS_[[Check Periodo Ref.]:[Check Periodo Ref.]]="Dentro",DATOS_[Conc.Sal.10]))))),
0)</f>
        <v>0</v>
      </c>
      <c r="P92" s="93">
        <f t="array" ref="P92">IFERROR(
AVERAGE((IF(DATOS_[[Sexo]:[Sexo]]=$B92,IF(DATOS_[[AGRUP. VALOR. PTO.]:[AGRUP. VALOR. PTO.]]=$B90,IF(DATOS_[[Check Periodo Ref.]:[Check Periodo Ref.]]="Dentro",DATOS_[Conc.Sal.11]))))),
0)</f>
        <v>0</v>
      </c>
      <c r="Q92" s="93">
        <f t="array" ref="Q92">IFERROR(
AVERAGE((IF(DATOS_[[Sexo]:[Sexo]]=$B92,IF(DATOS_[[AGRUP. VALOR. PTO.]:[AGRUP. VALOR. PTO.]]=$B90,IF(DATOS_[[Check Periodo Ref.]:[Check Periodo Ref.]]="Dentro",DATOS_[Conc.Sal.12]))))),
0)</f>
        <v>0</v>
      </c>
      <c r="R92" s="93">
        <f t="array" ref="R92">IFERROR(
AVERAGE((IF(DATOS_[[Sexo]:[Sexo]]=$B92,IF(DATOS_[[AGRUP. VALOR. PTO.]:[AGRUP. VALOR. PTO.]]=$B90,IF(DATOS_[[Check Periodo Ref.]:[Check Periodo Ref.]]="Dentro",DATOS_[Conc.Sal.13]))))),
0)</f>
        <v>0</v>
      </c>
      <c r="S92" s="93">
        <f t="array" ref="S92">IFERROR(
AVERAGE((IF(DATOS_[[Sexo]:[Sexo]]=$B92,IF(DATOS_[[AGRUP. VALOR. PTO.]:[AGRUP. VALOR. PTO.]]=$B90,IF(DATOS_[[Check Periodo Ref.]:[Check Periodo Ref.]]="Dentro",DATOS_[Conc.Sal.14]))))),
0)</f>
        <v>0</v>
      </c>
      <c r="T92" s="93">
        <f t="array" ref="T92">IFERROR(
AVERAGE((IF(DATOS_[[Sexo]:[Sexo]]=$B92,IF(DATOS_[[AGRUP. VALOR. PTO.]:[AGRUP. VALOR. PTO.]]=$B90,IF(DATOS_[[Check Periodo Ref.]:[Check Periodo Ref.]]="Dentro",DATOS_[Conc.Sal.15]))))),
0)</f>
        <v>0</v>
      </c>
      <c r="U92" s="93">
        <f t="array" ref="U92">IFERROR(
AVERAGE((IF(DATOS_[[Sexo]:[Sexo]]=$B92,IF(DATOS_[[AGRUP. VALOR. PTO.]:[AGRUP. VALOR. PTO.]]=$B90,IF(DATOS_[[Check Periodo Ref.]:[Check Periodo Ref.]]="Dentro",DATOS_[Conc.Sal.16]))))),
0)</f>
        <v>0</v>
      </c>
      <c r="V92" s="93">
        <f t="array" ref="V92">IFERROR(
AVERAGE((IF(DATOS_[[Sexo]:[Sexo]]=$B92,IF(DATOS_[[AGRUP. VALOR. PTO.]:[AGRUP. VALOR. PTO.]]=$B90,IF(DATOS_[[Check Periodo Ref.]:[Check Periodo Ref.]]="Dentro",DATOS_[Conc.Sal.17]))))),
0)</f>
        <v>0</v>
      </c>
      <c r="W92" s="93">
        <f t="array" ref="W92">IFERROR(
AVERAGE((IF(DATOS_[[Sexo]:[Sexo]]=$B92,IF(DATOS_[[AGRUP. VALOR. PTO.]:[AGRUP. VALOR. PTO.]]=$B90,IF(DATOS_[[Check Periodo Ref.]:[Check Periodo Ref.]]="Dentro",DATOS_[Conc.Sal.18]))))),
0)</f>
        <v>0</v>
      </c>
      <c r="X92" s="93">
        <f t="array" ref="X92">IFERROR(
AVERAGE((IF(DATOS_[[Sexo]:[Sexo]]=$B92,IF(DATOS_[[AGRUP. VALOR. PTO.]:[AGRUP. VALOR. PTO.]]=$B90,IF(DATOS_[[Check Periodo Ref.]:[Check Periodo Ref.]]="Dentro",DATOS_[Conc.Sal.19]))))),
0)</f>
        <v>0</v>
      </c>
      <c r="Y92" s="93">
        <f t="array" ref="Y92">IFERROR(
AVERAGE((IF(DATOS_[[Sexo]:[Sexo]]=$B92,IF(DATOS_[[AGRUP. VALOR. PTO.]:[AGRUP. VALOR. PTO.]]=$B90,IF(DATOS_[[Check Periodo Ref.]:[Check Periodo Ref.]]="Dentro",DATOS_[Conc.Sal.20]))))),
0)</f>
        <v>0</v>
      </c>
      <c r="Z92" s="93">
        <f t="array" ref="Z92">IFERROR(
AVERAGE((IF(DATOS_[[Sexo]:[Sexo]]=$B92,IF(DATOS_[[AGRUP. VALOR. PTO.]:[AGRUP. VALOR. PTO.]]=$B90,IF(DATOS_[[Check Periodo Ref.]:[Check Periodo Ref.]]="Dentro",DATOS_[Conc.Sal.21]))))),
0)</f>
        <v>0</v>
      </c>
      <c r="AA92" s="93">
        <f t="array" ref="AA92">IFERROR(
AVERAGE((IF(DATOS_[[Sexo]:[Sexo]]=$B92,IF(DATOS_[[AGRUP. VALOR. PTO.]:[AGRUP. VALOR. PTO.]]=$B90,IF(DATOS_[[Check Periodo Ref.]:[Check Periodo Ref.]]="Dentro",DATOS_[Conc.Sal.22]))))),
0)</f>
        <v>0</v>
      </c>
      <c r="AB92" s="93">
        <f t="array" ref="AB92">IFERROR(
AVERAGE((IF(DATOS_[[Sexo]:[Sexo]]=$B92,IF(DATOS_[[AGRUP. VALOR. PTO.]:[AGRUP. VALOR. PTO.]]=$B90,IF(DATOS_[[Check Periodo Ref.]:[Check Periodo Ref.]]="Dentro",DATOS_[Conc.Sal.23]))))),
0)</f>
        <v>0</v>
      </c>
      <c r="AC92" s="93">
        <f t="array" ref="AC92">IFERROR(
AVERAGE((IF(DATOS_[[Sexo]:[Sexo]]=$B92,IF(DATOS_[[AGRUP. VALOR. PTO.]:[AGRUP. VALOR. PTO.]]=$B90,IF(DATOS_[[Check Periodo Ref.]:[Check Periodo Ref.]]="Dentro",DATOS_[Conc.Sal.24]))))),
0)</f>
        <v>0</v>
      </c>
      <c r="AD92" s="93">
        <f t="array" ref="AD92">IFERROR(
AVERAGE((IF(DATOS_[[Sexo]:[Sexo]]=$B92,IF(DATOS_[[AGRUP. VALOR. PTO.]:[AGRUP. VALOR. PTO.]]=$B90,IF(DATOS_[[Check Periodo Ref.]:[Check Periodo Ref.]]="Dentro",DATOS_[Conc.Sal.25]))))),
0)</f>
        <v>0</v>
      </c>
      <c r="AE92" s="93">
        <f t="array" ref="AE92">IFERROR(
AVERAGE((IF(DATOS_[[Sexo]:[Sexo]]=$B92,IF(DATOS_[[AGRUP. VALOR. PTO.]:[AGRUP. VALOR. PTO.]]=$B90,IF(DATOS_[[Check Periodo Ref.]:[Check Periodo Ref.]]="Dentro",DATOS_[Conc.Sal.26]))))),
0)</f>
        <v>0</v>
      </c>
      <c r="AF92" s="93">
        <f t="array" ref="AF92">IFERROR(
AVERAGE((IF(DATOS_[[Sexo]:[Sexo]]=$B92,IF(DATOS_[[AGRUP. VALOR. PTO.]:[AGRUP. VALOR. PTO.]]=$B90,IF(DATOS_[[Check Periodo Ref.]:[Check Periodo Ref.]]="Dentro",DATOS_[Conc.Sal.27]))))),
0)</f>
        <v>0</v>
      </c>
      <c r="AG92" s="93">
        <f t="array" ref="AG92">IFERROR(
AVERAGE((IF(DATOS_[[Sexo]:[Sexo]]=$B92,IF(DATOS_[[AGRUP. VALOR. PTO.]:[AGRUP. VALOR. PTO.]]=$B90,IF(DATOS_[[Check Periodo Ref.]:[Check Periodo Ref.]]="Dentro",DATOS_[Conc.Sal.28]))))),
0)</f>
        <v>0</v>
      </c>
      <c r="AH92" s="93">
        <f t="array" ref="AH92">IFERROR(
AVERAGE((IF(DATOS_[[Sexo]:[Sexo]]=$B92,IF(DATOS_[[AGRUP. VALOR. PTO.]:[AGRUP. VALOR. PTO.]]=$B90,IF(DATOS_[[Check Periodo Ref.]:[Check Periodo Ref.]]="Dentro",DATOS_[Conc.Sal.29]))))),
0)</f>
        <v>0</v>
      </c>
      <c r="AI92" s="93">
        <f t="array" ref="AI92">IFERROR(
AVERAGE((IF(DATOS_[[Sexo]:[Sexo]]=$B92,IF(DATOS_[[AGRUP. VALOR. PTO.]:[AGRUP. VALOR. PTO.]]=$B90,IF(DATOS_[[Check Periodo Ref.]:[Check Periodo Ref.]]="Dentro",DATOS_[Conc.Sal.30]))))),
0)</f>
        <v>0</v>
      </c>
      <c r="AJ92" s="94">
        <f t="array" ref="AJ92">IFERROR(
AVERAGE(IF(DATOS_[Sexo]=$B92,IF(DATOS_[AGRUP. VALOR. PTO.]=$B90,IF(DATOS_[Check Periodo Ref.]="Dentro",DATOS_[Tot COMPL.SAL Ef],FALSE)))),
0)</f>
        <v>0</v>
      </c>
      <c r="AK92" s="96">
        <f t="array" ref="AK92">IFERROR(
AVERAGE(IF(DATOS_[Sexo]=$B92,IF(DATOS_[AGRUP. VALOR. PTO.]=$B90,IF(DATOS_[Check Periodo Ref.]="Dentro",DATOS_[TOTAL SALARIO Ef],FALSE)))),
0)</f>
        <v>0</v>
      </c>
      <c r="AL92" s="95">
        <f t="array" ref="AL92">IFERROR(
AVERAGE((IF(DATOS_[[Sexo]:[Sexo]]=$B92,IF(DATOS_[[AGRUP. VALOR. PTO.]:[AGRUP. VALOR. PTO.]]=$B90,IF(DATOS_[[Check Periodo Ref.]:[Check Periodo Ref.]]="Dentro",DATOS_[C.Extra.01]))))),
0)</f>
        <v>0</v>
      </c>
      <c r="AM92" s="95">
        <f t="array" ref="AM92">IFERROR(
AVERAGE((IF(DATOS_[[Sexo]:[Sexo]]=$B92,IF(DATOS_[[AGRUP. VALOR. PTO.]:[AGRUP. VALOR. PTO.]]=$B90,IF(DATOS_[[Check Periodo Ref.]:[Check Periodo Ref.]]="Dentro",DATOS_[C.Extra.02]))))),
0)</f>
        <v>0</v>
      </c>
      <c r="AN92" s="95">
        <f t="array" ref="AN92">IFERROR(
AVERAGE((IF(DATOS_[[Sexo]:[Sexo]]=$B92,IF(DATOS_[[AGRUP. VALOR. PTO.]:[AGRUP. VALOR. PTO.]]=$B90,IF(DATOS_[[Check Periodo Ref.]:[Check Periodo Ref.]]="Dentro",DATOS_[C.Extra.03]))))),
0)</f>
        <v>0</v>
      </c>
      <c r="AO92" s="95">
        <f t="array" ref="AO92">IFERROR(
AVERAGE((IF(DATOS_[[Sexo]:[Sexo]]=$B92,IF(DATOS_[[AGRUP. VALOR. PTO.]:[AGRUP. VALOR. PTO.]]=$B90,IF(DATOS_[[Check Periodo Ref.]:[Check Periodo Ref.]]="Dentro",DATOS_[C.Extra.04]))))),
0)</f>
        <v>0</v>
      </c>
      <c r="AP92" s="95">
        <f t="array" ref="AP92">IFERROR(
AVERAGE((IF(DATOS_[[Sexo]:[Sexo]]=$B92,IF(DATOS_[[AGRUP. VALOR. PTO.]:[AGRUP. VALOR. PTO.]]=$B90,IF(DATOS_[[Check Periodo Ref.]:[Check Periodo Ref.]]="Dentro",DATOS_[C.Extra.05]))))),
0)</f>
        <v>0</v>
      </c>
      <c r="AQ92" s="97">
        <f t="array" ref="AQ92">IFERROR(
AVERAGE(IF(DATOS_[Sexo]=$B92,IF(DATOS_[AGRUP. VALOR. PTO.]=$B90,IF(DATOS_[Check Periodo Ref.]="Dentro",DATOS_[Tot Extrasalarial Ef],FALSE)))),
0)</f>
        <v>0</v>
      </c>
      <c r="AR92" s="98">
        <f t="array" ref="AR92">IFERROR(
AVERAGE(IF(DATOS_[Sexo]=$B92,IF(DATOS_[AGRUP. VALOR. PTO.]=$B90,IF(DATOS_[Check Periodo Ref.]="Dentro",DATOS_[TOTAL Retrib Ef],FALSE)))),
0)</f>
        <v>0</v>
      </c>
    </row>
    <row r="93" spans="1:44" ht="17.25" thickBot="1" x14ac:dyDescent="0.35">
      <c r="A93" s="48" t="str">
        <f t="shared" ref="A93" si="107">+A94</f>
        <v>[ocultar]</v>
      </c>
      <c r="B93" s="51" t="s">
        <v>286</v>
      </c>
      <c r="C93" s="91"/>
      <c r="D93" s="52"/>
      <c r="E93" s="139" t="str">
        <f t="shared" ref="E93:AR93" si="108">IFERROR((E94-E95)/E94,"")</f>
        <v/>
      </c>
      <c r="F93" s="179" t="str">
        <f t="shared" si="108"/>
        <v/>
      </c>
      <c r="G93" s="180" t="str">
        <f t="shared" si="108"/>
        <v/>
      </c>
      <c r="H93" s="180" t="str">
        <f t="shared" si="108"/>
        <v/>
      </c>
      <c r="I93" s="180" t="str">
        <f t="shared" si="108"/>
        <v/>
      </c>
      <c r="J93" s="181" t="str">
        <f t="shared" si="108"/>
        <v/>
      </c>
      <c r="K93" s="182" t="str">
        <f t="shared" si="108"/>
        <v/>
      </c>
      <c r="L93" s="182" t="str">
        <f t="shared" si="108"/>
        <v/>
      </c>
      <c r="M93" s="182" t="str">
        <f t="shared" si="108"/>
        <v/>
      </c>
      <c r="N93" s="182" t="str">
        <f t="shared" si="108"/>
        <v/>
      </c>
      <c r="O93" s="182" t="str">
        <f t="shared" si="108"/>
        <v/>
      </c>
      <c r="P93" s="182" t="str">
        <f t="shared" si="108"/>
        <v/>
      </c>
      <c r="Q93" s="182" t="str">
        <f t="shared" si="108"/>
        <v/>
      </c>
      <c r="R93" s="182" t="str">
        <f t="shared" si="108"/>
        <v/>
      </c>
      <c r="S93" s="182" t="str">
        <f t="shared" si="108"/>
        <v/>
      </c>
      <c r="T93" s="182" t="str">
        <f t="shared" si="108"/>
        <v/>
      </c>
      <c r="U93" s="182" t="str">
        <f t="shared" si="108"/>
        <v/>
      </c>
      <c r="V93" s="181" t="str">
        <f t="shared" si="108"/>
        <v/>
      </c>
      <c r="W93" s="181" t="str">
        <f t="shared" si="108"/>
        <v/>
      </c>
      <c r="X93" s="181" t="str">
        <f t="shared" si="108"/>
        <v/>
      </c>
      <c r="Y93" s="181" t="str">
        <f t="shared" si="108"/>
        <v/>
      </c>
      <c r="Z93" s="181" t="str">
        <f t="shared" si="108"/>
        <v/>
      </c>
      <c r="AA93" s="181" t="str">
        <f t="shared" si="108"/>
        <v/>
      </c>
      <c r="AB93" s="181" t="str">
        <f t="shared" si="108"/>
        <v/>
      </c>
      <c r="AC93" s="181" t="str">
        <f t="shared" si="108"/>
        <v/>
      </c>
      <c r="AD93" s="181" t="str">
        <f t="shared" si="108"/>
        <v/>
      </c>
      <c r="AE93" s="181" t="str">
        <f t="shared" si="108"/>
        <v/>
      </c>
      <c r="AF93" s="181" t="str">
        <f t="shared" si="108"/>
        <v/>
      </c>
      <c r="AG93" s="181" t="str">
        <f t="shared" si="108"/>
        <v/>
      </c>
      <c r="AH93" s="181" t="str">
        <f t="shared" si="108"/>
        <v/>
      </c>
      <c r="AI93" s="181" t="str">
        <f t="shared" si="108"/>
        <v/>
      </c>
      <c r="AJ93" s="140" t="str">
        <f t="shared" si="108"/>
        <v/>
      </c>
      <c r="AK93" s="143" t="str">
        <f t="shared" si="108"/>
        <v/>
      </c>
      <c r="AL93" s="184" t="str">
        <f t="shared" si="108"/>
        <v/>
      </c>
      <c r="AM93" s="184" t="str">
        <f t="shared" si="108"/>
        <v/>
      </c>
      <c r="AN93" s="184" t="str">
        <f t="shared" si="108"/>
        <v/>
      </c>
      <c r="AO93" s="184" t="str">
        <f t="shared" si="108"/>
        <v/>
      </c>
      <c r="AP93" s="184" t="str">
        <f t="shared" si="108"/>
        <v/>
      </c>
      <c r="AQ93" s="141" t="str">
        <f t="shared" si="108"/>
        <v/>
      </c>
      <c r="AR93" s="142" t="str">
        <f t="shared" si="108"/>
        <v/>
      </c>
    </row>
    <row r="94" spans="1:44" x14ac:dyDescent="0.3">
      <c r="A94" s="48" t="str">
        <f t="shared" ref="A94" si="109">+IF(C94+C95=0,"[ocultar]","")</f>
        <v>[ocultar]</v>
      </c>
      <c r="B94" s="46" t="s">
        <v>162</v>
      </c>
      <c r="C94" s="45">
        <f t="array" ref="C94">SUM(IF($B94=DATOS_[Sexo],
IF($B93=DATOS_[AGRUP. VALOR. PTO.],
IF("Dentro"=DATOS_[Check Periodo Ref.],
1/(COUNTIFS(DATOS_[Sexo],$B94,DATOS_[AGRUP. VALOR. PTO.],$B93,DATOS_[Check Periodo Ref.],"Dentro",DATOS_[id],DATOS_[id]))))))</f>
        <v>0</v>
      </c>
      <c r="D94" s="47">
        <f>COUNTIFS(DATOS_[AGRUP. VALOR. PTO.],$B93,DATOS_[Sexo],$B94,DATOS_[Check Periodo Ref.],"Dentro")</f>
        <v>0</v>
      </c>
      <c r="E94" s="92">
        <f t="array" ref="E94">IFERROR(
AVERAGE(IF(DATOS_[Sexo]=$B94,IF(DATOS_[AGRUP. VALOR. PTO.]=$B93,IF(DATOS_[Check Periodo Ref.]="Dentro",DATOS_[SALARIO BASE Ef],FALSE)))),
0)</f>
        <v>0</v>
      </c>
      <c r="F94" s="93">
        <f t="array" ref="F94">IFERROR(
AVERAGE((IF(DATOS_[[Sexo]:[Sexo]]=$B94,IF(DATOS_[[AGRUP. VALOR. PTO.]:[AGRUP. VALOR. PTO.]]=$B93,IF(DATOS_[[Check Periodo Ref.]:[Check Periodo Ref.]]="Dentro",DATOS_[Conc.Sal.01]))))),
0)</f>
        <v>0</v>
      </c>
      <c r="G94" s="93">
        <f t="array" ref="G94">IFERROR(
AVERAGE((IF(DATOS_[[Sexo]:[Sexo]]=$B94,IF(DATOS_[[AGRUP. VALOR. PTO.]:[AGRUP. VALOR. PTO.]]=$B93,IF(DATOS_[[Check Periodo Ref.]:[Check Periodo Ref.]]="Dentro",DATOS_[Conc.Sal.02]))))),
0)</f>
        <v>0</v>
      </c>
      <c r="H94" s="93">
        <f t="array" ref="H94">IFERROR(
AVERAGE((IF(DATOS_[[Sexo]:[Sexo]]=$B94,IF(DATOS_[[AGRUP. VALOR. PTO.]:[AGRUP. VALOR. PTO.]]=$B93,IF(DATOS_[[Check Periodo Ref.]:[Check Periodo Ref.]]="Dentro",DATOS_[Conc.Sal.03]))))),
0)</f>
        <v>0</v>
      </c>
      <c r="I94" s="93">
        <f t="array" ref="I94">IFERROR(
AVERAGE((IF(DATOS_[[Sexo]:[Sexo]]=$B94,IF(DATOS_[[AGRUP. VALOR. PTO.]:[AGRUP. VALOR. PTO.]]=$B93,IF(DATOS_[[Check Periodo Ref.]:[Check Periodo Ref.]]="Dentro",DATOS_[Conc.Sal.04]))))),
0)</f>
        <v>0</v>
      </c>
      <c r="J94" s="93">
        <f t="array" ref="J94">IFERROR(
AVERAGE((IF(DATOS_[[Sexo]:[Sexo]]=$B94,IF(DATOS_[[AGRUP. VALOR. PTO.]:[AGRUP. VALOR. PTO.]]=$B93,IF(DATOS_[[Check Periodo Ref.]:[Check Periodo Ref.]]="Dentro",DATOS_[Conc.Sal.05]))))),
0)</f>
        <v>0</v>
      </c>
      <c r="K94" s="93">
        <f t="array" ref="K94">IFERROR(
AVERAGE((IF(DATOS_[[Sexo]:[Sexo]]=$B94,IF(DATOS_[[AGRUP. VALOR. PTO.]:[AGRUP. VALOR. PTO.]]=$B93,IF(DATOS_[[Check Periodo Ref.]:[Check Periodo Ref.]]="Dentro",DATOS_[Conc.Sal.06]))))),
0)</f>
        <v>0</v>
      </c>
      <c r="L94" s="93">
        <f t="array" ref="L94">IFERROR(
AVERAGE((IF(DATOS_[[Sexo]:[Sexo]]=$B94,IF(DATOS_[[AGRUP. VALOR. PTO.]:[AGRUP. VALOR. PTO.]]=$B93,IF(DATOS_[[Check Periodo Ref.]:[Check Periodo Ref.]]="Dentro",DATOS_[Conc.Sal.07]))))),
0)</f>
        <v>0</v>
      </c>
      <c r="M94" s="93">
        <f t="array" ref="M94">IFERROR(
AVERAGE((IF(DATOS_[[Sexo]:[Sexo]]=$B94,IF(DATOS_[[AGRUP. VALOR. PTO.]:[AGRUP. VALOR. PTO.]]=$B93,IF(DATOS_[[Check Periodo Ref.]:[Check Periodo Ref.]]="Dentro",DATOS_[Conc.Sal.08]))))),
0)</f>
        <v>0</v>
      </c>
      <c r="N94" s="93">
        <f t="array" ref="N94">IFERROR(
AVERAGE((IF(DATOS_[[Sexo]:[Sexo]]=$B94,IF(DATOS_[[AGRUP. VALOR. PTO.]:[AGRUP. VALOR. PTO.]]=$B93,IF(DATOS_[[Check Periodo Ref.]:[Check Periodo Ref.]]="Dentro",DATOS_[Conc.Sal.09]))))),
0)</f>
        <v>0</v>
      </c>
      <c r="O94" s="93">
        <f t="array" ref="O94">IFERROR(
AVERAGE((IF(DATOS_[[Sexo]:[Sexo]]=$B94,IF(DATOS_[[AGRUP. VALOR. PTO.]:[AGRUP. VALOR. PTO.]]=$B93,IF(DATOS_[[Check Periodo Ref.]:[Check Periodo Ref.]]="Dentro",DATOS_[Conc.Sal.10]))))),
0)</f>
        <v>0</v>
      </c>
      <c r="P94" s="93">
        <f t="array" ref="P94">IFERROR(
AVERAGE((IF(DATOS_[[Sexo]:[Sexo]]=$B94,IF(DATOS_[[AGRUP. VALOR. PTO.]:[AGRUP. VALOR. PTO.]]=$B93,IF(DATOS_[[Check Periodo Ref.]:[Check Periodo Ref.]]="Dentro",DATOS_[Conc.Sal.11]))))),
0)</f>
        <v>0</v>
      </c>
      <c r="Q94" s="93">
        <f t="array" ref="Q94">IFERROR(
AVERAGE((IF(DATOS_[[Sexo]:[Sexo]]=$B94,IF(DATOS_[[AGRUP. VALOR. PTO.]:[AGRUP. VALOR. PTO.]]=$B93,IF(DATOS_[[Check Periodo Ref.]:[Check Periodo Ref.]]="Dentro",DATOS_[Conc.Sal.12]))))),
0)</f>
        <v>0</v>
      </c>
      <c r="R94" s="93">
        <f t="array" ref="R94">IFERROR(
AVERAGE((IF(DATOS_[[Sexo]:[Sexo]]=$B94,IF(DATOS_[[AGRUP. VALOR. PTO.]:[AGRUP. VALOR. PTO.]]=$B93,IF(DATOS_[[Check Periodo Ref.]:[Check Periodo Ref.]]="Dentro",DATOS_[Conc.Sal.13]))))),
0)</f>
        <v>0</v>
      </c>
      <c r="S94" s="93">
        <f t="array" ref="S94">IFERROR(
AVERAGE((IF(DATOS_[[Sexo]:[Sexo]]=$B94,IF(DATOS_[[AGRUP. VALOR. PTO.]:[AGRUP. VALOR. PTO.]]=$B93,IF(DATOS_[[Check Periodo Ref.]:[Check Periodo Ref.]]="Dentro",DATOS_[Conc.Sal.14]))))),
0)</f>
        <v>0</v>
      </c>
      <c r="T94" s="93">
        <f t="array" ref="T94">IFERROR(
AVERAGE((IF(DATOS_[[Sexo]:[Sexo]]=$B94,IF(DATOS_[[AGRUP. VALOR. PTO.]:[AGRUP. VALOR. PTO.]]=$B93,IF(DATOS_[[Check Periodo Ref.]:[Check Periodo Ref.]]="Dentro",DATOS_[Conc.Sal.15]))))),
0)</f>
        <v>0</v>
      </c>
      <c r="U94" s="93">
        <f t="array" ref="U94">IFERROR(
AVERAGE((IF(DATOS_[[Sexo]:[Sexo]]=$B94,IF(DATOS_[[AGRUP. VALOR. PTO.]:[AGRUP. VALOR. PTO.]]=$B93,IF(DATOS_[[Check Periodo Ref.]:[Check Periodo Ref.]]="Dentro",DATOS_[Conc.Sal.16]))))),
0)</f>
        <v>0</v>
      </c>
      <c r="V94" s="93">
        <f t="array" ref="V94">IFERROR(
AVERAGE((IF(DATOS_[[Sexo]:[Sexo]]=$B94,IF(DATOS_[[AGRUP. VALOR. PTO.]:[AGRUP. VALOR. PTO.]]=$B93,IF(DATOS_[[Check Periodo Ref.]:[Check Periodo Ref.]]="Dentro",DATOS_[Conc.Sal.17]))))),
0)</f>
        <v>0</v>
      </c>
      <c r="W94" s="93">
        <f t="array" ref="W94">IFERROR(
AVERAGE((IF(DATOS_[[Sexo]:[Sexo]]=$B94,IF(DATOS_[[AGRUP. VALOR. PTO.]:[AGRUP. VALOR. PTO.]]=$B93,IF(DATOS_[[Check Periodo Ref.]:[Check Periodo Ref.]]="Dentro",DATOS_[Conc.Sal.18]))))),
0)</f>
        <v>0</v>
      </c>
      <c r="X94" s="93">
        <f t="array" ref="X94">IFERROR(
AVERAGE((IF(DATOS_[[Sexo]:[Sexo]]=$B94,IF(DATOS_[[AGRUP. VALOR. PTO.]:[AGRUP. VALOR. PTO.]]=$B93,IF(DATOS_[[Check Periodo Ref.]:[Check Periodo Ref.]]="Dentro",DATOS_[Conc.Sal.19]))))),
0)</f>
        <v>0</v>
      </c>
      <c r="Y94" s="93">
        <f t="array" ref="Y94">IFERROR(
AVERAGE((IF(DATOS_[[Sexo]:[Sexo]]=$B94,IF(DATOS_[[AGRUP. VALOR. PTO.]:[AGRUP. VALOR. PTO.]]=$B93,IF(DATOS_[[Check Periodo Ref.]:[Check Periodo Ref.]]="Dentro",DATOS_[Conc.Sal.20]))))),
0)</f>
        <v>0</v>
      </c>
      <c r="Z94" s="93">
        <f t="array" ref="Z94">IFERROR(
AVERAGE((IF(DATOS_[[Sexo]:[Sexo]]=$B94,IF(DATOS_[[AGRUP. VALOR. PTO.]:[AGRUP. VALOR. PTO.]]=$B93,IF(DATOS_[[Check Periodo Ref.]:[Check Periodo Ref.]]="Dentro",DATOS_[Conc.Sal.21]))))),
0)</f>
        <v>0</v>
      </c>
      <c r="AA94" s="93">
        <f t="array" ref="AA94">IFERROR(
AVERAGE((IF(DATOS_[[Sexo]:[Sexo]]=$B94,IF(DATOS_[[AGRUP. VALOR. PTO.]:[AGRUP. VALOR. PTO.]]=$B93,IF(DATOS_[[Check Periodo Ref.]:[Check Periodo Ref.]]="Dentro",DATOS_[Conc.Sal.22]))))),
0)</f>
        <v>0</v>
      </c>
      <c r="AB94" s="93">
        <f t="array" ref="AB94">IFERROR(
AVERAGE((IF(DATOS_[[Sexo]:[Sexo]]=$B94,IF(DATOS_[[AGRUP. VALOR. PTO.]:[AGRUP. VALOR. PTO.]]=$B93,IF(DATOS_[[Check Periodo Ref.]:[Check Periodo Ref.]]="Dentro",DATOS_[Conc.Sal.23]))))),
0)</f>
        <v>0</v>
      </c>
      <c r="AC94" s="93">
        <f t="array" ref="AC94">IFERROR(
AVERAGE((IF(DATOS_[[Sexo]:[Sexo]]=$B94,IF(DATOS_[[AGRUP. VALOR. PTO.]:[AGRUP. VALOR. PTO.]]=$B93,IF(DATOS_[[Check Periodo Ref.]:[Check Periodo Ref.]]="Dentro",DATOS_[Conc.Sal.24]))))),
0)</f>
        <v>0</v>
      </c>
      <c r="AD94" s="93">
        <f t="array" ref="AD94">IFERROR(
AVERAGE((IF(DATOS_[[Sexo]:[Sexo]]=$B94,IF(DATOS_[[AGRUP. VALOR. PTO.]:[AGRUP. VALOR. PTO.]]=$B93,IF(DATOS_[[Check Periodo Ref.]:[Check Periodo Ref.]]="Dentro",DATOS_[Conc.Sal.25]))))),
0)</f>
        <v>0</v>
      </c>
      <c r="AE94" s="93">
        <f t="array" ref="AE94">IFERROR(
AVERAGE((IF(DATOS_[[Sexo]:[Sexo]]=$B94,IF(DATOS_[[AGRUP. VALOR. PTO.]:[AGRUP. VALOR. PTO.]]=$B93,IF(DATOS_[[Check Periodo Ref.]:[Check Periodo Ref.]]="Dentro",DATOS_[Conc.Sal.26]))))),
0)</f>
        <v>0</v>
      </c>
      <c r="AF94" s="93">
        <f t="array" ref="AF94">IFERROR(
AVERAGE((IF(DATOS_[[Sexo]:[Sexo]]=$B94,IF(DATOS_[[AGRUP. VALOR. PTO.]:[AGRUP. VALOR. PTO.]]=$B93,IF(DATOS_[[Check Periodo Ref.]:[Check Periodo Ref.]]="Dentro",DATOS_[Conc.Sal.27]))))),
0)</f>
        <v>0</v>
      </c>
      <c r="AG94" s="93">
        <f t="array" ref="AG94">IFERROR(
AVERAGE((IF(DATOS_[[Sexo]:[Sexo]]=$B94,IF(DATOS_[[AGRUP. VALOR. PTO.]:[AGRUP. VALOR. PTO.]]=$B93,IF(DATOS_[[Check Periodo Ref.]:[Check Periodo Ref.]]="Dentro",DATOS_[Conc.Sal.28]))))),
0)</f>
        <v>0</v>
      </c>
      <c r="AH94" s="93">
        <f t="array" ref="AH94">IFERROR(
AVERAGE((IF(DATOS_[[Sexo]:[Sexo]]=$B94,IF(DATOS_[[AGRUP. VALOR. PTO.]:[AGRUP. VALOR. PTO.]]=$B93,IF(DATOS_[[Check Periodo Ref.]:[Check Periodo Ref.]]="Dentro",DATOS_[Conc.Sal.29]))))),
0)</f>
        <v>0</v>
      </c>
      <c r="AI94" s="93">
        <f t="array" ref="AI94">IFERROR(
AVERAGE((IF(DATOS_[[Sexo]:[Sexo]]=$B94,IF(DATOS_[[AGRUP. VALOR. PTO.]:[AGRUP. VALOR. PTO.]]=$B93,IF(DATOS_[[Check Periodo Ref.]:[Check Periodo Ref.]]="Dentro",DATOS_[Conc.Sal.30]))))),
0)</f>
        <v>0</v>
      </c>
      <c r="AJ94" s="94">
        <f t="array" ref="AJ94">IFERROR(
AVERAGE(IF(DATOS_[Sexo]=$B94,IF(DATOS_[AGRUP. VALOR. PTO.]=$B93,IF(DATOS_[Check Periodo Ref.]="Dentro",DATOS_[Tot COMPL.SAL Ef],FALSE)))),
0)</f>
        <v>0</v>
      </c>
      <c r="AK94" s="96">
        <f t="array" ref="AK94">IFERROR(
AVERAGE(IF(DATOS_[Sexo]=$B94,IF(DATOS_[AGRUP. VALOR. PTO.]=$B93,IF(DATOS_[Check Periodo Ref.]="Dentro",DATOS_[TOTAL SALARIO Ef],FALSE)))),
0)</f>
        <v>0</v>
      </c>
      <c r="AL94" s="95">
        <f t="array" ref="AL94">IFERROR(
AVERAGE((IF(DATOS_[[Sexo]:[Sexo]]=$B94,IF(DATOS_[[AGRUP. VALOR. PTO.]:[AGRUP. VALOR. PTO.]]=$B93,IF(DATOS_[[Check Periodo Ref.]:[Check Periodo Ref.]]="Dentro",DATOS_[C.Extra.01]))))),
0)</f>
        <v>0</v>
      </c>
      <c r="AM94" s="95">
        <f t="array" ref="AM94">IFERROR(
AVERAGE((IF(DATOS_[[Sexo]:[Sexo]]=$B94,IF(DATOS_[[AGRUP. VALOR. PTO.]:[AGRUP. VALOR. PTO.]]=$B93,IF(DATOS_[[Check Periodo Ref.]:[Check Periodo Ref.]]="Dentro",DATOS_[C.Extra.02]))))),
0)</f>
        <v>0</v>
      </c>
      <c r="AN94" s="95">
        <f t="array" ref="AN94">IFERROR(
AVERAGE((IF(DATOS_[[Sexo]:[Sexo]]=$B94,IF(DATOS_[[AGRUP. VALOR. PTO.]:[AGRUP. VALOR. PTO.]]=$B93,IF(DATOS_[[Check Periodo Ref.]:[Check Periodo Ref.]]="Dentro",DATOS_[C.Extra.03]))))),
0)</f>
        <v>0</v>
      </c>
      <c r="AO94" s="95">
        <f t="array" ref="AO94">IFERROR(
AVERAGE((IF(DATOS_[[Sexo]:[Sexo]]=$B94,IF(DATOS_[[AGRUP. VALOR. PTO.]:[AGRUP. VALOR. PTO.]]=$B93,IF(DATOS_[[Check Periodo Ref.]:[Check Periodo Ref.]]="Dentro",DATOS_[C.Extra.04]))))),
0)</f>
        <v>0</v>
      </c>
      <c r="AP94" s="95">
        <f t="array" ref="AP94">IFERROR(
AVERAGE((IF(DATOS_[[Sexo]:[Sexo]]=$B94,IF(DATOS_[[AGRUP. VALOR. PTO.]:[AGRUP. VALOR. PTO.]]=$B93,IF(DATOS_[[Check Periodo Ref.]:[Check Periodo Ref.]]="Dentro",DATOS_[C.Extra.05]))))),
0)</f>
        <v>0</v>
      </c>
      <c r="AQ94" s="97">
        <f t="array" ref="AQ94">IFERROR(
AVERAGE(IF(DATOS_[Sexo]=$B94,IF(DATOS_[AGRUP. VALOR. PTO.]=$B93,IF(DATOS_[Check Periodo Ref.]="Dentro",DATOS_[Tot Extrasalarial Ef],FALSE)))),
0)</f>
        <v>0</v>
      </c>
      <c r="AR94" s="98">
        <f t="array" ref="AR94">IFERROR(
AVERAGE(IF(DATOS_[Sexo]=$B94,IF(DATOS_[AGRUP. VALOR. PTO.]=$B93,IF(DATOS_[Check Periodo Ref.]="Dentro",DATOS_[TOTAL Retrib Ef],FALSE)))),
0)</f>
        <v>0</v>
      </c>
    </row>
    <row r="95" spans="1:44" x14ac:dyDescent="0.3">
      <c r="A95" s="48" t="str">
        <f t="shared" ref="A95" si="110">+A94</f>
        <v>[ocultar]</v>
      </c>
      <c r="B95" s="46" t="s">
        <v>163</v>
      </c>
      <c r="C95" s="45">
        <f t="array" ref="C95">SUM(IF($B95=DATOS_[Sexo],
IF($B93=DATOS_[AGRUP. VALOR. PTO.],
IF("Dentro"=DATOS_[Check Periodo Ref.],
1/(COUNTIFS(DATOS_[Sexo],$B95,DATOS_[AGRUP. VALOR. PTO.],$B93,DATOS_[Check Periodo Ref.],"Dentro",DATOS_[id],DATOS_[id]))))))</f>
        <v>0</v>
      </c>
      <c r="D95" s="47">
        <f>COUNTIFS(DATOS_[AGRUP. VALOR. PTO.],$B93,DATOS_[Sexo],$B95,DATOS_[Check Periodo Ref.],"Dentro")</f>
        <v>0</v>
      </c>
      <c r="E95" s="92">
        <f t="array" ref="E95">IFERROR(
AVERAGE(IF(DATOS_[Sexo]=$B95,IF(DATOS_[AGRUP. VALOR. PTO.]=$B93,IF(DATOS_[Check Periodo Ref.]="Dentro",DATOS_[SALARIO BASE Ef],FALSE)))),
0)</f>
        <v>0</v>
      </c>
      <c r="F95" s="93">
        <f t="array" ref="F95">IFERROR(
AVERAGE((IF(DATOS_[[Sexo]:[Sexo]]=$B95,IF(DATOS_[[AGRUP. VALOR. PTO.]:[AGRUP. VALOR. PTO.]]=$B93,IF(DATOS_[[Check Periodo Ref.]:[Check Periodo Ref.]]="Dentro",DATOS_[Conc.Sal.01]))))),
0)</f>
        <v>0</v>
      </c>
      <c r="G95" s="93">
        <f t="array" ref="G95">IFERROR(
AVERAGE((IF(DATOS_[[Sexo]:[Sexo]]=$B95,IF(DATOS_[[AGRUP. VALOR. PTO.]:[AGRUP. VALOR. PTO.]]=$B93,IF(DATOS_[[Check Periodo Ref.]:[Check Periodo Ref.]]="Dentro",DATOS_[Conc.Sal.02]))))),
0)</f>
        <v>0</v>
      </c>
      <c r="H95" s="93">
        <f t="array" ref="H95">IFERROR(
AVERAGE((IF(DATOS_[[Sexo]:[Sexo]]=$B95,IF(DATOS_[[AGRUP. VALOR. PTO.]:[AGRUP. VALOR. PTO.]]=$B93,IF(DATOS_[[Check Periodo Ref.]:[Check Periodo Ref.]]="Dentro",DATOS_[Conc.Sal.03]))))),
0)</f>
        <v>0</v>
      </c>
      <c r="I95" s="93">
        <f t="array" ref="I95">IFERROR(
AVERAGE((IF(DATOS_[[Sexo]:[Sexo]]=$B95,IF(DATOS_[[AGRUP. VALOR. PTO.]:[AGRUP. VALOR. PTO.]]=$B93,IF(DATOS_[[Check Periodo Ref.]:[Check Periodo Ref.]]="Dentro",DATOS_[Conc.Sal.04]))))),
0)</f>
        <v>0</v>
      </c>
      <c r="J95" s="93">
        <f t="array" ref="J95">IFERROR(
AVERAGE((IF(DATOS_[[Sexo]:[Sexo]]=$B95,IF(DATOS_[[AGRUP. VALOR. PTO.]:[AGRUP. VALOR. PTO.]]=$B93,IF(DATOS_[[Check Periodo Ref.]:[Check Periodo Ref.]]="Dentro",DATOS_[Conc.Sal.05]))))),
0)</f>
        <v>0</v>
      </c>
      <c r="K95" s="93">
        <f t="array" ref="K95">IFERROR(
AVERAGE((IF(DATOS_[[Sexo]:[Sexo]]=$B95,IF(DATOS_[[AGRUP. VALOR. PTO.]:[AGRUP. VALOR. PTO.]]=$B93,IF(DATOS_[[Check Periodo Ref.]:[Check Periodo Ref.]]="Dentro",DATOS_[Conc.Sal.06]))))),
0)</f>
        <v>0</v>
      </c>
      <c r="L95" s="93">
        <f t="array" ref="L95">IFERROR(
AVERAGE((IF(DATOS_[[Sexo]:[Sexo]]=$B95,IF(DATOS_[[AGRUP. VALOR. PTO.]:[AGRUP. VALOR. PTO.]]=$B93,IF(DATOS_[[Check Periodo Ref.]:[Check Periodo Ref.]]="Dentro",DATOS_[Conc.Sal.07]))))),
0)</f>
        <v>0</v>
      </c>
      <c r="M95" s="93">
        <f t="array" ref="M95">IFERROR(
AVERAGE((IF(DATOS_[[Sexo]:[Sexo]]=$B95,IF(DATOS_[[AGRUP. VALOR. PTO.]:[AGRUP. VALOR. PTO.]]=$B93,IF(DATOS_[[Check Periodo Ref.]:[Check Periodo Ref.]]="Dentro",DATOS_[Conc.Sal.08]))))),
0)</f>
        <v>0</v>
      </c>
      <c r="N95" s="93">
        <f t="array" ref="N95">IFERROR(
AVERAGE((IF(DATOS_[[Sexo]:[Sexo]]=$B95,IF(DATOS_[[AGRUP. VALOR. PTO.]:[AGRUP. VALOR. PTO.]]=$B93,IF(DATOS_[[Check Periodo Ref.]:[Check Periodo Ref.]]="Dentro",DATOS_[Conc.Sal.09]))))),
0)</f>
        <v>0</v>
      </c>
      <c r="O95" s="93">
        <f t="array" ref="O95">IFERROR(
AVERAGE((IF(DATOS_[[Sexo]:[Sexo]]=$B95,IF(DATOS_[[AGRUP. VALOR. PTO.]:[AGRUP. VALOR. PTO.]]=$B93,IF(DATOS_[[Check Periodo Ref.]:[Check Periodo Ref.]]="Dentro",DATOS_[Conc.Sal.10]))))),
0)</f>
        <v>0</v>
      </c>
      <c r="P95" s="93">
        <f t="array" ref="P95">IFERROR(
AVERAGE((IF(DATOS_[[Sexo]:[Sexo]]=$B95,IF(DATOS_[[AGRUP. VALOR. PTO.]:[AGRUP. VALOR. PTO.]]=$B93,IF(DATOS_[[Check Periodo Ref.]:[Check Periodo Ref.]]="Dentro",DATOS_[Conc.Sal.11]))))),
0)</f>
        <v>0</v>
      </c>
      <c r="Q95" s="93">
        <f t="array" ref="Q95">IFERROR(
AVERAGE((IF(DATOS_[[Sexo]:[Sexo]]=$B95,IF(DATOS_[[AGRUP. VALOR. PTO.]:[AGRUP. VALOR. PTO.]]=$B93,IF(DATOS_[[Check Periodo Ref.]:[Check Periodo Ref.]]="Dentro",DATOS_[Conc.Sal.12]))))),
0)</f>
        <v>0</v>
      </c>
      <c r="R95" s="93">
        <f t="array" ref="R95">IFERROR(
AVERAGE((IF(DATOS_[[Sexo]:[Sexo]]=$B95,IF(DATOS_[[AGRUP. VALOR. PTO.]:[AGRUP. VALOR. PTO.]]=$B93,IF(DATOS_[[Check Periodo Ref.]:[Check Periodo Ref.]]="Dentro",DATOS_[Conc.Sal.13]))))),
0)</f>
        <v>0</v>
      </c>
      <c r="S95" s="93">
        <f t="array" ref="S95">IFERROR(
AVERAGE((IF(DATOS_[[Sexo]:[Sexo]]=$B95,IF(DATOS_[[AGRUP. VALOR. PTO.]:[AGRUP. VALOR. PTO.]]=$B93,IF(DATOS_[[Check Periodo Ref.]:[Check Periodo Ref.]]="Dentro",DATOS_[Conc.Sal.14]))))),
0)</f>
        <v>0</v>
      </c>
      <c r="T95" s="93">
        <f t="array" ref="T95">IFERROR(
AVERAGE((IF(DATOS_[[Sexo]:[Sexo]]=$B95,IF(DATOS_[[AGRUP. VALOR. PTO.]:[AGRUP. VALOR. PTO.]]=$B93,IF(DATOS_[[Check Periodo Ref.]:[Check Periodo Ref.]]="Dentro",DATOS_[Conc.Sal.15]))))),
0)</f>
        <v>0</v>
      </c>
      <c r="U95" s="93">
        <f t="array" ref="U95">IFERROR(
AVERAGE((IF(DATOS_[[Sexo]:[Sexo]]=$B95,IF(DATOS_[[AGRUP. VALOR. PTO.]:[AGRUP. VALOR. PTO.]]=$B93,IF(DATOS_[[Check Periodo Ref.]:[Check Periodo Ref.]]="Dentro",DATOS_[Conc.Sal.16]))))),
0)</f>
        <v>0</v>
      </c>
      <c r="V95" s="93">
        <f t="array" ref="V95">IFERROR(
AVERAGE((IF(DATOS_[[Sexo]:[Sexo]]=$B95,IF(DATOS_[[AGRUP. VALOR. PTO.]:[AGRUP. VALOR. PTO.]]=$B93,IF(DATOS_[[Check Periodo Ref.]:[Check Periodo Ref.]]="Dentro",DATOS_[Conc.Sal.17]))))),
0)</f>
        <v>0</v>
      </c>
      <c r="W95" s="93">
        <f t="array" ref="W95">IFERROR(
AVERAGE((IF(DATOS_[[Sexo]:[Sexo]]=$B95,IF(DATOS_[[AGRUP. VALOR. PTO.]:[AGRUP. VALOR. PTO.]]=$B93,IF(DATOS_[[Check Periodo Ref.]:[Check Periodo Ref.]]="Dentro",DATOS_[Conc.Sal.18]))))),
0)</f>
        <v>0</v>
      </c>
      <c r="X95" s="93">
        <f t="array" ref="X95">IFERROR(
AVERAGE((IF(DATOS_[[Sexo]:[Sexo]]=$B95,IF(DATOS_[[AGRUP. VALOR. PTO.]:[AGRUP. VALOR. PTO.]]=$B93,IF(DATOS_[[Check Periodo Ref.]:[Check Periodo Ref.]]="Dentro",DATOS_[Conc.Sal.19]))))),
0)</f>
        <v>0</v>
      </c>
      <c r="Y95" s="93">
        <f t="array" ref="Y95">IFERROR(
AVERAGE((IF(DATOS_[[Sexo]:[Sexo]]=$B95,IF(DATOS_[[AGRUP. VALOR. PTO.]:[AGRUP. VALOR. PTO.]]=$B93,IF(DATOS_[[Check Periodo Ref.]:[Check Periodo Ref.]]="Dentro",DATOS_[Conc.Sal.20]))))),
0)</f>
        <v>0</v>
      </c>
      <c r="Z95" s="93">
        <f t="array" ref="Z95">IFERROR(
AVERAGE((IF(DATOS_[[Sexo]:[Sexo]]=$B95,IF(DATOS_[[AGRUP. VALOR. PTO.]:[AGRUP. VALOR. PTO.]]=$B93,IF(DATOS_[[Check Periodo Ref.]:[Check Periodo Ref.]]="Dentro",DATOS_[Conc.Sal.21]))))),
0)</f>
        <v>0</v>
      </c>
      <c r="AA95" s="93">
        <f t="array" ref="AA95">IFERROR(
AVERAGE((IF(DATOS_[[Sexo]:[Sexo]]=$B95,IF(DATOS_[[AGRUP. VALOR. PTO.]:[AGRUP. VALOR. PTO.]]=$B93,IF(DATOS_[[Check Periodo Ref.]:[Check Periodo Ref.]]="Dentro",DATOS_[Conc.Sal.22]))))),
0)</f>
        <v>0</v>
      </c>
      <c r="AB95" s="93">
        <f t="array" ref="AB95">IFERROR(
AVERAGE((IF(DATOS_[[Sexo]:[Sexo]]=$B95,IF(DATOS_[[AGRUP. VALOR. PTO.]:[AGRUP. VALOR. PTO.]]=$B93,IF(DATOS_[[Check Periodo Ref.]:[Check Periodo Ref.]]="Dentro",DATOS_[Conc.Sal.23]))))),
0)</f>
        <v>0</v>
      </c>
      <c r="AC95" s="93">
        <f t="array" ref="AC95">IFERROR(
AVERAGE((IF(DATOS_[[Sexo]:[Sexo]]=$B95,IF(DATOS_[[AGRUP. VALOR. PTO.]:[AGRUP. VALOR. PTO.]]=$B93,IF(DATOS_[[Check Periodo Ref.]:[Check Periodo Ref.]]="Dentro",DATOS_[Conc.Sal.24]))))),
0)</f>
        <v>0</v>
      </c>
      <c r="AD95" s="93">
        <f t="array" ref="AD95">IFERROR(
AVERAGE((IF(DATOS_[[Sexo]:[Sexo]]=$B95,IF(DATOS_[[AGRUP. VALOR. PTO.]:[AGRUP. VALOR. PTO.]]=$B93,IF(DATOS_[[Check Periodo Ref.]:[Check Periodo Ref.]]="Dentro",DATOS_[Conc.Sal.25]))))),
0)</f>
        <v>0</v>
      </c>
      <c r="AE95" s="93">
        <f t="array" ref="AE95">IFERROR(
AVERAGE((IF(DATOS_[[Sexo]:[Sexo]]=$B95,IF(DATOS_[[AGRUP. VALOR. PTO.]:[AGRUP. VALOR. PTO.]]=$B93,IF(DATOS_[[Check Periodo Ref.]:[Check Periodo Ref.]]="Dentro",DATOS_[Conc.Sal.26]))))),
0)</f>
        <v>0</v>
      </c>
      <c r="AF95" s="93">
        <f t="array" ref="AF95">IFERROR(
AVERAGE((IF(DATOS_[[Sexo]:[Sexo]]=$B95,IF(DATOS_[[AGRUP. VALOR. PTO.]:[AGRUP. VALOR. PTO.]]=$B93,IF(DATOS_[[Check Periodo Ref.]:[Check Periodo Ref.]]="Dentro",DATOS_[Conc.Sal.27]))))),
0)</f>
        <v>0</v>
      </c>
      <c r="AG95" s="93">
        <f t="array" ref="AG95">IFERROR(
AVERAGE((IF(DATOS_[[Sexo]:[Sexo]]=$B95,IF(DATOS_[[AGRUP. VALOR. PTO.]:[AGRUP. VALOR. PTO.]]=$B93,IF(DATOS_[[Check Periodo Ref.]:[Check Periodo Ref.]]="Dentro",DATOS_[Conc.Sal.28]))))),
0)</f>
        <v>0</v>
      </c>
      <c r="AH95" s="93">
        <f t="array" ref="AH95">IFERROR(
AVERAGE((IF(DATOS_[[Sexo]:[Sexo]]=$B95,IF(DATOS_[[AGRUP. VALOR. PTO.]:[AGRUP. VALOR. PTO.]]=$B93,IF(DATOS_[[Check Periodo Ref.]:[Check Periodo Ref.]]="Dentro",DATOS_[Conc.Sal.29]))))),
0)</f>
        <v>0</v>
      </c>
      <c r="AI95" s="93">
        <f t="array" ref="AI95">IFERROR(
AVERAGE((IF(DATOS_[[Sexo]:[Sexo]]=$B95,IF(DATOS_[[AGRUP. VALOR. PTO.]:[AGRUP. VALOR. PTO.]]=$B93,IF(DATOS_[[Check Periodo Ref.]:[Check Periodo Ref.]]="Dentro",DATOS_[Conc.Sal.30]))))),
0)</f>
        <v>0</v>
      </c>
      <c r="AJ95" s="94">
        <f t="array" ref="AJ95">IFERROR(
AVERAGE(IF(DATOS_[Sexo]=$B95,IF(DATOS_[AGRUP. VALOR. PTO.]=$B93,IF(DATOS_[Check Periodo Ref.]="Dentro",DATOS_[Tot COMPL.SAL Ef],FALSE)))),
0)</f>
        <v>0</v>
      </c>
      <c r="AK95" s="96">
        <f t="array" ref="AK95">IFERROR(
AVERAGE(IF(DATOS_[Sexo]=$B95,IF(DATOS_[AGRUP. VALOR. PTO.]=$B93,IF(DATOS_[Check Periodo Ref.]="Dentro",DATOS_[TOTAL SALARIO Ef],FALSE)))),
0)</f>
        <v>0</v>
      </c>
      <c r="AL95" s="95">
        <f t="array" ref="AL95">IFERROR(
AVERAGE((IF(DATOS_[[Sexo]:[Sexo]]=$B95,IF(DATOS_[[AGRUP. VALOR. PTO.]:[AGRUP. VALOR. PTO.]]=$B93,IF(DATOS_[[Check Periodo Ref.]:[Check Periodo Ref.]]="Dentro",DATOS_[C.Extra.01]))))),
0)</f>
        <v>0</v>
      </c>
      <c r="AM95" s="95">
        <f t="array" ref="AM95">IFERROR(
AVERAGE((IF(DATOS_[[Sexo]:[Sexo]]=$B95,IF(DATOS_[[AGRUP. VALOR. PTO.]:[AGRUP. VALOR. PTO.]]=$B93,IF(DATOS_[[Check Periodo Ref.]:[Check Periodo Ref.]]="Dentro",DATOS_[C.Extra.02]))))),
0)</f>
        <v>0</v>
      </c>
      <c r="AN95" s="95">
        <f t="array" ref="AN95">IFERROR(
AVERAGE((IF(DATOS_[[Sexo]:[Sexo]]=$B95,IF(DATOS_[[AGRUP. VALOR. PTO.]:[AGRUP. VALOR. PTO.]]=$B93,IF(DATOS_[[Check Periodo Ref.]:[Check Periodo Ref.]]="Dentro",DATOS_[C.Extra.03]))))),
0)</f>
        <v>0</v>
      </c>
      <c r="AO95" s="95">
        <f t="array" ref="AO95">IFERROR(
AVERAGE((IF(DATOS_[[Sexo]:[Sexo]]=$B95,IF(DATOS_[[AGRUP. VALOR. PTO.]:[AGRUP. VALOR. PTO.]]=$B93,IF(DATOS_[[Check Periodo Ref.]:[Check Periodo Ref.]]="Dentro",DATOS_[C.Extra.04]))))),
0)</f>
        <v>0</v>
      </c>
      <c r="AP95" s="95">
        <f t="array" ref="AP95">IFERROR(
AVERAGE((IF(DATOS_[[Sexo]:[Sexo]]=$B95,IF(DATOS_[[AGRUP. VALOR. PTO.]:[AGRUP. VALOR. PTO.]]=$B93,IF(DATOS_[[Check Periodo Ref.]:[Check Periodo Ref.]]="Dentro",DATOS_[C.Extra.05]))))),
0)</f>
        <v>0</v>
      </c>
      <c r="AQ95" s="97">
        <f t="array" ref="AQ95">IFERROR(
AVERAGE(IF(DATOS_[Sexo]=$B95,IF(DATOS_[AGRUP. VALOR. PTO.]=$B93,IF(DATOS_[Check Periodo Ref.]="Dentro",DATOS_[Tot Extrasalarial Ef],FALSE)))),
0)</f>
        <v>0</v>
      </c>
      <c r="AR95" s="98">
        <f t="array" ref="AR95">IFERROR(
AVERAGE(IF(DATOS_[Sexo]=$B95,IF(DATOS_[AGRUP. VALOR. PTO.]=$B93,IF(DATOS_[Check Periodo Ref.]="Dentro",DATOS_[TOTAL Retrib Ef],FALSE)))),
0)</f>
        <v>0</v>
      </c>
    </row>
    <row r="96" spans="1:44" ht="17.25" thickBot="1" x14ac:dyDescent="0.35">
      <c r="A96" s="48" t="str">
        <f t="shared" ref="A96" si="111">+A97</f>
        <v>[ocultar]</v>
      </c>
      <c r="B96" s="51" t="s">
        <v>287</v>
      </c>
      <c r="C96" s="91"/>
      <c r="D96" s="52"/>
      <c r="E96" s="139" t="str">
        <f t="shared" ref="E96:AR96" si="112">IFERROR((E97-E98)/E97,"")</f>
        <v/>
      </c>
      <c r="F96" s="179" t="str">
        <f t="shared" si="112"/>
        <v/>
      </c>
      <c r="G96" s="180" t="str">
        <f t="shared" si="112"/>
        <v/>
      </c>
      <c r="H96" s="180" t="str">
        <f t="shared" si="112"/>
        <v/>
      </c>
      <c r="I96" s="180" t="str">
        <f t="shared" si="112"/>
        <v/>
      </c>
      <c r="J96" s="181" t="str">
        <f t="shared" si="112"/>
        <v/>
      </c>
      <c r="K96" s="182" t="str">
        <f t="shared" si="112"/>
        <v/>
      </c>
      <c r="L96" s="182" t="str">
        <f t="shared" si="112"/>
        <v/>
      </c>
      <c r="M96" s="182" t="str">
        <f t="shared" si="112"/>
        <v/>
      </c>
      <c r="N96" s="182" t="str">
        <f t="shared" si="112"/>
        <v/>
      </c>
      <c r="O96" s="182" t="str">
        <f t="shared" si="112"/>
        <v/>
      </c>
      <c r="P96" s="182" t="str">
        <f t="shared" si="112"/>
        <v/>
      </c>
      <c r="Q96" s="182" t="str">
        <f t="shared" si="112"/>
        <v/>
      </c>
      <c r="R96" s="182" t="str">
        <f t="shared" si="112"/>
        <v/>
      </c>
      <c r="S96" s="182" t="str">
        <f t="shared" si="112"/>
        <v/>
      </c>
      <c r="T96" s="182" t="str">
        <f t="shared" si="112"/>
        <v/>
      </c>
      <c r="U96" s="182" t="str">
        <f t="shared" si="112"/>
        <v/>
      </c>
      <c r="V96" s="181" t="str">
        <f t="shared" si="112"/>
        <v/>
      </c>
      <c r="W96" s="181" t="str">
        <f t="shared" si="112"/>
        <v/>
      </c>
      <c r="X96" s="181" t="str">
        <f t="shared" si="112"/>
        <v/>
      </c>
      <c r="Y96" s="181" t="str">
        <f t="shared" si="112"/>
        <v/>
      </c>
      <c r="Z96" s="181" t="str">
        <f t="shared" si="112"/>
        <v/>
      </c>
      <c r="AA96" s="181" t="str">
        <f t="shared" si="112"/>
        <v/>
      </c>
      <c r="AB96" s="181" t="str">
        <f t="shared" si="112"/>
        <v/>
      </c>
      <c r="AC96" s="181" t="str">
        <f t="shared" si="112"/>
        <v/>
      </c>
      <c r="AD96" s="181" t="str">
        <f t="shared" si="112"/>
        <v/>
      </c>
      <c r="AE96" s="181" t="str">
        <f t="shared" si="112"/>
        <v/>
      </c>
      <c r="AF96" s="181" t="str">
        <f t="shared" si="112"/>
        <v/>
      </c>
      <c r="AG96" s="181" t="str">
        <f t="shared" si="112"/>
        <v/>
      </c>
      <c r="AH96" s="181" t="str">
        <f t="shared" si="112"/>
        <v/>
      </c>
      <c r="AI96" s="181" t="str">
        <f t="shared" si="112"/>
        <v/>
      </c>
      <c r="AJ96" s="140" t="str">
        <f t="shared" si="112"/>
        <v/>
      </c>
      <c r="AK96" s="143" t="str">
        <f t="shared" si="112"/>
        <v/>
      </c>
      <c r="AL96" s="184" t="str">
        <f t="shared" si="112"/>
        <v/>
      </c>
      <c r="AM96" s="184" t="str">
        <f t="shared" si="112"/>
        <v/>
      </c>
      <c r="AN96" s="184" t="str">
        <f t="shared" si="112"/>
        <v/>
      </c>
      <c r="AO96" s="184" t="str">
        <f t="shared" si="112"/>
        <v/>
      </c>
      <c r="AP96" s="184" t="str">
        <f t="shared" si="112"/>
        <v/>
      </c>
      <c r="AQ96" s="141" t="str">
        <f t="shared" si="112"/>
        <v/>
      </c>
      <c r="AR96" s="142" t="str">
        <f t="shared" si="112"/>
        <v/>
      </c>
    </row>
    <row r="97" spans="1:44" x14ac:dyDescent="0.3">
      <c r="A97" s="48" t="str">
        <f t="shared" ref="A97" si="113">+IF(C97+C98=0,"[ocultar]","")</f>
        <v>[ocultar]</v>
      </c>
      <c r="B97" s="46" t="s">
        <v>162</v>
      </c>
      <c r="C97" s="45">
        <f t="array" ref="C97">SUM(IF($B97=DATOS_[Sexo],
IF($B96=DATOS_[AGRUP. VALOR. PTO.],
IF("Dentro"=DATOS_[Check Periodo Ref.],
1/(COUNTIFS(DATOS_[Sexo],$B97,DATOS_[AGRUP. VALOR. PTO.],$B96,DATOS_[Check Periodo Ref.],"Dentro",DATOS_[id],DATOS_[id]))))))</f>
        <v>0</v>
      </c>
      <c r="D97" s="47">
        <f>COUNTIFS(DATOS_[AGRUP. VALOR. PTO.],$B96,DATOS_[Sexo],$B97,DATOS_[Check Periodo Ref.],"Dentro")</f>
        <v>0</v>
      </c>
      <c r="E97" s="92">
        <f t="array" ref="E97">IFERROR(
AVERAGE(IF(DATOS_[Sexo]=$B97,IF(DATOS_[AGRUP. VALOR. PTO.]=$B96,IF(DATOS_[Check Periodo Ref.]="Dentro",DATOS_[SALARIO BASE Ef],FALSE)))),
0)</f>
        <v>0</v>
      </c>
      <c r="F97" s="93">
        <f t="array" ref="F97">IFERROR(
AVERAGE((IF(DATOS_[[Sexo]:[Sexo]]=$B97,IF(DATOS_[[AGRUP. VALOR. PTO.]:[AGRUP. VALOR. PTO.]]=$B96,IF(DATOS_[[Check Periodo Ref.]:[Check Periodo Ref.]]="Dentro",DATOS_[Conc.Sal.01]))))),
0)</f>
        <v>0</v>
      </c>
      <c r="G97" s="93">
        <f t="array" ref="G97">IFERROR(
AVERAGE((IF(DATOS_[[Sexo]:[Sexo]]=$B97,IF(DATOS_[[AGRUP. VALOR. PTO.]:[AGRUP. VALOR. PTO.]]=$B96,IF(DATOS_[[Check Periodo Ref.]:[Check Periodo Ref.]]="Dentro",DATOS_[Conc.Sal.02]))))),
0)</f>
        <v>0</v>
      </c>
      <c r="H97" s="93">
        <f t="array" ref="H97">IFERROR(
AVERAGE((IF(DATOS_[[Sexo]:[Sexo]]=$B97,IF(DATOS_[[AGRUP. VALOR. PTO.]:[AGRUP. VALOR. PTO.]]=$B96,IF(DATOS_[[Check Periodo Ref.]:[Check Periodo Ref.]]="Dentro",DATOS_[Conc.Sal.03]))))),
0)</f>
        <v>0</v>
      </c>
      <c r="I97" s="93">
        <f t="array" ref="I97">IFERROR(
AVERAGE((IF(DATOS_[[Sexo]:[Sexo]]=$B97,IF(DATOS_[[AGRUP. VALOR. PTO.]:[AGRUP. VALOR. PTO.]]=$B96,IF(DATOS_[[Check Periodo Ref.]:[Check Periodo Ref.]]="Dentro",DATOS_[Conc.Sal.04]))))),
0)</f>
        <v>0</v>
      </c>
      <c r="J97" s="93">
        <f t="array" ref="J97">IFERROR(
AVERAGE((IF(DATOS_[[Sexo]:[Sexo]]=$B97,IF(DATOS_[[AGRUP. VALOR. PTO.]:[AGRUP. VALOR. PTO.]]=$B96,IF(DATOS_[[Check Periodo Ref.]:[Check Periodo Ref.]]="Dentro",DATOS_[Conc.Sal.05]))))),
0)</f>
        <v>0</v>
      </c>
      <c r="K97" s="93">
        <f t="array" ref="K97">IFERROR(
AVERAGE((IF(DATOS_[[Sexo]:[Sexo]]=$B97,IF(DATOS_[[AGRUP. VALOR. PTO.]:[AGRUP. VALOR. PTO.]]=$B96,IF(DATOS_[[Check Periodo Ref.]:[Check Periodo Ref.]]="Dentro",DATOS_[Conc.Sal.06]))))),
0)</f>
        <v>0</v>
      </c>
      <c r="L97" s="93">
        <f t="array" ref="L97">IFERROR(
AVERAGE((IF(DATOS_[[Sexo]:[Sexo]]=$B97,IF(DATOS_[[AGRUP. VALOR. PTO.]:[AGRUP. VALOR. PTO.]]=$B96,IF(DATOS_[[Check Periodo Ref.]:[Check Periodo Ref.]]="Dentro",DATOS_[Conc.Sal.07]))))),
0)</f>
        <v>0</v>
      </c>
      <c r="M97" s="93">
        <f t="array" ref="M97">IFERROR(
AVERAGE((IF(DATOS_[[Sexo]:[Sexo]]=$B97,IF(DATOS_[[AGRUP. VALOR. PTO.]:[AGRUP. VALOR. PTO.]]=$B96,IF(DATOS_[[Check Periodo Ref.]:[Check Periodo Ref.]]="Dentro",DATOS_[Conc.Sal.08]))))),
0)</f>
        <v>0</v>
      </c>
      <c r="N97" s="93">
        <f t="array" ref="N97">IFERROR(
AVERAGE((IF(DATOS_[[Sexo]:[Sexo]]=$B97,IF(DATOS_[[AGRUP. VALOR. PTO.]:[AGRUP. VALOR. PTO.]]=$B96,IF(DATOS_[[Check Periodo Ref.]:[Check Periodo Ref.]]="Dentro",DATOS_[Conc.Sal.09]))))),
0)</f>
        <v>0</v>
      </c>
      <c r="O97" s="93">
        <f t="array" ref="O97">IFERROR(
AVERAGE((IF(DATOS_[[Sexo]:[Sexo]]=$B97,IF(DATOS_[[AGRUP. VALOR. PTO.]:[AGRUP. VALOR. PTO.]]=$B96,IF(DATOS_[[Check Periodo Ref.]:[Check Periodo Ref.]]="Dentro",DATOS_[Conc.Sal.10]))))),
0)</f>
        <v>0</v>
      </c>
      <c r="P97" s="93">
        <f t="array" ref="P97">IFERROR(
AVERAGE((IF(DATOS_[[Sexo]:[Sexo]]=$B97,IF(DATOS_[[AGRUP. VALOR. PTO.]:[AGRUP. VALOR. PTO.]]=$B96,IF(DATOS_[[Check Periodo Ref.]:[Check Periodo Ref.]]="Dentro",DATOS_[Conc.Sal.11]))))),
0)</f>
        <v>0</v>
      </c>
      <c r="Q97" s="93">
        <f t="array" ref="Q97">IFERROR(
AVERAGE((IF(DATOS_[[Sexo]:[Sexo]]=$B97,IF(DATOS_[[AGRUP. VALOR. PTO.]:[AGRUP. VALOR. PTO.]]=$B96,IF(DATOS_[[Check Periodo Ref.]:[Check Periodo Ref.]]="Dentro",DATOS_[Conc.Sal.12]))))),
0)</f>
        <v>0</v>
      </c>
      <c r="R97" s="93">
        <f t="array" ref="R97">IFERROR(
AVERAGE((IF(DATOS_[[Sexo]:[Sexo]]=$B97,IF(DATOS_[[AGRUP. VALOR. PTO.]:[AGRUP. VALOR. PTO.]]=$B96,IF(DATOS_[[Check Periodo Ref.]:[Check Periodo Ref.]]="Dentro",DATOS_[Conc.Sal.13]))))),
0)</f>
        <v>0</v>
      </c>
      <c r="S97" s="93">
        <f t="array" ref="S97">IFERROR(
AVERAGE((IF(DATOS_[[Sexo]:[Sexo]]=$B97,IF(DATOS_[[AGRUP. VALOR. PTO.]:[AGRUP. VALOR. PTO.]]=$B96,IF(DATOS_[[Check Periodo Ref.]:[Check Periodo Ref.]]="Dentro",DATOS_[Conc.Sal.14]))))),
0)</f>
        <v>0</v>
      </c>
      <c r="T97" s="93">
        <f t="array" ref="T97">IFERROR(
AVERAGE((IF(DATOS_[[Sexo]:[Sexo]]=$B97,IF(DATOS_[[AGRUP. VALOR. PTO.]:[AGRUP. VALOR. PTO.]]=$B96,IF(DATOS_[[Check Periodo Ref.]:[Check Periodo Ref.]]="Dentro",DATOS_[Conc.Sal.15]))))),
0)</f>
        <v>0</v>
      </c>
      <c r="U97" s="93">
        <f t="array" ref="U97">IFERROR(
AVERAGE((IF(DATOS_[[Sexo]:[Sexo]]=$B97,IF(DATOS_[[AGRUP. VALOR. PTO.]:[AGRUP. VALOR. PTO.]]=$B96,IF(DATOS_[[Check Periodo Ref.]:[Check Periodo Ref.]]="Dentro",DATOS_[Conc.Sal.16]))))),
0)</f>
        <v>0</v>
      </c>
      <c r="V97" s="93">
        <f t="array" ref="V97">IFERROR(
AVERAGE((IF(DATOS_[[Sexo]:[Sexo]]=$B97,IF(DATOS_[[AGRUP. VALOR. PTO.]:[AGRUP. VALOR. PTO.]]=$B96,IF(DATOS_[[Check Periodo Ref.]:[Check Periodo Ref.]]="Dentro",DATOS_[Conc.Sal.17]))))),
0)</f>
        <v>0</v>
      </c>
      <c r="W97" s="93">
        <f t="array" ref="W97">IFERROR(
AVERAGE((IF(DATOS_[[Sexo]:[Sexo]]=$B97,IF(DATOS_[[AGRUP. VALOR. PTO.]:[AGRUP. VALOR. PTO.]]=$B96,IF(DATOS_[[Check Periodo Ref.]:[Check Periodo Ref.]]="Dentro",DATOS_[Conc.Sal.18]))))),
0)</f>
        <v>0</v>
      </c>
      <c r="X97" s="93">
        <f t="array" ref="X97">IFERROR(
AVERAGE((IF(DATOS_[[Sexo]:[Sexo]]=$B97,IF(DATOS_[[AGRUP. VALOR. PTO.]:[AGRUP. VALOR. PTO.]]=$B96,IF(DATOS_[[Check Periodo Ref.]:[Check Periodo Ref.]]="Dentro",DATOS_[Conc.Sal.19]))))),
0)</f>
        <v>0</v>
      </c>
      <c r="Y97" s="93">
        <f t="array" ref="Y97">IFERROR(
AVERAGE((IF(DATOS_[[Sexo]:[Sexo]]=$B97,IF(DATOS_[[AGRUP. VALOR. PTO.]:[AGRUP. VALOR. PTO.]]=$B96,IF(DATOS_[[Check Periodo Ref.]:[Check Periodo Ref.]]="Dentro",DATOS_[Conc.Sal.20]))))),
0)</f>
        <v>0</v>
      </c>
      <c r="Z97" s="93">
        <f t="array" ref="Z97">IFERROR(
AVERAGE((IF(DATOS_[[Sexo]:[Sexo]]=$B97,IF(DATOS_[[AGRUP. VALOR. PTO.]:[AGRUP. VALOR. PTO.]]=$B96,IF(DATOS_[[Check Periodo Ref.]:[Check Periodo Ref.]]="Dentro",DATOS_[Conc.Sal.21]))))),
0)</f>
        <v>0</v>
      </c>
      <c r="AA97" s="93">
        <f t="array" ref="AA97">IFERROR(
AVERAGE((IF(DATOS_[[Sexo]:[Sexo]]=$B97,IF(DATOS_[[AGRUP. VALOR. PTO.]:[AGRUP. VALOR. PTO.]]=$B96,IF(DATOS_[[Check Periodo Ref.]:[Check Periodo Ref.]]="Dentro",DATOS_[Conc.Sal.22]))))),
0)</f>
        <v>0</v>
      </c>
      <c r="AB97" s="93">
        <f t="array" ref="AB97">IFERROR(
AVERAGE((IF(DATOS_[[Sexo]:[Sexo]]=$B97,IF(DATOS_[[AGRUP. VALOR. PTO.]:[AGRUP. VALOR. PTO.]]=$B96,IF(DATOS_[[Check Periodo Ref.]:[Check Periodo Ref.]]="Dentro",DATOS_[Conc.Sal.23]))))),
0)</f>
        <v>0</v>
      </c>
      <c r="AC97" s="93">
        <f t="array" ref="AC97">IFERROR(
AVERAGE((IF(DATOS_[[Sexo]:[Sexo]]=$B97,IF(DATOS_[[AGRUP. VALOR. PTO.]:[AGRUP. VALOR. PTO.]]=$B96,IF(DATOS_[[Check Periodo Ref.]:[Check Periodo Ref.]]="Dentro",DATOS_[Conc.Sal.24]))))),
0)</f>
        <v>0</v>
      </c>
      <c r="AD97" s="93">
        <f t="array" ref="AD97">IFERROR(
AVERAGE((IF(DATOS_[[Sexo]:[Sexo]]=$B97,IF(DATOS_[[AGRUP. VALOR. PTO.]:[AGRUP. VALOR. PTO.]]=$B96,IF(DATOS_[[Check Periodo Ref.]:[Check Periodo Ref.]]="Dentro",DATOS_[Conc.Sal.25]))))),
0)</f>
        <v>0</v>
      </c>
      <c r="AE97" s="93">
        <f t="array" ref="AE97">IFERROR(
AVERAGE((IF(DATOS_[[Sexo]:[Sexo]]=$B97,IF(DATOS_[[AGRUP. VALOR. PTO.]:[AGRUP. VALOR. PTO.]]=$B96,IF(DATOS_[[Check Periodo Ref.]:[Check Periodo Ref.]]="Dentro",DATOS_[Conc.Sal.26]))))),
0)</f>
        <v>0</v>
      </c>
      <c r="AF97" s="93">
        <f t="array" ref="AF97">IFERROR(
AVERAGE((IF(DATOS_[[Sexo]:[Sexo]]=$B97,IF(DATOS_[[AGRUP. VALOR. PTO.]:[AGRUP. VALOR. PTO.]]=$B96,IF(DATOS_[[Check Periodo Ref.]:[Check Periodo Ref.]]="Dentro",DATOS_[Conc.Sal.27]))))),
0)</f>
        <v>0</v>
      </c>
      <c r="AG97" s="93">
        <f t="array" ref="AG97">IFERROR(
AVERAGE((IF(DATOS_[[Sexo]:[Sexo]]=$B97,IF(DATOS_[[AGRUP. VALOR. PTO.]:[AGRUP. VALOR. PTO.]]=$B96,IF(DATOS_[[Check Periodo Ref.]:[Check Periodo Ref.]]="Dentro",DATOS_[Conc.Sal.28]))))),
0)</f>
        <v>0</v>
      </c>
      <c r="AH97" s="93">
        <f t="array" ref="AH97">IFERROR(
AVERAGE((IF(DATOS_[[Sexo]:[Sexo]]=$B97,IF(DATOS_[[AGRUP. VALOR. PTO.]:[AGRUP. VALOR. PTO.]]=$B96,IF(DATOS_[[Check Periodo Ref.]:[Check Periodo Ref.]]="Dentro",DATOS_[Conc.Sal.29]))))),
0)</f>
        <v>0</v>
      </c>
      <c r="AI97" s="93">
        <f t="array" ref="AI97">IFERROR(
AVERAGE((IF(DATOS_[[Sexo]:[Sexo]]=$B97,IF(DATOS_[[AGRUP. VALOR. PTO.]:[AGRUP. VALOR. PTO.]]=$B96,IF(DATOS_[[Check Periodo Ref.]:[Check Periodo Ref.]]="Dentro",DATOS_[Conc.Sal.30]))))),
0)</f>
        <v>0</v>
      </c>
      <c r="AJ97" s="94">
        <f t="array" ref="AJ97">IFERROR(
AVERAGE(IF(DATOS_[Sexo]=$B97,IF(DATOS_[AGRUP. VALOR. PTO.]=$B96,IF(DATOS_[Check Periodo Ref.]="Dentro",DATOS_[Tot COMPL.SAL Ef],FALSE)))),
0)</f>
        <v>0</v>
      </c>
      <c r="AK97" s="96">
        <f t="array" ref="AK97">IFERROR(
AVERAGE(IF(DATOS_[Sexo]=$B97,IF(DATOS_[AGRUP. VALOR. PTO.]=$B96,IF(DATOS_[Check Periodo Ref.]="Dentro",DATOS_[TOTAL SALARIO Ef],FALSE)))),
0)</f>
        <v>0</v>
      </c>
      <c r="AL97" s="95">
        <f t="array" ref="AL97">IFERROR(
AVERAGE((IF(DATOS_[[Sexo]:[Sexo]]=$B97,IF(DATOS_[[AGRUP. VALOR. PTO.]:[AGRUP. VALOR. PTO.]]=$B96,IF(DATOS_[[Check Periodo Ref.]:[Check Periodo Ref.]]="Dentro",DATOS_[C.Extra.01]))))),
0)</f>
        <v>0</v>
      </c>
      <c r="AM97" s="95">
        <f t="array" ref="AM97">IFERROR(
AVERAGE((IF(DATOS_[[Sexo]:[Sexo]]=$B97,IF(DATOS_[[AGRUP. VALOR. PTO.]:[AGRUP. VALOR. PTO.]]=$B96,IF(DATOS_[[Check Periodo Ref.]:[Check Periodo Ref.]]="Dentro",DATOS_[C.Extra.02]))))),
0)</f>
        <v>0</v>
      </c>
      <c r="AN97" s="95">
        <f t="array" ref="AN97">IFERROR(
AVERAGE((IF(DATOS_[[Sexo]:[Sexo]]=$B97,IF(DATOS_[[AGRUP. VALOR. PTO.]:[AGRUP. VALOR. PTO.]]=$B96,IF(DATOS_[[Check Periodo Ref.]:[Check Periodo Ref.]]="Dentro",DATOS_[C.Extra.03]))))),
0)</f>
        <v>0</v>
      </c>
      <c r="AO97" s="95">
        <f t="array" ref="AO97">IFERROR(
AVERAGE((IF(DATOS_[[Sexo]:[Sexo]]=$B97,IF(DATOS_[[AGRUP. VALOR. PTO.]:[AGRUP. VALOR. PTO.]]=$B96,IF(DATOS_[[Check Periodo Ref.]:[Check Periodo Ref.]]="Dentro",DATOS_[C.Extra.04]))))),
0)</f>
        <v>0</v>
      </c>
      <c r="AP97" s="95">
        <f t="array" ref="AP97">IFERROR(
AVERAGE((IF(DATOS_[[Sexo]:[Sexo]]=$B97,IF(DATOS_[[AGRUP. VALOR. PTO.]:[AGRUP. VALOR. PTO.]]=$B96,IF(DATOS_[[Check Periodo Ref.]:[Check Periodo Ref.]]="Dentro",DATOS_[C.Extra.05]))))),
0)</f>
        <v>0</v>
      </c>
      <c r="AQ97" s="97">
        <f t="array" ref="AQ97">IFERROR(
AVERAGE(IF(DATOS_[Sexo]=$B97,IF(DATOS_[AGRUP. VALOR. PTO.]=$B96,IF(DATOS_[Check Periodo Ref.]="Dentro",DATOS_[Tot Extrasalarial Ef],FALSE)))),
0)</f>
        <v>0</v>
      </c>
      <c r="AR97" s="98">
        <f t="array" ref="AR97">IFERROR(
AVERAGE(IF(DATOS_[Sexo]=$B97,IF(DATOS_[AGRUP. VALOR. PTO.]=$B96,IF(DATOS_[Check Periodo Ref.]="Dentro",DATOS_[TOTAL Retrib Ef],FALSE)))),
0)</f>
        <v>0</v>
      </c>
    </row>
    <row r="98" spans="1:44" x14ac:dyDescent="0.3">
      <c r="A98" s="48" t="str">
        <f t="shared" ref="A98" si="114">+A97</f>
        <v>[ocultar]</v>
      </c>
      <c r="B98" s="46" t="s">
        <v>163</v>
      </c>
      <c r="C98" s="45">
        <f t="array" ref="C98">SUM(IF($B98=DATOS_[Sexo],
IF($B96=DATOS_[AGRUP. VALOR. PTO.],
IF("Dentro"=DATOS_[Check Periodo Ref.],
1/(COUNTIFS(DATOS_[Sexo],$B98,DATOS_[AGRUP. VALOR. PTO.],$B96,DATOS_[Check Periodo Ref.],"Dentro",DATOS_[id],DATOS_[id]))))))</f>
        <v>0</v>
      </c>
      <c r="D98" s="47">
        <f>COUNTIFS(DATOS_[AGRUP. VALOR. PTO.],$B96,DATOS_[Sexo],$B98,DATOS_[Check Periodo Ref.],"Dentro")</f>
        <v>0</v>
      </c>
      <c r="E98" s="92">
        <f t="array" ref="E98">IFERROR(
AVERAGE(IF(DATOS_[Sexo]=$B98,IF(DATOS_[AGRUP. VALOR. PTO.]=$B96,IF(DATOS_[Check Periodo Ref.]="Dentro",DATOS_[SALARIO BASE Ef],FALSE)))),
0)</f>
        <v>0</v>
      </c>
      <c r="F98" s="93">
        <f t="array" ref="F98">IFERROR(
AVERAGE((IF(DATOS_[[Sexo]:[Sexo]]=$B98,IF(DATOS_[[AGRUP. VALOR. PTO.]:[AGRUP. VALOR. PTO.]]=$B96,IF(DATOS_[[Check Periodo Ref.]:[Check Periodo Ref.]]="Dentro",DATOS_[Conc.Sal.01]))))),
0)</f>
        <v>0</v>
      </c>
      <c r="G98" s="93">
        <f t="array" ref="G98">IFERROR(
AVERAGE((IF(DATOS_[[Sexo]:[Sexo]]=$B98,IF(DATOS_[[AGRUP. VALOR. PTO.]:[AGRUP. VALOR. PTO.]]=$B96,IF(DATOS_[[Check Periodo Ref.]:[Check Periodo Ref.]]="Dentro",DATOS_[Conc.Sal.02]))))),
0)</f>
        <v>0</v>
      </c>
      <c r="H98" s="93">
        <f t="array" ref="H98">IFERROR(
AVERAGE((IF(DATOS_[[Sexo]:[Sexo]]=$B98,IF(DATOS_[[AGRUP. VALOR. PTO.]:[AGRUP. VALOR. PTO.]]=$B96,IF(DATOS_[[Check Periodo Ref.]:[Check Periodo Ref.]]="Dentro",DATOS_[Conc.Sal.03]))))),
0)</f>
        <v>0</v>
      </c>
      <c r="I98" s="93">
        <f t="array" ref="I98">IFERROR(
AVERAGE((IF(DATOS_[[Sexo]:[Sexo]]=$B98,IF(DATOS_[[AGRUP. VALOR. PTO.]:[AGRUP. VALOR. PTO.]]=$B96,IF(DATOS_[[Check Periodo Ref.]:[Check Periodo Ref.]]="Dentro",DATOS_[Conc.Sal.04]))))),
0)</f>
        <v>0</v>
      </c>
      <c r="J98" s="93">
        <f t="array" ref="J98">IFERROR(
AVERAGE((IF(DATOS_[[Sexo]:[Sexo]]=$B98,IF(DATOS_[[AGRUP. VALOR. PTO.]:[AGRUP. VALOR. PTO.]]=$B96,IF(DATOS_[[Check Periodo Ref.]:[Check Periodo Ref.]]="Dentro",DATOS_[Conc.Sal.05]))))),
0)</f>
        <v>0</v>
      </c>
      <c r="K98" s="93">
        <f t="array" ref="K98">IFERROR(
AVERAGE((IF(DATOS_[[Sexo]:[Sexo]]=$B98,IF(DATOS_[[AGRUP. VALOR. PTO.]:[AGRUP. VALOR. PTO.]]=$B96,IF(DATOS_[[Check Periodo Ref.]:[Check Periodo Ref.]]="Dentro",DATOS_[Conc.Sal.06]))))),
0)</f>
        <v>0</v>
      </c>
      <c r="L98" s="93">
        <f t="array" ref="L98">IFERROR(
AVERAGE((IF(DATOS_[[Sexo]:[Sexo]]=$B98,IF(DATOS_[[AGRUP. VALOR. PTO.]:[AGRUP. VALOR. PTO.]]=$B96,IF(DATOS_[[Check Periodo Ref.]:[Check Periodo Ref.]]="Dentro",DATOS_[Conc.Sal.07]))))),
0)</f>
        <v>0</v>
      </c>
      <c r="M98" s="93">
        <f t="array" ref="M98">IFERROR(
AVERAGE((IF(DATOS_[[Sexo]:[Sexo]]=$B98,IF(DATOS_[[AGRUP. VALOR. PTO.]:[AGRUP. VALOR. PTO.]]=$B96,IF(DATOS_[[Check Periodo Ref.]:[Check Periodo Ref.]]="Dentro",DATOS_[Conc.Sal.08]))))),
0)</f>
        <v>0</v>
      </c>
      <c r="N98" s="93">
        <f t="array" ref="N98">IFERROR(
AVERAGE((IF(DATOS_[[Sexo]:[Sexo]]=$B98,IF(DATOS_[[AGRUP. VALOR. PTO.]:[AGRUP. VALOR. PTO.]]=$B96,IF(DATOS_[[Check Periodo Ref.]:[Check Periodo Ref.]]="Dentro",DATOS_[Conc.Sal.09]))))),
0)</f>
        <v>0</v>
      </c>
      <c r="O98" s="93">
        <f t="array" ref="O98">IFERROR(
AVERAGE((IF(DATOS_[[Sexo]:[Sexo]]=$B98,IF(DATOS_[[AGRUP. VALOR. PTO.]:[AGRUP. VALOR. PTO.]]=$B96,IF(DATOS_[[Check Periodo Ref.]:[Check Periodo Ref.]]="Dentro",DATOS_[Conc.Sal.10]))))),
0)</f>
        <v>0</v>
      </c>
      <c r="P98" s="93">
        <f t="array" ref="P98">IFERROR(
AVERAGE((IF(DATOS_[[Sexo]:[Sexo]]=$B98,IF(DATOS_[[AGRUP. VALOR. PTO.]:[AGRUP. VALOR. PTO.]]=$B96,IF(DATOS_[[Check Periodo Ref.]:[Check Periodo Ref.]]="Dentro",DATOS_[Conc.Sal.11]))))),
0)</f>
        <v>0</v>
      </c>
      <c r="Q98" s="93">
        <f t="array" ref="Q98">IFERROR(
AVERAGE((IF(DATOS_[[Sexo]:[Sexo]]=$B98,IF(DATOS_[[AGRUP. VALOR. PTO.]:[AGRUP. VALOR. PTO.]]=$B96,IF(DATOS_[[Check Periodo Ref.]:[Check Periodo Ref.]]="Dentro",DATOS_[Conc.Sal.12]))))),
0)</f>
        <v>0</v>
      </c>
      <c r="R98" s="93">
        <f t="array" ref="R98">IFERROR(
AVERAGE((IF(DATOS_[[Sexo]:[Sexo]]=$B98,IF(DATOS_[[AGRUP. VALOR. PTO.]:[AGRUP. VALOR. PTO.]]=$B96,IF(DATOS_[[Check Periodo Ref.]:[Check Periodo Ref.]]="Dentro",DATOS_[Conc.Sal.13]))))),
0)</f>
        <v>0</v>
      </c>
      <c r="S98" s="93">
        <f t="array" ref="S98">IFERROR(
AVERAGE((IF(DATOS_[[Sexo]:[Sexo]]=$B98,IF(DATOS_[[AGRUP. VALOR. PTO.]:[AGRUP. VALOR. PTO.]]=$B96,IF(DATOS_[[Check Periodo Ref.]:[Check Periodo Ref.]]="Dentro",DATOS_[Conc.Sal.14]))))),
0)</f>
        <v>0</v>
      </c>
      <c r="T98" s="93">
        <f t="array" ref="T98">IFERROR(
AVERAGE((IF(DATOS_[[Sexo]:[Sexo]]=$B98,IF(DATOS_[[AGRUP. VALOR. PTO.]:[AGRUP. VALOR. PTO.]]=$B96,IF(DATOS_[[Check Periodo Ref.]:[Check Periodo Ref.]]="Dentro",DATOS_[Conc.Sal.15]))))),
0)</f>
        <v>0</v>
      </c>
      <c r="U98" s="93">
        <f t="array" ref="U98">IFERROR(
AVERAGE((IF(DATOS_[[Sexo]:[Sexo]]=$B98,IF(DATOS_[[AGRUP. VALOR. PTO.]:[AGRUP. VALOR. PTO.]]=$B96,IF(DATOS_[[Check Periodo Ref.]:[Check Periodo Ref.]]="Dentro",DATOS_[Conc.Sal.16]))))),
0)</f>
        <v>0</v>
      </c>
      <c r="V98" s="93">
        <f t="array" ref="V98">IFERROR(
AVERAGE((IF(DATOS_[[Sexo]:[Sexo]]=$B98,IF(DATOS_[[AGRUP. VALOR. PTO.]:[AGRUP. VALOR. PTO.]]=$B96,IF(DATOS_[[Check Periodo Ref.]:[Check Periodo Ref.]]="Dentro",DATOS_[Conc.Sal.17]))))),
0)</f>
        <v>0</v>
      </c>
      <c r="W98" s="93">
        <f t="array" ref="W98">IFERROR(
AVERAGE((IF(DATOS_[[Sexo]:[Sexo]]=$B98,IF(DATOS_[[AGRUP. VALOR. PTO.]:[AGRUP. VALOR. PTO.]]=$B96,IF(DATOS_[[Check Periodo Ref.]:[Check Periodo Ref.]]="Dentro",DATOS_[Conc.Sal.18]))))),
0)</f>
        <v>0</v>
      </c>
      <c r="X98" s="93">
        <f t="array" ref="X98">IFERROR(
AVERAGE((IF(DATOS_[[Sexo]:[Sexo]]=$B98,IF(DATOS_[[AGRUP. VALOR. PTO.]:[AGRUP. VALOR. PTO.]]=$B96,IF(DATOS_[[Check Periodo Ref.]:[Check Periodo Ref.]]="Dentro",DATOS_[Conc.Sal.19]))))),
0)</f>
        <v>0</v>
      </c>
      <c r="Y98" s="93">
        <f t="array" ref="Y98">IFERROR(
AVERAGE((IF(DATOS_[[Sexo]:[Sexo]]=$B98,IF(DATOS_[[AGRUP. VALOR. PTO.]:[AGRUP. VALOR. PTO.]]=$B96,IF(DATOS_[[Check Periodo Ref.]:[Check Periodo Ref.]]="Dentro",DATOS_[Conc.Sal.20]))))),
0)</f>
        <v>0</v>
      </c>
      <c r="Z98" s="93">
        <f t="array" ref="Z98">IFERROR(
AVERAGE((IF(DATOS_[[Sexo]:[Sexo]]=$B98,IF(DATOS_[[AGRUP. VALOR. PTO.]:[AGRUP. VALOR. PTO.]]=$B96,IF(DATOS_[[Check Periodo Ref.]:[Check Periodo Ref.]]="Dentro",DATOS_[Conc.Sal.21]))))),
0)</f>
        <v>0</v>
      </c>
      <c r="AA98" s="93">
        <f t="array" ref="AA98">IFERROR(
AVERAGE((IF(DATOS_[[Sexo]:[Sexo]]=$B98,IF(DATOS_[[AGRUP. VALOR. PTO.]:[AGRUP. VALOR. PTO.]]=$B96,IF(DATOS_[[Check Periodo Ref.]:[Check Periodo Ref.]]="Dentro",DATOS_[Conc.Sal.22]))))),
0)</f>
        <v>0</v>
      </c>
      <c r="AB98" s="93">
        <f t="array" ref="AB98">IFERROR(
AVERAGE((IF(DATOS_[[Sexo]:[Sexo]]=$B98,IF(DATOS_[[AGRUP. VALOR. PTO.]:[AGRUP. VALOR. PTO.]]=$B96,IF(DATOS_[[Check Periodo Ref.]:[Check Periodo Ref.]]="Dentro",DATOS_[Conc.Sal.23]))))),
0)</f>
        <v>0</v>
      </c>
      <c r="AC98" s="93">
        <f t="array" ref="AC98">IFERROR(
AVERAGE((IF(DATOS_[[Sexo]:[Sexo]]=$B98,IF(DATOS_[[AGRUP. VALOR. PTO.]:[AGRUP. VALOR. PTO.]]=$B96,IF(DATOS_[[Check Periodo Ref.]:[Check Periodo Ref.]]="Dentro",DATOS_[Conc.Sal.24]))))),
0)</f>
        <v>0</v>
      </c>
      <c r="AD98" s="93">
        <f t="array" ref="AD98">IFERROR(
AVERAGE((IF(DATOS_[[Sexo]:[Sexo]]=$B98,IF(DATOS_[[AGRUP. VALOR. PTO.]:[AGRUP. VALOR. PTO.]]=$B96,IF(DATOS_[[Check Periodo Ref.]:[Check Periodo Ref.]]="Dentro",DATOS_[Conc.Sal.25]))))),
0)</f>
        <v>0</v>
      </c>
      <c r="AE98" s="93">
        <f t="array" ref="AE98">IFERROR(
AVERAGE((IF(DATOS_[[Sexo]:[Sexo]]=$B98,IF(DATOS_[[AGRUP. VALOR. PTO.]:[AGRUP. VALOR. PTO.]]=$B96,IF(DATOS_[[Check Periodo Ref.]:[Check Periodo Ref.]]="Dentro",DATOS_[Conc.Sal.26]))))),
0)</f>
        <v>0</v>
      </c>
      <c r="AF98" s="93">
        <f t="array" ref="AF98">IFERROR(
AVERAGE((IF(DATOS_[[Sexo]:[Sexo]]=$B98,IF(DATOS_[[AGRUP. VALOR. PTO.]:[AGRUP. VALOR. PTO.]]=$B96,IF(DATOS_[[Check Periodo Ref.]:[Check Periodo Ref.]]="Dentro",DATOS_[Conc.Sal.27]))))),
0)</f>
        <v>0</v>
      </c>
      <c r="AG98" s="93">
        <f t="array" ref="AG98">IFERROR(
AVERAGE((IF(DATOS_[[Sexo]:[Sexo]]=$B98,IF(DATOS_[[AGRUP. VALOR. PTO.]:[AGRUP. VALOR. PTO.]]=$B96,IF(DATOS_[[Check Periodo Ref.]:[Check Periodo Ref.]]="Dentro",DATOS_[Conc.Sal.28]))))),
0)</f>
        <v>0</v>
      </c>
      <c r="AH98" s="93">
        <f t="array" ref="AH98">IFERROR(
AVERAGE((IF(DATOS_[[Sexo]:[Sexo]]=$B98,IF(DATOS_[[AGRUP. VALOR. PTO.]:[AGRUP. VALOR. PTO.]]=$B96,IF(DATOS_[[Check Periodo Ref.]:[Check Periodo Ref.]]="Dentro",DATOS_[Conc.Sal.29]))))),
0)</f>
        <v>0</v>
      </c>
      <c r="AI98" s="93">
        <f t="array" ref="AI98">IFERROR(
AVERAGE((IF(DATOS_[[Sexo]:[Sexo]]=$B98,IF(DATOS_[[AGRUP. VALOR. PTO.]:[AGRUP. VALOR. PTO.]]=$B96,IF(DATOS_[[Check Periodo Ref.]:[Check Periodo Ref.]]="Dentro",DATOS_[Conc.Sal.30]))))),
0)</f>
        <v>0</v>
      </c>
      <c r="AJ98" s="94">
        <f t="array" ref="AJ98">IFERROR(
AVERAGE(IF(DATOS_[Sexo]=$B98,IF(DATOS_[AGRUP. VALOR. PTO.]=$B96,IF(DATOS_[Check Periodo Ref.]="Dentro",DATOS_[Tot COMPL.SAL Ef],FALSE)))),
0)</f>
        <v>0</v>
      </c>
      <c r="AK98" s="96">
        <f t="array" ref="AK98">IFERROR(
AVERAGE(IF(DATOS_[Sexo]=$B98,IF(DATOS_[AGRUP. VALOR. PTO.]=$B96,IF(DATOS_[Check Periodo Ref.]="Dentro",DATOS_[TOTAL SALARIO Ef],FALSE)))),
0)</f>
        <v>0</v>
      </c>
      <c r="AL98" s="95">
        <f t="array" ref="AL98">IFERROR(
AVERAGE((IF(DATOS_[[Sexo]:[Sexo]]=$B98,IF(DATOS_[[AGRUP. VALOR. PTO.]:[AGRUP. VALOR. PTO.]]=$B96,IF(DATOS_[[Check Periodo Ref.]:[Check Periodo Ref.]]="Dentro",DATOS_[C.Extra.01]))))),
0)</f>
        <v>0</v>
      </c>
      <c r="AM98" s="95">
        <f t="array" ref="AM98">IFERROR(
AVERAGE((IF(DATOS_[[Sexo]:[Sexo]]=$B98,IF(DATOS_[[AGRUP. VALOR. PTO.]:[AGRUP. VALOR. PTO.]]=$B96,IF(DATOS_[[Check Periodo Ref.]:[Check Periodo Ref.]]="Dentro",DATOS_[C.Extra.02]))))),
0)</f>
        <v>0</v>
      </c>
      <c r="AN98" s="95">
        <f t="array" ref="AN98">IFERROR(
AVERAGE((IF(DATOS_[[Sexo]:[Sexo]]=$B98,IF(DATOS_[[AGRUP. VALOR. PTO.]:[AGRUP. VALOR. PTO.]]=$B96,IF(DATOS_[[Check Periodo Ref.]:[Check Periodo Ref.]]="Dentro",DATOS_[C.Extra.03]))))),
0)</f>
        <v>0</v>
      </c>
      <c r="AO98" s="95">
        <f t="array" ref="AO98">IFERROR(
AVERAGE((IF(DATOS_[[Sexo]:[Sexo]]=$B98,IF(DATOS_[[AGRUP. VALOR. PTO.]:[AGRUP. VALOR. PTO.]]=$B96,IF(DATOS_[[Check Periodo Ref.]:[Check Periodo Ref.]]="Dentro",DATOS_[C.Extra.04]))))),
0)</f>
        <v>0</v>
      </c>
      <c r="AP98" s="95">
        <f t="array" ref="AP98">IFERROR(
AVERAGE((IF(DATOS_[[Sexo]:[Sexo]]=$B98,IF(DATOS_[[AGRUP. VALOR. PTO.]:[AGRUP. VALOR. PTO.]]=$B96,IF(DATOS_[[Check Periodo Ref.]:[Check Periodo Ref.]]="Dentro",DATOS_[C.Extra.05]))))),
0)</f>
        <v>0</v>
      </c>
      <c r="AQ98" s="97">
        <f t="array" ref="AQ98">IFERROR(
AVERAGE(IF(DATOS_[Sexo]=$B98,IF(DATOS_[AGRUP. VALOR. PTO.]=$B96,IF(DATOS_[Check Periodo Ref.]="Dentro",DATOS_[Tot Extrasalarial Ef],FALSE)))),
0)</f>
        <v>0</v>
      </c>
      <c r="AR98" s="98">
        <f t="array" ref="AR98">IFERROR(
AVERAGE(IF(DATOS_[Sexo]=$B98,IF(DATOS_[AGRUP. VALOR. PTO.]=$B96,IF(DATOS_[Check Periodo Ref.]="Dentro",DATOS_[TOTAL Retrib Ef],FALSE)))),
0)</f>
        <v>0</v>
      </c>
    </row>
    <row r="99" spans="1:44" ht="17.25" thickBot="1" x14ac:dyDescent="0.35">
      <c r="A99" s="48" t="str">
        <f t="shared" ref="A99" si="115">+A100</f>
        <v>[ocultar]</v>
      </c>
      <c r="B99" s="51" t="s">
        <v>288</v>
      </c>
      <c r="C99" s="91"/>
      <c r="D99" s="52"/>
      <c r="E99" s="139" t="str">
        <f t="shared" ref="E99:AR99" si="116">IFERROR((E100-E101)/E100,"")</f>
        <v/>
      </c>
      <c r="F99" s="179" t="str">
        <f t="shared" si="116"/>
        <v/>
      </c>
      <c r="G99" s="180" t="str">
        <f t="shared" si="116"/>
        <v/>
      </c>
      <c r="H99" s="180" t="str">
        <f t="shared" si="116"/>
        <v/>
      </c>
      <c r="I99" s="180" t="str">
        <f t="shared" si="116"/>
        <v/>
      </c>
      <c r="J99" s="181" t="str">
        <f t="shared" si="116"/>
        <v/>
      </c>
      <c r="K99" s="182" t="str">
        <f t="shared" si="116"/>
        <v/>
      </c>
      <c r="L99" s="182" t="str">
        <f t="shared" si="116"/>
        <v/>
      </c>
      <c r="M99" s="182" t="str">
        <f t="shared" si="116"/>
        <v/>
      </c>
      <c r="N99" s="182" t="str">
        <f t="shared" si="116"/>
        <v/>
      </c>
      <c r="O99" s="182" t="str">
        <f t="shared" si="116"/>
        <v/>
      </c>
      <c r="P99" s="182" t="str">
        <f t="shared" si="116"/>
        <v/>
      </c>
      <c r="Q99" s="182" t="str">
        <f t="shared" si="116"/>
        <v/>
      </c>
      <c r="R99" s="182" t="str">
        <f t="shared" si="116"/>
        <v/>
      </c>
      <c r="S99" s="182" t="str">
        <f t="shared" si="116"/>
        <v/>
      </c>
      <c r="T99" s="182" t="str">
        <f t="shared" si="116"/>
        <v/>
      </c>
      <c r="U99" s="182" t="str">
        <f t="shared" si="116"/>
        <v/>
      </c>
      <c r="V99" s="181" t="str">
        <f t="shared" si="116"/>
        <v/>
      </c>
      <c r="W99" s="181" t="str">
        <f t="shared" si="116"/>
        <v/>
      </c>
      <c r="X99" s="181" t="str">
        <f t="shared" si="116"/>
        <v/>
      </c>
      <c r="Y99" s="181" t="str">
        <f t="shared" si="116"/>
        <v/>
      </c>
      <c r="Z99" s="181" t="str">
        <f t="shared" si="116"/>
        <v/>
      </c>
      <c r="AA99" s="181" t="str">
        <f t="shared" si="116"/>
        <v/>
      </c>
      <c r="AB99" s="181" t="str">
        <f t="shared" si="116"/>
        <v/>
      </c>
      <c r="AC99" s="181" t="str">
        <f t="shared" si="116"/>
        <v/>
      </c>
      <c r="AD99" s="181" t="str">
        <f t="shared" si="116"/>
        <v/>
      </c>
      <c r="AE99" s="181" t="str">
        <f t="shared" si="116"/>
        <v/>
      </c>
      <c r="AF99" s="181" t="str">
        <f t="shared" si="116"/>
        <v/>
      </c>
      <c r="AG99" s="181" t="str">
        <f t="shared" si="116"/>
        <v/>
      </c>
      <c r="AH99" s="181" t="str">
        <f t="shared" si="116"/>
        <v/>
      </c>
      <c r="AI99" s="181" t="str">
        <f t="shared" si="116"/>
        <v/>
      </c>
      <c r="AJ99" s="140" t="str">
        <f t="shared" si="116"/>
        <v/>
      </c>
      <c r="AK99" s="143" t="str">
        <f t="shared" si="116"/>
        <v/>
      </c>
      <c r="AL99" s="184" t="str">
        <f t="shared" si="116"/>
        <v/>
      </c>
      <c r="AM99" s="184" t="str">
        <f t="shared" si="116"/>
        <v/>
      </c>
      <c r="AN99" s="184" t="str">
        <f t="shared" si="116"/>
        <v/>
      </c>
      <c r="AO99" s="184" t="str">
        <f t="shared" si="116"/>
        <v/>
      </c>
      <c r="AP99" s="184" t="str">
        <f t="shared" si="116"/>
        <v/>
      </c>
      <c r="AQ99" s="141" t="str">
        <f t="shared" si="116"/>
        <v/>
      </c>
      <c r="AR99" s="142" t="str">
        <f t="shared" si="116"/>
        <v/>
      </c>
    </row>
    <row r="100" spans="1:44" x14ac:dyDescent="0.3">
      <c r="A100" s="48" t="str">
        <f t="shared" ref="A100" si="117">+IF(C100+C101=0,"[ocultar]","")</f>
        <v>[ocultar]</v>
      </c>
      <c r="B100" s="46" t="s">
        <v>162</v>
      </c>
      <c r="C100" s="45">
        <f t="array" ref="C100">SUM(IF($B100=DATOS_[Sexo],
IF($B99=DATOS_[AGRUP. VALOR. PTO.],
IF("Dentro"=DATOS_[Check Periodo Ref.],
1/(COUNTIFS(DATOS_[Sexo],$B100,DATOS_[AGRUP. VALOR. PTO.],$B99,DATOS_[Check Periodo Ref.],"Dentro",DATOS_[id],DATOS_[id]))))))</f>
        <v>0</v>
      </c>
      <c r="D100" s="47">
        <f>COUNTIFS(DATOS_[AGRUP. VALOR. PTO.],$B99,DATOS_[Sexo],$B100,DATOS_[Check Periodo Ref.],"Dentro")</f>
        <v>0</v>
      </c>
      <c r="E100" s="92">
        <f t="array" ref="E100">IFERROR(
AVERAGE(IF(DATOS_[Sexo]=$B100,IF(DATOS_[AGRUP. VALOR. PTO.]=$B99,IF(DATOS_[Check Periodo Ref.]="Dentro",DATOS_[SALARIO BASE Ef],FALSE)))),
0)</f>
        <v>0</v>
      </c>
      <c r="F100" s="93">
        <f t="array" ref="F100">IFERROR(
AVERAGE((IF(DATOS_[[Sexo]:[Sexo]]=$B100,IF(DATOS_[[AGRUP. VALOR. PTO.]:[AGRUP. VALOR. PTO.]]=$B99,IF(DATOS_[[Check Periodo Ref.]:[Check Periodo Ref.]]="Dentro",DATOS_[Conc.Sal.01]))))),
0)</f>
        <v>0</v>
      </c>
      <c r="G100" s="93">
        <f t="array" ref="G100">IFERROR(
AVERAGE((IF(DATOS_[[Sexo]:[Sexo]]=$B100,IF(DATOS_[[AGRUP. VALOR. PTO.]:[AGRUP. VALOR. PTO.]]=$B99,IF(DATOS_[[Check Periodo Ref.]:[Check Periodo Ref.]]="Dentro",DATOS_[Conc.Sal.02]))))),
0)</f>
        <v>0</v>
      </c>
      <c r="H100" s="93">
        <f t="array" ref="H100">IFERROR(
AVERAGE((IF(DATOS_[[Sexo]:[Sexo]]=$B100,IF(DATOS_[[AGRUP. VALOR. PTO.]:[AGRUP. VALOR. PTO.]]=$B99,IF(DATOS_[[Check Periodo Ref.]:[Check Periodo Ref.]]="Dentro",DATOS_[Conc.Sal.03]))))),
0)</f>
        <v>0</v>
      </c>
      <c r="I100" s="93">
        <f t="array" ref="I100">IFERROR(
AVERAGE((IF(DATOS_[[Sexo]:[Sexo]]=$B100,IF(DATOS_[[AGRUP. VALOR. PTO.]:[AGRUP. VALOR. PTO.]]=$B99,IF(DATOS_[[Check Periodo Ref.]:[Check Periodo Ref.]]="Dentro",DATOS_[Conc.Sal.04]))))),
0)</f>
        <v>0</v>
      </c>
      <c r="J100" s="93">
        <f t="array" ref="J100">IFERROR(
AVERAGE((IF(DATOS_[[Sexo]:[Sexo]]=$B100,IF(DATOS_[[AGRUP. VALOR. PTO.]:[AGRUP. VALOR. PTO.]]=$B99,IF(DATOS_[[Check Periodo Ref.]:[Check Periodo Ref.]]="Dentro",DATOS_[Conc.Sal.05]))))),
0)</f>
        <v>0</v>
      </c>
      <c r="K100" s="93">
        <f t="array" ref="K100">IFERROR(
AVERAGE((IF(DATOS_[[Sexo]:[Sexo]]=$B100,IF(DATOS_[[AGRUP. VALOR. PTO.]:[AGRUP. VALOR. PTO.]]=$B99,IF(DATOS_[[Check Periodo Ref.]:[Check Periodo Ref.]]="Dentro",DATOS_[Conc.Sal.06]))))),
0)</f>
        <v>0</v>
      </c>
      <c r="L100" s="93">
        <f t="array" ref="L100">IFERROR(
AVERAGE((IF(DATOS_[[Sexo]:[Sexo]]=$B100,IF(DATOS_[[AGRUP. VALOR. PTO.]:[AGRUP. VALOR. PTO.]]=$B99,IF(DATOS_[[Check Periodo Ref.]:[Check Periodo Ref.]]="Dentro",DATOS_[Conc.Sal.07]))))),
0)</f>
        <v>0</v>
      </c>
      <c r="M100" s="93">
        <f t="array" ref="M100">IFERROR(
AVERAGE((IF(DATOS_[[Sexo]:[Sexo]]=$B100,IF(DATOS_[[AGRUP. VALOR. PTO.]:[AGRUP. VALOR. PTO.]]=$B99,IF(DATOS_[[Check Periodo Ref.]:[Check Periodo Ref.]]="Dentro",DATOS_[Conc.Sal.08]))))),
0)</f>
        <v>0</v>
      </c>
      <c r="N100" s="93">
        <f t="array" ref="N100">IFERROR(
AVERAGE((IF(DATOS_[[Sexo]:[Sexo]]=$B100,IF(DATOS_[[AGRUP. VALOR. PTO.]:[AGRUP. VALOR. PTO.]]=$B99,IF(DATOS_[[Check Periodo Ref.]:[Check Periodo Ref.]]="Dentro",DATOS_[Conc.Sal.09]))))),
0)</f>
        <v>0</v>
      </c>
      <c r="O100" s="93">
        <f t="array" ref="O100">IFERROR(
AVERAGE((IF(DATOS_[[Sexo]:[Sexo]]=$B100,IF(DATOS_[[AGRUP. VALOR. PTO.]:[AGRUP. VALOR. PTO.]]=$B99,IF(DATOS_[[Check Periodo Ref.]:[Check Periodo Ref.]]="Dentro",DATOS_[Conc.Sal.10]))))),
0)</f>
        <v>0</v>
      </c>
      <c r="P100" s="93">
        <f t="array" ref="P100">IFERROR(
AVERAGE((IF(DATOS_[[Sexo]:[Sexo]]=$B100,IF(DATOS_[[AGRUP. VALOR. PTO.]:[AGRUP. VALOR. PTO.]]=$B99,IF(DATOS_[[Check Periodo Ref.]:[Check Periodo Ref.]]="Dentro",DATOS_[Conc.Sal.11]))))),
0)</f>
        <v>0</v>
      </c>
      <c r="Q100" s="93">
        <f t="array" ref="Q100">IFERROR(
AVERAGE((IF(DATOS_[[Sexo]:[Sexo]]=$B100,IF(DATOS_[[AGRUP. VALOR. PTO.]:[AGRUP. VALOR. PTO.]]=$B99,IF(DATOS_[[Check Periodo Ref.]:[Check Periodo Ref.]]="Dentro",DATOS_[Conc.Sal.12]))))),
0)</f>
        <v>0</v>
      </c>
      <c r="R100" s="93">
        <f t="array" ref="R100">IFERROR(
AVERAGE((IF(DATOS_[[Sexo]:[Sexo]]=$B100,IF(DATOS_[[AGRUP. VALOR. PTO.]:[AGRUP. VALOR. PTO.]]=$B99,IF(DATOS_[[Check Periodo Ref.]:[Check Periodo Ref.]]="Dentro",DATOS_[Conc.Sal.13]))))),
0)</f>
        <v>0</v>
      </c>
      <c r="S100" s="93">
        <f t="array" ref="S100">IFERROR(
AVERAGE((IF(DATOS_[[Sexo]:[Sexo]]=$B100,IF(DATOS_[[AGRUP. VALOR. PTO.]:[AGRUP. VALOR. PTO.]]=$B99,IF(DATOS_[[Check Periodo Ref.]:[Check Periodo Ref.]]="Dentro",DATOS_[Conc.Sal.14]))))),
0)</f>
        <v>0</v>
      </c>
      <c r="T100" s="93">
        <f t="array" ref="T100">IFERROR(
AVERAGE((IF(DATOS_[[Sexo]:[Sexo]]=$B100,IF(DATOS_[[AGRUP. VALOR. PTO.]:[AGRUP. VALOR. PTO.]]=$B99,IF(DATOS_[[Check Periodo Ref.]:[Check Periodo Ref.]]="Dentro",DATOS_[Conc.Sal.15]))))),
0)</f>
        <v>0</v>
      </c>
      <c r="U100" s="93">
        <f t="array" ref="U100">IFERROR(
AVERAGE((IF(DATOS_[[Sexo]:[Sexo]]=$B100,IF(DATOS_[[AGRUP. VALOR. PTO.]:[AGRUP. VALOR. PTO.]]=$B99,IF(DATOS_[[Check Periodo Ref.]:[Check Periodo Ref.]]="Dentro",DATOS_[Conc.Sal.16]))))),
0)</f>
        <v>0</v>
      </c>
      <c r="V100" s="93">
        <f t="array" ref="V100">IFERROR(
AVERAGE((IF(DATOS_[[Sexo]:[Sexo]]=$B100,IF(DATOS_[[AGRUP. VALOR. PTO.]:[AGRUP. VALOR. PTO.]]=$B99,IF(DATOS_[[Check Periodo Ref.]:[Check Periodo Ref.]]="Dentro",DATOS_[Conc.Sal.17]))))),
0)</f>
        <v>0</v>
      </c>
      <c r="W100" s="93">
        <f t="array" ref="W100">IFERROR(
AVERAGE((IF(DATOS_[[Sexo]:[Sexo]]=$B100,IF(DATOS_[[AGRUP. VALOR. PTO.]:[AGRUP. VALOR. PTO.]]=$B99,IF(DATOS_[[Check Periodo Ref.]:[Check Periodo Ref.]]="Dentro",DATOS_[Conc.Sal.18]))))),
0)</f>
        <v>0</v>
      </c>
      <c r="X100" s="93">
        <f t="array" ref="X100">IFERROR(
AVERAGE((IF(DATOS_[[Sexo]:[Sexo]]=$B100,IF(DATOS_[[AGRUP. VALOR. PTO.]:[AGRUP. VALOR. PTO.]]=$B99,IF(DATOS_[[Check Periodo Ref.]:[Check Periodo Ref.]]="Dentro",DATOS_[Conc.Sal.19]))))),
0)</f>
        <v>0</v>
      </c>
      <c r="Y100" s="93">
        <f t="array" ref="Y100">IFERROR(
AVERAGE((IF(DATOS_[[Sexo]:[Sexo]]=$B100,IF(DATOS_[[AGRUP. VALOR. PTO.]:[AGRUP. VALOR. PTO.]]=$B99,IF(DATOS_[[Check Periodo Ref.]:[Check Periodo Ref.]]="Dentro",DATOS_[Conc.Sal.20]))))),
0)</f>
        <v>0</v>
      </c>
      <c r="Z100" s="93">
        <f t="array" ref="Z100">IFERROR(
AVERAGE((IF(DATOS_[[Sexo]:[Sexo]]=$B100,IF(DATOS_[[AGRUP. VALOR. PTO.]:[AGRUP. VALOR. PTO.]]=$B99,IF(DATOS_[[Check Periodo Ref.]:[Check Periodo Ref.]]="Dentro",DATOS_[Conc.Sal.21]))))),
0)</f>
        <v>0</v>
      </c>
      <c r="AA100" s="93">
        <f t="array" ref="AA100">IFERROR(
AVERAGE((IF(DATOS_[[Sexo]:[Sexo]]=$B100,IF(DATOS_[[AGRUP. VALOR. PTO.]:[AGRUP. VALOR. PTO.]]=$B99,IF(DATOS_[[Check Periodo Ref.]:[Check Periodo Ref.]]="Dentro",DATOS_[Conc.Sal.22]))))),
0)</f>
        <v>0</v>
      </c>
      <c r="AB100" s="93">
        <f t="array" ref="AB100">IFERROR(
AVERAGE((IF(DATOS_[[Sexo]:[Sexo]]=$B100,IF(DATOS_[[AGRUP. VALOR. PTO.]:[AGRUP. VALOR. PTO.]]=$B99,IF(DATOS_[[Check Periodo Ref.]:[Check Periodo Ref.]]="Dentro",DATOS_[Conc.Sal.23]))))),
0)</f>
        <v>0</v>
      </c>
      <c r="AC100" s="93">
        <f t="array" ref="AC100">IFERROR(
AVERAGE((IF(DATOS_[[Sexo]:[Sexo]]=$B100,IF(DATOS_[[AGRUP. VALOR. PTO.]:[AGRUP. VALOR. PTO.]]=$B99,IF(DATOS_[[Check Periodo Ref.]:[Check Periodo Ref.]]="Dentro",DATOS_[Conc.Sal.24]))))),
0)</f>
        <v>0</v>
      </c>
      <c r="AD100" s="93">
        <f t="array" ref="AD100">IFERROR(
AVERAGE((IF(DATOS_[[Sexo]:[Sexo]]=$B100,IF(DATOS_[[AGRUP. VALOR. PTO.]:[AGRUP. VALOR. PTO.]]=$B99,IF(DATOS_[[Check Periodo Ref.]:[Check Periodo Ref.]]="Dentro",DATOS_[Conc.Sal.25]))))),
0)</f>
        <v>0</v>
      </c>
      <c r="AE100" s="93">
        <f t="array" ref="AE100">IFERROR(
AVERAGE((IF(DATOS_[[Sexo]:[Sexo]]=$B100,IF(DATOS_[[AGRUP. VALOR. PTO.]:[AGRUP. VALOR. PTO.]]=$B99,IF(DATOS_[[Check Periodo Ref.]:[Check Periodo Ref.]]="Dentro",DATOS_[Conc.Sal.26]))))),
0)</f>
        <v>0</v>
      </c>
      <c r="AF100" s="93">
        <f t="array" ref="AF100">IFERROR(
AVERAGE((IF(DATOS_[[Sexo]:[Sexo]]=$B100,IF(DATOS_[[AGRUP. VALOR. PTO.]:[AGRUP. VALOR. PTO.]]=$B99,IF(DATOS_[[Check Periodo Ref.]:[Check Periodo Ref.]]="Dentro",DATOS_[Conc.Sal.27]))))),
0)</f>
        <v>0</v>
      </c>
      <c r="AG100" s="93">
        <f t="array" ref="AG100">IFERROR(
AVERAGE((IF(DATOS_[[Sexo]:[Sexo]]=$B100,IF(DATOS_[[AGRUP. VALOR. PTO.]:[AGRUP. VALOR. PTO.]]=$B99,IF(DATOS_[[Check Periodo Ref.]:[Check Periodo Ref.]]="Dentro",DATOS_[Conc.Sal.28]))))),
0)</f>
        <v>0</v>
      </c>
      <c r="AH100" s="93">
        <f t="array" ref="AH100">IFERROR(
AVERAGE((IF(DATOS_[[Sexo]:[Sexo]]=$B100,IF(DATOS_[[AGRUP. VALOR. PTO.]:[AGRUP. VALOR. PTO.]]=$B99,IF(DATOS_[[Check Periodo Ref.]:[Check Periodo Ref.]]="Dentro",DATOS_[Conc.Sal.29]))))),
0)</f>
        <v>0</v>
      </c>
      <c r="AI100" s="93">
        <f t="array" ref="AI100">IFERROR(
AVERAGE((IF(DATOS_[[Sexo]:[Sexo]]=$B100,IF(DATOS_[[AGRUP. VALOR. PTO.]:[AGRUP. VALOR. PTO.]]=$B99,IF(DATOS_[[Check Periodo Ref.]:[Check Periodo Ref.]]="Dentro",DATOS_[Conc.Sal.30]))))),
0)</f>
        <v>0</v>
      </c>
      <c r="AJ100" s="94">
        <f t="array" ref="AJ100">IFERROR(
AVERAGE(IF(DATOS_[Sexo]=$B100,IF(DATOS_[AGRUP. VALOR. PTO.]=$B99,IF(DATOS_[Check Periodo Ref.]="Dentro",DATOS_[Tot COMPL.SAL Ef],FALSE)))),
0)</f>
        <v>0</v>
      </c>
      <c r="AK100" s="96">
        <f t="array" ref="AK100">IFERROR(
AVERAGE(IF(DATOS_[Sexo]=$B100,IF(DATOS_[AGRUP. VALOR. PTO.]=$B99,IF(DATOS_[Check Periodo Ref.]="Dentro",DATOS_[TOTAL SALARIO Ef],FALSE)))),
0)</f>
        <v>0</v>
      </c>
      <c r="AL100" s="95">
        <f t="array" ref="AL100">IFERROR(
AVERAGE((IF(DATOS_[[Sexo]:[Sexo]]=$B100,IF(DATOS_[[AGRUP. VALOR. PTO.]:[AGRUP. VALOR. PTO.]]=$B99,IF(DATOS_[[Check Periodo Ref.]:[Check Periodo Ref.]]="Dentro",DATOS_[C.Extra.01]))))),
0)</f>
        <v>0</v>
      </c>
      <c r="AM100" s="95">
        <f t="array" ref="AM100">IFERROR(
AVERAGE((IF(DATOS_[[Sexo]:[Sexo]]=$B100,IF(DATOS_[[AGRUP. VALOR. PTO.]:[AGRUP. VALOR. PTO.]]=$B99,IF(DATOS_[[Check Periodo Ref.]:[Check Periodo Ref.]]="Dentro",DATOS_[C.Extra.02]))))),
0)</f>
        <v>0</v>
      </c>
      <c r="AN100" s="95">
        <f t="array" ref="AN100">IFERROR(
AVERAGE((IF(DATOS_[[Sexo]:[Sexo]]=$B100,IF(DATOS_[[AGRUP. VALOR. PTO.]:[AGRUP. VALOR. PTO.]]=$B99,IF(DATOS_[[Check Periodo Ref.]:[Check Periodo Ref.]]="Dentro",DATOS_[C.Extra.03]))))),
0)</f>
        <v>0</v>
      </c>
      <c r="AO100" s="95">
        <f t="array" ref="AO100">IFERROR(
AVERAGE((IF(DATOS_[[Sexo]:[Sexo]]=$B100,IF(DATOS_[[AGRUP. VALOR. PTO.]:[AGRUP. VALOR. PTO.]]=$B99,IF(DATOS_[[Check Periodo Ref.]:[Check Periodo Ref.]]="Dentro",DATOS_[C.Extra.04]))))),
0)</f>
        <v>0</v>
      </c>
      <c r="AP100" s="95">
        <f t="array" ref="AP100">IFERROR(
AVERAGE((IF(DATOS_[[Sexo]:[Sexo]]=$B100,IF(DATOS_[[AGRUP. VALOR. PTO.]:[AGRUP. VALOR. PTO.]]=$B99,IF(DATOS_[[Check Periodo Ref.]:[Check Periodo Ref.]]="Dentro",DATOS_[C.Extra.05]))))),
0)</f>
        <v>0</v>
      </c>
      <c r="AQ100" s="97">
        <f t="array" ref="AQ100">IFERROR(
AVERAGE(IF(DATOS_[Sexo]=$B100,IF(DATOS_[AGRUP. VALOR. PTO.]=$B99,IF(DATOS_[Check Periodo Ref.]="Dentro",DATOS_[Tot Extrasalarial Ef],FALSE)))),
0)</f>
        <v>0</v>
      </c>
      <c r="AR100" s="98">
        <f t="array" ref="AR100">IFERROR(
AVERAGE(IF(DATOS_[Sexo]=$B100,IF(DATOS_[AGRUP. VALOR. PTO.]=$B99,IF(DATOS_[Check Periodo Ref.]="Dentro",DATOS_[TOTAL Retrib Ef],FALSE)))),
0)</f>
        <v>0</v>
      </c>
    </row>
    <row r="101" spans="1:44" x14ac:dyDescent="0.3">
      <c r="A101" s="48" t="str">
        <f t="shared" ref="A101" si="118">+A100</f>
        <v>[ocultar]</v>
      </c>
      <c r="B101" s="46" t="s">
        <v>163</v>
      </c>
      <c r="C101" s="45">
        <f t="array" ref="C101">SUM(IF($B101=DATOS_[Sexo],
IF($B99=DATOS_[AGRUP. VALOR. PTO.],
IF("Dentro"=DATOS_[Check Periodo Ref.],
1/(COUNTIFS(DATOS_[Sexo],$B101,DATOS_[AGRUP. VALOR. PTO.],$B99,DATOS_[Check Periodo Ref.],"Dentro",DATOS_[id],DATOS_[id]))))))</f>
        <v>0</v>
      </c>
      <c r="D101" s="47">
        <f>COUNTIFS(DATOS_[AGRUP. VALOR. PTO.],$B99,DATOS_[Sexo],$B101,DATOS_[Check Periodo Ref.],"Dentro")</f>
        <v>0</v>
      </c>
      <c r="E101" s="92">
        <f t="array" ref="E101">IFERROR(
AVERAGE(IF(DATOS_[Sexo]=$B101,IF(DATOS_[AGRUP. VALOR. PTO.]=$B99,IF(DATOS_[Check Periodo Ref.]="Dentro",DATOS_[SALARIO BASE Ef],FALSE)))),
0)</f>
        <v>0</v>
      </c>
      <c r="F101" s="93">
        <f t="array" ref="F101">IFERROR(
AVERAGE((IF(DATOS_[[Sexo]:[Sexo]]=$B101,IF(DATOS_[[AGRUP. VALOR. PTO.]:[AGRUP. VALOR. PTO.]]=$B99,IF(DATOS_[[Check Periodo Ref.]:[Check Periodo Ref.]]="Dentro",DATOS_[Conc.Sal.01]))))),
0)</f>
        <v>0</v>
      </c>
      <c r="G101" s="93">
        <f t="array" ref="G101">IFERROR(
AVERAGE((IF(DATOS_[[Sexo]:[Sexo]]=$B101,IF(DATOS_[[AGRUP. VALOR. PTO.]:[AGRUP. VALOR. PTO.]]=$B99,IF(DATOS_[[Check Periodo Ref.]:[Check Periodo Ref.]]="Dentro",DATOS_[Conc.Sal.02]))))),
0)</f>
        <v>0</v>
      </c>
      <c r="H101" s="93">
        <f t="array" ref="H101">IFERROR(
AVERAGE((IF(DATOS_[[Sexo]:[Sexo]]=$B101,IF(DATOS_[[AGRUP. VALOR. PTO.]:[AGRUP. VALOR. PTO.]]=$B99,IF(DATOS_[[Check Periodo Ref.]:[Check Periodo Ref.]]="Dentro",DATOS_[Conc.Sal.03]))))),
0)</f>
        <v>0</v>
      </c>
      <c r="I101" s="93">
        <f t="array" ref="I101">IFERROR(
AVERAGE((IF(DATOS_[[Sexo]:[Sexo]]=$B101,IF(DATOS_[[AGRUP. VALOR. PTO.]:[AGRUP. VALOR. PTO.]]=$B99,IF(DATOS_[[Check Periodo Ref.]:[Check Periodo Ref.]]="Dentro",DATOS_[Conc.Sal.04]))))),
0)</f>
        <v>0</v>
      </c>
      <c r="J101" s="93">
        <f t="array" ref="J101">IFERROR(
AVERAGE((IF(DATOS_[[Sexo]:[Sexo]]=$B101,IF(DATOS_[[AGRUP. VALOR. PTO.]:[AGRUP. VALOR. PTO.]]=$B99,IF(DATOS_[[Check Periodo Ref.]:[Check Periodo Ref.]]="Dentro",DATOS_[Conc.Sal.05]))))),
0)</f>
        <v>0</v>
      </c>
      <c r="K101" s="93">
        <f t="array" ref="K101">IFERROR(
AVERAGE((IF(DATOS_[[Sexo]:[Sexo]]=$B101,IF(DATOS_[[AGRUP. VALOR. PTO.]:[AGRUP. VALOR. PTO.]]=$B99,IF(DATOS_[[Check Periodo Ref.]:[Check Periodo Ref.]]="Dentro",DATOS_[Conc.Sal.06]))))),
0)</f>
        <v>0</v>
      </c>
      <c r="L101" s="93">
        <f t="array" ref="L101">IFERROR(
AVERAGE((IF(DATOS_[[Sexo]:[Sexo]]=$B101,IF(DATOS_[[AGRUP. VALOR. PTO.]:[AGRUP. VALOR. PTO.]]=$B99,IF(DATOS_[[Check Periodo Ref.]:[Check Periodo Ref.]]="Dentro",DATOS_[Conc.Sal.07]))))),
0)</f>
        <v>0</v>
      </c>
      <c r="M101" s="93">
        <f t="array" ref="M101">IFERROR(
AVERAGE((IF(DATOS_[[Sexo]:[Sexo]]=$B101,IF(DATOS_[[AGRUP. VALOR. PTO.]:[AGRUP. VALOR. PTO.]]=$B99,IF(DATOS_[[Check Periodo Ref.]:[Check Periodo Ref.]]="Dentro",DATOS_[Conc.Sal.08]))))),
0)</f>
        <v>0</v>
      </c>
      <c r="N101" s="93">
        <f t="array" ref="N101">IFERROR(
AVERAGE((IF(DATOS_[[Sexo]:[Sexo]]=$B101,IF(DATOS_[[AGRUP. VALOR. PTO.]:[AGRUP. VALOR. PTO.]]=$B99,IF(DATOS_[[Check Periodo Ref.]:[Check Periodo Ref.]]="Dentro",DATOS_[Conc.Sal.09]))))),
0)</f>
        <v>0</v>
      </c>
      <c r="O101" s="93">
        <f t="array" ref="O101">IFERROR(
AVERAGE((IF(DATOS_[[Sexo]:[Sexo]]=$B101,IF(DATOS_[[AGRUP. VALOR. PTO.]:[AGRUP. VALOR. PTO.]]=$B99,IF(DATOS_[[Check Periodo Ref.]:[Check Periodo Ref.]]="Dentro",DATOS_[Conc.Sal.10]))))),
0)</f>
        <v>0</v>
      </c>
      <c r="P101" s="93">
        <f t="array" ref="P101">IFERROR(
AVERAGE((IF(DATOS_[[Sexo]:[Sexo]]=$B101,IF(DATOS_[[AGRUP. VALOR. PTO.]:[AGRUP. VALOR. PTO.]]=$B99,IF(DATOS_[[Check Periodo Ref.]:[Check Periodo Ref.]]="Dentro",DATOS_[Conc.Sal.11]))))),
0)</f>
        <v>0</v>
      </c>
      <c r="Q101" s="93">
        <f t="array" ref="Q101">IFERROR(
AVERAGE((IF(DATOS_[[Sexo]:[Sexo]]=$B101,IF(DATOS_[[AGRUP. VALOR. PTO.]:[AGRUP. VALOR. PTO.]]=$B99,IF(DATOS_[[Check Periodo Ref.]:[Check Periodo Ref.]]="Dentro",DATOS_[Conc.Sal.12]))))),
0)</f>
        <v>0</v>
      </c>
      <c r="R101" s="93">
        <f t="array" ref="R101">IFERROR(
AVERAGE((IF(DATOS_[[Sexo]:[Sexo]]=$B101,IF(DATOS_[[AGRUP. VALOR. PTO.]:[AGRUP. VALOR. PTO.]]=$B99,IF(DATOS_[[Check Periodo Ref.]:[Check Periodo Ref.]]="Dentro",DATOS_[Conc.Sal.13]))))),
0)</f>
        <v>0</v>
      </c>
      <c r="S101" s="93">
        <f t="array" ref="S101">IFERROR(
AVERAGE((IF(DATOS_[[Sexo]:[Sexo]]=$B101,IF(DATOS_[[AGRUP. VALOR. PTO.]:[AGRUP. VALOR. PTO.]]=$B99,IF(DATOS_[[Check Periodo Ref.]:[Check Periodo Ref.]]="Dentro",DATOS_[Conc.Sal.14]))))),
0)</f>
        <v>0</v>
      </c>
      <c r="T101" s="93">
        <f t="array" ref="T101">IFERROR(
AVERAGE((IF(DATOS_[[Sexo]:[Sexo]]=$B101,IF(DATOS_[[AGRUP. VALOR. PTO.]:[AGRUP. VALOR. PTO.]]=$B99,IF(DATOS_[[Check Periodo Ref.]:[Check Periodo Ref.]]="Dentro",DATOS_[Conc.Sal.15]))))),
0)</f>
        <v>0</v>
      </c>
      <c r="U101" s="93">
        <f t="array" ref="U101">IFERROR(
AVERAGE((IF(DATOS_[[Sexo]:[Sexo]]=$B101,IF(DATOS_[[AGRUP. VALOR. PTO.]:[AGRUP. VALOR. PTO.]]=$B99,IF(DATOS_[[Check Periodo Ref.]:[Check Periodo Ref.]]="Dentro",DATOS_[Conc.Sal.16]))))),
0)</f>
        <v>0</v>
      </c>
      <c r="V101" s="93">
        <f t="array" ref="V101">IFERROR(
AVERAGE((IF(DATOS_[[Sexo]:[Sexo]]=$B101,IF(DATOS_[[AGRUP. VALOR. PTO.]:[AGRUP. VALOR. PTO.]]=$B99,IF(DATOS_[[Check Periodo Ref.]:[Check Periodo Ref.]]="Dentro",DATOS_[Conc.Sal.17]))))),
0)</f>
        <v>0</v>
      </c>
      <c r="W101" s="93">
        <f t="array" ref="W101">IFERROR(
AVERAGE((IF(DATOS_[[Sexo]:[Sexo]]=$B101,IF(DATOS_[[AGRUP. VALOR. PTO.]:[AGRUP. VALOR. PTO.]]=$B99,IF(DATOS_[[Check Periodo Ref.]:[Check Periodo Ref.]]="Dentro",DATOS_[Conc.Sal.18]))))),
0)</f>
        <v>0</v>
      </c>
      <c r="X101" s="93">
        <f t="array" ref="X101">IFERROR(
AVERAGE((IF(DATOS_[[Sexo]:[Sexo]]=$B101,IF(DATOS_[[AGRUP. VALOR. PTO.]:[AGRUP. VALOR. PTO.]]=$B99,IF(DATOS_[[Check Periodo Ref.]:[Check Periodo Ref.]]="Dentro",DATOS_[Conc.Sal.19]))))),
0)</f>
        <v>0</v>
      </c>
      <c r="Y101" s="93">
        <f t="array" ref="Y101">IFERROR(
AVERAGE((IF(DATOS_[[Sexo]:[Sexo]]=$B101,IF(DATOS_[[AGRUP. VALOR. PTO.]:[AGRUP. VALOR. PTO.]]=$B99,IF(DATOS_[[Check Periodo Ref.]:[Check Periodo Ref.]]="Dentro",DATOS_[Conc.Sal.20]))))),
0)</f>
        <v>0</v>
      </c>
      <c r="Z101" s="93">
        <f t="array" ref="Z101">IFERROR(
AVERAGE((IF(DATOS_[[Sexo]:[Sexo]]=$B101,IF(DATOS_[[AGRUP. VALOR. PTO.]:[AGRUP. VALOR. PTO.]]=$B99,IF(DATOS_[[Check Periodo Ref.]:[Check Periodo Ref.]]="Dentro",DATOS_[Conc.Sal.21]))))),
0)</f>
        <v>0</v>
      </c>
      <c r="AA101" s="93">
        <f t="array" ref="AA101">IFERROR(
AVERAGE((IF(DATOS_[[Sexo]:[Sexo]]=$B101,IF(DATOS_[[AGRUP. VALOR. PTO.]:[AGRUP. VALOR. PTO.]]=$B99,IF(DATOS_[[Check Periodo Ref.]:[Check Periodo Ref.]]="Dentro",DATOS_[Conc.Sal.22]))))),
0)</f>
        <v>0</v>
      </c>
      <c r="AB101" s="93">
        <f t="array" ref="AB101">IFERROR(
AVERAGE((IF(DATOS_[[Sexo]:[Sexo]]=$B101,IF(DATOS_[[AGRUP. VALOR. PTO.]:[AGRUP. VALOR. PTO.]]=$B99,IF(DATOS_[[Check Periodo Ref.]:[Check Periodo Ref.]]="Dentro",DATOS_[Conc.Sal.23]))))),
0)</f>
        <v>0</v>
      </c>
      <c r="AC101" s="93">
        <f t="array" ref="AC101">IFERROR(
AVERAGE((IF(DATOS_[[Sexo]:[Sexo]]=$B101,IF(DATOS_[[AGRUP. VALOR. PTO.]:[AGRUP. VALOR. PTO.]]=$B99,IF(DATOS_[[Check Periodo Ref.]:[Check Periodo Ref.]]="Dentro",DATOS_[Conc.Sal.24]))))),
0)</f>
        <v>0</v>
      </c>
      <c r="AD101" s="93">
        <f t="array" ref="AD101">IFERROR(
AVERAGE((IF(DATOS_[[Sexo]:[Sexo]]=$B101,IF(DATOS_[[AGRUP. VALOR. PTO.]:[AGRUP. VALOR. PTO.]]=$B99,IF(DATOS_[[Check Periodo Ref.]:[Check Periodo Ref.]]="Dentro",DATOS_[Conc.Sal.25]))))),
0)</f>
        <v>0</v>
      </c>
      <c r="AE101" s="93">
        <f t="array" ref="AE101">IFERROR(
AVERAGE((IF(DATOS_[[Sexo]:[Sexo]]=$B101,IF(DATOS_[[AGRUP. VALOR. PTO.]:[AGRUP. VALOR. PTO.]]=$B99,IF(DATOS_[[Check Periodo Ref.]:[Check Periodo Ref.]]="Dentro",DATOS_[Conc.Sal.26]))))),
0)</f>
        <v>0</v>
      </c>
      <c r="AF101" s="93">
        <f t="array" ref="AF101">IFERROR(
AVERAGE((IF(DATOS_[[Sexo]:[Sexo]]=$B101,IF(DATOS_[[AGRUP. VALOR. PTO.]:[AGRUP. VALOR. PTO.]]=$B99,IF(DATOS_[[Check Periodo Ref.]:[Check Periodo Ref.]]="Dentro",DATOS_[Conc.Sal.27]))))),
0)</f>
        <v>0</v>
      </c>
      <c r="AG101" s="93">
        <f t="array" ref="AG101">IFERROR(
AVERAGE((IF(DATOS_[[Sexo]:[Sexo]]=$B101,IF(DATOS_[[AGRUP. VALOR. PTO.]:[AGRUP. VALOR. PTO.]]=$B99,IF(DATOS_[[Check Periodo Ref.]:[Check Periodo Ref.]]="Dentro",DATOS_[Conc.Sal.28]))))),
0)</f>
        <v>0</v>
      </c>
      <c r="AH101" s="93">
        <f t="array" ref="AH101">IFERROR(
AVERAGE((IF(DATOS_[[Sexo]:[Sexo]]=$B101,IF(DATOS_[[AGRUP. VALOR. PTO.]:[AGRUP. VALOR. PTO.]]=$B99,IF(DATOS_[[Check Periodo Ref.]:[Check Periodo Ref.]]="Dentro",DATOS_[Conc.Sal.29]))))),
0)</f>
        <v>0</v>
      </c>
      <c r="AI101" s="93">
        <f t="array" ref="AI101">IFERROR(
AVERAGE((IF(DATOS_[[Sexo]:[Sexo]]=$B101,IF(DATOS_[[AGRUP. VALOR. PTO.]:[AGRUP. VALOR. PTO.]]=$B99,IF(DATOS_[[Check Periodo Ref.]:[Check Periodo Ref.]]="Dentro",DATOS_[Conc.Sal.30]))))),
0)</f>
        <v>0</v>
      </c>
      <c r="AJ101" s="94">
        <f t="array" ref="AJ101">IFERROR(
AVERAGE(IF(DATOS_[Sexo]=$B101,IF(DATOS_[AGRUP. VALOR. PTO.]=$B99,IF(DATOS_[Check Periodo Ref.]="Dentro",DATOS_[Tot COMPL.SAL Ef],FALSE)))),
0)</f>
        <v>0</v>
      </c>
      <c r="AK101" s="96">
        <f t="array" ref="AK101">IFERROR(
AVERAGE(IF(DATOS_[Sexo]=$B101,IF(DATOS_[AGRUP. VALOR. PTO.]=$B99,IF(DATOS_[Check Periodo Ref.]="Dentro",DATOS_[TOTAL SALARIO Ef],FALSE)))),
0)</f>
        <v>0</v>
      </c>
      <c r="AL101" s="95">
        <f t="array" ref="AL101">IFERROR(
AVERAGE((IF(DATOS_[[Sexo]:[Sexo]]=$B101,IF(DATOS_[[AGRUP. VALOR. PTO.]:[AGRUP. VALOR. PTO.]]=$B99,IF(DATOS_[[Check Periodo Ref.]:[Check Periodo Ref.]]="Dentro",DATOS_[C.Extra.01]))))),
0)</f>
        <v>0</v>
      </c>
      <c r="AM101" s="95">
        <f t="array" ref="AM101">IFERROR(
AVERAGE((IF(DATOS_[[Sexo]:[Sexo]]=$B101,IF(DATOS_[[AGRUP. VALOR. PTO.]:[AGRUP. VALOR. PTO.]]=$B99,IF(DATOS_[[Check Periodo Ref.]:[Check Periodo Ref.]]="Dentro",DATOS_[C.Extra.02]))))),
0)</f>
        <v>0</v>
      </c>
      <c r="AN101" s="95">
        <f t="array" ref="AN101">IFERROR(
AVERAGE((IF(DATOS_[[Sexo]:[Sexo]]=$B101,IF(DATOS_[[AGRUP. VALOR. PTO.]:[AGRUP. VALOR. PTO.]]=$B99,IF(DATOS_[[Check Periodo Ref.]:[Check Periodo Ref.]]="Dentro",DATOS_[C.Extra.03]))))),
0)</f>
        <v>0</v>
      </c>
      <c r="AO101" s="95">
        <f t="array" ref="AO101">IFERROR(
AVERAGE((IF(DATOS_[[Sexo]:[Sexo]]=$B101,IF(DATOS_[[AGRUP. VALOR. PTO.]:[AGRUP. VALOR. PTO.]]=$B99,IF(DATOS_[[Check Periodo Ref.]:[Check Periodo Ref.]]="Dentro",DATOS_[C.Extra.04]))))),
0)</f>
        <v>0</v>
      </c>
      <c r="AP101" s="95">
        <f t="array" ref="AP101">IFERROR(
AVERAGE((IF(DATOS_[[Sexo]:[Sexo]]=$B101,IF(DATOS_[[AGRUP. VALOR. PTO.]:[AGRUP. VALOR. PTO.]]=$B99,IF(DATOS_[[Check Periodo Ref.]:[Check Periodo Ref.]]="Dentro",DATOS_[C.Extra.05]))))),
0)</f>
        <v>0</v>
      </c>
      <c r="AQ101" s="97">
        <f t="array" ref="AQ101">IFERROR(
AVERAGE(IF(DATOS_[Sexo]=$B101,IF(DATOS_[AGRUP. VALOR. PTO.]=$B99,IF(DATOS_[Check Periodo Ref.]="Dentro",DATOS_[Tot Extrasalarial Ef],FALSE)))),
0)</f>
        <v>0</v>
      </c>
      <c r="AR101" s="98">
        <f t="array" ref="AR101">IFERROR(
AVERAGE(IF(DATOS_[Sexo]=$B101,IF(DATOS_[AGRUP. VALOR. PTO.]=$B99,IF(DATOS_[Check Periodo Ref.]="Dentro",DATOS_[TOTAL Retrib Ef],FALSE)))),
0)</f>
        <v>0</v>
      </c>
    </row>
    <row r="102" spans="1:44" ht="17.25" thickBot="1" x14ac:dyDescent="0.35">
      <c r="A102" s="48" t="str">
        <f t="shared" ref="A102" si="119">+A103</f>
        <v>[ocultar]</v>
      </c>
      <c r="B102" s="51" t="s">
        <v>289</v>
      </c>
      <c r="C102" s="91"/>
      <c r="D102" s="52"/>
      <c r="E102" s="139" t="str">
        <f t="shared" ref="E102:AR102" si="120">IFERROR((E103-E104)/E103,"")</f>
        <v/>
      </c>
      <c r="F102" s="179" t="str">
        <f t="shared" si="120"/>
        <v/>
      </c>
      <c r="G102" s="180" t="str">
        <f t="shared" si="120"/>
        <v/>
      </c>
      <c r="H102" s="180" t="str">
        <f t="shared" si="120"/>
        <v/>
      </c>
      <c r="I102" s="180" t="str">
        <f t="shared" si="120"/>
        <v/>
      </c>
      <c r="J102" s="181" t="str">
        <f t="shared" si="120"/>
        <v/>
      </c>
      <c r="K102" s="182" t="str">
        <f t="shared" si="120"/>
        <v/>
      </c>
      <c r="L102" s="182" t="str">
        <f t="shared" si="120"/>
        <v/>
      </c>
      <c r="M102" s="182" t="str">
        <f t="shared" si="120"/>
        <v/>
      </c>
      <c r="N102" s="182" t="str">
        <f t="shared" si="120"/>
        <v/>
      </c>
      <c r="O102" s="182" t="str">
        <f t="shared" si="120"/>
        <v/>
      </c>
      <c r="P102" s="182" t="str">
        <f t="shared" si="120"/>
        <v/>
      </c>
      <c r="Q102" s="182" t="str">
        <f t="shared" si="120"/>
        <v/>
      </c>
      <c r="R102" s="182" t="str">
        <f t="shared" si="120"/>
        <v/>
      </c>
      <c r="S102" s="182" t="str">
        <f t="shared" si="120"/>
        <v/>
      </c>
      <c r="T102" s="182" t="str">
        <f t="shared" si="120"/>
        <v/>
      </c>
      <c r="U102" s="182" t="str">
        <f t="shared" si="120"/>
        <v/>
      </c>
      <c r="V102" s="181" t="str">
        <f t="shared" si="120"/>
        <v/>
      </c>
      <c r="W102" s="181" t="str">
        <f t="shared" si="120"/>
        <v/>
      </c>
      <c r="X102" s="181" t="str">
        <f t="shared" si="120"/>
        <v/>
      </c>
      <c r="Y102" s="181" t="str">
        <f t="shared" si="120"/>
        <v/>
      </c>
      <c r="Z102" s="181" t="str">
        <f t="shared" si="120"/>
        <v/>
      </c>
      <c r="AA102" s="181" t="str">
        <f t="shared" si="120"/>
        <v/>
      </c>
      <c r="AB102" s="181" t="str">
        <f t="shared" si="120"/>
        <v/>
      </c>
      <c r="AC102" s="181" t="str">
        <f t="shared" si="120"/>
        <v/>
      </c>
      <c r="AD102" s="181" t="str">
        <f t="shared" si="120"/>
        <v/>
      </c>
      <c r="AE102" s="181" t="str">
        <f t="shared" si="120"/>
        <v/>
      </c>
      <c r="AF102" s="181" t="str">
        <f t="shared" si="120"/>
        <v/>
      </c>
      <c r="AG102" s="181" t="str">
        <f t="shared" si="120"/>
        <v/>
      </c>
      <c r="AH102" s="181" t="str">
        <f t="shared" si="120"/>
        <v/>
      </c>
      <c r="AI102" s="181" t="str">
        <f t="shared" si="120"/>
        <v/>
      </c>
      <c r="AJ102" s="140" t="str">
        <f t="shared" si="120"/>
        <v/>
      </c>
      <c r="AK102" s="143" t="str">
        <f t="shared" si="120"/>
        <v/>
      </c>
      <c r="AL102" s="184" t="str">
        <f t="shared" si="120"/>
        <v/>
      </c>
      <c r="AM102" s="184" t="str">
        <f t="shared" si="120"/>
        <v/>
      </c>
      <c r="AN102" s="184" t="str">
        <f t="shared" si="120"/>
        <v/>
      </c>
      <c r="AO102" s="184" t="str">
        <f t="shared" si="120"/>
        <v/>
      </c>
      <c r="AP102" s="184" t="str">
        <f t="shared" si="120"/>
        <v/>
      </c>
      <c r="AQ102" s="141" t="str">
        <f t="shared" si="120"/>
        <v/>
      </c>
      <c r="AR102" s="142" t="str">
        <f t="shared" si="120"/>
        <v/>
      </c>
    </row>
    <row r="103" spans="1:44" x14ac:dyDescent="0.3">
      <c r="A103" s="48" t="str">
        <f t="shared" ref="A103" si="121">+IF(C103+C104=0,"[ocultar]","")</f>
        <v>[ocultar]</v>
      </c>
      <c r="B103" s="46" t="s">
        <v>162</v>
      </c>
      <c r="C103" s="45">
        <f t="array" ref="C103">SUM(IF($B103=DATOS_[Sexo],
IF($B102=DATOS_[AGRUP. VALOR. PTO.],
IF("Dentro"=DATOS_[Check Periodo Ref.],
1/(COUNTIFS(DATOS_[Sexo],$B103,DATOS_[AGRUP. VALOR. PTO.],$B102,DATOS_[Check Periodo Ref.],"Dentro",DATOS_[id],DATOS_[id]))))))</f>
        <v>0</v>
      </c>
      <c r="D103" s="47">
        <f>COUNTIFS(DATOS_[AGRUP. VALOR. PTO.],$B102,DATOS_[Sexo],$B103,DATOS_[Check Periodo Ref.],"Dentro")</f>
        <v>0</v>
      </c>
      <c r="E103" s="92">
        <f t="array" ref="E103">IFERROR(
AVERAGE(IF(DATOS_[Sexo]=$B103,IF(DATOS_[AGRUP. VALOR. PTO.]=$B102,IF(DATOS_[Check Periodo Ref.]="Dentro",DATOS_[SALARIO BASE Ef],FALSE)))),
0)</f>
        <v>0</v>
      </c>
      <c r="F103" s="93">
        <f t="array" ref="F103">IFERROR(
AVERAGE((IF(DATOS_[[Sexo]:[Sexo]]=$B103,IF(DATOS_[[AGRUP. VALOR. PTO.]:[AGRUP. VALOR. PTO.]]=$B102,IF(DATOS_[[Check Periodo Ref.]:[Check Periodo Ref.]]="Dentro",DATOS_[Conc.Sal.01]))))),
0)</f>
        <v>0</v>
      </c>
      <c r="G103" s="93">
        <f t="array" ref="G103">IFERROR(
AVERAGE((IF(DATOS_[[Sexo]:[Sexo]]=$B103,IF(DATOS_[[AGRUP. VALOR. PTO.]:[AGRUP. VALOR. PTO.]]=$B102,IF(DATOS_[[Check Periodo Ref.]:[Check Periodo Ref.]]="Dentro",DATOS_[Conc.Sal.02]))))),
0)</f>
        <v>0</v>
      </c>
      <c r="H103" s="93">
        <f t="array" ref="H103">IFERROR(
AVERAGE((IF(DATOS_[[Sexo]:[Sexo]]=$B103,IF(DATOS_[[AGRUP. VALOR. PTO.]:[AGRUP. VALOR. PTO.]]=$B102,IF(DATOS_[[Check Periodo Ref.]:[Check Periodo Ref.]]="Dentro",DATOS_[Conc.Sal.03]))))),
0)</f>
        <v>0</v>
      </c>
      <c r="I103" s="93">
        <f t="array" ref="I103">IFERROR(
AVERAGE((IF(DATOS_[[Sexo]:[Sexo]]=$B103,IF(DATOS_[[AGRUP. VALOR. PTO.]:[AGRUP. VALOR. PTO.]]=$B102,IF(DATOS_[[Check Periodo Ref.]:[Check Periodo Ref.]]="Dentro",DATOS_[Conc.Sal.04]))))),
0)</f>
        <v>0</v>
      </c>
      <c r="J103" s="93">
        <f t="array" ref="J103">IFERROR(
AVERAGE((IF(DATOS_[[Sexo]:[Sexo]]=$B103,IF(DATOS_[[AGRUP. VALOR. PTO.]:[AGRUP. VALOR. PTO.]]=$B102,IF(DATOS_[[Check Periodo Ref.]:[Check Periodo Ref.]]="Dentro",DATOS_[Conc.Sal.05]))))),
0)</f>
        <v>0</v>
      </c>
      <c r="K103" s="93">
        <f t="array" ref="K103">IFERROR(
AVERAGE((IF(DATOS_[[Sexo]:[Sexo]]=$B103,IF(DATOS_[[AGRUP. VALOR. PTO.]:[AGRUP. VALOR. PTO.]]=$B102,IF(DATOS_[[Check Periodo Ref.]:[Check Periodo Ref.]]="Dentro",DATOS_[Conc.Sal.06]))))),
0)</f>
        <v>0</v>
      </c>
      <c r="L103" s="93">
        <f t="array" ref="L103">IFERROR(
AVERAGE((IF(DATOS_[[Sexo]:[Sexo]]=$B103,IF(DATOS_[[AGRUP. VALOR. PTO.]:[AGRUP. VALOR. PTO.]]=$B102,IF(DATOS_[[Check Periodo Ref.]:[Check Periodo Ref.]]="Dentro",DATOS_[Conc.Sal.07]))))),
0)</f>
        <v>0</v>
      </c>
      <c r="M103" s="93">
        <f t="array" ref="M103">IFERROR(
AVERAGE((IF(DATOS_[[Sexo]:[Sexo]]=$B103,IF(DATOS_[[AGRUP. VALOR. PTO.]:[AGRUP. VALOR. PTO.]]=$B102,IF(DATOS_[[Check Periodo Ref.]:[Check Periodo Ref.]]="Dentro",DATOS_[Conc.Sal.08]))))),
0)</f>
        <v>0</v>
      </c>
      <c r="N103" s="93">
        <f t="array" ref="N103">IFERROR(
AVERAGE((IF(DATOS_[[Sexo]:[Sexo]]=$B103,IF(DATOS_[[AGRUP. VALOR. PTO.]:[AGRUP. VALOR. PTO.]]=$B102,IF(DATOS_[[Check Periodo Ref.]:[Check Periodo Ref.]]="Dentro",DATOS_[Conc.Sal.09]))))),
0)</f>
        <v>0</v>
      </c>
      <c r="O103" s="93">
        <f t="array" ref="O103">IFERROR(
AVERAGE((IF(DATOS_[[Sexo]:[Sexo]]=$B103,IF(DATOS_[[AGRUP. VALOR. PTO.]:[AGRUP. VALOR. PTO.]]=$B102,IF(DATOS_[[Check Periodo Ref.]:[Check Periodo Ref.]]="Dentro",DATOS_[Conc.Sal.10]))))),
0)</f>
        <v>0</v>
      </c>
      <c r="P103" s="93">
        <f t="array" ref="P103">IFERROR(
AVERAGE((IF(DATOS_[[Sexo]:[Sexo]]=$B103,IF(DATOS_[[AGRUP. VALOR. PTO.]:[AGRUP. VALOR. PTO.]]=$B102,IF(DATOS_[[Check Periodo Ref.]:[Check Periodo Ref.]]="Dentro",DATOS_[Conc.Sal.11]))))),
0)</f>
        <v>0</v>
      </c>
      <c r="Q103" s="93">
        <f t="array" ref="Q103">IFERROR(
AVERAGE((IF(DATOS_[[Sexo]:[Sexo]]=$B103,IF(DATOS_[[AGRUP. VALOR. PTO.]:[AGRUP. VALOR. PTO.]]=$B102,IF(DATOS_[[Check Periodo Ref.]:[Check Periodo Ref.]]="Dentro",DATOS_[Conc.Sal.12]))))),
0)</f>
        <v>0</v>
      </c>
      <c r="R103" s="93">
        <f t="array" ref="R103">IFERROR(
AVERAGE((IF(DATOS_[[Sexo]:[Sexo]]=$B103,IF(DATOS_[[AGRUP. VALOR. PTO.]:[AGRUP. VALOR. PTO.]]=$B102,IF(DATOS_[[Check Periodo Ref.]:[Check Periodo Ref.]]="Dentro",DATOS_[Conc.Sal.13]))))),
0)</f>
        <v>0</v>
      </c>
      <c r="S103" s="93">
        <f t="array" ref="S103">IFERROR(
AVERAGE((IF(DATOS_[[Sexo]:[Sexo]]=$B103,IF(DATOS_[[AGRUP. VALOR. PTO.]:[AGRUP. VALOR. PTO.]]=$B102,IF(DATOS_[[Check Periodo Ref.]:[Check Periodo Ref.]]="Dentro",DATOS_[Conc.Sal.14]))))),
0)</f>
        <v>0</v>
      </c>
      <c r="T103" s="93">
        <f t="array" ref="T103">IFERROR(
AVERAGE((IF(DATOS_[[Sexo]:[Sexo]]=$B103,IF(DATOS_[[AGRUP. VALOR. PTO.]:[AGRUP. VALOR. PTO.]]=$B102,IF(DATOS_[[Check Periodo Ref.]:[Check Periodo Ref.]]="Dentro",DATOS_[Conc.Sal.15]))))),
0)</f>
        <v>0</v>
      </c>
      <c r="U103" s="93">
        <f t="array" ref="U103">IFERROR(
AVERAGE((IF(DATOS_[[Sexo]:[Sexo]]=$B103,IF(DATOS_[[AGRUP. VALOR. PTO.]:[AGRUP. VALOR. PTO.]]=$B102,IF(DATOS_[[Check Periodo Ref.]:[Check Periodo Ref.]]="Dentro",DATOS_[Conc.Sal.16]))))),
0)</f>
        <v>0</v>
      </c>
      <c r="V103" s="93">
        <f t="array" ref="V103">IFERROR(
AVERAGE((IF(DATOS_[[Sexo]:[Sexo]]=$B103,IF(DATOS_[[AGRUP. VALOR. PTO.]:[AGRUP. VALOR. PTO.]]=$B102,IF(DATOS_[[Check Periodo Ref.]:[Check Periodo Ref.]]="Dentro",DATOS_[Conc.Sal.17]))))),
0)</f>
        <v>0</v>
      </c>
      <c r="W103" s="93">
        <f t="array" ref="W103">IFERROR(
AVERAGE((IF(DATOS_[[Sexo]:[Sexo]]=$B103,IF(DATOS_[[AGRUP. VALOR. PTO.]:[AGRUP. VALOR. PTO.]]=$B102,IF(DATOS_[[Check Periodo Ref.]:[Check Periodo Ref.]]="Dentro",DATOS_[Conc.Sal.18]))))),
0)</f>
        <v>0</v>
      </c>
      <c r="X103" s="93">
        <f t="array" ref="X103">IFERROR(
AVERAGE((IF(DATOS_[[Sexo]:[Sexo]]=$B103,IF(DATOS_[[AGRUP. VALOR. PTO.]:[AGRUP. VALOR. PTO.]]=$B102,IF(DATOS_[[Check Periodo Ref.]:[Check Periodo Ref.]]="Dentro",DATOS_[Conc.Sal.19]))))),
0)</f>
        <v>0</v>
      </c>
      <c r="Y103" s="93">
        <f t="array" ref="Y103">IFERROR(
AVERAGE((IF(DATOS_[[Sexo]:[Sexo]]=$B103,IF(DATOS_[[AGRUP. VALOR. PTO.]:[AGRUP. VALOR. PTO.]]=$B102,IF(DATOS_[[Check Periodo Ref.]:[Check Periodo Ref.]]="Dentro",DATOS_[Conc.Sal.20]))))),
0)</f>
        <v>0</v>
      </c>
      <c r="Z103" s="93">
        <f t="array" ref="Z103">IFERROR(
AVERAGE((IF(DATOS_[[Sexo]:[Sexo]]=$B103,IF(DATOS_[[AGRUP. VALOR. PTO.]:[AGRUP. VALOR. PTO.]]=$B102,IF(DATOS_[[Check Periodo Ref.]:[Check Periodo Ref.]]="Dentro",DATOS_[Conc.Sal.21]))))),
0)</f>
        <v>0</v>
      </c>
      <c r="AA103" s="93">
        <f t="array" ref="AA103">IFERROR(
AVERAGE((IF(DATOS_[[Sexo]:[Sexo]]=$B103,IF(DATOS_[[AGRUP. VALOR. PTO.]:[AGRUP. VALOR. PTO.]]=$B102,IF(DATOS_[[Check Periodo Ref.]:[Check Periodo Ref.]]="Dentro",DATOS_[Conc.Sal.22]))))),
0)</f>
        <v>0</v>
      </c>
      <c r="AB103" s="93">
        <f t="array" ref="AB103">IFERROR(
AVERAGE((IF(DATOS_[[Sexo]:[Sexo]]=$B103,IF(DATOS_[[AGRUP. VALOR. PTO.]:[AGRUP. VALOR. PTO.]]=$B102,IF(DATOS_[[Check Periodo Ref.]:[Check Periodo Ref.]]="Dentro",DATOS_[Conc.Sal.23]))))),
0)</f>
        <v>0</v>
      </c>
      <c r="AC103" s="93">
        <f t="array" ref="AC103">IFERROR(
AVERAGE((IF(DATOS_[[Sexo]:[Sexo]]=$B103,IF(DATOS_[[AGRUP. VALOR. PTO.]:[AGRUP. VALOR. PTO.]]=$B102,IF(DATOS_[[Check Periodo Ref.]:[Check Periodo Ref.]]="Dentro",DATOS_[Conc.Sal.24]))))),
0)</f>
        <v>0</v>
      </c>
      <c r="AD103" s="93">
        <f t="array" ref="AD103">IFERROR(
AVERAGE((IF(DATOS_[[Sexo]:[Sexo]]=$B103,IF(DATOS_[[AGRUP. VALOR. PTO.]:[AGRUP. VALOR. PTO.]]=$B102,IF(DATOS_[[Check Periodo Ref.]:[Check Periodo Ref.]]="Dentro",DATOS_[Conc.Sal.25]))))),
0)</f>
        <v>0</v>
      </c>
      <c r="AE103" s="93">
        <f t="array" ref="AE103">IFERROR(
AVERAGE((IF(DATOS_[[Sexo]:[Sexo]]=$B103,IF(DATOS_[[AGRUP. VALOR. PTO.]:[AGRUP. VALOR. PTO.]]=$B102,IF(DATOS_[[Check Periodo Ref.]:[Check Periodo Ref.]]="Dentro",DATOS_[Conc.Sal.26]))))),
0)</f>
        <v>0</v>
      </c>
      <c r="AF103" s="93">
        <f t="array" ref="AF103">IFERROR(
AVERAGE((IF(DATOS_[[Sexo]:[Sexo]]=$B103,IF(DATOS_[[AGRUP. VALOR. PTO.]:[AGRUP. VALOR. PTO.]]=$B102,IF(DATOS_[[Check Periodo Ref.]:[Check Periodo Ref.]]="Dentro",DATOS_[Conc.Sal.27]))))),
0)</f>
        <v>0</v>
      </c>
      <c r="AG103" s="93">
        <f t="array" ref="AG103">IFERROR(
AVERAGE((IF(DATOS_[[Sexo]:[Sexo]]=$B103,IF(DATOS_[[AGRUP. VALOR. PTO.]:[AGRUP. VALOR. PTO.]]=$B102,IF(DATOS_[[Check Periodo Ref.]:[Check Periodo Ref.]]="Dentro",DATOS_[Conc.Sal.28]))))),
0)</f>
        <v>0</v>
      </c>
      <c r="AH103" s="93">
        <f t="array" ref="AH103">IFERROR(
AVERAGE((IF(DATOS_[[Sexo]:[Sexo]]=$B103,IF(DATOS_[[AGRUP. VALOR. PTO.]:[AGRUP. VALOR. PTO.]]=$B102,IF(DATOS_[[Check Periodo Ref.]:[Check Periodo Ref.]]="Dentro",DATOS_[Conc.Sal.29]))))),
0)</f>
        <v>0</v>
      </c>
      <c r="AI103" s="93">
        <f t="array" ref="AI103">IFERROR(
AVERAGE((IF(DATOS_[[Sexo]:[Sexo]]=$B103,IF(DATOS_[[AGRUP. VALOR. PTO.]:[AGRUP. VALOR. PTO.]]=$B102,IF(DATOS_[[Check Periodo Ref.]:[Check Periodo Ref.]]="Dentro",DATOS_[Conc.Sal.30]))))),
0)</f>
        <v>0</v>
      </c>
      <c r="AJ103" s="94">
        <f t="array" ref="AJ103">IFERROR(
AVERAGE(IF(DATOS_[Sexo]=$B103,IF(DATOS_[AGRUP. VALOR. PTO.]=$B102,IF(DATOS_[Check Periodo Ref.]="Dentro",DATOS_[Tot COMPL.SAL Ef],FALSE)))),
0)</f>
        <v>0</v>
      </c>
      <c r="AK103" s="96">
        <f t="array" ref="AK103">IFERROR(
AVERAGE(IF(DATOS_[Sexo]=$B103,IF(DATOS_[AGRUP. VALOR. PTO.]=$B102,IF(DATOS_[Check Periodo Ref.]="Dentro",DATOS_[TOTAL SALARIO Ef],FALSE)))),
0)</f>
        <v>0</v>
      </c>
      <c r="AL103" s="95">
        <f t="array" ref="AL103">IFERROR(
AVERAGE((IF(DATOS_[[Sexo]:[Sexo]]=$B103,IF(DATOS_[[AGRUP. VALOR. PTO.]:[AGRUP. VALOR. PTO.]]=$B102,IF(DATOS_[[Check Periodo Ref.]:[Check Periodo Ref.]]="Dentro",DATOS_[C.Extra.01]))))),
0)</f>
        <v>0</v>
      </c>
      <c r="AM103" s="95">
        <f t="array" ref="AM103">IFERROR(
AVERAGE((IF(DATOS_[[Sexo]:[Sexo]]=$B103,IF(DATOS_[[AGRUP. VALOR. PTO.]:[AGRUP. VALOR. PTO.]]=$B102,IF(DATOS_[[Check Periodo Ref.]:[Check Periodo Ref.]]="Dentro",DATOS_[C.Extra.02]))))),
0)</f>
        <v>0</v>
      </c>
      <c r="AN103" s="95">
        <f t="array" ref="AN103">IFERROR(
AVERAGE((IF(DATOS_[[Sexo]:[Sexo]]=$B103,IF(DATOS_[[AGRUP. VALOR. PTO.]:[AGRUP. VALOR. PTO.]]=$B102,IF(DATOS_[[Check Periodo Ref.]:[Check Periodo Ref.]]="Dentro",DATOS_[C.Extra.03]))))),
0)</f>
        <v>0</v>
      </c>
      <c r="AO103" s="95">
        <f t="array" ref="AO103">IFERROR(
AVERAGE((IF(DATOS_[[Sexo]:[Sexo]]=$B103,IF(DATOS_[[AGRUP. VALOR. PTO.]:[AGRUP. VALOR. PTO.]]=$B102,IF(DATOS_[[Check Periodo Ref.]:[Check Periodo Ref.]]="Dentro",DATOS_[C.Extra.04]))))),
0)</f>
        <v>0</v>
      </c>
      <c r="AP103" s="95">
        <f t="array" ref="AP103">IFERROR(
AVERAGE((IF(DATOS_[[Sexo]:[Sexo]]=$B103,IF(DATOS_[[AGRUP. VALOR. PTO.]:[AGRUP. VALOR. PTO.]]=$B102,IF(DATOS_[[Check Periodo Ref.]:[Check Periodo Ref.]]="Dentro",DATOS_[C.Extra.05]))))),
0)</f>
        <v>0</v>
      </c>
      <c r="AQ103" s="97">
        <f t="array" ref="AQ103">IFERROR(
AVERAGE(IF(DATOS_[Sexo]=$B103,IF(DATOS_[AGRUP. VALOR. PTO.]=$B102,IF(DATOS_[Check Periodo Ref.]="Dentro",DATOS_[Tot Extrasalarial Ef],FALSE)))),
0)</f>
        <v>0</v>
      </c>
      <c r="AR103" s="98">
        <f t="array" ref="AR103">IFERROR(
AVERAGE(IF(DATOS_[Sexo]=$B103,IF(DATOS_[AGRUP. VALOR. PTO.]=$B102,IF(DATOS_[Check Periodo Ref.]="Dentro",DATOS_[TOTAL Retrib Ef],FALSE)))),
0)</f>
        <v>0</v>
      </c>
    </row>
    <row r="104" spans="1:44" x14ac:dyDescent="0.3">
      <c r="A104" s="48" t="str">
        <f t="shared" ref="A104" si="122">+A103</f>
        <v>[ocultar]</v>
      </c>
      <c r="B104" s="46" t="s">
        <v>163</v>
      </c>
      <c r="C104" s="45">
        <f t="array" ref="C104">SUM(IF($B104=DATOS_[Sexo],
IF($B102=DATOS_[AGRUP. VALOR. PTO.],
IF("Dentro"=DATOS_[Check Periodo Ref.],
1/(COUNTIFS(DATOS_[Sexo],$B104,DATOS_[AGRUP. VALOR. PTO.],$B102,DATOS_[Check Periodo Ref.],"Dentro",DATOS_[id],DATOS_[id]))))))</f>
        <v>0</v>
      </c>
      <c r="D104" s="47">
        <f>COUNTIFS(DATOS_[AGRUP. VALOR. PTO.],$B102,DATOS_[Sexo],$B104,DATOS_[Check Periodo Ref.],"Dentro")</f>
        <v>0</v>
      </c>
      <c r="E104" s="92">
        <f t="array" ref="E104">IFERROR(
AVERAGE(IF(DATOS_[Sexo]=$B104,IF(DATOS_[AGRUP. VALOR. PTO.]=$B102,IF(DATOS_[Check Periodo Ref.]="Dentro",DATOS_[SALARIO BASE Ef],FALSE)))),
0)</f>
        <v>0</v>
      </c>
      <c r="F104" s="93">
        <f t="array" ref="F104">IFERROR(
AVERAGE((IF(DATOS_[[Sexo]:[Sexo]]=$B104,IF(DATOS_[[AGRUP. VALOR. PTO.]:[AGRUP. VALOR. PTO.]]=$B102,IF(DATOS_[[Check Periodo Ref.]:[Check Periodo Ref.]]="Dentro",DATOS_[Conc.Sal.01]))))),
0)</f>
        <v>0</v>
      </c>
      <c r="G104" s="93">
        <f t="array" ref="G104">IFERROR(
AVERAGE((IF(DATOS_[[Sexo]:[Sexo]]=$B104,IF(DATOS_[[AGRUP. VALOR. PTO.]:[AGRUP. VALOR. PTO.]]=$B102,IF(DATOS_[[Check Periodo Ref.]:[Check Periodo Ref.]]="Dentro",DATOS_[Conc.Sal.02]))))),
0)</f>
        <v>0</v>
      </c>
      <c r="H104" s="93">
        <f t="array" ref="H104">IFERROR(
AVERAGE((IF(DATOS_[[Sexo]:[Sexo]]=$B104,IF(DATOS_[[AGRUP. VALOR. PTO.]:[AGRUP. VALOR. PTO.]]=$B102,IF(DATOS_[[Check Periodo Ref.]:[Check Periodo Ref.]]="Dentro",DATOS_[Conc.Sal.03]))))),
0)</f>
        <v>0</v>
      </c>
      <c r="I104" s="93">
        <f t="array" ref="I104">IFERROR(
AVERAGE((IF(DATOS_[[Sexo]:[Sexo]]=$B104,IF(DATOS_[[AGRUP. VALOR. PTO.]:[AGRUP. VALOR. PTO.]]=$B102,IF(DATOS_[[Check Periodo Ref.]:[Check Periodo Ref.]]="Dentro",DATOS_[Conc.Sal.04]))))),
0)</f>
        <v>0</v>
      </c>
      <c r="J104" s="93">
        <f t="array" ref="J104">IFERROR(
AVERAGE((IF(DATOS_[[Sexo]:[Sexo]]=$B104,IF(DATOS_[[AGRUP. VALOR. PTO.]:[AGRUP. VALOR. PTO.]]=$B102,IF(DATOS_[[Check Periodo Ref.]:[Check Periodo Ref.]]="Dentro",DATOS_[Conc.Sal.05]))))),
0)</f>
        <v>0</v>
      </c>
      <c r="K104" s="93">
        <f t="array" ref="K104">IFERROR(
AVERAGE((IF(DATOS_[[Sexo]:[Sexo]]=$B104,IF(DATOS_[[AGRUP. VALOR. PTO.]:[AGRUP. VALOR. PTO.]]=$B102,IF(DATOS_[[Check Periodo Ref.]:[Check Periodo Ref.]]="Dentro",DATOS_[Conc.Sal.06]))))),
0)</f>
        <v>0</v>
      </c>
      <c r="L104" s="93">
        <f t="array" ref="L104">IFERROR(
AVERAGE((IF(DATOS_[[Sexo]:[Sexo]]=$B104,IF(DATOS_[[AGRUP. VALOR. PTO.]:[AGRUP. VALOR. PTO.]]=$B102,IF(DATOS_[[Check Periodo Ref.]:[Check Periodo Ref.]]="Dentro",DATOS_[Conc.Sal.07]))))),
0)</f>
        <v>0</v>
      </c>
      <c r="M104" s="93">
        <f t="array" ref="M104">IFERROR(
AVERAGE((IF(DATOS_[[Sexo]:[Sexo]]=$B104,IF(DATOS_[[AGRUP. VALOR. PTO.]:[AGRUP. VALOR. PTO.]]=$B102,IF(DATOS_[[Check Periodo Ref.]:[Check Periodo Ref.]]="Dentro",DATOS_[Conc.Sal.08]))))),
0)</f>
        <v>0</v>
      </c>
      <c r="N104" s="93">
        <f t="array" ref="N104">IFERROR(
AVERAGE((IF(DATOS_[[Sexo]:[Sexo]]=$B104,IF(DATOS_[[AGRUP. VALOR. PTO.]:[AGRUP. VALOR. PTO.]]=$B102,IF(DATOS_[[Check Periodo Ref.]:[Check Periodo Ref.]]="Dentro",DATOS_[Conc.Sal.09]))))),
0)</f>
        <v>0</v>
      </c>
      <c r="O104" s="93">
        <f t="array" ref="O104">IFERROR(
AVERAGE((IF(DATOS_[[Sexo]:[Sexo]]=$B104,IF(DATOS_[[AGRUP. VALOR. PTO.]:[AGRUP. VALOR. PTO.]]=$B102,IF(DATOS_[[Check Periodo Ref.]:[Check Periodo Ref.]]="Dentro",DATOS_[Conc.Sal.10]))))),
0)</f>
        <v>0</v>
      </c>
      <c r="P104" s="93">
        <f t="array" ref="P104">IFERROR(
AVERAGE((IF(DATOS_[[Sexo]:[Sexo]]=$B104,IF(DATOS_[[AGRUP. VALOR. PTO.]:[AGRUP. VALOR. PTO.]]=$B102,IF(DATOS_[[Check Periodo Ref.]:[Check Periodo Ref.]]="Dentro",DATOS_[Conc.Sal.11]))))),
0)</f>
        <v>0</v>
      </c>
      <c r="Q104" s="93">
        <f t="array" ref="Q104">IFERROR(
AVERAGE((IF(DATOS_[[Sexo]:[Sexo]]=$B104,IF(DATOS_[[AGRUP. VALOR. PTO.]:[AGRUP. VALOR. PTO.]]=$B102,IF(DATOS_[[Check Periodo Ref.]:[Check Periodo Ref.]]="Dentro",DATOS_[Conc.Sal.12]))))),
0)</f>
        <v>0</v>
      </c>
      <c r="R104" s="93">
        <f t="array" ref="R104">IFERROR(
AVERAGE((IF(DATOS_[[Sexo]:[Sexo]]=$B104,IF(DATOS_[[AGRUP. VALOR. PTO.]:[AGRUP. VALOR. PTO.]]=$B102,IF(DATOS_[[Check Periodo Ref.]:[Check Periodo Ref.]]="Dentro",DATOS_[Conc.Sal.13]))))),
0)</f>
        <v>0</v>
      </c>
      <c r="S104" s="93">
        <f t="array" ref="S104">IFERROR(
AVERAGE((IF(DATOS_[[Sexo]:[Sexo]]=$B104,IF(DATOS_[[AGRUP. VALOR. PTO.]:[AGRUP. VALOR. PTO.]]=$B102,IF(DATOS_[[Check Periodo Ref.]:[Check Periodo Ref.]]="Dentro",DATOS_[Conc.Sal.14]))))),
0)</f>
        <v>0</v>
      </c>
      <c r="T104" s="93">
        <f t="array" ref="T104">IFERROR(
AVERAGE((IF(DATOS_[[Sexo]:[Sexo]]=$B104,IF(DATOS_[[AGRUP. VALOR. PTO.]:[AGRUP. VALOR. PTO.]]=$B102,IF(DATOS_[[Check Periodo Ref.]:[Check Periodo Ref.]]="Dentro",DATOS_[Conc.Sal.15]))))),
0)</f>
        <v>0</v>
      </c>
      <c r="U104" s="93">
        <f t="array" ref="U104">IFERROR(
AVERAGE((IF(DATOS_[[Sexo]:[Sexo]]=$B104,IF(DATOS_[[AGRUP. VALOR. PTO.]:[AGRUP. VALOR. PTO.]]=$B102,IF(DATOS_[[Check Periodo Ref.]:[Check Periodo Ref.]]="Dentro",DATOS_[Conc.Sal.16]))))),
0)</f>
        <v>0</v>
      </c>
      <c r="V104" s="93">
        <f t="array" ref="V104">IFERROR(
AVERAGE((IF(DATOS_[[Sexo]:[Sexo]]=$B104,IF(DATOS_[[AGRUP. VALOR. PTO.]:[AGRUP. VALOR. PTO.]]=$B102,IF(DATOS_[[Check Periodo Ref.]:[Check Periodo Ref.]]="Dentro",DATOS_[Conc.Sal.17]))))),
0)</f>
        <v>0</v>
      </c>
      <c r="W104" s="93">
        <f t="array" ref="W104">IFERROR(
AVERAGE((IF(DATOS_[[Sexo]:[Sexo]]=$B104,IF(DATOS_[[AGRUP. VALOR. PTO.]:[AGRUP. VALOR. PTO.]]=$B102,IF(DATOS_[[Check Periodo Ref.]:[Check Periodo Ref.]]="Dentro",DATOS_[Conc.Sal.18]))))),
0)</f>
        <v>0</v>
      </c>
      <c r="X104" s="93">
        <f t="array" ref="X104">IFERROR(
AVERAGE((IF(DATOS_[[Sexo]:[Sexo]]=$B104,IF(DATOS_[[AGRUP. VALOR. PTO.]:[AGRUP. VALOR. PTO.]]=$B102,IF(DATOS_[[Check Periodo Ref.]:[Check Periodo Ref.]]="Dentro",DATOS_[Conc.Sal.19]))))),
0)</f>
        <v>0</v>
      </c>
      <c r="Y104" s="93">
        <f t="array" ref="Y104">IFERROR(
AVERAGE((IF(DATOS_[[Sexo]:[Sexo]]=$B104,IF(DATOS_[[AGRUP. VALOR. PTO.]:[AGRUP. VALOR. PTO.]]=$B102,IF(DATOS_[[Check Periodo Ref.]:[Check Periodo Ref.]]="Dentro",DATOS_[Conc.Sal.20]))))),
0)</f>
        <v>0</v>
      </c>
      <c r="Z104" s="93">
        <f t="array" ref="Z104">IFERROR(
AVERAGE((IF(DATOS_[[Sexo]:[Sexo]]=$B104,IF(DATOS_[[AGRUP. VALOR. PTO.]:[AGRUP. VALOR. PTO.]]=$B102,IF(DATOS_[[Check Periodo Ref.]:[Check Periodo Ref.]]="Dentro",DATOS_[Conc.Sal.21]))))),
0)</f>
        <v>0</v>
      </c>
      <c r="AA104" s="93">
        <f t="array" ref="AA104">IFERROR(
AVERAGE((IF(DATOS_[[Sexo]:[Sexo]]=$B104,IF(DATOS_[[AGRUP. VALOR. PTO.]:[AGRUP. VALOR. PTO.]]=$B102,IF(DATOS_[[Check Periodo Ref.]:[Check Periodo Ref.]]="Dentro",DATOS_[Conc.Sal.22]))))),
0)</f>
        <v>0</v>
      </c>
      <c r="AB104" s="93">
        <f t="array" ref="AB104">IFERROR(
AVERAGE((IF(DATOS_[[Sexo]:[Sexo]]=$B104,IF(DATOS_[[AGRUP. VALOR. PTO.]:[AGRUP. VALOR. PTO.]]=$B102,IF(DATOS_[[Check Periodo Ref.]:[Check Periodo Ref.]]="Dentro",DATOS_[Conc.Sal.23]))))),
0)</f>
        <v>0</v>
      </c>
      <c r="AC104" s="93">
        <f t="array" ref="AC104">IFERROR(
AVERAGE((IF(DATOS_[[Sexo]:[Sexo]]=$B104,IF(DATOS_[[AGRUP. VALOR. PTO.]:[AGRUP. VALOR. PTO.]]=$B102,IF(DATOS_[[Check Periodo Ref.]:[Check Periodo Ref.]]="Dentro",DATOS_[Conc.Sal.24]))))),
0)</f>
        <v>0</v>
      </c>
      <c r="AD104" s="93">
        <f t="array" ref="AD104">IFERROR(
AVERAGE((IF(DATOS_[[Sexo]:[Sexo]]=$B104,IF(DATOS_[[AGRUP. VALOR. PTO.]:[AGRUP. VALOR. PTO.]]=$B102,IF(DATOS_[[Check Periodo Ref.]:[Check Periodo Ref.]]="Dentro",DATOS_[Conc.Sal.25]))))),
0)</f>
        <v>0</v>
      </c>
      <c r="AE104" s="93">
        <f t="array" ref="AE104">IFERROR(
AVERAGE((IF(DATOS_[[Sexo]:[Sexo]]=$B104,IF(DATOS_[[AGRUP. VALOR. PTO.]:[AGRUP. VALOR. PTO.]]=$B102,IF(DATOS_[[Check Periodo Ref.]:[Check Periodo Ref.]]="Dentro",DATOS_[Conc.Sal.26]))))),
0)</f>
        <v>0</v>
      </c>
      <c r="AF104" s="93">
        <f t="array" ref="AF104">IFERROR(
AVERAGE((IF(DATOS_[[Sexo]:[Sexo]]=$B104,IF(DATOS_[[AGRUP. VALOR. PTO.]:[AGRUP. VALOR. PTO.]]=$B102,IF(DATOS_[[Check Periodo Ref.]:[Check Periodo Ref.]]="Dentro",DATOS_[Conc.Sal.27]))))),
0)</f>
        <v>0</v>
      </c>
      <c r="AG104" s="93">
        <f t="array" ref="AG104">IFERROR(
AVERAGE((IF(DATOS_[[Sexo]:[Sexo]]=$B104,IF(DATOS_[[AGRUP. VALOR. PTO.]:[AGRUP. VALOR. PTO.]]=$B102,IF(DATOS_[[Check Periodo Ref.]:[Check Periodo Ref.]]="Dentro",DATOS_[Conc.Sal.28]))))),
0)</f>
        <v>0</v>
      </c>
      <c r="AH104" s="93">
        <f t="array" ref="AH104">IFERROR(
AVERAGE((IF(DATOS_[[Sexo]:[Sexo]]=$B104,IF(DATOS_[[AGRUP. VALOR. PTO.]:[AGRUP. VALOR. PTO.]]=$B102,IF(DATOS_[[Check Periodo Ref.]:[Check Periodo Ref.]]="Dentro",DATOS_[Conc.Sal.29]))))),
0)</f>
        <v>0</v>
      </c>
      <c r="AI104" s="93">
        <f t="array" ref="AI104">IFERROR(
AVERAGE((IF(DATOS_[[Sexo]:[Sexo]]=$B104,IF(DATOS_[[AGRUP. VALOR. PTO.]:[AGRUP. VALOR. PTO.]]=$B102,IF(DATOS_[[Check Periodo Ref.]:[Check Periodo Ref.]]="Dentro",DATOS_[Conc.Sal.30]))))),
0)</f>
        <v>0</v>
      </c>
      <c r="AJ104" s="94">
        <f t="array" ref="AJ104">IFERROR(
AVERAGE(IF(DATOS_[Sexo]=$B104,IF(DATOS_[AGRUP. VALOR. PTO.]=$B102,IF(DATOS_[Check Periodo Ref.]="Dentro",DATOS_[Tot COMPL.SAL Ef],FALSE)))),
0)</f>
        <v>0</v>
      </c>
      <c r="AK104" s="96">
        <f t="array" ref="AK104">IFERROR(
AVERAGE(IF(DATOS_[Sexo]=$B104,IF(DATOS_[AGRUP. VALOR. PTO.]=$B102,IF(DATOS_[Check Periodo Ref.]="Dentro",DATOS_[TOTAL SALARIO Ef],FALSE)))),
0)</f>
        <v>0</v>
      </c>
      <c r="AL104" s="95">
        <f t="array" ref="AL104">IFERROR(
AVERAGE((IF(DATOS_[[Sexo]:[Sexo]]=$B104,IF(DATOS_[[AGRUP. VALOR. PTO.]:[AGRUP. VALOR. PTO.]]=$B102,IF(DATOS_[[Check Periodo Ref.]:[Check Periodo Ref.]]="Dentro",DATOS_[C.Extra.01]))))),
0)</f>
        <v>0</v>
      </c>
      <c r="AM104" s="95">
        <f t="array" ref="AM104">IFERROR(
AVERAGE((IF(DATOS_[[Sexo]:[Sexo]]=$B104,IF(DATOS_[[AGRUP. VALOR. PTO.]:[AGRUP. VALOR. PTO.]]=$B102,IF(DATOS_[[Check Periodo Ref.]:[Check Periodo Ref.]]="Dentro",DATOS_[C.Extra.02]))))),
0)</f>
        <v>0</v>
      </c>
      <c r="AN104" s="95">
        <f t="array" ref="AN104">IFERROR(
AVERAGE((IF(DATOS_[[Sexo]:[Sexo]]=$B104,IF(DATOS_[[AGRUP. VALOR. PTO.]:[AGRUP. VALOR. PTO.]]=$B102,IF(DATOS_[[Check Periodo Ref.]:[Check Periodo Ref.]]="Dentro",DATOS_[C.Extra.03]))))),
0)</f>
        <v>0</v>
      </c>
      <c r="AO104" s="95">
        <f t="array" ref="AO104">IFERROR(
AVERAGE((IF(DATOS_[[Sexo]:[Sexo]]=$B104,IF(DATOS_[[AGRUP. VALOR. PTO.]:[AGRUP. VALOR. PTO.]]=$B102,IF(DATOS_[[Check Periodo Ref.]:[Check Periodo Ref.]]="Dentro",DATOS_[C.Extra.04]))))),
0)</f>
        <v>0</v>
      </c>
      <c r="AP104" s="95">
        <f t="array" ref="AP104">IFERROR(
AVERAGE((IF(DATOS_[[Sexo]:[Sexo]]=$B104,IF(DATOS_[[AGRUP. VALOR. PTO.]:[AGRUP. VALOR. PTO.]]=$B102,IF(DATOS_[[Check Periodo Ref.]:[Check Periodo Ref.]]="Dentro",DATOS_[C.Extra.05]))))),
0)</f>
        <v>0</v>
      </c>
      <c r="AQ104" s="97">
        <f t="array" ref="AQ104">IFERROR(
AVERAGE(IF(DATOS_[Sexo]=$B104,IF(DATOS_[AGRUP. VALOR. PTO.]=$B102,IF(DATOS_[Check Periodo Ref.]="Dentro",DATOS_[Tot Extrasalarial Ef],FALSE)))),
0)</f>
        <v>0</v>
      </c>
      <c r="AR104" s="98">
        <f t="array" ref="AR104">IFERROR(
AVERAGE(IF(DATOS_[Sexo]=$B104,IF(DATOS_[AGRUP. VALOR. PTO.]=$B102,IF(DATOS_[Check Periodo Ref.]="Dentro",DATOS_[TOTAL Retrib Ef],FALSE)))),
0)</f>
        <v>0</v>
      </c>
    </row>
  </sheetData>
  <sheetProtection algorithmName="SHA-512" hashValue="q+6Sy1wMfnRnwKCuEvp2VOzWFgpHAoHDdZCoGEAxOV+3PB7TQ5ZsPK/DOpC/DTDXaRlgpayprSxBeB0h0GEr5Q==" saltValue="YdvCZKV8uoCfAbZUDvjECg==" spinCount="100000" sheet="1" objects="1" scenarios="1"/>
  <dataConsolidate/>
  <mergeCells count="1">
    <mergeCell ref="AS1:AS11"/>
  </mergeCells>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U104"/>
  <sheetViews>
    <sheetView topLeftCell="AB1" workbookViewId="0">
      <selection activeCell="AS1" sqref="AS1:AS11"/>
    </sheetView>
  </sheetViews>
  <sheetFormatPr baseColWidth="10" defaultColWidth="7.28515625" defaultRowHeight="16.5" outlineLevelCol="1" x14ac:dyDescent="0.3"/>
  <cols>
    <col min="1" max="1" width="8.85546875" style="42" customWidth="1"/>
    <col min="2" max="2" width="10.7109375" style="42" customWidth="1"/>
    <col min="3" max="4" width="7.28515625" style="42" customWidth="1"/>
    <col min="5" max="5" width="10.42578125" style="42" customWidth="1"/>
    <col min="6" max="15" width="7.28515625" style="42" customWidth="1"/>
    <col min="16" max="35" width="7.28515625" style="42" customWidth="1" outlineLevel="1"/>
    <col min="36" max="37" width="8.85546875" style="42" customWidth="1"/>
    <col min="38" max="42" width="7.28515625" style="42" customWidth="1"/>
    <col min="43" max="44" width="8.85546875" style="42" customWidth="1"/>
    <col min="45" max="45" width="16.7109375" style="42" customWidth="1"/>
    <col min="46" max="16384" width="7.28515625" style="42"/>
  </cols>
  <sheetData>
    <row r="1" spans="1:47" s="53" customFormat="1" ht="42.6" customHeight="1" x14ac:dyDescent="0.3">
      <c r="E1" s="237" t="s">
        <v>373</v>
      </c>
      <c r="AS1" s="337" t="str">
        <f>+IFERROR(IF(OR(((AR10-AR11)/AR11)&gt;=25%,((AR11-AR10)/AR10)&gt;=25%),AU1,""),"")</f>
        <v/>
      </c>
      <c r="AT1" s="309"/>
      <c r="AU1" s="325" t="s">
        <v>378</v>
      </c>
    </row>
    <row r="2" spans="1:47" ht="13.9" customHeight="1" x14ac:dyDescent="0.3">
      <c r="G2" s="42" t="str">
        <f>+IF(G8="[ocultar]",G8,"")</f>
        <v>[ocultar]</v>
      </c>
      <c r="H2" s="42" t="str">
        <f t="shared" ref="H2:AP2" si="0">+IF(H8="[ocultar]",H8,"")</f>
        <v>[ocultar]</v>
      </c>
      <c r="I2" s="42" t="str">
        <f t="shared" si="0"/>
        <v>[ocultar]</v>
      </c>
      <c r="J2" s="42" t="str">
        <f t="shared" si="0"/>
        <v>[ocultar]</v>
      </c>
      <c r="K2" s="42" t="str">
        <f t="shared" si="0"/>
        <v>[ocultar]</v>
      </c>
      <c r="L2" s="42" t="str">
        <f t="shared" si="0"/>
        <v>[ocultar]</v>
      </c>
      <c r="M2" s="42" t="str">
        <f t="shared" si="0"/>
        <v>[ocultar]</v>
      </c>
      <c r="N2" s="42" t="str">
        <f t="shared" si="0"/>
        <v>[ocultar]</v>
      </c>
      <c r="O2" s="42" t="str">
        <f t="shared" si="0"/>
        <v>[ocultar]</v>
      </c>
      <c r="P2" s="42" t="str">
        <f t="shared" si="0"/>
        <v>[ocultar]</v>
      </c>
      <c r="Q2" s="42" t="str">
        <f t="shared" si="0"/>
        <v>[ocultar]</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
      </c>
      <c r="AK2" s="42" t="str">
        <f t="shared" si="0"/>
        <v/>
      </c>
      <c r="AL2" s="42" t="str">
        <f t="shared" si="0"/>
        <v>[ocultar]</v>
      </c>
      <c r="AM2" s="42" t="str">
        <f t="shared" si="0"/>
        <v>[ocultar]</v>
      </c>
      <c r="AN2" s="42" t="str">
        <f t="shared" si="0"/>
        <v>[ocultar]</v>
      </c>
      <c r="AO2" s="42" t="str">
        <f t="shared" si="0"/>
        <v>[ocultar]</v>
      </c>
      <c r="AP2" s="42" t="str">
        <f t="shared" si="0"/>
        <v>[ocultar]</v>
      </c>
      <c r="AS2" s="337"/>
      <c r="AT2" s="309"/>
      <c r="AU2" s="309"/>
    </row>
    <row r="3" spans="1:47" ht="13.9" customHeight="1" x14ac:dyDescent="0.3">
      <c r="E3" s="161" t="str">
        <f>+"Razón Social: "&amp;Inicio!C6&amp;"  -  NIF: "&amp;Inicio!C8</f>
        <v xml:space="preserve">Razón Social:   -  NIF: </v>
      </c>
      <c r="F3" s="162"/>
      <c r="AS3" s="337"/>
      <c r="AT3" s="309"/>
      <c r="AU3" s="309"/>
    </row>
    <row r="4" spans="1:47" ht="13.9" customHeight="1" x14ac:dyDescent="0.3">
      <c r="E4" s="163" t="s">
        <v>97</v>
      </c>
      <c r="F4" s="164"/>
      <c r="AS4" s="337"/>
      <c r="AT4" s="309"/>
      <c r="AU4" s="309"/>
    </row>
    <row r="5" spans="1:47" ht="13.9" customHeight="1" x14ac:dyDescent="0.3">
      <c r="E5" s="165">
        <f>+Inicio!E10</f>
        <v>0</v>
      </c>
      <c r="F5" s="166" t="str">
        <f>+Inicio!D10</f>
        <v>fecha inicio</v>
      </c>
      <c r="AS5" s="337"/>
      <c r="AT5" s="309"/>
      <c r="AU5" s="309"/>
    </row>
    <row r="6" spans="1:47" ht="13.9" customHeight="1" x14ac:dyDescent="0.3">
      <c r="E6" s="165">
        <f>+Inicio!G10</f>
        <v>0</v>
      </c>
      <c r="F6" s="166" t="s">
        <v>94</v>
      </c>
      <c r="AS6" s="337"/>
      <c r="AT6" s="309"/>
      <c r="AU6" s="309"/>
    </row>
    <row r="7" spans="1:47" s="118" customFormat="1" ht="13.9" customHeight="1" x14ac:dyDescent="0.25">
      <c r="AS7" s="337"/>
      <c r="AT7" s="311"/>
      <c r="AU7" s="311"/>
    </row>
    <row r="8" spans="1:47" s="33" customFormat="1" ht="46.15" customHeight="1" x14ac:dyDescent="0.25">
      <c r="B8" s="30"/>
      <c r="C8" s="30" t="s">
        <v>225</v>
      </c>
      <c r="D8" s="30" t="s">
        <v>220</v>
      </c>
      <c r="E8" s="31" t="s">
        <v>223</v>
      </c>
      <c r="F8" s="32" t="str">
        <f>+IF(DATOS!AE6="","[ocultar]",DATOS!AE6)</f>
        <v>[ocultar]</v>
      </c>
      <c r="G8" s="32" t="str">
        <f>+IF(DATOS!AF6="","[ocultar]",DATOS!AF6)</f>
        <v>[ocultar]</v>
      </c>
      <c r="H8" s="32" t="str">
        <f>+IF(DATOS!AG6="","[ocultar]",DATOS!AG6)</f>
        <v>[ocultar]</v>
      </c>
      <c r="I8" s="32" t="str">
        <f>+IF(DATOS!AH6="","[ocultar]",DATOS!AH6)</f>
        <v>[ocultar]</v>
      </c>
      <c r="J8" s="32" t="str">
        <f>+IF(DATOS!AI6="","[ocultar]",DATOS!AI6)</f>
        <v>[ocultar]</v>
      </c>
      <c r="K8" s="32" t="str">
        <f>+IF(DATOS!AJ6="","[ocultar]",DATOS!AJ6)</f>
        <v>[ocultar]</v>
      </c>
      <c r="L8" s="32" t="str">
        <f>+IF(DATOS!AK6="","[ocultar]",DATOS!AK6)</f>
        <v>[ocultar]</v>
      </c>
      <c r="M8" s="32" t="str">
        <f>+IF(DATOS!AL6="","[ocultar]",DATOS!AL6)</f>
        <v>[ocultar]</v>
      </c>
      <c r="N8" s="32" t="str">
        <f>+IF(DATOS!AM6="","[ocultar]",DATOS!AM6)</f>
        <v>[ocultar]</v>
      </c>
      <c r="O8" s="32" t="str">
        <f>+IF(DATOS!AN6="","[ocultar]",DATOS!AN6)</f>
        <v>[ocultar]</v>
      </c>
      <c r="P8" s="32" t="str">
        <f>+IF(DATOS!AO6="","[ocultar]",DATOS!AO6)</f>
        <v>[ocultar]</v>
      </c>
      <c r="Q8" s="32" t="str">
        <f>+IF(DATOS!AP6="","[ocultar]",DATOS!AP6)</f>
        <v>[ocultar]</v>
      </c>
      <c r="R8" s="32" t="str">
        <f>+IF(DATOS!AQ6="","[ocultar]",DATOS!AQ6)</f>
        <v>[ocultar]</v>
      </c>
      <c r="S8" s="32" t="str">
        <f>+IF(DATOS!AR6="","[ocultar]",DATOS!AR6)</f>
        <v>[ocultar]</v>
      </c>
      <c r="T8" s="32" t="str">
        <f>+IF(DATOS!AS6="","[ocultar]",DATOS!AS6)</f>
        <v>[ocultar]</v>
      </c>
      <c r="U8" s="32" t="str">
        <f>+IF(DATOS!AT6="","[ocultar]",DATOS!AT6)</f>
        <v>[ocultar]</v>
      </c>
      <c r="V8" s="32" t="str">
        <f>+IF(DATOS!AU6="","[ocultar]",DATOS!AU6)</f>
        <v>[ocultar]</v>
      </c>
      <c r="W8" s="32" t="str">
        <f>+IF(DATOS!AV6="","[ocultar]",DATOS!AV6)</f>
        <v>[ocultar]</v>
      </c>
      <c r="X8" s="32" t="str">
        <f>+IF(DATOS!AW6="","[ocultar]",DATOS!AW6)</f>
        <v>[ocultar]</v>
      </c>
      <c r="Y8" s="32" t="str">
        <f>+IF(DATOS!AX6="","[ocultar]",DATOS!AX6)</f>
        <v>[ocultar]</v>
      </c>
      <c r="Z8" s="32" t="str">
        <f>+IF(DATOS!AY6="","[ocultar]",DATOS!AY6)</f>
        <v>[ocultar]</v>
      </c>
      <c r="AA8" s="32" t="str">
        <f>+IF(DATOS!AZ6="","[ocultar]",DATOS!AZ6)</f>
        <v>[ocultar]</v>
      </c>
      <c r="AB8" s="32" t="str">
        <f>+IF(DATOS!BA6="","[ocultar]",DATOS!BA6)</f>
        <v>[ocultar]</v>
      </c>
      <c r="AC8" s="32" t="str">
        <f>+IF(DATOS!BB6="","[ocultar]",DATOS!BB6)</f>
        <v>[ocultar]</v>
      </c>
      <c r="AD8" s="32" t="str">
        <f>+IF(DATOS!BC6="","[ocultar]",DATOS!BC6)</f>
        <v>[ocultar]</v>
      </c>
      <c r="AE8" s="32" t="str">
        <f>+IF(DATOS!BD6="","[ocultar]",DATOS!BD6)</f>
        <v>[ocultar]</v>
      </c>
      <c r="AF8" s="32" t="str">
        <f>+IF(DATOS!BE6="","[ocultar]",DATOS!BE6)</f>
        <v>[ocultar]</v>
      </c>
      <c r="AG8" s="32" t="str">
        <f>+IF(DATOS!BF6="","[ocultar]",DATOS!BF6)</f>
        <v>[ocultar]</v>
      </c>
      <c r="AH8" s="32" t="str">
        <f>+IF(DATOS!BG6="","[ocultar]",DATOS!BG6)</f>
        <v>[ocultar]</v>
      </c>
      <c r="AI8" s="32" t="str">
        <f>+IF(DATOS!BH6="","[ocultar]",DATOS!BH6)</f>
        <v>[ocultar]</v>
      </c>
      <c r="AJ8" s="73" t="s">
        <v>221</v>
      </c>
      <c r="AK8" s="74" t="s">
        <v>213</v>
      </c>
      <c r="AL8" s="75" t="str">
        <f>+IF(DATOS!BI6="","[ocultar]",DATOS!BI6)</f>
        <v>[ocultar]</v>
      </c>
      <c r="AM8" s="75" t="str">
        <f>+IF(DATOS!BJ6="","[ocultar]",DATOS!BJ6)</f>
        <v>[ocultar]</v>
      </c>
      <c r="AN8" s="75" t="str">
        <f>+IF(DATOS!BK6="","[ocultar]",DATOS!BK6)</f>
        <v>[ocultar]</v>
      </c>
      <c r="AO8" s="75" t="str">
        <f>+IF(DATOS!BL6="","[ocultar]",DATOS!BL6)</f>
        <v>[ocultar]</v>
      </c>
      <c r="AP8" s="75" t="str">
        <f>+IF(DATOS!BM6="","[ocultar]",DATOS!BM6)</f>
        <v>[ocultar]</v>
      </c>
      <c r="AQ8" s="76" t="s">
        <v>222</v>
      </c>
      <c r="AR8" s="77" t="s">
        <v>214</v>
      </c>
      <c r="AS8" s="337"/>
      <c r="AT8" s="312"/>
      <c r="AU8" s="312"/>
    </row>
    <row r="9" spans="1:47" s="36" customFormat="1" ht="17.25" thickBot="1" x14ac:dyDescent="0.35">
      <c r="B9" s="40" t="s">
        <v>247</v>
      </c>
      <c r="C9" s="109"/>
      <c r="D9" s="41"/>
      <c r="E9" s="119" t="str">
        <f t="shared" ref="E9" si="1">IFERROR((E10-E11)/E10,"")</f>
        <v/>
      </c>
      <c r="F9" s="123" t="str">
        <f>IFERROR((F10-F11)/F10,"")</f>
        <v/>
      </c>
      <c r="G9" s="123" t="str">
        <f t="shared" ref="G9:AR9" si="2">IFERROR((G10-G11)/G10,"")</f>
        <v/>
      </c>
      <c r="H9" s="123" t="str">
        <f t="shared" si="2"/>
        <v/>
      </c>
      <c r="I9" s="123" t="str">
        <f t="shared" si="2"/>
        <v/>
      </c>
      <c r="J9" s="123" t="str">
        <f t="shared" si="2"/>
        <v/>
      </c>
      <c r="K9" s="123" t="str">
        <f t="shared" si="2"/>
        <v/>
      </c>
      <c r="L9" s="123" t="str">
        <f t="shared" si="2"/>
        <v/>
      </c>
      <c r="M9" s="123" t="str">
        <f t="shared" si="2"/>
        <v/>
      </c>
      <c r="N9" s="123" t="str">
        <f t="shared" si="2"/>
        <v/>
      </c>
      <c r="O9" s="123" t="str">
        <f t="shared" si="2"/>
        <v/>
      </c>
      <c r="P9" s="123" t="str">
        <f t="shared" si="2"/>
        <v/>
      </c>
      <c r="Q9" s="123" t="str">
        <f t="shared" si="2"/>
        <v/>
      </c>
      <c r="R9" s="123" t="str">
        <f t="shared" si="2"/>
        <v/>
      </c>
      <c r="S9" s="123" t="str">
        <f t="shared" si="2"/>
        <v/>
      </c>
      <c r="T9" s="123" t="str">
        <f t="shared" si="2"/>
        <v/>
      </c>
      <c r="U9" s="123" t="str">
        <f t="shared" si="2"/>
        <v/>
      </c>
      <c r="V9" s="122" t="str">
        <f t="shared" si="2"/>
        <v/>
      </c>
      <c r="W9" s="122" t="str">
        <f t="shared" si="2"/>
        <v/>
      </c>
      <c r="X9" s="122" t="str">
        <f t="shared" si="2"/>
        <v/>
      </c>
      <c r="Y9" s="122"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4" t="str">
        <f t="shared" si="2"/>
        <v/>
      </c>
      <c r="AK9" s="128" t="str">
        <f t="shared" si="2"/>
        <v/>
      </c>
      <c r="AL9" s="125" t="str">
        <f t="shared" si="2"/>
        <v/>
      </c>
      <c r="AM9" s="125" t="str">
        <f t="shared" si="2"/>
        <v/>
      </c>
      <c r="AN9" s="125" t="str">
        <f t="shared" si="2"/>
        <v/>
      </c>
      <c r="AO9" s="125" t="str">
        <f t="shared" si="2"/>
        <v/>
      </c>
      <c r="AP9" s="125" t="str">
        <f t="shared" si="2"/>
        <v/>
      </c>
      <c r="AQ9" s="126" t="str">
        <f t="shared" si="2"/>
        <v/>
      </c>
      <c r="AR9" s="127" t="str">
        <f t="shared" si="2"/>
        <v/>
      </c>
      <c r="AS9" s="337"/>
      <c r="AT9" s="313"/>
      <c r="AU9" s="313"/>
    </row>
    <row r="10" spans="1:47" s="36" customFormat="1" x14ac:dyDescent="0.3">
      <c r="B10" s="34" t="s">
        <v>162</v>
      </c>
      <c r="C10" s="33">
        <f t="array" ref="C10">SUM(IF($B10=DATOS_[Sexo],
IF("Dentro"=DATOS_[Check Periodo Ref.],
1/(COUNTIFS(DATOS_[Sexo],$B10,DATOS_[Check Periodo Ref.],"Dentro",DATOS_[id],DATOS_[id])))))</f>
        <v>0</v>
      </c>
      <c r="D10" s="35">
        <f>COUNTIFS(DATOS_[AGRUP. VALOR. PTO.],"&lt;&gt;",DATOS_[Sexo],$B10,DATOS_[Check Periodo Ref.],"Dentro")</f>
        <v>0</v>
      </c>
      <c r="E10" s="110">
        <f t="array" ref="E10">IFERROR(
MEDIAN(IF(DATOS_[Sexo]=$B10,IF(DATOS_[Check Periodo Ref.]="Dentro",DATOS_[SALARIO BASE Ef],FALSE))),
0)</f>
        <v>0</v>
      </c>
      <c r="F10" s="111">
        <f t="array" ref="F10">IFERROR(
(MEDIAN((IF(DATOS_[[Sexo]:[Sexo]]=$B10,IF(DATOS_[[Check Periodo Ref.]:[Check Periodo Ref.]]="Dentro",DATOS_[Conc.Sal.01]))))),
0)</f>
        <v>0</v>
      </c>
      <c r="G10" s="111">
        <f t="array" ref="G10">IFERROR(
(MEDIAN((IF(DATOS_[[Sexo]:[Sexo]]=$B10,IF(DATOS_[[Check Periodo Ref.]:[Check Periodo Ref.]]="Dentro",DATOS_[Conc.Sal.02]))))),
0)</f>
        <v>0</v>
      </c>
      <c r="H10" s="111">
        <f t="array" ref="H10">IFERROR(
(MEDIAN((IF(DATOS_[[Sexo]:[Sexo]]=$B10,IF(DATOS_[[Check Periodo Ref.]:[Check Periodo Ref.]]="Dentro",DATOS_[Conc.Sal.03]))))),
0)</f>
        <v>0</v>
      </c>
      <c r="I10" s="111">
        <f t="array" ref="I10">IFERROR(
(MEDIAN((IF(DATOS_[[Sexo]:[Sexo]]=$B10,IF(DATOS_[[Check Periodo Ref.]:[Check Periodo Ref.]]="Dentro",DATOS_[Conc.Sal.04]))))),
0)</f>
        <v>0</v>
      </c>
      <c r="J10" s="111">
        <f t="array" ref="J10">IFERROR(
(MEDIAN((IF(DATOS_[[Sexo]:[Sexo]]=$B10,IF(DATOS_[[Check Periodo Ref.]:[Check Periodo Ref.]]="Dentro",DATOS_[Conc.Sal.05]))))),
0)</f>
        <v>0</v>
      </c>
      <c r="K10" s="111">
        <f t="array" ref="K10">IFERROR(
(MEDIAN((IF(DATOS_[[Sexo]:[Sexo]]=$B10,IF(DATOS_[[Check Periodo Ref.]:[Check Periodo Ref.]]="Dentro",DATOS_[Conc.Sal.06]))))),
0)</f>
        <v>0</v>
      </c>
      <c r="L10" s="111">
        <f t="array" ref="L10">IFERROR(
(MEDIAN((IF(DATOS_[[Sexo]:[Sexo]]=$B10,IF(DATOS_[[Check Periodo Ref.]:[Check Periodo Ref.]]="Dentro",DATOS_[Conc.Sal.07]))))),
0)</f>
        <v>0</v>
      </c>
      <c r="M10" s="111">
        <f t="array" ref="M10">IFERROR(
(MEDIAN((IF(DATOS_[[Sexo]:[Sexo]]=$B10,IF(DATOS_[[Check Periodo Ref.]:[Check Periodo Ref.]]="Dentro",DATOS_[Conc.Sal.08]))))),
0)</f>
        <v>0</v>
      </c>
      <c r="N10" s="111">
        <f t="array" ref="N10">IFERROR(
(MEDIAN((IF(DATOS_[[Sexo]:[Sexo]]=$B10,IF(DATOS_[[Check Periodo Ref.]:[Check Periodo Ref.]]="Dentro",DATOS_[Conc.Sal.09]))))),
0)</f>
        <v>0</v>
      </c>
      <c r="O10" s="111">
        <f t="array" ref="O10">IFERROR(
(MEDIAN((IF(DATOS_[[Sexo]:[Sexo]]=$B10,IF(DATOS_[[Check Periodo Ref.]:[Check Periodo Ref.]]="Dentro",DATOS_[Conc.Sal.10]))))),
0)</f>
        <v>0</v>
      </c>
      <c r="P10" s="111">
        <f t="array" ref="P10">IFERROR(
(MEDIAN((IF(DATOS_[[Sexo]:[Sexo]]=$B10,IF(DATOS_[[Check Periodo Ref.]:[Check Periodo Ref.]]="Dentro",DATOS_[Conc.Sal.11]))))),
0)</f>
        <v>0</v>
      </c>
      <c r="Q10" s="111">
        <f t="array" ref="Q10">IFERROR(
(MEDIAN((IF(DATOS_[[Sexo]:[Sexo]]=$B10,IF(DATOS_[[Check Periodo Ref.]:[Check Periodo Ref.]]="Dentro",DATOS_[Conc.Sal.12]))))),
0)</f>
        <v>0</v>
      </c>
      <c r="R10" s="111">
        <f t="array" ref="R10">IFERROR(
(MEDIAN((IF(DATOS_[[Sexo]:[Sexo]]=$B10,IF(DATOS_[[Check Periodo Ref.]:[Check Periodo Ref.]]="Dentro",DATOS_[Conc.Sal.13]))))),
0)</f>
        <v>0</v>
      </c>
      <c r="S10" s="111">
        <f t="array" ref="S10">IFERROR(
(MEDIAN((IF(DATOS_[[Sexo]:[Sexo]]=$B10,IF(DATOS_[[Check Periodo Ref.]:[Check Periodo Ref.]]="Dentro",DATOS_[Conc.Sal.14]))))),
0)</f>
        <v>0</v>
      </c>
      <c r="T10" s="111">
        <f t="array" ref="T10">IFERROR(
(MEDIAN((IF(DATOS_[[Sexo]:[Sexo]]=$B10,IF(DATOS_[[Check Periodo Ref.]:[Check Periodo Ref.]]="Dentro",DATOS_[Conc.Sal.15]))))),
0)</f>
        <v>0</v>
      </c>
      <c r="U10" s="111">
        <f t="array" ref="U10">IFERROR(
(MEDIAN((IF(DATOS_[[Sexo]:[Sexo]]=$B10,IF(DATOS_[[Check Periodo Ref.]:[Check Periodo Ref.]]="Dentro",DATOS_[Conc.Sal.16]))))),
0)</f>
        <v>0</v>
      </c>
      <c r="V10" s="111">
        <f t="array" ref="V10">IFERROR(
(MEDIAN((IF(DATOS_[[Sexo]:[Sexo]]=$B10,IF(DATOS_[[Check Periodo Ref.]:[Check Periodo Ref.]]="Dentro",DATOS_[Conc.Sal.17]))))),
0)</f>
        <v>0</v>
      </c>
      <c r="W10" s="111">
        <f t="array" ref="W10">IFERROR(
(MEDIAN((IF(DATOS_[[Sexo]:[Sexo]]=$B10,IF(DATOS_[[Check Periodo Ref.]:[Check Periodo Ref.]]="Dentro",DATOS_[Conc.Sal.18]))))),
0)</f>
        <v>0</v>
      </c>
      <c r="X10" s="111">
        <f t="array" ref="X10">IFERROR(
(MEDIAN((IF(DATOS_[[Sexo]:[Sexo]]=$B10,IF(DATOS_[[Check Periodo Ref.]:[Check Periodo Ref.]]="Dentro",DATOS_[Conc.Sal.19]))))),
0)</f>
        <v>0</v>
      </c>
      <c r="Y10" s="111">
        <f t="array" ref="Y10">IFERROR(
(MEDIAN((IF(DATOS_[[Sexo]:[Sexo]]=$B10,IF(DATOS_[[Check Periodo Ref.]:[Check Periodo Ref.]]="Dentro",DATOS_[Conc.Sal.20]))))),
0)</f>
        <v>0</v>
      </c>
      <c r="Z10" s="111">
        <f t="array" ref="Z10">IFERROR(
(MEDIAN((IF(DATOS_[[Sexo]:[Sexo]]=$B10,IF(DATOS_[[Check Periodo Ref.]:[Check Periodo Ref.]]="Dentro",DATOS_[Conc.Sal.21]))))),
0)</f>
        <v>0</v>
      </c>
      <c r="AA10" s="111">
        <f t="array" ref="AA10">IFERROR(
(MEDIAN((IF(DATOS_[[Sexo]:[Sexo]]=$B10,IF(DATOS_[[Check Periodo Ref.]:[Check Periodo Ref.]]="Dentro",DATOS_[Conc.Sal.22]))))),
0)</f>
        <v>0</v>
      </c>
      <c r="AB10" s="111">
        <f t="array" ref="AB10">IFERROR(
(MEDIAN((IF(DATOS_[[Sexo]:[Sexo]]=$B10,IF(DATOS_[[Check Periodo Ref.]:[Check Periodo Ref.]]="Dentro",DATOS_[Conc.Sal.23]))))),
0)</f>
        <v>0</v>
      </c>
      <c r="AC10" s="111">
        <f t="array" ref="AC10">IFERROR(
(MEDIAN((IF(DATOS_[[Sexo]:[Sexo]]=$B10,IF(DATOS_[[Check Periodo Ref.]:[Check Periodo Ref.]]="Dentro",DATOS_[Conc.Sal.24]))))),
0)</f>
        <v>0</v>
      </c>
      <c r="AD10" s="111">
        <f t="array" ref="AD10">IFERROR(
(MEDIAN((IF(DATOS_[[Sexo]:[Sexo]]=$B10,IF(DATOS_[[Check Periodo Ref.]:[Check Periodo Ref.]]="Dentro",DATOS_[Conc.Sal.25]))))),
0)</f>
        <v>0</v>
      </c>
      <c r="AE10" s="111">
        <f t="array" ref="AE10">IFERROR(
(MEDIAN((IF(DATOS_[[Sexo]:[Sexo]]=$B10,IF(DATOS_[[Check Periodo Ref.]:[Check Periodo Ref.]]="Dentro",DATOS_[Conc.Sal.26]))))),
0)</f>
        <v>0</v>
      </c>
      <c r="AF10" s="111">
        <f t="array" ref="AF10">IFERROR(
(MEDIAN((IF(DATOS_[[Sexo]:[Sexo]]=$B10,IF(DATOS_[[Check Periodo Ref.]:[Check Periodo Ref.]]="Dentro",DATOS_[Conc.Sal.27]))))),
0)</f>
        <v>0</v>
      </c>
      <c r="AG10" s="111">
        <f t="array" ref="AG10">IFERROR(
(MEDIAN((IF(DATOS_[[Sexo]:[Sexo]]=$B10,IF(DATOS_[[Check Periodo Ref.]:[Check Periodo Ref.]]="Dentro",DATOS_[Conc.Sal.28]))))),
0)</f>
        <v>0</v>
      </c>
      <c r="AH10" s="111">
        <f t="array" ref="AH10">IFERROR(
(MEDIAN((IF(DATOS_[[Sexo]:[Sexo]]=$B10,IF(DATOS_[[Check Periodo Ref.]:[Check Periodo Ref.]]="Dentro",DATOS_[Conc.Sal.29]))))),
0)</f>
        <v>0</v>
      </c>
      <c r="AI10" s="111">
        <f t="array" ref="AI10">IFERROR(
(MEDIAN((IF(DATOS_[[Sexo]:[Sexo]]=$B10,IF(DATOS_[[Check Periodo Ref.]:[Check Periodo Ref.]]="Dentro",DATOS_[Conc.Sal.30]))))),
0)</f>
        <v>0</v>
      </c>
      <c r="AJ10" s="112">
        <f t="array" ref="AJ10">IFERROR(
MEDIAN(IF(DATOS_[Sexo]=$B10,IF(DATOS_[Check Periodo Ref.]="Dentro",DATOS_[Tot COMPL.SAL Ef],FALSE))),
0)</f>
        <v>0</v>
      </c>
      <c r="AK10" s="113">
        <f t="array" ref="AK10">IFERROR(
MEDIAN(IF(DATOS_[Sexo]=$B10,IF(DATOS_[Check Periodo Ref.]="Dentro",DATOS_[TOTAL SALARIO Ef],FALSE))),
0)</f>
        <v>0</v>
      </c>
      <c r="AL10" s="117">
        <f t="array" ref="AL10">IFERROR(
(MEDIAN((IF(DATOS_[[Sexo]:[Sexo]]=$B10,IF(DATOS_[[Check Periodo Ref.]:[Check Periodo Ref.]]="Dentro",DATOS_[C.Extra.01]))))),
0)</f>
        <v>0</v>
      </c>
      <c r="AM10" s="117">
        <f t="array" ref="AM10">IFERROR(
(MEDIAN((IF(DATOS_[[Sexo]:[Sexo]]=$B10,IF(DATOS_[[Check Periodo Ref.]:[Check Periodo Ref.]]="Dentro",DATOS_[C.Extra.02]))))),
0)</f>
        <v>0</v>
      </c>
      <c r="AN10" s="117">
        <f t="array" ref="AN10">IFERROR(
(MEDIAN((IF(DATOS_[[Sexo]:[Sexo]]=$B10,IF(DATOS_[[Check Periodo Ref.]:[Check Periodo Ref.]]="Dentro",DATOS_[C.Extra.03]))))),
0)</f>
        <v>0</v>
      </c>
      <c r="AO10" s="117">
        <f t="array" ref="AO10">IFERROR(
(MEDIAN((IF(DATOS_[[Sexo]:[Sexo]]=$B10,IF(DATOS_[[Check Periodo Ref.]:[Check Periodo Ref.]]="Dentro",DATOS_[C.Extra.04]))))),
0)</f>
        <v>0</v>
      </c>
      <c r="AP10" s="117">
        <f t="array" ref="AP10">IFERROR(
(MEDIAN((IF(DATOS_[[Sexo]:[Sexo]]=$B10,IF(DATOS_[[Check Periodo Ref.]:[Check Periodo Ref.]]="Dentro",DATOS_[C.Extra.05]))))),
0)</f>
        <v>0</v>
      </c>
      <c r="AQ10" s="115">
        <f t="array" ref="AQ10">IFERROR(
MEDIAN(IF(DATOS_[Sexo]=$B10,IF(DATOS_[Check Periodo Ref.]="Dentro",DATOS_[Tot Extrasalarial Ef],FALSE))),
0)</f>
        <v>0</v>
      </c>
      <c r="AR10" s="116">
        <f t="array" ref="AR10">IFERROR(
MEDIAN(IF(DATOS_[Sexo]=$B10,IF(DATOS_[Check Periodo Ref.]="Dentro",DATOS_[TOTAL Retrib Ef],FALSE))),
0)</f>
        <v>0</v>
      </c>
      <c r="AS10" s="337"/>
      <c r="AT10" s="313"/>
      <c r="AU10" s="313"/>
    </row>
    <row r="11" spans="1:47" s="36" customFormat="1" x14ac:dyDescent="0.3">
      <c r="B11" s="34" t="s">
        <v>163</v>
      </c>
      <c r="C11" s="33">
        <f t="array" ref="C11">SUM(IF($B11=DATOS_[Sexo],
IF("Dentro"=DATOS_[Check Periodo Ref.],
1/(COUNTIFS(DATOS_[Sexo],$B11,DATOS_[Check Periodo Ref.],"Dentro",DATOS_[id],DATOS_[id])))))</f>
        <v>0</v>
      </c>
      <c r="D11" s="35">
        <f>COUNTIFS(DATOS_[AGRUP. VALOR. PTO.],"&lt;&gt;",DATOS_[Sexo],$B11,DATOS_[Check Periodo Ref.],"Dentro")</f>
        <v>0</v>
      </c>
      <c r="E11" s="110">
        <f t="array" ref="E11">IFERROR(
MEDIAN(IF(DATOS_[Sexo]=$B11,IF(DATOS_[Check Periodo Ref.]="Dentro",DATOS_[SALARIO BASE Ef],FALSE))),
0)</f>
        <v>0</v>
      </c>
      <c r="F11" s="111">
        <f t="array" ref="F11">IFERROR(
(MEDIAN((IF(DATOS_[[Sexo]:[Sexo]]=$B11,IF(DATOS_[[Check Periodo Ref.]:[Check Periodo Ref.]]="Dentro",DATOS_[Conc.Sal.01]))))),
0)</f>
        <v>0</v>
      </c>
      <c r="G11" s="111">
        <f t="array" ref="G11">IFERROR(
(MEDIAN((IF(DATOS_[[Sexo]:[Sexo]]=$B11,IF(DATOS_[[Check Periodo Ref.]:[Check Periodo Ref.]]="Dentro",DATOS_[Conc.Sal.02]))))),
0)</f>
        <v>0</v>
      </c>
      <c r="H11" s="111">
        <f t="array" ref="H11">IFERROR(
(MEDIAN((IF(DATOS_[[Sexo]:[Sexo]]=$B11,IF(DATOS_[[Check Periodo Ref.]:[Check Periodo Ref.]]="Dentro",DATOS_[Conc.Sal.03]))))),
0)</f>
        <v>0</v>
      </c>
      <c r="I11" s="111">
        <f t="array" ref="I11">IFERROR(
(MEDIAN((IF(DATOS_[[Sexo]:[Sexo]]=$B11,IF(DATOS_[[Check Periodo Ref.]:[Check Periodo Ref.]]="Dentro",DATOS_[Conc.Sal.04]))))),
0)</f>
        <v>0</v>
      </c>
      <c r="J11" s="111">
        <f t="array" ref="J11">IFERROR(
(MEDIAN((IF(DATOS_[[Sexo]:[Sexo]]=$B11,IF(DATOS_[[Check Periodo Ref.]:[Check Periodo Ref.]]="Dentro",DATOS_[Conc.Sal.05]))))),
0)</f>
        <v>0</v>
      </c>
      <c r="K11" s="111">
        <f t="array" ref="K11">IFERROR(
(MEDIAN((IF(DATOS_[[Sexo]:[Sexo]]=$B11,IF(DATOS_[[Check Periodo Ref.]:[Check Periodo Ref.]]="Dentro",DATOS_[Conc.Sal.06]))))),
0)</f>
        <v>0</v>
      </c>
      <c r="L11" s="111">
        <f t="array" ref="L11">IFERROR(
(MEDIAN((IF(DATOS_[[Sexo]:[Sexo]]=$B11,IF(DATOS_[[Check Periodo Ref.]:[Check Periodo Ref.]]="Dentro",DATOS_[Conc.Sal.07]))))),
0)</f>
        <v>0</v>
      </c>
      <c r="M11" s="111">
        <f t="array" ref="M11">IFERROR(
(MEDIAN((IF(DATOS_[[Sexo]:[Sexo]]=$B11,IF(DATOS_[[Check Periodo Ref.]:[Check Periodo Ref.]]="Dentro",DATOS_[Conc.Sal.08]))))),
0)</f>
        <v>0</v>
      </c>
      <c r="N11" s="111">
        <f t="array" ref="N11">IFERROR(
(MEDIAN((IF(DATOS_[[Sexo]:[Sexo]]=$B11,IF(DATOS_[[Check Periodo Ref.]:[Check Periodo Ref.]]="Dentro",DATOS_[Conc.Sal.09]))))),
0)</f>
        <v>0</v>
      </c>
      <c r="O11" s="111">
        <f t="array" ref="O11">IFERROR(
(MEDIAN((IF(DATOS_[[Sexo]:[Sexo]]=$B11,IF(DATOS_[[Check Periodo Ref.]:[Check Periodo Ref.]]="Dentro",DATOS_[Conc.Sal.10]))))),
0)</f>
        <v>0</v>
      </c>
      <c r="P11" s="111">
        <f t="array" ref="P11">IFERROR(
(MEDIAN((IF(DATOS_[[Sexo]:[Sexo]]=$B11,IF(DATOS_[[Check Periodo Ref.]:[Check Periodo Ref.]]="Dentro",DATOS_[Conc.Sal.11]))))),
0)</f>
        <v>0</v>
      </c>
      <c r="Q11" s="111">
        <f t="array" ref="Q11">IFERROR(
(MEDIAN((IF(DATOS_[[Sexo]:[Sexo]]=$B11,IF(DATOS_[[Check Periodo Ref.]:[Check Periodo Ref.]]="Dentro",DATOS_[Conc.Sal.12]))))),
0)</f>
        <v>0</v>
      </c>
      <c r="R11" s="111">
        <f t="array" ref="R11">IFERROR(
(MEDIAN((IF(DATOS_[[Sexo]:[Sexo]]=$B11,IF(DATOS_[[Check Periodo Ref.]:[Check Periodo Ref.]]="Dentro",DATOS_[Conc.Sal.13]))))),
0)</f>
        <v>0</v>
      </c>
      <c r="S11" s="111">
        <f t="array" ref="S11">IFERROR(
(MEDIAN((IF(DATOS_[[Sexo]:[Sexo]]=$B11,IF(DATOS_[[Check Periodo Ref.]:[Check Periodo Ref.]]="Dentro",DATOS_[Conc.Sal.14]))))),
0)</f>
        <v>0</v>
      </c>
      <c r="T11" s="111">
        <f t="array" ref="T11">IFERROR(
(MEDIAN((IF(DATOS_[[Sexo]:[Sexo]]=$B11,IF(DATOS_[[Check Periodo Ref.]:[Check Periodo Ref.]]="Dentro",DATOS_[Conc.Sal.15]))))),
0)</f>
        <v>0</v>
      </c>
      <c r="U11" s="111">
        <f t="array" ref="U11">IFERROR(
(MEDIAN((IF(DATOS_[[Sexo]:[Sexo]]=$B11,IF(DATOS_[[Check Periodo Ref.]:[Check Periodo Ref.]]="Dentro",DATOS_[Conc.Sal.16]))))),
0)</f>
        <v>0</v>
      </c>
      <c r="V11" s="111">
        <f t="array" ref="V11">IFERROR(
(MEDIAN((IF(DATOS_[[Sexo]:[Sexo]]=$B11,IF(DATOS_[[Check Periodo Ref.]:[Check Periodo Ref.]]="Dentro",DATOS_[Conc.Sal.17]))))),
0)</f>
        <v>0</v>
      </c>
      <c r="W11" s="111">
        <f t="array" ref="W11">IFERROR(
(MEDIAN((IF(DATOS_[[Sexo]:[Sexo]]=$B11,IF(DATOS_[[Check Periodo Ref.]:[Check Periodo Ref.]]="Dentro",DATOS_[Conc.Sal.18]))))),
0)</f>
        <v>0</v>
      </c>
      <c r="X11" s="111">
        <f t="array" ref="X11">IFERROR(
(MEDIAN((IF(DATOS_[[Sexo]:[Sexo]]=$B11,IF(DATOS_[[Check Periodo Ref.]:[Check Periodo Ref.]]="Dentro",DATOS_[Conc.Sal.19]))))),
0)</f>
        <v>0</v>
      </c>
      <c r="Y11" s="111">
        <f t="array" ref="Y11">IFERROR(
(MEDIAN((IF(DATOS_[[Sexo]:[Sexo]]=$B11,IF(DATOS_[[Check Periodo Ref.]:[Check Periodo Ref.]]="Dentro",DATOS_[Conc.Sal.20]))))),
0)</f>
        <v>0</v>
      </c>
      <c r="Z11" s="111">
        <f t="array" ref="Z11">IFERROR(
(MEDIAN((IF(DATOS_[[Sexo]:[Sexo]]=$B11,IF(DATOS_[[Check Periodo Ref.]:[Check Periodo Ref.]]="Dentro",DATOS_[Conc.Sal.21]))))),
0)</f>
        <v>0</v>
      </c>
      <c r="AA11" s="111">
        <f t="array" ref="AA11">IFERROR(
(MEDIAN((IF(DATOS_[[Sexo]:[Sexo]]=$B11,IF(DATOS_[[Check Periodo Ref.]:[Check Periodo Ref.]]="Dentro",DATOS_[Conc.Sal.22]))))),
0)</f>
        <v>0</v>
      </c>
      <c r="AB11" s="111">
        <f t="array" ref="AB11">IFERROR(
(MEDIAN((IF(DATOS_[[Sexo]:[Sexo]]=$B11,IF(DATOS_[[Check Periodo Ref.]:[Check Periodo Ref.]]="Dentro",DATOS_[Conc.Sal.23]))))),
0)</f>
        <v>0</v>
      </c>
      <c r="AC11" s="111">
        <f t="array" ref="AC11">IFERROR(
(MEDIAN((IF(DATOS_[[Sexo]:[Sexo]]=$B11,IF(DATOS_[[Check Periodo Ref.]:[Check Periodo Ref.]]="Dentro",DATOS_[Conc.Sal.24]))))),
0)</f>
        <v>0</v>
      </c>
      <c r="AD11" s="111">
        <f t="array" ref="AD11">IFERROR(
(MEDIAN((IF(DATOS_[[Sexo]:[Sexo]]=$B11,IF(DATOS_[[Check Periodo Ref.]:[Check Periodo Ref.]]="Dentro",DATOS_[Conc.Sal.25]))))),
0)</f>
        <v>0</v>
      </c>
      <c r="AE11" s="111">
        <f t="array" ref="AE11">IFERROR(
(MEDIAN((IF(DATOS_[[Sexo]:[Sexo]]=$B11,IF(DATOS_[[Check Periodo Ref.]:[Check Periodo Ref.]]="Dentro",DATOS_[Conc.Sal.26]))))),
0)</f>
        <v>0</v>
      </c>
      <c r="AF11" s="111">
        <f t="array" ref="AF11">IFERROR(
(MEDIAN((IF(DATOS_[[Sexo]:[Sexo]]=$B11,IF(DATOS_[[Check Periodo Ref.]:[Check Periodo Ref.]]="Dentro",DATOS_[Conc.Sal.27]))))),
0)</f>
        <v>0</v>
      </c>
      <c r="AG11" s="111">
        <f t="array" ref="AG11">IFERROR(
(MEDIAN((IF(DATOS_[[Sexo]:[Sexo]]=$B11,IF(DATOS_[[Check Periodo Ref.]:[Check Periodo Ref.]]="Dentro",DATOS_[Conc.Sal.28]))))),
0)</f>
        <v>0</v>
      </c>
      <c r="AH11" s="111">
        <f t="array" ref="AH11">IFERROR(
(MEDIAN((IF(DATOS_[[Sexo]:[Sexo]]=$B11,IF(DATOS_[[Check Periodo Ref.]:[Check Periodo Ref.]]="Dentro",DATOS_[Conc.Sal.29]))))),
0)</f>
        <v>0</v>
      </c>
      <c r="AI11" s="111">
        <f t="array" ref="AI11">IFERROR(
(MEDIAN((IF(DATOS_[[Sexo]:[Sexo]]=$B11,IF(DATOS_[[Check Periodo Ref.]:[Check Periodo Ref.]]="Dentro",DATOS_[Conc.Sal.30]))))),
0)</f>
        <v>0</v>
      </c>
      <c r="AJ11" s="112">
        <f t="array" ref="AJ11">IFERROR(
MEDIAN(IF(DATOS_[Sexo]=$B11,IF(DATOS_[Check Periodo Ref.]="Dentro",DATOS_[Tot COMPL.SAL Ef],FALSE))),
0)</f>
        <v>0</v>
      </c>
      <c r="AK11" s="113">
        <f t="array" ref="AK11">IFERROR(
MEDIAN(IF(DATOS_[Sexo]=$B11,IF(DATOS_[Check Periodo Ref.]="Dentro",DATOS_[TOTAL SALARIO Ef],FALSE))),
0)</f>
        <v>0</v>
      </c>
      <c r="AL11" s="117">
        <f t="array" ref="AL11">IFERROR(
(MEDIAN((IF(DATOS_[[Sexo]:[Sexo]]=$B11,IF(DATOS_[[Check Periodo Ref.]:[Check Periodo Ref.]]="Dentro",DATOS_[C.Extra.01]))))),
0)</f>
        <v>0</v>
      </c>
      <c r="AM11" s="117">
        <f t="array" ref="AM11">IFERROR(
(MEDIAN((IF(DATOS_[[Sexo]:[Sexo]]=$B11,IF(DATOS_[[Check Periodo Ref.]:[Check Periodo Ref.]]="Dentro",DATOS_[C.Extra.02]))))),
0)</f>
        <v>0</v>
      </c>
      <c r="AN11" s="117">
        <f t="array" ref="AN11">IFERROR(
(MEDIAN((IF(DATOS_[[Sexo]:[Sexo]]=$B11,IF(DATOS_[[Check Periodo Ref.]:[Check Periodo Ref.]]="Dentro",DATOS_[C.Extra.03]))))),
0)</f>
        <v>0</v>
      </c>
      <c r="AO11" s="117">
        <f t="array" ref="AO11">IFERROR(
(MEDIAN((IF(DATOS_[[Sexo]:[Sexo]]=$B11,IF(DATOS_[[Check Periodo Ref.]:[Check Periodo Ref.]]="Dentro",DATOS_[C.Extra.04]))))),
0)</f>
        <v>0</v>
      </c>
      <c r="AP11" s="117">
        <f t="array" ref="AP11">IFERROR(
(MEDIAN((IF(DATOS_[[Sexo]:[Sexo]]=$B11,IF(DATOS_[[Check Periodo Ref.]:[Check Periodo Ref.]]="Dentro",DATOS_[C.Extra.05]))))),
0)</f>
        <v>0</v>
      </c>
      <c r="AQ11" s="115">
        <f t="array" ref="AQ11">IFERROR(
MEDIAN(IF(DATOS_[Sexo]=$B11,IF(DATOS_[Check Periodo Ref.]="Dentro",DATOS_[Tot Extrasalarial Ef],FALSE))),
0)</f>
        <v>0</v>
      </c>
      <c r="AR11" s="116">
        <f t="array" ref="AR11">IFERROR(
MEDIAN(IF(DATOS_[Sexo]=$B11,IF(DATOS_[Check Periodo Ref.]="Dentro",DATOS_[TOTAL Retrib Ef],FALSE))),
0)</f>
        <v>0</v>
      </c>
      <c r="AS11" s="337"/>
      <c r="AT11" s="313"/>
      <c r="AU11" s="313"/>
    </row>
    <row r="12" spans="1:47" s="36" customFormat="1" x14ac:dyDescent="0.3">
      <c r="D12" s="37"/>
      <c r="J12" s="38"/>
      <c r="K12" s="39"/>
      <c r="L12" s="39"/>
      <c r="M12" s="39"/>
      <c r="N12" s="39"/>
      <c r="O12" s="39"/>
      <c r="P12" s="39"/>
      <c r="Q12" s="39"/>
      <c r="R12" s="39"/>
      <c r="S12" s="39"/>
      <c r="T12" s="39"/>
      <c r="U12" s="39"/>
      <c r="V12" s="38"/>
      <c r="W12" s="38"/>
      <c r="X12" s="38"/>
      <c r="Y12" s="38"/>
      <c r="Z12" s="38"/>
      <c r="AA12" s="38"/>
      <c r="AB12" s="38"/>
      <c r="AC12" s="38"/>
      <c r="AD12" s="38"/>
      <c r="AE12" s="38"/>
      <c r="AF12" s="38"/>
      <c r="AG12" s="38"/>
      <c r="AH12" s="38"/>
      <c r="AI12" s="38"/>
      <c r="AL12" s="39"/>
      <c r="AM12" s="39"/>
      <c r="AN12" s="39"/>
      <c r="AO12" s="39"/>
      <c r="AP12" s="39"/>
      <c r="AS12" s="326"/>
      <c r="AT12" s="313"/>
      <c r="AU12" s="313"/>
    </row>
    <row r="13" spans="1:47" s="36" customFormat="1" x14ac:dyDescent="0.3">
      <c r="D13" s="37"/>
      <c r="J13" s="38"/>
      <c r="K13" s="39"/>
      <c r="L13" s="39"/>
      <c r="M13" s="39"/>
      <c r="N13" s="39"/>
      <c r="O13" s="39"/>
      <c r="P13" s="39"/>
      <c r="Q13" s="39"/>
      <c r="R13" s="39"/>
      <c r="S13" s="39"/>
      <c r="T13" s="39"/>
      <c r="U13" s="39"/>
      <c r="V13" s="38"/>
      <c r="W13" s="38"/>
      <c r="X13" s="38"/>
      <c r="Y13" s="38"/>
      <c r="Z13" s="38"/>
      <c r="AA13" s="38"/>
      <c r="AB13" s="38"/>
      <c r="AC13" s="38"/>
      <c r="AD13" s="38"/>
      <c r="AE13" s="38"/>
      <c r="AF13" s="38"/>
      <c r="AG13" s="38"/>
      <c r="AH13" s="38"/>
      <c r="AI13" s="38"/>
      <c r="AL13" s="39"/>
      <c r="AM13" s="39"/>
      <c r="AN13" s="39"/>
      <c r="AO13" s="39"/>
      <c r="AP13" s="39"/>
    </row>
    <row r="14" spans="1:47" s="33" customFormat="1" ht="46.15" customHeight="1" x14ac:dyDescent="0.25">
      <c r="B14" s="30"/>
      <c r="C14" s="30" t="s">
        <v>225</v>
      </c>
      <c r="D14" s="30" t="s">
        <v>220</v>
      </c>
      <c r="E14" s="31" t="s">
        <v>223</v>
      </c>
      <c r="F14" s="32" t="str">
        <f>+F8</f>
        <v>[ocultar]</v>
      </c>
      <c r="G14" s="32" t="str">
        <f t="shared" ref="G14:AI14" si="3">+G8</f>
        <v>[ocultar]</v>
      </c>
      <c r="H14" s="32" t="str">
        <f t="shared" si="3"/>
        <v>[ocultar]</v>
      </c>
      <c r="I14" s="32" t="str">
        <f t="shared" si="3"/>
        <v>[ocultar]</v>
      </c>
      <c r="J14" s="32" t="str">
        <f t="shared" si="3"/>
        <v>[ocultar]</v>
      </c>
      <c r="K14" s="32" t="str">
        <f t="shared" si="3"/>
        <v>[ocultar]</v>
      </c>
      <c r="L14" s="32" t="str">
        <f t="shared" si="3"/>
        <v>[ocultar]</v>
      </c>
      <c r="M14" s="32" t="str">
        <f t="shared" si="3"/>
        <v>[ocultar]</v>
      </c>
      <c r="N14" s="32" t="str">
        <f t="shared" si="3"/>
        <v>[ocultar]</v>
      </c>
      <c r="O14" s="32" t="str">
        <f t="shared" si="3"/>
        <v>[ocultar]</v>
      </c>
      <c r="P14" s="32" t="str">
        <f t="shared" si="3"/>
        <v>[ocultar]</v>
      </c>
      <c r="Q14" s="32" t="str">
        <f t="shared" si="3"/>
        <v>[ocultar]</v>
      </c>
      <c r="R14" s="32" t="str">
        <f t="shared" si="3"/>
        <v>[ocultar]</v>
      </c>
      <c r="S14" s="32" t="str">
        <f t="shared" si="3"/>
        <v>[ocultar]</v>
      </c>
      <c r="T14" s="32" t="str">
        <f t="shared" si="3"/>
        <v>[ocultar]</v>
      </c>
      <c r="U14" s="32" t="str">
        <f t="shared" si="3"/>
        <v>[ocultar]</v>
      </c>
      <c r="V14" s="32" t="str">
        <f t="shared" si="3"/>
        <v>[ocultar]</v>
      </c>
      <c r="W14" s="32" t="str">
        <f t="shared" si="3"/>
        <v>[ocultar]</v>
      </c>
      <c r="X14" s="32" t="str">
        <f t="shared" si="3"/>
        <v>[ocultar]</v>
      </c>
      <c r="Y14" s="32" t="str">
        <f t="shared" si="3"/>
        <v>[ocultar]</v>
      </c>
      <c r="Z14" s="32" t="str">
        <f t="shared" si="3"/>
        <v>[ocultar]</v>
      </c>
      <c r="AA14" s="32" t="str">
        <f t="shared" si="3"/>
        <v>[ocultar]</v>
      </c>
      <c r="AB14" s="32" t="str">
        <f t="shared" si="3"/>
        <v>[ocultar]</v>
      </c>
      <c r="AC14" s="32" t="str">
        <f t="shared" si="3"/>
        <v>[ocultar]</v>
      </c>
      <c r="AD14" s="32" t="str">
        <f t="shared" si="3"/>
        <v>[ocultar]</v>
      </c>
      <c r="AE14" s="32" t="str">
        <f t="shared" si="3"/>
        <v>[ocultar]</v>
      </c>
      <c r="AF14" s="32" t="str">
        <f t="shared" si="3"/>
        <v>[ocultar]</v>
      </c>
      <c r="AG14" s="32" t="str">
        <f t="shared" si="3"/>
        <v>[ocultar]</v>
      </c>
      <c r="AH14" s="32" t="str">
        <f t="shared" si="3"/>
        <v>[ocultar]</v>
      </c>
      <c r="AI14" s="32" t="str">
        <f t="shared" si="3"/>
        <v>[ocultar]</v>
      </c>
      <c r="AJ14" s="73" t="s">
        <v>221</v>
      </c>
      <c r="AK14" s="74" t="s">
        <v>213</v>
      </c>
      <c r="AL14" s="75" t="str">
        <f>+AL8</f>
        <v>[ocultar]</v>
      </c>
      <c r="AM14" s="75" t="str">
        <f t="shared" ref="AM14:AP14" si="4">+AM8</f>
        <v>[ocultar]</v>
      </c>
      <c r="AN14" s="75" t="str">
        <f t="shared" si="4"/>
        <v>[ocultar]</v>
      </c>
      <c r="AO14" s="75" t="str">
        <f t="shared" si="4"/>
        <v>[ocultar]</v>
      </c>
      <c r="AP14" s="75" t="str">
        <f t="shared" si="4"/>
        <v>[ocultar]</v>
      </c>
      <c r="AQ14" s="76" t="s">
        <v>222</v>
      </c>
      <c r="AR14" s="77" t="s">
        <v>214</v>
      </c>
    </row>
    <row r="15" spans="1:47" s="36" customFormat="1" ht="17.25" thickBot="1" x14ac:dyDescent="0.35">
      <c r="A15" s="36" t="str">
        <f>+A16</f>
        <v>[ocultar]</v>
      </c>
      <c r="B15" s="40" t="s">
        <v>308</v>
      </c>
      <c r="C15" s="109"/>
      <c r="D15" s="41"/>
      <c r="E15" s="119" t="str">
        <f t="shared" ref="E15" si="5">IFERROR((E16-E17)/E16,"")</f>
        <v/>
      </c>
      <c r="F15" s="123" t="str">
        <f>IFERROR((F16-F17)/F16,"")</f>
        <v/>
      </c>
      <c r="G15" s="123" t="str">
        <f t="shared" ref="G15:AR15" si="6">IFERROR((G16-G17)/G16,"")</f>
        <v/>
      </c>
      <c r="H15" s="123" t="str">
        <f t="shared" si="6"/>
        <v/>
      </c>
      <c r="I15" s="123" t="str">
        <f t="shared" si="6"/>
        <v/>
      </c>
      <c r="J15" s="123" t="str">
        <f t="shared" si="6"/>
        <v/>
      </c>
      <c r="K15" s="123" t="str">
        <f t="shared" si="6"/>
        <v/>
      </c>
      <c r="L15" s="123" t="str">
        <f t="shared" si="6"/>
        <v/>
      </c>
      <c r="M15" s="123" t="str">
        <f t="shared" si="6"/>
        <v/>
      </c>
      <c r="N15" s="123" t="str">
        <f t="shared" si="6"/>
        <v/>
      </c>
      <c r="O15" s="123" t="str">
        <f t="shared" si="6"/>
        <v/>
      </c>
      <c r="P15" s="123" t="str">
        <f t="shared" si="6"/>
        <v/>
      </c>
      <c r="Q15" s="123" t="str">
        <f t="shared" si="6"/>
        <v/>
      </c>
      <c r="R15" s="123" t="str">
        <f t="shared" si="6"/>
        <v/>
      </c>
      <c r="S15" s="123" t="str">
        <f t="shared" si="6"/>
        <v/>
      </c>
      <c r="T15" s="123" t="str">
        <f t="shared" si="6"/>
        <v/>
      </c>
      <c r="U15" s="123" t="str">
        <f t="shared" si="6"/>
        <v/>
      </c>
      <c r="V15" s="122" t="str">
        <f t="shared" si="6"/>
        <v/>
      </c>
      <c r="W15" s="122" t="str">
        <f t="shared" si="6"/>
        <v/>
      </c>
      <c r="X15" s="122" t="str">
        <f t="shared" si="6"/>
        <v/>
      </c>
      <c r="Y15" s="122"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4" t="str">
        <f t="shared" si="6"/>
        <v/>
      </c>
      <c r="AK15" s="128" t="str">
        <f t="shared" si="6"/>
        <v/>
      </c>
      <c r="AL15" s="125" t="str">
        <f t="shared" si="6"/>
        <v/>
      </c>
      <c r="AM15" s="125" t="str">
        <f t="shared" si="6"/>
        <v/>
      </c>
      <c r="AN15" s="125" t="str">
        <f t="shared" si="6"/>
        <v/>
      </c>
      <c r="AO15" s="125" t="str">
        <f t="shared" si="6"/>
        <v/>
      </c>
      <c r="AP15" s="125" t="str">
        <f t="shared" si="6"/>
        <v/>
      </c>
      <c r="AQ15" s="126" t="str">
        <f t="shared" si="6"/>
        <v/>
      </c>
      <c r="AR15" s="127" t="str">
        <f t="shared" si="6"/>
        <v/>
      </c>
    </row>
    <row r="16" spans="1:47" s="36" customFormat="1" x14ac:dyDescent="0.3">
      <c r="A16" s="36" t="str">
        <f>+IF(C16+C17=0,"[ocultar]","")</f>
        <v>[ocultar]</v>
      </c>
      <c r="B16" s="34" t="s">
        <v>162</v>
      </c>
      <c r="C16" s="33">
        <f t="array" ref="C16">SUM(IF($B16=DATOS_[Sexo],
IF($B15=DATOS_[AGRUP. VALOR. PTO.],
IF("Dentro"=DATOS_[Check Periodo Ref.],
1/(COUNTIFS(DATOS_[Sexo],$B16,DATOS_[AGRUP. VALOR. PTO.],$B15,DATOS_[Check Periodo Ref.],"Dentro",DATOS_[id],DATOS_[id]))))))</f>
        <v>0</v>
      </c>
      <c r="D16" s="35">
        <f>COUNTIFS(DATOS_[AGRUP. VALOR. PTO.],$B15,DATOS_[Sexo],$B16,DATOS_[Check Periodo Ref.],"Dentro")</f>
        <v>0</v>
      </c>
      <c r="E16" s="110">
        <f t="array" ref="E16">IFERROR(
MEDIAN(IF(DATOS_[Sexo]=$B16,IF(DATOS_[AGRUP. VALOR. PTO.]=$B15,IF(DATOS_[Check Periodo Ref.]="Dentro",DATOS_[SALARIO BASE Ef],FALSE)))),
0)</f>
        <v>0</v>
      </c>
      <c r="F16" s="111">
        <f t="array" ref="F16">IFERROR(
MEDIAN((IF(DATOS_[[Sexo]:[Sexo]]=$B16,IF(DATOS_[[AGRUP. VALOR. PTO.]:[AGRUP. VALOR. PTO.]]=$B15,IF(DATOS_[[Check Periodo Ref.]:[Check Periodo Ref.]]="Dentro",DATOS_[Conc.Sal.01]))))),
0)</f>
        <v>0</v>
      </c>
      <c r="G16" s="111">
        <f t="array" ref="G16">IFERROR(
MEDIAN((IF(DATOS_[[Sexo]:[Sexo]]=$B16,IF(DATOS_[[AGRUP. VALOR. PTO.]:[AGRUP. VALOR. PTO.]]=$B15,IF(DATOS_[[Check Periodo Ref.]:[Check Periodo Ref.]]="Dentro",DATOS_[Conc.Sal.02]))))),
0)</f>
        <v>0</v>
      </c>
      <c r="H16" s="111">
        <f t="array" ref="H16">IFERROR(
MEDIAN((IF(DATOS_[[Sexo]:[Sexo]]=$B16,IF(DATOS_[[AGRUP. VALOR. PTO.]:[AGRUP. VALOR. PTO.]]=$B15,IF(DATOS_[[Check Periodo Ref.]:[Check Periodo Ref.]]="Dentro",DATOS_[Conc.Sal.03]))))),
0)</f>
        <v>0</v>
      </c>
      <c r="I16" s="111">
        <f t="array" ref="I16">IFERROR(
MEDIAN((IF(DATOS_[[Sexo]:[Sexo]]=$B16,IF(DATOS_[[AGRUP. VALOR. PTO.]:[AGRUP. VALOR. PTO.]]=$B15,IF(DATOS_[[Check Periodo Ref.]:[Check Periodo Ref.]]="Dentro",DATOS_[Conc.Sal.04]))))),
0)</f>
        <v>0</v>
      </c>
      <c r="J16" s="111">
        <f t="array" ref="J16">IFERROR(
MEDIAN((IF(DATOS_[[Sexo]:[Sexo]]=$B16,IF(DATOS_[[AGRUP. VALOR. PTO.]:[AGRUP. VALOR. PTO.]]=$B15,IF(DATOS_[[Check Periodo Ref.]:[Check Periodo Ref.]]="Dentro",DATOS_[Conc.Sal.05]))))),
0)</f>
        <v>0</v>
      </c>
      <c r="K16" s="111">
        <f t="array" ref="K16">IFERROR(
MEDIAN((IF(DATOS_[[Sexo]:[Sexo]]=$B16,IF(DATOS_[[AGRUP. VALOR. PTO.]:[AGRUP. VALOR. PTO.]]=$B15,IF(DATOS_[[Check Periodo Ref.]:[Check Periodo Ref.]]="Dentro",DATOS_[Conc.Sal.06]))))),
0)</f>
        <v>0</v>
      </c>
      <c r="L16" s="111">
        <f t="array" ref="L16">IFERROR(
MEDIAN((IF(DATOS_[[Sexo]:[Sexo]]=$B16,IF(DATOS_[[AGRUP. VALOR. PTO.]:[AGRUP. VALOR. PTO.]]=$B15,IF(DATOS_[[Check Periodo Ref.]:[Check Periodo Ref.]]="Dentro",DATOS_[Conc.Sal.07]))))),
0)</f>
        <v>0</v>
      </c>
      <c r="M16" s="111">
        <f t="array" ref="M16">IFERROR(
MEDIAN((IF(DATOS_[[Sexo]:[Sexo]]=$B16,IF(DATOS_[[AGRUP. VALOR. PTO.]:[AGRUP. VALOR. PTO.]]=$B15,IF(DATOS_[[Check Periodo Ref.]:[Check Periodo Ref.]]="Dentro",DATOS_[Conc.Sal.08]))))),
0)</f>
        <v>0</v>
      </c>
      <c r="N16" s="111">
        <f t="array" ref="N16">IFERROR(
MEDIAN((IF(DATOS_[[Sexo]:[Sexo]]=$B16,IF(DATOS_[[AGRUP. VALOR. PTO.]:[AGRUP. VALOR. PTO.]]=$B15,IF(DATOS_[[Check Periodo Ref.]:[Check Periodo Ref.]]="Dentro",DATOS_[Conc.Sal.09]))))),
0)</f>
        <v>0</v>
      </c>
      <c r="O16" s="111">
        <f t="array" ref="O16">IFERROR(
MEDIAN((IF(DATOS_[[Sexo]:[Sexo]]=$B16,IF(DATOS_[[AGRUP. VALOR. PTO.]:[AGRUP. VALOR. PTO.]]=$B15,IF(DATOS_[[Check Periodo Ref.]:[Check Periodo Ref.]]="Dentro",DATOS_[Conc.Sal.10]))))),
0)</f>
        <v>0</v>
      </c>
      <c r="P16" s="111">
        <f t="array" ref="P16">IFERROR(
MEDIAN((IF(DATOS_[[Sexo]:[Sexo]]=$B16,IF(DATOS_[[AGRUP. VALOR. PTO.]:[AGRUP. VALOR. PTO.]]=$B15,IF(DATOS_[[Check Periodo Ref.]:[Check Periodo Ref.]]="Dentro",DATOS_[Conc.Sal.11]))))),
0)</f>
        <v>0</v>
      </c>
      <c r="Q16" s="111">
        <f t="array" ref="Q16">IFERROR(
MEDIAN((IF(DATOS_[[Sexo]:[Sexo]]=$B16,IF(DATOS_[[AGRUP. VALOR. PTO.]:[AGRUP. VALOR. PTO.]]=$B15,IF(DATOS_[[Check Periodo Ref.]:[Check Periodo Ref.]]="Dentro",DATOS_[Conc.Sal.12]))))),
0)</f>
        <v>0</v>
      </c>
      <c r="R16" s="111">
        <f t="array" ref="R16">IFERROR(
MEDIAN((IF(DATOS_[[Sexo]:[Sexo]]=$B16,IF(DATOS_[[AGRUP. VALOR. PTO.]:[AGRUP. VALOR. PTO.]]=$B15,IF(DATOS_[[Check Periodo Ref.]:[Check Periodo Ref.]]="Dentro",DATOS_[Conc.Sal.13]))))),
0)</f>
        <v>0</v>
      </c>
      <c r="S16" s="111">
        <f t="array" ref="S16">IFERROR(
MEDIAN((IF(DATOS_[[Sexo]:[Sexo]]=$B16,IF(DATOS_[[AGRUP. VALOR. PTO.]:[AGRUP. VALOR. PTO.]]=$B15,IF(DATOS_[[Check Periodo Ref.]:[Check Periodo Ref.]]="Dentro",DATOS_[Conc.Sal.14]))))),
0)</f>
        <v>0</v>
      </c>
      <c r="T16" s="111">
        <f t="array" ref="T16">IFERROR(
MEDIAN((IF(DATOS_[[Sexo]:[Sexo]]=$B16,IF(DATOS_[[AGRUP. VALOR. PTO.]:[AGRUP. VALOR. PTO.]]=$B15,IF(DATOS_[[Check Periodo Ref.]:[Check Periodo Ref.]]="Dentro",DATOS_[Conc.Sal.15]))))),
0)</f>
        <v>0</v>
      </c>
      <c r="U16" s="111">
        <f t="array" ref="U16">IFERROR(
MEDIAN((IF(DATOS_[[Sexo]:[Sexo]]=$B16,IF(DATOS_[[AGRUP. VALOR. PTO.]:[AGRUP. VALOR. PTO.]]=$B15,IF(DATOS_[[Check Periodo Ref.]:[Check Periodo Ref.]]="Dentro",DATOS_[Conc.Sal.16]))))),
0)</f>
        <v>0</v>
      </c>
      <c r="V16" s="111">
        <f t="array" ref="V16">IFERROR(
MEDIAN((IF(DATOS_[[Sexo]:[Sexo]]=$B16,IF(DATOS_[[AGRUP. VALOR. PTO.]:[AGRUP. VALOR. PTO.]]=$B15,IF(DATOS_[[Check Periodo Ref.]:[Check Periodo Ref.]]="Dentro",DATOS_[Conc.Sal.17]))))),
0)</f>
        <v>0</v>
      </c>
      <c r="W16" s="111">
        <f t="array" ref="W16">IFERROR(
MEDIAN((IF(DATOS_[[Sexo]:[Sexo]]=$B16,IF(DATOS_[[AGRUP. VALOR. PTO.]:[AGRUP. VALOR. PTO.]]=$B15,IF(DATOS_[[Check Periodo Ref.]:[Check Periodo Ref.]]="Dentro",DATOS_[Conc.Sal.18]))))),
0)</f>
        <v>0</v>
      </c>
      <c r="X16" s="111">
        <f t="array" ref="X16">IFERROR(
MEDIAN((IF(DATOS_[[Sexo]:[Sexo]]=$B16,IF(DATOS_[[AGRUP. VALOR. PTO.]:[AGRUP. VALOR. PTO.]]=$B15,IF(DATOS_[[Check Periodo Ref.]:[Check Periodo Ref.]]="Dentro",DATOS_[Conc.Sal.19]))))),
0)</f>
        <v>0</v>
      </c>
      <c r="Y16" s="111">
        <f t="array" ref="Y16">IFERROR(
MEDIAN((IF(DATOS_[[Sexo]:[Sexo]]=$B16,IF(DATOS_[[AGRUP. VALOR. PTO.]:[AGRUP. VALOR. PTO.]]=$B15,IF(DATOS_[[Check Periodo Ref.]:[Check Periodo Ref.]]="Dentro",DATOS_[Conc.Sal.20]))))),
0)</f>
        <v>0</v>
      </c>
      <c r="Z16" s="111">
        <f t="array" ref="Z16">IFERROR(
MEDIAN((IF(DATOS_[[Sexo]:[Sexo]]=$B16,IF(DATOS_[[AGRUP. VALOR. PTO.]:[AGRUP. VALOR. PTO.]]=$B15,IF(DATOS_[[Check Periodo Ref.]:[Check Periodo Ref.]]="Dentro",DATOS_[Conc.Sal.21]))))),
0)</f>
        <v>0</v>
      </c>
      <c r="AA16" s="111">
        <f t="array" ref="AA16">IFERROR(
MEDIAN((IF(DATOS_[[Sexo]:[Sexo]]=$B16,IF(DATOS_[[AGRUP. VALOR. PTO.]:[AGRUP. VALOR. PTO.]]=$B15,IF(DATOS_[[Check Periodo Ref.]:[Check Periodo Ref.]]="Dentro",DATOS_[Conc.Sal.22]))))),
0)</f>
        <v>0</v>
      </c>
      <c r="AB16" s="111">
        <f t="array" ref="AB16">IFERROR(
MEDIAN((IF(DATOS_[[Sexo]:[Sexo]]=$B16,IF(DATOS_[[AGRUP. VALOR. PTO.]:[AGRUP. VALOR. PTO.]]=$B15,IF(DATOS_[[Check Periodo Ref.]:[Check Periodo Ref.]]="Dentro",DATOS_[Conc.Sal.23]))))),
0)</f>
        <v>0</v>
      </c>
      <c r="AC16" s="111">
        <f t="array" ref="AC16">IFERROR(
MEDIAN((IF(DATOS_[[Sexo]:[Sexo]]=$B16,IF(DATOS_[[AGRUP. VALOR. PTO.]:[AGRUP. VALOR. PTO.]]=$B15,IF(DATOS_[[Check Periodo Ref.]:[Check Periodo Ref.]]="Dentro",DATOS_[Conc.Sal.24]))))),
0)</f>
        <v>0</v>
      </c>
      <c r="AD16" s="111">
        <f t="array" ref="AD16">IFERROR(
MEDIAN((IF(DATOS_[[Sexo]:[Sexo]]=$B16,IF(DATOS_[[AGRUP. VALOR. PTO.]:[AGRUP. VALOR. PTO.]]=$B15,IF(DATOS_[[Check Periodo Ref.]:[Check Periodo Ref.]]="Dentro",DATOS_[Conc.Sal.25]))))),
0)</f>
        <v>0</v>
      </c>
      <c r="AE16" s="111">
        <f t="array" ref="AE16">IFERROR(
MEDIAN((IF(DATOS_[[Sexo]:[Sexo]]=$B16,IF(DATOS_[[AGRUP. VALOR. PTO.]:[AGRUP. VALOR. PTO.]]=$B15,IF(DATOS_[[Check Periodo Ref.]:[Check Periodo Ref.]]="Dentro",DATOS_[Conc.Sal.26]))))),
0)</f>
        <v>0</v>
      </c>
      <c r="AF16" s="111">
        <f t="array" ref="AF16">IFERROR(
MEDIAN((IF(DATOS_[[Sexo]:[Sexo]]=$B16,IF(DATOS_[[AGRUP. VALOR. PTO.]:[AGRUP. VALOR. PTO.]]=$B15,IF(DATOS_[[Check Periodo Ref.]:[Check Periodo Ref.]]="Dentro",DATOS_[Conc.Sal.27]))))),
0)</f>
        <v>0</v>
      </c>
      <c r="AG16" s="111">
        <f t="array" ref="AG16">IFERROR(
MEDIAN((IF(DATOS_[[Sexo]:[Sexo]]=$B16,IF(DATOS_[[AGRUP. VALOR. PTO.]:[AGRUP. VALOR. PTO.]]=$B15,IF(DATOS_[[Check Periodo Ref.]:[Check Periodo Ref.]]="Dentro",DATOS_[Conc.Sal.28]))))),
0)</f>
        <v>0</v>
      </c>
      <c r="AH16" s="111">
        <f t="array" ref="AH16">IFERROR(
MEDIAN((IF(DATOS_[[Sexo]:[Sexo]]=$B16,IF(DATOS_[[AGRUP. VALOR. PTO.]:[AGRUP. VALOR. PTO.]]=$B15,IF(DATOS_[[Check Periodo Ref.]:[Check Periodo Ref.]]="Dentro",DATOS_[Conc.Sal.29]))))),
0)</f>
        <v>0</v>
      </c>
      <c r="AI16" s="111">
        <f t="array" ref="AI16">IFERROR(
MEDIAN((IF(DATOS_[[Sexo]:[Sexo]]=$B16,IF(DATOS_[[AGRUP. VALOR. PTO.]:[AGRUP. VALOR. PTO.]]=$B15,IF(DATOS_[[Check Periodo Ref.]:[Check Periodo Ref.]]="Dentro",DATOS_[Conc.Sal.30]))))),
0)</f>
        <v>0</v>
      </c>
      <c r="AJ16" s="112">
        <f t="array" ref="AJ16">IFERROR(
MEDIAN(IF(DATOS_[Sexo]=$B16,IF(DATOS_[AGRUP. VALOR. PTO.]=$B15,IF(DATOS_[Check Periodo Ref.]="Dentro",DATOS_[Tot COMPL.SAL Ef],FALSE)))),
0)</f>
        <v>0</v>
      </c>
      <c r="AK16" s="113">
        <f t="array" ref="AK16">IFERROR(
MEDIAN(IF(DATOS_[Sexo]=$B16,IF(DATOS_[AGRUP. VALOR. PTO.]=$B15,IF(DATOS_[Check Periodo Ref.]="Dentro",DATOS_[TOTAL SALARIO Ef],FALSE)))),
0)</f>
        <v>0</v>
      </c>
      <c r="AL16" s="114">
        <f t="array" ref="AL16">IFERROR(
MEDIAN((IF(DATOS_[[Sexo]:[Sexo]]=$B16,IF(DATOS_[[AGRUP. VALOR. PTO.]:[AGRUP. VALOR. PTO.]]=$B15,IF(DATOS_[[Check Periodo Ref.]:[Check Periodo Ref.]]="Dentro",DATOS_[C.Extra.01]))))),
0)</f>
        <v>0</v>
      </c>
      <c r="AM16" s="114">
        <f t="array" ref="AM16">IFERROR(
MEDIAN((IF(DATOS_[[Sexo]:[Sexo]]=$B16,IF(DATOS_[[AGRUP. VALOR. PTO.]:[AGRUP. VALOR. PTO.]]=$B15,IF(DATOS_[[Check Periodo Ref.]:[Check Periodo Ref.]]="Dentro",DATOS_[C.Extra.02]))))),
0)</f>
        <v>0</v>
      </c>
      <c r="AN16" s="114">
        <f t="array" ref="AN16">IFERROR(
MEDIAN((IF(DATOS_[[Sexo]:[Sexo]]=$B16,IF(DATOS_[[AGRUP. VALOR. PTO.]:[AGRUP. VALOR. PTO.]]=$B15,IF(DATOS_[[Check Periodo Ref.]:[Check Periodo Ref.]]="Dentro",DATOS_[C.Extra.03]))))),
0)</f>
        <v>0</v>
      </c>
      <c r="AO16" s="114">
        <f t="array" ref="AO16">IFERROR(
MEDIAN((IF(DATOS_[[Sexo]:[Sexo]]=$B16,IF(DATOS_[[AGRUP. VALOR. PTO.]:[AGRUP. VALOR. PTO.]]=$B15,IF(DATOS_[[Check Periodo Ref.]:[Check Periodo Ref.]]="Dentro",DATOS_[C.Extra.04]))))),
0)</f>
        <v>0</v>
      </c>
      <c r="AP16" s="114">
        <f t="array" ref="AP16">IFERROR(
MEDIAN((IF(DATOS_[[Sexo]:[Sexo]]=$B16,IF(DATOS_[[AGRUP. VALOR. PTO.]:[AGRUP. VALOR. PTO.]]=$B15,IF(DATOS_[[Check Periodo Ref.]:[Check Periodo Ref.]]="Dentro",DATOS_[C.Extra.05]))))),
0)</f>
        <v>0</v>
      </c>
      <c r="AQ16" s="115">
        <f t="array" ref="AQ16">IFERROR(
MEDIAN(IF(DATOS_[Sexo]=$B16,IF(DATOS_[AGRUP. VALOR. PTO.]=$B15,IF(DATOS_[Check Periodo Ref.]="Dentro",DATOS_[Tot Extrasalarial Ef],FALSE)))),
0)</f>
        <v>0</v>
      </c>
      <c r="AR16" s="116">
        <f t="array" ref="AR16">IFERROR(
MEDIAN(IF(DATOS_[Sexo]=$B16,IF(DATOS_[AGRUP. VALOR. PTO.]=$B15,IF(DATOS_[Check Periodo Ref.]="Dentro",DATOS_[TOTAL Retrib Ef],FALSE)))),
0)</f>
        <v>0</v>
      </c>
    </row>
    <row r="17" spans="1:44" s="36" customFormat="1" x14ac:dyDescent="0.3">
      <c r="A17" s="36" t="str">
        <f>+A16</f>
        <v>[ocultar]</v>
      </c>
      <c r="B17" s="34" t="s">
        <v>163</v>
      </c>
      <c r="C17" s="33">
        <f t="array" ref="C17">SUM(IF($B17=DATOS_[Sexo],
IF($B15=DATOS_[AGRUP. VALOR. PTO.],
IF("Dentro"=DATOS_[Check Periodo Ref.],
1/(COUNTIFS(DATOS_[Sexo],$B17,DATOS_[AGRUP. VALOR. PTO.],$B15,DATOS_[Check Periodo Ref.],"Dentro",DATOS_[id],DATOS_[id]))))))</f>
        <v>0</v>
      </c>
      <c r="D17" s="35">
        <f>COUNTIFS(DATOS_[AGRUP. VALOR. PTO.],$B15,DATOS_[Sexo],$B17,DATOS_[Check Periodo Ref.],"Dentro")</f>
        <v>0</v>
      </c>
      <c r="E17" s="110">
        <f t="array" ref="E17">IFERROR(
MEDIAN(IF(DATOS_[Sexo]=$B17,IF(DATOS_[AGRUP. VALOR. PTO.]=$B15,IF(DATOS_[Check Periodo Ref.]="Dentro",DATOS_[SALARIO BASE Ef],FALSE)))),
0)</f>
        <v>0</v>
      </c>
      <c r="F17" s="111">
        <f t="array" ref="F17">IFERROR(
MEDIAN((IF(DATOS_[[Sexo]:[Sexo]]=$B17,IF(DATOS_[[AGRUP. VALOR. PTO.]:[AGRUP. VALOR. PTO.]]=$B15,IF(DATOS_[[Check Periodo Ref.]:[Check Periodo Ref.]]="Dentro",DATOS_[Conc.Sal.01]))))),
0)</f>
        <v>0</v>
      </c>
      <c r="G17" s="111">
        <f t="array" ref="G17">IFERROR(
MEDIAN((IF(DATOS_[[Sexo]:[Sexo]]=$B17,IF(DATOS_[[AGRUP. VALOR. PTO.]:[AGRUP. VALOR. PTO.]]=$B15,IF(DATOS_[[Check Periodo Ref.]:[Check Periodo Ref.]]="Dentro",DATOS_[Conc.Sal.02]))))),
0)</f>
        <v>0</v>
      </c>
      <c r="H17" s="111">
        <f t="array" ref="H17">IFERROR(
MEDIAN((IF(DATOS_[[Sexo]:[Sexo]]=$B17,IF(DATOS_[[AGRUP. VALOR. PTO.]:[AGRUP. VALOR. PTO.]]=$B15,IF(DATOS_[[Check Periodo Ref.]:[Check Periodo Ref.]]="Dentro",DATOS_[Conc.Sal.03]))))),
0)</f>
        <v>0</v>
      </c>
      <c r="I17" s="111">
        <f t="array" ref="I17">IFERROR(
MEDIAN((IF(DATOS_[[Sexo]:[Sexo]]=$B17,IF(DATOS_[[AGRUP. VALOR. PTO.]:[AGRUP. VALOR. PTO.]]=$B15,IF(DATOS_[[Check Periodo Ref.]:[Check Periodo Ref.]]="Dentro",DATOS_[Conc.Sal.04]))))),
0)</f>
        <v>0</v>
      </c>
      <c r="J17" s="111">
        <f t="array" ref="J17">IFERROR(
MEDIAN((IF(DATOS_[[Sexo]:[Sexo]]=$B17,IF(DATOS_[[AGRUP. VALOR. PTO.]:[AGRUP. VALOR. PTO.]]=$B15,IF(DATOS_[[Check Periodo Ref.]:[Check Periodo Ref.]]="Dentro",DATOS_[Conc.Sal.05]))))),
0)</f>
        <v>0</v>
      </c>
      <c r="K17" s="111">
        <f t="array" ref="K17">IFERROR(
MEDIAN((IF(DATOS_[[Sexo]:[Sexo]]=$B17,IF(DATOS_[[AGRUP. VALOR. PTO.]:[AGRUP. VALOR. PTO.]]=$B15,IF(DATOS_[[Check Periodo Ref.]:[Check Periodo Ref.]]="Dentro",DATOS_[Conc.Sal.06]))))),
0)</f>
        <v>0</v>
      </c>
      <c r="L17" s="111">
        <f t="array" ref="L17">IFERROR(
MEDIAN((IF(DATOS_[[Sexo]:[Sexo]]=$B17,IF(DATOS_[[AGRUP. VALOR. PTO.]:[AGRUP. VALOR. PTO.]]=$B15,IF(DATOS_[[Check Periodo Ref.]:[Check Periodo Ref.]]="Dentro",DATOS_[Conc.Sal.07]))))),
0)</f>
        <v>0</v>
      </c>
      <c r="M17" s="111">
        <f t="array" ref="M17">IFERROR(
MEDIAN((IF(DATOS_[[Sexo]:[Sexo]]=$B17,IF(DATOS_[[AGRUP. VALOR. PTO.]:[AGRUP. VALOR. PTO.]]=$B15,IF(DATOS_[[Check Periodo Ref.]:[Check Periodo Ref.]]="Dentro",DATOS_[Conc.Sal.08]))))),
0)</f>
        <v>0</v>
      </c>
      <c r="N17" s="111">
        <f t="array" ref="N17">IFERROR(
MEDIAN((IF(DATOS_[[Sexo]:[Sexo]]=$B17,IF(DATOS_[[AGRUP. VALOR. PTO.]:[AGRUP. VALOR. PTO.]]=$B15,IF(DATOS_[[Check Periodo Ref.]:[Check Periodo Ref.]]="Dentro",DATOS_[Conc.Sal.09]))))),
0)</f>
        <v>0</v>
      </c>
      <c r="O17" s="111">
        <f t="array" ref="O17">IFERROR(
MEDIAN((IF(DATOS_[[Sexo]:[Sexo]]=$B17,IF(DATOS_[[AGRUP. VALOR. PTO.]:[AGRUP. VALOR. PTO.]]=$B15,IF(DATOS_[[Check Periodo Ref.]:[Check Periodo Ref.]]="Dentro",DATOS_[Conc.Sal.10]))))),
0)</f>
        <v>0</v>
      </c>
      <c r="P17" s="111">
        <f t="array" ref="P17">IFERROR(
MEDIAN((IF(DATOS_[[Sexo]:[Sexo]]=$B17,IF(DATOS_[[AGRUP. VALOR. PTO.]:[AGRUP. VALOR. PTO.]]=$B15,IF(DATOS_[[Check Periodo Ref.]:[Check Periodo Ref.]]="Dentro",DATOS_[Conc.Sal.11]))))),
0)</f>
        <v>0</v>
      </c>
      <c r="Q17" s="111">
        <f t="array" ref="Q17">IFERROR(
MEDIAN((IF(DATOS_[[Sexo]:[Sexo]]=$B17,IF(DATOS_[[AGRUP. VALOR. PTO.]:[AGRUP. VALOR. PTO.]]=$B15,IF(DATOS_[[Check Periodo Ref.]:[Check Periodo Ref.]]="Dentro",DATOS_[Conc.Sal.12]))))),
0)</f>
        <v>0</v>
      </c>
      <c r="R17" s="111">
        <f t="array" ref="R17">IFERROR(
MEDIAN((IF(DATOS_[[Sexo]:[Sexo]]=$B17,IF(DATOS_[[AGRUP. VALOR. PTO.]:[AGRUP. VALOR. PTO.]]=$B15,IF(DATOS_[[Check Periodo Ref.]:[Check Periodo Ref.]]="Dentro",DATOS_[Conc.Sal.13]))))),
0)</f>
        <v>0</v>
      </c>
      <c r="S17" s="111">
        <f t="array" ref="S17">IFERROR(
MEDIAN((IF(DATOS_[[Sexo]:[Sexo]]=$B17,IF(DATOS_[[AGRUP. VALOR. PTO.]:[AGRUP. VALOR. PTO.]]=$B15,IF(DATOS_[[Check Periodo Ref.]:[Check Periodo Ref.]]="Dentro",DATOS_[Conc.Sal.14]))))),
0)</f>
        <v>0</v>
      </c>
      <c r="T17" s="111">
        <f t="array" ref="T17">IFERROR(
MEDIAN((IF(DATOS_[[Sexo]:[Sexo]]=$B17,IF(DATOS_[[AGRUP. VALOR. PTO.]:[AGRUP. VALOR. PTO.]]=$B15,IF(DATOS_[[Check Periodo Ref.]:[Check Periodo Ref.]]="Dentro",DATOS_[Conc.Sal.15]))))),
0)</f>
        <v>0</v>
      </c>
      <c r="U17" s="111">
        <f t="array" ref="U17">IFERROR(
MEDIAN((IF(DATOS_[[Sexo]:[Sexo]]=$B17,IF(DATOS_[[AGRUP. VALOR. PTO.]:[AGRUP. VALOR. PTO.]]=$B15,IF(DATOS_[[Check Periodo Ref.]:[Check Periodo Ref.]]="Dentro",DATOS_[Conc.Sal.16]))))),
0)</f>
        <v>0</v>
      </c>
      <c r="V17" s="111">
        <f t="array" ref="V17">IFERROR(
MEDIAN((IF(DATOS_[[Sexo]:[Sexo]]=$B17,IF(DATOS_[[AGRUP. VALOR. PTO.]:[AGRUP. VALOR. PTO.]]=$B15,IF(DATOS_[[Check Periodo Ref.]:[Check Periodo Ref.]]="Dentro",DATOS_[Conc.Sal.17]))))),
0)</f>
        <v>0</v>
      </c>
      <c r="W17" s="111">
        <f t="array" ref="W17">IFERROR(
MEDIAN((IF(DATOS_[[Sexo]:[Sexo]]=$B17,IF(DATOS_[[AGRUP. VALOR. PTO.]:[AGRUP. VALOR. PTO.]]=$B15,IF(DATOS_[[Check Periodo Ref.]:[Check Periodo Ref.]]="Dentro",DATOS_[Conc.Sal.18]))))),
0)</f>
        <v>0</v>
      </c>
      <c r="X17" s="111">
        <f t="array" ref="X17">IFERROR(
MEDIAN((IF(DATOS_[[Sexo]:[Sexo]]=$B17,IF(DATOS_[[AGRUP. VALOR. PTO.]:[AGRUP. VALOR. PTO.]]=$B15,IF(DATOS_[[Check Periodo Ref.]:[Check Periodo Ref.]]="Dentro",DATOS_[Conc.Sal.19]))))),
0)</f>
        <v>0</v>
      </c>
      <c r="Y17" s="111">
        <f t="array" ref="Y17">IFERROR(
MEDIAN((IF(DATOS_[[Sexo]:[Sexo]]=$B17,IF(DATOS_[[AGRUP. VALOR. PTO.]:[AGRUP. VALOR. PTO.]]=$B15,IF(DATOS_[[Check Periodo Ref.]:[Check Periodo Ref.]]="Dentro",DATOS_[Conc.Sal.20]))))),
0)</f>
        <v>0</v>
      </c>
      <c r="Z17" s="111">
        <f t="array" ref="Z17">IFERROR(
MEDIAN((IF(DATOS_[[Sexo]:[Sexo]]=$B17,IF(DATOS_[[AGRUP. VALOR. PTO.]:[AGRUP. VALOR. PTO.]]=$B15,IF(DATOS_[[Check Periodo Ref.]:[Check Periodo Ref.]]="Dentro",DATOS_[Conc.Sal.21]))))),
0)</f>
        <v>0</v>
      </c>
      <c r="AA17" s="111">
        <f t="array" ref="AA17">IFERROR(
MEDIAN((IF(DATOS_[[Sexo]:[Sexo]]=$B17,IF(DATOS_[[AGRUP. VALOR. PTO.]:[AGRUP. VALOR. PTO.]]=$B15,IF(DATOS_[[Check Periodo Ref.]:[Check Periodo Ref.]]="Dentro",DATOS_[Conc.Sal.22]))))),
0)</f>
        <v>0</v>
      </c>
      <c r="AB17" s="111">
        <f t="array" ref="AB17">IFERROR(
MEDIAN((IF(DATOS_[[Sexo]:[Sexo]]=$B17,IF(DATOS_[[AGRUP. VALOR. PTO.]:[AGRUP. VALOR. PTO.]]=$B15,IF(DATOS_[[Check Periodo Ref.]:[Check Periodo Ref.]]="Dentro",DATOS_[Conc.Sal.23]))))),
0)</f>
        <v>0</v>
      </c>
      <c r="AC17" s="111">
        <f t="array" ref="AC17">IFERROR(
MEDIAN((IF(DATOS_[[Sexo]:[Sexo]]=$B17,IF(DATOS_[[AGRUP. VALOR. PTO.]:[AGRUP. VALOR. PTO.]]=$B15,IF(DATOS_[[Check Periodo Ref.]:[Check Periodo Ref.]]="Dentro",DATOS_[Conc.Sal.24]))))),
0)</f>
        <v>0</v>
      </c>
      <c r="AD17" s="111">
        <f t="array" ref="AD17">IFERROR(
MEDIAN((IF(DATOS_[[Sexo]:[Sexo]]=$B17,IF(DATOS_[[AGRUP. VALOR. PTO.]:[AGRUP. VALOR. PTO.]]=$B15,IF(DATOS_[[Check Periodo Ref.]:[Check Periodo Ref.]]="Dentro",DATOS_[Conc.Sal.25]))))),
0)</f>
        <v>0</v>
      </c>
      <c r="AE17" s="111">
        <f t="array" ref="AE17">IFERROR(
MEDIAN((IF(DATOS_[[Sexo]:[Sexo]]=$B17,IF(DATOS_[[AGRUP. VALOR. PTO.]:[AGRUP. VALOR. PTO.]]=$B15,IF(DATOS_[[Check Periodo Ref.]:[Check Periodo Ref.]]="Dentro",DATOS_[Conc.Sal.26]))))),
0)</f>
        <v>0</v>
      </c>
      <c r="AF17" s="111">
        <f t="array" ref="AF17">IFERROR(
MEDIAN((IF(DATOS_[[Sexo]:[Sexo]]=$B17,IF(DATOS_[[AGRUP. VALOR. PTO.]:[AGRUP. VALOR. PTO.]]=$B15,IF(DATOS_[[Check Periodo Ref.]:[Check Periodo Ref.]]="Dentro",DATOS_[Conc.Sal.27]))))),
0)</f>
        <v>0</v>
      </c>
      <c r="AG17" s="111">
        <f t="array" ref="AG17">IFERROR(
MEDIAN((IF(DATOS_[[Sexo]:[Sexo]]=$B17,IF(DATOS_[[AGRUP. VALOR. PTO.]:[AGRUP. VALOR. PTO.]]=$B15,IF(DATOS_[[Check Periodo Ref.]:[Check Periodo Ref.]]="Dentro",DATOS_[Conc.Sal.28]))))),
0)</f>
        <v>0</v>
      </c>
      <c r="AH17" s="111">
        <f t="array" ref="AH17">IFERROR(
MEDIAN((IF(DATOS_[[Sexo]:[Sexo]]=$B17,IF(DATOS_[[AGRUP. VALOR. PTO.]:[AGRUP. VALOR. PTO.]]=$B15,IF(DATOS_[[Check Periodo Ref.]:[Check Periodo Ref.]]="Dentro",DATOS_[Conc.Sal.29]))))),
0)</f>
        <v>0</v>
      </c>
      <c r="AI17" s="111">
        <f t="array" ref="AI17">IFERROR(
MEDIAN((IF(DATOS_[[Sexo]:[Sexo]]=$B17,IF(DATOS_[[AGRUP. VALOR. PTO.]:[AGRUP. VALOR. PTO.]]=$B15,IF(DATOS_[[Check Periodo Ref.]:[Check Periodo Ref.]]="Dentro",DATOS_[Conc.Sal.30]))))),
0)</f>
        <v>0</v>
      </c>
      <c r="AJ17" s="112">
        <f t="array" ref="AJ17">IFERROR(
MEDIAN(IF(DATOS_[Sexo]=$B17,IF(DATOS_[AGRUP. VALOR. PTO.]=$B15,IF(DATOS_[Check Periodo Ref.]="Dentro",DATOS_[Tot COMPL.SAL Ef],FALSE)))),
0)</f>
        <v>0</v>
      </c>
      <c r="AK17" s="113">
        <f t="array" ref="AK17">IFERROR(
MEDIAN(IF(DATOS_[Sexo]=$B17,IF(DATOS_[AGRUP. VALOR. PTO.]=$B15,IF(DATOS_[Check Periodo Ref.]="Dentro",DATOS_[TOTAL SALARIO Ef],FALSE)))),
0)</f>
        <v>0</v>
      </c>
      <c r="AL17" s="114">
        <f t="array" ref="AL17">IFERROR(
MEDIAN((IF(DATOS_[[Sexo]:[Sexo]]=$B17,IF(DATOS_[[AGRUP. VALOR. PTO.]:[AGRUP. VALOR. PTO.]]=$B15,IF(DATOS_[[Check Periodo Ref.]:[Check Periodo Ref.]]="Dentro",DATOS_[C.Extra.01]))))),
0)</f>
        <v>0</v>
      </c>
      <c r="AM17" s="114">
        <f t="array" ref="AM17">IFERROR(
MEDIAN((IF(DATOS_[[Sexo]:[Sexo]]=$B17,IF(DATOS_[[AGRUP. VALOR. PTO.]:[AGRUP. VALOR. PTO.]]=$B15,IF(DATOS_[[Check Periodo Ref.]:[Check Periodo Ref.]]="Dentro",DATOS_[C.Extra.02]))))),
0)</f>
        <v>0</v>
      </c>
      <c r="AN17" s="114">
        <f t="array" ref="AN17">IFERROR(
MEDIAN((IF(DATOS_[[Sexo]:[Sexo]]=$B17,IF(DATOS_[[AGRUP. VALOR. PTO.]:[AGRUP. VALOR. PTO.]]=$B15,IF(DATOS_[[Check Periodo Ref.]:[Check Periodo Ref.]]="Dentro",DATOS_[C.Extra.03]))))),
0)</f>
        <v>0</v>
      </c>
      <c r="AO17" s="114">
        <f t="array" ref="AO17">IFERROR(
MEDIAN((IF(DATOS_[[Sexo]:[Sexo]]=$B17,IF(DATOS_[[AGRUP. VALOR. PTO.]:[AGRUP. VALOR. PTO.]]=$B15,IF(DATOS_[[Check Periodo Ref.]:[Check Periodo Ref.]]="Dentro",DATOS_[C.Extra.04]))))),
0)</f>
        <v>0</v>
      </c>
      <c r="AP17" s="114">
        <f t="array" ref="AP17">IFERROR(
MEDIAN((IF(DATOS_[[Sexo]:[Sexo]]=$B17,IF(DATOS_[[AGRUP. VALOR. PTO.]:[AGRUP. VALOR. PTO.]]=$B15,IF(DATOS_[[Check Periodo Ref.]:[Check Periodo Ref.]]="Dentro",DATOS_[C.Extra.05]))))),
0)</f>
        <v>0</v>
      </c>
      <c r="AQ17" s="115">
        <f t="array" ref="AQ17">IFERROR(
MEDIAN(IF(DATOS_[Sexo]=$B17,IF(DATOS_[AGRUP. VALOR. PTO.]=$B15,IF(DATOS_[Check Periodo Ref.]="Dentro",DATOS_[Tot Extrasalarial Ef],FALSE)))),
0)</f>
        <v>0</v>
      </c>
      <c r="AR17" s="116">
        <f t="array" ref="AR17">IFERROR(
MEDIAN(IF(DATOS_[Sexo]=$B17,IF(DATOS_[AGRUP. VALOR. PTO.]=$B15,IF(DATOS_[Check Periodo Ref.]="Dentro",DATOS_[TOTAL Retrib Ef],FALSE)))),
0)</f>
        <v>0</v>
      </c>
    </row>
    <row r="18" spans="1:44" s="36" customFormat="1" ht="17.25" thickBot="1" x14ac:dyDescent="0.35">
      <c r="A18" s="36" t="str">
        <f t="shared" ref="A18" si="7">+A19</f>
        <v>[ocultar]</v>
      </c>
      <c r="B18" s="40" t="s">
        <v>304</v>
      </c>
      <c r="C18" s="109"/>
      <c r="D18" s="41"/>
      <c r="E18" s="119" t="str">
        <f t="shared" ref="E18:AR18" si="8">IFERROR((E19-E20)/E19,"")</f>
        <v/>
      </c>
      <c r="F18" s="123" t="str">
        <f t="shared" si="8"/>
        <v/>
      </c>
      <c r="G18" s="123" t="str">
        <f t="shared" si="8"/>
        <v/>
      </c>
      <c r="H18" s="123" t="str">
        <f t="shared" si="8"/>
        <v/>
      </c>
      <c r="I18" s="123" t="str">
        <f t="shared" si="8"/>
        <v/>
      </c>
      <c r="J18" s="123" t="str">
        <f t="shared" si="8"/>
        <v/>
      </c>
      <c r="K18" s="123" t="str">
        <f t="shared" si="8"/>
        <v/>
      </c>
      <c r="L18" s="123" t="str">
        <f t="shared" si="8"/>
        <v/>
      </c>
      <c r="M18" s="123" t="str">
        <f t="shared" si="8"/>
        <v/>
      </c>
      <c r="N18" s="123" t="str">
        <f t="shared" si="8"/>
        <v/>
      </c>
      <c r="O18" s="123" t="str">
        <f t="shared" si="8"/>
        <v/>
      </c>
      <c r="P18" s="123" t="str">
        <f t="shared" si="8"/>
        <v/>
      </c>
      <c r="Q18" s="123" t="str">
        <f t="shared" si="8"/>
        <v/>
      </c>
      <c r="R18" s="123" t="str">
        <f t="shared" si="8"/>
        <v/>
      </c>
      <c r="S18" s="123" t="str">
        <f t="shared" si="8"/>
        <v/>
      </c>
      <c r="T18" s="123" t="str">
        <f t="shared" si="8"/>
        <v/>
      </c>
      <c r="U18" s="123" t="str">
        <f t="shared" si="8"/>
        <v/>
      </c>
      <c r="V18" s="122" t="str">
        <f t="shared" si="8"/>
        <v/>
      </c>
      <c r="W18" s="122" t="str">
        <f t="shared" si="8"/>
        <v/>
      </c>
      <c r="X18" s="122" t="str">
        <f t="shared" si="8"/>
        <v/>
      </c>
      <c r="Y18" s="122"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4" t="str">
        <f t="shared" si="8"/>
        <v/>
      </c>
      <c r="AK18" s="128" t="str">
        <f t="shared" si="8"/>
        <v/>
      </c>
      <c r="AL18" s="125" t="str">
        <f t="shared" si="8"/>
        <v/>
      </c>
      <c r="AM18" s="125" t="str">
        <f t="shared" si="8"/>
        <v/>
      </c>
      <c r="AN18" s="125" t="str">
        <f t="shared" si="8"/>
        <v/>
      </c>
      <c r="AO18" s="125" t="str">
        <f t="shared" si="8"/>
        <v/>
      </c>
      <c r="AP18" s="125" t="str">
        <f t="shared" si="8"/>
        <v/>
      </c>
      <c r="AQ18" s="126" t="str">
        <f t="shared" si="8"/>
        <v/>
      </c>
      <c r="AR18" s="127" t="str">
        <f t="shared" si="8"/>
        <v/>
      </c>
    </row>
    <row r="19" spans="1:44" s="36" customFormat="1" x14ac:dyDescent="0.3">
      <c r="A19" s="36" t="str">
        <f t="shared" ref="A19" si="9">+IF(C19+C20=0,"[ocultar]","")</f>
        <v>[ocultar]</v>
      </c>
      <c r="B19" s="34" t="s">
        <v>162</v>
      </c>
      <c r="C19" s="33">
        <f t="array" ref="C19">SUM(IF($B19=DATOS_[Sexo],
IF($B18=DATOS_[AGRUP. VALOR. PTO.],
IF("Dentro"=DATOS_[Check Periodo Ref.],
1/(COUNTIFS(DATOS_[Sexo],$B19,DATOS_[AGRUP. VALOR. PTO.],$B18,DATOS_[Check Periodo Ref.],"Dentro",DATOS_[id],DATOS_[id]))))))</f>
        <v>0</v>
      </c>
      <c r="D19" s="35">
        <f>COUNTIFS(DATOS_[AGRUP. VALOR. PTO.],$B18,DATOS_[Sexo],$B19,DATOS_[Check Periodo Ref.],"Dentro")</f>
        <v>0</v>
      </c>
      <c r="E19" s="110">
        <f t="array" ref="E19">IFERROR(
MEDIAN(IF(DATOS_[Sexo]=$B19,IF(DATOS_[AGRUP. VALOR. PTO.]=$B18,IF(DATOS_[Check Periodo Ref.]="Dentro",DATOS_[SALARIO BASE Ef],FALSE)))),
0)</f>
        <v>0</v>
      </c>
      <c r="F19" s="111">
        <f t="array" ref="F19">IFERROR(
MEDIAN((IF(DATOS_[[Sexo]:[Sexo]]=$B19,IF(DATOS_[[AGRUP. VALOR. PTO.]:[AGRUP. VALOR. PTO.]]=$B18,IF(DATOS_[[Check Periodo Ref.]:[Check Periodo Ref.]]="Dentro",DATOS_[Conc.Sal.01]))))),
0)</f>
        <v>0</v>
      </c>
      <c r="G19" s="111">
        <f t="array" ref="G19">IFERROR(
MEDIAN((IF(DATOS_[[Sexo]:[Sexo]]=$B19,IF(DATOS_[[AGRUP. VALOR. PTO.]:[AGRUP. VALOR. PTO.]]=$B18,IF(DATOS_[[Check Periodo Ref.]:[Check Periodo Ref.]]="Dentro",DATOS_[Conc.Sal.02]))))),
0)</f>
        <v>0</v>
      </c>
      <c r="H19" s="111">
        <f t="array" ref="H19">IFERROR(
MEDIAN((IF(DATOS_[[Sexo]:[Sexo]]=$B19,IF(DATOS_[[AGRUP. VALOR. PTO.]:[AGRUP. VALOR. PTO.]]=$B18,IF(DATOS_[[Check Periodo Ref.]:[Check Periodo Ref.]]="Dentro",DATOS_[Conc.Sal.03]))))),
0)</f>
        <v>0</v>
      </c>
      <c r="I19" s="111">
        <f t="array" ref="I19">IFERROR(
MEDIAN((IF(DATOS_[[Sexo]:[Sexo]]=$B19,IF(DATOS_[[AGRUP. VALOR. PTO.]:[AGRUP. VALOR. PTO.]]=$B18,IF(DATOS_[[Check Periodo Ref.]:[Check Periodo Ref.]]="Dentro",DATOS_[Conc.Sal.04]))))),
0)</f>
        <v>0</v>
      </c>
      <c r="J19" s="111">
        <f t="array" ref="J19">IFERROR(
MEDIAN((IF(DATOS_[[Sexo]:[Sexo]]=$B19,IF(DATOS_[[AGRUP. VALOR. PTO.]:[AGRUP. VALOR. PTO.]]=$B18,IF(DATOS_[[Check Periodo Ref.]:[Check Periodo Ref.]]="Dentro",DATOS_[Conc.Sal.05]))))),
0)</f>
        <v>0</v>
      </c>
      <c r="K19" s="111">
        <f t="array" ref="K19">IFERROR(
MEDIAN((IF(DATOS_[[Sexo]:[Sexo]]=$B19,IF(DATOS_[[AGRUP. VALOR. PTO.]:[AGRUP. VALOR. PTO.]]=$B18,IF(DATOS_[[Check Periodo Ref.]:[Check Periodo Ref.]]="Dentro",DATOS_[Conc.Sal.06]))))),
0)</f>
        <v>0</v>
      </c>
      <c r="L19" s="111">
        <f t="array" ref="L19">IFERROR(
MEDIAN((IF(DATOS_[[Sexo]:[Sexo]]=$B19,IF(DATOS_[[AGRUP. VALOR. PTO.]:[AGRUP. VALOR. PTO.]]=$B18,IF(DATOS_[[Check Periodo Ref.]:[Check Periodo Ref.]]="Dentro",DATOS_[Conc.Sal.07]))))),
0)</f>
        <v>0</v>
      </c>
      <c r="M19" s="111">
        <f t="array" ref="M19">IFERROR(
MEDIAN((IF(DATOS_[[Sexo]:[Sexo]]=$B19,IF(DATOS_[[AGRUP. VALOR. PTO.]:[AGRUP. VALOR. PTO.]]=$B18,IF(DATOS_[[Check Periodo Ref.]:[Check Periodo Ref.]]="Dentro",DATOS_[Conc.Sal.08]))))),
0)</f>
        <v>0</v>
      </c>
      <c r="N19" s="111">
        <f t="array" ref="N19">IFERROR(
MEDIAN((IF(DATOS_[[Sexo]:[Sexo]]=$B19,IF(DATOS_[[AGRUP. VALOR. PTO.]:[AGRUP. VALOR. PTO.]]=$B18,IF(DATOS_[[Check Periodo Ref.]:[Check Periodo Ref.]]="Dentro",DATOS_[Conc.Sal.09]))))),
0)</f>
        <v>0</v>
      </c>
      <c r="O19" s="111">
        <f t="array" ref="O19">IFERROR(
MEDIAN((IF(DATOS_[[Sexo]:[Sexo]]=$B19,IF(DATOS_[[AGRUP. VALOR. PTO.]:[AGRUP. VALOR. PTO.]]=$B18,IF(DATOS_[[Check Periodo Ref.]:[Check Periodo Ref.]]="Dentro",DATOS_[Conc.Sal.10]))))),
0)</f>
        <v>0</v>
      </c>
      <c r="P19" s="111">
        <f t="array" ref="P19">IFERROR(
MEDIAN((IF(DATOS_[[Sexo]:[Sexo]]=$B19,IF(DATOS_[[AGRUP. VALOR. PTO.]:[AGRUP. VALOR. PTO.]]=$B18,IF(DATOS_[[Check Periodo Ref.]:[Check Periodo Ref.]]="Dentro",DATOS_[Conc.Sal.11]))))),
0)</f>
        <v>0</v>
      </c>
      <c r="Q19" s="111">
        <f t="array" ref="Q19">IFERROR(
MEDIAN((IF(DATOS_[[Sexo]:[Sexo]]=$B19,IF(DATOS_[[AGRUP. VALOR. PTO.]:[AGRUP. VALOR. PTO.]]=$B18,IF(DATOS_[[Check Periodo Ref.]:[Check Periodo Ref.]]="Dentro",DATOS_[Conc.Sal.12]))))),
0)</f>
        <v>0</v>
      </c>
      <c r="R19" s="111">
        <f t="array" ref="R19">IFERROR(
MEDIAN((IF(DATOS_[[Sexo]:[Sexo]]=$B19,IF(DATOS_[[AGRUP. VALOR. PTO.]:[AGRUP. VALOR. PTO.]]=$B18,IF(DATOS_[[Check Periodo Ref.]:[Check Periodo Ref.]]="Dentro",DATOS_[Conc.Sal.13]))))),
0)</f>
        <v>0</v>
      </c>
      <c r="S19" s="111">
        <f t="array" ref="S19">IFERROR(
MEDIAN((IF(DATOS_[[Sexo]:[Sexo]]=$B19,IF(DATOS_[[AGRUP. VALOR. PTO.]:[AGRUP. VALOR. PTO.]]=$B18,IF(DATOS_[[Check Periodo Ref.]:[Check Periodo Ref.]]="Dentro",DATOS_[Conc.Sal.14]))))),
0)</f>
        <v>0</v>
      </c>
      <c r="T19" s="111">
        <f t="array" ref="T19">IFERROR(
MEDIAN((IF(DATOS_[[Sexo]:[Sexo]]=$B19,IF(DATOS_[[AGRUP. VALOR. PTO.]:[AGRUP. VALOR. PTO.]]=$B18,IF(DATOS_[[Check Periodo Ref.]:[Check Periodo Ref.]]="Dentro",DATOS_[Conc.Sal.15]))))),
0)</f>
        <v>0</v>
      </c>
      <c r="U19" s="111">
        <f t="array" ref="U19">IFERROR(
MEDIAN((IF(DATOS_[[Sexo]:[Sexo]]=$B19,IF(DATOS_[[AGRUP. VALOR. PTO.]:[AGRUP. VALOR. PTO.]]=$B18,IF(DATOS_[[Check Periodo Ref.]:[Check Periodo Ref.]]="Dentro",DATOS_[Conc.Sal.16]))))),
0)</f>
        <v>0</v>
      </c>
      <c r="V19" s="111">
        <f t="array" ref="V19">IFERROR(
MEDIAN((IF(DATOS_[[Sexo]:[Sexo]]=$B19,IF(DATOS_[[AGRUP. VALOR. PTO.]:[AGRUP. VALOR. PTO.]]=$B18,IF(DATOS_[[Check Periodo Ref.]:[Check Periodo Ref.]]="Dentro",DATOS_[Conc.Sal.17]))))),
0)</f>
        <v>0</v>
      </c>
      <c r="W19" s="111">
        <f t="array" ref="W19">IFERROR(
MEDIAN((IF(DATOS_[[Sexo]:[Sexo]]=$B19,IF(DATOS_[[AGRUP. VALOR. PTO.]:[AGRUP. VALOR. PTO.]]=$B18,IF(DATOS_[[Check Periodo Ref.]:[Check Periodo Ref.]]="Dentro",DATOS_[Conc.Sal.18]))))),
0)</f>
        <v>0</v>
      </c>
      <c r="X19" s="111">
        <f t="array" ref="X19">IFERROR(
MEDIAN((IF(DATOS_[[Sexo]:[Sexo]]=$B19,IF(DATOS_[[AGRUP. VALOR. PTO.]:[AGRUP. VALOR. PTO.]]=$B18,IF(DATOS_[[Check Periodo Ref.]:[Check Periodo Ref.]]="Dentro",DATOS_[Conc.Sal.19]))))),
0)</f>
        <v>0</v>
      </c>
      <c r="Y19" s="111">
        <f t="array" ref="Y19">IFERROR(
MEDIAN((IF(DATOS_[[Sexo]:[Sexo]]=$B19,IF(DATOS_[[AGRUP. VALOR. PTO.]:[AGRUP. VALOR. PTO.]]=$B18,IF(DATOS_[[Check Periodo Ref.]:[Check Periodo Ref.]]="Dentro",DATOS_[Conc.Sal.20]))))),
0)</f>
        <v>0</v>
      </c>
      <c r="Z19" s="111">
        <f t="array" ref="Z19">IFERROR(
MEDIAN((IF(DATOS_[[Sexo]:[Sexo]]=$B19,IF(DATOS_[[AGRUP. VALOR. PTO.]:[AGRUP. VALOR. PTO.]]=$B18,IF(DATOS_[[Check Periodo Ref.]:[Check Periodo Ref.]]="Dentro",DATOS_[Conc.Sal.21]))))),
0)</f>
        <v>0</v>
      </c>
      <c r="AA19" s="111">
        <f t="array" ref="AA19">IFERROR(
MEDIAN((IF(DATOS_[[Sexo]:[Sexo]]=$B19,IF(DATOS_[[AGRUP. VALOR. PTO.]:[AGRUP. VALOR. PTO.]]=$B18,IF(DATOS_[[Check Periodo Ref.]:[Check Periodo Ref.]]="Dentro",DATOS_[Conc.Sal.22]))))),
0)</f>
        <v>0</v>
      </c>
      <c r="AB19" s="111">
        <f t="array" ref="AB19">IFERROR(
MEDIAN((IF(DATOS_[[Sexo]:[Sexo]]=$B19,IF(DATOS_[[AGRUP. VALOR. PTO.]:[AGRUP. VALOR. PTO.]]=$B18,IF(DATOS_[[Check Periodo Ref.]:[Check Periodo Ref.]]="Dentro",DATOS_[Conc.Sal.23]))))),
0)</f>
        <v>0</v>
      </c>
      <c r="AC19" s="111">
        <f t="array" ref="AC19">IFERROR(
MEDIAN((IF(DATOS_[[Sexo]:[Sexo]]=$B19,IF(DATOS_[[AGRUP. VALOR. PTO.]:[AGRUP. VALOR. PTO.]]=$B18,IF(DATOS_[[Check Periodo Ref.]:[Check Periodo Ref.]]="Dentro",DATOS_[Conc.Sal.24]))))),
0)</f>
        <v>0</v>
      </c>
      <c r="AD19" s="111">
        <f t="array" ref="AD19">IFERROR(
MEDIAN((IF(DATOS_[[Sexo]:[Sexo]]=$B19,IF(DATOS_[[AGRUP. VALOR. PTO.]:[AGRUP. VALOR. PTO.]]=$B18,IF(DATOS_[[Check Periodo Ref.]:[Check Periodo Ref.]]="Dentro",DATOS_[Conc.Sal.25]))))),
0)</f>
        <v>0</v>
      </c>
      <c r="AE19" s="111">
        <f t="array" ref="AE19">IFERROR(
MEDIAN((IF(DATOS_[[Sexo]:[Sexo]]=$B19,IF(DATOS_[[AGRUP. VALOR. PTO.]:[AGRUP. VALOR. PTO.]]=$B18,IF(DATOS_[[Check Periodo Ref.]:[Check Periodo Ref.]]="Dentro",DATOS_[Conc.Sal.26]))))),
0)</f>
        <v>0</v>
      </c>
      <c r="AF19" s="111">
        <f t="array" ref="AF19">IFERROR(
MEDIAN((IF(DATOS_[[Sexo]:[Sexo]]=$B19,IF(DATOS_[[AGRUP. VALOR. PTO.]:[AGRUP. VALOR. PTO.]]=$B18,IF(DATOS_[[Check Periodo Ref.]:[Check Periodo Ref.]]="Dentro",DATOS_[Conc.Sal.27]))))),
0)</f>
        <v>0</v>
      </c>
      <c r="AG19" s="111">
        <f t="array" ref="AG19">IFERROR(
MEDIAN((IF(DATOS_[[Sexo]:[Sexo]]=$B19,IF(DATOS_[[AGRUP. VALOR. PTO.]:[AGRUP. VALOR. PTO.]]=$B18,IF(DATOS_[[Check Periodo Ref.]:[Check Periodo Ref.]]="Dentro",DATOS_[Conc.Sal.28]))))),
0)</f>
        <v>0</v>
      </c>
      <c r="AH19" s="111">
        <f t="array" ref="AH19">IFERROR(
MEDIAN((IF(DATOS_[[Sexo]:[Sexo]]=$B19,IF(DATOS_[[AGRUP. VALOR. PTO.]:[AGRUP. VALOR. PTO.]]=$B18,IF(DATOS_[[Check Periodo Ref.]:[Check Periodo Ref.]]="Dentro",DATOS_[Conc.Sal.29]))))),
0)</f>
        <v>0</v>
      </c>
      <c r="AI19" s="111">
        <f t="array" ref="AI19">IFERROR(
MEDIAN((IF(DATOS_[[Sexo]:[Sexo]]=$B19,IF(DATOS_[[AGRUP. VALOR. PTO.]:[AGRUP. VALOR. PTO.]]=$B18,IF(DATOS_[[Check Periodo Ref.]:[Check Periodo Ref.]]="Dentro",DATOS_[Conc.Sal.30]))))),
0)</f>
        <v>0</v>
      </c>
      <c r="AJ19" s="112">
        <f t="array" ref="AJ19">IFERROR(
MEDIAN(IF(DATOS_[Sexo]=$B19,IF(DATOS_[AGRUP. VALOR. PTO.]=$B18,IF(DATOS_[Check Periodo Ref.]="Dentro",DATOS_[Tot COMPL.SAL Ef],FALSE)))),
0)</f>
        <v>0</v>
      </c>
      <c r="AK19" s="113">
        <f t="array" ref="AK19">IFERROR(
MEDIAN(IF(DATOS_[Sexo]=$B19,IF(DATOS_[AGRUP. VALOR. PTO.]=$B18,IF(DATOS_[Check Periodo Ref.]="Dentro",DATOS_[TOTAL SALARIO Ef],FALSE)))),
0)</f>
        <v>0</v>
      </c>
      <c r="AL19" s="114">
        <f t="array" ref="AL19">IFERROR(
MEDIAN((IF(DATOS_[[Sexo]:[Sexo]]=$B19,IF(DATOS_[[AGRUP. VALOR. PTO.]:[AGRUP. VALOR. PTO.]]=$B18,IF(DATOS_[[Check Periodo Ref.]:[Check Periodo Ref.]]="Dentro",DATOS_[C.Extra.01]))))),
0)</f>
        <v>0</v>
      </c>
      <c r="AM19" s="114">
        <f t="array" ref="AM19">IFERROR(
MEDIAN((IF(DATOS_[[Sexo]:[Sexo]]=$B19,IF(DATOS_[[AGRUP. VALOR. PTO.]:[AGRUP. VALOR. PTO.]]=$B18,IF(DATOS_[[Check Periodo Ref.]:[Check Periodo Ref.]]="Dentro",DATOS_[C.Extra.02]))))),
0)</f>
        <v>0</v>
      </c>
      <c r="AN19" s="114">
        <f t="array" ref="AN19">IFERROR(
MEDIAN((IF(DATOS_[[Sexo]:[Sexo]]=$B19,IF(DATOS_[[AGRUP. VALOR. PTO.]:[AGRUP. VALOR. PTO.]]=$B18,IF(DATOS_[[Check Periodo Ref.]:[Check Periodo Ref.]]="Dentro",DATOS_[C.Extra.03]))))),
0)</f>
        <v>0</v>
      </c>
      <c r="AO19" s="114">
        <f t="array" ref="AO19">IFERROR(
MEDIAN((IF(DATOS_[[Sexo]:[Sexo]]=$B19,IF(DATOS_[[AGRUP. VALOR. PTO.]:[AGRUP. VALOR. PTO.]]=$B18,IF(DATOS_[[Check Periodo Ref.]:[Check Periodo Ref.]]="Dentro",DATOS_[C.Extra.04]))))),
0)</f>
        <v>0</v>
      </c>
      <c r="AP19" s="114">
        <f t="array" ref="AP19">IFERROR(
MEDIAN((IF(DATOS_[[Sexo]:[Sexo]]=$B19,IF(DATOS_[[AGRUP. VALOR. PTO.]:[AGRUP. VALOR. PTO.]]=$B18,IF(DATOS_[[Check Periodo Ref.]:[Check Periodo Ref.]]="Dentro",DATOS_[C.Extra.05]))))),
0)</f>
        <v>0</v>
      </c>
      <c r="AQ19" s="115">
        <f t="array" ref="AQ19">IFERROR(
MEDIAN(IF(DATOS_[Sexo]=$B19,IF(DATOS_[AGRUP. VALOR. PTO.]=$B18,IF(DATOS_[Check Periodo Ref.]="Dentro",DATOS_[Tot Extrasalarial Ef],FALSE)))),
0)</f>
        <v>0</v>
      </c>
      <c r="AR19" s="116">
        <f t="array" ref="AR19">IFERROR(
MEDIAN(IF(DATOS_[Sexo]=$B19,IF(DATOS_[AGRUP. VALOR. PTO.]=$B18,IF(DATOS_[Check Periodo Ref.]="Dentro",DATOS_[TOTAL Retrib Ef],FALSE)))),
0)</f>
        <v>0</v>
      </c>
    </row>
    <row r="20" spans="1:44" s="36" customFormat="1" x14ac:dyDescent="0.3">
      <c r="A20" s="36" t="str">
        <f t="shared" ref="A20" si="10">+A19</f>
        <v>[ocultar]</v>
      </c>
      <c r="B20" s="34" t="s">
        <v>163</v>
      </c>
      <c r="C20" s="33">
        <f t="array" ref="C20">SUM(IF($B20=DATOS_[Sexo],
IF($B18=DATOS_[AGRUP. VALOR. PTO.],
IF("Dentro"=DATOS_[Check Periodo Ref.],
1/(COUNTIFS(DATOS_[Sexo],$B20,DATOS_[AGRUP. VALOR. PTO.],$B18,DATOS_[Check Periodo Ref.],"Dentro",DATOS_[id],DATOS_[id]))))))</f>
        <v>0</v>
      </c>
      <c r="D20" s="35">
        <f>COUNTIFS(DATOS_[AGRUP. VALOR. PTO.],$B18,DATOS_[Sexo],$B20,DATOS_[Check Periodo Ref.],"Dentro")</f>
        <v>0</v>
      </c>
      <c r="E20" s="110">
        <f t="array" ref="E20">IFERROR(
MEDIAN(IF(DATOS_[Sexo]=$B20,IF(DATOS_[AGRUP. VALOR. PTO.]=$B18,IF(DATOS_[Check Periodo Ref.]="Dentro",DATOS_[SALARIO BASE Ef],FALSE)))),
0)</f>
        <v>0</v>
      </c>
      <c r="F20" s="111">
        <f t="array" ref="F20">IFERROR(
MEDIAN((IF(DATOS_[[Sexo]:[Sexo]]=$B20,IF(DATOS_[[AGRUP. VALOR. PTO.]:[AGRUP. VALOR. PTO.]]=$B18,IF(DATOS_[[Check Periodo Ref.]:[Check Periodo Ref.]]="Dentro",DATOS_[Conc.Sal.01]))))),
0)</f>
        <v>0</v>
      </c>
      <c r="G20" s="111">
        <f t="array" ref="G20">IFERROR(
MEDIAN((IF(DATOS_[[Sexo]:[Sexo]]=$B20,IF(DATOS_[[AGRUP. VALOR. PTO.]:[AGRUP. VALOR. PTO.]]=$B18,IF(DATOS_[[Check Periodo Ref.]:[Check Periodo Ref.]]="Dentro",DATOS_[Conc.Sal.02]))))),
0)</f>
        <v>0</v>
      </c>
      <c r="H20" s="111">
        <f t="array" ref="H20">IFERROR(
MEDIAN((IF(DATOS_[[Sexo]:[Sexo]]=$B20,IF(DATOS_[[AGRUP. VALOR. PTO.]:[AGRUP. VALOR. PTO.]]=$B18,IF(DATOS_[[Check Periodo Ref.]:[Check Periodo Ref.]]="Dentro",DATOS_[Conc.Sal.03]))))),
0)</f>
        <v>0</v>
      </c>
      <c r="I20" s="111">
        <f t="array" ref="I20">IFERROR(
MEDIAN((IF(DATOS_[[Sexo]:[Sexo]]=$B20,IF(DATOS_[[AGRUP. VALOR. PTO.]:[AGRUP. VALOR. PTO.]]=$B18,IF(DATOS_[[Check Periodo Ref.]:[Check Periodo Ref.]]="Dentro",DATOS_[Conc.Sal.04]))))),
0)</f>
        <v>0</v>
      </c>
      <c r="J20" s="111">
        <f t="array" ref="J20">IFERROR(
MEDIAN((IF(DATOS_[[Sexo]:[Sexo]]=$B20,IF(DATOS_[[AGRUP. VALOR. PTO.]:[AGRUP. VALOR. PTO.]]=$B18,IF(DATOS_[[Check Periodo Ref.]:[Check Periodo Ref.]]="Dentro",DATOS_[Conc.Sal.05]))))),
0)</f>
        <v>0</v>
      </c>
      <c r="K20" s="111">
        <f t="array" ref="K20">IFERROR(
MEDIAN((IF(DATOS_[[Sexo]:[Sexo]]=$B20,IF(DATOS_[[AGRUP. VALOR. PTO.]:[AGRUP. VALOR. PTO.]]=$B18,IF(DATOS_[[Check Periodo Ref.]:[Check Periodo Ref.]]="Dentro",DATOS_[Conc.Sal.06]))))),
0)</f>
        <v>0</v>
      </c>
      <c r="L20" s="111">
        <f t="array" ref="L20">IFERROR(
MEDIAN((IF(DATOS_[[Sexo]:[Sexo]]=$B20,IF(DATOS_[[AGRUP. VALOR. PTO.]:[AGRUP. VALOR. PTO.]]=$B18,IF(DATOS_[[Check Periodo Ref.]:[Check Periodo Ref.]]="Dentro",DATOS_[Conc.Sal.07]))))),
0)</f>
        <v>0</v>
      </c>
      <c r="M20" s="111">
        <f t="array" ref="M20">IFERROR(
MEDIAN((IF(DATOS_[[Sexo]:[Sexo]]=$B20,IF(DATOS_[[AGRUP. VALOR. PTO.]:[AGRUP. VALOR. PTO.]]=$B18,IF(DATOS_[[Check Periodo Ref.]:[Check Periodo Ref.]]="Dentro",DATOS_[Conc.Sal.08]))))),
0)</f>
        <v>0</v>
      </c>
      <c r="N20" s="111">
        <f t="array" ref="N20">IFERROR(
MEDIAN((IF(DATOS_[[Sexo]:[Sexo]]=$B20,IF(DATOS_[[AGRUP. VALOR. PTO.]:[AGRUP. VALOR. PTO.]]=$B18,IF(DATOS_[[Check Periodo Ref.]:[Check Periodo Ref.]]="Dentro",DATOS_[Conc.Sal.09]))))),
0)</f>
        <v>0</v>
      </c>
      <c r="O20" s="111">
        <f t="array" ref="O20">IFERROR(
MEDIAN((IF(DATOS_[[Sexo]:[Sexo]]=$B20,IF(DATOS_[[AGRUP. VALOR. PTO.]:[AGRUP. VALOR. PTO.]]=$B18,IF(DATOS_[[Check Periodo Ref.]:[Check Periodo Ref.]]="Dentro",DATOS_[Conc.Sal.10]))))),
0)</f>
        <v>0</v>
      </c>
      <c r="P20" s="111">
        <f t="array" ref="P20">IFERROR(
MEDIAN((IF(DATOS_[[Sexo]:[Sexo]]=$B20,IF(DATOS_[[AGRUP. VALOR. PTO.]:[AGRUP. VALOR. PTO.]]=$B18,IF(DATOS_[[Check Periodo Ref.]:[Check Periodo Ref.]]="Dentro",DATOS_[Conc.Sal.11]))))),
0)</f>
        <v>0</v>
      </c>
      <c r="Q20" s="111">
        <f t="array" ref="Q20">IFERROR(
MEDIAN((IF(DATOS_[[Sexo]:[Sexo]]=$B20,IF(DATOS_[[AGRUP. VALOR. PTO.]:[AGRUP. VALOR. PTO.]]=$B18,IF(DATOS_[[Check Periodo Ref.]:[Check Periodo Ref.]]="Dentro",DATOS_[Conc.Sal.12]))))),
0)</f>
        <v>0</v>
      </c>
      <c r="R20" s="111">
        <f t="array" ref="R20">IFERROR(
MEDIAN((IF(DATOS_[[Sexo]:[Sexo]]=$B20,IF(DATOS_[[AGRUP. VALOR. PTO.]:[AGRUP. VALOR. PTO.]]=$B18,IF(DATOS_[[Check Periodo Ref.]:[Check Periodo Ref.]]="Dentro",DATOS_[Conc.Sal.13]))))),
0)</f>
        <v>0</v>
      </c>
      <c r="S20" s="111">
        <f t="array" ref="S20">IFERROR(
MEDIAN((IF(DATOS_[[Sexo]:[Sexo]]=$B20,IF(DATOS_[[AGRUP. VALOR. PTO.]:[AGRUP. VALOR. PTO.]]=$B18,IF(DATOS_[[Check Periodo Ref.]:[Check Periodo Ref.]]="Dentro",DATOS_[Conc.Sal.14]))))),
0)</f>
        <v>0</v>
      </c>
      <c r="T20" s="111">
        <f t="array" ref="T20">IFERROR(
MEDIAN((IF(DATOS_[[Sexo]:[Sexo]]=$B20,IF(DATOS_[[AGRUP. VALOR. PTO.]:[AGRUP. VALOR. PTO.]]=$B18,IF(DATOS_[[Check Periodo Ref.]:[Check Periodo Ref.]]="Dentro",DATOS_[Conc.Sal.15]))))),
0)</f>
        <v>0</v>
      </c>
      <c r="U20" s="111">
        <f t="array" ref="U20">IFERROR(
MEDIAN((IF(DATOS_[[Sexo]:[Sexo]]=$B20,IF(DATOS_[[AGRUP. VALOR. PTO.]:[AGRUP. VALOR. PTO.]]=$B18,IF(DATOS_[[Check Periodo Ref.]:[Check Periodo Ref.]]="Dentro",DATOS_[Conc.Sal.16]))))),
0)</f>
        <v>0</v>
      </c>
      <c r="V20" s="111">
        <f t="array" ref="V20">IFERROR(
MEDIAN((IF(DATOS_[[Sexo]:[Sexo]]=$B20,IF(DATOS_[[AGRUP. VALOR. PTO.]:[AGRUP. VALOR. PTO.]]=$B18,IF(DATOS_[[Check Periodo Ref.]:[Check Periodo Ref.]]="Dentro",DATOS_[Conc.Sal.17]))))),
0)</f>
        <v>0</v>
      </c>
      <c r="W20" s="111">
        <f t="array" ref="W20">IFERROR(
MEDIAN((IF(DATOS_[[Sexo]:[Sexo]]=$B20,IF(DATOS_[[AGRUP. VALOR. PTO.]:[AGRUP. VALOR. PTO.]]=$B18,IF(DATOS_[[Check Periodo Ref.]:[Check Periodo Ref.]]="Dentro",DATOS_[Conc.Sal.18]))))),
0)</f>
        <v>0</v>
      </c>
      <c r="X20" s="111">
        <f t="array" ref="X20">IFERROR(
MEDIAN((IF(DATOS_[[Sexo]:[Sexo]]=$B20,IF(DATOS_[[AGRUP. VALOR. PTO.]:[AGRUP. VALOR. PTO.]]=$B18,IF(DATOS_[[Check Periodo Ref.]:[Check Periodo Ref.]]="Dentro",DATOS_[Conc.Sal.19]))))),
0)</f>
        <v>0</v>
      </c>
      <c r="Y20" s="111">
        <f t="array" ref="Y20">IFERROR(
MEDIAN((IF(DATOS_[[Sexo]:[Sexo]]=$B20,IF(DATOS_[[AGRUP. VALOR. PTO.]:[AGRUP. VALOR. PTO.]]=$B18,IF(DATOS_[[Check Periodo Ref.]:[Check Periodo Ref.]]="Dentro",DATOS_[Conc.Sal.20]))))),
0)</f>
        <v>0</v>
      </c>
      <c r="Z20" s="111">
        <f t="array" ref="Z20">IFERROR(
MEDIAN((IF(DATOS_[[Sexo]:[Sexo]]=$B20,IF(DATOS_[[AGRUP. VALOR. PTO.]:[AGRUP. VALOR. PTO.]]=$B18,IF(DATOS_[[Check Periodo Ref.]:[Check Periodo Ref.]]="Dentro",DATOS_[Conc.Sal.21]))))),
0)</f>
        <v>0</v>
      </c>
      <c r="AA20" s="111">
        <f t="array" ref="AA20">IFERROR(
MEDIAN((IF(DATOS_[[Sexo]:[Sexo]]=$B20,IF(DATOS_[[AGRUP. VALOR. PTO.]:[AGRUP. VALOR. PTO.]]=$B18,IF(DATOS_[[Check Periodo Ref.]:[Check Periodo Ref.]]="Dentro",DATOS_[Conc.Sal.22]))))),
0)</f>
        <v>0</v>
      </c>
      <c r="AB20" s="111">
        <f t="array" ref="AB20">IFERROR(
MEDIAN((IF(DATOS_[[Sexo]:[Sexo]]=$B20,IF(DATOS_[[AGRUP. VALOR. PTO.]:[AGRUP. VALOR. PTO.]]=$B18,IF(DATOS_[[Check Periodo Ref.]:[Check Periodo Ref.]]="Dentro",DATOS_[Conc.Sal.23]))))),
0)</f>
        <v>0</v>
      </c>
      <c r="AC20" s="111">
        <f t="array" ref="AC20">IFERROR(
MEDIAN((IF(DATOS_[[Sexo]:[Sexo]]=$B20,IF(DATOS_[[AGRUP. VALOR. PTO.]:[AGRUP. VALOR. PTO.]]=$B18,IF(DATOS_[[Check Periodo Ref.]:[Check Periodo Ref.]]="Dentro",DATOS_[Conc.Sal.24]))))),
0)</f>
        <v>0</v>
      </c>
      <c r="AD20" s="111">
        <f t="array" ref="AD20">IFERROR(
MEDIAN((IF(DATOS_[[Sexo]:[Sexo]]=$B20,IF(DATOS_[[AGRUP. VALOR. PTO.]:[AGRUP. VALOR. PTO.]]=$B18,IF(DATOS_[[Check Periodo Ref.]:[Check Periodo Ref.]]="Dentro",DATOS_[Conc.Sal.25]))))),
0)</f>
        <v>0</v>
      </c>
      <c r="AE20" s="111">
        <f t="array" ref="AE20">IFERROR(
MEDIAN((IF(DATOS_[[Sexo]:[Sexo]]=$B20,IF(DATOS_[[AGRUP. VALOR. PTO.]:[AGRUP. VALOR. PTO.]]=$B18,IF(DATOS_[[Check Periodo Ref.]:[Check Periodo Ref.]]="Dentro",DATOS_[Conc.Sal.26]))))),
0)</f>
        <v>0</v>
      </c>
      <c r="AF20" s="111">
        <f t="array" ref="AF20">IFERROR(
MEDIAN((IF(DATOS_[[Sexo]:[Sexo]]=$B20,IF(DATOS_[[AGRUP. VALOR. PTO.]:[AGRUP. VALOR. PTO.]]=$B18,IF(DATOS_[[Check Periodo Ref.]:[Check Periodo Ref.]]="Dentro",DATOS_[Conc.Sal.27]))))),
0)</f>
        <v>0</v>
      </c>
      <c r="AG20" s="111">
        <f t="array" ref="AG20">IFERROR(
MEDIAN((IF(DATOS_[[Sexo]:[Sexo]]=$B20,IF(DATOS_[[AGRUP. VALOR. PTO.]:[AGRUP. VALOR. PTO.]]=$B18,IF(DATOS_[[Check Periodo Ref.]:[Check Periodo Ref.]]="Dentro",DATOS_[Conc.Sal.28]))))),
0)</f>
        <v>0</v>
      </c>
      <c r="AH20" s="111">
        <f t="array" ref="AH20">IFERROR(
MEDIAN((IF(DATOS_[[Sexo]:[Sexo]]=$B20,IF(DATOS_[[AGRUP. VALOR. PTO.]:[AGRUP. VALOR. PTO.]]=$B18,IF(DATOS_[[Check Periodo Ref.]:[Check Periodo Ref.]]="Dentro",DATOS_[Conc.Sal.29]))))),
0)</f>
        <v>0</v>
      </c>
      <c r="AI20" s="111">
        <f t="array" ref="AI20">IFERROR(
MEDIAN((IF(DATOS_[[Sexo]:[Sexo]]=$B20,IF(DATOS_[[AGRUP. VALOR. PTO.]:[AGRUP. VALOR. PTO.]]=$B18,IF(DATOS_[[Check Periodo Ref.]:[Check Periodo Ref.]]="Dentro",DATOS_[Conc.Sal.30]))))),
0)</f>
        <v>0</v>
      </c>
      <c r="AJ20" s="112">
        <f t="array" ref="AJ20">IFERROR(
MEDIAN(IF(DATOS_[Sexo]=$B20,IF(DATOS_[AGRUP. VALOR. PTO.]=$B18,IF(DATOS_[Check Periodo Ref.]="Dentro",DATOS_[Tot COMPL.SAL Ef],FALSE)))),
0)</f>
        <v>0</v>
      </c>
      <c r="AK20" s="113">
        <f t="array" ref="AK20">IFERROR(
MEDIAN(IF(DATOS_[Sexo]=$B20,IF(DATOS_[AGRUP. VALOR. PTO.]=$B18,IF(DATOS_[Check Periodo Ref.]="Dentro",DATOS_[TOTAL SALARIO Ef],FALSE)))),
0)</f>
        <v>0</v>
      </c>
      <c r="AL20" s="114">
        <f t="array" ref="AL20">IFERROR(
MEDIAN((IF(DATOS_[[Sexo]:[Sexo]]=$B20,IF(DATOS_[[AGRUP. VALOR. PTO.]:[AGRUP. VALOR. PTO.]]=$B18,IF(DATOS_[[Check Periodo Ref.]:[Check Periodo Ref.]]="Dentro",DATOS_[C.Extra.01]))))),
0)</f>
        <v>0</v>
      </c>
      <c r="AM20" s="114">
        <f t="array" ref="AM20">IFERROR(
MEDIAN((IF(DATOS_[[Sexo]:[Sexo]]=$B20,IF(DATOS_[[AGRUP. VALOR. PTO.]:[AGRUP. VALOR. PTO.]]=$B18,IF(DATOS_[[Check Periodo Ref.]:[Check Periodo Ref.]]="Dentro",DATOS_[C.Extra.02]))))),
0)</f>
        <v>0</v>
      </c>
      <c r="AN20" s="114">
        <f t="array" ref="AN20">IFERROR(
MEDIAN((IF(DATOS_[[Sexo]:[Sexo]]=$B20,IF(DATOS_[[AGRUP. VALOR. PTO.]:[AGRUP. VALOR. PTO.]]=$B18,IF(DATOS_[[Check Periodo Ref.]:[Check Periodo Ref.]]="Dentro",DATOS_[C.Extra.03]))))),
0)</f>
        <v>0</v>
      </c>
      <c r="AO20" s="114">
        <f t="array" ref="AO20">IFERROR(
MEDIAN((IF(DATOS_[[Sexo]:[Sexo]]=$B20,IF(DATOS_[[AGRUP. VALOR. PTO.]:[AGRUP. VALOR. PTO.]]=$B18,IF(DATOS_[[Check Periodo Ref.]:[Check Periodo Ref.]]="Dentro",DATOS_[C.Extra.04]))))),
0)</f>
        <v>0</v>
      </c>
      <c r="AP20" s="114">
        <f t="array" ref="AP20">IFERROR(
MEDIAN((IF(DATOS_[[Sexo]:[Sexo]]=$B20,IF(DATOS_[[AGRUP. VALOR. PTO.]:[AGRUP. VALOR. PTO.]]=$B18,IF(DATOS_[[Check Periodo Ref.]:[Check Periodo Ref.]]="Dentro",DATOS_[C.Extra.05]))))),
0)</f>
        <v>0</v>
      </c>
      <c r="AQ20" s="115">
        <f t="array" ref="AQ20">IFERROR(
MEDIAN(IF(DATOS_[Sexo]=$B20,IF(DATOS_[AGRUP. VALOR. PTO.]=$B18,IF(DATOS_[Check Periodo Ref.]="Dentro",DATOS_[Tot Extrasalarial Ef],FALSE)))),
0)</f>
        <v>0</v>
      </c>
      <c r="AR20" s="116">
        <f t="array" ref="AR20">IFERROR(
MEDIAN(IF(DATOS_[Sexo]=$B20,IF(DATOS_[AGRUP. VALOR. PTO.]=$B18,IF(DATOS_[Check Periodo Ref.]="Dentro",DATOS_[TOTAL Retrib Ef],FALSE)))),
0)</f>
        <v>0</v>
      </c>
    </row>
    <row r="21" spans="1:44" ht="17.25" thickBot="1" x14ac:dyDescent="0.35">
      <c r="A21" s="42" t="str">
        <f t="shared" ref="A21" si="11">+A22</f>
        <v>[ocultar]</v>
      </c>
      <c r="B21" s="40" t="s">
        <v>310</v>
      </c>
      <c r="C21" s="109"/>
      <c r="D21" s="41"/>
      <c r="E21" s="119" t="str">
        <f t="shared" ref="E21:AR21" si="12">IFERROR((E22-E23)/E22,"")</f>
        <v/>
      </c>
      <c r="F21" s="123" t="str">
        <f t="shared" si="12"/>
        <v/>
      </c>
      <c r="G21" s="123" t="str">
        <f t="shared" si="12"/>
        <v/>
      </c>
      <c r="H21" s="123" t="str">
        <f t="shared" si="12"/>
        <v/>
      </c>
      <c r="I21" s="123" t="str">
        <f t="shared" si="12"/>
        <v/>
      </c>
      <c r="J21" s="123" t="str">
        <f t="shared" si="12"/>
        <v/>
      </c>
      <c r="K21" s="123" t="str">
        <f t="shared" si="12"/>
        <v/>
      </c>
      <c r="L21" s="123" t="str">
        <f t="shared" si="12"/>
        <v/>
      </c>
      <c r="M21" s="123" t="str">
        <f t="shared" si="12"/>
        <v/>
      </c>
      <c r="N21" s="123" t="str">
        <f t="shared" si="12"/>
        <v/>
      </c>
      <c r="O21" s="123" t="str">
        <f t="shared" si="12"/>
        <v/>
      </c>
      <c r="P21" s="123" t="str">
        <f t="shared" si="12"/>
        <v/>
      </c>
      <c r="Q21" s="123" t="str">
        <f t="shared" si="12"/>
        <v/>
      </c>
      <c r="R21" s="123" t="str">
        <f t="shared" si="12"/>
        <v/>
      </c>
      <c r="S21" s="123" t="str">
        <f t="shared" si="12"/>
        <v/>
      </c>
      <c r="T21" s="123" t="str">
        <f t="shared" si="12"/>
        <v/>
      </c>
      <c r="U21" s="123" t="str">
        <f t="shared" si="12"/>
        <v/>
      </c>
      <c r="V21" s="122" t="str">
        <f t="shared" si="12"/>
        <v/>
      </c>
      <c r="W21" s="122" t="str">
        <f t="shared" si="12"/>
        <v/>
      </c>
      <c r="X21" s="122" t="str">
        <f t="shared" si="12"/>
        <v/>
      </c>
      <c r="Y21" s="122"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4" t="str">
        <f t="shared" si="12"/>
        <v/>
      </c>
      <c r="AK21" s="128" t="str">
        <f t="shared" si="12"/>
        <v/>
      </c>
      <c r="AL21" s="125" t="str">
        <f t="shared" si="12"/>
        <v/>
      </c>
      <c r="AM21" s="125" t="str">
        <f t="shared" si="12"/>
        <v/>
      </c>
      <c r="AN21" s="125" t="str">
        <f t="shared" si="12"/>
        <v/>
      </c>
      <c r="AO21" s="125" t="str">
        <f t="shared" si="12"/>
        <v/>
      </c>
      <c r="AP21" s="125" t="str">
        <f t="shared" si="12"/>
        <v/>
      </c>
      <c r="AQ21" s="126" t="str">
        <f t="shared" si="12"/>
        <v/>
      </c>
      <c r="AR21" s="127" t="str">
        <f t="shared" si="12"/>
        <v/>
      </c>
    </row>
    <row r="22" spans="1:44" x14ac:dyDescent="0.3">
      <c r="A22" s="42" t="str">
        <f t="shared" ref="A22" si="13">+IF(C22+C23=0,"[ocultar]","")</f>
        <v>[ocultar]</v>
      </c>
      <c r="B22" s="34" t="s">
        <v>162</v>
      </c>
      <c r="C22" s="33">
        <f t="array" ref="C22">SUM(IF($B22=DATOS_[Sexo],
IF($B21=DATOS_[AGRUP. VALOR. PTO.],
IF("Dentro"=DATOS_[Check Periodo Ref.],
1/(COUNTIFS(DATOS_[Sexo],$B22,DATOS_[AGRUP. VALOR. PTO.],$B21,DATOS_[Check Periodo Ref.],"Dentro",DATOS_[id],DATOS_[id]))))))</f>
        <v>0</v>
      </c>
      <c r="D22" s="35">
        <f>COUNTIFS(DATOS_[AGRUP. VALOR. PTO.],$B21,DATOS_[Sexo],$B22,DATOS_[Check Periodo Ref.],"Dentro")</f>
        <v>0</v>
      </c>
      <c r="E22" s="110">
        <f t="array" ref="E22">IFERROR(
MEDIAN(IF(DATOS_[Sexo]=$B22,IF(DATOS_[AGRUP. VALOR. PTO.]=$B21,IF(DATOS_[Check Periodo Ref.]="Dentro",DATOS_[SALARIO BASE Ef],FALSE)))),
0)</f>
        <v>0</v>
      </c>
      <c r="F22" s="111">
        <f t="array" ref="F22">IFERROR(
MEDIAN((IF(DATOS_[[Sexo]:[Sexo]]=$B22,IF(DATOS_[[AGRUP. VALOR. PTO.]:[AGRUP. VALOR. PTO.]]=$B21,IF(DATOS_[[Check Periodo Ref.]:[Check Periodo Ref.]]="Dentro",DATOS_[Conc.Sal.01]))))),
0)</f>
        <v>0</v>
      </c>
      <c r="G22" s="111">
        <f t="array" ref="G22">IFERROR(
MEDIAN((IF(DATOS_[[Sexo]:[Sexo]]=$B22,IF(DATOS_[[AGRUP. VALOR. PTO.]:[AGRUP. VALOR. PTO.]]=$B21,IF(DATOS_[[Check Periodo Ref.]:[Check Periodo Ref.]]="Dentro",DATOS_[Conc.Sal.02]))))),
0)</f>
        <v>0</v>
      </c>
      <c r="H22" s="111">
        <f t="array" ref="H22">IFERROR(
MEDIAN((IF(DATOS_[[Sexo]:[Sexo]]=$B22,IF(DATOS_[[AGRUP. VALOR. PTO.]:[AGRUP. VALOR. PTO.]]=$B21,IF(DATOS_[[Check Periodo Ref.]:[Check Periodo Ref.]]="Dentro",DATOS_[Conc.Sal.03]))))),
0)</f>
        <v>0</v>
      </c>
      <c r="I22" s="111">
        <f t="array" ref="I22">IFERROR(
MEDIAN((IF(DATOS_[[Sexo]:[Sexo]]=$B22,IF(DATOS_[[AGRUP. VALOR. PTO.]:[AGRUP. VALOR. PTO.]]=$B21,IF(DATOS_[[Check Periodo Ref.]:[Check Periodo Ref.]]="Dentro",DATOS_[Conc.Sal.04]))))),
0)</f>
        <v>0</v>
      </c>
      <c r="J22" s="111">
        <f t="array" ref="J22">IFERROR(
MEDIAN((IF(DATOS_[[Sexo]:[Sexo]]=$B22,IF(DATOS_[[AGRUP. VALOR. PTO.]:[AGRUP. VALOR. PTO.]]=$B21,IF(DATOS_[[Check Periodo Ref.]:[Check Periodo Ref.]]="Dentro",DATOS_[Conc.Sal.05]))))),
0)</f>
        <v>0</v>
      </c>
      <c r="K22" s="111">
        <f t="array" ref="K22">IFERROR(
MEDIAN((IF(DATOS_[[Sexo]:[Sexo]]=$B22,IF(DATOS_[[AGRUP. VALOR. PTO.]:[AGRUP. VALOR. PTO.]]=$B21,IF(DATOS_[[Check Periodo Ref.]:[Check Periodo Ref.]]="Dentro",DATOS_[Conc.Sal.06]))))),
0)</f>
        <v>0</v>
      </c>
      <c r="L22" s="111">
        <f t="array" ref="L22">IFERROR(
MEDIAN((IF(DATOS_[[Sexo]:[Sexo]]=$B22,IF(DATOS_[[AGRUP. VALOR. PTO.]:[AGRUP. VALOR. PTO.]]=$B21,IF(DATOS_[[Check Periodo Ref.]:[Check Periodo Ref.]]="Dentro",DATOS_[Conc.Sal.07]))))),
0)</f>
        <v>0</v>
      </c>
      <c r="M22" s="111">
        <f t="array" ref="M22">IFERROR(
MEDIAN((IF(DATOS_[[Sexo]:[Sexo]]=$B22,IF(DATOS_[[AGRUP. VALOR. PTO.]:[AGRUP. VALOR. PTO.]]=$B21,IF(DATOS_[[Check Periodo Ref.]:[Check Periodo Ref.]]="Dentro",DATOS_[Conc.Sal.08]))))),
0)</f>
        <v>0</v>
      </c>
      <c r="N22" s="111">
        <f t="array" ref="N22">IFERROR(
MEDIAN((IF(DATOS_[[Sexo]:[Sexo]]=$B22,IF(DATOS_[[AGRUP. VALOR. PTO.]:[AGRUP. VALOR. PTO.]]=$B21,IF(DATOS_[[Check Periodo Ref.]:[Check Periodo Ref.]]="Dentro",DATOS_[Conc.Sal.09]))))),
0)</f>
        <v>0</v>
      </c>
      <c r="O22" s="111">
        <f t="array" ref="O22">IFERROR(
MEDIAN((IF(DATOS_[[Sexo]:[Sexo]]=$B22,IF(DATOS_[[AGRUP. VALOR. PTO.]:[AGRUP. VALOR. PTO.]]=$B21,IF(DATOS_[[Check Periodo Ref.]:[Check Periodo Ref.]]="Dentro",DATOS_[Conc.Sal.10]))))),
0)</f>
        <v>0</v>
      </c>
      <c r="P22" s="111">
        <f t="array" ref="P22">IFERROR(
MEDIAN((IF(DATOS_[[Sexo]:[Sexo]]=$B22,IF(DATOS_[[AGRUP. VALOR. PTO.]:[AGRUP. VALOR. PTO.]]=$B21,IF(DATOS_[[Check Periodo Ref.]:[Check Periodo Ref.]]="Dentro",DATOS_[Conc.Sal.11]))))),
0)</f>
        <v>0</v>
      </c>
      <c r="Q22" s="111">
        <f t="array" ref="Q22">IFERROR(
MEDIAN((IF(DATOS_[[Sexo]:[Sexo]]=$B22,IF(DATOS_[[AGRUP. VALOR. PTO.]:[AGRUP. VALOR. PTO.]]=$B21,IF(DATOS_[[Check Periodo Ref.]:[Check Periodo Ref.]]="Dentro",DATOS_[Conc.Sal.12]))))),
0)</f>
        <v>0</v>
      </c>
      <c r="R22" s="111">
        <f t="array" ref="R22">IFERROR(
MEDIAN((IF(DATOS_[[Sexo]:[Sexo]]=$B22,IF(DATOS_[[AGRUP. VALOR. PTO.]:[AGRUP. VALOR. PTO.]]=$B21,IF(DATOS_[[Check Periodo Ref.]:[Check Periodo Ref.]]="Dentro",DATOS_[Conc.Sal.13]))))),
0)</f>
        <v>0</v>
      </c>
      <c r="S22" s="111">
        <f t="array" ref="S22">IFERROR(
MEDIAN((IF(DATOS_[[Sexo]:[Sexo]]=$B22,IF(DATOS_[[AGRUP. VALOR. PTO.]:[AGRUP. VALOR. PTO.]]=$B21,IF(DATOS_[[Check Periodo Ref.]:[Check Periodo Ref.]]="Dentro",DATOS_[Conc.Sal.14]))))),
0)</f>
        <v>0</v>
      </c>
      <c r="T22" s="111">
        <f t="array" ref="T22">IFERROR(
MEDIAN((IF(DATOS_[[Sexo]:[Sexo]]=$B22,IF(DATOS_[[AGRUP. VALOR. PTO.]:[AGRUP. VALOR. PTO.]]=$B21,IF(DATOS_[[Check Periodo Ref.]:[Check Periodo Ref.]]="Dentro",DATOS_[Conc.Sal.15]))))),
0)</f>
        <v>0</v>
      </c>
      <c r="U22" s="111">
        <f t="array" ref="U22">IFERROR(
MEDIAN((IF(DATOS_[[Sexo]:[Sexo]]=$B22,IF(DATOS_[[AGRUP. VALOR. PTO.]:[AGRUP. VALOR. PTO.]]=$B21,IF(DATOS_[[Check Periodo Ref.]:[Check Periodo Ref.]]="Dentro",DATOS_[Conc.Sal.16]))))),
0)</f>
        <v>0</v>
      </c>
      <c r="V22" s="111">
        <f t="array" ref="V22">IFERROR(
MEDIAN((IF(DATOS_[[Sexo]:[Sexo]]=$B22,IF(DATOS_[[AGRUP. VALOR. PTO.]:[AGRUP. VALOR. PTO.]]=$B21,IF(DATOS_[[Check Periodo Ref.]:[Check Periodo Ref.]]="Dentro",DATOS_[Conc.Sal.17]))))),
0)</f>
        <v>0</v>
      </c>
      <c r="W22" s="111">
        <f t="array" ref="W22">IFERROR(
MEDIAN((IF(DATOS_[[Sexo]:[Sexo]]=$B22,IF(DATOS_[[AGRUP. VALOR. PTO.]:[AGRUP. VALOR. PTO.]]=$B21,IF(DATOS_[[Check Periodo Ref.]:[Check Periodo Ref.]]="Dentro",DATOS_[Conc.Sal.18]))))),
0)</f>
        <v>0</v>
      </c>
      <c r="X22" s="111">
        <f t="array" ref="X22">IFERROR(
MEDIAN((IF(DATOS_[[Sexo]:[Sexo]]=$B22,IF(DATOS_[[AGRUP. VALOR. PTO.]:[AGRUP. VALOR. PTO.]]=$B21,IF(DATOS_[[Check Periodo Ref.]:[Check Periodo Ref.]]="Dentro",DATOS_[Conc.Sal.19]))))),
0)</f>
        <v>0</v>
      </c>
      <c r="Y22" s="111">
        <f t="array" ref="Y22">IFERROR(
MEDIAN((IF(DATOS_[[Sexo]:[Sexo]]=$B22,IF(DATOS_[[AGRUP. VALOR. PTO.]:[AGRUP. VALOR. PTO.]]=$B21,IF(DATOS_[[Check Periodo Ref.]:[Check Periodo Ref.]]="Dentro",DATOS_[Conc.Sal.20]))))),
0)</f>
        <v>0</v>
      </c>
      <c r="Z22" s="111">
        <f t="array" ref="Z22">IFERROR(
MEDIAN((IF(DATOS_[[Sexo]:[Sexo]]=$B22,IF(DATOS_[[AGRUP. VALOR. PTO.]:[AGRUP. VALOR. PTO.]]=$B21,IF(DATOS_[[Check Periodo Ref.]:[Check Periodo Ref.]]="Dentro",DATOS_[Conc.Sal.21]))))),
0)</f>
        <v>0</v>
      </c>
      <c r="AA22" s="111">
        <f t="array" ref="AA22">IFERROR(
MEDIAN((IF(DATOS_[[Sexo]:[Sexo]]=$B22,IF(DATOS_[[AGRUP. VALOR. PTO.]:[AGRUP. VALOR. PTO.]]=$B21,IF(DATOS_[[Check Periodo Ref.]:[Check Periodo Ref.]]="Dentro",DATOS_[Conc.Sal.22]))))),
0)</f>
        <v>0</v>
      </c>
      <c r="AB22" s="111">
        <f t="array" ref="AB22">IFERROR(
MEDIAN((IF(DATOS_[[Sexo]:[Sexo]]=$B22,IF(DATOS_[[AGRUP. VALOR. PTO.]:[AGRUP. VALOR. PTO.]]=$B21,IF(DATOS_[[Check Periodo Ref.]:[Check Periodo Ref.]]="Dentro",DATOS_[Conc.Sal.23]))))),
0)</f>
        <v>0</v>
      </c>
      <c r="AC22" s="111">
        <f t="array" ref="AC22">IFERROR(
MEDIAN((IF(DATOS_[[Sexo]:[Sexo]]=$B22,IF(DATOS_[[AGRUP. VALOR. PTO.]:[AGRUP. VALOR. PTO.]]=$B21,IF(DATOS_[[Check Periodo Ref.]:[Check Periodo Ref.]]="Dentro",DATOS_[Conc.Sal.24]))))),
0)</f>
        <v>0</v>
      </c>
      <c r="AD22" s="111">
        <f t="array" ref="AD22">IFERROR(
MEDIAN((IF(DATOS_[[Sexo]:[Sexo]]=$B22,IF(DATOS_[[AGRUP. VALOR. PTO.]:[AGRUP. VALOR. PTO.]]=$B21,IF(DATOS_[[Check Periodo Ref.]:[Check Periodo Ref.]]="Dentro",DATOS_[Conc.Sal.25]))))),
0)</f>
        <v>0</v>
      </c>
      <c r="AE22" s="111">
        <f t="array" ref="AE22">IFERROR(
MEDIAN((IF(DATOS_[[Sexo]:[Sexo]]=$B22,IF(DATOS_[[AGRUP. VALOR. PTO.]:[AGRUP. VALOR. PTO.]]=$B21,IF(DATOS_[[Check Periodo Ref.]:[Check Periodo Ref.]]="Dentro",DATOS_[Conc.Sal.26]))))),
0)</f>
        <v>0</v>
      </c>
      <c r="AF22" s="111">
        <f t="array" ref="AF22">IFERROR(
MEDIAN((IF(DATOS_[[Sexo]:[Sexo]]=$B22,IF(DATOS_[[AGRUP. VALOR. PTO.]:[AGRUP. VALOR. PTO.]]=$B21,IF(DATOS_[[Check Periodo Ref.]:[Check Periodo Ref.]]="Dentro",DATOS_[Conc.Sal.27]))))),
0)</f>
        <v>0</v>
      </c>
      <c r="AG22" s="111">
        <f t="array" ref="AG22">IFERROR(
MEDIAN((IF(DATOS_[[Sexo]:[Sexo]]=$B22,IF(DATOS_[[AGRUP. VALOR. PTO.]:[AGRUP. VALOR. PTO.]]=$B21,IF(DATOS_[[Check Periodo Ref.]:[Check Periodo Ref.]]="Dentro",DATOS_[Conc.Sal.28]))))),
0)</f>
        <v>0</v>
      </c>
      <c r="AH22" s="111">
        <f t="array" ref="AH22">IFERROR(
MEDIAN((IF(DATOS_[[Sexo]:[Sexo]]=$B22,IF(DATOS_[[AGRUP. VALOR. PTO.]:[AGRUP. VALOR. PTO.]]=$B21,IF(DATOS_[[Check Periodo Ref.]:[Check Periodo Ref.]]="Dentro",DATOS_[Conc.Sal.29]))))),
0)</f>
        <v>0</v>
      </c>
      <c r="AI22" s="111">
        <f t="array" ref="AI22">IFERROR(
MEDIAN((IF(DATOS_[[Sexo]:[Sexo]]=$B22,IF(DATOS_[[AGRUP. VALOR. PTO.]:[AGRUP. VALOR. PTO.]]=$B21,IF(DATOS_[[Check Periodo Ref.]:[Check Periodo Ref.]]="Dentro",DATOS_[Conc.Sal.30]))))),
0)</f>
        <v>0</v>
      </c>
      <c r="AJ22" s="112">
        <f t="array" ref="AJ22">IFERROR(
MEDIAN(IF(DATOS_[Sexo]=$B22,IF(DATOS_[AGRUP. VALOR. PTO.]=$B21,IF(DATOS_[Check Periodo Ref.]="Dentro",DATOS_[Tot COMPL.SAL Ef],FALSE)))),
0)</f>
        <v>0</v>
      </c>
      <c r="AK22" s="113">
        <f t="array" ref="AK22">IFERROR(
MEDIAN(IF(DATOS_[Sexo]=$B22,IF(DATOS_[AGRUP. VALOR. PTO.]=$B21,IF(DATOS_[Check Periodo Ref.]="Dentro",DATOS_[TOTAL SALARIO Ef],FALSE)))),
0)</f>
        <v>0</v>
      </c>
      <c r="AL22" s="114">
        <f t="array" ref="AL22">IFERROR(
MEDIAN((IF(DATOS_[[Sexo]:[Sexo]]=$B22,IF(DATOS_[[AGRUP. VALOR. PTO.]:[AGRUP. VALOR. PTO.]]=$B21,IF(DATOS_[[Check Periodo Ref.]:[Check Periodo Ref.]]="Dentro",DATOS_[C.Extra.01]))))),
0)</f>
        <v>0</v>
      </c>
      <c r="AM22" s="114">
        <f t="array" ref="AM22">IFERROR(
MEDIAN((IF(DATOS_[[Sexo]:[Sexo]]=$B22,IF(DATOS_[[AGRUP. VALOR. PTO.]:[AGRUP. VALOR. PTO.]]=$B21,IF(DATOS_[[Check Periodo Ref.]:[Check Periodo Ref.]]="Dentro",DATOS_[C.Extra.02]))))),
0)</f>
        <v>0</v>
      </c>
      <c r="AN22" s="114">
        <f t="array" ref="AN22">IFERROR(
MEDIAN((IF(DATOS_[[Sexo]:[Sexo]]=$B22,IF(DATOS_[[AGRUP. VALOR. PTO.]:[AGRUP. VALOR. PTO.]]=$B21,IF(DATOS_[[Check Periodo Ref.]:[Check Periodo Ref.]]="Dentro",DATOS_[C.Extra.03]))))),
0)</f>
        <v>0</v>
      </c>
      <c r="AO22" s="114">
        <f t="array" ref="AO22">IFERROR(
MEDIAN((IF(DATOS_[[Sexo]:[Sexo]]=$B22,IF(DATOS_[[AGRUP. VALOR. PTO.]:[AGRUP. VALOR. PTO.]]=$B21,IF(DATOS_[[Check Periodo Ref.]:[Check Periodo Ref.]]="Dentro",DATOS_[C.Extra.04]))))),
0)</f>
        <v>0</v>
      </c>
      <c r="AP22" s="114">
        <f t="array" ref="AP22">IFERROR(
MEDIAN((IF(DATOS_[[Sexo]:[Sexo]]=$B22,IF(DATOS_[[AGRUP. VALOR. PTO.]:[AGRUP. VALOR. PTO.]]=$B21,IF(DATOS_[[Check Periodo Ref.]:[Check Periodo Ref.]]="Dentro",DATOS_[C.Extra.05]))))),
0)</f>
        <v>0</v>
      </c>
      <c r="AQ22" s="115">
        <f t="array" ref="AQ22">IFERROR(
MEDIAN(IF(DATOS_[Sexo]=$B22,IF(DATOS_[AGRUP. VALOR. PTO.]=$B21,IF(DATOS_[Check Periodo Ref.]="Dentro",DATOS_[Tot Extrasalarial Ef],FALSE)))),
0)</f>
        <v>0</v>
      </c>
      <c r="AR22" s="116">
        <f t="array" ref="AR22">IFERROR(
MEDIAN(IF(DATOS_[Sexo]=$B22,IF(DATOS_[AGRUP. VALOR. PTO.]=$B21,IF(DATOS_[Check Periodo Ref.]="Dentro",DATOS_[TOTAL Retrib Ef],FALSE)))),
0)</f>
        <v>0</v>
      </c>
    </row>
    <row r="23" spans="1:44" x14ac:dyDescent="0.3">
      <c r="A23" s="42" t="str">
        <f t="shared" ref="A23" si="14">+A22</f>
        <v>[ocultar]</v>
      </c>
      <c r="B23" s="34" t="s">
        <v>163</v>
      </c>
      <c r="C23" s="33">
        <f t="array" ref="C23">SUM(IF($B23=DATOS_[Sexo],
IF($B21=DATOS_[AGRUP. VALOR. PTO.],
IF("Dentro"=DATOS_[Check Periodo Ref.],
1/(COUNTIFS(DATOS_[Sexo],$B23,DATOS_[AGRUP. VALOR. PTO.],$B21,DATOS_[Check Periodo Ref.],"Dentro",DATOS_[id],DATOS_[id]))))))</f>
        <v>0</v>
      </c>
      <c r="D23" s="35">
        <f>COUNTIFS(DATOS_[AGRUP. VALOR. PTO.],$B21,DATOS_[Sexo],$B23,DATOS_[Check Periodo Ref.],"Dentro")</f>
        <v>0</v>
      </c>
      <c r="E23" s="110">
        <f t="array" ref="E23">IFERROR(
MEDIAN(IF(DATOS_[Sexo]=$B23,IF(DATOS_[AGRUP. VALOR. PTO.]=$B21,IF(DATOS_[Check Periodo Ref.]="Dentro",DATOS_[SALARIO BASE Ef],FALSE)))),
0)</f>
        <v>0</v>
      </c>
      <c r="F23" s="111">
        <f t="array" ref="F23">IFERROR(
MEDIAN((IF(DATOS_[[Sexo]:[Sexo]]=$B23,IF(DATOS_[[AGRUP. VALOR. PTO.]:[AGRUP. VALOR. PTO.]]=$B21,IF(DATOS_[[Check Periodo Ref.]:[Check Periodo Ref.]]="Dentro",DATOS_[Conc.Sal.01]))))),
0)</f>
        <v>0</v>
      </c>
      <c r="G23" s="111">
        <f t="array" ref="G23">IFERROR(
MEDIAN((IF(DATOS_[[Sexo]:[Sexo]]=$B23,IF(DATOS_[[AGRUP. VALOR. PTO.]:[AGRUP. VALOR. PTO.]]=$B21,IF(DATOS_[[Check Periodo Ref.]:[Check Periodo Ref.]]="Dentro",DATOS_[Conc.Sal.02]))))),
0)</f>
        <v>0</v>
      </c>
      <c r="H23" s="111">
        <f t="array" ref="H23">IFERROR(
MEDIAN((IF(DATOS_[[Sexo]:[Sexo]]=$B23,IF(DATOS_[[AGRUP. VALOR. PTO.]:[AGRUP. VALOR. PTO.]]=$B21,IF(DATOS_[[Check Periodo Ref.]:[Check Periodo Ref.]]="Dentro",DATOS_[Conc.Sal.03]))))),
0)</f>
        <v>0</v>
      </c>
      <c r="I23" s="111">
        <f t="array" ref="I23">IFERROR(
MEDIAN((IF(DATOS_[[Sexo]:[Sexo]]=$B23,IF(DATOS_[[AGRUP. VALOR. PTO.]:[AGRUP. VALOR. PTO.]]=$B21,IF(DATOS_[[Check Periodo Ref.]:[Check Periodo Ref.]]="Dentro",DATOS_[Conc.Sal.04]))))),
0)</f>
        <v>0</v>
      </c>
      <c r="J23" s="111">
        <f t="array" ref="J23">IFERROR(
MEDIAN((IF(DATOS_[[Sexo]:[Sexo]]=$B23,IF(DATOS_[[AGRUP. VALOR. PTO.]:[AGRUP. VALOR. PTO.]]=$B21,IF(DATOS_[[Check Periodo Ref.]:[Check Periodo Ref.]]="Dentro",DATOS_[Conc.Sal.05]))))),
0)</f>
        <v>0</v>
      </c>
      <c r="K23" s="111">
        <f t="array" ref="K23">IFERROR(
MEDIAN((IF(DATOS_[[Sexo]:[Sexo]]=$B23,IF(DATOS_[[AGRUP. VALOR. PTO.]:[AGRUP. VALOR. PTO.]]=$B21,IF(DATOS_[[Check Periodo Ref.]:[Check Periodo Ref.]]="Dentro",DATOS_[Conc.Sal.06]))))),
0)</f>
        <v>0</v>
      </c>
      <c r="L23" s="111">
        <f t="array" ref="L23">IFERROR(
MEDIAN((IF(DATOS_[[Sexo]:[Sexo]]=$B23,IF(DATOS_[[AGRUP. VALOR. PTO.]:[AGRUP. VALOR. PTO.]]=$B21,IF(DATOS_[[Check Periodo Ref.]:[Check Periodo Ref.]]="Dentro",DATOS_[Conc.Sal.07]))))),
0)</f>
        <v>0</v>
      </c>
      <c r="M23" s="111">
        <f t="array" ref="M23">IFERROR(
MEDIAN((IF(DATOS_[[Sexo]:[Sexo]]=$B23,IF(DATOS_[[AGRUP. VALOR. PTO.]:[AGRUP. VALOR. PTO.]]=$B21,IF(DATOS_[[Check Periodo Ref.]:[Check Periodo Ref.]]="Dentro",DATOS_[Conc.Sal.08]))))),
0)</f>
        <v>0</v>
      </c>
      <c r="N23" s="111">
        <f t="array" ref="N23">IFERROR(
MEDIAN((IF(DATOS_[[Sexo]:[Sexo]]=$B23,IF(DATOS_[[AGRUP. VALOR. PTO.]:[AGRUP. VALOR. PTO.]]=$B21,IF(DATOS_[[Check Periodo Ref.]:[Check Periodo Ref.]]="Dentro",DATOS_[Conc.Sal.09]))))),
0)</f>
        <v>0</v>
      </c>
      <c r="O23" s="111">
        <f t="array" ref="O23">IFERROR(
MEDIAN((IF(DATOS_[[Sexo]:[Sexo]]=$B23,IF(DATOS_[[AGRUP. VALOR. PTO.]:[AGRUP. VALOR. PTO.]]=$B21,IF(DATOS_[[Check Periodo Ref.]:[Check Periodo Ref.]]="Dentro",DATOS_[Conc.Sal.10]))))),
0)</f>
        <v>0</v>
      </c>
      <c r="P23" s="111">
        <f t="array" ref="P23">IFERROR(
MEDIAN((IF(DATOS_[[Sexo]:[Sexo]]=$B23,IF(DATOS_[[AGRUP. VALOR. PTO.]:[AGRUP. VALOR. PTO.]]=$B21,IF(DATOS_[[Check Periodo Ref.]:[Check Periodo Ref.]]="Dentro",DATOS_[Conc.Sal.11]))))),
0)</f>
        <v>0</v>
      </c>
      <c r="Q23" s="111">
        <f t="array" ref="Q23">IFERROR(
MEDIAN((IF(DATOS_[[Sexo]:[Sexo]]=$B23,IF(DATOS_[[AGRUP. VALOR. PTO.]:[AGRUP. VALOR. PTO.]]=$B21,IF(DATOS_[[Check Periodo Ref.]:[Check Periodo Ref.]]="Dentro",DATOS_[Conc.Sal.12]))))),
0)</f>
        <v>0</v>
      </c>
      <c r="R23" s="111">
        <f t="array" ref="R23">IFERROR(
MEDIAN((IF(DATOS_[[Sexo]:[Sexo]]=$B23,IF(DATOS_[[AGRUP. VALOR. PTO.]:[AGRUP. VALOR. PTO.]]=$B21,IF(DATOS_[[Check Periodo Ref.]:[Check Periodo Ref.]]="Dentro",DATOS_[Conc.Sal.13]))))),
0)</f>
        <v>0</v>
      </c>
      <c r="S23" s="111">
        <f t="array" ref="S23">IFERROR(
MEDIAN((IF(DATOS_[[Sexo]:[Sexo]]=$B23,IF(DATOS_[[AGRUP. VALOR. PTO.]:[AGRUP. VALOR. PTO.]]=$B21,IF(DATOS_[[Check Periodo Ref.]:[Check Periodo Ref.]]="Dentro",DATOS_[Conc.Sal.14]))))),
0)</f>
        <v>0</v>
      </c>
      <c r="T23" s="111">
        <f t="array" ref="T23">IFERROR(
MEDIAN((IF(DATOS_[[Sexo]:[Sexo]]=$B23,IF(DATOS_[[AGRUP. VALOR. PTO.]:[AGRUP. VALOR. PTO.]]=$B21,IF(DATOS_[[Check Periodo Ref.]:[Check Periodo Ref.]]="Dentro",DATOS_[Conc.Sal.15]))))),
0)</f>
        <v>0</v>
      </c>
      <c r="U23" s="111">
        <f t="array" ref="U23">IFERROR(
MEDIAN((IF(DATOS_[[Sexo]:[Sexo]]=$B23,IF(DATOS_[[AGRUP. VALOR. PTO.]:[AGRUP. VALOR. PTO.]]=$B21,IF(DATOS_[[Check Periodo Ref.]:[Check Periodo Ref.]]="Dentro",DATOS_[Conc.Sal.16]))))),
0)</f>
        <v>0</v>
      </c>
      <c r="V23" s="111">
        <f t="array" ref="V23">IFERROR(
MEDIAN((IF(DATOS_[[Sexo]:[Sexo]]=$B23,IF(DATOS_[[AGRUP. VALOR. PTO.]:[AGRUP. VALOR. PTO.]]=$B21,IF(DATOS_[[Check Periodo Ref.]:[Check Periodo Ref.]]="Dentro",DATOS_[Conc.Sal.17]))))),
0)</f>
        <v>0</v>
      </c>
      <c r="W23" s="111">
        <f t="array" ref="W23">IFERROR(
MEDIAN((IF(DATOS_[[Sexo]:[Sexo]]=$B23,IF(DATOS_[[AGRUP. VALOR. PTO.]:[AGRUP. VALOR. PTO.]]=$B21,IF(DATOS_[[Check Periodo Ref.]:[Check Periodo Ref.]]="Dentro",DATOS_[Conc.Sal.18]))))),
0)</f>
        <v>0</v>
      </c>
      <c r="X23" s="111">
        <f t="array" ref="X23">IFERROR(
MEDIAN((IF(DATOS_[[Sexo]:[Sexo]]=$B23,IF(DATOS_[[AGRUP. VALOR. PTO.]:[AGRUP. VALOR. PTO.]]=$B21,IF(DATOS_[[Check Periodo Ref.]:[Check Periodo Ref.]]="Dentro",DATOS_[Conc.Sal.19]))))),
0)</f>
        <v>0</v>
      </c>
      <c r="Y23" s="111">
        <f t="array" ref="Y23">IFERROR(
MEDIAN((IF(DATOS_[[Sexo]:[Sexo]]=$B23,IF(DATOS_[[AGRUP. VALOR. PTO.]:[AGRUP. VALOR. PTO.]]=$B21,IF(DATOS_[[Check Periodo Ref.]:[Check Periodo Ref.]]="Dentro",DATOS_[Conc.Sal.20]))))),
0)</f>
        <v>0</v>
      </c>
      <c r="Z23" s="111">
        <f t="array" ref="Z23">IFERROR(
MEDIAN((IF(DATOS_[[Sexo]:[Sexo]]=$B23,IF(DATOS_[[AGRUP. VALOR. PTO.]:[AGRUP. VALOR. PTO.]]=$B21,IF(DATOS_[[Check Periodo Ref.]:[Check Periodo Ref.]]="Dentro",DATOS_[Conc.Sal.21]))))),
0)</f>
        <v>0</v>
      </c>
      <c r="AA23" s="111">
        <f t="array" ref="AA23">IFERROR(
MEDIAN((IF(DATOS_[[Sexo]:[Sexo]]=$B23,IF(DATOS_[[AGRUP. VALOR. PTO.]:[AGRUP. VALOR. PTO.]]=$B21,IF(DATOS_[[Check Periodo Ref.]:[Check Periodo Ref.]]="Dentro",DATOS_[Conc.Sal.22]))))),
0)</f>
        <v>0</v>
      </c>
      <c r="AB23" s="111">
        <f t="array" ref="AB23">IFERROR(
MEDIAN((IF(DATOS_[[Sexo]:[Sexo]]=$B23,IF(DATOS_[[AGRUP. VALOR. PTO.]:[AGRUP. VALOR. PTO.]]=$B21,IF(DATOS_[[Check Periodo Ref.]:[Check Periodo Ref.]]="Dentro",DATOS_[Conc.Sal.23]))))),
0)</f>
        <v>0</v>
      </c>
      <c r="AC23" s="111">
        <f t="array" ref="AC23">IFERROR(
MEDIAN((IF(DATOS_[[Sexo]:[Sexo]]=$B23,IF(DATOS_[[AGRUP. VALOR. PTO.]:[AGRUP. VALOR. PTO.]]=$B21,IF(DATOS_[[Check Periodo Ref.]:[Check Periodo Ref.]]="Dentro",DATOS_[Conc.Sal.24]))))),
0)</f>
        <v>0</v>
      </c>
      <c r="AD23" s="111">
        <f t="array" ref="AD23">IFERROR(
MEDIAN((IF(DATOS_[[Sexo]:[Sexo]]=$B23,IF(DATOS_[[AGRUP. VALOR. PTO.]:[AGRUP. VALOR. PTO.]]=$B21,IF(DATOS_[[Check Periodo Ref.]:[Check Periodo Ref.]]="Dentro",DATOS_[Conc.Sal.25]))))),
0)</f>
        <v>0</v>
      </c>
      <c r="AE23" s="111">
        <f t="array" ref="AE23">IFERROR(
MEDIAN((IF(DATOS_[[Sexo]:[Sexo]]=$B23,IF(DATOS_[[AGRUP. VALOR. PTO.]:[AGRUP. VALOR. PTO.]]=$B21,IF(DATOS_[[Check Periodo Ref.]:[Check Periodo Ref.]]="Dentro",DATOS_[Conc.Sal.26]))))),
0)</f>
        <v>0</v>
      </c>
      <c r="AF23" s="111">
        <f t="array" ref="AF23">IFERROR(
MEDIAN((IF(DATOS_[[Sexo]:[Sexo]]=$B23,IF(DATOS_[[AGRUP. VALOR. PTO.]:[AGRUP. VALOR. PTO.]]=$B21,IF(DATOS_[[Check Periodo Ref.]:[Check Periodo Ref.]]="Dentro",DATOS_[Conc.Sal.27]))))),
0)</f>
        <v>0</v>
      </c>
      <c r="AG23" s="111">
        <f t="array" ref="AG23">IFERROR(
MEDIAN((IF(DATOS_[[Sexo]:[Sexo]]=$B23,IF(DATOS_[[AGRUP. VALOR. PTO.]:[AGRUP. VALOR. PTO.]]=$B21,IF(DATOS_[[Check Periodo Ref.]:[Check Periodo Ref.]]="Dentro",DATOS_[Conc.Sal.28]))))),
0)</f>
        <v>0</v>
      </c>
      <c r="AH23" s="111">
        <f t="array" ref="AH23">IFERROR(
MEDIAN((IF(DATOS_[[Sexo]:[Sexo]]=$B23,IF(DATOS_[[AGRUP. VALOR. PTO.]:[AGRUP. VALOR. PTO.]]=$B21,IF(DATOS_[[Check Periodo Ref.]:[Check Periodo Ref.]]="Dentro",DATOS_[Conc.Sal.29]))))),
0)</f>
        <v>0</v>
      </c>
      <c r="AI23" s="111">
        <f t="array" ref="AI23">IFERROR(
MEDIAN((IF(DATOS_[[Sexo]:[Sexo]]=$B23,IF(DATOS_[[AGRUP. VALOR. PTO.]:[AGRUP. VALOR. PTO.]]=$B21,IF(DATOS_[[Check Periodo Ref.]:[Check Periodo Ref.]]="Dentro",DATOS_[Conc.Sal.30]))))),
0)</f>
        <v>0</v>
      </c>
      <c r="AJ23" s="112">
        <f t="array" ref="AJ23">IFERROR(
MEDIAN(IF(DATOS_[Sexo]=$B23,IF(DATOS_[AGRUP. VALOR. PTO.]=$B21,IF(DATOS_[Check Periodo Ref.]="Dentro",DATOS_[Tot COMPL.SAL Ef],FALSE)))),
0)</f>
        <v>0</v>
      </c>
      <c r="AK23" s="113">
        <f t="array" ref="AK23">IFERROR(
MEDIAN(IF(DATOS_[Sexo]=$B23,IF(DATOS_[AGRUP. VALOR. PTO.]=$B21,IF(DATOS_[Check Periodo Ref.]="Dentro",DATOS_[TOTAL SALARIO Ef],FALSE)))),
0)</f>
        <v>0</v>
      </c>
      <c r="AL23" s="114">
        <f t="array" ref="AL23">IFERROR(
MEDIAN((IF(DATOS_[[Sexo]:[Sexo]]=$B23,IF(DATOS_[[AGRUP. VALOR. PTO.]:[AGRUP. VALOR. PTO.]]=$B21,IF(DATOS_[[Check Periodo Ref.]:[Check Periodo Ref.]]="Dentro",DATOS_[C.Extra.01]))))),
0)</f>
        <v>0</v>
      </c>
      <c r="AM23" s="114">
        <f t="array" ref="AM23">IFERROR(
MEDIAN((IF(DATOS_[[Sexo]:[Sexo]]=$B23,IF(DATOS_[[AGRUP. VALOR. PTO.]:[AGRUP. VALOR. PTO.]]=$B21,IF(DATOS_[[Check Periodo Ref.]:[Check Periodo Ref.]]="Dentro",DATOS_[C.Extra.02]))))),
0)</f>
        <v>0</v>
      </c>
      <c r="AN23" s="114">
        <f t="array" ref="AN23">IFERROR(
MEDIAN((IF(DATOS_[[Sexo]:[Sexo]]=$B23,IF(DATOS_[[AGRUP. VALOR. PTO.]:[AGRUP. VALOR. PTO.]]=$B21,IF(DATOS_[[Check Periodo Ref.]:[Check Periodo Ref.]]="Dentro",DATOS_[C.Extra.03]))))),
0)</f>
        <v>0</v>
      </c>
      <c r="AO23" s="114">
        <f t="array" ref="AO23">IFERROR(
MEDIAN((IF(DATOS_[[Sexo]:[Sexo]]=$B23,IF(DATOS_[[AGRUP. VALOR. PTO.]:[AGRUP. VALOR. PTO.]]=$B21,IF(DATOS_[[Check Periodo Ref.]:[Check Periodo Ref.]]="Dentro",DATOS_[C.Extra.04]))))),
0)</f>
        <v>0</v>
      </c>
      <c r="AP23" s="114">
        <f t="array" ref="AP23">IFERROR(
MEDIAN((IF(DATOS_[[Sexo]:[Sexo]]=$B23,IF(DATOS_[[AGRUP. VALOR. PTO.]:[AGRUP. VALOR. PTO.]]=$B21,IF(DATOS_[[Check Periodo Ref.]:[Check Periodo Ref.]]="Dentro",DATOS_[C.Extra.05]))))),
0)</f>
        <v>0</v>
      </c>
      <c r="AQ23" s="115">
        <f t="array" ref="AQ23">IFERROR(
MEDIAN(IF(DATOS_[Sexo]=$B23,IF(DATOS_[AGRUP. VALOR. PTO.]=$B21,IF(DATOS_[Check Periodo Ref.]="Dentro",DATOS_[Tot Extrasalarial Ef],FALSE)))),
0)</f>
        <v>0</v>
      </c>
      <c r="AR23" s="116">
        <f t="array" ref="AR23">IFERROR(
MEDIAN(IF(DATOS_[Sexo]=$B23,IF(DATOS_[AGRUP. VALOR. PTO.]=$B21,IF(DATOS_[Check Periodo Ref.]="Dentro",DATOS_[TOTAL Retrib Ef],FALSE)))),
0)</f>
        <v>0</v>
      </c>
    </row>
    <row r="24" spans="1:44" ht="17.25" thickBot="1" x14ac:dyDescent="0.35">
      <c r="A24" s="42" t="str">
        <f t="shared" ref="A24" si="15">+A25</f>
        <v>[ocultar]</v>
      </c>
      <c r="B24" s="40" t="s">
        <v>309</v>
      </c>
      <c r="C24" s="109"/>
      <c r="D24" s="41"/>
      <c r="E24" s="119" t="str">
        <f t="shared" ref="E24:AR24" si="16">IFERROR((E25-E26)/E25,"")</f>
        <v/>
      </c>
      <c r="F24" s="123" t="str">
        <f t="shared" si="16"/>
        <v/>
      </c>
      <c r="G24" s="123" t="str">
        <f t="shared" si="16"/>
        <v/>
      </c>
      <c r="H24" s="123" t="str">
        <f t="shared" si="16"/>
        <v/>
      </c>
      <c r="I24" s="123" t="str">
        <f t="shared" si="16"/>
        <v/>
      </c>
      <c r="J24" s="123" t="str">
        <f t="shared" si="16"/>
        <v/>
      </c>
      <c r="K24" s="123" t="str">
        <f t="shared" si="16"/>
        <v/>
      </c>
      <c r="L24" s="123" t="str">
        <f t="shared" si="16"/>
        <v/>
      </c>
      <c r="M24" s="123" t="str">
        <f t="shared" si="16"/>
        <v/>
      </c>
      <c r="N24" s="123" t="str">
        <f t="shared" si="16"/>
        <v/>
      </c>
      <c r="O24" s="123" t="str">
        <f t="shared" si="16"/>
        <v/>
      </c>
      <c r="P24" s="123" t="str">
        <f t="shared" si="16"/>
        <v/>
      </c>
      <c r="Q24" s="123" t="str">
        <f t="shared" si="16"/>
        <v/>
      </c>
      <c r="R24" s="123" t="str">
        <f t="shared" si="16"/>
        <v/>
      </c>
      <c r="S24" s="123" t="str">
        <f t="shared" si="16"/>
        <v/>
      </c>
      <c r="T24" s="123" t="str">
        <f t="shared" si="16"/>
        <v/>
      </c>
      <c r="U24" s="123" t="str">
        <f t="shared" si="16"/>
        <v/>
      </c>
      <c r="V24" s="122" t="str">
        <f t="shared" si="16"/>
        <v/>
      </c>
      <c r="W24" s="122" t="str">
        <f t="shared" si="16"/>
        <v/>
      </c>
      <c r="X24" s="122" t="str">
        <f t="shared" si="16"/>
        <v/>
      </c>
      <c r="Y24" s="122"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4" t="str">
        <f t="shared" si="16"/>
        <v/>
      </c>
      <c r="AK24" s="128" t="str">
        <f t="shared" si="16"/>
        <v/>
      </c>
      <c r="AL24" s="125" t="str">
        <f t="shared" si="16"/>
        <v/>
      </c>
      <c r="AM24" s="125" t="str">
        <f t="shared" si="16"/>
        <v/>
      </c>
      <c r="AN24" s="125" t="str">
        <f t="shared" si="16"/>
        <v/>
      </c>
      <c r="AO24" s="125" t="str">
        <f t="shared" si="16"/>
        <v/>
      </c>
      <c r="AP24" s="125" t="str">
        <f t="shared" si="16"/>
        <v/>
      </c>
      <c r="AQ24" s="126" t="str">
        <f t="shared" si="16"/>
        <v/>
      </c>
      <c r="AR24" s="127" t="str">
        <f t="shared" si="16"/>
        <v/>
      </c>
    </row>
    <row r="25" spans="1:44" x14ac:dyDescent="0.3">
      <c r="A25" s="42" t="str">
        <f t="shared" ref="A25" si="17">+IF(C25+C26=0,"[ocultar]","")</f>
        <v>[ocultar]</v>
      </c>
      <c r="B25" s="34" t="s">
        <v>162</v>
      </c>
      <c r="C25" s="33">
        <f t="array" ref="C25">SUM(IF($B25=DATOS_[Sexo],
IF($B24=DATOS_[AGRUP. VALOR. PTO.],
IF("Dentro"=DATOS_[Check Periodo Ref.],
1/(COUNTIFS(DATOS_[Sexo],$B25,DATOS_[AGRUP. VALOR. PTO.],$B24,DATOS_[Check Periodo Ref.],"Dentro",DATOS_[id],DATOS_[id]))))))</f>
        <v>0</v>
      </c>
      <c r="D25" s="35">
        <f>COUNTIFS(DATOS_[AGRUP. VALOR. PTO.],$B24,DATOS_[Sexo],$B25,DATOS_[Check Periodo Ref.],"Dentro")</f>
        <v>0</v>
      </c>
      <c r="E25" s="110">
        <f t="array" ref="E25">IFERROR(
MEDIAN(IF(DATOS_[Sexo]=$B25,IF(DATOS_[AGRUP. VALOR. PTO.]=$B24,IF(DATOS_[Check Periodo Ref.]="Dentro",DATOS_[SALARIO BASE Ef],FALSE)))),
0)</f>
        <v>0</v>
      </c>
      <c r="F25" s="111">
        <f t="array" ref="F25">IFERROR(
MEDIAN((IF(DATOS_[[Sexo]:[Sexo]]=$B25,IF(DATOS_[[AGRUP. VALOR. PTO.]:[AGRUP. VALOR. PTO.]]=$B24,IF(DATOS_[[Check Periodo Ref.]:[Check Periodo Ref.]]="Dentro",DATOS_[Conc.Sal.01]))))),
0)</f>
        <v>0</v>
      </c>
      <c r="G25" s="111">
        <f t="array" ref="G25">IFERROR(
MEDIAN((IF(DATOS_[[Sexo]:[Sexo]]=$B25,IF(DATOS_[[AGRUP. VALOR. PTO.]:[AGRUP. VALOR. PTO.]]=$B24,IF(DATOS_[[Check Periodo Ref.]:[Check Periodo Ref.]]="Dentro",DATOS_[Conc.Sal.02]))))),
0)</f>
        <v>0</v>
      </c>
      <c r="H25" s="111">
        <f t="array" ref="H25">IFERROR(
MEDIAN((IF(DATOS_[[Sexo]:[Sexo]]=$B25,IF(DATOS_[[AGRUP. VALOR. PTO.]:[AGRUP. VALOR. PTO.]]=$B24,IF(DATOS_[[Check Periodo Ref.]:[Check Periodo Ref.]]="Dentro",DATOS_[Conc.Sal.03]))))),
0)</f>
        <v>0</v>
      </c>
      <c r="I25" s="111">
        <f t="array" ref="I25">IFERROR(
MEDIAN((IF(DATOS_[[Sexo]:[Sexo]]=$B25,IF(DATOS_[[AGRUP. VALOR. PTO.]:[AGRUP. VALOR. PTO.]]=$B24,IF(DATOS_[[Check Periodo Ref.]:[Check Periodo Ref.]]="Dentro",DATOS_[Conc.Sal.04]))))),
0)</f>
        <v>0</v>
      </c>
      <c r="J25" s="111">
        <f t="array" ref="J25">IFERROR(
MEDIAN((IF(DATOS_[[Sexo]:[Sexo]]=$B25,IF(DATOS_[[AGRUP. VALOR. PTO.]:[AGRUP. VALOR. PTO.]]=$B24,IF(DATOS_[[Check Periodo Ref.]:[Check Periodo Ref.]]="Dentro",DATOS_[Conc.Sal.05]))))),
0)</f>
        <v>0</v>
      </c>
      <c r="K25" s="111">
        <f t="array" ref="K25">IFERROR(
MEDIAN((IF(DATOS_[[Sexo]:[Sexo]]=$B25,IF(DATOS_[[AGRUP. VALOR. PTO.]:[AGRUP. VALOR. PTO.]]=$B24,IF(DATOS_[[Check Periodo Ref.]:[Check Periodo Ref.]]="Dentro",DATOS_[Conc.Sal.06]))))),
0)</f>
        <v>0</v>
      </c>
      <c r="L25" s="111">
        <f t="array" ref="L25">IFERROR(
MEDIAN((IF(DATOS_[[Sexo]:[Sexo]]=$B25,IF(DATOS_[[AGRUP. VALOR. PTO.]:[AGRUP. VALOR. PTO.]]=$B24,IF(DATOS_[[Check Periodo Ref.]:[Check Periodo Ref.]]="Dentro",DATOS_[Conc.Sal.07]))))),
0)</f>
        <v>0</v>
      </c>
      <c r="M25" s="111">
        <f t="array" ref="M25">IFERROR(
MEDIAN((IF(DATOS_[[Sexo]:[Sexo]]=$B25,IF(DATOS_[[AGRUP. VALOR. PTO.]:[AGRUP. VALOR. PTO.]]=$B24,IF(DATOS_[[Check Periodo Ref.]:[Check Periodo Ref.]]="Dentro",DATOS_[Conc.Sal.08]))))),
0)</f>
        <v>0</v>
      </c>
      <c r="N25" s="111">
        <f t="array" ref="N25">IFERROR(
MEDIAN((IF(DATOS_[[Sexo]:[Sexo]]=$B25,IF(DATOS_[[AGRUP. VALOR. PTO.]:[AGRUP. VALOR. PTO.]]=$B24,IF(DATOS_[[Check Periodo Ref.]:[Check Periodo Ref.]]="Dentro",DATOS_[Conc.Sal.09]))))),
0)</f>
        <v>0</v>
      </c>
      <c r="O25" s="111">
        <f t="array" ref="O25">IFERROR(
MEDIAN((IF(DATOS_[[Sexo]:[Sexo]]=$B25,IF(DATOS_[[AGRUP. VALOR. PTO.]:[AGRUP. VALOR. PTO.]]=$B24,IF(DATOS_[[Check Periodo Ref.]:[Check Periodo Ref.]]="Dentro",DATOS_[Conc.Sal.10]))))),
0)</f>
        <v>0</v>
      </c>
      <c r="P25" s="111">
        <f t="array" ref="P25">IFERROR(
MEDIAN((IF(DATOS_[[Sexo]:[Sexo]]=$B25,IF(DATOS_[[AGRUP. VALOR. PTO.]:[AGRUP. VALOR. PTO.]]=$B24,IF(DATOS_[[Check Periodo Ref.]:[Check Periodo Ref.]]="Dentro",DATOS_[Conc.Sal.11]))))),
0)</f>
        <v>0</v>
      </c>
      <c r="Q25" s="111">
        <f t="array" ref="Q25">IFERROR(
MEDIAN((IF(DATOS_[[Sexo]:[Sexo]]=$B25,IF(DATOS_[[AGRUP. VALOR. PTO.]:[AGRUP. VALOR. PTO.]]=$B24,IF(DATOS_[[Check Periodo Ref.]:[Check Periodo Ref.]]="Dentro",DATOS_[Conc.Sal.12]))))),
0)</f>
        <v>0</v>
      </c>
      <c r="R25" s="111">
        <f t="array" ref="R25">IFERROR(
MEDIAN((IF(DATOS_[[Sexo]:[Sexo]]=$B25,IF(DATOS_[[AGRUP. VALOR. PTO.]:[AGRUP. VALOR. PTO.]]=$B24,IF(DATOS_[[Check Periodo Ref.]:[Check Periodo Ref.]]="Dentro",DATOS_[Conc.Sal.13]))))),
0)</f>
        <v>0</v>
      </c>
      <c r="S25" s="111">
        <f t="array" ref="S25">IFERROR(
MEDIAN((IF(DATOS_[[Sexo]:[Sexo]]=$B25,IF(DATOS_[[AGRUP. VALOR. PTO.]:[AGRUP. VALOR. PTO.]]=$B24,IF(DATOS_[[Check Periodo Ref.]:[Check Periodo Ref.]]="Dentro",DATOS_[Conc.Sal.14]))))),
0)</f>
        <v>0</v>
      </c>
      <c r="T25" s="111">
        <f t="array" ref="T25">IFERROR(
MEDIAN((IF(DATOS_[[Sexo]:[Sexo]]=$B25,IF(DATOS_[[AGRUP. VALOR. PTO.]:[AGRUP. VALOR. PTO.]]=$B24,IF(DATOS_[[Check Periodo Ref.]:[Check Periodo Ref.]]="Dentro",DATOS_[Conc.Sal.15]))))),
0)</f>
        <v>0</v>
      </c>
      <c r="U25" s="111">
        <f t="array" ref="U25">IFERROR(
MEDIAN((IF(DATOS_[[Sexo]:[Sexo]]=$B25,IF(DATOS_[[AGRUP. VALOR. PTO.]:[AGRUP. VALOR. PTO.]]=$B24,IF(DATOS_[[Check Periodo Ref.]:[Check Periodo Ref.]]="Dentro",DATOS_[Conc.Sal.16]))))),
0)</f>
        <v>0</v>
      </c>
      <c r="V25" s="111">
        <f t="array" ref="V25">IFERROR(
MEDIAN((IF(DATOS_[[Sexo]:[Sexo]]=$B25,IF(DATOS_[[AGRUP. VALOR. PTO.]:[AGRUP. VALOR. PTO.]]=$B24,IF(DATOS_[[Check Periodo Ref.]:[Check Periodo Ref.]]="Dentro",DATOS_[Conc.Sal.17]))))),
0)</f>
        <v>0</v>
      </c>
      <c r="W25" s="111">
        <f t="array" ref="W25">IFERROR(
MEDIAN((IF(DATOS_[[Sexo]:[Sexo]]=$B25,IF(DATOS_[[AGRUP. VALOR. PTO.]:[AGRUP. VALOR. PTO.]]=$B24,IF(DATOS_[[Check Periodo Ref.]:[Check Periodo Ref.]]="Dentro",DATOS_[Conc.Sal.18]))))),
0)</f>
        <v>0</v>
      </c>
      <c r="X25" s="111">
        <f t="array" ref="X25">IFERROR(
MEDIAN((IF(DATOS_[[Sexo]:[Sexo]]=$B25,IF(DATOS_[[AGRUP. VALOR. PTO.]:[AGRUP. VALOR. PTO.]]=$B24,IF(DATOS_[[Check Periodo Ref.]:[Check Periodo Ref.]]="Dentro",DATOS_[Conc.Sal.19]))))),
0)</f>
        <v>0</v>
      </c>
      <c r="Y25" s="111">
        <f t="array" ref="Y25">IFERROR(
MEDIAN((IF(DATOS_[[Sexo]:[Sexo]]=$B25,IF(DATOS_[[AGRUP. VALOR. PTO.]:[AGRUP. VALOR. PTO.]]=$B24,IF(DATOS_[[Check Periodo Ref.]:[Check Periodo Ref.]]="Dentro",DATOS_[Conc.Sal.20]))))),
0)</f>
        <v>0</v>
      </c>
      <c r="Z25" s="111">
        <f t="array" ref="Z25">IFERROR(
MEDIAN((IF(DATOS_[[Sexo]:[Sexo]]=$B25,IF(DATOS_[[AGRUP. VALOR. PTO.]:[AGRUP. VALOR. PTO.]]=$B24,IF(DATOS_[[Check Periodo Ref.]:[Check Periodo Ref.]]="Dentro",DATOS_[Conc.Sal.21]))))),
0)</f>
        <v>0</v>
      </c>
      <c r="AA25" s="111">
        <f t="array" ref="AA25">IFERROR(
MEDIAN((IF(DATOS_[[Sexo]:[Sexo]]=$B25,IF(DATOS_[[AGRUP. VALOR. PTO.]:[AGRUP. VALOR. PTO.]]=$B24,IF(DATOS_[[Check Periodo Ref.]:[Check Periodo Ref.]]="Dentro",DATOS_[Conc.Sal.22]))))),
0)</f>
        <v>0</v>
      </c>
      <c r="AB25" s="111">
        <f t="array" ref="AB25">IFERROR(
MEDIAN((IF(DATOS_[[Sexo]:[Sexo]]=$B25,IF(DATOS_[[AGRUP. VALOR. PTO.]:[AGRUP. VALOR. PTO.]]=$B24,IF(DATOS_[[Check Periodo Ref.]:[Check Periodo Ref.]]="Dentro",DATOS_[Conc.Sal.23]))))),
0)</f>
        <v>0</v>
      </c>
      <c r="AC25" s="111">
        <f t="array" ref="AC25">IFERROR(
MEDIAN((IF(DATOS_[[Sexo]:[Sexo]]=$B25,IF(DATOS_[[AGRUP. VALOR. PTO.]:[AGRUP. VALOR. PTO.]]=$B24,IF(DATOS_[[Check Periodo Ref.]:[Check Periodo Ref.]]="Dentro",DATOS_[Conc.Sal.24]))))),
0)</f>
        <v>0</v>
      </c>
      <c r="AD25" s="111">
        <f t="array" ref="AD25">IFERROR(
MEDIAN((IF(DATOS_[[Sexo]:[Sexo]]=$B25,IF(DATOS_[[AGRUP. VALOR. PTO.]:[AGRUP. VALOR. PTO.]]=$B24,IF(DATOS_[[Check Periodo Ref.]:[Check Periodo Ref.]]="Dentro",DATOS_[Conc.Sal.25]))))),
0)</f>
        <v>0</v>
      </c>
      <c r="AE25" s="111">
        <f t="array" ref="AE25">IFERROR(
MEDIAN((IF(DATOS_[[Sexo]:[Sexo]]=$B25,IF(DATOS_[[AGRUP. VALOR. PTO.]:[AGRUP. VALOR. PTO.]]=$B24,IF(DATOS_[[Check Periodo Ref.]:[Check Periodo Ref.]]="Dentro",DATOS_[Conc.Sal.26]))))),
0)</f>
        <v>0</v>
      </c>
      <c r="AF25" s="111">
        <f t="array" ref="AF25">IFERROR(
MEDIAN((IF(DATOS_[[Sexo]:[Sexo]]=$B25,IF(DATOS_[[AGRUP. VALOR. PTO.]:[AGRUP. VALOR. PTO.]]=$B24,IF(DATOS_[[Check Periodo Ref.]:[Check Periodo Ref.]]="Dentro",DATOS_[Conc.Sal.27]))))),
0)</f>
        <v>0</v>
      </c>
      <c r="AG25" s="111">
        <f t="array" ref="AG25">IFERROR(
MEDIAN((IF(DATOS_[[Sexo]:[Sexo]]=$B25,IF(DATOS_[[AGRUP. VALOR. PTO.]:[AGRUP. VALOR. PTO.]]=$B24,IF(DATOS_[[Check Periodo Ref.]:[Check Periodo Ref.]]="Dentro",DATOS_[Conc.Sal.28]))))),
0)</f>
        <v>0</v>
      </c>
      <c r="AH25" s="111">
        <f t="array" ref="AH25">IFERROR(
MEDIAN((IF(DATOS_[[Sexo]:[Sexo]]=$B25,IF(DATOS_[[AGRUP. VALOR. PTO.]:[AGRUP. VALOR. PTO.]]=$B24,IF(DATOS_[[Check Periodo Ref.]:[Check Periodo Ref.]]="Dentro",DATOS_[Conc.Sal.29]))))),
0)</f>
        <v>0</v>
      </c>
      <c r="AI25" s="111">
        <f t="array" ref="AI25">IFERROR(
MEDIAN((IF(DATOS_[[Sexo]:[Sexo]]=$B25,IF(DATOS_[[AGRUP. VALOR. PTO.]:[AGRUP. VALOR. PTO.]]=$B24,IF(DATOS_[[Check Periodo Ref.]:[Check Periodo Ref.]]="Dentro",DATOS_[Conc.Sal.30]))))),
0)</f>
        <v>0</v>
      </c>
      <c r="AJ25" s="112">
        <f t="array" ref="AJ25">IFERROR(
MEDIAN(IF(DATOS_[Sexo]=$B25,IF(DATOS_[AGRUP. VALOR. PTO.]=$B24,IF(DATOS_[Check Periodo Ref.]="Dentro",DATOS_[Tot COMPL.SAL Ef],FALSE)))),
0)</f>
        <v>0</v>
      </c>
      <c r="AK25" s="113">
        <f t="array" ref="AK25">IFERROR(
MEDIAN(IF(DATOS_[Sexo]=$B25,IF(DATOS_[AGRUP. VALOR. PTO.]=$B24,IF(DATOS_[Check Periodo Ref.]="Dentro",DATOS_[TOTAL SALARIO Ef],FALSE)))),
0)</f>
        <v>0</v>
      </c>
      <c r="AL25" s="114">
        <f t="array" ref="AL25">IFERROR(
MEDIAN((IF(DATOS_[[Sexo]:[Sexo]]=$B25,IF(DATOS_[[AGRUP. VALOR. PTO.]:[AGRUP. VALOR. PTO.]]=$B24,IF(DATOS_[[Check Periodo Ref.]:[Check Periodo Ref.]]="Dentro",DATOS_[C.Extra.01]))))),
0)</f>
        <v>0</v>
      </c>
      <c r="AM25" s="114">
        <f t="array" ref="AM25">IFERROR(
MEDIAN((IF(DATOS_[[Sexo]:[Sexo]]=$B25,IF(DATOS_[[AGRUP. VALOR. PTO.]:[AGRUP. VALOR. PTO.]]=$B24,IF(DATOS_[[Check Periodo Ref.]:[Check Periodo Ref.]]="Dentro",DATOS_[C.Extra.02]))))),
0)</f>
        <v>0</v>
      </c>
      <c r="AN25" s="114">
        <f t="array" ref="AN25">IFERROR(
MEDIAN((IF(DATOS_[[Sexo]:[Sexo]]=$B25,IF(DATOS_[[AGRUP. VALOR. PTO.]:[AGRUP. VALOR. PTO.]]=$B24,IF(DATOS_[[Check Periodo Ref.]:[Check Periodo Ref.]]="Dentro",DATOS_[C.Extra.03]))))),
0)</f>
        <v>0</v>
      </c>
      <c r="AO25" s="114">
        <f t="array" ref="AO25">IFERROR(
MEDIAN((IF(DATOS_[[Sexo]:[Sexo]]=$B25,IF(DATOS_[[AGRUP. VALOR. PTO.]:[AGRUP. VALOR. PTO.]]=$B24,IF(DATOS_[[Check Periodo Ref.]:[Check Periodo Ref.]]="Dentro",DATOS_[C.Extra.04]))))),
0)</f>
        <v>0</v>
      </c>
      <c r="AP25" s="114">
        <f t="array" ref="AP25">IFERROR(
MEDIAN((IF(DATOS_[[Sexo]:[Sexo]]=$B25,IF(DATOS_[[AGRUP. VALOR. PTO.]:[AGRUP. VALOR. PTO.]]=$B24,IF(DATOS_[[Check Periodo Ref.]:[Check Periodo Ref.]]="Dentro",DATOS_[C.Extra.05]))))),
0)</f>
        <v>0</v>
      </c>
      <c r="AQ25" s="115">
        <f t="array" ref="AQ25">IFERROR(
MEDIAN(IF(DATOS_[Sexo]=$B25,IF(DATOS_[AGRUP. VALOR. PTO.]=$B24,IF(DATOS_[Check Periodo Ref.]="Dentro",DATOS_[Tot Extrasalarial Ef],FALSE)))),
0)</f>
        <v>0</v>
      </c>
      <c r="AR25" s="116">
        <f t="array" ref="AR25">IFERROR(
MEDIAN(IF(DATOS_[Sexo]=$B25,IF(DATOS_[AGRUP. VALOR. PTO.]=$B24,IF(DATOS_[Check Periodo Ref.]="Dentro",DATOS_[TOTAL Retrib Ef],FALSE)))),
0)</f>
        <v>0</v>
      </c>
    </row>
    <row r="26" spans="1:44" x14ac:dyDescent="0.3">
      <c r="A26" s="42" t="str">
        <f t="shared" ref="A26" si="18">+A25</f>
        <v>[ocultar]</v>
      </c>
      <c r="B26" s="34" t="s">
        <v>163</v>
      </c>
      <c r="C26" s="33">
        <f t="array" ref="C26">SUM(IF($B26=DATOS_[Sexo],
IF($B24=DATOS_[AGRUP. VALOR. PTO.],
IF("Dentro"=DATOS_[Check Periodo Ref.],
1/(COUNTIFS(DATOS_[Sexo],$B26,DATOS_[AGRUP. VALOR. PTO.],$B24,DATOS_[Check Periodo Ref.],"Dentro",DATOS_[id],DATOS_[id]))))))</f>
        <v>0</v>
      </c>
      <c r="D26" s="35">
        <f>COUNTIFS(DATOS_[AGRUP. VALOR. PTO.],$B24,DATOS_[Sexo],$B26,DATOS_[Check Periodo Ref.],"Dentro")</f>
        <v>0</v>
      </c>
      <c r="E26" s="110">
        <f t="array" ref="E26">IFERROR(
MEDIAN(IF(DATOS_[Sexo]=$B26,IF(DATOS_[AGRUP. VALOR. PTO.]=$B24,IF(DATOS_[Check Periodo Ref.]="Dentro",DATOS_[SALARIO BASE Ef],FALSE)))),
0)</f>
        <v>0</v>
      </c>
      <c r="F26" s="111">
        <f t="array" ref="F26">IFERROR(
MEDIAN((IF(DATOS_[[Sexo]:[Sexo]]=$B26,IF(DATOS_[[AGRUP. VALOR. PTO.]:[AGRUP. VALOR. PTO.]]=$B24,IF(DATOS_[[Check Periodo Ref.]:[Check Periodo Ref.]]="Dentro",DATOS_[Conc.Sal.01]))))),
0)</f>
        <v>0</v>
      </c>
      <c r="G26" s="111">
        <f t="array" ref="G26">IFERROR(
MEDIAN((IF(DATOS_[[Sexo]:[Sexo]]=$B26,IF(DATOS_[[AGRUP. VALOR. PTO.]:[AGRUP. VALOR. PTO.]]=$B24,IF(DATOS_[[Check Periodo Ref.]:[Check Periodo Ref.]]="Dentro",DATOS_[Conc.Sal.02]))))),
0)</f>
        <v>0</v>
      </c>
      <c r="H26" s="111">
        <f t="array" ref="H26">IFERROR(
MEDIAN((IF(DATOS_[[Sexo]:[Sexo]]=$B26,IF(DATOS_[[AGRUP. VALOR. PTO.]:[AGRUP. VALOR. PTO.]]=$B24,IF(DATOS_[[Check Periodo Ref.]:[Check Periodo Ref.]]="Dentro",DATOS_[Conc.Sal.03]))))),
0)</f>
        <v>0</v>
      </c>
      <c r="I26" s="111">
        <f t="array" ref="I26">IFERROR(
MEDIAN((IF(DATOS_[[Sexo]:[Sexo]]=$B26,IF(DATOS_[[AGRUP. VALOR. PTO.]:[AGRUP. VALOR. PTO.]]=$B24,IF(DATOS_[[Check Periodo Ref.]:[Check Periodo Ref.]]="Dentro",DATOS_[Conc.Sal.04]))))),
0)</f>
        <v>0</v>
      </c>
      <c r="J26" s="111">
        <f t="array" ref="J26">IFERROR(
MEDIAN((IF(DATOS_[[Sexo]:[Sexo]]=$B26,IF(DATOS_[[AGRUP. VALOR. PTO.]:[AGRUP. VALOR. PTO.]]=$B24,IF(DATOS_[[Check Periodo Ref.]:[Check Periodo Ref.]]="Dentro",DATOS_[Conc.Sal.05]))))),
0)</f>
        <v>0</v>
      </c>
      <c r="K26" s="111">
        <f t="array" ref="K26">IFERROR(
MEDIAN((IF(DATOS_[[Sexo]:[Sexo]]=$B26,IF(DATOS_[[AGRUP. VALOR. PTO.]:[AGRUP. VALOR. PTO.]]=$B24,IF(DATOS_[[Check Periodo Ref.]:[Check Periodo Ref.]]="Dentro",DATOS_[Conc.Sal.06]))))),
0)</f>
        <v>0</v>
      </c>
      <c r="L26" s="111">
        <f t="array" ref="L26">IFERROR(
MEDIAN((IF(DATOS_[[Sexo]:[Sexo]]=$B26,IF(DATOS_[[AGRUP. VALOR. PTO.]:[AGRUP. VALOR. PTO.]]=$B24,IF(DATOS_[[Check Periodo Ref.]:[Check Periodo Ref.]]="Dentro",DATOS_[Conc.Sal.07]))))),
0)</f>
        <v>0</v>
      </c>
      <c r="M26" s="111">
        <f t="array" ref="M26">IFERROR(
MEDIAN((IF(DATOS_[[Sexo]:[Sexo]]=$B26,IF(DATOS_[[AGRUP. VALOR. PTO.]:[AGRUP. VALOR. PTO.]]=$B24,IF(DATOS_[[Check Periodo Ref.]:[Check Periodo Ref.]]="Dentro",DATOS_[Conc.Sal.08]))))),
0)</f>
        <v>0</v>
      </c>
      <c r="N26" s="111">
        <f t="array" ref="N26">IFERROR(
MEDIAN((IF(DATOS_[[Sexo]:[Sexo]]=$B26,IF(DATOS_[[AGRUP. VALOR. PTO.]:[AGRUP. VALOR. PTO.]]=$B24,IF(DATOS_[[Check Periodo Ref.]:[Check Periodo Ref.]]="Dentro",DATOS_[Conc.Sal.09]))))),
0)</f>
        <v>0</v>
      </c>
      <c r="O26" s="111">
        <f t="array" ref="O26">IFERROR(
MEDIAN((IF(DATOS_[[Sexo]:[Sexo]]=$B26,IF(DATOS_[[AGRUP. VALOR. PTO.]:[AGRUP. VALOR. PTO.]]=$B24,IF(DATOS_[[Check Periodo Ref.]:[Check Periodo Ref.]]="Dentro",DATOS_[Conc.Sal.10]))))),
0)</f>
        <v>0</v>
      </c>
      <c r="P26" s="111">
        <f t="array" ref="P26">IFERROR(
MEDIAN((IF(DATOS_[[Sexo]:[Sexo]]=$B26,IF(DATOS_[[AGRUP. VALOR. PTO.]:[AGRUP. VALOR. PTO.]]=$B24,IF(DATOS_[[Check Periodo Ref.]:[Check Periodo Ref.]]="Dentro",DATOS_[Conc.Sal.11]))))),
0)</f>
        <v>0</v>
      </c>
      <c r="Q26" s="111">
        <f t="array" ref="Q26">IFERROR(
MEDIAN((IF(DATOS_[[Sexo]:[Sexo]]=$B26,IF(DATOS_[[AGRUP. VALOR. PTO.]:[AGRUP. VALOR. PTO.]]=$B24,IF(DATOS_[[Check Periodo Ref.]:[Check Periodo Ref.]]="Dentro",DATOS_[Conc.Sal.12]))))),
0)</f>
        <v>0</v>
      </c>
      <c r="R26" s="111">
        <f t="array" ref="R26">IFERROR(
MEDIAN((IF(DATOS_[[Sexo]:[Sexo]]=$B26,IF(DATOS_[[AGRUP. VALOR. PTO.]:[AGRUP. VALOR. PTO.]]=$B24,IF(DATOS_[[Check Periodo Ref.]:[Check Periodo Ref.]]="Dentro",DATOS_[Conc.Sal.13]))))),
0)</f>
        <v>0</v>
      </c>
      <c r="S26" s="111">
        <f t="array" ref="S26">IFERROR(
MEDIAN((IF(DATOS_[[Sexo]:[Sexo]]=$B26,IF(DATOS_[[AGRUP. VALOR. PTO.]:[AGRUP. VALOR. PTO.]]=$B24,IF(DATOS_[[Check Periodo Ref.]:[Check Periodo Ref.]]="Dentro",DATOS_[Conc.Sal.14]))))),
0)</f>
        <v>0</v>
      </c>
      <c r="T26" s="111">
        <f t="array" ref="T26">IFERROR(
MEDIAN((IF(DATOS_[[Sexo]:[Sexo]]=$B26,IF(DATOS_[[AGRUP. VALOR. PTO.]:[AGRUP. VALOR. PTO.]]=$B24,IF(DATOS_[[Check Periodo Ref.]:[Check Periodo Ref.]]="Dentro",DATOS_[Conc.Sal.15]))))),
0)</f>
        <v>0</v>
      </c>
      <c r="U26" s="111">
        <f t="array" ref="U26">IFERROR(
MEDIAN((IF(DATOS_[[Sexo]:[Sexo]]=$B26,IF(DATOS_[[AGRUP. VALOR. PTO.]:[AGRUP. VALOR. PTO.]]=$B24,IF(DATOS_[[Check Periodo Ref.]:[Check Periodo Ref.]]="Dentro",DATOS_[Conc.Sal.16]))))),
0)</f>
        <v>0</v>
      </c>
      <c r="V26" s="111">
        <f t="array" ref="V26">IFERROR(
MEDIAN((IF(DATOS_[[Sexo]:[Sexo]]=$B26,IF(DATOS_[[AGRUP. VALOR. PTO.]:[AGRUP. VALOR. PTO.]]=$B24,IF(DATOS_[[Check Periodo Ref.]:[Check Periodo Ref.]]="Dentro",DATOS_[Conc.Sal.17]))))),
0)</f>
        <v>0</v>
      </c>
      <c r="W26" s="111">
        <f t="array" ref="W26">IFERROR(
MEDIAN((IF(DATOS_[[Sexo]:[Sexo]]=$B26,IF(DATOS_[[AGRUP. VALOR. PTO.]:[AGRUP. VALOR. PTO.]]=$B24,IF(DATOS_[[Check Periodo Ref.]:[Check Periodo Ref.]]="Dentro",DATOS_[Conc.Sal.18]))))),
0)</f>
        <v>0</v>
      </c>
      <c r="X26" s="111">
        <f t="array" ref="X26">IFERROR(
MEDIAN((IF(DATOS_[[Sexo]:[Sexo]]=$B26,IF(DATOS_[[AGRUP. VALOR. PTO.]:[AGRUP. VALOR. PTO.]]=$B24,IF(DATOS_[[Check Periodo Ref.]:[Check Periodo Ref.]]="Dentro",DATOS_[Conc.Sal.19]))))),
0)</f>
        <v>0</v>
      </c>
      <c r="Y26" s="111">
        <f t="array" ref="Y26">IFERROR(
MEDIAN((IF(DATOS_[[Sexo]:[Sexo]]=$B26,IF(DATOS_[[AGRUP. VALOR. PTO.]:[AGRUP. VALOR. PTO.]]=$B24,IF(DATOS_[[Check Periodo Ref.]:[Check Periodo Ref.]]="Dentro",DATOS_[Conc.Sal.20]))))),
0)</f>
        <v>0</v>
      </c>
      <c r="Z26" s="111">
        <f t="array" ref="Z26">IFERROR(
MEDIAN((IF(DATOS_[[Sexo]:[Sexo]]=$B26,IF(DATOS_[[AGRUP. VALOR. PTO.]:[AGRUP. VALOR. PTO.]]=$B24,IF(DATOS_[[Check Periodo Ref.]:[Check Periodo Ref.]]="Dentro",DATOS_[Conc.Sal.21]))))),
0)</f>
        <v>0</v>
      </c>
      <c r="AA26" s="111">
        <f t="array" ref="AA26">IFERROR(
MEDIAN((IF(DATOS_[[Sexo]:[Sexo]]=$B26,IF(DATOS_[[AGRUP. VALOR. PTO.]:[AGRUP. VALOR. PTO.]]=$B24,IF(DATOS_[[Check Periodo Ref.]:[Check Periodo Ref.]]="Dentro",DATOS_[Conc.Sal.22]))))),
0)</f>
        <v>0</v>
      </c>
      <c r="AB26" s="111">
        <f t="array" ref="AB26">IFERROR(
MEDIAN((IF(DATOS_[[Sexo]:[Sexo]]=$B26,IF(DATOS_[[AGRUP. VALOR. PTO.]:[AGRUP. VALOR. PTO.]]=$B24,IF(DATOS_[[Check Periodo Ref.]:[Check Periodo Ref.]]="Dentro",DATOS_[Conc.Sal.23]))))),
0)</f>
        <v>0</v>
      </c>
      <c r="AC26" s="111">
        <f t="array" ref="AC26">IFERROR(
MEDIAN((IF(DATOS_[[Sexo]:[Sexo]]=$B26,IF(DATOS_[[AGRUP. VALOR. PTO.]:[AGRUP. VALOR. PTO.]]=$B24,IF(DATOS_[[Check Periodo Ref.]:[Check Periodo Ref.]]="Dentro",DATOS_[Conc.Sal.24]))))),
0)</f>
        <v>0</v>
      </c>
      <c r="AD26" s="111">
        <f t="array" ref="AD26">IFERROR(
MEDIAN((IF(DATOS_[[Sexo]:[Sexo]]=$B26,IF(DATOS_[[AGRUP. VALOR. PTO.]:[AGRUP. VALOR. PTO.]]=$B24,IF(DATOS_[[Check Periodo Ref.]:[Check Periodo Ref.]]="Dentro",DATOS_[Conc.Sal.25]))))),
0)</f>
        <v>0</v>
      </c>
      <c r="AE26" s="111">
        <f t="array" ref="AE26">IFERROR(
MEDIAN((IF(DATOS_[[Sexo]:[Sexo]]=$B26,IF(DATOS_[[AGRUP. VALOR. PTO.]:[AGRUP. VALOR. PTO.]]=$B24,IF(DATOS_[[Check Periodo Ref.]:[Check Periodo Ref.]]="Dentro",DATOS_[Conc.Sal.26]))))),
0)</f>
        <v>0</v>
      </c>
      <c r="AF26" s="111">
        <f t="array" ref="AF26">IFERROR(
MEDIAN((IF(DATOS_[[Sexo]:[Sexo]]=$B26,IF(DATOS_[[AGRUP. VALOR. PTO.]:[AGRUP. VALOR. PTO.]]=$B24,IF(DATOS_[[Check Periodo Ref.]:[Check Periodo Ref.]]="Dentro",DATOS_[Conc.Sal.27]))))),
0)</f>
        <v>0</v>
      </c>
      <c r="AG26" s="111">
        <f t="array" ref="AG26">IFERROR(
MEDIAN((IF(DATOS_[[Sexo]:[Sexo]]=$B26,IF(DATOS_[[AGRUP. VALOR. PTO.]:[AGRUP. VALOR. PTO.]]=$B24,IF(DATOS_[[Check Periodo Ref.]:[Check Periodo Ref.]]="Dentro",DATOS_[Conc.Sal.28]))))),
0)</f>
        <v>0</v>
      </c>
      <c r="AH26" s="111">
        <f t="array" ref="AH26">IFERROR(
MEDIAN((IF(DATOS_[[Sexo]:[Sexo]]=$B26,IF(DATOS_[[AGRUP. VALOR. PTO.]:[AGRUP. VALOR. PTO.]]=$B24,IF(DATOS_[[Check Periodo Ref.]:[Check Periodo Ref.]]="Dentro",DATOS_[Conc.Sal.29]))))),
0)</f>
        <v>0</v>
      </c>
      <c r="AI26" s="111">
        <f t="array" ref="AI26">IFERROR(
MEDIAN((IF(DATOS_[[Sexo]:[Sexo]]=$B26,IF(DATOS_[[AGRUP. VALOR. PTO.]:[AGRUP. VALOR. PTO.]]=$B24,IF(DATOS_[[Check Periodo Ref.]:[Check Periodo Ref.]]="Dentro",DATOS_[Conc.Sal.30]))))),
0)</f>
        <v>0</v>
      </c>
      <c r="AJ26" s="112">
        <f t="array" ref="AJ26">IFERROR(
MEDIAN(IF(DATOS_[Sexo]=$B26,IF(DATOS_[AGRUP. VALOR. PTO.]=$B24,IF(DATOS_[Check Periodo Ref.]="Dentro",DATOS_[Tot COMPL.SAL Ef],FALSE)))),
0)</f>
        <v>0</v>
      </c>
      <c r="AK26" s="113">
        <f t="array" ref="AK26">IFERROR(
MEDIAN(IF(DATOS_[Sexo]=$B26,IF(DATOS_[AGRUP. VALOR. PTO.]=$B24,IF(DATOS_[Check Periodo Ref.]="Dentro",DATOS_[TOTAL SALARIO Ef],FALSE)))),
0)</f>
        <v>0</v>
      </c>
      <c r="AL26" s="114">
        <f t="array" ref="AL26">IFERROR(
MEDIAN((IF(DATOS_[[Sexo]:[Sexo]]=$B26,IF(DATOS_[[AGRUP. VALOR. PTO.]:[AGRUP. VALOR. PTO.]]=$B24,IF(DATOS_[[Check Periodo Ref.]:[Check Periodo Ref.]]="Dentro",DATOS_[C.Extra.01]))))),
0)</f>
        <v>0</v>
      </c>
      <c r="AM26" s="114">
        <f t="array" ref="AM26">IFERROR(
MEDIAN((IF(DATOS_[[Sexo]:[Sexo]]=$B26,IF(DATOS_[[AGRUP. VALOR. PTO.]:[AGRUP. VALOR. PTO.]]=$B24,IF(DATOS_[[Check Periodo Ref.]:[Check Periodo Ref.]]="Dentro",DATOS_[C.Extra.02]))))),
0)</f>
        <v>0</v>
      </c>
      <c r="AN26" s="114">
        <f t="array" ref="AN26">IFERROR(
MEDIAN((IF(DATOS_[[Sexo]:[Sexo]]=$B26,IF(DATOS_[[AGRUP. VALOR. PTO.]:[AGRUP. VALOR. PTO.]]=$B24,IF(DATOS_[[Check Periodo Ref.]:[Check Periodo Ref.]]="Dentro",DATOS_[C.Extra.03]))))),
0)</f>
        <v>0</v>
      </c>
      <c r="AO26" s="114">
        <f t="array" ref="AO26">IFERROR(
MEDIAN((IF(DATOS_[[Sexo]:[Sexo]]=$B26,IF(DATOS_[[AGRUP. VALOR. PTO.]:[AGRUP. VALOR. PTO.]]=$B24,IF(DATOS_[[Check Periodo Ref.]:[Check Periodo Ref.]]="Dentro",DATOS_[C.Extra.04]))))),
0)</f>
        <v>0</v>
      </c>
      <c r="AP26" s="114">
        <f t="array" ref="AP26">IFERROR(
MEDIAN((IF(DATOS_[[Sexo]:[Sexo]]=$B26,IF(DATOS_[[AGRUP. VALOR. PTO.]:[AGRUP. VALOR. PTO.]]=$B24,IF(DATOS_[[Check Periodo Ref.]:[Check Periodo Ref.]]="Dentro",DATOS_[C.Extra.05]))))),
0)</f>
        <v>0</v>
      </c>
      <c r="AQ26" s="115">
        <f t="array" ref="AQ26">IFERROR(
MEDIAN(IF(DATOS_[Sexo]=$B26,IF(DATOS_[AGRUP. VALOR. PTO.]=$B24,IF(DATOS_[Check Periodo Ref.]="Dentro",DATOS_[Tot Extrasalarial Ef],FALSE)))),
0)</f>
        <v>0</v>
      </c>
      <c r="AR26" s="116">
        <f t="array" ref="AR26">IFERROR(
MEDIAN(IF(DATOS_[Sexo]=$B26,IF(DATOS_[AGRUP. VALOR. PTO.]=$B24,IF(DATOS_[Check Periodo Ref.]="Dentro",DATOS_[TOTAL Retrib Ef],FALSE)))),
0)</f>
        <v>0</v>
      </c>
    </row>
    <row r="27" spans="1:44" ht="17.25" thickBot="1" x14ac:dyDescent="0.35">
      <c r="A27" s="42" t="str">
        <f t="shared" ref="A27" si="19">+A28</f>
        <v>[ocultar]</v>
      </c>
      <c r="B27" s="40" t="s">
        <v>307</v>
      </c>
      <c r="C27" s="109"/>
      <c r="D27" s="41"/>
      <c r="E27" s="119" t="str">
        <f t="shared" ref="E27:AR27" si="20">IFERROR((E28-E29)/E28,"")</f>
        <v/>
      </c>
      <c r="F27" s="123" t="str">
        <f t="shared" si="20"/>
        <v/>
      </c>
      <c r="G27" s="123" t="str">
        <f t="shared" si="20"/>
        <v/>
      </c>
      <c r="H27" s="123" t="str">
        <f t="shared" si="20"/>
        <v/>
      </c>
      <c r="I27" s="123" t="str">
        <f t="shared" si="20"/>
        <v/>
      </c>
      <c r="J27" s="123" t="str">
        <f t="shared" si="20"/>
        <v/>
      </c>
      <c r="K27" s="123" t="str">
        <f t="shared" si="20"/>
        <v/>
      </c>
      <c r="L27" s="123" t="str">
        <f t="shared" si="20"/>
        <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2" t="str">
        <f t="shared" si="20"/>
        <v/>
      </c>
      <c r="W27" s="122" t="str">
        <f t="shared" si="20"/>
        <v/>
      </c>
      <c r="X27" s="122" t="str">
        <f t="shared" si="20"/>
        <v/>
      </c>
      <c r="Y27" s="122"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4" t="str">
        <f t="shared" si="20"/>
        <v/>
      </c>
      <c r="AK27" s="128" t="str">
        <f t="shared" si="20"/>
        <v/>
      </c>
      <c r="AL27" s="125" t="str">
        <f t="shared" si="20"/>
        <v/>
      </c>
      <c r="AM27" s="125" t="str">
        <f t="shared" si="20"/>
        <v/>
      </c>
      <c r="AN27" s="125" t="str">
        <f t="shared" si="20"/>
        <v/>
      </c>
      <c r="AO27" s="125" t="str">
        <f t="shared" si="20"/>
        <v/>
      </c>
      <c r="AP27" s="125" t="str">
        <f t="shared" si="20"/>
        <v/>
      </c>
      <c r="AQ27" s="126" t="str">
        <f t="shared" si="20"/>
        <v/>
      </c>
      <c r="AR27" s="127" t="str">
        <f t="shared" si="20"/>
        <v/>
      </c>
    </row>
    <row r="28" spans="1:44" x14ac:dyDescent="0.3">
      <c r="A28" s="42" t="str">
        <f t="shared" ref="A28" si="21">+IF(C28+C29=0,"[ocultar]","")</f>
        <v>[ocultar]</v>
      </c>
      <c r="B28" s="34" t="s">
        <v>162</v>
      </c>
      <c r="C28" s="33">
        <f t="array" ref="C28">SUM(IF($B28=DATOS_[Sexo],
IF($B27=DATOS_[AGRUP. VALOR. PTO.],
IF("Dentro"=DATOS_[Check Periodo Ref.],
1/(COUNTIFS(DATOS_[Sexo],$B28,DATOS_[AGRUP. VALOR. PTO.],$B27,DATOS_[Check Periodo Ref.],"Dentro",DATOS_[id],DATOS_[id]))))))</f>
        <v>0</v>
      </c>
      <c r="D28" s="35">
        <f>COUNTIFS(DATOS_[AGRUP. VALOR. PTO.],$B27,DATOS_[Sexo],$B28,DATOS_[Check Periodo Ref.],"Dentro")</f>
        <v>0</v>
      </c>
      <c r="E28" s="110">
        <f t="array" ref="E28">IFERROR(
MEDIAN(IF(DATOS_[Sexo]=$B28,IF(DATOS_[AGRUP. VALOR. PTO.]=$B27,IF(DATOS_[Check Periodo Ref.]="Dentro",DATOS_[SALARIO BASE Ef],FALSE)))),
0)</f>
        <v>0</v>
      </c>
      <c r="F28" s="111">
        <f t="array" ref="F28">IFERROR(
MEDIAN((IF(DATOS_[[Sexo]:[Sexo]]=$B28,IF(DATOS_[[AGRUP. VALOR. PTO.]:[AGRUP. VALOR. PTO.]]=$B27,IF(DATOS_[[Check Periodo Ref.]:[Check Periodo Ref.]]="Dentro",DATOS_[Conc.Sal.01]))))),
0)</f>
        <v>0</v>
      </c>
      <c r="G28" s="111">
        <f t="array" ref="G28">IFERROR(
MEDIAN((IF(DATOS_[[Sexo]:[Sexo]]=$B28,IF(DATOS_[[AGRUP. VALOR. PTO.]:[AGRUP. VALOR. PTO.]]=$B27,IF(DATOS_[[Check Periodo Ref.]:[Check Periodo Ref.]]="Dentro",DATOS_[Conc.Sal.02]))))),
0)</f>
        <v>0</v>
      </c>
      <c r="H28" s="111">
        <f t="array" ref="H28">IFERROR(
MEDIAN((IF(DATOS_[[Sexo]:[Sexo]]=$B28,IF(DATOS_[[AGRUP. VALOR. PTO.]:[AGRUP. VALOR. PTO.]]=$B27,IF(DATOS_[[Check Periodo Ref.]:[Check Periodo Ref.]]="Dentro",DATOS_[Conc.Sal.03]))))),
0)</f>
        <v>0</v>
      </c>
      <c r="I28" s="111">
        <f t="array" ref="I28">IFERROR(
MEDIAN((IF(DATOS_[[Sexo]:[Sexo]]=$B28,IF(DATOS_[[AGRUP. VALOR. PTO.]:[AGRUP. VALOR. PTO.]]=$B27,IF(DATOS_[[Check Periodo Ref.]:[Check Periodo Ref.]]="Dentro",DATOS_[Conc.Sal.04]))))),
0)</f>
        <v>0</v>
      </c>
      <c r="J28" s="111">
        <f t="array" ref="J28">IFERROR(
MEDIAN((IF(DATOS_[[Sexo]:[Sexo]]=$B28,IF(DATOS_[[AGRUP. VALOR. PTO.]:[AGRUP. VALOR. PTO.]]=$B27,IF(DATOS_[[Check Periodo Ref.]:[Check Periodo Ref.]]="Dentro",DATOS_[Conc.Sal.05]))))),
0)</f>
        <v>0</v>
      </c>
      <c r="K28" s="111">
        <f t="array" ref="K28">IFERROR(
MEDIAN((IF(DATOS_[[Sexo]:[Sexo]]=$B28,IF(DATOS_[[AGRUP. VALOR. PTO.]:[AGRUP. VALOR. PTO.]]=$B27,IF(DATOS_[[Check Periodo Ref.]:[Check Periodo Ref.]]="Dentro",DATOS_[Conc.Sal.06]))))),
0)</f>
        <v>0</v>
      </c>
      <c r="L28" s="111">
        <f t="array" ref="L28">IFERROR(
MEDIAN((IF(DATOS_[[Sexo]:[Sexo]]=$B28,IF(DATOS_[[AGRUP. VALOR. PTO.]:[AGRUP. VALOR. PTO.]]=$B27,IF(DATOS_[[Check Periodo Ref.]:[Check Periodo Ref.]]="Dentro",DATOS_[Conc.Sal.07]))))),
0)</f>
        <v>0</v>
      </c>
      <c r="M28" s="111">
        <f t="array" ref="M28">IFERROR(
MEDIAN((IF(DATOS_[[Sexo]:[Sexo]]=$B28,IF(DATOS_[[AGRUP. VALOR. PTO.]:[AGRUP. VALOR. PTO.]]=$B27,IF(DATOS_[[Check Periodo Ref.]:[Check Periodo Ref.]]="Dentro",DATOS_[Conc.Sal.08]))))),
0)</f>
        <v>0</v>
      </c>
      <c r="N28" s="111">
        <f t="array" ref="N28">IFERROR(
MEDIAN((IF(DATOS_[[Sexo]:[Sexo]]=$B28,IF(DATOS_[[AGRUP. VALOR. PTO.]:[AGRUP. VALOR. PTO.]]=$B27,IF(DATOS_[[Check Periodo Ref.]:[Check Periodo Ref.]]="Dentro",DATOS_[Conc.Sal.09]))))),
0)</f>
        <v>0</v>
      </c>
      <c r="O28" s="111">
        <f t="array" ref="O28">IFERROR(
MEDIAN((IF(DATOS_[[Sexo]:[Sexo]]=$B28,IF(DATOS_[[AGRUP. VALOR. PTO.]:[AGRUP. VALOR. PTO.]]=$B27,IF(DATOS_[[Check Periodo Ref.]:[Check Periodo Ref.]]="Dentro",DATOS_[Conc.Sal.10]))))),
0)</f>
        <v>0</v>
      </c>
      <c r="P28" s="111">
        <f t="array" ref="P28">IFERROR(
MEDIAN((IF(DATOS_[[Sexo]:[Sexo]]=$B28,IF(DATOS_[[AGRUP. VALOR. PTO.]:[AGRUP. VALOR. PTO.]]=$B27,IF(DATOS_[[Check Periodo Ref.]:[Check Periodo Ref.]]="Dentro",DATOS_[Conc.Sal.11]))))),
0)</f>
        <v>0</v>
      </c>
      <c r="Q28" s="111">
        <f t="array" ref="Q28">IFERROR(
MEDIAN((IF(DATOS_[[Sexo]:[Sexo]]=$B28,IF(DATOS_[[AGRUP. VALOR. PTO.]:[AGRUP. VALOR. PTO.]]=$B27,IF(DATOS_[[Check Periodo Ref.]:[Check Periodo Ref.]]="Dentro",DATOS_[Conc.Sal.12]))))),
0)</f>
        <v>0</v>
      </c>
      <c r="R28" s="111">
        <f t="array" ref="R28">IFERROR(
MEDIAN((IF(DATOS_[[Sexo]:[Sexo]]=$B28,IF(DATOS_[[AGRUP. VALOR. PTO.]:[AGRUP. VALOR. PTO.]]=$B27,IF(DATOS_[[Check Periodo Ref.]:[Check Periodo Ref.]]="Dentro",DATOS_[Conc.Sal.13]))))),
0)</f>
        <v>0</v>
      </c>
      <c r="S28" s="111">
        <f t="array" ref="S28">IFERROR(
MEDIAN((IF(DATOS_[[Sexo]:[Sexo]]=$B28,IF(DATOS_[[AGRUP. VALOR. PTO.]:[AGRUP. VALOR. PTO.]]=$B27,IF(DATOS_[[Check Periodo Ref.]:[Check Periodo Ref.]]="Dentro",DATOS_[Conc.Sal.14]))))),
0)</f>
        <v>0</v>
      </c>
      <c r="T28" s="111">
        <f t="array" ref="T28">IFERROR(
MEDIAN((IF(DATOS_[[Sexo]:[Sexo]]=$B28,IF(DATOS_[[AGRUP. VALOR. PTO.]:[AGRUP. VALOR. PTO.]]=$B27,IF(DATOS_[[Check Periodo Ref.]:[Check Periodo Ref.]]="Dentro",DATOS_[Conc.Sal.15]))))),
0)</f>
        <v>0</v>
      </c>
      <c r="U28" s="111">
        <f t="array" ref="U28">IFERROR(
MEDIAN((IF(DATOS_[[Sexo]:[Sexo]]=$B28,IF(DATOS_[[AGRUP. VALOR. PTO.]:[AGRUP. VALOR. PTO.]]=$B27,IF(DATOS_[[Check Periodo Ref.]:[Check Periodo Ref.]]="Dentro",DATOS_[Conc.Sal.16]))))),
0)</f>
        <v>0</v>
      </c>
      <c r="V28" s="111">
        <f t="array" ref="V28">IFERROR(
MEDIAN((IF(DATOS_[[Sexo]:[Sexo]]=$B28,IF(DATOS_[[AGRUP. VALOR. PTO.]:[AGRUP. VALOR. PTO.]]=$B27,IF(DATOS_[[Check Periodo Ref.]:[Check Periodo Ref.]]="Dentro",DATOS_[Conc.Sal.17]))))),
0)</f>
        <v>0</v>
      </c>
      <c r="W28" s="111">
        <f t="array" ref="W28">IFERROR(
MEDIAN((IF(DATOS_[[Sexo]:[Sexo]]=$B28,IF(DATOS_[[AGRUP. VALOR. PTO.]:[AGRUP. VALOR. PTO.]]=$B27,IF(DATOS_[[Check Periodo Ref.]:[Check Periodo Ref.]]="Dentro",DATOS_[Conc.Sal.18]))))),
0)</f>
        <v>0</v>
      </c>
      <c r="X28" s="111">
        <f t="array" ref="X28">IFERROR(
MEDIAN((IF(DATOS_[[Sexo]:[Sexo]]=$B28,IF(DATOS_[[AGRUP. VALOR. PTO.]:[AGRUP. VALOR. PTO.]]=$B27,IF(DATOS_[[Check Periodo Ref.]:[Check Periodo Ref.]]="Dentro",DATOS_[Conc.Sal.19]))))),
0)</f>
        <v>0</v>
      </c>
      <c r="Y28" s="111">
        <f t="array" ref="Y28">IFERROR(
MEDIAN((IF(DATOS_[[Sexo]:[Sexo]]=$B28,IF(DATOS_[[AGRUP. VALOR. PTO.]:[AGRUP. VALOR. PTO.]]=$B27,IF(DATOS_[[Check Periodo Ref.]:[Check Periodo Ref.]]="Dentro",DATOS_[Conc.Sal.20]))))),
0)</f>
        <v>0</v>
      </c>
      <c r="Z28" s="111">
        <f t="array" ref="Z28">IFERROR(
MEDIAN((IF(DATOS_[[Sexo]:[Sexo]]=$B28,IF(DATOS_[[AGRUP. VALOR. PTO.]:[AGRUP. VALOR. PTO.]]=$B27,IF(DATOS_[[Check Periodo Ref.]:[Check Periodo Ref.]]="Dentro",DATOS_[Conc.Sal.21]))))),
0)</f>
        <v>0</v>
      </c>
      <c r="AA28" s="111">
        <f t="array" ref="AA28">IFERROR(
MEDIAN((IF(DATOS_[[Sexo]:[Sexo]]=$B28,IF(DATOS_[[AGRUP. VALOR. PTO.]:[AGRUP. VALOR. PTO.]]=$B27,IF(DATOS_[[Check Periodo Ref.]:[Check Periodo Ref.]]="Dentro",DATOS_[Conc.Sal.22]))))),
0)</f>
        <v>0</v>
      </c>
      <c r="AB28" s="111">
        <f t="array" ref="AB28">IFERROR(
MEDIAN((IF(DATOS_[[Sexo]:[Sexo]]=$B28,IF(DATOS_[[AGRUP. VALOR. PTO.]:[AGRUP. VALOR. PTO.]]=$B27,IF(DATOS_[[Check Periodo Ref.]:[Check Periodo Ref.]]="Dentro",DATOS_[Conc.Sal.23]))))),
0)</f>
        <v>0</v>
      </c>
      <c r="AC28" s="111">
        <f t="array" ref="AC28">IFERROR(
MEDIAN((IF(DATOS_[[Sexo]:[Sexo]]=$B28,IF(DATOS_[[AGRUP. VALOR. PTO.]:[AGRUP. VALOR. PTO.]]=$B27,IF(DATOS_[[Check Periodo Ref.]:[Check Periodo Ref.]]="Dentro",DATOS_[Conc.Sal.24]))))),
0)</f>
        <v>0</v>
      </c>
      <c r="AD28" s="111">
        <f t="array" ref="AD28">IFERROR(
MEDIAN((IF(DATOS_[[Sexo]:[Sexo]]=$B28,IF(DATOS_[[AGRUP. VALOR. PTO.]:[AGRUP. VALOR. PTO.]]=$B27,IF(DATOS_[[Check Periodo Ref.]:[Check Periodo Ref.]]="Dentro",DATOS_[Conc.Sal.25]))))),
0)</f>
        <v>0</v>
      </c>
      <c r="AE28" s="111">
        <f t="array" ref="AE28">IFERROR(
MEDIAN((IF(DATOS_[[Sexo]:[Sexo]]=$B28,IF(DATOS_[[AGRUP. VALOR. PTO.]:[AGRUP. VALOR. PTO.]]=$B27,IF(DATOS_[[Check Periodo Ref.]:[Check Periodo Ref.]]="Dentro",DATOS_[Conc.Sal.26]))))),
0)</f>
        <v>0</v>
      </c>
      <c r="AF28" s="111">
        <f t="array" ref="AF28">IFERROR(
MEDIAN((IF(DATOS_[[Sexo]:[Sexo]]=$B28,IF(DATOS_[[AGRUP. VALOR. PTO.]:[AGRUP. VALOR. PTO.]]=$B27,IF(DATOS_[[Check Periodo Ref.]:[Check Periodo Ref.]]="Dentro",DATOS_[Conc.Sal.27]))))),
0)</f>
        <v>0</v>
      </c>
      <c r="AG28" s="111">
        <f t="array" ref="AG28">IFERROR(
MEDIAN((IF(DATOS_[[Sexo]:[Sexo]]=$B28,IF(DATOS_[[AGRUP. VALOR. PTO.]:[AGRUP. VALOR. PTO.]]=$B27,IF(DATOS_[[Check Periodo Ref.]:[Check Periodo Ref.]]="Dentro",DATOS_[Conc.Sal.28]))))),
0)</f>
        <v>0</v>
      </c>
      <c r="AH28" s="111">
        <f t="array" ref="AH28">IFERROR(
MEDIAN((IF(DATOS_[[Sexo]:[Sexo]]=$B28,IF(DATOS_[[AGRUP. VALOR. PTO.]:[AGRUP. VALOR. PTO.]]=$B27,IF(DATOS_[[Check Periodo Ref.]:[Check Periodo Ref.]]="Dentro",DATOS_[Conc.Sal.29]))))),
0)</f>
        <v>0</v>
      </c>
      <c r="AI28" s="111">
        <f t="array" ref="AI28">IFERROR(
MEDIAN((IF(DATOS_[[Sexo]:[Sexo]]=$B28,IF(DATOS_[[AGRUP. VALOR. PTO.]:[AGRUP. VALOR. PTO.]]=$B27,IF(DATOS_[[Check Periodo Ref.]:[Check Periodo Ref.]]="Dentro",DATOS_[Conc.Sal.30]))))),
0)</f>
        <v>0</v>
      </c>
      <c r="AJ28" s="112">
        <f t="array" ref="AJ28">IFERROR(
MEDIAN(IF(DATOS_[Sexo]=$B28,IF(DATOS_[AGRUP. VALOR. PTO.]=$B27,IF(DATOS_[Check Periodo Ref.]="Dentro",DATOS_[Tot COMPL.SAL Ef],FALSE)))),
0)</f>
        <v>0</v>
      </c>
      <c r="AK28" s="113">
        <f t="array" ref="AK28">IFERROR(
MEDIAN(IF(DATOS_[Sexo]=$B28,IF(DATOS_[AGRUP. VALOR. PTO.]=$B27,IF(DATOS_[Check Periodo Ref.]="Dentro",DATOS_[TOTAL SALARIO Ef],FALSE)))),
0)</f>
        <v>0</v>
      </c>
      <c r="AL28" s="114">
        <f t="array" ref="AL28">IFERROR(
MEDIAN((IF(DATOS_[[Sexo]:[Sexo]]=$B28,IF(DATOS_[[AGRUP. VALOR. PTO.]:[AGRUP. VALOR. PTO.]]=$B27,IF(DATOS_[[Check Periodo Ref.]:[Check Periodo Ref.]]="Dentro",DATOS_[C.Extra.01]))))),
0)</f>
        <v>0</v>
      </c>
      <c r="AM28" s="114">
        <f t="array" ref="AM28">IFERROR(
MEDIAN((IF(DATOS_[[Sexo]:[Sexo]]=$B28,IF(DATOS_[[AGRUP. VALOR. PTO.]:[AGRUP. VALOR. PTO.]]=$B27,IF(DATOS_[[Check Periodo Ref.]:[Check Periodo Ref.]]="Dentro",DATOS_[C.Extra.02]))))),
0)</f>
        <v>0</v>
      </c>
      <c r="AN28" s="114">
        <f t="array" ref="AN28">IFERROR(
MEDIAN((IF(DATOS_[[Sexo]:[Sexo]]=$B28,IF(DATOS_[[AGRUP. VALOR. PTO.]:[AGRUP. VALOR. PTO.]]=$B27,IF(DATOS_[[Check Periodo Ref.]:[Check Periodo Ref.]]="Dentro",DATOS_[C.Extra.03]))))),
0)</f>
        <v>0</v>
      </c>
      <c r="AO28" s="114">
        <f t="array" ref="AO28">IFERROR(
MEDIAN((IF(DATOS_[[Sexo]:[Sexo]]=$B28,IF(DATOS_[[AGRUP. VALOR. PTO.]:[AGRUP. VALOR. PTO.]]=$B27,IF(DATOS_[[Check Periodo Ref.]:[Check Periodo Ref.]]="Dentro",DATOS_[C.Extra.04]))))),
0)</f>
        <v>0</v>
      </c>
      <c r="AP28" s="114">
        <f t="array" ref="AP28">IFERROR(
MEDIAN((IF(DATOS_[[Sexo]:[Sexo]]=$B28,IF(DATOS_[[AGRUP. VALOR. PTO.]:[AGRUP. VALOR. PTO.]]=$B27,IF(DATOS_[[Check Periodo Ref.]:[Check Periodo Ref.]]="Dentro",DATOS_[C.Extra.05]))))),
0)</f>
        <v>0</v>
      </c>
      <c r="AQ28" s="115">
        <f t="array" ref="AQ28">IFERROR(
MEDIAN(IF(DATOS_[Sexo]=$B28,IF(DATOS_[AGRUP. VALOR. PTO.]=$B27,IF(DATOS_[Check Periodo Ref.]="Dentro",DATOS_[Tot Extrasalarial Ef],FALSE)))),
0)</f>
        <v>0</v>
      </c>
      <c r="AR28" s="116">
        <f t="array" ref="AR28">IFERROR(
MEDIAN(IF(DATOS_[Sexo]=$B28,IF(DATOS_[AGRUP. VALOR. PTO.]=$B27,IF(DATOS_[Check Periodo Ref.]="Dentro",DATOS_[TOTAL Retrib Ef],FALSE)))),
0)</f>
        <v>0</v>
      </c>
    </row>
    <row r="29" spans="1:44" x14ac:dyDescent="0.3">
      <c r="A29" s="42" t="str">
        <f t="shared" ref="A29" si="22">+A28</f>
        <v>[ocultar]</v>
      </c>
      <c r="B29" s="34" t="s">
        <v>163</v>
      </c>
      <c r="C29" s="33">
        <f t="array" ref="C29">SUM(IF($B29=DATOS_[Sexo],
IF($B27=DATOS_[AGRUP. VALOR. PTO.],
IF("Dentro"=DATOS_[Check Periodo Ref.],
1/(COUNTIFS(DATOS_[Sexo],$B29,DATOS_[AGRUP. VALOR. PTO.],$B27,DATOS_[Check Periodo Ref.],"Dentro",DATOS_[id],DATOS_[id]))))))</f>
        <v>0</v>
      </c>
      <c r="D29" s="35">
        <f>COUNTIFS(DATOS_[AGRUP. VALOR. PTO.],$B27,DATOS_[Sexo],$B29,DATOS_[Check Periodo Ref.],"Dentro")</f>
        <v>0</v>
      </c>
      <c r="E29" s="110">
        <f t="array" ref="E29">IFERROR(
MEDIAN(IF(DATOS_[Sexo]=$B29,IF(DATOS_[AGRUP. VALOR. PTO.]=$B27,IF(DATOS_[Check Periodo Ref.]="Dentro",DATOS_[SALARIO BASE Ef],FALSE)))),
0)</f>
        <v>0</v>
      </c>
      <c r="F29" s="111">
        <f t="array" ref="F29">IFERROR(
MEDIAN((IF(DATOS_[[Sexo]:[Sexo]]=$B29,IF(DATOS_[[AGRUP. VALOR. PTO.]:[AGRUP. VALOR. PTO.]]=$B27,IF(DATOS_[[Check Periodo Ref.]:[Check Periodo Ref.]]="Dentro",DATOS_[Conc.Sal.01]))))),
0)</f>
        <v>0</v>
      </c>
      <c r="G29" s="111">
        <f t="array" ref="G29">IFERROR(
MEDIAN((IF(DATOS_[[Sexo]:[Sexo]]=$B29,IF(DATOS_[[AGRUP. VALOR. PTO.]:[AGRUP. VALOR. PTO.]]=$B27,IF(DATOS_[[Check Periodo Ref.]:[Check Periodo Ref.]]="Dentro",DATOS_[Conc.Sal.02]))))),
0)</f>
        <v>0</v>
      </c>
      <c r="H29" s="111">
        <f t="array" ref="H29">IFERROR(
MEDIAN((IF(DATOS_[[Sexo]:[Sexo]]=$B29,IF(DATOS_[[AGRUP. VALOR. PTO.]:[AGRUP. VALOR. PTO.]]=$B27,IF(DATOS_[[Check Periodo Ref.]:[Check Periodo Ref.]]="Dentro",DATOS_[Conc.Sal.03]))))),
0)</f>
        <v>0</v>
      </c>
      <c r="I29" s="111">
        <f t="array" ref="I29">IFERROR(
MEDIAN((IF(DATOS_[[Sexo]:[Sexo]]=$B29,IF(DATOS_[[AGRUP. VALOR. PTO.]:[AGRUP. VALOR. PTO.]]=$B27,IF(DATOS_[[Check Periodo Ref.]:[Check Periodo Ref.]]="Dentro",DATOS_[Conc.Sal.04]))))),
0)</f>
        <v>0</v>
      </c>
      <c r="J29" s="111">
        <f t="array" ref="J29">IFERROR(
MEDIAN((IF(DATOS_[[Sexo]:[Sexo]]=$B29,IF(DATOS_[[AGRUP. VALOR. PTO.]:[AGRUP. VALOR. PTO.]]=$B27,IF(DATOS_[[Check Periodo Ref.]:[Check Periodo Ref.]]="Dentro",DATOS_[Conc.Sal.05]))))),
0)</f>
        <v>0</v>
      </c>
      <c r="K29" s="111">
        <f t="array" ref="K29">IFERROR(
MEDIAN((IF(DATOS_[[Sexo]:[Sexo]]=$B29,IF(DATOS_[[AGRUP. VALOR. PTO.]:[AGRUP. VALOR. PTO.]]=$B27,IF(DATOS_[[Check Periodo Ref.]:[Check Periodo Ref.]]="Dentro",DATOS_[Conc.Sal.06]))))),
0)</f>
        <v>0</v>
      </c>
      <c r="L29" s="111">
        <f t="array" ref="L29">IFERROR(
MEDIAN((IF(DATOS_[[Sexo]:[Sexo]]=$B29,IF(DATOS_[[AGRUP. VALOR. PTO.]:[AGRUP. VALOR. PTO.]]=$B27,IF(DATOS_[[Check Periodo Ref.]:[Check Periodo Ref.]]="Dentro",DATOS_[Conc.Sal.07]))))),
0)</f>
        <v>0</v>
      </c>
      <c r="M29" s="111">
        <f t="array" ref="M29">IFERROR(
MEDIAN((IF(DATOS_[[Sexo]:[Sexo]]=$B29,IF(DATOS_[[AGRUP. VALOR. PTO.]:[AGRUP. VALOR. PTO.]]=$B27,IF(DATOS_[[Check Periodo Ref.]:[Check Periodo Ref.]]="Dentro",DATOS_[Conc.Sal.08]))))),
0)</f>
        <v>0</v>
      </c>
      <c r="N29" s="111">
        <f t="array" ref="N29">IFERROR(
MEDIAN((IF(DATOS_[[Sexo]:[Sexo]]=$B29,IF(DATOS_[[AGRUP. VALOR. PTO.]:[AGRUP. VALOR. PTO.]]=$B27,IF(DATOS_[[Check Periodo Ref.]:[Check Periodo Ref.]]="Dentro",DATOS_[Conc.Sal.09]))))),
0)</f>
        <v>0</v>
      </c>
      <c r="O29" s="111">
        <f t="array" ref="O29">IFERROR(
MEDIAN((IF(DATOS_[[Sexo]:[Sexo]]=$B29,IF(DATOS_[[AGRUP. VALOR. PTO.]:[AGRUP. VALOR. PTO.]]=$B27,IF(DATOS_[[Check Periodo Ref.]:[Check Periodo Ref.]]="Dentro",DATOS_[Conc.Sal.10]))))),
0)</f>
        <v>0</v>
      </c>
      <c r="P29" s="111">
        <f t="array" ref="P29">IFERROR(
MEDIAN((IF(DATOS_[[Sexo]:[Sexo]]=$B29,IF(DATOS_[[AGRUP. VALOR. PTO.]:[AGRUP. VALOR. PTO.]]=$B27,IF(DATOS_[[Check Periodo Ref.]:[Check Periodo Ref.]]="Dentro",DATOS_[Conc.Sal.11]))))),
0)</f>
        <v>0</v>
      </c>
      <c r="Q29" s="111">
        <f t="array" ref="Q29">IFERROR(
MEDIAN((IF(DATOS_[[Sexo]:[Sexo]]=$B29,IF(DATOS_[[AGRUP. VALOR. PTO.]:[AGRUP. VALOR. PTO.]]=$B27,IF(DATOS_[[Check Periodo Ref.]:[Check Periodo Ref.]]="Dentro",DATOS_[Conc.Sal.12]))))),
0)</f>
        <v>0</v>
      </c>
      <c r="R29" s="111">
        <f t="array" ref="R29">IFERROR(
MEDIAN((IF(DATOS_[[Sexo]:[Sexo]]=$B29,IF(DATOS_[[AGRUP. VALOR. PTO.]:[AGRUP. VALOR. PTO.]]=$B27,IF(DATOS_[[Check Periodo Ref.]:[Check Periodo Ref.]]="Dentro",DATOS_[Conc.Sal.13]))))),
0)</f>
        <v>0</v>
      </c>
      <c r="S29" s="111">
        <f t="array" ref="S29">IFERROR(
MEDIAN((IF(DATOS_[[Sexo]:[Sexo]]=$B29,IF(DATOS_[[AGRUP. VALOR. PTO.]:[AGRUP. VALOR. PTO.]]=$B27,IF(DATOS_[[Check Periodo Ref.]:[Check Periodo Ref.]]="Dentro",DATOS_[Conc.Sal.14]))))),
0)</f>
        <v>0</v>
      </c>
      <c r="T29" s="111">
        <f t="array" ref="T29">IFERROR(
MEDIAN((IF(DATOS_[[Sexo]:[Sexo]]=$B29,IF(DATOS_[[AGRUP. VALOR. PTO.]:[AGRUP. VALOR. PTO.]]=$B27,IF(DATOS_[[Check Periodo Ref.]:[Check Periodo Ref.]]="Dentro",DATOS_[Conc.Sal.15]))))),
0)</f>
        <v>0</v>
      </c>
      <c r="U29" s="111">
        <f t="array" ref="U29">IFERROR(
MEDIAN((IF(DATOS_[[Sexo]:[Sexo]]=$B29,IF(DATOS_[[AGRUP. VALOR. PTO.]:[AGRUP. VALOR. PTO.]]=$B27,IF(DATOS_[[Check Periodo Ref.]:[Check Periodo Ref.]]="Dentro",DATOS_[Conc.Sal.16]))))),
0)</f>
        <v>0</v>
      </c>
      <c r="V29" s="111">
        <f t="array" ref="V29">IFERROR(
MEDIAN((IF(DATOS_[[Sexo]:[Sexo]]=$B29,IF(DATOS_[[AGRUP. VALOR. PTO.]:[AGRUP. VALOR. PTO.]]=$B27,IF(DATOS_[[Check Periodo Ref.]:[Check Periodo Ref.]]="Dentro",DATOS_[Conc.Sal.17]))))),
0)</f>
        <v>0</v>
      </c>
      <c r="W29" s="111">
        <f t="array" ref="W29">IFERROR(
MEDIAN((IF(DATOS_[[Sexo]:[Sexo]]=$B29,IF(DATOS_[[AGRUP. VALOR. PTO.]:[AGRUP. VALOR. PTO.]]=$B27,IF(DATOS_[[Check Periodo Ref.]:[Check Periodo Ref.]]="Dentro",DATOS_[Conc.Sal.18]))))),
0)</f>
        <v>0</v>
      </c>
      <c r="X29" s="111">
        <f t="array" ref="X29">IFERROR(
MEDIAN((IF(DATOS_[[Sexo]:[Sexo]]=$B29,IF(DATOS_[[AGRUP. VALOR. PTO.]:[AGRUP. VALOR. PTO.]]=$B27,IF(DATOS_[[Check Periodo Ref.]:[Check Periodo Ref.]]="Dentro",DATOS_[Conc.Sal.19]))))),
0)</f>
        <v>0</v>
      </c>
      <c r="Y29" s="111">
        <f t="array" ref="Y29">IFERROR(
MEDIAN((IF(DATOS_[[Sexo]:[Sexo]]=$B29,IF(DATOS_[[AGRUP. VALOR. PTO.]:[AGRUP. VALOR. PTO.]]=$B27,IF(DATOS_[[Check Periodo Ref.]:[Check Periodo Ref.]]="Dentro",DATOS_[Conc.Sal.20]))))),
0)</f>
        <v>0</v>
      </c>
      <c r="Z29" s="111">
        <f t="array" ref="Z29">IFERROR(
MEDIAN((IF(DATOS_[[Sexo]:[Sexo]]=$B29,IF(DATOS_[[AGRUP. VALOR. PTO.]:[AGRUP. VALOR. PTO.]]=$B27,IF(DATOS_[[Check Periodo Ref.]:[Check Periodo Ref.]]="Dentro",DATOS_[Conc.Sal.21]))))),
0)</f>
        <v>0</v>
      </c>
      <c r="AA29" s="111">
        <f t="array" ref="AA29">IFERROR(
MEDIAN((IF(DATOS_[[Sexo]:[Sexo]]=$B29,IF(DATOS_[[AGRUP. VALOR. PTO.]:[AGRUP. VALOR. PTO.]]=$B27,IF(DATOS_[[Check Periodo Ref.]:[Check Periodo Ref.]]="Dentro",DATOS_[Conc.Sal.22]))))),
0)</f>
        <v>0</v>
      </c>
      <c r="AB29" s="111">
        <f t="array" ref="AB29">IFERROR(
MEDIAN((IF(DATOS_[[Sexo]:[Sexo]]=$B29,IF(DATOS_[[AGRUP. VALOR. PTO.]:[AGRUP. VALOR. PTO.]]=$B27,IF(DATOS_[[Check Periodo Ref.]:[Check Periodo Ref.]]="Dentro",DATOS_[Conc.Sal.23]))))),
0)</f>
        <v>0</v>
      </c>
      <c r="AC29" s="111">
        <f t="array" ref="AC29">IFERROR(
MEDIAN((IF(DATOS_[[Sexo]:[Sexo]]=$B29,IF(DATOS_[[AGRUP. VALOR. PTO.]:[AGRUP. VALOR. PTO.]]=$B27,IF(DATOS_[[Check Periodo Ref.]:[Check Periodo Ref.]]="Dentro",DATOS_[Conc.Sal.24]))))),
0)</f>
        <v>0</v>
      </c>
      <c r="AD29" s="111">
        <f t="array" ref="AD29">IFERROR(
MEDIAN((IF(DATOS_[[Sexo]:[Sexo]]=$B29,IF(DATOS_[[AGRUP. VALOR. PTO.]:[AGRUP. VALOR. PTO.]]=$B27,IF(DATOS_[[Check Periodo Ref.]:[Check Periodo Ref.]]="Dentro",DATOS_[Conc.Sal.25]))))),
0)</f>
        <v>0</v>
      </c>
      <c r="AE29" s="111">
        <f t="array" ref="AE29">IFERROR(
MEDIAN((IF(DATOS_[[Sexo]:[Sexo]]=$B29,IF(DATOS_[[AGRUP. VALOR. PTO.]:[AGRUP. VALOR. PTO.]]=$B27,IF(DATOS_[[Check Periodo Ref.]:[Check Periodo Ref.]]="Dentro",DATOS_[Conc.Sal.26]))))),
0)</f>
        <v>0</v>
      </c>
      <c r="AF29" s="111">
        <f t="array" ref="AF29">IFERROR(
MEDIAN((IF(DATOS_[[Sexo]:[Sexo]]=$B29,IF(DATOS_[[AGRUP. VALOR. PTO.]:[AGRUP. VALOR. PTO.]]=$B27,IF(DATOS_[[Check Periodo Ref.]:[Check Periodo Ref.]]="Dentro",DATOS_[Conc.Sal.27]))))),
0)</f>
        <v>0</v>
      </c>
      <c r="AG29" s="111">
        <f t="array" ref="AG29">IFERROR(
MEDIAN((IF(DATOS_[[Sexo]:[Sexo]]=$B29,IF(DATOS_[[AGRUP. VALOR. PTO.]:[AGRUP. VALOR. PTO.]]=$B27,IF(DATOS_[[Check Periodo Ref.]:[Check Periodo Ref.]]="Dentro",DATOS_[Conc.Sal.28]))))),
0)</f>
        <v>0</v>
      </c>
      <c r="AH29" s="111">
        <f t="array" ref="AH29">IFERROR(
MEDIAN((IF(DATOS_[[Sexo]:[Sexo]]=$B29,IF(DATOS_[[AGRUP. VALOR. PTO.]:[AGRUP. VALOR. PTO.]]=$B27,IF(DATOS_[[Check Periodo Ref.]:[Check Periodo Ref.]]="Dentro",DATOS_[Conc.Sal.29]))))),
0)</f>
        <v>0</v>
      </c>
      <c r="AI29" s="111">
        <f t="array" ref="AI29">IFERROR(
MEDIAN((IF(DATOS_[[Sexo]:[Sexo]]=$B29,IF(DATOS_[[AGRUP. VALOR. PTO.]:[AGRUP. VALOR. PTO.]]=$B27,IF(DATOS_[[Check Periodo Ref.]:[Check Periodo Ref.]]="Dentro",DATOS_[Conc.Sal.30]))))),
0)</f>
        <v>0</v>
      </c>
      <c r="AJ29" s="112">
        <f t="array" ref="AJ29">IFERROR(
MEDIAN(IF(DATOS_[Sexo]=$B29,IF(DATOS_[AGRUP. VALOR. PTO.]=$B27,IF(DATOS_[Check Periodo Ref.]="Dentro",DATOS_[Tot COMPL.SAL Ef],FALSE)))),
0)</f>
        <v>0</v>
      </c>
      <c r="AK29" s="113">
        <f t="array" ref="AK29">IFERROR(
MEDIAN(IF(DATOS_[Sexo]=$B29,IF(DATOS_[AGRUP. VALOR. PTO.]=$B27,IF(DATOS_[Check Periodo Ref.]="Dentro",DATOS_[TOTAL SALARIO Ef],FALSE)))),
0)</f>
        <v>0</v>
      </c>
      <c r="AL29" s="114">
        <f t="array" ref="AL29">IFERROR(
MEDIAN((IF(DATOS_[[Sexo]:[Sexo]]=$B29,IF(DATOS_[[AGRUP. VALOR. PTO.]:[AGRUP. VALOR. PTO.]]=$B27,IF(DATOS_[[Check Periodo Ref.]:[Check Periodo Ref.]]="Dentro",DATOS_[C.Extra.01]))))),
0)</f>
        <v>0</v>
      </c>
      <c r="AM29" s="114">
        <f t="array" ref="AM29">IFERROR(
MEDIAN((IF(DATOS_[[Sexo]:[Sexo]]=$B29,IF(DATOS_[[AGRUP. VALOR. PTO.]:[AGRUP. VALOR. PTO.]]=$B27,IF(DATOS_[[Check Periodo Ref.]:[Check Periodo Ref.]]="Dentro",DATOS_[C.Extra.02]))))),
0)</f>
        <v>0</v>
      </c>
      <c r="AN29" s="114">
        <f t="array" ref="AN29">IFERROR(
MEDIAN((IF(DATOS_[[Sexo]:[Sexo]]=$B29,IF(DATOS_[[AGRUP. VALOR. PTO.]:[AGRUP. VALOR. PTO.]]=$B27,IF(DATOS_[[Check Periodo Ref.]:[Check Periodo Ref.]]="Dentro",DATOS_[C.Extra.03]))))),
0)</f>
        <v>0</v>
      </c>
      <c r="AO29" s="114">
        <f t="array" ref="AO29">IFERROR(
MEDIAN((IF(DATOS_[[Sexo]:[Sexo]]=$B29,IF(DATOS_[[AGRUP. VALOR. PTO.]:[AGRUP. VALOR. PTO.]]=$B27,IF(DATOS_[[Check Periodo Ref.]:[Check Periodo Ref.]]="Dentro",DATOS_[C.Extra.04]))))),
0)</f>
        <v>0</v>
      </c>
      <c r="AP29" s="114">
        <f t="array" ref="AP29">IFERROR(
MEDIAN((IF(DATOS_[[Sexo]:[Sexo]]=$B29,IF(DATOS_[[AGRUP. VALOR. PTO.]:[AGRUP. VALOR. PTO.]]=$B27,IF(DATOS_[[Check Periodo Ref.]:[Check Periodo Ref.]]="Dentro",DATOS_[C.Extra.05]))))),
0)</f>
        <v>0</v>
      </c>
      <c r="AQ29" s="115">
        <f t="array" ref="AQ29">IFERROR(
MEDIAN(IF(DATOS_[Sexo]=$B29,IF(DATOS_[AGRUP. VALOR. PTO.]=$B27,IF(DATOS_[Check Periodo Ref.]="Dentro",DATOS_[Tot Extrasalarial Ef],FALSE)))),
0)</f>
        <v>0</v>
      </c>
      <c r="AR29" s="116">
        <f t="array" ref="AR29">IFERROR(
MEDIAN(IF(DATOS_[Sexo]=$B29,IF(DATOS_[AGRUP. VALOR. PTO.]=$B27,IF(DATOS_[Check Periodo Ref.]="Dentro",DATOS_[TOTAL Retrib Ef],FALSE)))),
0)</f>
        <v>0</v>
      </c>
    </row>
    <row r="30" spans="1:44" ht="17.25" thickBot="1" x14ac:dyDescent="0.35">
      <c r="A30" s="42" t="str">
        <f t="shared" ref="A30" si="23">+A31</f>
        <v>[ocultar]</v>
      </c>
      <c r="B30" s="40" t="s">
        <v>303</v>
      </c>
      <c r="C30" s="109"/>
      <c r="D30" s="41"/>
      <c r="E30" s="119" t="str">
        <f t="shared" ref="E30:AR30" si="24">IFERROR((E31-E32)/E31,"")</f>
        <v/>
      </c>
      <c r="F30" s="123" t="str">
        <f t="shared" si="24"/>
        <v/>
      </c>
      <c r="G30" s="123" t="str">
        <f t="shared" si="24"/>
        <v/>
      </c>
      <c r="H30" s="123" t="str">
        <f t="shared" si="24"/>
        <v/>
      </c>
      <c r="I30" s="123" t="str">
        <f t="shared" si="24"/>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2" t="str">
        <f t="shared" si="24"/>
        <v/>
      </c>
      <c r="W30" s="122" t="str">
        <f t="shared" si="24"/>
        <v/>
      </c>
      <c r="X30" s="122" t="str">
        <f t="shared" si="24"/>
        <v/>
      </c>
      <c r="Y30" s="122"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4" t="str">
        <f t="shared" si="24"/>
        <v/>
      </c>
      <c r="AK30" s="128" t="str">
        <f t="shared" si="24"/>
        <v/>
      </c>
      <c r="AL30" s="125" t="str">
        <f t="shared" si="24"/>
        <v/>
      </c>
      <c r="AM30" s="125" t="str">
        <f t="shared" si="24"/>
        <v/>
      </c>
      <c r="AN30" s="125" t="str">
        <f t="shared" si="24"/>
        <v/>
      </c>
      <c r="AO30" s="125" t="str">
        <f t="shared" si="24"/>
        <v/>
      </c>
      <c r="AP30" s="125" t="str">
        <f t="shared" si="24"/>
        <v/>
      </c>
      <c r="AQ30" s="126" t="str">
        <f t="shared" si="24"/>
        <v/>
      </c>
      <c r="AR30" s="127" t="str">
        <f t="shared" si="24"/>
        <v/>
      </c>
    </row>
    <row r="31" spans="1:44" x14ac:dyDescent="0.3">
      <c r="A31" s="42" t="str">
        <f t="shared" ref="A31" si="25">+IF(C31+C32=0,"[ocultar]","")</f>
        <v>[ocultar]</v>
      </c>
      <c r="B31" s="34" t="s">
        <v>162</v>
      </c>
      <c r="C31" s="33">
        <f t="array" ref="C31">SUM(IF($B31=DATOS_[Sexo],
IF($B30=DATOS_[AGRUP. VALOR. PTO.],
IF("Dentro"=DATOS_[Check Periodo Ref.],
1/(COUNTIFS(DATOS_[Sexo],$B31,DATOS_[AGRUP. VALOR. PTO.],$B30,DATOS_[Check Periodo Ref.],"Dentro",DATOS_[id],DATOS_[id]))))))</f>
        <v>0</v>
      </c>
      <c r="D31" s="35">
        <f>COUNTIFS(DATOS_[AGRUP. VALOR. PTO.],$B30,DATOS_[Sexo],$B31,DATOS_[Check Periodo Ref.],"Dentro")</f>
        <v>0</v>
      </c>
      <c r="E31" s="110">
        <f t="array" ref="E31">IFERROR(
MEDIAN(IF(DATOS_[Sexo]=$B31,IF(DATOS_[AGRUP. VALOR. PTO.]=$B30,IF(DATOS_[Check Periodo Ref.]="Dentro",DATOS_[SALARIO BASE Ef],FALSE)))),
0)</f>
        <v>0</v>
      </c>
      <c r="F31" s="111">
        <f t="array" ref="F31">IFERROR(
MEDIAN((IF(DATOS_[[Sexo]:[Sexo]]=$B31,IF(DATOS_[[AGRUP. VALOR. PTO.]:[AGRUP. VALOR. PTO.]]=$B30,IF(DATOS_[[Check Periodo Ref.]:[Check Periodo Ref.]]="Dentro",DATOS_[Conc.Sal.01]))))),
0)</f>
        <v>0</v>
      </c>
      <c r="G31" s="111">
        <f t="array" ref="G31">IFERROR(
MEDIAN((IF(DATOS_[[Sexo]:[Sexo]]=$B31,IF(DATOS_[[AGRUP. VALOR. PTO.]:[AGRUP. VALOR. PTO.]]=$B30,IF(DATOS_[[Check Periodo Ref.]:[Check Periodo Ref.]]="Dentro",DATOS_[Conc.Sal.02]))))),
0)</f>
        <v>0</v>
      </c>
      <c r="H31" s="111">
        <f t="array" ref="H31">IFERROR(
MEDIAN((IF(DATOS_[[Sexo]:[Sexo]]=$B31,IF(DATOS_[[AGRUP. VALOR. PTO.]:[AGRUP. VALOR. PTO.]]=$B30,IF(DATOS_[[Check Periodo Ref.]:[Check Periodo Ref.]]="Dentro",DATOS_[Conc.Sal.03]))))),
0)</f>
        <v>0</v>
      </c>
      <c r="I31" s="111">
        <f t="array" ref="I31">IFERROR(
MEDIAN((IF(DATOS_[[Sexo]:[Sexo]]=$B31,IF(DATOS_[[AGRUP. VALOR. PTO.]:[AGRUP. VALOR. PTO.]]=$B30,IF(DATOS_[[Check Periodo Ref.]:[Check Periodo Ref.]]="Dentro",DATOS_[Conc.Sal.04]))))),
0)</f>
        <v>0</v>
      </c>
      <c r="J31" s="111">
        <f t="array" ref="J31">IFERROR(
MEDIAN((IF(DATOS_[[Sexo]:[Sexo]]=$B31,IF(DATOS_[[AGRUP. VALOR. PTO.]:[AGRUP. VALOR. PTO.]]=$B30,IF(DATOS_[[Check Periodo Ref.]:[Check Periodo Ref.]]="Dentro",DATOS_[Conc.Sal.05]))))),
0)</f>
        <v>0</v>
      </c>
      <c r="K31" s="111">
        <f t="array" ref="K31">IFERROR(
MEDIAN((IF(DATOS_[[Sexo]:[Sexo]]=$B31,IF(DATOS_[[AGRUP. VALOR. PTO.]:[AGRUP. VALOR. PTO.]]=$B30,IF(DATOS_[[Check Periodo Ref.]:[Check Periodo Ref.]]="Dentro",DATOS_[Conc.Sal.06]))))),
0)</f>
        <v>0</v>
      </c>
      <c r="L31" s="111">
        <f t="array" ref="L31">IFERROR(
MEDIAN((IF(DATOS_[[Sexo]:[Sexo]]=$B31,IF(DATOS_[[AGRUP. VALOR. PTO.]:[AGRUP. VALOR. PTO.]]=$B30,IF(DATOS_[[Check Periodo Ref.]:[Check Periodo Ref.]]="Dentro",DATOS_[Conc.Sal.07]))))),
0)</f>
        <v>0</v>
      </c>
      <c r="M31" s="111">
        <f t="array" ref="M31">IFERROR(
MEDIAN((IF(DATOS_[[Sexo]:[Sexo]]=$B31,IF(DATOS_[[AGRUP. VALOR. PTO.]:[AGRUP. VALOR. PTO.]]=$B30,IF(DATOS_[[Check Periodo Ref.]:[Check Periodo Ref.]]="Dentro",DATOS_[Conc.Sal.08]))))),
0)</f>
        <v>0</v>
      </c>
      <c r="N31" s="111">
        <f t="array" ref="N31">IFERROR(
MEDIAN((IF(DATOS_[[Sexo]:[Sexo]]=$B31,IF(DATOS_[[AGRUP. VALOR. PTO.]:[AGRUP. VALOR. PTO.]]=$B30,IF(DATOS_[[Check Periodo Ref.]:[Check Periodo Ref.]]="Dentro",DATOS_[Conc.Sal.09]))))),
0)</f>
        <v>0</v>
      </c>
      <c r="O31" s="111">
        <f t="array" ref="O31">IFERROR(
MEDIAN((IF(DATOS_[[Sexo]:[Sexo]]=$B31,IF(DATOS_[[AGRUP. VALOR. PTO.]:[AGRUP. VALOR. PTO.]]=$B30,IF(DATOS_[[Check Periodo Ref.]:[Check Periodo Ref.]]="Dentro",DATOS_[Conc.Sal.10]))))),
0)</f>
        <v>0</v>
      </c>
      <c r="P31" s="111">
        <f t="array" ref="P31">IFERROR(
MEDIAN((IF(DATOS_[[Sexo]:[Sexo]]=$B31,IF(DATOS_[[AGRUP. VALOR. PTO.]:[AGRUP. VALOR. PTO.]]=$B30,IF(DATOS_[[Check Periodo Ref.]:[Check Periodo Ref.]]="Dentro",DATOS_[Conc.Sal.11]))))),
0)</f>
        <v>0</v>
      </c>
      <c r="Q31" s="111">
        <f t="array" ref="Q31">IFERROR(
MEDIAN((IF(DATOS_[[Sexo]:[Sexo]]=$B31,IF(DATOS_[[AGRUP. VALOR. PTO.]:[AGRUP. VALOR. PTO.]]=$B30,IF(DATOS_[[Check Periodo Ref.]:[Check Periodo Ref.]]="Dentro",DATOS_[Conc.Sal.12]))))),
0)</f>
        <v>0</v>
      </c>
      <c r="R31" s="111">
        <f t="array" ref="R31">IFERROR(
MEDIAN((IF(DATOS_[[Sexo]:[Sexo]]=$B31,IF(DATOS_[[AGRUP. VALOR. PTO.]:[AGRUP. VALOR. PTO.]]=$B30,IF(DATOS_[[Check Periodo Ref.]:[Check Periodo Ref.]]="Dentro",DATOS_[Conc.Sal.13]))))),
0)</f>
        <v>0</v>
      </c>
      <c r="S31" s="111">
        <f t="array" ref="S31">IFERROR(
MEDIAN((IF(DATOS_[[Sexo]:[Sexo]]=$B31,IF(DATOS_[[AGRUP. VALOR. PTO.]:[AGRUP. VALOR. PTO.]]=$B30,IF(DATOS_[[Check Periodo Ref.]:[Check Periodo Ref.]]="Dentro",DATOS_[Conc.Sal.14]))))),
0)</f>
        <v>0</v>
      </c>
      <c r="T31" s="111">
        <f t="array" ref="T31">IFERROR(
MEDIAN((IF(DATOS_[[Sexo]:[Sexo]]=$B31,IF(DATOS_[[AGRUP. VALOR. PTO.]:[AGRUP. VALOR. PTO.]]=$B30,IF(DATOS_[[Check Periodo Ref.]:[Check Periodo Ref.]]="Dentro",DATOS_[Conc.Sal.15]))))),
0)</f>
        <v>0</v>
      </c>
      <c r="U31" s="111">
        <f t="array" ref="U31">IFERROR(
MEDIAN((IF(DATOS_[[Sexo]:[Sexo]]=$B31,IF(DATOS_[[AGRUP. VALOR. PTO.]:[AGRUP. VALOR. PTO.]]=$B30,IF(DATOS_[[Check Periodo Ref.]:[Check Periodo Ref.]]="Dentro",DATOS_[Conc.Sal.16]))))),
0)</f>
        <v>0</v>
      </c>
      <c r="V31" s="111">
        <f t="array" ref="V31">IFERROR(
MEDIAN((IF(DATOS_[[Sexo]:[Sexo]]=$B31,IF(DATOS_[[AGRUP. VALOR. PTO.]:[AGRUP. VALOR. PTO.]]=$B30,IF(DATOS_[[Check Periodo Ref.]:[Check Periodo Ref.]]="Dentro",DATOS_[Conc.Sal.17]))))),
0)</f>
        <v>0</v>
      </c>
      <c r="W31" s="111">
        <f t="array" ref="W31">IFERROR(
MEDIAN((IF(DATOS_[[Sexo]:[Sexo]]=$B31,IF(DATOS_[[AGRUP. VALOR. PTO.]:[AGRUP. VALOR. PTO.]]=$B30,IF(DATOS_[[Check Periodo Ref.]:[Check Periodo Ref.]]="Dentro",DATOS_[Conc.Sal.18]))))),
0)</f>
        <v>0</v>
      </c>
      <c r="X31" s="111">
        <f t="array" ref="X31">IFERROR(
MEDIAN((IF(DATOS_[[Sexo]:[Sexo]]=$B31,IF(DATOS_[[AGRUP. VALOR. PTO.]:[AGRUP. VALOR. PTO.]]=$B30,IF(DATOS_[[Check Periodo Ref.]:[Check Periodo Ref.]]="Dentro",DATOS_[Conc.Sal.19]))))),
0)</f>
        <v>0</v>
      </c>
      <c r="Y31" s="111">
        <f t="array" ref="Y31">IFERROR(
MEDIAN((IF(DATOS_[[Sexo]:[Sexo]]=$B31,IF(DATOS_[[AGRUP. VALOR. PTO.]:[AGRUP. VALOR. PTO.]]=$B30,IF(DATOS_[[Check Periodo Ref.]:[Check Periodo Ref.]]="Dentro",DATOS_[Conc.Sal.20]))))),
0)</f>
        <v>0</v>
      </c>
      <c r="Z31" s="111">
        <f t="array" ref="Z31">IFERROR(
MEDIAN((IF(DATOS_[[Sexo]:[Sexo]]=$B31,IF(DATOS_[[AGRUP. VALOR. PTO.]:[AGRUP. VALOR. PTO.]]=$B30,IF(DATOS_[[Check Periodo Ref.]:[Check Periodo Ref.]]="Dentro",DATOS_[Conc.Sal.21]))))),
0)</f>
        <v>0</v>
      </c>
      <c r="AA31" s="111">
        <f t="array" ref="AA31">IFERROR(
MEDIAN((IF(DATOS_[[Sexo]:[Sexo]]=$B31,IF(DATOS_[[AGRUP. VALOR. PTO.]:[AGRUP. VALOR. PTO.]]=$B30,IF(DATOS_[[Check Periodo Ref.]:[Check Periodo Ref.]]="Dentro",DATOS_[Conc.Sal.22]))))),
0)</f>
        <v>0</v>
      </c>
      <c r="AB31" s="111">
        <f t="array" ref="AB31">IFERROR(
MEDIAN((IF(DATOS_[[Sexo]:[Sexo]]=$B31,IF(DATOS_[[AGRUP. VALOR. PTO.]:[AGRUP. VALOR. PTO.]]=$B30,IF(DATOS_[[Check Periodo Ref.]:[Check Periodo Ref.]]="Dentro",DATOS_[Conc.Sal.23]))))),
0)</f>
        <v>0</v>
      </c>
      <c r="AC31" s="111">
        <f t="array" ref="AC31">IFERROR(
MEDIAN((IF(DATOS_[[Sexo]:[Sexo]]=$B31,IF(DATOS_[[AGRUP. VALOR. PTO.]:[AGRUP. VALOR. PTO.]]=$B30,IF(DATOS_[[Check Periodo Ref.]:[Check Periodo Ref.]]="Dentro",DATOS_[Conc.Sal.24]))))),
0)</f>
        <v>0</v>
      </c>
      <c r="AD31" s="111">
        <f t="array" ref="AD31">IFERROR(
MEDIAN((IF(DATOS_[[Sexo]:[Sexo]]=$B31,IF(DATOS_[[AGRUP. VALOR. PTO.]:[AGRUP. VALOR. PTO.]]=$B30,IF(DATOS_[[Check Periodo Ref.]:[Check Periodo Ref.]]="Dentro",DATOS_[Conc.Sal.25]))))),
0)</f>
        <v>0</v>
      </c>
      <c r="AE31" s="111">
        <f t="array" ref="AE31">IFERROR(
MEDIAN((IF(DATOS_[[Sexo]:[Sexo]]=$B31,IF(DATOS_[[AGRUP. VALOR. PTO.]:[AGRUP. VALOR. PTO.]]=$B30,IF(DATOS_[[Check Periodo Ref.]:[Check Periodo Ref.]]="Dentro",DATOS_[Conc.Sal.26]))))),
0)</f>
        <v>0</v>
      </c>
      <c r="AF31" s="111">
        <f t="array" ref="AF31">IFERROR(
MEDIAN((IF(DATOS_[[Sexo]:[Sexo]]=$B31,IF(DATOS_[[AGRUP. VALOR. PTO.]:[AGRUP. VALOR. PTO.]]=$B30,IF(DATOS_[[Check Periodo Ref.]:[Check Periodo Ref.]]="Dentro",DATOS_[Conc.Sal.27]))))),
0)</f>
        <v>0</v>
      </c>
      <c r="AG31" s="111">
        <f t="array" ref="AG31">IFERROR(
MEDIAN((IF(DATOS_[[Sexo]:[Sexo]]=$B31,IF(DATOS_[[AGRUP. VALOR. PTO.]:[AGRUP. VALOR. PTO.]]=$B30,IF(DATOS_[[Check Periodo Ref.]:[Check Periodo Ref.]]="Dentro",DATOS_[Conc.Sal.28]))))),
0)</f>
        <v>0</v>
      </c>
      <c r="AH31" s="111">
        <f t="array" ref="AH31">IFERROR(
MEDIAN((IF(DATOS_[[Sexo]:[Sexo]]=$B31,IF(DATOS_[[AGRUP. VALOR. PTO.]:[AGRUP. VALOR. PTO.]]=$B30,IF(DATOS_[[Check Periodo Ref.]:[Check Periodo Ref.]]="Dentro",DATOS_[Conc.Sal.29]))))),
0)</f>
        <v>0</v>
      </c>
      <c r="AI31" s="111">
        <f t="array" ref="AI31">IFERROR(
MEDIAN((IF(DATOS_[[Sexo]:[Sexo]]=$B31,IF(DATOS_[[AGRUP. VALOR. PTO.]:[AGRUP. VALOR. PTO.]]=$B30,IF(DATOS_[[Check Periodo Ref.]:[Check Periodo Ref.]]="Dentro",DATOS_[Conc.Sal.30]))))),
0)</f>
        <v>0</v>
      </c>
      <c r="AJ31" s="112">
        <f t="array" ref="AJ31">IFERROR(
MEDIAN(IF(DATOS_[Sexo]=$B31,IF(DATOS_[AGRUP. VALOR. PTO.]=$B30,IF(DATOS_[Check Periodo Ref.]="Dentro",DATOS_[Tot COMPL.SAL Ef],FALSE)))),
0)</f>
        <v>0</v>
      </c>
      <c r="AK31" s="113">
        <f t="array" ref="AK31">IFERROR(
MEDIAN(IF(DATOS_[Sexo]=$B31,IF(DATOS_[AGRUP. VALOR. PTO.]=$B30,IF(DATOS_[Check Periodo Ref.]="Dentro",DATOS_[TOTAL SALARIO Ef],FALSE)))),
0)</f>
        <v>0</v>
      </c>
      <c r="AL31" s="114">
        <f t="array" ref="AL31">IFERROR(
MEDIAN((IF(DATOS_[[Sexo]:[Sexo]]=$B31,IF(DATOS_[[AGRUP. VALOR. PTO.]:[AGRUP. VALOR. PTO.]]=$B30,IF(DATOS_[[Check Periodo Ref.]:[Check Periodo Ref.]]="Dentro",DATOS_[C.Extra.01]))))),
0)</f>
        <v>0</v>
      </c>
      <c r="AM31" s="114">
        <f t="array" ref="AM31">IFERROR(
MEDIAN((IF(DATOS_[[Sexo]:[Sexo]]=$B31,IF(DATOS_[[AGRUP. VALOR. PTO.]:[AGRUP. VALOR. PTO.]]=$B30,IF(DATOS_[[Check Periodo Ref.]:[Check Periodo Ref.]]="Dentro",DATOS_[C.Extra.02]))))),
0)</f>
        <v>0</v>
      </c>
      <c r="AN31" s="114">
        <f t="array" ref="AN31">IFERROR(
MEDIAN((IF(DATOS_[[Sexo]:[Sexo]]=$B31,IF(DATOS_[[AGRUP. VALOR. PTO.]:[AGRUP. VALOR. PTO.]]=$B30,IF(DATOS_[[Check Periodo Ref.]:[Check Periodo Ref.]]="Dentro",DATOS_[C.Extra.03]))))),
0)</f>
        <v>0</v>
      </c>
      <c r="AO31" s="114">
        <f t="array" ref="AO31">IFERROR(
MEDIAN((IF(DATOS_[[Sexo]:[Sexo]]=$B31,IF(DATOS_[[AGRUP. VALOR. PTO.]:[AGRUP. VALOR. PTO.]]=$B30,IF(DATOS_[[Check Periodo Ref.]:[Check Periodo Ref.]]="Dentro",DATOS_[C.Extra.04]))))),
0)</f>
        <v>0</v>
      </c>
      <c r="AP31" s="114">
        <f t="array" ref="AP31">IFERROR(
MEDIAN((IF(DATOS_[[Sexo]:[Sexo]]=$B31,IF(DATOS_[[AGRUP. VALOR. PTO.]:[AGRUP. VALOR. PTO.]]=$B30,IF(DATOS_[[Check Periodo Ref.]:[Check Periodo Ref.]]="Dentro",DATOS_[C.Extra.05]))))),
0)</f>
        <v>0</v>
      </c>
      <c r="AQ31" s="115">
        <f t="array" ref="AQ31">IFERROR(
MEDIAN(IF(DATOS_[Sexo]=$B31,IF(DATOS_[AGRUP. VALOR. PTO.]=$B30,IF(DATOS_[Check Periodo Ref.]="Dentro",DATOS_[Tot Extrasalarial Ef],FALSE)))),
0)</f>
        <v>0</v>
      </c>
      <c r="AR31" s="116">
        <f t="array" ref="AR31">IFERROR(
MEDIAN(IF(DATOS_[Sexo]=$B31,IF(DATOS_[AGRUP. VALOR. PTO.]=$B30,IF(DATOS_[Check Periodo Ref.]="Dentro",DATOS_[TOTAL Retrib Ef],FALSE)))),
0)</f>
        <v>0</v>
      </c>
    </row>
    <row r="32" spans="1:44" x14ac:dyDescent="0.3">
      <c r="A32" s="42" t="str">
        <f t="shared" ref="A32" si="26">+A31</f>
        <v>[ocultar]</v>
      </c>
      <c r="B32" s="34" t="s">
        <v>163</v>
      </c>
      <c r="C32" s="33">
        <f t="array" ref="C32">SUM(IF($B32=DATOS_[Sexo],
IF($B30=DATOS_[AGRUP. VALOR. PTO.],
IF("Dentro"=DATOS_[Check Periodo Ref.],
1/(COUNTIFS(DATOS_[Sexo],$B32,DATOS_[AGRUP. VALOR. PTO.],$B30,DATOS_[Check Periodo Ref.],"Dentro",DATOS_[id],DATOS_[id]))))))</f>
        <v>0</v>
      </c>
      <c r="D32" s="35">
        <f>COUNTIFS(DATOS_[AGRUP. VALOR. PTO.],$B30,DATOS_[Sexo],$B32,DATOS_[Check Periodo Ref.],"Dentro")</f>
        <v>0</v>
      </c>
      <c r="E32" s="110">
        <f t="array" ref="E32">IFERROR(
MEDIAN(IF(DATOS_[Sexo]=$B32,IF(DATOS_[AGRUP. VALOR. PTO.]=$B30,IF(DATOS_[Check Periodo Ref.]="Dentro",DATOS_[SALARIO BASE Ef],FALSE)))),
0)</f>
        <v>0</v>
      </c>
      <c r="F32" s="111">
        <f t="array" ref="F32">IFERROR(
MEDIAN((IF(DATOS_[[Sexo]:[Sexo]]=$B32,IF(DATOS_[[AGRUP. VALOR. PTO.]:[AGRUP. VALOR. PTO.]]=$B30,IF(DATOS_[[Check Periodo Ref.]:[Check Periodo Ref.]]="Dentro",DATOS_[Conc.Sal.01]))))),
0)</f>
        <v>0</v>
      </c>
      <c r="G32" s="111">
        <f t="array" ref="G32">IFERROR(
MEDIAN((IF(DATOS_[[Sexo]:[Sexo]]=$B32,IF(DATOS_[[AGRUP. VALOR. PTO.]:[AGRUP. VALOR. PTO.]]=$B30,IF(DATOS_[[Check Periodo Ref.]:[Check Periodo Ref.]]="Dentro",DATOS_[Conc.Sal.02]))))),
0)</f>
        <v>0</v>
      </c>
      <c r="H32" s="111">
        <f t="array" ref="H32">IFERROR(
MEDIAN((IF(DATOS_[[Sexo]:[Sexo]]=$B32,IF(DATOS_[[AGRUP. VALOR. PTO.]:[AGRUP. VALOR. PTO.]]=$B30,IF(DATOS_[[Check Periodo Ref.]:[Check Periodo Ref.]]="Dentro",DATOS_[Conc.Sal.03]))))),
0)</f>
        <v>0</v>
      </c>
      <c r="I32" s="111">
        <f t="array" ref="I32">IFERROR(
MEDIAN((IF(DATOS_[[Sexo]:[Sexo]]=$B32,IF(DATOS_[[AGRUP. VALOR. PTO.]:[AGRUP. VALOR. PTO.]]=$B30,IF(DATOS_[[Check Periodo Ref.]:[Check Periodo Ref.]]="Dentro",DATOS_[Conc.Sal.04]))))),
0)</f>
        <v>0</v>
      </c>
      <c r="J32" s="111">
        <f t="array" ref="J32">IFERROR(
MEDIAN((IF(DATOS_[[Sexo]:[Sexo]]=$B32,IF(DATOS_[[AGRUP. VALOR. PTO.]:[AGRUP. VALOR. PTO.]]=$B30,IF(DATOS_[[Check Periodo Ref.]:[Check Periodo Ref.]]="Dentro",DATOS_[Conc.Sal.05]))))),
0)</f>
        <v>0</v>
      </c>
      <c r="K32" s="111">
        <f t="array" ref="K32">IFERROR(
MEDIAN((IF(DATOS_[[Sexo]:[Sexo]]=$B32,IF(DATOS_[[AGRUP. VALOR. PTO.]:[AGRUP. VALOR. PTO.]]=$B30,IF(DATOS_[[Check Periodo Ref.]:[Check Periodo Ref.]]="Dentro",DATOS_[Conc.Sal.06]))))),
0)</f>
        <v>0</v>
      </c>
      <c r="L32" s="111">
        <f t="array" ref="L32">IFERROR(
MEDIAN((IF(DATOS_[[Sexo]:[Sexo]]=$B32,IF(DATOS_[[AGRUP. VALOR. PTO.]:[AGRUP. VALOR. PTO.]]=$B30,IF(DATOS_[[Check Periodo Ref.]:[Check Periodo Ref.]]="Dentro",DATOS_[Conc.Sal.07]))))),
0)</f>
        <v>0</v>
      </c>
      <c r="M32" s="111">
        <f t="array" ref="M32">IFERROR(
MEDIAN((IF(DATOS_[[Sexo]:[Sexo]]=$B32,IF(DATOS_[[AGRUP. VALOR. PTO.]:[AGRUP. VALOR. PTO.]]=$B30,IF(DATOS_[[Check Periodo Ref.]:[Check Periodo Ref.]]="Dentro",DATOS_[Conc.Sal.08]))))),
0)</f>
        <v>0</v>
      </c>
      <c r="N32" s="111">
        <f t="array" ref="N32">IFERROR(
MEDIAN((IF(DATOS_[[Sexo]:[Sexo]]=$B32,IF(DATOS_[[AGRUP. VALOR. PTO.]:[AGRUP. VALOR. PTO.]]=$B30,IF(DATOS_[[Check Periodo Ref.]:[Check Periodo Ref.]]="Dentro",DATOS_[Conc.Sal.09]))))),
0)</f>
        <v>0</v>
      </c>
      <c r="O32" s="111">
        <f t="array" ref="O32">IFERROR(
MEDIAN((IF(DATOS_[[Sexo]:[Sexo]]=$B32,IF(DATOS_[[AGRUP. VALOR. PTO.]:[AGRUP. VALOR. PTO.]]=$B30,IF(DATOS_[[Check Periodo Ref.]:[Check Periodo Ref.]]="Dentro",DATOS_[Conc.Sal.10]))))),
0)</f>
        <v>0</v>
      </c>
      <c r="P32" s="111">
        <f t="array" ref="P32">IFERROR(
MEDIAN((IF(DATOS_[[Sexo]:[Sexo]]=$B32,IF(DATOS_[[AGRUP. VALOR. PTO.]:[AGRUP. VALOR. PTO.]]=$B30,IF(DATOS_[[Check Periodo Ref.]:[Check Periodo Ref.]]="Dentro",DATOS_[Conc.Sal.11]))))),
0)</f>
        <v>0</v>
      </c>
      <c r="Q32" s="111">
        <f t="array" ref="Q32">IFERROR(
MEDIAN((IF(DATOS_[[Sexo]:[Sexo]]=$B32,IF(DATOS_[[AGRUP. VALOR. PTO.]:[AGRUP. VALOR. PTO.]]=$B30,IF(DATOS_[[Check Periodo Ref.]:[Check Periodo Ref.]]="Dentro",DATOS_[Conc.Sal.12]))))),
0)</f>
        <v>0</v>
      </c>
      <c r="R32" s="111">
        <f t="array" ref="R32">IFERROR(
MEDIAN((IF(DATOS_[[Sexo]:[Sexo]]=$B32,IF(DATOS_[[AGRUP. VALOR. PTO.]:[AGRUP. VALOR. PTO.]]=$B30,IF(DATOS_[[Check Periodo Ref.]:[Check Periodo Ref.]]="Dentro",DATOS_[Conc.Sal.13]))))),
0)</f>
        <v>0</v>
      </c>
      <c r="S32" s="111">
        <f t="array" ref="S32">IFERROR(
MEDIAN((IF(DATOS_[[Sexo]:[Sexo]]=$B32,IF(DATOS_[[AGRUP. VALOR. PTO.]:[AGRUP. VALOR. PTO.]]=$B30,IF(DATOS_[[Check Periodo Ref.]:[Check Periodo Ref.]]="Dentro",DATOS_[Conc.Sal.14]))))),
0)</f>
        <v>0</v>
      </c>
      <c r="T32" s="111">
        <f t="array" ref="T32">IFERROR(
MEDIAN((IF(DATOS_[[Sexo]:[Sexo]]=$B32,IF(DATOS_[[AGRUP. VALOR. PTO.]:[AGRUP. VALOR. PTO.]]=$B30,IF(DATOS_[[Check Periodo Ref.]:[Check Periodo Ref.]]="Dentro",DATOS_[Conc.Sal.15]))))),
0)</f>
        <v>0</v>
      </c>
      <c r="U32" s="111">
        <f t="array" ref="U32">IFERROR(
MEDIAN((IF(DATOS_[[Sexo]:[Sexo]]=$B32,IF(DATOS_[[AGRUP. VALOR. PTO.]:[AGRUP. VALOR. PTO.]]=$B30,IF(DATOS_[[Check Periodo Ref.]:[Check Periodo Ref.]]="Dentro",DATOS_[Conc.Sal.16]))))),
0)</f>
        <v>0</v>
      </c>
      <c r="V32" s="111">
        <f t="array" ref="V32">IFERROR(
MEDIAN((IF(DATOS_[[Sexo]:[Sexo]]=$B32,IF(DATOS_[[AGRUP. VALOR. PTO.]:[AGRUP. VALOR. PTO.]]=$B30,IF(DATOS_[[Check Periodo Ref.]:[Check Periodo Ref.]]="Dentro",DATOS_[Conc.Sal.17]))))),
0)</f>
        <v>0</v>
      </c>
      <c r="W32" s="111">
        <f t="array" ref="W32">IFERROR(
MEDIAN((IF(DATOS_[[Sexo]:[Sexo]]=$B32,IF(DATOS_[[AGRUP. VALOR. PTO.]:[AGRUP. VALOR. PTO.]]=$B30,IF(DATOS_[[Check Periodo Ref.]:[Check Periodo Ref.]]="Dentro",DATOS_[Conc.Sal.18]))))),
0)</f>
        <v>0</v>
      </c>
      <c r="X32" s="111">
        <f t="array" ref="X32">IFERROR(
MEDIAN((IF(DATOS_[[Sexo]:[Sexo]]=$B32,IF(DATOS_[[AGRUP. VALOR. PTO.]:[AGRUP. VALOR. PTO.]]=$B30,IF(DATOS_[[Check Periodo Ref.]:[Check Periodo Ref.]]="Dentro",DATOS_[Conc.Sal.19]))))),
0)</f>
        <v>0</v>
      </c>
      <c r="Y32" s="111">
        <f t="array" ref="Y32">IFERROR(
MEDIAN((IF(DATOS_[[Sexo]:[Sexo]]=$B32,IF(DATOS_[[AGRUP. VALOR. PTO.]:[AGRUP. VALOR. PTO.]]=$B30,IF(DATOS_[[Check Periodo Ref.]:[Check Periodo Ref.]]="Dentro",DATOS_[Conc.Sal.20]))))),
0)</f>
        <v>0</v>
      </c>
      <c r="Z32" s="111">
        <f t="array" ref="Z32">IFERROR(
MEDIAN((IF(DATOS_[[Sexo]:[Sexo]]=$B32,IF(DATOS_[[AGRUP. VALOR. PTO.]:[AGRUP. VALOR. PTO.]]=$B30,IF(DATOS_[[Check Periodo Ref.]:[Check Periodo Ref.]]="Dentro",DATOS_[Conc.Sal.21]))))),
0)</f>
        <v>0</v>
      </c>
      <c r="AA32" s="111">
        <f t="array" ref="AA32">IFERROR(
MEDIAN((IF(DATOS_[[Sexo]:[Sexo]]=$B32,IF(DATOS_[[AGRUP. VALOR. PTO.]:[AGRUP. VALOR. PTO.]]=$B30,IF(DATOS_[[Check Periodo Ref.]:[Check Periodo Ref.]]="Dentro",DATOS_[Conc.Sal.22]))))),
0)</f>
        <v>0</v>
      </c>
      <c r="AB32" s="111">
        <f t="array" ref="AB32">IFERROR(
MEDIAN((IF(DATOS_[[Sexo]:[Sexo]]=$B32,IF(DATOS_[[AGRUP. VALOR. PTO.]:[AGRUP. VALOR. PTO.]]=$B30,IF(DATOS_[[Check Periodo Ref.]:[Check Periodo Ref.]]="Dentro",DATOS_[Conc.Sal.23]))))),
0)</f>
        <v>0</v>
      </c>
      <c r="AC32" s="111">
        <f t="array" ref="AC32">IFERROR(
MEDIAN((IF(DATOS_[[Sexo]:[Sexo]]=$B32,IF(DATOS_[[AGRUP. VALOR. PTO.]:[AGRUP. VALOR. PTO.]]=$B30,IF(DATOS_[[Check Periodo Ref.]:[Check Periodo Ref.]]="Dentro",DATOS_[Conc.Sal.24]))))),
0)</f>
        <v>0</v>
      </c>
      <c r="AD32" s="111">
        <f t="array" ref="AD32">IFERROR(
MEDIAN((IF(DATOS_[[Sexo]:[Sexo]]=$B32,IF(DATOS_[[AGRUP. VALOR. PTO.]:[AGRUP. VALOR. PTO.]]=$B30,IF(DATOS_[[Check Periodo Ref.]:[Check Periodo Ref.]]="Dentro",DATOS_[Conc.Sal.25]))))),
0)</f>
        <v>0</v>
      </c>
      <c r="AE32" s="111">
        <f t="array" ref="AE32">IFERROR(
MEDIAN((IF(DATOS_[[Sexo]:[Sexo]]=$B32,IF(DATOS_[[AGRUP. VALOR. PTO.]:[AGRUP. VALOR. PTO.]]=$B30,IF(DATOS_[[Check Periodo Ref.]:[Check Periodo Ref.]]="Dentro",DATOS_[Conc.Sal.26]))))),
0)</f>
        <v>0</v>
      </c>
      <c r="AF32" s="111">
        <f t="array" ref="AF32">IFERROR(
MEDIAN((IF(DATOS_[[Sexo]:[Sexo]]=$B32,IF(DATOS_[[AGRUP. VALOR. PTO.]:[AGRUP. VALOR. PTO.]]=$B30,IF(DATOS_[[Check Periodo Ref.]:[Check Periodo Ref.]]="Dentro",DATOS_[Conc.Sal.27]))))),
0)</f>
        <v>0</v>
      </c>
      <c r="AG32" s="111">
        <f t="array" ref="AG32">IFERROR(
MEDIAN((IF(DATOS_[[Sexo]:[Sexo]]=$B32,IF(DATOS_[[AGRUP. VALOR. PTO.]:[AGRUP. VALOR. PTO.]]=$B30,IF(DATOS_[[Check Periodo Ref.]:[Check Periodo Ref.]]="Dentro",DATOS_[Conc.Sal.28]))))),
0)</f>
        <v>0</v>
      </c>
      <c r="AH32" s="111">
        <f t="array" ref="AH32">IFERROR(
MEDIAN((IF(DATOS_[[Sexo]:[Sexo]]=$B32,IF(DATOS_[[AGRUP. VALOR. PTO.]:[AGRUP. VALOR. PTO.]]=$B30,IF(DATOS_[[Check Periodo Ref.]:[Check Periodo Ref.]]="Dentro",DATOS_[Conc.Sal.29]))))),
0)</f>
        <v>0</v>
      </c>
      <c r="AI32" s="111">
        <f t="array" ref="AI32">IFERROR(
MEDIAN((IF(DATOS_[[Sexo]:[Sexo]]=$B32,IF(DATOS_[[AGRUP. VALOR. PTO.]:[AGRUP. VALOR. PTO.]]=$B30,IF(DATOS_[[Check Periodo Ref.]:[Check Periodo Ref.]]="Dentro",DATOS_[Conc.Sal.30]))))),
0)</f>
        <v>0</v>
      </c>
      <c r="AJ32" s="112">
        <f t="array" ref="AJ32">IFERROR(
MEDIAN(IF(DATOS_[Sexo]=$B32,IF(DATOS_[AGRUP. VALOR. PTO.]=$B30,IF(DATOS_[Check Periodo Ref.]="Dentro",DATOS_[Tot COMPL.SAL Ef],FALSE)))),
0)</f>
        <v>0</v>
      </c>
      <c r="AK32" s="113">
        <f t="array" ref="AK32">IFERROR(
MEDIAN(IF(DATOS_[Sexo]=$B32,IF(DATOS_[AGRUP. VALOR. PTO.]=$B30,IF(DATOS_[Check Periodo Ref.]="Dentro",DATOS_[TOTAL SALARIO Ef],FALSE)))),
0)</f>
        <v>0</v>
      </c>
      <c r="AL32" s="114">
        <f t="array" ref="AL32">IFERROR(
MEDIAN((IF(DATOS_[[Sexo]:[Sexo]]=$B32,IF(DATOS_[[AGRUP. VALOR. PTO.]:[AGRUP. VALOR. PTO.]]=$B30,IF(DATOS_[[Check Periodo Ref.]:[Check Periodo Ref.]]="Dentro",DATOS_[C.Extra.01]))))),
0)</f>
        <v>0</v>
      </c>
      <c r="AM32" s="114">
        <f t="array" ref="AM32">IFERROR(
MEDIAN((IF(DATOS_[[Sexo]:[Sexo]]=$B32,IF(DATOS_[[AGRUP. VALOR. PTO.]:[AGRUP. VALOR. PTO.]]=$B30,IF(DATOS_[[Check Periodo Ref.]:[Check Periodo Ref.]]="Dentro",DATOS_[C.Extra.02]))))),
0)</f>
        <v>0</v>
      </c>
      <c r="AN32" s="114">
        <f t="array" ref="AN32">IFERROR(
MEDIAN((IF(DATOS_[[Sexo]:[Sexo]]=$B32,IF(DATOS_[[AGRUP. VALOR. PTO.]:[AGRUP. VALOR. PTO.]]=$B30,IF(DATOS_[[Check Periodo Ref.]:[Check Periodo Ref.]]="Dentro",DATOS_[C.Extra.03]))))),
0)</f>
        <v>0</v>
      </c>
      <c r="AO32" s="114">
        <f t="array" ref="AO32">IFERROR(
MEDIAN((IF(DATOS_[[Sexo]:[Sexo]]=$B32,IF(DATOS_[[AGRUP. VALOR. PTO.]:[AGRUP. VALOR. PTO.]]=$B30,IF(DATOS_[[Check Periodo Ref.]:[Check Periodo Ref.]]="Dentro",DATOS_[C.Extra.04]))))),
0)</f>
        <v>0</v>
      </c>
      <c r="AP32" s="114">
        <f t="array" ref="AP32">IFERROR(
MEDIAN((IF(DATOS_[[Sexo]:[Sexo]]=$B32,IF(DATOS_[[AGRUP. VALOR. PTO.]:[AGRUP. VALOR. PTO.]]=$B30,IF(DATOS_[[Check Periodo Ref.]:[Check Periodo Ref.]]="Dentro",DATOS_[C.Extra.05]))))),
0)</f>
        <v>0</v>
      </c>
      <c r="AQ32" s="115">
        <f t="array" ref="AQ32">IFERROR(
MEDIAN(IF(DATOS_[Sexo]=$B32,IF(DATOS_[AGRUP. VALOR. PTO.]=$B30,IF(DATOS_[Check Periodo Ref.]="Dentro",DATOS_[Tot Extrasalarial Ef],FALSE)))),
0)</f>
        <v>0</v>
      </c>
      <c r="AR32" s="116">
        <f t="array" ref="AR32">IFERROR(
MEDIAN(IF(DATOS_[Sexo]=$B32,IF(DATOS_[AGRUP. VALOR. PTO.]=$B30,IF(DATOS_[Check Periodo Ref.]="Dentro",DATOS_[TOTAL Retrib Ef],FALSE)))),
0)</f>
        <v>0</v>
      </c>
    </row>
    <row r="33" spans="1:44" ht="17.25" thickBot="1" x14ac:dyDescent="0.35">
      <c r="A33" s="42" t="str">
        <f t="shared" ref="A33" si="27">+A34</f>
        <v>[ocultar]</v>
      </c>
      <c r="B33" s="40" t="s">
        <v>305</v>
      </c>
      <c r="C33" s="109"/>
      <c r="D33" s="41"/>
      <c r="E33" s="119" t="str">
        <f t="shared" ref="E33:AR33" si="28">IFERROR((E34-E35)/E34,"")</f>
        <v/>
      </c>
      <c r="F33" s="123" t="str">
        <f t="shared" si="28"/>
        <v/>
      </c>
      <c r="G33" s="123" t="str">
        <f t="shared" si="28"/>
        <v/>
      </c>
      <c r="H33" s="123" t="str">
        <f t="shared" si="28"/>
        <v/>
      </c>
      <c r="I33" s="123" t="str">
        <f t="shared" si="28"/>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2" t="str">
        <f t="shared" si="28"/>
        <v/>
      </c>
      <c r="W33" s="122" t="str">
        <f t="shared" si="28"/>
        <v/>
      </c>
      <c r="X33" s="122" t="str">
        <f t="shared" si="28"/>
        <v/>
      </c>
      <c r="Y33" s="122"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4" t="str">
        <f t="shared" si="28"/>
        <v/>
      </c>
      <c r="AK33" s="128" t="str">
        <f t="shared" si="28"/>
        <v/>
      </c>
      <c r="AL33" s="125" t="str">
        <f t="shared" si="28"/>
        <v/>
      </c>
      <c r="AM33" s="125" t="str">
        <f t="shared" si="28"/>
        <v/>
      </c>
      <c r="AN33" s="125" t="str">
        <f t="shared" si="28"/>
        <v/>
      </c>
      <c r="AO33" s="125" t="str">
        <f t="shared" si="28"/>
        <v/>
      </c>
      <c r="AP33" s="125" t="str">
        <f t="shared" si="28"/>
        <v/>
      </c>
      <c r="AQ33" s="126" t="str">
        <f t="shared" si="28"/>
        <v/>
      </c>
      <c r="AR33" s="127" t="str">
        <f t="shared" si="28"/>
        <v/>
      </c>
    </row>
    <row r="34" spans="1:44" x14ac:dyDescent="0.3">
      <c r="A34" s="42" t="str">
        <f t="shared" ref="A34" si="29">+IF(C34+C35=0,"[ocultar]","")</f>
        <v>[ocultar]</v>
      </c>
      <c r="B34" s="34" t="s">
        <v>162</v>
      </c>
      <c r="C34" s="33">
        <f t="array" ref="C34">SUM(IF($B34=DATOS_[Sexo],
IF($B33=DATOS_[AGRUP. VALOR. PTO.],
IF("Dentro"=DATOS_[Check Periodo Ref.],
1/(COUNTIFS(DATOS_[Sexo],$B34,DATOS_[AGRUP. VALOR. PTO.],$B33,DATOS_[Check Periodo Ref.],"Dentro",DATOS_[id],DATOS_[id]))))))</f>
        <v>0</v>
      </c>
      <c r="D34" s="35">
        <f>COUNTIFS(DATOS_[AGRUP. VALOR. PTO.],$B33,DATOS_[Sexo],$B34,DATOS_[Check Periodo Ref.],"Dentro")</f>
        <v>0</v>
      </c>
      <c r="E34" s="110">
        <f t="array" ref="E34">IFERROR(
MEDIAN(IF(DATOS_[Sexo]=$B34,IF(DATOS_[AGRUP. VALOR. PTO.]=$B33,IF(DATOS_[Check Periodo Ref.]="Dentro",DATOS_[SALARIO BASE Ef],FALSE)))),
0)</f>
        <v>0</v>
      </c>
      <c r="F34" s="111">
        <f t="array" ref="F34">IFERROR(
MEDIAN((IF(DATOS_[[Sexo]:[Sexo]]=$B34,IF(DATOS_[[AGRUP. VALOR. PTO.]:[AGRUP. VALOR. PTO.]]=$B33,IF(DATOS_[[Check Periodo Ref.]:[Check Periodo Ref.]]="Dentro",DATOS_[Conc.Sal.01]))))),
0)</f>
        <v>0</v>
      </c>
      <c r="G34" s="111">
        <f t="array" ref="G34">IFERROR(
MEDIAN((IF(DATOS_[[Sexo]:[Sexo]]=$B34,IF(DATOS_[[AGRUP. VALOR. PTO.]:[AGRUP. VALOR. PTO.]]=$B33,IF(DATOS_[[Check Periodo Ref.]:[Check Periodo Ref.]]="Dentro",DATOS_[Conc.Sal.02]))))),
0)</f>
        <v>0</v>
      </c>
      <c r="H34" s="111">
        <f t="array" ref="H34">IFERROR(
MEDIAN((IF(DATOS_[[Sexo]:[Sexo]]=$B34,IF(DATOS_[[AGRUP. VALOR. PTO.]:[AGRUP. VALOR. PTO.]]=$B33,IF(DATOS_[[Check Periodo Ref.]:[Check Periodo Ref.]]="Dentro",DATOS_[Conc.Sal.03]))))),
0)</f>
        <v>0</v>
      </c>
      <c r="I34" s="111">
        <f t="array" ref="I34">IFERROR(
MEDIAN((IF(DATOS_[[Sexo]:[Sexo]]=$B34,IF(DATOS_[[AGRUP. VALOR. PTO.]:[AGRUP. VALOR. PTO.]]=$B33,IF(DATOS_[[Check Periodo Ref.]:[Check Periodo Ref.]]="Dentro",DATOS_[Conc.Sal.04]))))),
0)</f>
        <v>0</v>
      </c>
      <c r="J34" s="111">
        <f t="array" ref="J34">IFERROR(
MEDIAN((IF(DATOS_[[Sexo]:[Sexo]]=$B34,IF(DATOS_[[AGRUP. VALOR. PTO.]:[AGRUP. VALOR. PTO.]]=$B33,IF(DATOS_[[Check Periodo Ref.]:[Check Periodo Ref.]]="Dentro",DATOS_[Conc.Sal.05]))))),
0)</f>
        <v>0</v>
      </c>
      <c r="K34" s="111">
        <f t="array" ref="K34">IFERROR(
MEDIAN((IF(DATOS_[[Sexo]:[Sexo]]=$B34,IF(DATOS_[[AGRUP. VALOR. PTO.]:[AGRUP. VALOR. PTO.]]=$B33,IF(DATOS_[[Check Periodo Ref.]:[Check Periodo Ref.]]="Dentro",DATOS_[Conc.Sal.06]))))),
0)</f>
        <v>0</v>
      </c>
      <c r="L34" s="111">
        <f t="array" ref="L34">IFERROR(
MEDIAN((IF(DATOS_[[Sexo]:[Sexo]]=$B34,IF(DATOS_[[AGRUP. VALOR. PTO.]:[AGRUP. VALOR. PTO.]]=$B33,IF(DATOS_[[Check Periodo Ref.]:[Check Periodo Ref.]]="Dentro",DATOS_[Conc.Sal.07]))))),
0)</f>
        <v>0</v>
      </c>
      <c r="M34" s="111">
        <f t="array" ref="M34">IFERROR(
MEDIAN((IF(DATOS_[[Sexo]:[Sexo]]=$B34,IF(DATOS_[[AGRUP. VALOR. PTO.]:[AGRUP. VALOR. PTO.]]=$B33,IF(DATOS_[[Check Periodo Ref.]:[Check Periodo Ref.]]="Dentro",DATOS_[Conc.Sal.08]))))),
0)</f>
        <v>0</v>
      </c>
      <c r="N34" s="111">
        <f t="array" ref="N34">IFERROR(
MEDIAN((IF(DATOS_[[Sexo]:[Sexo]]=$B34,IF(DATOS_[[AGRUP. VALOR. PTO.]:[AGRUP. VALOR. PTO.]]=$B33,IF(DATOS_[[Check Periodo Ref.]:[Check Periodo Ref.]]="Dentro",DATOS_[Conc.Sal.09]))))),
0)</f>
        <v>0</v>
      </c>
      <c r="O34" s="111">
        <f t="array" ref="O34">IFERROR(
MEDIAN((IF(DATOS_[[Sexo]:[Sexo]]=$B34,IF(DATOS_[[AGRUP. VALOR. PTO.]:[AGRUP. VALOR. PTO.]]=$B33,IF(DATOS_[[Check Periodo Ref.]:[Check Periodo Ref.]]="Dentro",DATOS_[Conc.Sal.10]))))),
0)</f>
        <v>0</v>
      </c>
      <c r="P34" s="111">
        <f t="array" ref="P34">IFERROR(
MEDIAN((IF(DATOS_[[Sexo]:[Sexo]]=$B34,IF(DATOS_[[AGRUP. VALOR. PTO.]:[AGRUP. VALOR. PTO.]]=$B33,IF(DATOS_[[Check Periodo Ref.]:[Check Periodo Ref.]]="Dentro",DATOS_[Conc.Sal.11]))))),
0)</f>
        <v>0</v>
      </c>
      <c r="Q34" s="111">
        <f t="array" ref="Q34">IFERROR(
MEDIAN((IF(DATOS_[[Sexo]:[Sexo]]=$B34,IF(DATOS_[[AGRUP. VALOR. PTO.]:[AGRUP. VALOR. PTO.]]=$B33,IF(DATOS_[[Check Periodo Ref.]:[Check Periodo Ref.]]="Dentro",DATOS_[Conc.Sal.12]))))),
0)</f>
        <v>0</v>
      </c>
      <c r="R34" s="111">
        <f t="array" ref="R34">IFERROR(
MEDIAN((IF(DATOS_[[Sexo]:[Sexo]]=$B34,IF(DATOS_[[AGRUP. VALOR. PTO.]:[AGRUP. VALOR. PTO.]]=$B33,IF(DATOS_[[Check Periodo Ref.]:[Check Periodo Ref.]]="Dentro",DATOS_[Conc.Sal.13]))))),
0)</f>
        <v>0</v>
      </c>
      <c r="S34" s="111">
        <f t="array" ref="S34">IFERROR(
MEDIAN((IF(DATOS_[[Sexo]:[Sexo]]=$B34,IF(DATOS_[[AGRUP. VALOR. PTO.]:[AGRUP. VALOR. PTO.]]=$B33,IF(DATOS_[[Check Periodo Ref.]:[Check Periodo Ref.]]="Dentro",DATOS_[Conc.Sal.14]))))),
0)</f>
        <v>0</v>
      </c>
      <c r="T34" s="111">
        <f t="array" ref="T34">IFERROR(
MEDIAN((IF(DATOS_[[Sexo]:[Sexo]]=$B34,IF(DATOS_[[AGRUP. VALOR. PTO.]:[AGRUP. VALOR. PTO.]]=$B33,IF(DATOS_[[Check Periodo Ref.]:[Check Periodo Ref.]]="Dentro",DATOS_[Conc.Sal.15]))))),
0)</f>
        <v>0</v>
      </c>
      <c r="U34" s="111">
        <f t="array" ref="U34">IFERROR(
MEDIAN((IF(DATOS_[[Sexo]:[Sexo]]=$B34,IF(DATOS_[[AGRUP. VALOR. PTO.]:[AGRUP. VALOR. PTO.]]=$B33,IF(DATOS_[[Check Periodo Ref.]:[Check Periodo Ref.]]="Dentro",DATOS_[Conc.Sal.16]))))),
0)</f>
        <v>0</v>
      </c>
      <c r="V34" s="111">
        <f t="array" ref="V34">IFERROR(
MEDIAN((IF(DATOS_[[Sexo]:[Sexo]]=$B34,IF(DATOS_[[AGRUP. VALOR. PTO.]:[AGRUP. VALOR. PTO.]]=$B33,IF(DATOS_[[Check Periodo Ref.]:[Check Periodo Ref.]]="Dentro",DATOS_[Conc.Sal.17]))))),
0)</f>
        <v>0</v>
      </c>
      <c r="W34" s="111">
        <f t="array" ref="W34">IFERROR(
MEDIAN((IF(DATOS_[[Sexo]:[Sexo]]=$B34,IF(DATOS_[[AGRUP. VALOR. PTO.]:[AGRUP. VALOR. PTO.]]=$B33,IF(DATOS_[[Check Periodo Ref.]:[Check Periodo Ref.]]="Dentro",DATOS_[Conc.Sal.18]))))),
0)</f>
        <v>0</v>
      </c>
      <c r="X34" s="111">
        <f t="array" ref="X34">IFERROR(
MEDIAN((IF(DATOS_[[Sexo]:[Sexo]]=$B34,IF(DATOS_[[AGRUP. VALOR. PTO.]:[AGRUP. VALOR. PTO.]]=$B33,IF(DATOS_[[Check Periodo Ref.]:[Check Periodo Ref.]]="Dentro",DATOS_[Conc.Sal.19]))))),
0)</f>
        <v>0</v>
      </c>
      <c r="Y34" s="111">
        <f t="array" ref="Y34">IFERROR(
MEDIAN((IF(DATOS_[[Sexo]:[Sexo]]=$B34,IF(DATOS_[[AGRUP. VALOR. PTO.]:[AGRUP. VALOR. PTO.]]=$B33,IF(DATOS_[[Check Periodo Ref.]:[Check Periodo Ref.]]="Dentro",DATOS_[Conc.Sal.20]))))),
0)</f>
        <v>0</v>
      </c>
      <c r="Z34" s="111">
        <f t="array" ref="Z34">IFERROR(
MEDIAN((IF(DATOS_[[Sexo]:[Sexo]]=$B34,IF(DATOS_[[AGRUP. VALOR. PTO.]:[AGRUP. VALOR. PTO.]]=$B33,IF(DATOS_[[Check Periodo Ref.]:[Check Periodo Ref.]]="Dentro",DATOS_[Conc.Sal.21]))))),
0)</f>
        <v>0</v>
      </c>
      <c r="AA34" s="111">
        <f t="array" ref="AA34">IFERROR(
MEDIAN((IF(DATOS_[[Sexo]:[Sexo]]=$B34,IF(DATOS_[[AGRUP. VALOR. PTO.]:[AGRUP. VALOR. PTO.]]=$B33,IF(DATOS_[[Check Periodo Ref.]:[Check Periodo Ref.]]="Dentro",DATOS_[Conc.Sal.22]))))),
0)</f>
        <v>0</v>
      </c>
      <c r="AB34" s="111">
        <f t="array" ref="AB34">IFERROR(
MEDIAN((IF(DATOS_[[Sexo]:[Sexo]]=$B34,IF(DATOS_[[AGRUP. VALOR. PTO.]:[AGRUP. VALOR. PTO.]]=$B33,IF(DATOS_[[Check Periodo Ref.]:[Check Periodo Ref.]]="Dentro",DATOS_[Conc.Sal.23]))))),
0)</f>
        <v>0</v>
      </c>
      <c r="AC34" s="111">
        <f t="array" ref="AC34">IFERROR(
MEDIAN((IF(DATOS_[[Sexo]:[Sexo]]=$B34,IF(DATOS_[[AGRUP. VALOR. PTO.]:[AGRUP. VALOR. PTO.]]=$B33,IF(DATOS_[[Check Periodo Ref.]:[Check Periodo Ref.]]="Dentro",DATOS_[Conc.Sal.24]))))),
0)</f>
        <v>0</v>
      </c>
      <c r="AD34" s="111">
        <f t="array" ref="AD34">IFERROR(
MEDIAN((IF(DATOS_[[Sexo]:[Sexo]]=$B34,IF(DATOS_[[AGRUP. VALOR. PTO.]:[AGRUP. VALOR. PTO.]]=$B33,IF(DATOS_[[Check Periodo Ref.]:[Check Periodo Ref.]]="Dentro",DATOS_[Conc.Sal.25]))))),
0)</f>
        <v>0</v>
      </c>
      <c r="AE34" s="111">
        <f t="array" ref="AE34">IFERROR(
MEDIAN((IF(DATOS_[[Sexo]:[Sexo]]=$B34,IF(DATOS_[[AGRUP. VALOR. PTO.]:[AGRUP. VALOR. PTO.]]=$B33,IF(DATOS_[[Check Periodo Ref.]:[Check Periodo Ref.]]="Dentro",DATOS_[Conc.Sal.26]))))),
0)</f>
        <v>0</v>
      </c>
      <c r="AF34" s="111">
        <f t="array" ref="AF34">IFERROR(
MEDIAN((IF(DATOS_[[Sexo]:[Sexo]]=$B34,IF(DATOS_[[AGRUP. VALOR. PTO.]:[AGRUP. VALOR. PTO.]]=$B33,IF(DATOS_[[Check Periodo Ref.]:[Check Periodo Ref.]]="Dentro",DATOS_[Conc.Sal.27]))))),
0)</f>
        <v>0</v>
      </c>
      <c r="AG34" s="111">
        <f t="array" ref="AG34">IFERROR(
MEDIAN((IF(DATOS_[[Sexo]:[Sexo]]=$B34,IF(DATOS_[[AGRUP. VALOR. PTO.]:[AGRUP. VALOR. PTO.]]=$B33,IF(DATOS_[[Check Periodo Ref.]:[Check Periodo Ref.]]="Dentro",DATOS_[Conc.Sal.28]))))),
0)</f>
        <v>0</v>
      </c>
      <c r="AH34" s="111">
        <f t="array" ref="AH34">IFERROR(
MEDIAN((IF(DATOS_[[Sexo]:[Sexo]]=$B34,IF(DATOS_[[AGRUP. VALOR. PTO.]:[AGRUP. VALOR. PTO.]]=$B33,IF(DATOS_[[Check Periodo Ref.]:[Check Periodo Ref.]]="Dentro",DATOS_[Conc.Sal.29]))))),
0)</f>
        <v>0</v>
      </c>
      <c r="AI34" s="111">
        <f t="array" ref="AI34">IFERROR(
MEDIAN((IF(DATOS_[[Sexo]:[Sexo]]=$B34,IF(DATOS_[[AGRUP. VALOR. PTO.]:[AGRUP. VALOR. PTO.]]=$B33,IF(DATOS_[[Check Periodo Ref.]:[Check Periodo Ref.]]="Dentro",DATOS_[Conc.Sal.30]))))),
0)</f>
        <v>0</v>
      </c>
      <c r="AJ34" s="112">
        <f t="array" ref="AJ34">IFERROR(
MEDIAN(IF(DATOS_[Sexo]=$B34,IF(DATOS_[AGRUP. VALOR. PTO.]=$B33,IF(DATOS_[Check Periodo Ref.]="Dentro",DATOS_[Tot COMPL.SAL Ef],FALSE)))),
0)</f>
        <v>0</v>
      </c>
      <c r="AK34" s="113">
        <f t="array" ref="AK34">IFERROR(
MEDIAN(IF(DATOS_[Sexo]=$B34,IF(DATOS_[AGRUP. VALOR. PTO.]=$B33,IF(DATOS_[Check Periodo Ref.]="Dentro",DATOS_[TOTAL SALARIO Ef],FALSE)))),
0)</f>
        <v>0</v>
      </c>
      <c r="AL34" s="114">
        <f t="array" ref="AL34">IFERROR(
MEDIAN((IF(DATOS_[[Sexo]:[Sexo]]=$B34,IF(DATOS_[[AGRUP. VALOR. PTO.]:[AGRUP. VALOR. PTO.]]=$B33,IF(DATOS_[[Check Periodo Ref.]:[Check Periodo Ref.]]="Dentro",DATOS_[C.Extra.01]))))),
0)</f>
        <v>0</v>
      </c>
      <c r="AM34" s="114">
        <f t="array" ref="AM34">IFERROR(
MEDIAN((IF(DATOS_[[Sexo]:[Sexo]]=$B34,IF(DATOS_[[AGRUP. VALOR. PTO.]:[AGRUP. VALOR. PTO.]]=$B33,IF(DATOS_[[Check Periodo Ref.]:[Check Periodo Ref.]]="Dentro",DATOS_[C.Extra.02]))))),
0)</f>
        <v>0</v>
      </c>
      <c r="AN34" s="114">
        <f t="array" ref="AN34">IFERROR(
MEDIAN((IF(DATOS_[[Sexo]:[Sexo]]=$B34,IF(DATOS_[[AGRUP. VALOR. PTO.]:[AGRUP. VALOR. PTO.]]=$B33,IF(DATOS_[[Check Periodo Ref.]:[Check Periodo Ref.]]="Dentro",DATOS_[C.Extra.03]))))),
0)</f>
        <v>0</v>
      </c>
      <c r="AO34" s="114">
        <f t="array" ref="AO34">IFERROR(
MEDIAN((IF(DATOS_[[Sexo]:[Sexo]]=$B34,IF(DATOS_[[AGRUP. VALOR. PTO.]:[AGRUP. VALOR. PTO.]]=$B33,IF(DATOS_[[Check Periodo Ref.]:[Check Periodo Ref.]]="Dentro",DATOS_[C.Extra.04]))))),
0)</f>
        <v>0</v>
      </c>
      <c r="AP34" s="114">
        <f t="array" ref="AP34">IFERROR(
MEDIAN((IF(DATOS_[[Sexo]:[Sexo]]=$B34,IF(DATOS_[[AGRUP. VALOR. PTO.]:[AGRUP. VALOR. PTO.]]=$B33,IF(DATOS_[[Check Periodo Ref.]:[Check Periodo Ref.]]="Dentro",DATOS_[C.Extra.05]))))),
0)</f>
        <v>0</v>
      </c>
      <c r="AQ34" s="115">
        <f t="array" ref="AQ34">IFERROR(
MEDIAN(IF(DATOS_[Sexo]=$B34,IF(DATOS_[AGRUP. VALOR. PTO.]=$B33,IF(DATOS_[Check Periodo Ref.]="Dentro",DATOS_[Tot Extrasalarial Ef],FALSE)))),
0)</f>
        <v>0</v>
      </c>
      <c r="AR34" s="116">
        <f t="array" ref="AR34">IFERROR(
MEDIAN(IF(DATOS_[Sexo]=$B34,IF(DATOS_[AGRUP. VALOR. PTO.]=$B33,IF(DATOS_[Check Periodo Ref.]="Dentro",DATOS_[TOTAL Retrib Ef],FALSE)))),
0)</f>
        <v>0</v>
      </c>
    </row>
    <row r="35" spans="1:44" x14ac:dyDescent="0.3">
      <c r="A35" s="42" t="str">
        <f t="shared" ref="A35" si="30">+A34</f>
        <v>[ocultar]</v>
      </c>
      <c r="B35" s="34" t="s">
        <v>163</v>
      </c>
      <c r="C35" s="33">
        <f t="array" ref="C35">SUM(IF($B35=DATOS_[Sexo],
IF($B33=DATOS_[AGRUP. VALOR. PTO.],
IF("Dentro"=DATOS_[Check Periodo Ref.],
1/(COUNTIFS(DATOS_[Sexo],$B35,DATOS_[AGRUP. VALOR. PTO.],$B33,DATOS_[Check Periodo Ref.],"Dentro",DATOS_[id],DATOS_[id]))))))</f>
        <v>0</v>
      </c>
      <c r="D35" s="35">
        <f>COUNTIFS(DATOS_[AGRUP. VALOR. PTO.],$B33,DATOS_[Sexo],$B35,DATOS_[Check Periodo Ref.],"Dentro")</f>
        <v>0</v>
      </c>
      <c r="E35" s="110">
        <f t="array" ref="E35">IFERROR(
MEDIAN(IF(DATOS_[Sexo]=$B35,IF(DATOS_[AGRUP. VALOR. PTO.]=$B33,IF(DATOS_[Check Periodo Ref.]="Dentro",DATOS_[SALARIO BASE Ef],FALSE)))),
0)</f>
        <v>0</v>
      </c>
      <c r="F35" s="111">
        <f t="array" ref="F35">IFERROR(
MEDIAN((IF(DATOS_[[Sexo]:[Sexo]]=$B35,IF(DATOS_[[AGRUP. VALOR. PTO.]:[AGRUP. VALOR. PTO.]]=$B33,IF(DATOS_[[Check Periodo Ref.]:[Check Periodo Ref.]]="Dentro",DATOS_[Conc.Sal.01]))))),
0)</f>
        <v>0</v>
      </c>
      <c r="G35" s="111">
        <f t="array" ref="G35">IFERROR(
MEDIAN((IF(DATOS_[[Sexo]:[Sexo]]=$B35,IF(DATOS_[[AGRUP. VALOR. PTO.]:[AGRUP. VALOR. PTO.]]=$B33,IF(DATOS_[[Check Periodo Ref.]:[Check Periodo Ref.]]="Dentro",DATOS_[Conc.Sal.02]))))),
0)</f>
        <v>0</v>
      </c>
      <c r="H35" s="111">
        <f t="array" ref="H35">IFERROR(
MEDIAN((IF(DATOS_[[Sexo]:[Sexo]]=$B35,IF(DATOS_[[AGRUP. VALOR. PTO.]:[AGRUP. VALOR. PTO.]]=$B33,IF(DATOS_[[Check Periodo Ref.]:[Check Periodo Ref.]]="Dentro",DATOS_[Conc.Sal.03]))))),
0)</f>
        <v>0</v>
      </c>
      <c r="I35" s="111">
        <f t="array" ref="I35">IFERROR(
MEDIAN((IF(DATOS_[[Sexo]:[Sexo]]=$B35,IF(DATOS_[[AGRUP. VALOR. PTO.]:[AGRUP. VALOR. PTO.]]=$B33,IF(DATOS_[[Check Periodo Ref.]:[Check Periodo Ref.]]="Dentro",DATOS_[Conc.Sal.04]))))),
0)</f>
        <v>0</v>
      </c>
      <c r="J35" s="111">
        <f t="array" ref="J35">IFERROR(
MEDIAN((IF(DATOS_[[Sexo]:[Sexo]]=$B35,IF(DATOS_[[AGRUP. VALOR. PTO.]:[AGRUP. VALOR. PTO.]]=$B33,IF(DATOS_[[Check Periodo Ref.]:[Check Periodo Ref.]]="Dentro",DATOS_[Conc.Sal.05]))))),
0)</f>
        <v>0</v>
      </c>
      <c r="K35" s="111">
        <f t="array" ref="K35">IFERROR(
MEDIAN((IF(DATOS_[[Sexo]:[Sexo]]=$B35,IF(DATOS_[[AGRUP. VALOR. PTO.]:[AGRUP. VALOR. PTO.]]=$B33,IF(DATOS_[[Check Periodo Ref.]:[Check Periodo Ref.]]="Dentro",DATOS_[Conc.Sal.06]))))),
0)</f>
        <v>0</v>
      </c>
      <c r="L35" s="111">
        <f t="array" ref="L35">IFERROR(
MEDIAN((IF(DATOS_[[Sexo]:[Sexo]]=$B35,IF(DATOS_[[AGRUP. VALOR. PTO.]:[AGRUP. VALOR. PTO.]]=$B33,IF(DATOS_[[Check Periodo Ref.]:[Check Periodo Ref.]]="Dentro",DATOS_[Conc.Sal.07]))))),
0)</f>
        <v>0</v>
      </c>
      <c r="M35" s="111">
        <f t="array" ref="M35">IFERROR(
MEDIAN((IF(DATOS_[[Sexo]:[Sexo]]=$B35,IF(DATOS_[[AGRUP. VALOR. PTO.]:[AGRUP. VALOR. PTO.]]=$B33,IF(DATOS_[[Check Periodo Ref.]:[Check Periodo Ref.]]="Dentro",DATOS_[Conc.Sal.08]))))),
0)</f>
        <v>0</v>
      </c>
      <c r="N35" s="111">
        <f t="array" ref="N35">IFERROR(
MEDIAN((IF(DATOS_[[Sexo]:[Sexo]]=$B35,IF(DATOS_[[AGRUP. VALOR. PTO.]:[AGRUP. VALOR. PTO.]]=$B33,IF(DATOS_[[Check Periodo Ref.]:[Check Periodo Ref.]]="Dentro",DATOS_[Conc.Sal.09]))))),
0)</f>
        <v>0</v>
      </c>
      <c r="O35" s="111">
        <f t="array" ref="O35">IFERROR(
MEDIAN((IF(DATOS_[[Sexo]:[Sexo]]=$B35,IF(DATOS_[[AGRUP. VALOR. PTO.]:[AGRUP. VALOR. PTO.]]=$B33,IF(DATOS_[[Check Periodo Ref.]:[Check Periodo Ref.]]="Dentro",DATOS_[Conc.Sal.10]))))),
0)</f>
        <v>0</v>
      </c>
      <c r="P35" s="111">
        <f t="array" ref="P35">IFERROR(
MEDIAN((IF(DATOS_[[Sexo]:[Sexo]]=$B35,IF(DATOS_[[AGRUP. VALOR. PTO.]:[AGRUP. VALOR. PTO.]]=$B33,IF(DATOS_[[Check Periodo Ref.]:[Check Periodo Ref.]]="Dentro",DATOS_[Conc.Sal.11]))))),
0)</f>
        <v>0</v>
      </c>
      <c r="Q35" s="111">
        <f t="array" ref="Q35">IFERROR(
MEDIAN((IF(DATOS_[[Sexo]:[Sexo]]=$B35,IF(DATOS_[[AGRUP. VALOR. PTO.]:[AGRUP. VALOR. PTO.]]=$B33,IF(DATOS_[[Check Periodo Ref.]:[Check Periodo Ref.]]="Dentro",DATOS_[Conc.Sal.12]))))),
0)</f>
        <v>0</v>
      </c>
      <c r="R35" s="111">
        <f t="array" ref="R35">IFERROR(
MEDIAN((IF(DATOS_[[Sexo]:[Sexo]]=$B35,IF(DATOS_[[AGRUP. VALOR. PTO.]:[AGRUP. VALOR. PTO.]]=$B33,IF(DATOS_[[Check Periodo Ref.]:[Check Periodo Ref.]]="Dentro",DATOS_[Conc.Sal.13]))))),
0)</f>
        <v>0</v>
      </c>
      <c r="S35" s="111">
        <f t="array" ref="S35">IFERROR(
MEDIAN((IF(DATOS_[[Sexo]:[Sexo]]=$B35,IF(DATOS_[[AGRUP. VALOR. PTO.]:[AGRUP. VALOR. PTO.]]=$B33,IF(DATOS_[[Check Periodo Ref.]:[Check Periodo Ref.]]="Dentro",DATOS_[Conc.Sal.14]))))),
0)</f>
        <v>0</v>
      </c>
      <c r="T35" s="111">
        <f t="array" ref="T35">IFERROR(
MEDIAN((IF(DATOS_[[Sexo]:[Sexo]]=$B35,IF(DATOS_[[AGRUP. VALOR. PTO.]:[AGRUP. VALOR. PTO.]]=$B33,IF(DATOS_[[Check Periodo Ref.]:[Check Periodo Ref.]]="Dentro",DATOS_[Conc.Sal.15]))))),
0)</f>
        <v>0</v>
      </c>
      <c r="U35" s="111">
        <f t="array" ref="U35">IFERROR(
MEDIAN((IF(DATOS_[[Sexo]:[Sexo]]=$B35,IF(DATOS_[[AGRUP. VALOR. PTO.]:[AGRUP. VALOR. PTO.]]=$B33,IF(DATOS_[[Check Periodo Ref.]:[Check Periodo Ref.]]="Dentro",DATOS_[Conc.Sal.16]))))),
0)</f>
        <v>0</v>
      </c>
      <c r="V35" s="111">
        <f t="array" ref="V35">IFERROR(
MEDIAN((IF(DATOS_[[Sexo]:[Sexo]]=$B35,IF(DATOS_[[AGRUP. VALOR. PTO.]:[AGRUP. VALOR. PTO.]]=$B33,IF(DATOS_[[Check Periodo Ref.]:[Check Periodo Ref.]]="Dentro",DATOS_[Conc.Sal.17]))))),
0)</f>
        <v>0</v>
      </c>
      <c r="W35" s="111">
        <f t="array" ref="W35">IFERROR(
MEDIAN((IF(DATOS_[[Sexo]:[Sexo]]=$B35,IF(DATOS_[[AGRUP. VALOR. PTO.]:[AGRUP. VALOR. PTO.]]=$B33,IF(DATOS_[[Check Periodo Ref.]:[Check Periodo Ref.]]="Dentro",DATOS_[Conc.Sal.18]))))),
0)</f>
        <v>0</v>
      </c>
      <c r="X35" s="111">
        <f t="array" ref="X35">IFERROR(
MEDIAN((IF(DATOS_[[Sexo]:[Sexo]]=$B35,IF(DATOS_[[AGRUP. VALOR. PTO.]:[AGRUP. VALOR. PTO.]]=$B33,IF(DATOS_[[Check Periodo Ref.]:[Check Periodo Ref.]]="Dentro",DATOS_[Conc.Sal.19]))))),
0)</f>
        <v>0</v>
      </c>
      <c r="Y35" s="111">
        <f t="array" ref="Y35">IFERROR(
MEDIAN((IF(DATOS_[[Sexo]:[Sexo]]=$B35,IF(DATOS_[[AGRUP. VALOR. PTO.]:[AGRUP. VALOR. PTO.]]=$B33,IF(DATOS_[[Check Periodo Ref.]:[Check Periodo Ref.]]="Dentro",DATOS_[Conc.Sal.20]))))),
0)</f>
        <v>0</v>
      </c>
      <c r="Z35" s="111">
        <f t="array" ref="Z35">IFERROR(
MEDIAN((IF(DATOS_[[Sexo]:[Sexo]]=$B35,IF(DATOS_[[AGRUP. VALOR. PTO.]:[AGRUP. VALOR. PTO.]]=$B33,IF(DATOS_[[Check Periodo Ref.]:[Check Periodo Ref.]]="Dentro",DATOS_[Conc.Sal.21]))))),
0)</f>
        <v>0</v>
      </c>
      <c r="AA35" s="111">
        <f t="array" ref="AA35">IFERROR(
MEDIAN((IF(DATOS_[[Sexo]:[Sexo]]=$B35,IF(DATOS_[[AGRUP. VALOR. PTO.]:[AGRUP. VALOR. PTO.]]=$B33,IF(DATOS_[[Check Periodo Ref.]:[Check Periodo Ref.]]="Dentro",DATOS_[Conc.Sal.22]))))),
0)</f>
        <v>0</v>
      </c>
      <c r="AB35" s="111">
        <f t="array" ref="AB35">IFERROR(
MEDIAN((IF(DATOS_[[Sexo]:[Sexo]]=$B35,IF(DATOS_[[AGRUP. VALOR. PTO.]:[AGRUP. VALOR. PTO.]]=$B33,IF(DATOS_[[Check Periodo Ref.]:[Check Periodo Ref.]]="Dentro",DATOS_[Conc.Sal.23]))))),
0)</f>
        <v>0</v>
      </c>
      <c r="AC35" s="111">
        <f t="array" ref="AC35">IFERROR(
MEDIAN((IF(DATOS_[[Sexo]:[Sexo]]=$B35,IF(DATOS_[[AGRUP. VALOR. PTO.]:[AGRUP. VALOR. PTO.]]=$B33,IF(DATOS_[[Check Periodo Ref.]:[Check Periodo Ref.]]="Dentro",DATOS_[Conc.Sal.24]))))),
0)</f>
        <v>0</v>
      </c>
      <c r="AD35" s="111">
        <f t="array" ref="AD35">IFERROR(
MEDIAN((IF(DATOS_[[Sexo]:[Sexo]]=$B35,IF(DATOS_[[AGRUP. VALOR. PTO.]:[AGRUP. VALOR. PTO.]]=$B33,IF(DATOS_[[Check Periodo Ref.]:[Check Periodo Ref.]]="Dentro",DATOS_[Conc.Sal.25]))))),
0)</f>
        <v>0</v>
      </c>
      <c r="AE35" s="111">
        <f t="array" ref="AE35">IFERROR(
MEDIAN((IF(DATOS_[[Sexo]:[Sexo]]=$B35,IF(DATOS_[[AGRUP. VALOR. PTO.]:[AGRUP. VALOR. PTO.]]=$B33,IF(DATOS_[[Check Periodo Ref.]:[Check Periodo Ref.]]="Dentro",DATOS_[Conc.Sal.26]))))),
0)</f>
        <v>0</v>
      </c>
      <c r="AF35" s="111">
        <f t="array" ref="AF35">IFERROR(
MEDIAN((IF(DATOS_[[Sexo]:[Sexo]]=$B35,IF(DATOS_[[AGRUP. VALOR. PTO.]:[AGRUP. VALOR. PTO.]]=$B33,IF(DATOS_[[Check Periodo Ref.]:[Check Periodo Ref.]]="Dentro",DATOS_[Conc.Sal.27]))))),
0)</f>
        <v>0</v>
      </c>
      <c r="AG35" s="111">
        <f t="array" ref="AG35">IFERROR(
MEDIAN((IF(DATOS_[[Sexo]:[Sexo]]=$B35,IF(DATOS_[[AGRUP. VALOR. PTO.]:[AGRUP. VALOR. PTO.]]=$B33,IF(DATOS_[[Check Periodo Ref.]:[Check Periodo Ref.]]="Dentro",DATOS_[Conc.Sal.28]))))),
0)</f>
        <v>0</v>
      </c>
      <c r="AH35" s="111">
        <f t="array" ref="AH35">IFERROR(
MEDIAN((IF(DATOS_[[Sexo]:[Sexo]]=$B35,IF(DATOS_[[AGRUP. VALOR. PTO.]:[AGRUP. VALOR. PTO.]]=$B33,IF(DATOS_[[Check Periodo Ref.]:[Check Periodo Ref.]]="Dentro",DATOS_[Conc.Sal.29]))))),
0)</f>
        <v>0</v>
      </c>
      <c r="AI35" s="111">
        <f t="array" ref="AI35">IFERROR(
MEDIAN((IF(DATOS_[[Sexo]:[Sexo]]=$B35,IF(DATOS_[[AGRUP. VALOR. PTO.]:[AGRUP. VALOR. PTO.]]=$B33,IF(DATOS_[[Check Periodo Ref.]:[Check Periodo Ref.]]="Dentro",DATOS_[Conc.Sal.30]))))),
0)</f>
        <v>0</v>
      </c>
      <c r="AJ35" s="112">
        <f t="array" ref="AJ35">IFERROR(
MEDIAN(IF(DATOS_[Sexo]=$B35,IF(DATOS_[AGRUP. VALOR. PTO.]=$B33,IF(DATOS_[Check Periodo Ref.]="Dentro",DATOS_[Tot COMPL.SAL Ef],FALSE)))),
0)</f>
        <v>0</v>
      </c>
      <c r="AK35" s="113">
        <f t="array" ref="AK35">IFERROR(
MEDIAN(IF(DATOS_[Sexo]=$B35,IF(DATOS_[AGRUP. VALOR. PTO.]=$B33,IF(DATOS_[Check Periodo Ref.]="Dentro",DATOS_[TOTAL SALARIO Ef],FALSE)))),
0)</f>
        <v>0</v>
      </c>
      <c r="AL35" s="114">
        <f t="array" ref="AL35">IFERROR(
MEDIAN((IF(DATOS_[[Sexo]:[Sexo]]=$B35,IF(DATOS_[[AGRUP. VALOR. PTO.]:[AGRUP. VALOR. PTO.]]=$B33,IF(DATOS_[[Check Periodo Ref.]:[Check Periodo Ref.]]="Dentro",DATOS_[C.Extra.01]))))),
0)</f>
        <v>0</v>
      </c>
      <c r="AM35" s="114">
        <f t="array" ref="AM35">IFERROR(
MEDIAN((IF(DATOS_[[Sexo]:[Sexo]]=$B35,IF(DATOS_[[AGRUP. VALOR. PTO.]:[AGRUP. VALOR. PTO.]]=$B33,IF(DATOS_[[Check Periodo Ref.]:[Check Periodo Ref.]]="Dentro",DATOS_[C.Extra.02]))))),
0)</f>
        <v>0</v>
      </c>
      <c r="AN35" s="114">
        <f t="array" ref="AN35">IFERROR(
MEDIAN((IF(DATOS_[[Sexo]:[Sexo]]=$B35,IF(DATOS_[[AGRUP. VALOR. PTO.]:[AGRUP. VALOR. PTO.]]=$B33,IF(DATOS_[[Check Periodo Ref.]:[Check Periodo Ref.]]="Dentro",DATOS_[C.Extra.03]))))),
0)</f>
        <v>0</v>
      </c>
      <c r="AO35" s="114">
        <f t="array" ref="AO35">IFERROR(
MEDIAN((IF(DATOS_[[Sexo]:[Sexo]]=$B35,IF(DATOS_[[AGRUP. VALOR. PTO.]:[AGRUP. VALOR. PTO.]]=$B33,IF(DATOS_[[Check Periodo Ref.]:[Check Periodo Ref.]]="Dentro",DATOS_[C.Extra.04]))))),
0)</f>
        <v>0</v>
      </c>
      <c r="AP35" s="114">
        <f t="array" ref="AP35">IFERROR(
MEDIAN((IF(DATOS_[[Sexo]:[Sexo]]=$B35,IF(DATOS_[[AGRUP. VALOR. PTO.]:[AGRUP. VALOR. PTO.]]=$B33,IF(DATOS_[[Check Periodo Ref.]:[Check Periodo Ref.]]="Dentro",DATOS_[C.Extra.05]))))),
0)</f>
        <v>0</v>
      </c>
      <c r="AQ35" s="115">
        <f t="array" ref="AQ35">IFERROR(
MEDIAN(IF(DATOS_[Sexo]=$B35,IF(DATOS_[AGRUP. VALOR. PTO.]=$B33,IF(DATOS_[Check Periodo Ref.]="Dentro",DATOS_[Tot Extrasalarial Ef],FALSE)))),
0)</f>
        <v>0</v>
      </c>
      <c r="AR35" s="116">
        <f t="array" ref="AR35">IFERROR(
MEDIAN(IF(DATOS_[Sexo]=$B35,IF(DATOS_[AGRUP. VALOR. PTO.]=$B33,IF(DATOS_[Check Periodo Ref.]="Dentro",DATOS_[TOTAL Retrib Ef],FALSE)))),
0)</f>
        <v>0</v>
      </c>
    </row>
    <row r="36" spans="1:44" ht="17.25" thickBot="1" x14ac:dyDescent="0.35">
      <c r="A36" s="42" t="str">
        <f t="shared" ref="A36" si="31">+A37</f>
        <v>[ocultar]</v>
      </c>
      <c r="B36" s="40" t="s">
        <v>302</v>
      </c>
      <c r="C36" s="109"/>
      <c r="D36" s="41"/>
      <c r="E36" s="119" t="str">
        <f t="shared" ref="E36:AR36" si="32">IFERROR((E37-E38)/E37,"")</f>
        <v/>
      </c>
      <c r="F36" s="123" t="str">
        <f t="shared" si="32"/>
        <v/>
      </c>
      <c r="G36" s="123" t="str">
        <f t="shared" si="32"/>
        <v/>
      </c>
      <c r="H36" s="123" t="str">
        <f t="shared" si="32"/>
        <v/>
      </c>
      <c r="I36" s="123" t="str">
        <f t="shared" si="32"/>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2" t="str">
        <f t="shared" si="32"/>
        <v/>
      </c>
      <c r="W36" s="122" t="str">
        <f t="shared" si="32"/>
        <v/>
      </c>
      <c r="X36" s="122" t="str">
        <f t="shared" si="32"/>
        <v/>
      </c>
      <c r="Y36" s="122"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4" t="str">
        <f t="shared" si="32"/>
        <v/>
      </c>
      <c r="AK36" s="128" t="str">
        <f t="shared" si="32"/>
        <v/>
      </c>
      <c r="AL36" s="125" t="str">
        <f t="shared" si="32"/>
        <v/>
      </c>
      <c r="AM36" s="125" t="str">
        <f t="shared" si="32"/>
        <v/>
      </c>
      <c r="AN36" s="125" t="str">
        <f t="shared" si="32"/>
        <v/>
      </c>
      <c r="AO36" s="125" t="str">
        <f t="shared" si="32"/>
        <v/>
      </c>
      <c r="AP36" s="125" t="str">
        <f t="shared" si="32"/>
        <v/>
      </c>
      <c r="AQ36" s="126" t="str">
        <f t="shared" si="32"/>
        <v/>
      </c>
      <c r="AR36" s="127" t="str">
        <f t="shared" si="32"/>
        <v/>
      </c>
    </row>
    <row r="37" spans="1:44" x14ac:dyDescent="0.3">
      <c r="A37" s="42" t="str">
        <f t="shared" ref="A37" si="33">+IF(C37+C38=0,"[ocultar]","")</f>
        <v>[ocultar]</v>
      </c>
      <c r="B37" s="34" t="s">
        <v>162</v>
      </c>
      <c r="C37" s="33">
        <f t="array" ref="C37">SUM(IF($B37=DATOS_[Sexo],
IF($B36=DATOS_[AGRUP. VALOR. PTO.],
IF("Dentro"=DATOS_[Check Periodo Ref.],
1/(COUNTIFS(DATOS_[Sexo],$B37,DATOS_[AGRUP. VALOR. PTO.],$B36,DATOS_[Check Periodo Ref.],"Dentro",DATOS_[id],DATOS_[id]))))))</f>
        <v>0</v>
      </c>
      <c r="D37" s="35">
        <f>COUNTIFS(DATOS_[AGRUP. VALOR. PTO.],$B36,DATOS_[Sexo],$B37,DATOS_[Check Periodo Ref.],"Dentro")</f>
        <v>0</v>
      </c>
      <c r="E37" s="110">
        <f t="array" ref="E37">IFERROR(
MEDIAN(IF(DATOS_[Sexo]=$B37,IF(DATOS_[AGRUP. VALOR. PTO.]=$B36,IF(DATOS_[Check Periodo Ref.]="Dentro",DATOS_[SALARIO BASE Ef],FALSE)))),
0)</f>
        <v>0</v>
      </c>
      <c r="F37" s="111">
        <f t="array" ref="F37">IFERROR(
MEDIAN((IF(DATOS_[[Sexo]:[Sexo]]=$B37,IF(DATOS_[[AGRUP. VALOR. PTO.]:[AGRUP. VALOR. PTO.]]=$B36,IF(DATOS_[[Check Periodo Ref.]:[Check Periodo Ref.]]="Dentro",DATOS_[Conc.Sal.01]))))),
0)</f>
        <v>0</v>
      </c>
      <c r="G37" s="111">
        <f t="array" ref="G37">IFERROR(
MEDIAN((IF(DATOS_[[Sexo]:[Sexo]]=$B37,IF(DATOS_[[AGRUP. VALOR. PTO.]:[AGRUP. VALOR. PTO.]]=$B36,IF(DATOS_[[Check Periodo Ref.]:[Check Periodo Ref.]]="Dentro",DATOS_[Conc.Sal.02]))))),
0)</f>
        <v>0</v>
      </c>
      <c r="H37" s="111">
        <f t="array" ref="H37">IFERROR(
MEDIAN((IF(DATOS_[[Sexo]:[Sexo]]=$B37,IF(DATOS_[[AGRUP. VALOR. PTO.]:[AGRUP. VALOR. PTO.]]=$B36,IF(DATOS_[[Check Periodo Ref.]:[Check Periodo Ref.]]="Dentro",DATOS_[Conc.Sal.03]))))),
0)</f>
        <v>0</v>
      </c>
      <c r="I37" s="111">
        <f t="array" ref="I37">IFERROR(
MEDIAN((IF(DATOS_[[Sexo]:[Sexo]]=$B37,IF(DATOS_[[AGRUP. VALOR. PTO.]:[AGRUP. VALOR. PTO.]]=$B36,IF(DATOS_[[Check Periodo Ref.]:[Check Periodo Ref.]]="Dentro",DATOS_[Conc.Sal.04]))))),
0)</f>
        <v>0</v>
      </c>
      <c r="J37" s="111">
        <f t="array" ref="J37">IFERROR(
MEDIAN((IF(DATOS_[[Sexo]:[Sexo]]=$B37,IF(DATOS_[[AGRUP. VALOR. PTO.]:[AGRUP. VALOR. PTO.]]=$B36,IF(DATOS_[[Check Periodo Ref.]:[Check Periodo Ref.]]="Dentro",DATOS_[Conc.Sal.05]))))),
0)</f>
        <v>0</v>
      </c>
      <c r="K37" s="111">
        <f t="array" ref="K37">IFERROR(
MEDIAN((IF(DATOS_[[Sexo]:[Sexo]]=$B37,IF(DATOS_[[AGRUP. VALOR. PTO.]:[AGRUP. VALOR. PTO.]]=$B36,IF(DATOS_[[Check Periodo Ref.]:[Check Periodo Ref.]]="Dentro",DATOS_[Conc.Sal.06]))))),
0)</f>
        <v>0</v>
      </c>
      <c r="L37" s="111">
        <f t="array" ref="L37">IFERROR(
MEDIAN((IF(DATOS_[[Sexo]:[Sexo]]=$B37,IF(DATOS_[[AGRUP. VALOR. PTO.]:[AGRUP. VALOR. PTO.]]=$B36,IF(DATOS_[[Check Periodo Ref.]:[Check Periodo Ref.]]="Dentro",DATOS_[Conc.Sal.07]))))),
0)</f>
        <v>0</v>
      </c>
      <c r="M37" s="111">
        <f t="array" ref="M37">IFERROR(
MEDIAN((IF(DATOS_[[Sexo]:[Sexo]]=$B37,IF(DATOS_[[AGRUP. VALOR. PTO.]:[AGRUP. VALOR. PTO.]]=$B36,IF(DATOS_[[Check Periodo Ref.]:[Check Periodo Ref.]]="Dentro",DATOS_[Conc.Sal.08]))))),
0)</f>
        <v>0</v>
      </c>
      <c r="N37" s="111">
        <f t="array" ref="N37">IFERROR(
MEDIAN((IF(DATOS_[[Sexo]:[Sexo]]=$B37,IF(DATOS_[[AGRUP. VALOR. PTO.]:[AGRUP. VALOR. PTO.]]=$B36,IF(DATOS_[[Check Periodo Ref.]:[Check Periodo Ref.]]="Dentro",DATOS_[Conc.Sal.09]))))),
0)</f>
        <v>0</v>
      </c>
      <c r="O37" s="111">
        <f t="array" ref="O37">IFERROR(
MEDIAN((IF(DATOS_[[Sexo]:[Sexo]]=$B37,IF(DATOS_[[AGRUP. VALOR. PTO.]:[AGRUP. VALOR. PTO.]]=$B36,IF(DATOS_[[Check Periodo Ref.]:[Check Periodo Ref.]]="Dentro",DATOS_[Conc.Sal.10]))))),
0)</f>
        <v>0</v>
      </c>
      <c r="P37" s="111">
        <f t="array" ref="P37">IFERROR(
MEDIAN((IF(DATOS_[[Sexo]:[Sexo]]=$B37,IF(DATOS_[[AGRUP. VALOR. PTO.]:[AGRUP. VALOR. PTO.]]=$B36,IF(DATOS_[[Check Periodo Ref.]:[Check Periodo Ref.]]="Dentro",DATOS_[Conc.Sal.11]))))),
0)</f>
        <v>0</v>
      </c>
      <c r="Q37" s="111">
        <f t="array" ref="Q37">IFERROR(
MEDIAN((IF(DATOS_[[Sexo]:[Sexo]]=$B37,IF(DATOS_[[AGRUP. VALOR. PTO.]:[AGRUP. VALOR. PTO.]]=$B36,IF(DATOS_[[Check Periodo Ref.]:[Check Periodo Ref.]]="Dentro",DATOS_[Conc.Sal.12]))))),
0)</f>
        <v>0</v>
      </c>
      <c r="R37" s="111">
        <f t="array" ref="R37">IFERROR(
MEDIAN((IF(DATOS_[[Sexo]:[Sexo]]=$B37,IF(DATOS_[[AGRUP. VALOR. PTO.]:[AGRUP. VALOR. PTO.]]=$B36,IF(DATOS_[[Check Periodo Ref.]:[Check Periodo Ref.]]="Dentro",DATOS_[Conc.Sal.13]))))),
0)</f>
        <v>0</v>
      </c>
      <c r="S37" s="111">
        <f t="array" ref="S37">IFERROR(
MEDIAN((IF(DATOS_[[Sexo]:[Sexo]]=$B37,IF(DATOS_[[AGRUP. VALOR. PTO.]:[AGRUP. VALOR. PTO.]]=$B36,IF(DATOS_[[Check Periodo Ref.]:[Check Periodo Ref.]]="Dentro",DATOS_[Conc.Sal.14]))))),
0)</f>
        <v>0</v>
      </c>
      <c r="T37" s="111">
        <f t="array" ref="T37">IFERROR(
MEDIAN((IF(DATOS_[[Sexo]:[Sexo]]=$B37,IF(DATOS_[[AGRUP. VALOR. PTO.]:[AGRUP. VALOR. PTO.]]=$B36,IF(DATOS_[[Check Periodo Ref.]:[Check Periodo Ref.]]="Dentro",DATOS_[Conc.Sal.15]))))),
0)</f>
        <v>0</v>
      </c>
      <c r="U37" s="111">
        <f t="array" ref="U37">IFERROR(
MEDIAN((IF(DATOS_[[Sexo]:[Sexo]]=$B37,IF(DATOS_[[AGRUP. VALOR. PTO.]:[AGRUP. VALOR. PTO.]]=$B36,IF(DATOS_[[Check Periodo Ref.]:[Check Periodo Ref.]]="Dentro",DATOS_[Conc.Sal.16]))))),
0)</f>
        <v>0</v>
      </c>
      <c r="V37" s="111">
        <f t="array" ref="V37">IFERROR(
MEDIAN((IF(DATOS_[[Sexo]:[Sexo]]=$B37,IF(DATOS_[[AGRUP. VALOR. PTO.]:[AGRUP. VALOR. PTO.]]=$B36,IF(DATOS_[[Check Periodo Ref.]:[Check Periodo Ref.]]="Dentro",DATOS_[Conc.Sal.17]))))),
0)</f>
        <v>0</v>
      </c>
      <c r="W37" s="111">
        <f t="array" ref="W37">IFERROR(
MEDIAN((IF(DATOS_[[Sexo]:[Sexo]]=$B37,IF(DATOS_[[AGRUP. VALOR. PTO.]:[AGRUP. VALOR. PTO.]]=$B36,IF(DATOS_[[Check Periodo Ref.]:[Check Periodo Ref.]]="Dentro",DATOS_[Conc.Sal.18]))))),
0)</f>
        <v>0</v>
      </c>
      <c r="X37" s="111">
        <f t="array" ref="X37">IFERROR(
MEDIAN((IF(DATOS_[[Sexo]:[Sexo]]=$B37,IF(DATOS_[[AGRUP. VALOR. PTO.]:[AGRUP. VALOR. PTO.]]=$B36,IF(DATOS_[[Check Periodo Ref.]:[Check Periodo Ref.]]="Dentro",DATOS_[Conc.Sal.19]))))),
0)</f>
        <v>0</v>
      </c>
      <c r="Y37" s="111">
        <f t="array" ref="Y37">IFERROR(
MEDIAN((IF(DATOS_[[Sexo]:[Sexo]]=$B37,IF(DATOS_[[AGRUP. VALOR. PTO.]:[AGRUP. VALOR. PTO.]]=$B36,IF(DATOS_[[Check Periodo Ref.]:[Check Periodo Ref.]]="Dentro",DATOS_[Conc.Sal.20]))))),
0)</f>
        <v>0</v>
      </c>
      <c r="Z37" s="111">
        <f t="array" ref="Z37">IFERROR(
MEDIAN((IF(DATOS_[[Sexo]:[Sexo]]=$B37,IF(DATOS_[[AGRUP. VALOR. PTO.]:[AGRUP. VALOR. PTO.]]=$B36,IF(DATOS_[[Check Periodo Ref.]:[Check Periodo Ref.]]="Dentro",DATOS_[Conc.Sal.21]))))),
0)</f>
        <v>0</v>
      </c>
      <c r="AA37" s="111">
        <f t="array" ref="AA37">IFERROR(
MEDIAN((IF(DATOS_[[Sexo]:[Sexo]]=$B37,IF(DATOS_[[AGRUP. VALOR. PTO.]:[AGRUP. VALOR. PTO.]]=$B36,IF(DATOS_[[Check Periodo Ref.]:[Check Periodo Ref.]]="Dentro",DATOS_[Conc.Sal.22]))))),
0)</f>
        <v>0</v>
      </c>
      <c r="AB37" s="111">
        <f t="array" ref="AB37">IFERROR(
MEDIAN((IF(DATOS_[[Sexo]:[Sexo]]=$B37,IF(DATOS_[[AGRUP. VALOR. PTO.]:[AGRUP. VALOR. PTO.]]=$B36,IF(DATOS_[[Check Periodo Ref.]:[Check Periodo Ref.]]="Dentro",DATOS_[Conc.Sal.23]))))),
0)</f>
        <v>0</v>
      </c>
      <c r="AC37" s="111">
        <f t="array" ref="AC37">IFERROR(
MEDIAN((IF(DATOS_[[Sexo]:[Sexo]]=$B37,IF(DATOS_[[AGRUP. VALOR. PTO.]:[AGRUP. VALOR. PTO.]]=$B36,IF(DATOS_[[Check Periodo Ref.]:[Check Periodo Ref.]]="Dentro",DATOS_[Conc.Sal.24]))))),
0)</f>
        <v>0</v>
      </c>
      <c r="AD37" s="111">
        <f t="array" ref="AD37">IFERROR(
MEDIAN((IF(DATOS_[[Sexo]:[Sexo]]=$B37,IF(DATOS_[[AGRUP. VALOR. PTO.]:[AGRUP. VALOR. PTO.]]=$B36,IF(DATOS_[[Check Periodo Ref.]:[Check Periodo Ref.]]="Dentro",DATOS_[Conc.Sal.25]))))),
0)</f>
        <v>0</v>
      </c>
      <c r="AE37" s="111">
        <f t="array" ref="AE37">IFERROR(
MEDIAN((IF(DATOS_[[Sexo]:[Sexo]]=$B37,IF(DATOS_[[AGRUP. VALOR. PTO.]:[AGRUP. VALOR. PTO.]]=$B36,IF(DATOS_[[Check Periodo Ref.]:[Check Periodo Ref.]]="Dentro",DATOS_[Conc.Sal.26]))))),
0)</f>
        <v>0</v>
      </c>
      <c r="AF37" s="111">
        <f t="array" ref="AF37">IFERROR(
MEDIAN((IF(DATOS_[[Sexo]:[Sexo]]=$B37,IF(DATOS_[[AGRUP. VALOR. PTO.]:[AGRUP. VALOR. PTO.]]=$B36,IF(DATOS_[[Check Periodo Ref.]:[Check Periodo Ref.]]="Dentro",DATOS_[Conc.Sal.27]))))),
0)</f>
        <v>0</v>
      </c>
      <c r="AG37" s="111">
        <f t="array" ref="AG37">IFERROR(
MEDIAN((IF(DATOS_[[Sexo]:[Sexo]]=$B37,IF(DATOS_[[AGRUP. VALOR. PTO.]:[AGRUP. VALOR. PTO.]]=$B36,IF(DATOS_[[Check Periodo Ref.]:[Check Periodo Ref.]]="Dentro",DATOS_[Conc.Sal.28]))))),
0)</f>
        <v>0</v>
      </c>
      <c r="AH37" s="111">
        <f t="array" ref="AH37">IFERROR(
MEDIAN((IF(DATOS_[[Sexo]:[Sexo]]=$B37,IF(DATOS_[[AGRUP. VALOR. PTO.]:[AGRUP. VALOR. PTO.]]=$B36,IF(DATOS_[[Check Periodo Ref.]:[Check Periodo Ref.]]="Dentro",DATOS_[Conc.Sal.29]))))),
0)</f>
        <v>0</v>
      </c>
      <c r="AI37" s="111">
        <f t="array" ref="AI37">IFERROR(
MEDIAN((IF(DATOS_[[Sexo]:[Sexo]]=$B37,IF(DATOS_[[AGRUP. VALOR. PTO.]:[AGRUP. VALOR. PTO.]]=$B36,IF(DATOS_[[Check Periodo Ref.]:[Check Periodo Ref.]]="Dentro",DATOS_[Conc.Sal.30]))))),
0)</f>
        <v>0</v>
      </c>
      <c r="AJ37" s="112">
        <f t="array" ref="AJ37">IFERROR(
MEDIAN(IF(DATOS_[Sexo]=$B37,IF(DATOS_[AGRUP. VALOR. PTO.]=$B36,IF(DATOS_[Check Periodo Ref.]="Dentro",DATOS_[Tot COMPL.SAL Ef],FALSE)))),
0)</f>
        <v>0</v>
      </c>
      <c r="AK37" s="113">
        <f t="array" ref="AK37">IFERROR(
MEDIAN(IF(DATOS_[Sexo]=$B37,IF(DATOS_[AGRUP. VALOR. PTO.]=$B36,IF(DATOS_[Check Periodo Ref.]="Dentro",DATOS_[TOTAL SALARIO Ef],FALSE)))),
0)</f>
        <v>0</v>
      </c>
      <c r="AL37" s="114">
        <f t="array" ref="AL37">IFERROR(
MEDIAN((IF(DATOS_[[Sexo]:[Sexo]]=$B37,IF(DATOS_[[AGRUP. VALOR. PTO.]:[AGRUP. VALOR. PTO.]]=$B36,IF(DATOS_[[Check Periodo Ref.]:[Check Periodo Ref.]]="Dentro",DATOS_[C.Extra.01]))))),
0)</f>
        <v>0</v>
      </c>
      <c r="AM37" s="114">
        <f t="array" ref="AM37">IFERROR(
MEDIAN((IF(DATOS_[[Sexo]:[Sexo]]=$B37,IF(DATOS_[[AGRUP. VALOR. PTO.]:[AGRUP. VALOR. PTO.]]=$B36,IF(DATOS_[[Check Periodo Ref.]:[Check Periodo Ref.]]="Dentro",DATOS_[C.Extra.02]))))),
0)</f>
        <v>0</v>
      </c>
      <c r="AN37" s="114">
        <f t="array" ref="AN37">IFERROR(
MEDIAN((IF(DATOS_[[Sexo]:[Sexo]]=$B37,IF(DATOS_[[AGRUP. VALOR. PTO.]:[AGRUP. VALOR. PTO.]]=$B36,IF(DATOS_[[Check Periodo Ref.]:[Check Periodo Ref.]]="Dentro",DATOS_[C.Extra.03]))))),
0)</f>
        <v>0</v>
      </c>
      <c r="AO37" s="114">
        <f t="array" ref="AO37">IFERROR(
MEDIAN((IF(DATOS_[[Sexo]:[Sexo]]=$B37,IF(DATOS_[[AGRUP. VALOR. PTO.]:[AGRUP. VALOR. PTO.]]=$B36,IF(DATOS_[[Check Periodo Ref.]:[Check Periodo Ref.]]="Dentro",DATOS_[C.Extra.04]))))),
0)</f>
        <v>0</v>
      </c>
      <c r="AP37" s="114">
        <f t="array" ref="AP37">IFERROR(
MEDIAN((IF(DATOS_[[Sexo]:[Sexo]]=$B37,IF(DATOS_[[AGRUP. VALOR. PTO.]:[AGRUP. VALOR. PTO.]]=$B36,IF(DATOS_[[Check Periodo Ref.]:[Check Periodo Ref.]]="Dentro",DATOS_[C.Extra.05]))))),
0)</f>
        <v>0</v>
      </c>
      <c r="AQ37" s="115">
        <f t="array" ref="AQ37">IFERROR(
MEDIAN(IF(DATOS_[Sexo]=$B37,IF(DATOS_[AGRUP. VALOR. PTO.]=$B36,IF(DATOS_[Check Periodo Ref.]="Dentro",DATOS_[Tot Extrasalarial Ef],FALSE)))),
0)</f>
        <v>0</v>
      </c>
      <c r="AR37" s="116">
        <f t="array" ref="AR37">IFERROR(
MEDIAN(IF(DATOS_[Sexo]=$B37,IF(DATOS_[AGRUP. VALOR. PTO.]=$B36,IF(DATOS_[Check Periodo Ref.]="Dentro",DATOS_[TOTAL Retrib Ef],FALSE)))),
0)</f>
        <v>0</v>
      </c>
    </row>
    <row r="38" spans="1:44" x14ac:dyDescent="0.3">
      <c r="A38" s="42" t="str">
        <f t="shared" ref="A38" si="34">+A37</f>
        <v>[ocultar]</v>
      </c>
      <c r="B38" s="34" t="s">
        <v>163</v>
      </c>
      <c r="C38" s="33">
        <f t="array" ref="C38">SUM(IF($B38=DATOS_[Sexo],
IF($B36=DATOS_[AGRUP. VALOR. PTO.],
IF("Dentro"=DATOS_[Check Periodo Ref.],
1/(COUNTIFS(DATOS_[Sexo],$B38,DATOS_[AGRUP. VALOR. PTO.],$B36,DATOS_[Check Periodo Ref.],"Dentro",DATOS_[id],DATOS_[id]))))))</f>
        <v>0</v>
      </c>
      <c r="D38" s="35">
        <f>COUNTIFS(DATOS_[AGRUP. VALOR. PTO.],$B36,DATOS_[Sexo],$B38,DATOS_[Check Periodo Ref.],"Dentro")</f>
        <v>0</v>
      </c>
      <c r="E38" s="110">
        <f t="array" ref="E38">IFERROR(
MEDIAN(IF(DATOS_[Sexo]=$B38,IF(DATOS_[AGRUP. VALOR. PTO.]=$B36,IF(DATOS_[Check Periodo Ref.]="Dentro",DATOS_[SALARIO BASE Ef],FALSE)))),
0)</f>
        <v>0</v>
      </c>
      <c r="F38" s="111">
        <f t="array" ref="F38">IFERROR(
MEDIAN((IF(DATOS_[[Sexo]:[Sexo]]=$B38,IF(DATOS_[[AGRUP. VALOR. PTO.]:[AGRUP. VALOR. PTO.]]=$B36,IF(DATOS_[[Check Periodo Ref.]:[Check Periodo Ref.]]="Dentro",DATOS_[Conc.Sal.01]))))),
0)</f>
        <v>0</v>
      </c>
      <c r="G38" s="111">
        <f t="array" ref="G38">IFERROR(
MEDIAN((IF(DATOS_[[Sexo]:[Sexo]]=$B38,IF(DATOS_[[AGRUP. VALOR. PTO.]:[AGRUP. VALOR. PTO.]]=$B36,IF(DATOS_[[Check Periodo Ref.]:[Check Periodo Ref.]]="Dentro",DATOS_[Conc.Sal.02]))))),
0)</f>
        <v>0</v>
      </c>
      <c r="H38" s="111">
        <f t="array" ref="H38">IFERROR(
MEDIAN((IF(DATOS_[[Sexo]:[Sexo]]=$B38,IF(DATOS_[[AGRUP. VALOR. PTO.]:[AGRUP. VALOR. PTO.]]=$B36,IF(DATOS_[[Check Periodo Ref.]:[Check Periodo Ref.]]="Dentro",DATOS_[Conc.Sal.03]))))),
0)</f>
        <v>0</v>
      </c>
      <c r="I38" s="111">
        <f t="array" ref="I38">IFERROR(
MEDIAN((IF(DATOS_[[Sexo]:[Sexo]]=$B38,IF(DATOS_[[AGRUP. VALOR. PTO.]:[AGRUP. VALOR. PTO.]]=$B36,IF(DATOS_[[Check Periodo Ref.]:[Check Periodo Ref.]]="Dentro",DATOS_[Conc.Sal.04]))))),
0)</f>
        <v>0</v>
      </c>
      <c r="J38" s="111">
        <f t="array" ref="J38">IFERROR(
MEDIAN((IF(DATOS_[[Sexo]:[Sexo]]=$B38,IF(DATOS_[[AGRUP. VALOR. PTO.]:[AGRUP. VALOR. PTO.]]=$B36,IF(DATOS_[[Check Periodo Ref.]:[Check Periodo Ref.]]="Dentro",DATOS_[Conc.Sal.05]))))),
0)</f>
        <v>0</v>
      </c>
      <c r="K38" s="111">
        <f t="array" ref="K38">IFERROR(
MEDIAN((IF(DATOS_[[Sexo]:[Sexo]]=$B38,IF(DATOS_[[AGRUP. VALOR. PTO.]:[AGRUP. VALOR. PTO.]]=$B36,IF(DATOS_[[Check Periodo Ref.]:[Check Periodo Ref.]]="Dentro",DATOS_[Conc.Sal.06]))))),
0)</f>
        <v>0</v>
      </c>
      <c r="L38" s="111">
        <f t="array" ref="L38">IFERROR(
MEDIAN((IF(DATOS_[[Sexo]:[Sexo]]=$B38,IF(DATOS_[[AGRUP. VALOR. PTO.]:[AGRUP. VALOR. PTO.]]=$B36,IF(DATOS_[[Check Periodo Ref.]:[Check Periodo Ref.]]="Dentro",DATOS_[Conc.Sal.07]))))),
0)</f>
        <v>0</v>
      </c>
      <c r="M38" s="111">
        <f t="array" ref="M38">IFERROR(
MEDIAN((IF(DATOS_[[Sexo]:[Sexo]]=$B38,IF(DATOS_[[AGRUP. VALOR. PTO.]:[AGRUP. VALOR. PTO.]]=$B36,IF(DATOS_[[Check Periodo Ref.]:[Check Periodo Ref.]]="Dentro",DATOS_[Conc.Sal.08]))))),
0)</f>
        <v>0</v>
      </c>
      <c r="N38" s="111">
        <f t="array" ref="N38">IFERROR(
MEDIAN((IF(DATOS_[[Sexo]:[Sexo]]=$B38,IF(DATOS_[[AGRUP. VALOR. PTO.]:[AGRUP. VALOR. PTO.]]=$B36,IF(DATOS_[[Check Periodo Ref.]:[Check Periodo Ref.]]="Dentro",DATOS_[Conc.Sal.09]))))),
0)</f>
        <v>0</v>
      </c>
      <c r="O38" s="111">
        <f t="array" ref="O38">IFERROR(
MEDIAN((IF(DATOS_[[Sexo]:[Sexo]]=$B38,IF(DATOS_[[AGRUP. VALOR. PTO.]:[AGRUP. VALOR. PTO.]]=$B36,IF(DATOS_[[Check Periodo Ref.]:[Check Periodo Ref.]]="Dentro",DATOS_[Conc.Sal.10]))))),
0)</f>
        <v>0</v>
      </c>
      <c r="P38" s="111">
        <f t="array" ref="P38">IFERROR(
MEDIAN((IF(DATOS_[[Sexo]:[Sexo]]=$B38,IF(DATOS_[[AGRUP. VALOR. PTO.]:[AGRUP. VALOR. PTO.]]=$B36,IF(DATOS_[[Check Periodo Ref.]:[Check Periodo Ref.]]="Dentro",DATOS_[Conc.Sal.11]))))),
0)</f>
        <v>0</v>
      </c>
      <c r="Q38" s="111">
        <f t="array" ref="Q38">IFERROR(
MEDIAN((IF(DATOS_[[Sexo]:[Sexo]]=$B38,IF(DATOS_[[AGRUP. VALOR. PTO.]:[AGRUP. VALOR. PTO.]]=$B36,IF(DATOS_[[Check Periodo Ref.]:[Check Periodo Ref.]]="Dentro",DATOS_[Conc.Sal.12]))))),
0)</f>
        <v>0</v>
      </c>
      <c r="R38" s="111">
        <f t="array" ref="R38">IFERROR(
MEDIAN((IF(DATOS_[[Sexo]:[Sexo]]=$B38,IF(DATOS_[[AGRUP. VALOR. PTO.]:[AGRUP. VALOR. PTO.]]=$B36,IF(DATOS_[[Check Periodo Ref.]:[Check Periodo Ref.]]="Dentro",DATOS_[Conc.Sal.13]))))),
0)</f>
        <v>0</v>
      </c>
      <c r="S38" s="111">
        <f t="array" ref="S38">IFERROR(
MEDIAN((IF(DATOS_[[Sexo]:[Sexo]]=$B38,IF(DATOS_[[AGRUP. VALOR. PTO.]:[AGRUP. VALOR. PTO.]]=$B36,IF(DATOS_[[Check Periodo Ref.]:[Check Periodo Ref.]]="Dentro",DATOS_[Conc.Sal.14]))))),
0)</f>
        <v>0</v>
      </c>
      <c r="T38" s="111">
        <f t="array" ref="T38">IFERROR(
MEDIAN((IF(DATOS_[[Sexo]:[Sexo]]=$B38,IF(DATOS_[[AGRUP. VALOR. PTO.]:[AGRUP. VALOR. PTO.]]=$B36,IF(DATOS_[[Check Periodo Ref.]:[Check Periodo Ref.]]="Dentro",DATOS_[Conc.Sal.15]))))),
0)</f>
        <v>0</v>
      </c>
      <c r="U38" s="111">
        <f t="array" ref="U38">IFERROR(
MEDIAN((IF(DATOS_[[Sexo]:[Sexo]]=$B38,IF(DATOS_[[AGRUP. VALOR. PTO.]:[AGRUP. VALOR. PTO.]]=$B36,IF(DATOS_[[Check Periodo Ref.]:[Check Periodo Ref.]]="Dentro",DATOS_[Conc.Sal.16]))))),
0)</f>
        <v>0</v>
      </c>
      <c r="V38" s="111">
        <f t="array" ref="V38">IFERROR(
MEDIAN((IF(DATOS_[[Sexo]:[Sexo]]=$B38,IF(DATOS_[[AGRUP. VALOR. PTO.]:[AGRUP. VALOR. PTO.]]=$B36,IF(DATOS_[[Check Periodo Ref.]:[Check Periodo Ref.]]="Dentro",DATOS_[Conc.Sal.17]))))),
0)</f>
        <v>0</v>
      </c>
      <c r="W38" s="111">
        <f t="array" ref="W38">IFERROR(
MEDIAN((IF(DATOS_[[Sexo]:[Sexo]]=$B38,IF(DATOS_[[AGRUP. VALOR. PTO.]:[AGRUP. VALOR. PTO.]]=$B36,IF(DATOS_[[Check Periodo Ref.]:[Check Periodo Ref.]]="Dentro",DATOS_[Conc.Sal.18]))))),
0)</f>
        <v>0</v>
      </c>
      <c r="X38" s="111">
        <f t="array" ref="X38">IFERROR(
MEDIAN((IF(DATOS_[[Sexo]:[Sexo]]=$B38,IF(DATOS_[[AGRUP. VALOR. PTO.]:[AGRUP. VALOR. PTO.]]=$B36,IF(DATOS_[[Check Periodo Ref.]:[Check Periodo Ref.]]="Dentro",DATOS_[Conc.Sal.19]))))),
0)</f>
        <v>0</v>
      </c>
      <c r="Y38" s="111">
        <f t="array" ref="Y38">IFERROR(
MEDIAN((IF(DATOS_[[Sexo]:[Sexo]]=$B38,IF(DATOS_[[AGRUP. VALOR. PTO.]:[AGRUP. VALOR. PTO.]]=$B36,IF(DATOS_[[Check Periodo Ref.]:[Check Periodo Ref.]]="Dentro",DATOS_[Conc.Sal.20]))))),
0)</f>
        <v>0</v>
      </c>
      <c r="Z38" s="111">
        <f t="array" ref="Z38">IFERROR(
MEDIAN((IF(DATOS_[[Sexo]:[Sexo]]=$B38,IF(DATOS_[[AGRUP. VALOR. PTO.]:[AGRUP. VALOR. PTO.]]=$B36,IF(DATOS_[[Check Periodo Ref.]:[Check Periodo Ref.]]="Dentro",DATOS_[Conc.Sal.21]))))),
0)</f>
        <v>0</v>
      </c>
      <c r="AA38" s="111">
        <f t="array" ref="AA38">IFERROR(
MEDIAN((IF(DATOS_[[Sexo]:[Sexo]]=$B38,IF(DATOS_[[AGRUP. VALOR. PTO.]:[AGRUP. VALOR. PTO.]]=$B36,IF(DATOS_[[Check Periodo Ref.]:[Check Periodo Ref.]]="Dentro",DATOS_[Conc.Sal.22]))))),
0)</f>
        <v>0</v>
      </c>
      <c r="AB38" s="111">
        <f t="array" ref="AB38">IFERROR(
MEDIAN((IF(DATOS_[[Sexo]:[Sexo]]=$B38,IF(DATOS_[[AGRUP. VALOR. PTO.]:[AGRUP. VALOR. PTO.]]=$B36,IF(DATOS_[[Check Periodo Ref.]:[Check Periodo Ref.]]="Dentro",DATOS_[Conc.Sal.23]))))),
0)</f>
        <v>0</v>
      </c>
      <c r="AC38" s="111">
        <f t="array" ref="AC38">IFERROR(
MEDIAN((IF(DATOS_[[Sexo]:[Sexo]]=$B38,IF(DATOS_[[AGRUP. VALOR. PTO.]:[AGRUP. VALOR. PTO.]]=$B36,IF(DATOS_[[Check Periodo Ref.]:[Check Periodo Ref.]]="Dentro",DATOS_[Conc.Sal.24]))))),
0)</f>
        <v>0</v>
      </c>
      <c r="AD38" s="111">
        <f t="array" ref="AD38">IFERROR(
MEDIAN((IF(DATOS_[[Sexo]:[Sexo]]=$B38,IF(DATOS_[[AGRUP. VALOR. PTO.]:[AGRUP. VALOR. PTO.]]=$B36,IF(DATOS_[[Check Periodo Ref.]:[Check Periodo Ref.]]="Dentro",DATOS_[Conc.Sal.25]))))),
0)</f>
        <v>0</v>
      </c>
      <c r="AE38" s="111">
        <f t="array" ref="AE38">IFERROR(
MEDIAN((IF(DATOS_[[Sexo]:[Sexo]]=$B38,IF(DATOS_[[AGRUP. VALOR. PTO.]:[AGRUP. VALOR. PTO.]]=$B36,IF(DATOS_[[Check Periodo Ref.]:[Check Periodo Ref.]]="Dentro",DATOS_[Conc.Sal.26]))))),
0)</f>
        <v>0</v>
      </c>
      <c r="AF38" s="111">
        <f t="array" ref="AF38">IFERROR(
MEDIAN((IF(DATOS_[[Sexo]:[Sexo]]=$B38,IF(DATOS_[[AGRUP. VALOR. PTO.]:[AGRUP. VALOR. PTO.]]=$B36,IF(DATOS_[[Check Periodo Ref.]:[Check Periodo Ref.]]="Dentro",DATOS_[Conc.Sal.27]))))),
0)</f>
        <v>0</v>
      </c>
      <c r="AG38" s="111">
        <f t="array" ref="AG38">IFERROR(
MEDIAN((IF(DATOS_[[Sexo]:[Sexo]]=$B38,IF(DATOS_[[AGRUP. VALOR. PTO.]:[AGRUP. VALOR. PTO.]]=$B36,IF(DATOS_[[Check Periodo Ref.]:[Check Periodo Ref.]]="Dentro",DATOS_[Conc.Sal.28]))))),
0)</f>
        <v>0</v>
      </c>
      <c r="AH38" s="111">
        <f t="array" ref="AH38">IFERROR(
MEDIAN((IF(DATOS_[[Sexo]:[Sexo]]=$B38,IF(DATOS_[[AGRUP. VALOR. PTO.]:[AGRUP. VALOR. PTO.]]=$B36,IF(DATOS_[[Check Periodo Ref.]:[Check Periodo Ref.]]="Dentro",DATOS_[Conc.Sal.29]))))),
0)</f>
        <v>0</v>
      </c>
      <c r="AI38" s="111">
        <f t="array" ref="AI38">IFERROR(
MEDIAN((IF(DATOS_[[Sexo]:[Sexo]]=$B38,IF(DATOS_[[AGRUP. VALOR. PTO.]:[AGRUP. VALOR. PTO.]]=$B36,IF(DATOS_[[Check Periodo Ref.]:[Check Periodo Ref.]]="Dentro",DATOS_[Conc.Sal.30]))))),
0)</f>
        <v>0</v>
      </c>
      <c r="AJ38" s="112">
        <f t="array" ref="AJ38">IFERROR(
MEDIAN(IF(DATOS_[Sexo]=$B38,IF(DATOS_[AGRUP. VALOR. PTO.]=$B36,IF(DATOS_[Check Periodo Ref.]="Dentro",DATOS_[Tot COMPL.SAL Ef],FALSE)))),
0)</f>
        <v>0</v>
      </c>
      <c r="AK38" s="113">
        <f t="array" ref="AK38">IFERROR(
MEDIAN(IF(DATOS_[Sexo]=$B38,IF(DATOS_[AGRUP. VALOR. PTO.]=$B36,IF(DATOS_[Check Periodo Ref.]="Dentro",DATOS_[TOTAL SALARIO Ef],FALSE)))),
0)</f>
        <v>0</v>
      </c>
      <c r="AL38" s="114">
        <f t="array" ref="AL38">IFERROR(
MEDIAN((IF(DATOS_[[Sexo]:[Sexo]]=$B38,IF(DATOS_[[AGRUP. VALOR. PTO.]:[AGRUP. VALOR. PTO.]]=$B36,IF(DATOS_[[Check Periodo Ref.]:[Check Periodo Ref.]]="Dentro",DATOS_[C.Extra.01]))))),
0)</f>
        <v>0</v>
      </c>
      <c r="AM38" s="114">
        <f t="array" ref="AM38">IFERROR(
MEDIAN((IF(DATOS_[[Sexo]:[Sexo]]=$B38,IF(DATOS_[[AGRUP. VALOR. PTO.]:[AGRUP. VALOR. PTO.]]=$B36,IF(DATOS_[[Check Periodo Ref.]:[Check Periodo Ref.]]="Dentro",DATOS_[C.Extra.02]))))),
0)</f>
        <v>0</v>
      </c>
      <c r="AN38" s="114">
        <f t="array" ref="AN38">IFERROR(
MEDIAN((IF(DATOS_[[Sexo]:[Sexo]]=$B38,IF(DATOS_[[AGRUP. VALOR. PTO.]:[AGRUP. VALOR. PTO.]]=$B36,IF(DATOS_[[Check Periodo Ref.]:[Check Periodo Ref.]]="Dentro",DATOS_[C.Extra.03]))))),
0)</f>
        <v>0</v>
      </c>
      <c r="AO38" s="114">
        <f t="array" ref="AO38">IFERROR(
MEDIAN((IF(DATOS_[[Sexo]:[Sexo]]=$B38,IF(DATOS_[[AGRUP. VALOR. PTO.]:[AGRUP. VALOR. PTO.]]=$B36,IF(DATOS_[[Check Periodo Ref.]:[Check Periodo Ref.]]="Dentro",DATOS_[C.Extra.04]))))),
0)</f>
        <v>0</v>
      </c>
      <c r="AP38" s="114">
        <f t="array" ref="AP38">IFERROR(
MEDIAN((IF(DATOS_[[Sexo]:[Sexo]]=$B38,IF(DATOS_[[AGRUP. VALOR. PTO.]:[AGRUP. VALOR. PTO.]]=$B36,IF(DATOS_[[Check Periodo Ref.]:[Check Periodo Ref.]]="Dentro",DATOS_[C.Extra.05]))))),
0)</f>
        <v>0</v>
      </c>
      <c r="AQ38" s="115">
        <f t="array" ref="AQ38">IFERROR(
MEDIAN(IF(DATOS_[Sexo]=$B38,IF(DATOS_[AGRUP. VALOR. PTO.]=$B36,IF(DATOS_[Check Periodo Ref.]="Dentro",DATOS_[Tot Extrasalarial Ef],FALSE)))),
0)</f>
        <v>0</v>
      </c>
      <c r="AR38" s="116">
        <f t="array" ref="AR38">IFERROR(
MEDIAN(IF(DATOS_[Sexo]=$B38,IF(DATOS_[AGRUP. VALOR. PTO.]=$B36,IF(DATOS_[Check Periodo Ref.]="Dentro",DATOS_[TOTAL Retrib Ef],FALSE)))),
0)</f>
        <v>0</v>
      </c>
    </row>
    <row r="39" spans="1:44" ht="17.25" thickBot="1" x14ac:dyDescent="0.35">
      <c r="A39" s="42" t="str">
        <f t="shared" ref="A39" si="35">+A40</f>
        <v>[ocultar]</v>
      </c>
      <c r="B39" s="40" t="s">
        <v>306</v>
      </c>
      <c r="C39" s="109"/>
      <c r="D39" s="41"/>
      <c r="E39" s="119" t="str">
        <f t="shared" ref="E39:AR39" si="36">IFERROR((E40-E41)/E40,"")</f>
        <v/>
      </c>
      <c r="F39" s="123" t="str">
        <f t="shared" si="36"/>
        <v/>
      </c>
      <c r="G39" s="123" t="str">
        <f t="shared" si="36"/>
        <v/>
      </c>
      <c r="H39" s="123" t="str">
        <f t="shared" si="36"/>
        <v/>
      </c>
      <c r="I39" s="123" t="str">
        <f t="shared" si="36"/>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2" t="str">
        <f t="shared" si="36"/>
        <v/>
      </c>
      <c r="W39" s="122" t="str">
        <f t="shared" si="36"/>
        <v/>
      </c>
      <c r="X39" s="122" t="str">
        <f t="shared" si="36"/>
        <v/>
      </c>
      <c r="Y39" s="122"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4" t="str">
        <f t="shared" si="36"/>
        <v/>
      </c>
      <c r="AK39" s="128" t="str">
        <f t="shared" si="36"/>
        <v/>
      </c>
      <c r="AL39" s="125" t="str">
        <f t="shared" si="36"/>
        <v/>
      </c>
      <c r="AM39" s="125" t="str">
        <f t="shared" si="36"/>
        <v/>
      </c>
      <c r="AN39" s="125" t="str">
        <f t="shared" si="36"/>
        <v/>
      </c>
      <c r="AO39" s="125" t="str">
        <f t="shared" si="36"/>
        <v/>
      </c>
      <c r="AP39" s="125" t="str">
        <f t="shared" si="36"/>
        <v/>
      </c>
      <c r="AQ39" s="126" t="str">
        <f t="shared" si="36"/>
        <v/>
      </c>
      <c r="AR39" s="127" t="str">
        <f t="shared" si="36"/>
        <v/>
      </c>
    </row>
    <row r="40" spans="1:44" x14ac:dyDescent="0.3">
      <c r="A40" s="42" t="str">
        <f t="shared" ref="A40" si="37">+IF(C40+C41=0,"[ocultar]","")</f>
        <v>[ocultar]</v>
      </c>
      <c r="B40" s="34" t="s">
        <v>162</v>
      </c>
      <c r="C40" s="33">
        <f t="array" ref="C40">SUM(IF($B40=DATOS_[Sexo],
IF($B39=DATOS_[AGRUP. VALOR. PTO.],
IF("Dentro"=DATOS_[Check Periodo Ref.],
1/(COUNTIFS(DATOS_[Sexo],$B40,DATOS_[AGRUP. VALOR. PTO.],$B39,DATOS_[Check Periodo Ref.],"Dentro",DATOS_[id],DATOS_[id]))))))</f>
        <v>0</v>
      </c>
      <c r="D40" s="35">
        <f>COUNTIFS(DATOS_[AGRUP. VALOR. PTO.],$B39,DATOS_[Sexo],$B40,DATOS_[Check Periodo Ref.],"Dentro")</f>
        <v>0</v>
      </c>
      <c r="E40" s="110">
        <f t="array" ref="E40">IFERROR(
MEDIAN(IF(DATOS_[Sexo]=$B40,IF(DATOS_[AGRUP. VALOR. PTO.]=$B39,IF(DATOS_[Check Periodo Ref.]="Dentro",DATOS_[SALARIO BASE Ef],FALSE)))),
0)</f>
        <v>0</v>
      </c>
      <c r="F40" s="111">
        <f t="array" ref="F40">IFERROR(
MEDIAN((IF(DATOS_[[Sexo]:[Sexo]]=$B40,IF(DATOS_[[AGRUP. VALOR. PTO.]:[AGRUP. VALOR. PTO.]]=$B39,IF(DATOS_[[Check Periodo Ref.]:[Check Periodo Ref.]]="Dentro",DATOS_[Conc.Sal.01]))))),
0)</f>
        <v>0</v>
      </c>
      <c r="G40" s="111">
        <f t="array" ref="G40">IFERROR(
MEDIAN((IF(DATOS_[[Sexo]:[Sexo]]=$B40,IF(DATOS_[[AGRUP. VALOR. PTO.]:[AGRUP. VALOR. PTO.]]=$B39,IF(DATOS_[[Check Periodo Ref.]:[Check Periodo Ref.]]="Dentro",DATOS_[Conc.Sal.02]))))),
0)</f>
        <v>0</v>
      </c>
      <c r="H40" s="111">
        <f t="array" ref="H40">IFERROR(
MEDIAN((IF(DATOS_[[Sexo]:[Sexo]]=$B40,IF(DATOS_[[AGRUP. VALOR. PTO.]:[AGRUP. VALOR. PTO.]]=$B39,IF(DATOS_[[Check Periodo Ref.]:[Check Periodo Ref.]]="Dentro",DATOS_[Conc.Sal.03]))))),
0)</f>
        <v>0</v>
      </c>
      <c r="I40" s="111">
        <f t="array" ref="I40">IFERROR(
MEDIAN((IF(DATOS_[[Sexo]:[Sexo]]=$B40,IF(DATOS_[[AGRUP. VALOR. PTO.]:[AGRUP. VALOR. PTO.]]=$B39,IF(DATOS_[[Check Periodo Ref.]:[Check Periodo Ref.]]="Dentro",DATOS_[Conc.Sal.04]))))),
0)</f>
        <v>0</v>
      </c>
      <c r="J40" s="111">
        <f t="array" ref="J40">IFERROR(
MEDIAN((IF(DATOS_[[Sexo]:[Sexo]]=$B40,IF(DATOS_[[AGRUP. VALOR. PTO.]:[AGRUP. VALOR. PTO.]]=$B39,IF(DATOS_[[Check Periodo Ref.]:[Check Periodo Ref.]]="Dentro",DATOS_[Conc.Sal.05]))))),
0)</f>
        <v>0</v>
      </c>
      <c r="K40" s="111">
        <f t="array" ref="K40">IFERROR(
MEDIAN((IF(DATOS_[[Sexo]:[Sexo]]=$B40,IF(DATOS_[[AGRUP. VALOR. PTO.]:[AGRUP. VALOR. PTO.]]=$B39,IF(DATOS_[[Check Periodo Ref.]:[Check Periodo Ref.]]="Dentro",DATOS_[Conc.Sal.06]))))),
0)</f>
        <v>0</v>
      </c>
      <c r="L40" s="111">
        <f t="array" ref="L40">IFERROR(
MEDIAN((IF(DATOS_[[Sexo]:[Sexo]]=$B40,IF(DATOS_[[AGRUP. VALOR. PTO.]:[AGRUP. VALOR. PTO.]]=$B39,IF(DATOS_[[Check Periodo Ref.]:[Check Periodo Ref.]]="Dentro",DATOS_[Conc.Sal.07]))))),
0)</f>
        <v>0</v>
      </c>
      <c r="M40" s="111">
        <f t="array" ref="M40">IFERROR(
MEDIAN((IF(DATOS_[[Sexo]:[Sexo]]=$B40,IF(DATOS_[[AGRUP. VALOR. PTO.]:[AGRUP. VALOR. PTO.]]=$B39,IF(DATOS_[[Check Periodo Ref.]:[Check Periodo Ref.]]="Dentro",DATOS_[Conc.Sal.08]))))),
0)</f>
        <v>0</v>
      </c>
      <c r="N40" s="111">
        <f t="array" ref="N40">IFERROR(
MEDIAN((IF(DATOS_[[Sexo]:[Sexo]]=$B40,IF(DATOS_[[AGRUP. VALOR. PTO.]:[AGRUP. VALOR. PTO.]]=$B39,IF(DATOS_[[Check Periodo Ref.]:[Check Periodo Ref.]]="Dentro",DATOS_[Conc.Sal.09]))))),
0)</f>
        <v>0</v>
      </c>
      <c r="O40" s="111">
        <f t="array" ref="O40">IFERROR(
MEDIAN((IF(DATOS_[[Sexo]:[Sexo]]=$B40,IF(DATOS_[[AGRUP. VALOR. PTO.]:[AGRUP. VALOR. PTO.]]=$B39,IF(DATOS_[[Check Periodo Ref.]:[Check Periodo Ref.]]="Dentro",DATOS_[Conc.Sal.10]))))),
0)</f>
        <v>0</v>
      </c>
      <c r="P40" s="111">
        <f t="array" ref="P40">IFERROR(
MEDIAN((IF(DATOS_[[Sexo]:[Sexo]]=$B40,IF(DATOS_[[AGRUP. VALOR. PTO.]:[AGRUP. VALOR. PTO.]]=$B39,IF(DATOS_[[Check Periodo Ref.]:[Check Periodo Ref.]]="Dentro",DATOS_[Conc.Sal.11]))))),
0)</f>
        <v>0</v>
      </c>
      <c r="Q40" s="111">
        <f t="array" ref="Q40">IFERROR(
MEDIAN((IF(DATOS_[[Sexo]:[Sexo]]=$B40,IF(DATOS_[[AGRUP. VALOR. PTO.]:[AGRUP. VALOR. PTO.]]=$B39,IF(DATOS_[[Check Periodo Ref.]:[Check Periodo Ref.]]="Dentro",DATOS_[Conc.Sal.12]))))),
0)</f>
        <v>0</v>
      </c>
      <c r="R40" s="111">
        <f t="array" ref="R40">IFERROR(
MEDIAN((IF(DATOS_[[Sexo]:[Sexo]]=$B40,IF(DATOS_[[AGRUP. VALOR. PTO.]:[AGRUP. VALOR. PTO.]]=$B39,IF(DATOS_[[Check Periodo Ref.]:[Check Periodo Ref.]]="Dentro",DATOS_[Conc.Sal.13]))))),
0)</f>
        <v>0</v>
      </c>
      <c r="S40" s="111">
        <f t="array" ref="S40">IFERROR(
MEDIAN((IF(DATOS_[[Sexo]:[Sexo]]=$B40,IF(DATOS_[[AGRUP. VALOR. PTO.]:[AGRUP. VALOR. PTO.]]=$B39,IF(DATOS_[[Check Periodo Ref.]:[Check Periodo Ref.]]="Dentro",DATOS_[Conc.Sal.14]))))),
0)</f>
        <v>0</v>
      </c>
      <c r="T40" s="111">
        <f t="array" ref="T40">IFERROR(
MEDIAN((IF(DATOS_[[Sexo]:[Sexo]]=$B40,IF(DATOS_[[AGRUP. VALOR. PTO.]:[AGRUP. VALOR. PTO.]]=$B39,IF(DATOS_[[Check Periodo Ref.]:[Check Periodo Ref.]]="Dentro",DATOS_[Conc.Sal.15]))))),
0)</f>
        <v>0</v>
      </c>
      <c r="U40" s="111">
        <f t="array" ref="U40">IFERROR(
MEDIAN((IF(DATOS_[[Sexo]:[Sexo]]=$B40,IF(DATOS_[[AGRUP. VALOR. PTO.]:[AGRUP. VALOR. PTO.]]=$B39,IF(DATOS_[[Check Periodo Ref.]:[Check Periodo Ref.]]="Dentro",DATOS_[Conc.Sal.16]))))),
0)</f>
        <v>0</v>
      </c>
      <c r="V40" s="111">
        <f t="array" ref="V40">IFERROR(
MEDIAN((IF(DATOS_[[Sexo]:[Sexo]]=$B40,IF(DATOS_[[AGRUP. VALOR. PTO.]:[AGRUP. VALOR. PTO.]]=$B39,IF(DATOS_[[Check Periodo Ref.]:[Check Periodo Ref.]]="Dentro",DATOS_[Conc.Sal.17]))))),
0)</f>
        <v>0</v>
      </c>
      <c r="W40" s="111">
        <f t="array" ref="W40">IFERROR(
MEDIAN((IF(DATOS_[[Sexo]:[Sexo]]=$B40,IF(DATOS_[[AGRUP. VALOR. PTO.]:[AGRUP. VALOR. PTO.]]=$B39,IF(DATOS_[[Check Periodo Ref.]:[Check Periodo Ref.]]="Dentro",DATOS_[Conc.Sal.18]))))),
0)</f>
        <v>0</v>
      </c>
      <c r="X40" s="111">
        <f t="array" ref="X40">IFERROR(
MEDIAN((IF(DATOS_[[Sexo]:[Sexo]]=$B40,IF(DATOS_[[AGRUP. VALOR. PTO.]:[AGRUP. VALOR. PTO.]]=$B39,IF(DATOS_[[Check Periodo Ref.]:[Check Periodo Ref.]]="Dentro",DATOS_[Conc.Sal.19]))))),
0)</f>
        <v>0</v>
      </c>
      <c r="Y40" s="111">
        <f t="array" ref="Y40">IFERROR(
MEDIAN((IF(DATOS_[[Sexo]:[Sexo]]=$B40,IF(DATOS_[[AGRUP. VALOR. PTO.]:[AGRUP. VALOR. PTO.]]=$B39,IF(DATOS_[[Check Periodo Ref.]:[Check Periodo Ref.]]="Dentro",DATOS_[Conc.Sal.20]))))),
0)</f>
        <v>0</v>
      </c>
      <c r="Z40" s="111">
        <f t="array" ref="Z40">IFERROR(
MEDIAN((IF(DATOS_[[Sexo]:[Sexo]]=$B40,IF(DATOS_[[AGRUP. VALOR. PTO.]:[AGRUP. VALOR. PTO.]]=$B39,IF(DATOS_[[Check Periodo Ref.]:[Check Periodo Ref.]]="Dentro",DATOS_[Conc.Sal.21]))))),
0)</f>
        <v>0</v>
      </c>
      <c r="AA40" s="111">
        <f t="array" ref="AA40">IFERROR(
MEDIAN((IF(DATOS_[[Sexo]:[Sexo]]=$B40,IF(DATOS_[[AGRUP. VALOR. PTO.]:[AGRUP. VALOR. PTO.]]=$B39,IF(DATOS_[[Check Periodo Ref.]:[Check Periodo Ref.]]="Dentro",DATOS_[Conc.Sal.22]))))),
0)</f>
        <v>0</v>
      </c>
      <c r="AB40" s="111">
        <f t="array" ref="AB40">IFERROR(
MEDIAN((IF(DATOS_[[Sexo]:[Sexo]]=$B40,IF(DATOS_[[AGRUP. VALOR. PTO.]:[AGRUP. VALOR. PTO.]]=$B39,IF(DATOS_[[Check Periodo Ref.]:[Check Periodo Ref.]]="Dentro",DATOS_[Conc.Sal.23]))))),
0)</f>
        <v>0</v>
      </c>
      <c r="AC40" s="111">
        <f t="array" ref="AC40">IFERROR(
MEDIAN((IF(DATOS_[[Sexo]:[Sexo]]=$B40,IF(DATOS_[[AGRUP. VALOR. PTO.]:[AGRUP. VALOR. PTO.]]=$B39,IF(DATOS_[[Check Periodo Ref.]:[Check Periodo Ref.]]="Dentro",DATOS_[Conc.Sal.24]))))),
0)</f>
        <v>0</v>
      </c>
      <c r="AD40" s="111">
        <f t="array" ref="AD40">IFERROR(
MEDIAN((IF(DATOS_[[Sexo]:[Sexo]]=$B40,IF(DATOS_[[AGRUP. VALOR. PTO.]:[AGRUP. VALOR. PTO.]]=$B39,IF(DATOS_[[Check Periodo Ref.]:[Check Periodo Ref.]]="Dentro",DATOS_[Conc.Sal.25]))))),
0)</f>
        <v>0</v>
      </c>
      <c r="AE40" s="111">
        <f t="array" ref="AE40">IFERROR(
MEDIAN((IF(DATOS_[[Sexo]:[Sexo]]=$B40,IF(DATOS_[[AGRUP. VALOR. PTO.]:[AGRUP. VALOR. PTO.]]=$B39,IF(DATOS_[[Check Periodo Ref.]:[Check Periodo Ref.]]="Dentro",DATOS_[Conc.Sal.26]))))),
0)</f>
        <v>0</v>
      </c>
      <c r="AF40" s="111">
        <f t="array" ref="AF40">IFERROR(
MEDIAN((IF(DATOS_[[Sexo]:[Sexo]]=$B40,IF(DATOS_[[AGRUP. VALOR. PTO.]:[AGRUP. VALOR. PTO.]]=$B39,IF(DATOS_[[Check Periodo Ref.]:[Check Periodo Ref.]]="Dentro",DATOS_[Conc.Sal.27]))))),
0)</f>
        <v>0</v>
      </c>
      <c r="AG40" s="111">
        <f t="array" ref="AG40">IFERROR(
MEDIAN((IF(DATOS_[[Sexo]:[Sexo]]=$B40,IF(DATOS_[[AGRUP. VALOR. PTO.]:[AGRUP. VALOR. PTO.]]=$B39,IF(DATOS_[[Check Periodo Ref.]:[Check Periodo Ref.]]="Dentro",DATOS_[Conc.Sal.28]))))),
0)</f>
        <v>0</v>
      </c>
      <c r="AH40" s="111">
        <f t="array" ref="AH40">IFERROR(
MEDIAN((IF(DATOS_[[Sexo]:[Sexo]]=$B40,IF(DATOS_[[AGRUP. VALOR. PTO.]:[AGRUP. VALOR. PTO.]]=$B39,IF(DATOS_[[Check Periodo Ref.]:[Check Periodo Ref.]]="Dentro",DATOS_[Conc.Sal.29]))))),
0)</f>
        <v>0</v>
      </c>
      <c r="AI40" s="111">
        <f t="array" ref="AI40">IFERROR(
MEDIAN((IF(DATOS_[[Sexo]:[Sexo]]=$B40,IF(DATOS_[[AGRUP. VALOR. PTO.]:[AGRUP. VALOR. PTO.]]=$B39,IF(DATOS_[[Check Periodo Ref.]:[Check Periodo Ref.]]="Dentro",DATOS_[Conc.Sal.30]))))),
0)</f>
        <v>0</v>
      </c>
      <c r="AJ40" s="112">
        <f t="array" ref="AJ40">IFERROR(
MEDIAN(IF(DATOS_[Sexo]=$B40,IF(DATOS_[AGRUP. VALOR. PTO.]=$B39,IF(DATOS_[Check Periodo Ref.]="Dentro",DATOS_[Tot COMPL.SAL Ef],FALSE)))),
0)</f>
        <v>0</v>
      </c>
      <c r="AK40" s="113">
        <f t="array" ref="AK40">IFERROR(
MEDIAN(IF(DATOS_[Sexo]=$B40,IF(DATOS_[AGRUP. VALOR. PTO.]=$B39,IF(DATOS_[Check Periodo Ref.]="Dentro",DATOS_[TOTAL SALARIO Ef],FALSE)))),
0)</f>
        <v>0</v>
      </c>
      <c r="AL40" s="114">
        <f t="array" ref="AL40">IFERROR(
MEDIAN((IF(DATOS_[[Sexo]:[Sexo]]=$B40,IF(DATOS_[[AGRUP. VALOR. PTO.]:[AGRUP. VALOR. PTO.]]=$B39,IF(DATOS_[[Check Periodo Ref.]:[Check Periodo Ref.]]="Dentro",DATOS_[C.Extra.01]))))),
0)</f>
        <v>0</v>
      </c>
      <c r="AM40" s="114">
        <f t="array" ref="AM40">IFERROR(
MEDIAN((IF(DATOS_[[Sexo]:[Sexo]]=$B40,IF(DATOS_[[AGRUP. VALOR. PTO.]:[AGRUP. VALOR. PTO.]]=$B39,IF(DATOS_[[Check Periodo Ref.]:[Check Periodo Ref.]]="Dentro",DATOS_[C.Extra.02]))))),
0)</f>
        <v>0</v>
      </c>
      <c r="AN40" s="114">
        <f t="array" ref="AN40">IFERROR(
MEDIAN((IF(DATOS_[[Sexo]:[Sexo]]=$B40,IF(DATOS_[[AGRUP. VALOR. PTO.]:[AGRUP. VALOR. PTO.]]=$B39,IF(DATOS_[[Check Periodo Ref.]:[Check Periodo Ref.]]="Dentro",DATOS_[C.Extra.03]))))),
0)</f>
        <v>0</v>
      </c>
      <c r="AO40" s="114">
        <f t="array" ref="AO40">IFERROR(
MEDIAN((IF(DATOS_[[Sexo]:[Sexo]]=$B40,IF(DATOS_[[AGRUP. VALOR. PTO.]:[AGRUP. VALOR. PTO.]]=$B39,IF(DATOS_[[Check Periodo Ref.]:[Check Periodo Ref.]]="Dentro",DATOS_[C.Extra.04]))))),
0)</f>
        <v>0</v>
      </c>
      <c r="AP40" s="114">
        <f t="array" ref="AP40">IFERROR(
MEDIAN((IF(DATOS_[[Sexo]:[Sexo]]=$B40,IF(DATOS_[[AGRUP. VALOR. PTO.]:[AGRUP. VALOR. PTO.]]=$B39,IF(DATOS_[[Check Periodo Ref.]:[Check Periodo Ref.]]="Dentro",DATOS_[C.Extra.05]))))),
0)</f>
        <v>0</v>
      </c>
      <c r="AQ40" s="115">
        <f t="array" ref="AQ40">IFERROR(
MEDIAN(IF(DATOS_[Sexo]=$B40,IF(DATOS_[AGRUP. VALOR. PTO.]=$B39,IF(DATOS_[Check Periodo Ref.]="Dentro",DATOS_[Tot Extrasalarial Ef],FALSE)))),
0)</f>
        <v>0</v>
      </c>
      <c r="AR40" s="116">
        <f t="array" ref="AR40">IFERROR(
MEDIAN(IF(DATOS_[Sexo]=$B40,IF(DATOS_[AGRUP. VALOR. PTO.]=$B39,IF(DATOS_[Check Periodo Ref.]="Dentro",DATOS_[TOTAL Retrib Ef],FALSE)))),
0)</f>
        <v>0</v>
      </c>
    </row>
    <row r="41" spans="1:44" x14ac:dyDescent="0.3">
      <c r="A41" s="42" t="str">
        <f t="shared" ref="A41" si="38">+A40</f>
        <v>[ocultar]</v>
      </c>
      <c r="B41" s="34" t="s">
        <v>163</v>
      </c>
      <c r="C41" s="33">
        <f t="array" ref="C41">SUM(IF($B41=DATOS_[Sexo],
IF($B39=DATOS_[AGRUP. VALOR. PTO.],
IF("Dentro"=DATOS_[Check Periodo Ref.],
1/(COUNTIFS(DATOS_[Sexo],$B41,DATOS_[AGRUP. VALOR. PTO.],$B39,DATOS_[Check Periodo Ref.],"Dentro",DATOS_[id],DATOS_[id]))))))</f>
        <v>0</v>
      </c>
      <c r="D41" s="35">
        <f>COUNTIFS(DATOS_[AGRUP. VALOR. PTO.],$B39,DATOS_[Sexo],$B41,DATOS_[Check Periodo Ref.],"Dentro")</f>
        <v>0</v>
      </c>
      <c r="E41" s="110">
        <f t="array" ref="E41">IFERROR(
MEDIAN(IF(DATOS_[Sexo]=$B41,IF(DATOS_[AGRUP. VALOR. PTO.]=$B39,IF(DATOS_[Check Periodo Ref.]="Dentro",DATOS_[SALARIO BASE Ef],FALSE)))),
0)</f>
        <v>0</v>
      </c>
      <c r="F41" s="111">
        <f t="array" ref="F41">IFERROR(
MEDIAN((IF(DATOS_[[Sexo]:[Sexo]]=$B41,IF(DATOS_[[AGRUP. VALOR. PTO.]:[AGRUP. VALOR. PTO.]]=$B39,IF(DATOS_[[Check Periodo Ref.]:[Check Periodo Ref.]]="Dentro",DATOS_[Conc.Sal.01]))))),
0)</f>
        <v>0</v>
      </c>
      <c r="G41" s="111">
        <f t="array" ref="G41">IFERROR(
MEDIAN((IF(DATOS_[[Sexo]:[Sexo]]=$B41,IF(DATOS_[[AGRUP. VALOR. PTO.]:[AGRUP. VALOR. PTO.]]=$B39,IF(DATOS_[[Check Periodo Ref.]:[Check Periodo Ref.]]="Dentro",DATOS_[Conc.Sal.02]))))),
0)</f>
        <v>0</v>
      </c>
      <c r="H41" s="111">
        <f t="array" ref="H41">IFERROR(
MEDIAN((IF(DATOS_[[Sexo]:[Sexo]]=$B41,IF(DATOS_[[AGRUP. VALOR. PTO.]:[AGRUP. VALOR. PTO.]]=$B39,IF(DATOS_[[Check Periodo Ref.]:[Check Periodo Ref.]]="Dentro",DATOS_[Conc.Sal.03]))))),
0)</f>
        <v>0</v>
      </c>
      <c r="I41" s="111">
        <f t="array" ref="I41">IFERROR(
MEDIAN((IF(DATOS_[[Sexo]:[Sexo]]=$B41,IF(DATOS_[[AGRUP. VALOR. PTO.]:[AGRUP. VALOR. PTO.]]=$B39,IF(DATOS_[[Check Periodo Ref.]:[Check Periodo Ref.]]="Dentro",DATOS_[Conc.Sal.04]))))),
0)</f>
        <v>0</v>
      </c>
      <c r="J41" s="111">
        <f t="array" ref="J41">IFERROR(
MEDIAN((IF(DATOS_[[Sexo]:[Sexo]]=$B41,IF(DATOS_[[AGRUP. VALOR. PTO.]:[AGRUP. VALOR. PTO.]]=$B39,IF(DATOS_[[Check Periodo Ref.]:[Check Periodo Ref.]]="Dentro",DATOS_[Conc.Sal.05]))))),
0)</f>
        <v>0</v>
      </c>
      <c r="K41" s="111">
        <f t="array" ref="K41">IFERROR(
MEDIAN((IF(DATOS_[[Sexo]:[Sexo]]=$B41,IF(DATOS_[[AGRUP. VALOR. PTO.]:[AGRUP. VALOR. PTO.]]=$B39,IF(DATOS_[[Check Periodo Ref.]:[Check Periodo Ref.]]="Dentro",DATOS_[Conc.Sal.06]))))),
0)</f>
        <v>0</v>
      </c>
      <c r="L41" s="111">
        <f t="array" ref="L41">IFERROR(
MEDIAN((IF(DATOS_[[Sexo]:[Sexo]]=$B41,IF(DATOS_[[AGRUP. VALOR. PTO.]:[AGRUP. VALOR. PTO.]]=$B39,IF(DATOS_[[Check Periodo Ref.]:[Check Periodo Ref.]]="Dentro",DATOS_[Conc.Sal.07]))))),
0)</f>
        <v>0</v>
      </c>
      <c r="M41" s="111">
        <f t="array" ref="M41">IFERROR(
MEDIAN((IF(DATOS_[[Sexo]:[Sexo]]=$B41,IF(DATOS_[[AGRUP. VALOR. PTO.]:[AGRUP. VALOR. PTO.]]=$B39,IF(DATOS_[[Check Periodo Ref.]:[Check Periodo Ref.]]="Dentro",DATOS_[Conc.Sal.08]))))),
0)</f>
        <v>0</v>
      </c>
      <c r="N41" s="111">
        <f t="array" ref="N41">IFERROR(
MEDIAN((IF(DATOS_[[Sexo]:[Sexo]]=$B41,IF(DATOS_[[AGRUP. VALOR. PTO.]:[AGRUP. VALOR. PTO.]]=$B39,IF(DATOS_[[Check Periodo Ref.]:[Check Periodo Ref.]]="Dentro",DATOS_[Conc.Sal.09]))))),
0)</f>
        <v>0</v>
      </c>
      <c r="O41" s="111">
        <f t="array" ref="O41">IFERROR(
MEDIAN((IF(DATOS_[[Sexo]:[Sexo]]=$B41,IF(DATOS_[[AGRUP. VALOR. PTO.]:[AGRUP. VALOR. PTO.]]=$B39,IF(DATOS_[[Check Periodo Ref.]:[Check Periodo Ref.]]="Dentro",DATOS_[Conc.Sal.10]))))),
0)</f>
        <v>0</v>
      </c>
      <c r="P41" s="111">
        <f t="array" ref="P41">IFERROR(
MEDIAN((IF(DATOS_[[Sexo]:[Sexo]]=$B41,IF(DATOS_[[AGRUP. VALOR. PTO.]:[AGRUP. VALOR. PTO.]]=$B39,IF(DATOS_[[Check Periodo Ref.]:[Check Periodo Ref.]]="Dentro",DATOS_[Conc.Sal.11]))))),
0)</f>
        <v>0</v>
      </c>
      <c r="Q41" s="111">
        <f t="array" ref="Q41">IFERROR(
MEDIAN((IF(DATOS_[[Sexo]:[Sexo]]=$B41,IF(DATOS_[[AGRUP. VALOR. PTO.]:[AGRUP. VALOR. PTO.]]=$B39,IF(DATOS_[[Check Periodo Ref.]:[Check Periodo Ref.]]="Dentro",DATOS_[Conc.Sal.12]))))),
0)</f>
        <v>0</v>
      </c>
      <c r="R41" s="111">
        <f t="array" ref="R41">IFERROR(
MEDIAN((IF(DATOS_[[Sexo]:[Sexo]]=$B41,IF(DATOS_[[AGRUP. VALOR. PTO.]:[AGRUP. VALOR. PTO.]]=$B39,IF(DATOS_[[Check Periodo Ref.]:[Check Periodo Ref.]]="Dentro",DATOS_[Conc.Sal.13]))))),
0)</f>
        <v>0</v>
      </c>
      <c r="S41" s="111">
        <f t="array" ref="S41">IFERROR(
MEDIAN((IF(DATOS_[[Sexo]:[Sexo]]=$B41,IF(DATOS_[[AGRUP. VALOR. PTO.]:[AGRUP. VALOR. PTO.]]=$B39,IF(DATOS_[[Check Periodo Ref.]:[Check Periodo Ref.]]="Dentro",DATOS_[Conc.Sal.14]))))),
0)</f>
        <v>0</v>
      </c>
      <c r="T41" s="111">
        <f t="array" ref="T41">IFERROR(
MEDIAN((IF(DATOS_[[Sexo]:[Sexo]]=$B41,IF(DATOS_[[AGRUP. VALOR. PTO.]:[AGRUP. VALOR. PTO.]]=$B39,IF(DATOS_[[Check Periodo Ref.]:[Check Periodo Ref.]]="Dentro",DATOS_[Conc.Sal.15]))))),
0)</f>
        <v>0</v>
      </c>
      <c r="U41" s="111">
        <f t="array" ref="U41">IFERROR(
MEDIAN((IF(DATOS_[[Sexo]:[Sexo]]=$B41,IF(DATOS_[[AGRUP. VALOR. PTO.]:[AGRUP. VALOR. PTO.]]=$B39,IF(DATOS_[[Check Periodo Ref.]:[Check Periodo Ref.]]="Dentro",DATOS_[Conc.Sal.16]))))),
0)</f>
        <v>0</v>
      </c>
      <c r="V41" s="111">
        <f t="array" ref="V41">IFERROR(
MEDIAN((IF(DATOS_[[Sexo]:[Sexo]]=$B41,IF(DATOS_[[AGRUP. VALOR. PTO.]:[AGRUP. VALOR. PTO.]]=$B39,IF(DATOS_[[Check Periodo Ref.]:[Check Periodo Ref.]]="Dentro",DATOS_[Conc.Sal.17]))))),
0)</f>
        <v>0</v>
      </c>
      <c r="W41" s="111">
        <f t="array" ref="W41">IFERROR(
MEDIAN((IF(DATOS_[[Sexo]:[Sexo]]=$B41,IF(DATOS_[[AGRUP. VALOR. PTO.]:[AGRUP. VALOR. PTO.]]=$B39,IF(DATOS_[[Check Periodo Ref.]:[Check Periodo Ref.]]="Dentro",DATOS_[Conc.Sal.18]))))),
0)</f>
        <v>0</v>
      </c>
      <c r="X41" s="111">
        <f t="array" ref="X41">IFERROR(
MEDIAN((IF(DATOS_[[Sexo]:[Sexo]]=$B41,IF(DATOS_[[AGRUP. VALOR. PTO.]:[AGRUP. VALOR. PTO.]]=$B39,IF(DATOS_[[Check Periodo Ref.]:[Check Periodo Ref.]]="Dentro",DATOS_[Conc.Sal.19]))))),
0)</f>
        <v>0</v>
      </c>
      <c r="Y41" s="111">
        <f t="array" ref="Y41">IFERROR(
MEDIAN((IF(DATOS_[[Sexo]:[Sexo]]=$B41,IF(DATOS_[[AGRUP. VALOR. PTO.]:[AGRUP. VALOR. PTO.]]=$B39,IF(DATOS_[[Check Periodo Ref.]:[Check Periodo Ref.]]="Dentro",DATOS_[Conc.Sal.20]))))),
0)</f>
        <v>0</v>
      </c>
      <c r="Z41" s="111">
        <f t="array" ref="Z41">IFERROR(
MEDIAN((IF(DATOS_[[Sexo]:[Sexo]]=$B41,IF(DATOS_[[AGRUP. VALOR. PTO.]:[AGRUP. VALOR. PTO.]]=$B39,IF(DATOS_[[Check Periodo Ref.]:[Check Periodo Ref.]]="Dentro",DATOS_[Conc.Sal.21]))))),
0)</f>
        <v>0</v>
      </c>
      <c r="AA41" s="111">
        <f t="array" ref="AA41">IFERROR(
MEDIAN((IF(DATOS_[[Sexo]:[Sexo]]=$B41,IF(DATOS_[[AGRUP. VALOR. PTO.]:[AGRUP. VALOR. PTO.]]=$B39,IF(DATOS_[[Check Periodo Ref.]:[Check Periodo Ref.]]="Dentro",DATOS_[Conc.Sal.22]))))),
0)</f>
        <v>0</v>
      </c>
      <c r="AB41" s="111">
        <f t="array" ref="AB41">IFERROR(
MEDIAN((IF(DATOS_[[Sexo]:[Sexo]]=$B41,IF(DATOS_[[AGRUP. VALOR. PTO.]:[AGRUP. VALOR. PTO.]]=$B39,IF(DATOS_[[Check Periodo Ref.]:[Check Periodo Ref.]]="Dentro",DATOS_[Conc.Sal.23]))))),
0)</f>
        <v>0</v>
      </c>
      <c r="AC41" s="111">
        <f t="array" ref="AC41">IFERROR(
MEDIAN((IF(DATOS_[[Sexo]:[Sexo]]=$B41,IF(DATOS_[[AGRUP. VALOR. PTO.]:[AGRUP. VALOR. PTO.]]=$B39,IF(DATOS_[[Check Periodo Ref.]:[Check Periodo Ref.]]="Dentro",DATOS_[Conc.Sal.24]))))),
0)</f>
        <v>0</v>
      </c>
      <c r="AD41" s="111">
        <f t="array" ref="AD41">IFERROR(
MEDIAN((IF(DATOS_[[Sexo]:[Sexo]]=$B41,IF(DATOS_[[AGRUP. VALOR. PTO.]:[AGRUP. VALOR. PTO.]]=$B39,IF(DATOS_[[Check Periodo Ref.]:[Check Periodo Ref.]]="Dentro",DATOS_[Conc.Sal.25]))))),
0)</f>
        <v>0</v>
      </c>
      <c r="AE41" s="111">
        <f t="array" ref="AE41">IFERROR(
MEDIAN((IF(DATOS_[[Sexo]:[Sexo]]=$B41,IF(DATOS_[[AGRUP. VALOR. PTO.]:[AGRUP. VALOR. PTO.]]=$B39,IF(DATOS_[[Check Periodo Ref.]:[Check Periodo Ref.]]="Dentro",DATOS_[Conc.Sal.26]))))),
0)</f>
        <v>0</v>
      </c>
      <c r="AF41" s="111">
        <f t="array" ref="AF41">IFERROR(
MEDIAN((IF(DATOS_[[Sexo]:[Sexo]]=$B41,IF(DATOS_[[AGRUP. VALOR. PTO.]:[AGRUP. VALOR. PTO.]]=$B39,IF(DATOS_[[Check Periodo Ref.]:[Check Periodo Ref.]]="Dentro",DATOS_[Conc.Sal.27]))))),
0)</f>
        <v>0</v>
      </c>
      <c r="AG41" s="111">
        <f t="array" ref="AG41">IFERROR(
MEDIAN((IF(DATOS_[[Sexo]:[Sexo]]=$B41,IF(DATOS_[[AGRUP. VALOR. PTO.]:[AGRUP. VALOR. PTO.]]=$B39,IF(DATOS_[[Check Periodo Ref.]:[Check Periodo Ref.]]="Dentro",DATOS_[Conc.Sal.28]))))),
0)</f>
        <v>0</v>
      </c>
      <c r="AH41" s="111">
        <f t="array" ref="AH41">IFERROR(
MEDIAN((IF(DATOS_[[Sexo]:[Sexo]]=$B41,IF(DATOS_[[AGRUP. VALOR. PTO.]:[AGRUP. VALOR. PTO.]]=$B39,IF(DATOS_[[Check Periodo Ref.]:[Check Periodo Ref.]]="Dentro",DATOS_[Conc.Sal.29]))))),
0)</f>
        <v>0</v>
      </c>
      <c r="AI41" s="111">
        <f t="array" ref="AI41">IFERROR(
MEDIAN((IF(DATOS_[[Sexo]:[Sexo]]=$B41,IF(DATOS_[[AGRUP. VALOR. PTO.]:[AGRUP. VALOR. PTO.]]=$B39,IF(DATOS_[[Check Periodo Ref.]:[Check Periodo Ref.]]="Dentro",DATOS_[Conc.Sal.30]))))),
0)</f>
        <v>0</v>
      </c>
      <c r="AJ41" s="112">
        <f t="array" ref="AJ41">IFERROR(
MEDIAN(IF(DATOS_[Sexo]=$B41,IF(DATOS_[AGRUP. VALOR. PTO.]=$B39,IF(DATOS_[Check Periodo Ref.]="Dentro",DATOS_[Tot COMPL.SAL Ef],FALSE)))),
0)</f>
        <v>0</v>
      </c>
      <c r="AK41" s="113">
        <f t="array" ref="AK41">IFERROR(
MEDIAN(IF(DATOS_[Sexo]=$B41,IF(DATOS_[AGRUP. VALOR. PTO.]=$B39,IF(DATOS_[Check Periodo Ref.]="Dentro",DATOS_[TOTAL SALARIO Ef],FALSE)))),
0)</f>
        <v>0</v>
      </c>
      <c r="AL41" s="114">
        <f t="array" ref="AL41">IFERROR(
MEDIAN((IF(DATOS_[[Sexo]:[Sexo]]=$B41,IF(DATOS_[[AGRUP. VALOR. PTO.]:[AGRUP. VALOR. PTO.]]=$B39,IF(DATOS_[[Check Periodo Ref.]:[Check Periodo Ref.]]="Dentro",DATOS_[C.Extra.01]))))),
0)</f>
        <v>0</v>
      </c>
      <c r="AM41" s="114">
        <f t="array" ref="AM41">IFERROR(
MEDIAN((IF(DATOS_[[Sexo]:[Sexo]]=$B41,IF(DATOS_[[AGRUP. VALOR. PTO.]:[AGRUP. VALOR. PTO.]]=$B39,IF(DATOS_[[Check Periodo Ref.]:[Check Periodo Ref.]]="Dentro",DATOS_[C.Extra.02]))))),
0)</f>
        <v>0</v>
      </c>
      <c r="AN41" s="114">
        <f t="array" ref="AN41">IFERROR(
MEDIAN((IF(DATOS_[[Sexo]:[Sexo]]=$B41,IF(DATOS_[[AGRUP. VALOR. PTO.]:[AGRUP. VALOR. PTO.]]=$B39,IF(DATOS_[[Check Periodo Ref.]:[Check Periodo Ref.]]="Dentro",DATOS_[C.Extra.03]))))),
0)</f>
        <v>0</v>
      </c>
      <c r="AO41" s="114">
        <f t="array" ref="AO41">IFERROR(
MEDIAN((IF(DATOS_[[Sexo]:[Sexo]]=$B41,IF(DATOS_[[AGRUP. VALOR. PTO.]:[AGRUP. VALOR. PTO.]]=$B39,IF(DATOS_[[Check Periodo Ref.]:[Check Periodo Ref.]]="Dentro",DATOS_[C.Extra.04]))))),
0)</f>
        <v>0</v>
      </c>
      <c r="AP41" s="114">
        <f t="array" ref="AP41">IFERROR(
MEDIAN((IF(DATOS_[[Sexo]:[Sexo]]=$B41,IF(DATOS_[[AGRUP. VALOR. PTO.]:[AGRUP. VALOR. PTO.]]=$B39,IF(DATOS_[[Check Periodo Ref.]:[Check Periodo Ref.]]="Dentro",DATOS_[C.Extra.05]))))),
0)</f>
        <v>0</v>
      </c>
      <c r="AQ41" s="115">
        <f t="array" ref="AQ41">IFERROR(
MEDIAN(IF(DATOS_[Sexo]=$B41,IF(DATOS_[AGRUP. VALOR. PTO.]=$B39,IF(DATOS_[Check Periodo Ref.]="Dentro",DATOS_[Tot Extrasalarial Ef],FALSE)))),
0)</f>
        <v>0</v>
      </c>
      <c r="AR41" s="116">
        <f t="array" ref="AR41">IFERROR(
MEDIAN(IF(DATOS_[Sexo]=$B41,IF(DATOS_[AGRUP. VALOR. PTO.]=$B39,IF(DATOS_[Check Periodo Ref.]="Dentro",DATOS_[TOTAL Retrib Ef],FALSE)))),
0)</f>
        <v>0</v>
      </c>
    </row>
    <row r="42" spans="1:44" ht="17.25" thickBot="1" x14ac:dyDescent="0.35">
      <c r="A42" s="42" t="str">
        <f t="shared" ref="A42" si="39">+A43</f>
        <v>[ocultar]</v>
      </c>
      <c r="B42" s="40" t="s">
        <v>269</v>
      </c>
      <c r="C42" s="109"/>
      <c r="D42" s="41"/>
      <c r="E42" s="119" t="str">
        <f t="shared" ref="E42:AR42" si="40">IFERROR((E43-E44)/E43,"")</f>
        <v/>
      </c>
      <c r="F42" s="123" t="str">
        <f t="shared" si="40"/>
        <v/>
      </c>
      <c r="G42" s="123" t="str">
        <f t="shared" si="40"/>
        <v/>
      </c>
      <c r="H42" s="123" t="str">
        <f t="shared" si="40"/>
        <v/>
      </c>
      <c r="I42" s="123" t="str">
        <f t="shared" si="40"/>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2" t="str">
        <f t="shared" si="40"/>
        <v/>
      </c>
      <c r="W42" s="122" t="str">
        <f t="shared" si="40"/>
        <v/>
      </c>
      <c r="X42" s="122" t="str">
        <f t="shared" si="40"/>
        <v/>
      </c>
      <c r="Y42" s="122"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4" t="str">
        <f t="shared" si="40"/>
        <v/>
      </c>
      <c r="AK42" s="128" t="str">
        <f t="shared" si="40"/>
        <v/>
      </c>
      <c r="AL42" s="125" t="str">
        <f t="shared" si="40"/>
        <v/>
      </c>
      <c r="AM42" s="125" t="str">
        <f t="shared" si="40"/>
        <v/>
      </c>
      <c r="AN42" s="125" t="str">
        <f t="shared" si="40"/>
        <v/>
      </c>
      <c r="AO42" s="125" t="str">
        <f t="shared" si="40"/>
        <v/>
      </c>
      <c r="AP42" s="125" t="str">
        <f t="shared" si="40"/>
        <v/>
      </c>
      <c r="AQ42" s="126" t="str">
        <f t="shared" si="40"/>
        <v/>
      </c>
      <c r="AR42" s="127" t="str">
        <f t="shared" si="40"/>
        <v/>
      </c>
    </row>
    <row r="43" spans="1:44" x14ac:dyDescent="0.3">
      <c r="A43" s="42" t="str">
        <f t="shared" ref="A43" si="41">+IF(C43+C44=0,"[ocultar]","")</f>
        <v>[ocultar]</v>
      </c>
      <c r="B43" s="34" t="s">
        <v>162</v>
      </c>
      <c r="C43" s="33">
        <f t="array" ref="C43">SUM(IF($B43=DATOS_[Sexo],
IF($B42=DATOS_[AGRUP. VALOR. PTO.],
IF("Dentro"=DATOS_[Check Periodo Ref.],
1/(COUNTIFS(DATOS_[Sexo],$B43,DATOS_[AGRUP. VALOR. PTO.],$B42,DATOS_[Check Periodo Ref.],"Dentro",DATOS_[id],DATOS_[id]))))))</f>
        <v>0</v>
      </c>
      <c r="D43" s="35">
        <f>COUNTIFS(DATOS_[AGRUP. VALOR. PTO.],$B42,DATOS_[Sexo],$B43,DATOS_[Check Periodo Ref.],"Dentro")</f>
        <v>0</v>
      </c>
      <c r="E43" s="110">
        <f t="array" ref="E43">IFERROR(
MEDIAN(IF(DATOS_[Sexo]=$B43,IF(DATOS_[AGRUP. VALOR. PTO.]=$B42,IF(DATOS_[Check Periodo Ref.]="Dentro",DATOS_[SALARIO BASE Ef],FALSE)))),
0)</f>
        <v>0</v>
      </c>
      <c r="F43" s="111">
        <f t="array" ref="F43">IFERROR(
MEDIAN((IF(DATOS_[[Sexo]:[Sexo]]=$B43,IF(DATOS_[[AGRUP. VALOR. PTO.]:[AGRUP. VALOR. PTO.]]=$B42,IF(DATOS_[[Check Periodo Ref.]:[Check Periodo Ref.]]="Dentro",DATOS_[Conc.Sal.01]))))),
0)</f>
        <v>0</v>
      </c>
      <c r="G43" s="111">
        <f t="array" ref="G43">IFERROR(
MEDIAN((IF(DATOS_[[Sexo]:[Sexo]]=$B43,IF(DATOS_[[AGRUP. VALOR. PTO.]:[AGRUP. VALOR. PTO.]]=$B42,IF(DATOS_[[Check Periodo Ref.]:[Check Periodo Ref.]]="Dentro",DATOS_[Conc.Sal.02]))))),
0)</f>
        <v>0</v>
      </c>
      <c r="H43" s="111">
        <f t="array" ref="H43">IFERROR(
MEDIAN((IF(DATOS_[[Sexo]:[Sexo]]=$B43,IF(DATOS_[[AGRUP. VALOR. PTO.]:[AGRUP. VALOR. PTO.]]=$B42,IF(DATOS_[[Check Periodo Ref.]:[Check Periodo Ref.]]="Dentro",DATOS_[Conc.Sal.03]))))),
0)</f>
        <v>0</v>
      </c>
      <c r="I43" s="111">
        <f t="array" ref="I43">IFERROR(
MEDIAN((IF(DATOS_[[Sexo]:[Sexo]]=$B43,IF(DATOS_[[AGRUP. VALOR. PTO.]:[AGRUP. VALOR. PTO.]]=$B42,IF(DATOS_[[Check Periodo Ref.]:[Check Periodo Ref.]]="Dentro",DATOS_[Conc.Sal.04]))))),
0)</f>
        <v>0</v>
      </c>
      <c r="J43" s="111">
        <f t="array" ref="J43">IFERROR(
MEDIAN((IF(DATOS_[[Sexo]:[Sexo]]=$B43,IF(DATOS_[[AGRUP. VALOR. PTO.]:[AGRUP. VALOR. PTO.]]=$B42,IF(DATOS_[[Check Periodo Ref.]:[Check Periodo Ref.]]="Dentro",DATOS_[Conc.Sal.05]))))),
0)</f>
        <v>0</v>
      </c>
      <c r="K43" s="111">
        <f t="array" ref="K43">IFERROR(
MEDIAN((IF(DATOS_[[Sexo]:[Sexo]]=$B43,IF(DATOS_[[AGRUP. VALOR. PTO.]:[AGRUP. VALOR. PTO.]]=$B42,IF(DATOS_[[Check Periodo Ref.]:[Check Periodo Ref.]]="Dentro",DATOS_[Conc.Sal.06]))))),
0)</f>
        <v>0</v>
      </c>
      <c r="L43" s="111">
        <f t="array" ref="L43">IFERROR(
MEDIAN((IF(DATOS_[[Sexo]:[Sexo]]=$B43,IF(DATOS_[[AGRUP. VALOR. PTO.]:[AGRUP. VALOR. PTO.]]=$B42,IF(DATOS_[[Check Periodo Ref.]:[Check Periodo Ref.]]="Dentro",DATOS_[Conc.Sal.07]))))),
0)</f>
        <v>0</v>
      </c>
      <c r="M43" s="111">
        <f t="array" ref="M43">IFERROR(
MEDIAN((IF(DATOS_[[Sexo]:[Sexo]]=$B43,IF(DATOS_[[AGRUP. VALOR. PTO.]:[AGRUP. VALOR. PTO.]]=$B42,IF(DATOS_[[Check Periodo Ref.]:[Check Periodo Ref.]]="Dentro",DATOS_[Conc.Sal.08]))))),
0)</f>
        <v>0</v>
      </c>
      <c r="N43" s="111">
        <f t="array" ref="N43">IFERROR(
MEDIAN((IF(DATOS_[[Sexo]:[Sexo]]=$B43,IF(DATOS_[[AGRUP. VALOR. PTO.]:[AGRUP. VALOR. PTO.]]=$B42,IF(DATOS_[[Check Periodo Ref.]:[Check Periodo Ref.]]="Dentro",DATOS_[Conc.Sal.09]))))),
0)</f>
        <v>0</v>
      </c>
      <c r="O43" s="111">
        <f t="array" ref="O43">IFERROR(
MEDIAN((IF(DATOS_[[Sexo]:[Sexo]]=$B43,IF(DATOS_[[AGRUP. VALOR. PTO.]:[AGRUP. VALOR. PTO.]]=$B42,IF(DATOS_[[Check Periodo Ref.]:[Check Periodo Ref.]]="Dentro",DATOS_[Conc.Sal.10]))))),
0)</f>
        <v>0</v>
      </c>
      <c r="P43" s="111">
        <f t="array" ref="P43">IFERROR(
MEDIAN((IF(DATOS_[[Sexo]:[Sexo]]=$B43,IF(DATOS_[[AGRUP. VALOR. PTO.]:[AGRUP. VALOR. PTO.]]=$B42,IF(DATOS_[[Check Periodo Ref.]:[Check Periodo Ref.]]="Dentro",DATOS_[Conc.Sal.11]))))),
0)</f>
        <v>0</v>
      </c>
      <c r="Q43" s="111">
        <f t="array" ref="Q43">IFERROR(
MEDIAN((IF(DATOS_[[Sexo]:[Sexo]]=$B43,IF(DATOS_[[AGRUP. VALOR. PTO.]:[AGRUP. VALOR. PTO.]]=$B42,IF(DATOS_[[Check Periodo Ref.]:[Check Periodo Ref.]]="Dentro",DATOS_[Conc.Sal.12]))))),
0)</f>
        <v>0</v>
      </c>
      <c r="R43" s="111">
        <f t="array" ref="R43">IFERROR(
MEDIAN((IF(DATOS_[[Sexo]:[Sexo]]=$B43,IF(DATOS_[[AGRUP. VALOR. PTO.]:[AGRUP. VALOR. PTO.]]=$B42,IF(DATOS_[[Check Periodo Ref.]:[Check Periodo Ref.]]="Dentro",DATOS_[Conc.Sal.13]))))),
0)</f>
        <v>0</v>
      </c>
      <c r="S43" s="111">
        <f t="array" ref="S43">IFERROR(
MEDIAN((IF(DATOS_[[Sexo]:[Sexo]]=$B43,IF(DATOS_[[AGRUP. VALOR. PTO.]:[AGRUP. VALOR. PTO.]]=$B42,IF(DATOS_[[Check Periodo Ref.]:[Check Periodo Ref.]]="Dentro",DATOS_[Conc.Sal.14]))))),
0)</f>
        <v>0</v>
      </c>
      <c r="T43" s="111">
        <f t="array" ref="T43">IFERROR(
MEDIAN((IF(DATOS_[[Sexo]:[Sexo]]=$B43,IF(DATOS_[[AGRUP. VALOR. PTO.]:[AGRUP. VALOR. PTO.]]=$B42,IF(DATOS_[[Check Periodo Ref.]:[Check Periodo Ref.]]="Dentro",DATOS_[Conc.Sal.15]))))),
0)</f>
        <v>0</v>
      </c>
      <c r="U43" s="111">
        <f t="array" ref="U43">IFERROR(
MEDIAN((IF(DATOS_[[Sexo]:[Sexo]]=$B43,IF(DATOS_[[AGRUP. VALOR. PTO.]:[AGRUP. VALOR. PTO.]]=$B42,IF(DATOS_[[Check Periodo Ref.]:[Check Periodo Ref.]]="Dentro",DATOS_[Conc.Sal.16]))))),
0)</f>
        <v>0</v>
      </c>
      <c r="V43" s="111">
        <f t="array" ref="V43">IFERROR(
MEDIAN((IF(DATOS_[[Sexo]:[Sexo]]=$B43,IF(DATOS_[[AGRUP. VALOR. PTO.]:[AGRUP. VALOR. PTO.]]=$B42,IF(DATOS_[[Check Periodo Ref.]:[Check Periodo Ref.]]="Dentro",DATOS_[Conc.Sal.17]))))),
0)</f>
        <v>0</v>
      </c>
      <c r="W43" s="111">
        <f t="array" ref="W43">IFERROR(
MEDIAN((IF(DATOS_[[Sexo]:[Sexo]]=$B43,IF(DATOS_[[AGRUP. VALOR. PTO.]:[AGRUP. VALOR. PTO.]]=$B42,IF(DATOS_[[Check Periodo Ref.]:[Check Periodo Ref.]]="Dentro",DATOS_[Conc.Sal.18]))))),
0)</f>
        <v>0</v>
      </c>
      <c r="X43" s="111">
        <f t="array" ref="X43">IFERROR(
MEDIAN((IF(DATOS_[[Sexo]:[Sexo]]=$B43,IF(DATOS_[[AGRUP. VALOR. PTO.]:[AGRUP. VALOR. PTO.]]=$B42,IF(DATOS_[[Check Periodo Ref.]:[Check Periodo Ref.]]="Dentro",DATOS_[Conc.Sal.19]))))),
0)</f>
        <v>0</v>
      </c>
      <c r="Y43" s="111">
        <f t="array" ref="Y43">IFERROR(
MEDIAN((IF(DATOS_[[Sexo]:[Sexo]]=$B43,IF(DATOS_[[AGRUP. VALOR. PTO.]:[AGRUP. VALOR. PTO.]]=$B42,IF(DATOS_[[Check Periodo Ref.]:[Check Periodo Ref.]]="Dentro",DATOS_[Conc.Sal.20]))))),
0)</f>
        <v>0</v>
      </c>
      <c r="Z43" s="111">
        <f t="array" ref="Z43">IFERROR(
MEDIAN((IF(DATOS_[[Sexo]:[Sexo]]=$B43,IF(DATOS_[[AGRUP. VALOR. PTO.]:[AGRUP. VALOR. PTO.]]=$B42,IF(DATOS_[[Check Periodo Ref.]:[Check Periodo Ref.]]="Dentro",DATOS_[Conc.Sal.21]))))),
0)</f>
        <v>0</v>
      </c>
      <c r="AA43" s="111">
        <f t="array" ref="AA43">IFERROR(
MEDIAN((IF(DATOS_[[Sexo]:[Sexo]]=$B43,IF(DATOS_[[AGRUP. VALOR. PTO.]:[AGRUP. VALOR. PTO.]]=$B42,IF(DATOS_[[Check Periodo Ref.]:[Check Periodo Ref.]]="Dentro",DATOS_[Conc.Sal.22]))))),
0)</f>
        <v>0</v>
      </c>
      <c r="AB43" s="111">
        <f t="array" ref="AB43">IFERROR(
MEDIAN((IF(DATOS_[[Sexo]:[Sexo]]=$B43,IF(DATOS_[[AGRUP. VALOR. PTO.]:[AGRUP. VALOR. PTO.]]=$B42,IF(DATOS_[[Check Periodo Ref.]:[Check Periodo Ref.]]="Dentro",DATOS_[Conc.Sal.23]))))),
0)</f>
        <v>0</v>
      </c>
      <c r="AC43" s="111">
        <f t="array" ref="AC43">IFERROR(
MEDIAN((IF(DATOS_[[Sexo]:[Sexo]]=$B43,IF(DATOS_[[AGRUP. VALOR. PTO.]:[AGRUP. VALOR. PTO.]]=$B42,IF(DATOS_[[Check Periodo Ref.]:[Check Periodo Ref.]]="Dentro",DATOS_[Conc.Sal.24]))))),
0)</f>
        <v>0</v>
      </c>
      <c r="AD43" s="111">
        <f t="array" ref="AD43">IFERROR(
MEDIAN((IF(DATOS_[[Sexo]:[Sexo]]=$B43,IF(DATOS_[[AGRUP. VALOR. PTO.]:[AGRUP. VALOR. PTO.]]=$B42,IF(DATOS_[[Check Periodo Ref.]:[Check Periodo Ref.]]="Dentro",DATOS_[Conc.Sal.25]))))),
0)</f>
        <v>0</v>
      </c>
      <c r="AE43" s="111">
        <f t="array" ref="AE43">IFERROR(
MEDIAN((IF(DATOS_[[Sexo]:[Sexo]]=$B43,IF(DATOS_[[AGRUP. VALOR. PTO.]:[AGRUP. VALOR. PTO.]]=$B42,IF(DATOS_[[Check Periodo Ref.]:[Check Periodo Ref.]]="Dentro",DATOS_[Conc.Sal.26]))))),
0)</f>
        <v>0</v>
      </c>
      <c r="AF43" s="111">
        <f t="array" ref="AF43">IFERROR(
MEDIAN((IF(DATOS_[[Sexo]:[Sexo]]=$B43,IF(DATOS_[[AGRUP. VALOR. PTO.]:[AGRUP. VALOR. PTO.]]=$B42,IF(DATOS_[[Check Periodo Ref.]:[Check Periodo Ref.]]="Dentro",DATOS_[Conc.Sal.27]))))),
0)</f>
        <v>0</v>
      </c>
      <c r="AG43" s="111">
        <f t="array" ref="AG43">IFERROR(
MEDIAN((IF(DATOS_[[Sexo]:[Sexo]]=$B43,IF(DATOS_[[AGRUP. VALOR. PTO.]:[AGRUP. VALOR. PTO.]]=$B42,IF(DATOS_[[Check Periodo Ref.]:[Check Periodo Ref.]]="Dentro",DATOS_[Conc.Sal.28]))))),
0)</f>
        <v>0</v>
      </c>
      <c r="AH43" s="111">
        <f t="array" ref="AH43">IFERROR(
MEDIAN((IF(DATOS_[[Sexo]:[Sexo]]=$B43,IF(DATOS_[[AGRUP. VALOR. PTO.]:[AGRUP. VALOR. PTO.]]=$B42,IF(DATOS_[[Check Periodo Ref.]:[Check Periodo Ref.]]="Dentro",DATOS_[Conc.Sal.29]))))),
0)</f>
        <v>0</v>
      </c>
      <c r="AI43" s="111">
        <f t="array" ref="AI43">IFERROR(
MEDIAN((IF(DATOS_[[Sexo]:[Sexo]]=$B43,IF(DATOS_[[AGRUP. VALOR. PTO.]:[AGRUP. VALOR. PTO.]]=$B42,IF(DATOS_[[Check Periodo Ref.]:[Check Periodo Ref.]]="Dentro",DATOS_[Conc.Sal.30]))))),
0)</f>
        <v>0</v>
      </c>
      <c r="AJ43" s="112">
        <f t="array" ref="AJ43">IFERROR(
MEDIAN(IF(DATOS_[Sexo]=$B43,IF(DATOS_[AGRUP. VALOR. PTO.]=$B42,IF(DATOS_[Check Periodo Ref.]="Dentro",DATOS_[Tot COMPL.SAL Ef],FALSE)))),
0)</f>
        <v>0</v>
      </c>
      <c r="AK43" s="113">
        <f t="array" ref="AK43">IFERROR(
MEDIAN(IF(DATOS_[Sexo]=$B43,IF(DATOS_[AGRUP. VALOR. PTO.]=$B42,IF(DATOS_[Check Periodo Ref.]="Dentro",DATOS_[TOTAL SALARIO Ef],FALSE)))),
0)</f>
        <v>0</v>
      </c>
      <c r="AL43" s="114">
        <f t="array" ref="AL43">IFERROR(
MEDIAN((IF(DATOS_[[Sexo]:[Sexo]]=$B43,IF(DATOS_[[AGRUP. VALOR. PTO.]:[AGRUP. VALOR. PTO.]]=$B42,IF(DATOS_[[Check Periodo Ref.]:[Check Periodo Ref.]]="Dentro",DATOS_[C.Extra.01]))))),
0)</f>
        <v>0</v>
      </c>
      <c r="AM43" s="114">
        <f t="array" ref="AM43">IFERROR(
MEDIAN((IF(DATOS_[[Sexo]:[Sexo]]=$B43,IF(DATOS_[[AGRUP. VALOR. PTO.]:[AGRUP. VALOR. PTO.]]=$B42,IF(DATOS_[[Check Periodo Ref.]:[Check Periodo Ref.]]="Dentro",DATOS_[C.Extra.02]))))),
0)</f>
        <v>0</v>
      </c>
      <c r="AN43" s="114">
        <f t="array" ref="AN43">IFERROR(
MEDIAN((IF(DATOS_[[Sexo]:[Sexo]]=$B43,IF(DATOS_[[AGRUP. VALOR. PTO.]:[AGRUP. VALOR. PTO.]]=$B42,IF(DATOS_[[Check Periodo Ref.]:[Check Periodo Ref.]]="Dentro",DATOS_[C.Extra.03]))))),
0)</f>
        <v>0</v>
      </c>
      <c r="AO43" s="114">
        <f t="array" ref="AO43">IFERROR(
MEDIAN((IF(DATOS_[[Sexo]:[Sexo]]=$B43,IF(DATOS_[[AGRUP. VALOR. PTO.]:[AGRUP. VALOR. PTO.]]=$B42,IF(DATOS_[[Check Periodo Ref.]:[Check Periodo Ref.]]="Dentro",DATOS_[C.Extra.04]))))),
0)</f>
        <v>0</v>
      </c>
      <c r="AP43" s="114">
        <f t="array" ref="AP43">IFERROR(
MEDIAN((IF(DATOS_[[Sexo]:[Sexo]]=$B43,IF(DATOS_[[AGRUP. VALOR. PTO.]:[AGRUP. VALOR. PTO.]]=$B42,IF(DATOS_[[Check Periodo Ref.]:[Check Periodo Ref.]]="Dentro",DATOS_[C.Extra.05]))))),
0)</f>
        <v>0</v>
      </c>
      <c r="AQ43" s="115">
        <f t="array" ref="AQ43">IFERROR(
MEDIAN(IF(DATOS_[Sexo]=$B43,IF(DATOS_[AGRUP. VALOR. PTO.]=$B42,IF(DATOS_[Check Periodo Ref.]="Dentro",DATOS_[Tot Extrasalarial Ef],FALSE)))),
0)</f>
        <v>0</v>
      </c>
      <c r="AR43" s="116">
        <f t="array" ref="AR43">IFERROR(
MEDIAN(IF(DATOS_[Sexo]=$B43,IF(DATOS_[AGRUP. VALOR. PTO.]=$B42,IF(DATOS_[Check Periodo Ref.]="Dentro",DATOS_[TOTAL Retrib Ef],FALSE)))),
0)</f>
        <v>0</v>
      </c>
    </row>
    <row r="44" spans="1:44" x14ac:dyDescent="0.3">
      <c r="A44" s="42" t="str">
        <f t="shared" ref="A44" si="42">+A43</f>
        <v>[ocultar]</v>
      </c>
      <c r="B44" s="34" t="s">
        <v>163</v>
      </c>
      <c r="C44" s="33">
        <f t="array" ref="C44">SUM(IF($B44=DATOS_[Sexo],
IF($B42=DATOS_[AGRUP. VALOR. PTO.],
IF("Dentro"=DATOS_[Check Periodo Ref.],
1/(COUNTIFS(DATOS_[Sexo],$B44,DATOS_[AGRUP. VALOR. PTO.],$B42,DATOS_[Check Periodo Ref.],"Dentro",DATOS_[id],DATOS_[id]))))))</f>
        <v>0</v>
      </c>
      <c r="D44" s="35">
        <f>COUNTIFS(DATOS_[AGRUP. VALOR. PTO.],$B42,DATOS_[Sexo],$B44,DATOS_[Check Periodo Ref.],"Dentro")</f>
        <v>0</v>
      </c>
      <c r="E44" s="110">
        <f t="array" ref="E44">IFERROR(
MEDIAN(IF(DATOS_[Sexo]=$B44,IF(DATOS_[AGRUP. VALOR. PTO.]=$B42,IF(DATOS_[Check Periodo Ref.]="Dentro",DATOS_[SALARIO BASE Ef],FALSE)))),
0)</f>
        <v>0</v>
      </c>
      <c r="F44" s="111">
        <f t="array" ref="F44">IFERROR(
MEDIAN((IF(DATOS_[[Sexo]:[Sexo]]=$B44,IF(DATOS_[[AGRUP. VALOR. PTO.]:[AGRUP. VALOR. PTO.]]=$B42,IF(DATOS_[[Check Periodo Ref.]:[Check Periodo Ref.]]="Dentro",DATOS_[Conc.Sal.01]))))),
0)</f>
        <v>0</v>
      </c>
      <c r="G44" s="111">
        <f t="array" ref="G44">IFERROR(
MEDIAN((IF(DATOS_[[Sexo]:[Sexo]]=$B44,IF(DATOS_[[AGRUP. VALOR. PTO.]:[AGRUP. VALOR. PTO.]]=$B42,IF(DATOS_[[Check Periodo Ref.]:[Check Periodo Ref.]]="Dentro",DATOS_[Conc.Sal.02]))))),
0)</f>
        <v>0</v>
      </c>
      <c r="H44" s="111">
        <f t="array" ref="H44">IFERROR(
MEDIAN((IF(DATOS_[[Sexo]:[Sexo]]=$B44,IF(DATOS_[[AGRUP. VALOR. PTO.]:[AGRUP. VALOR. PTO.]]=$B42,IF(DATOS_[[Check Periodo Ref.]:[Check Periodo Ref.]]="Dentro",DATOS_[Conc.Sal.03]))))),
0)</f>
        <v>0</v>
      </c>
      <c r="I44" s="111">
        <f t="array" ref="I44">IFERROR(
MEDIAN((IF(DATOS_[[Sexo]:[Sexo]]=$B44,IF(DATOS_[[AGRUP. VALOR. PTO.]:[AGRUP. VALOR. PTO.]]=$B42,IF(DATOS_[[Check Periodo Ref.]:[Check Periodo Ref.]]="Dentro",DATOS_[Conc.Sal.04]))))),
0)</f>
        <v>0</v>
      </c>
      <c r="J44" s="111">
        <f t="array" ref="J44">IFERROR(
MEDIAN((IF(DATOS_[[Sexo]:[Sexo]]=$B44,IF(DATOS_[[AGRUP. VALOR. PTO.]:[AGRUP. VALOR. PTO.]]=$B42,IF(DATOS_[[Check Periodo Ref.]:[Check Periodo Ref.]]="Dentro",DATOS_[Conc.Sal.05]))))),
0)</f>
        <v>0</v>
      </c>
      <c r="K44" s="111">
        <f t="array" ref="K44">IFERROR(
MEDIAN((IF(DATOS_[[Sexo]:[Sexo]]=$B44,IF(DATOS_[[AGRUP. VALOR. PTO.]:[AGRUP. VALOR. PTO.]]=$B42,IF(DATOS_[[Check Periodo Ref.]:[Check Periodo Ref.]]="Dentro",DATOS_[Conc.Sal.06]))))),
0)</f>
        <v>0</v>
      </c>
      <c r="L44" s="111">
        <f t="array" ref="L44">IFERROR(
MEDIAN((IF(DATOS_[[Sexo]:[Sexo]]=$B44,IF(DATOS_[[AGRUP. VALOR. PTO.]:[AGRUP. VALOR. PTO.]]=$B42,IF(DATOS_[[Check Periodo Ref.]:[Check Periodo Ref.]]="Dentro",DATOS_[Conc.Sal.07]))))),
0)</f>
        <v>0</v>
      </c>
      <c r="M44" s="111">
        <f t="array" ref="M44">IFERROR(
MEDIAN((IF(DATOS_[[Sexo]:[Sexo]]=$B44,IF(DATOS_[[AGRUP. VALOR. PTO.]:[AGRUP. VALOR. PTO.]]=$B42,IF(DATOS_[[Check Periodo Ref.]:[Check Periodo Ref.]]="Dentro",DATOS_[Conc.Sal.08]))))),
0)</f>
        <v>0</v>
      </c>
      <c r="N44" s="111">
        <f t="array" ref="N44">IFERROR(
MEDIAN((IF(DATOS_[[Sexo]:[Sexo]]=$B44,IF(DATOS_[[AGRUP. VALOR. PTO.]:[AGRUP. VALOR. PTO.]]=$B42,IF(DATOS_[[Check Periodo Ref.]:[Check Periodo Ref.]]="Dentro",DATOS_[Conc.Sal.09]))))),
0)</f>
        <v>0</v>
      </c>
      <c r="O44" s="111">
        <f t="array" ref="O44">IFERROR(
MEDIAN((IF(DATOS_[[Sexo]:[Sexo]]=$B44,IF(DATOS_[[AGRUP. VALOR. PTO.]:[AGRUP. VALOR. PTO.]]=$B42,IF(DATOS_[[Check Periodo Ref.]:[Check Periodo Ref.]]="Dentro",DATOS_[Conc.Sal.10]))))),
0)</f>
        <v>0</v>
      </c>
      <c r="P44" s="111">
        <f t="array" ref="P44">IFERROR(
MEDIAN((IF(DATOS_[[Sexo]:[Sexo]]=$B44,IF(DATOS_[[AGRUP. VALOR. PTO.]:[AGRUP. VALOR. PTO.]]=$B42,IF(DATOS_[[Check Periodo Ref.]:[Check Periodo Ref.]]="Dentro",DATOS_[Conc.Sal.11]))))),
0)</f>
        <v>0</v>
      </c>
      <c r="Q44" s="111">
        <f t="array" ref="Q44">IFERROR(
MEDIAN((IF(DATOS_[[Sexo]:[Sexo]]=$B44,IF(DATOS_[[AGRUP. VALOR. PTO.]:[AGRUP. VALOR. PTO.]]=$B42,IF(DATOS_[[Check Periodo Ref.]:[Check Periodo Ref.]]="Dentro",DATOS_[Conc.Sal.12]))))),
0)</f>
        <v>0</v>
      </c>
      <c r="R44" s="111">
        <f t="array" ref="R44">IFERROR(
MEDIAN((IF(DATOS_[[Sexo]:[Sexo]]=$B44,IF(DATOS_[[AGRUP. VALOR. PTO.]:[AGRUP. VALOR. PTO.]]=$B42,IF(DATOS_[[Check Periodo Ref.]:[Check Periodo Ref.]]="Dentro",DATOS_[Conc.Sal.13]))))),
0)</f>
        <v>0</v>
      </c>
      <c r="S44" s="111">
        <f t="array" ref="S44">IFERROR(
MEDIAN((IF(DATOS_[[Sexo]:[Sexo]]=$B44,IF(DATOS_[[AGRUP. VALOR. PTO.]:[AGRUP. VALOR. PTO.]]=$B42,IF(DATOS_[[Check Periodo Ref.]:[Check Periodo Ref.]]="Dentro",DATOS_[Conc.Sal.14]))))),
0)</f>
        <v>0</v>
      </c>
      <c r="T44" s="111">
        <f t="array" ref="T44">IFERROR(
MEDIAN((IF(DATOS_[[Sexo]:[Sexo]]=$B44,IF(DATOS_[[AGRUP. VALOR. PTO.]:[AGRUP. VALOR. PTO.]]=$B42,IF(DATOS_[[Check Periodo Ref.]:[Check Periodo Ref.]]="Dentro",DATOS_[Conc.Sal.15]))))),
0)</f>
        <v>0</v>
      </c>
      <c r="U44" s="111">
        <f t="array" ref="U44">IFERROR(
MEDIAN((IF(DATOS_[[Sexo]:[Sexo]]=$B44,IF(DATOS_[[AGRUP. VALOR. PTO.]:[AGRUP. VALOR. PTO.]]=$B42,IF(DATOS_[[Check Periodo Ref.]:[Check Periodo Ref.]]="Dentro",DATOS_[Conc.Sal.16]))))),
0)</f>
        <v>0</v>
      </c>
      <c r="V44" s="111">
        <f t="array" ref="V44">IFERROR(
MEDIAN((IF(DATOS_[[Sexo]:[Sexo]]=$B44,IF(DATOS_[[AGRUP. VALOR. PTO.]:[AGRUP. VALOR. PTO.]]=$B42,IF(DATOS_[[Check Periodo Ref.]:[Check Periodo Ref.]]="Dentro",DATOS_[Conc.Sal.17]))))),
0)</f>
        <v>0</v>
      </c>
      <c r="W44" s="111">
        <f t="array" ref="W44">IFERROR(
MEDIAN((IF(DATOS_[[Sexo]:[Sexo]]=$B44,IF(DATOS_[[AGRUP. VALOR. PTO.]:[AGRUP. VALOR. PTO.]]=$B42,IF(DATOS_[[Check Periodo Ref.]:[Check Periodo Ref.]]="Dentro",DATOS_[Conc.Sal.18]))))),
0)</f>
        <v>0</v>
      </c>
      <c r="X44" s="111">
        <f t="array" ref="X44">IFERROR(
MEDIAN((IF(DATOS_[[Sexo]:[Sexo]]=$B44,IF(DATOS_[[AGRUP. VALOR. PTO.]:[AGRUP. VALOR. PTO.]]=$B42,IF(DATOS_[[Check Periodo Ref.]:[Check Periodo Ref.]]="Dentro",DATOS_[Conc.Sal.19]))))),
0)</f>
        <v>0</v>
      </c>
      <c r="Y44" s="111">
        <f t="array" ref="Y44">IFERROR(
MEDIAN((IF(DATOS_[[Sexo]:[Sexo]]=$B44,IF(DATOS_[[AGRUP. VALOR. PTO.]:[AGRUP. VALOR. PTO.]]=$B42,IF(DATOS_[[Check Periodo Ref.]:[Check Periodo Ref.]]="Dentro",DATOS_[Conc.Sal.20]))))),
0)</f>
        <v>0</v>
      </c>
      <c r="Z44" s="111">
        <f t="array" ref="Z44">IFERROR(
MEDIAN((IF(DATOS_[[Sexo]:[Sexo]]=$B44,IF(DATOS_[[AGRUP. VALOR. PTO.]:[AGRUP. VALOR. PTO.]]=$B42,IF(DATOS_[[Check Periodo Ref.]:[Check Periodo Ref.]]="Dentro",DATOS_[Conc.Sal.21]))))),
0)</f>
        <v>0</v>
      </c>
      <c r="AA44" s="111">
        <f t="array" ref="AA44">IFERROR(
MEDIAN((IF(DATOS_[[Sexo]:[Sexo]]=$B44,IF(DATOS_[[AGRUP. VALOR. PTO.]:[AGRUP. VALOR. PTO.]]=$B42,IF(DATOS_[[Check Periodo Ref.]:[Check Periodo Ref.]]="Dentro",DATOS_[Conc.Sal.22]))))),
0)</f>
        <v>0</v>
      </c>
      <c r="AB44" s="111">
        <f t="array" ref="AB44">IFERROR(
MEDIAN((IF(DATOS_[[Sexo]:[Sexo]]=$B44,IF(DATOS_[[AGRUP. VALOR. PTO.]:[AGRUP. VALOR. PTO.]]=$B42,IF(DATOS_[[Check Periodo Ref.]:[Check Periodo Ref.]]="Dentro",DATOS_[Conc.Sal.23]))))),
0)</f>
        <v>0</v>
      </c>
      <c r="AC44" s="111">
        <f t="array" ref="AC44">IFERROR(
MEDIAN((IF(DATOS_[[Sexo]:[Sexo]]=$B44,IF(DATOS_[[AGRUP. VALOR. PTO.]:[AGRUP. VALOR. PTO.]]=$B42,IF(DATOS_[[Check Periodo Ref.]:[Check Periodo Ref.]]="Dentro",DATOS_[Conc.Sal.24]))))),
0)</f>
        <v>0</v>
      </c>
      <c r="AD44" s="111">
        <f t="array" ref="AD44">IFERROR(
MEDIAN((IF(DATOS_[[Sexo]:[Sexo]]=$B44,IF(DATOS_[[AGRUP. VALOR. PTO.]:[AGRUP. VALOR. PTO.]]=$B42,IF(DATOS_[[Check Periodo Ref.]:[Check Periodo Ref.]]="Dentro",DATOS_[Conc.Sal.25]))))),
0)</f>
        <v>0</v>
      </c>
      <c r="AE44" s="111">
        <f t="array" ref="AE44">IFERROR(
MEDIAN((IF(DATOS_[[Sexo]:[Sexo]]=$B44,IF(DATOS_[[AGRUP. VALOR. PTO.]:[AGRUP. VALOR. PTO.]]=$B42,IF(DATOS_[[Check Periodo Ref.]:[Check Periodo Ref.]]="Dentro",DATOS_[Conc.Sal.26]))))),
0)</f>
        <v>0</v>
      </c>
      <c r="AF44" s="111">
        <f t="array" ref="AF44">IFERROR(
MEDIAN((IF(DATOS_[[Sexo]:[Sexo]]=$B44,IF(DATOS_[[AGRUP. VALOR. PTO.]:[AGRUP. VALOR. PTO.]]=$B42,IF(DATOS_[[Check Periodo Ref.]:[Check Periodo Ref.]]="Dentro",DATOS_[Conc.Sal.27]))))),
0)</f>
        <v>0</v>
      </c>
      <c r="AG44" s="111">
        <f t="array" ref="AG44">IFERROR(
MEDIAN((IF(DATOS_[[Sexo]:[Sexo]]=$B44,IF(DATOS_[[AGRUP. VALOR. PTO.]:[AGRUP. VALOR. PTO.]]=$B42,IF(DATOS_[[Check Periodo Ref.]:[Check Periodo Ref.]]="Dentro",DATOS_[Conc.Sal.28]))))),
0)</f>
        <v>0</v>
      </c>
      <c r="AH44" s="111">
        <f t="array" ref="AH44">IFERROR(
MEDIAN((IF(DATOS_[[Sexo]:[Sexo]]=$B44,IF(DATOS_[[AGRUP. VALOR. PTO.]:[AGRUP. VALOR. PTO.]]=$B42,IF(DATOS_[[Check Periodo Ref.]:[Check Periodo Ref.]]="Dentro",DATOS_[Conc.Sal.29]))))),
0)</f>
        <v>0</v>
      </c>
      <c r="AI44" s="111">
        <f t="array" ref="AI44">IFERROR(
MEDIAN((IF(DATOS_[[Sexo]:[Sexo]]=$B44,IF(DATOS_[[AGRUP. VALOR. PTO.]:[AGRUP. VALOR. PTO.]]=$B42,IF(DATOS_[[Check Periodo Ref.]:[Check Periodo Ref.]]="Dentro",DATOS_[Conc.Sal.30]))))),
0)</f>
        <v>0</v>
      </c>
      <c r="AJ44" s="112">
        <f t="array" ref="AJ44">IFERROR(
MEDIAN(IF(DATOS_[Sexo]=$B44,IF(DATOS_[AGRUP. VALOR. PTO.]=$B42,IF(DATOS_[Check Periodo Ref.]="Dentro",DATOS_[Tot COMPL.SAL Ef],FALSE)))),
0)</f>
        <v>0</v>
      </c>
      <c r="AK44" s="113">
        <f t="array" ref="AK44">IFERROR(
MEDIAN(IF(DATOS_[Sexo]=$B44,IF(DATOS_[AGRUP. VALOR. PTO.]=$B42,IF(DATOS_[Check Periodo Ref.]="Dentro",DATOS_[TOTAL SALARIO Ef],FALSE)))),
0)</f>
        <v>0</v>
      </c>
      <c r="AL44" s="114">
        <f t="array" ref="AL44">IFERROR(
MEDIAN((IF(DATOS_[[Sexo]:[Sexo]]=$B44,IF(DATOS_[[AGRUP. VALOR. PTO.]:[AGRUP. VALOR. PTO.]]=$B42,IF(DATOS_[[Check Periodo Ref.]:[Check Periodo Ref.]]="Dentro",DATOS_[C.Extra.01]))))),
0)</f>
        <v>0</v>
      </c>
      <c r="AM44" s="114">
        <f t="array" ref="AM44">IFERROR(
MEDIAN((IF(DATOS_[[Sexo]:[Sexo]]=$B44,IF(DATOS_[[AGRUP. VALOR. PTO.]:[AGRUP. VALOR. PTO.]]=$B42,IF(DATOS_[[Check Periodo Ref.]:[Check Periodo Ref.]]="Dentro",DATOS_[C.Extra.02]))))),
0)</f>
        <v>0</v>
      </c>
      <c r="AN44" s="114">
        <f t="array" ref="AN44">IFERROR(
MEDIAN((IF(DATOS_[[Sexo]:[Sexo]]=$B44,IF(DATOS_[[AGRUP. VALOR. PTO.]:[AGRUP. VALOR. PTO.]]=$B42,IF(DATOS_[[Check Periodo Ref.]:[Check Periodo Ref.]]="Dentro",DATOS_[C.Extra.03]))))),
0)</f>
        <v>0</v>
      </c>
      <c r="AO44" s="114">
        <f t="array" ref="AO44">IFERROR(
MEDIAN((IF(DATOS_[[Sexo]:[Sexo]]=$B44,IF(DATOS_[[AGRUP. VALOR. PTO.]:[AGRUP. VALOR. PTO.]]=$B42,IF(DATOS_[[Check Periodo Ref.]:[Check Periodo Ref.]]="Dentro",DATOS_[C.Extra.04]))))),
0)</f>
        <v>0</v>
      </c>
      <c r="AP44" s="114">
        <f t="array" ref="AP44">IFERROR(
MEDIAN((IF(DATOS_[[Sexo]:[Sexo]]=$B44,IF(DATOS_[[AGRUP. VALOR. PTO.]:[AGRUP. VALOR. PTO.]]=$B42,IF(DATOS_[[Check Periodo Ref.]:[Check Periodo Ref.]]="Dentro",DATOS_[C.Extra.05]))))),
0)</f>
        <v>0</v>
      </c>
      <c r="AQ44" s="115">
        <f t="array" ref="AQ44">IFERROR(
MEDIAN(IF(DATOS_[Sexo]=$B44,IF(DATOS_[AGRUP. VALOR. PTO.]=$B42,IF(DATOS_[Check Periodo Ref.]="Dentro",DATOS_[Tot Extrasalarial Ef],FALSE)))),
0)</f>
        <v>0</v>
      </c>
      <c r="AR44" s="116">
        <f t="array" ref="AR44">IFERROR(
MEDIAN(IF(DATOS_[Sexo]=$B44,IF(DATOS_[AGRUP. VALOR. PTO.]=$B42,IF(DATOS_[Check Periodo Ref.]="Dentro",DATOS_[TOTAL Retrib Ef],FALSE)))),
0)</f>
        <v>0</v>
      </c>
    </row>
    <row r="45" spans="1:44" ht="17.25" thickBot="1" x14ac:dyDescent="0.35">
      <c r="A45" s="42" t="str">
        <f t="shared" ref="A45" si="43">+A46</f>
        <v>[ocultar]</v>
      </c>
      <c r="B45" s="40" t="s">
        <v>270</v>
      </c>
      <c r="C45" s="109"/>
      <c r="D45" s="41"/>
      <c r="E45" s="119" t="str">
        <f t="shared" ref="E45:AR45" si="44">IFERROR((E46-E47)/E46,"")</f>
        <v/>
      </c>
      <c r="F45" s="123" t="str">
        <f t="shared" si="44"/>
        <v/>
      </c>
      <c r="G45" s="123" t="str">
        <f t="shared" si="44"/>
        <v/>
      </c>
      <c r="H45" s="123" t="str">
        <f t="shared" si="44"/>
        <v/>
      </c>
      <c r="I45" s="123" t="str">
        <f t="shared" si="44"/>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2" t="str">
        <f t="shared" si="44"/>
        <v/>
      </c>
      <c r="W45" s="122" t="str">
        <f t="shared" si="44"/>
        <v/>
      </c>
      <c r="X45" s="122" t="str">
        <f t="shared" si="44"/>
        <v/>
      </c>
      <c r="Y45" s="122"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4" t="str">
        <f t="shared" si="44"/>
        <v/>
      </c>
      <c r="AK45" s="128" t="str">
        <f t="shared" si="44"/>
        <v/>
      </c>
      <c r="AL45" s="125" t="str">
        <f t="shared" si="44"/>
        <v/>
      </c>
      <c r="AM45" s="125" t="str">
        <f t="shared" si="44"/>
        <v/>
      </c>
      <c r="AN45" s="125" t="str">
        <f t="shared" si="44"/>
        <v/>
      </c>
      <c r="AO45" s="125" t="str">
        <f t="shared" si="44"/>
        <v/>
      </c>
      <c r="AP45" s="125" t="str">
        <f t="shared" si="44"/>
        <v/>
      </c>
      <c r="AQ45" s="126" t="str">
        <f t="shared" si="44"/>
        <v/>
      </c>
      <c r="AR45" s="127" t="str">
        <f t="shared" si="44"/>
        <v/>
      </c>
    </row>
    <row r="46" spans="1:44" x14ac:dyDescent="0.3">
      <c r="A46" s="42" t="str">
        <f t="shared" ref="A46" si="45">+IF(C46+C47=0,"[ocultar]","")</f>
        <v>[ocultar]</v>
      </c>
      <c r="B46" s="34" t="s">
        <v>162</v>
      </c>
      <c r="C46" s="33">
        <f t="array" ref="C46">SUM(IF($B46=DATOS_[Sexo],
IF($B45=DATOS_[AGRUP. VALOR. PTO.],
IF("Dentro"=DATOS_[Check Periodo Ref.],
1/(COUNTIFS(DATOS_[Sexo],$B46,DATOS_[AGRUP. VALOR. PTO.],$B45,DATOS_[Check Periodo Ref.],"Dentro",DATOS_[id],DATOS_[id]))))))</f>
        <v>0</v>
      </c>
      <c r="D46" s="35">
        <f>COUNTIFS(DATOS_[AGRUP. VALOR. PTO.],$B45,DATOS_[Sexo],$B46,DATOS_[Check Periodo Ref.],"Dentro")</f>
        <v>0</v>
      </c>
      <c r="E46" s="110">
        <f t="array" ref="E46">IFERROR(
MEDIAN(IF(DATOS_[Sexo]=$B46,IF(DATOS_[AGRUP. VALOR. PTO.]=$B45,IF(DATOS_[Check Periodo Ref.]="Dentro",DATOS_[SALARIO BASE Ef],FALSE)))),
0)</f>
        <v>0</v>
      </c>
      <c r="F46" s="111">
        <f t="array" ref="F46">IFERROR(
MEDIAN((IF(DATOS_[[Sexo]:[Sexo]]=$B46,IF(DATOS_[[AGRUP. VALOR. PTO.]:[AGRUP. VALOR. PTO.]]=$B45,IF(DATOS_[[Check Periodo Ref.]:[Check Periodo Ref.]]="Dentro",DATOS_[Conc.Sal.01]))))),
0)</f>
        <v>0</v>
      </c>
      <c r="G46" s="111">
        <f t="array" ref="G46">IFERROR(
MEDIAN((IF(DATOS_[[Sexo]:[Sexo]]=$B46,IF(DATOS_[[AGRUP. VALOR. PTO.]:[AGRUP. VALOR. PTO.]]=$B45,IF(DATOS_[[Check Periodo Ref.]:[Check Periodo Ref.]]="Dentro",DATOS_[Conc.Sal.02]))))),
0)</f>
        <v>0</v>
      </c>
      <c r="H46" s="111">
        <f t="array" ref="H46">IFERROR(
MEDIAN((IF(DATOS_[[Sexo]:[Sexo]]=$B46,IF(DATOS_[[AGRUP. VALOR. PTO.]:[AGRUP. VALOR. PTO.]]=$B45,IF(DATOS_[[Check Periodo Ref.]:[Check Periodo Ref.]]="Dentro",DATOS_[Conc.Sal.03]))))),
0)</f>
        <v>0</v>
      </c>
      <c r="I46" s="111">
        <f t="array" ref="I46">IFERROR(
MEDIAN((IF(DATOS_[[Sexo]:[Sexo]]=$B46,IF(DATOS_[[AGRUP. VALOR. PTO.]:[AGRUP. VALOR. PTO.]]=$B45,IF(DATOS_[[Check Periodo Ref.]:[Check Periodo Ref.]]="Dentro",DATOS_[Conc.Sal.04]))))),
0)</f>
        <v>0</v>
      </c>
      <c r="J46" s="111">
        <f t="array" ref="J46">IFERROR(
MEDIAN((IF(DATOS_[[Sexo]:[Sexo]]=$B46,IF(DATOS_[[AGRUP. VALOR. PTO.]:[AGRUP. VALOR. PTO.]]=$B45,IF(DATOS_[[Check Periodo Ref.]:[Check Periodo Ref.]]="Dentro",DATOS_[Conc.Sal.05]))))),
0)</f>
        <v>0</v>
      </c>
      <c r="K46" s="111">
        <f t="array" ref="K46">IFERROR(
MEDIAN((IF(DATOS_[[Sexo]:[Sexo]]=$B46,IF(DATOS_[[AGRUP. VALOR. PTO.]:[AGRUP. VALOR. PTO.]]=$B45,IF(DATOS_[[Check Periodo Ref.]:[Check Periodo Ref.]]="Dentro",DATOS_[Conc.Sal.06]))))),
0)</f>
        <v>0</v>
      </c>
      <c r="L46" s="111">
        <f t="array" ref="L46">IFERROR(
MEDIAN((IF(DATOS_[[Sexo]:[Sexo]]=$B46,IF(DATOS_[[AGRUP. VALOR. PTO.]:[AGRUP. VALOR. PTO.]]=$B45,IF(DATOS_[[Check Periodo Ref.]:[Check Periodo Ref.]]="Dentro",DATOS_[Conc.Sal.07]))))),
0)</f>
        <v>0</v>
      </c>
      <c r="M46" s="111">
        <f t="array" ref="M46">IFERROR(
MEDIAN((IF(DATOS_[[Sexo]:[Sexo]]=$B46,IF(DATOS_[[AGRUP. VALOR. PTO.]:[AGRUP. VALOR. PTO.]]=$B45,IF(DATOS_[[Check Periodo Ref.]:[Check Periodo Ref.]]="Dentro",DATOS_[Conc.Sal.08]))))),
0)</f>
        <v>0</v>
      </c>
      <c r="N46" s="111">
        <f t="array" ref="N46">IFERROR(
MEDIAN((IF(DATOS_[[Sexo]:[Sexo]]=$B46,IF(DATOS_[[AGRUP. VALOR. PTO.]:[AGRUP. VALOR. PTO.]]=$B45,IF(DATOS_[[Check Periodo Ref.]:[Check Periodo Ref.]]="Dentro",DATOS_[Conc.Sal.09]))))),
0)</f>
        <v>0</v>
      </c>
      <c r="O46" s="111">
        <f t="array" ref="O46">IFERROR(
MEDIAN((IF(DATOS_[[Sexo]:[Sexo]]=$B46,IF(DATOS_[[AGRUP. VALOR. PTO.]:[AGRUP. VALOR. PTO.]]=$B45,IF(DATOS_[[Check Periodo Ref.]:[Check Periodo Ref.]]="Dentro",DATOS_[Conc.Sal.10]))))),
0)</f>
        <v>0</v>
      </c>
      <c r="P46" s="111">
        <f t="array" ref="P46">IFERROR(
MEDIAN((IF(DATOS_[[Sexo]:[Sexo]]=$B46,IF(DATOS_[[AGRUP. VALOR. PTO.]:[AGRUP. VALOR. PTO.]]=$B45,IF(DATOS_[[Check Periodo Ref.]:[Check Periodo Ref.]]="Dentro",DATOS_[Conc.Sal.11]))))),
0)</f>
        <v>0</v>
      </c>
      <c r="Q46" s="111">
        <f t="array" ref="Q46">IFERROR(
MEDIAN((IF(DATOS_[[Sexo]:[Sexo]]=$B46,IF(DATOS_[[AGRUP. VALOR. PTO.]:[AGRUP. VALOR. PTO.]]=$B45,IF(DATOS_[[Check Periodo Ref.]:[Check Periodo Ref.]]="Dentro",DATOS_[Conc.Sal.12]))))),
0)</f>
        <v>0</v>
      </c>
      <c r="R46" s="111">
        <f t="array" ref="R46">IFERROR(
MEDIAN((IF(DATOS_[[Sexo]:[Sexo]]=$B46,IF(DATOS_[[AGRUP. VALOR. PTO.]:[AGRUP. VALOR. PTO.]]=$B45,IF(DATOS_[[Check Periodo Ref.]:[Check Periodo Ref.]]="Dentro",DATOS_[Conc.Sal.13]))))),
0)</f>
        <v>0</v>
      </c>
      <c r="S46" s="111">
        <f t="array" ref="S46">IFERROR(
MEDIAN((IF(DATOS_[[Sexo]:[Sexo]]=$B46,IF(DATOS_[[AGRUP. VALOR. PTO.]:[AGRUP. VALOR. PTO.]]=$B45,IF(DATOS_[[Check Periodo Ref.]:[Check Periodo Ref.]]="Dentro",DATOS_[Conc.Sal.14]))))),
0)</f>
        <v>0</v>
      </c>
      <c r="T46" s="111">
        <f t="array" ref="T46">IFERROR(
MEDIAN((IF(DATOS_[[Sexo]:[Sexo]]=$B46,IF(DATOS_[[AGRUP. VALOR. PTO.]:[AGRUP. VALOR. PTO.]]=$B45,IF(DATOS_[[Check Periodo Ref.]:[Check Periodo Ref.]]="Dentro",DATOS_[Conc.Sal.15]))))),
0)</f>
        <v>0</v>
      </c>
      <c r="U46" s="111">
        <f t="array" ref="U46">IFERROR(
MEDIAN((IF(DATOS_[[Sexo]:[Sexo]]=$B46,IF(DATOS_[[AGRUP. VALOR. PTO.]:[AGRUP. VALOR. PTO.]]=$B45,IF(DATOS_[[Check Periodo Ref.]:[Check Periodo Ref.]]="Dentro",DATOS_[Conc.Sal.16]))))),
0)</f>
        <v>0</v>
      </c>
      <c r="V46" s="111">
        <f t="array" ref="V46">IFERROR(
MEDIAN((IF(DATOS_[[Sexo]:[Sexo]]=$B46,IF(DATOS_[[AGRUP. VALOR. PTO.]:[AGRUP. VALOR. PTO.]]=$B45,IF(DATOS_[[Check Periodo Ref.]:[Check Periodo Ref.]]="Dentro",DATOS_[Conc.Sal.17]))))),
0)</f>
        <v>0</v>
      </c>
      <c r="W46" s="111">
        <f t="array" ref="W46">IFERROR(
MEDIAN((IF(DATOS_[[Sexo]:[Sexo]]=$B46,IF(DATOS_[[AGRUP. VALOR. PTO.]:[AGRUP. VALOR. PTO.]]=$B45,IF(DATOS_[[Check Periodo Ref.]:[Check Periodo Ref.]]="Dentro",DATOS_[Conc.Sal.18]))))),
0)</f>
        <v>0</v>
      </c>
      <c r="X46" s="111">
        <f t="array" ref="X46">IFERROR(
MEDIAN((IF(DATOS_[[Sexo]:[Sexo]]=$B46,IF(DATOS_[[AGRUP. VALOR. PTO.]:[AGRUP. VALOR. PTO.]]=$B45,IF(DATOS_[[Check Periodo Ref.]:[Check Periodo Ref.]]="Dentro",DATOS_[Conc.Sal.19]))))),
0)</f>
        <v>0</v>
      </c>
      <c r="Y46" s="111">
        <f t="array" ref="Y46">IFERROR(
MEDIAN((IF(DATOS_[[Sexo]:[Sexo]]=$B46,IF(DATOS_[[AGRUP. VALOR. PTO.]:[AGRUP. VALOR. PTO.]]=$B45,IF(DATOS_[[Check Periodo Ref.]:[Check Periodo Ref.]]="Dentro",DATOS_[Conc.Sal.20]))))),
0)</f>
        <v>0</v>
      </c>
      <c r="Z46" s="111">
        <f t="array" ref="Z46">IFERROR(
MEDIAN((IF(DATOS_[[Sexo]:[Sexo]]=$B46,IF(DATOS_[[AGRUP. VALOR. PTO.]:[AGRUP. VALOR. PTO.]]=$B45,IF(DATOS_[[Check Periodo Ref.]:[Check Periodo Ref.]]="Dentro",DATOS_[Conc.Sal.21]))))),
0)</f>
        <v>0</v>
      </c>
      <c r="AA46" s="111">
        <f t="array" ref="AA46">IFERROR(
MEDIAN((IF(DATOS_[[Sexo]:[Sexo]]=$B46,IF(DATOS_[[AGRUP. VALOR. PTO.]:[AGRUP. VALOR. PTO.]]=$B45,IF(DATOS_[[Check Periodo Ref.]:[Check Periodo Ref.]]="Dentro",DATOS_[Conc.Sal.22]))))),
0)</f>
        <v>0</v>
      </c>
      <c r="AB46" s="111">
        <f t="array" ref="AB46">IFERROR(
MEDIAN((IF(DATOS_[[Sexo]:[Sexo]]=$B46,IF(DATOS_[[AGRUP. VALOR. PTO.]:[AGRUP. VALOR. PTO.]]=$B45,IF(DATOS_[[Check Periodo Ref.]:[Check Periodo Ref.]]="Dentro",DATOS_[Conc.Sal.23]))))),
0)</f>
        <v>0</v>
      </c>
      <c r="AC46" s="111">
        <f t="array" ref="AC46">IFERROR(
MEDIAN((IF(DATOS_[[Sexo]:[Sexo]]=$B46,IF(DATOS_[[AGRUP. VALOR. PTO.]:[AGRUP. VALOR. PTO.]]=$B45,IF(DATOS_[[Check Periodo Ref.]:[Check Periodo Ref.]]="Dentro",DATOS_[Conc.Sal.24]))))),
0)</f>
        <v>0</v>
      </c>
      <c r="AD46" s="111">
        <f t="array" ref="AD46">IFERROR(
MEDIAN((IF(DATOS_[[Sexo]:[Sexo]]=$B46,IF(DATOS_[[AGRUP. VALOR. PTO.]:[AGRUP. VALOR. PTO.]]=$B45,IF(DATOS_[[Check Periodo Ref.]:[Check Periodo Ref.]]="Dentro",DATOS_[Conc.Sal.25]))))),
0)</f>
        <v>0</v>
      </c>
      <c r="AE46" s="111">
        <f t="array" ref="AE46">IFERROR(
MEDIAN((IF(DATOS_[[Sexo]:[Sexo]]=$B46,IF(DATOS_[[AGRUP. VALOR. PTO.]:[AGRUP. VALOR. PTO.]]=$B45,IF(DATOS_[[Check Periodo Ref.]:[Check Periodo Ref.]]="Dentro",DATOS_[Conc.Sal.26]))))),
0)</f>
        <v>0</v>
      </c>
      <c r="AF46" s="111">
        <f t="array" ref="AF46">IFERROR(
MEDIAN((IF(DATOS_[[Sexo]:[Sexo]]=$B46,IF(DATOS_[[AGRUP. VALOR. PTO.]:[AGRUP. VALOR. PTO.]]=$B45,IF(DATOS_[[Check Periodo Ref.]:[Check Periodo Ref.]]="Dentro",DATOS_[Conc.Sal.27]))))),
0)</f>
        <v>0</v>
      </c>
      <c r="AG46" s="111">
        <f t="array" ref="AG46">IFERROR(
MEDIAN((IF(DATOS_[[Sexo]:[Sexo]]=$B46,IF(DATOS_[[AGRUP. VALOR. PTO.]:[AGRUP. VALOR. PTO.]]=$B45,IF(DATOS_[[Check Periodo Ref.]:[Check Periodo Ref.]]="Dentro",DATOS_[Conc.Sal.28]))))),
0)</f>
        <v>0</v>
      </c>
      <c r="AH46" s="111">
        <f t="array" ref="AH46">IFERROR(
MEDIAN((IF(DATOS_[[Sexo]:[Sexo]]=$B46,IF(DATOS_[[AGRUP. VALOR. PTO.]:[AGRUP. VALOR. PTO.]]=$B45,IF(DATOS_[[Check Periodo Ref.]:[Check Periodo Ref.]]="Dentro",DATOS_[Conc.Sal.29]))))),
0)</f>
        <v>0</v>
      </c>
      <c r="AI46" s="111">
        <f t="array" ref="AI46">IFERROR(
MEDIAN((IF(DATOS_[[Sexo]:[Sexo]]=$B46,IF(DATOS_[[AGRUP. VALOR. PTO.]:[AGRUP. VALOR. PTO.]]=$B45,IF(DATOS_[[Check Periodo Ref.]:[Check Periodo Ref.]]="Dentro",DATOS_[Conc.Sal.30]))))),
0)</f>
        <v>0</v>
      </c>
      <c r="AJ46" s="112">
        <f t="array" ref="AJ46">IFERROR(
MEDIAN(IF(DATOS_[Sexo]=$B46,IF(DATOS_[AGRUP. VALOR. PTO.]=$B45,IF(DATOS_[Check Periodo Ref.]="Dentro",DATOS_[Tot COMPL.SAL Ef],FALSE)))),
0)</f>
        <v>0</v>
      </c>
      <c r="AK46" s="113">
        <f t="array" ref="AK46">IFERROR(
MEDIAN(IF(DATOS_[Sexo]=$B46,IF(DATOS_[AGRUP. VALOR. PTO.]=$B45,IF(DATOS_[Check Periodo Ref.]="Dentro",DATOS_[TOTAL SALARIO Ef],FALSE)))),
0)</f>
        <v>0</v>
      </c>
      <c r="AL46" s="114">
        <f t="array" ref="AL46">IFERROR(
MEDIAN((IF(DATOS_[[Sexo]:[Sexo]]=$B46,IF(DATOS_[[AGRUP. VALOR. PTO.]:[AGRUP. VALOR. PTO.]]=$B45,IF(DATOS_[[Check Periodo Ref.]:[Check Periodo Ref.]]="Dentro",DATOS_[C.Extra.01]))))),
0)</f>
        <v>0</v>
      </c>
      <c r="AM46" s="114">
        <f t="array" ref="AM46">IFERROR(
MEDIAN((IF(DATOS_[[Sexo]:[Sexo]]=$B46,IF(DATOS_[[AGRUP. VALOR. PTO.]:[AGRUP. VALOR. PTO.]]=$B45,IF(DATOS_[[Check Periodo Ref.]:[Check Periodo Ref.]]="Dentro",DATOS_[C.Extra.02]))))),
0)</f>
        <v>0</v>
      </c>
      <c r="AN46" s="114">
        <f t="array" ref="AN46">IFERROR(
MEDIAN((IF(DATOS_[[Sexo]:[Sexo]]=$B46,IF(DATOS_[[AGRUP. VALOR. PTO.]:[AGRUP. VALOR. PTO.]]=$B45,IF(DATOS_[[Check Periodo Ref.]:[Check Periodo Ref.]]="Dentro",DATOS_[C.Extra.03]))))),
0)</f>
        <v>0</v>
      </c>
      <c r="AO46" s="114">
        <f t="array" ref="AO46">IFERROR(
MEDIAN((IF(DATOS_[[Sexo]:[Sexo]]=$B46,IF(DATOS_[[AGRUP. VALOR. PTO.]:[AGRUP. VALOR. PTO.]]=$B45,IF(DATOS_[[Check Periodo Ref.]:[Check Periodo Ref.]]="Dentro",DATOS_[C.Extra.04]))))),
0)</f>
        <v>0</v>
      </c>
      <c r="AP46" s="114">
        <f t="array" ref="AP46">IFERROR(
MEDIAN((IF(DATOS_[[Sexo]:[Sexo]]=$B46,IF(DATOS_[[AGRUP. VALOR. PTO.]:[AGRUP. VALOR. PTO.]]=$B45,IF(DATOS_[[Check Periodo Ref.]:[Check Periodo Ref.]]="Dentro",DATOS_[C.Extra.05]))))),
0)</f>
        <v>0</v>
      </c>
      <c r="AQ46" s="115">
        <f t="array" ref="AQ46">IFERROR(
MEDIAN(IF(DATOS_[Sexo]=$B46,IF(DATOS_[AGRUP. VALOR. PTO.]=$B45,IF(DATOS_[Check Periodo Ref.]="Dentro",DATOS_[Tot Extrasalarial Ef],FALSE)))),
0)</f>
        <v>0</v>
      </c>
      <c r="AR46" s="116">
        <f t="array" ref="AR46">IFERROR(
MEDIAN(IF(DATOS_[Sexo]=$B46,IF(DATOS_[AGRUP. VALOR. PTO.]=$B45,IF(DATOS_[Check Periodo Ref.]="Dentro",DATOS_[TOTAL Retrib Ef],FALSE)))),
0)</f>
        <v>0</v>
      </c>
    </row>
    <row r="47" spans="1:44" x14ac:dyDescent="0.3">
      <c r="A47" s="42" t="str">
        <f t="shared" ref="A47" si="46">+A46</f>
        <v>[ocultar]</v>
      </c>
      <c r="B47" s="34" t="s">
        <v>163</v>
      </c>
      <c r="C47" s="33">
        <f t="array" ref="C47">SUM(IF($B47=DATOS_[Sexo],
IF($B45=DATOS_[AGRUP. VALOR. PTO.],
IF("Dentro"=DATOS_[Check Periodo Ref.],
1/(COUNTIFS(DATOS_[Sexo],$B47,DATOS_[AGRUP. VALOR. PTO.],$B45,DATOS_[Check Periodo Ref.],"Dentro",DATOS_[id],DATOS_[id]))))))</f>
        <v>0</v>
      </c>
      <c r="D47" s="35">
        <f>COUNTIFS(DATOS_[AGRUP. VALOR. PTO.],$B45,DATOS_[Sexo],$B47,DATOS_[Check Periodo Ref.],"Dentro")</f>
        <v>0</v>
      </c>
      <c r="E47" s="110">
        <f t="array" ref="E47">IFERROR(
MEDIAN(IF(DATOS_[Sexo]=$B47,IF(DATOS_[AGRUP. VALOR. PTO.]=$B45,IF(DATOS_[Check Periodo Ref.]="Dentro",DATOS_[SALARIO BASE Ef],FALSE)))),
0)</f>
        <v>0</v>
      </c>
      <c r="F47" s="111">
        <f t="array" ref="F47">IFERROR(
MEDIAN((IF(DATOS_[[Sexo]:[Sexo]]=$B47,IF(DATOS_[[AGRUP. VALOR. PTO.]:[AGRUP. VALOR. PTO.]]=$B45,IF(DATOS_[[Check Periodo Ref.]:[Check Periodo Ref.]]="Dentro",DATOS_[Conc.Sal.01]))))),
0)</f>
        <v>0</v>
      </c>
      <c r="G47" s="111">
        <f t="array" ref="G47">IFERROR(
MEDIAN((IF(DATOS_[[Sexo]:[Sexo]]=$B47,IF(DATOS_[[AGRUP. VALOR. PTO.]:[AGRUP. VALOR. PTO.]]=$B45,IF(DATOS_[[Check Periodo Ref.]:[Check Periodo Ref.]]="Dentro",DATOS_[Conc.Sal.02]))))),
0)</f>
        <v>0</v>
      </c>
      <c r="H47" s="111">
        <f t="array" ref="H47">IFERROR(
MEDIAN((IF(DATOS_[[Sexo]:[Sexo]]=$B47,IF(DATOS_[[AGRUP. VALOR. PTO.]:[AGRUP. VALOR. PTO.]]=$B45,IF(DATOS_[[Check Periodo Ref.]:[Check Periodo Ref.]]="Dentro",DATOS_[Conc.Sal.03]))))),
0)</f>
        <v>0</v>
      </c>
      <c r="I47" s="111">
        <f t="array" ref="I47">IFERROR(
MEDIAN((IF(DATOS_[[Sexo]:[Sexo]]=$B47,IF(DATOS_[[AGRUP. VALOR. PTO.]:[AGRUP. VALOR. PTO.]]=$B45,IF(DATOS_[[Check Periodo Ref.]:[Check Periodo Ref.]]="Dentro",DATOS_[Conc.Sal.04]))))),
0)</f>
        <v>0</v>
      </c>
      <c r="J47" s="111">
        <f t="array" ref="J47">IFERROR(
MEDIAN((IF(DATOS_[[Sexo]:[Sexo]]=$B47,IF(DATOS_[[AGRUP. VALOR. PTO.]:[AGRUP. VALOR. PTO.]]=$B45,IF(DATOS_[[Check Periodo Ref.]:[Check Periodo Ref.]]="Dentro",DATOS_[Conc.Sal.05]))))),
0)</f>
        <v>0</v>
      </c>
      <c r="K47" s="111">
        <f t="array" ref="K47">IFERROR(
MEDIAN((IF(DATOS_[[Sexo]:[Sexo]]=$B47,IF(DATOS_[[AGRUP. VALOR. PTO.]:[AGRUP. VALOR. PTO.]]=$B45,IF(DATOS_[[Check Periodo Ref.]:[Check Periodo Ref.]]="Dentro",DATOS_[Conc.Sal.06]))))),
0)</f>
        <v>0</v>
      </c>
      <c r="L47" s="111">
        <f t="array" ref="L47">IFERROR(
MEDIAN((IF(DATOS_[[Sexo]:[Sexo]]=$B47,IF(DATOS_[[AGRUP. VALOR. PTO.]:[AGRUP. VALOR. PTO.]]=$B45,IF(DATOS_[[Check Periodo Ref.]:[Check Periodo Ref.]]="Dentro",DATOS_[Conc.Sal.07]))))),
0)</f>
        <v>0</v>
      </c>
      <c r="M47" s="111">
        <f t="array" ref="M47">IFERROR(
MEDIAN((IF(DATOS_[[Sexo]:[Sexo]]=$B47,IF(DATOS_[[AGRUP. VALOR. PTO.]:[AGRUP. VALOR. PTO.]]=$B45,IF(DATOS_[[Check Periodo Ref.]:[Check Periodo Ref.]]="Dentro",DATOS_[Conc.Sal.08]))))),
0)</f>
        <v>0</v>
      </c>
      <c r="N47" s="111">
        <f t="array" ref="N47">IFERROR(
MEDIAN((IF(DATOS_[[Sexo]:[Sexo]]=$B47,IF(DATOS_[[AGRUP. VALOR. PTO.]:[AGRUP. VALOR. PTO.]]=$B45,IF(DATOS_[[Check Periodo Ref.]:[Check Periodo Ref.]]="Dentro",DATOS_[Conc.Sal.09]))))),
0)</f>
        <v>0</v>
      </c>
      <c r="O47" s="111">
        <f t="array" ref="O47">IFERROR(
MEDIAN((IF(DATOS_[[Sexo]:[Sexo]]=$B47,IF(DATOS_[[AGRUP. VALOR. PTO.]:[AGRUP. VALOR. PTO.]]=$B45,IF(DATOS_[[Check Periodo Ref.]:[Check Periodo Ref.]]="Dentro",DATOS_[Conc.Sal.10]))))),
0)</f>
        <v>0</v>
      </c>
      <c r="P47" s="111">
        <f t="array" ref="P47">IFERROR(
MEDIAN((IF(DATOS_[[Sexo]:[Sexo]]=$B47,IF(DATOS_[[AGRUP. VALOR. PTO.]:[AGRUP. VALOR. PTO.]]=$B45,IF(DATOS_[[Check Periodo Ref.]:[Check Periodo Ref.]]="Dentro",DATOS_[Conc.Sal.11]))))),
0)</f>
        <v>0</v>
      </c>
      <c r="Q47" s="111">
        <f t="array" ref="Q47">IFERROR(
MEDIAN((IF(DATOS_[[Sexo]:[Sexo]]=$B47,IF(DATOS_[[AGRUP. VALOR. PTO.]:[AGRUP. VALOR. PTO.]]=$B45,IF(DATOS_[[Check Periodo Ref.]:[Check Periodo Ref.]]="Dentro",DATOS_[Conc.Sal.12]))))),
0)</f>
        <v>0</v>
      </c>
      <c r="R47" s="111">
        <f t="array" ref="R47">IFERROR(
MEDIAN((IF(DATOS_[[Sexo]:[Sexo]]=$B47,IF(DATOS_[[AGRUP. VALOR. PTO.]:[AGRUP. VALOR. PTO.]]=$B45,IF(DATOS_[[Check Periodo Ref.]:[Check Periodo Ref.]]="Dentro",DATOS_[Conc.Sal.13]))))),
0)</f>
        <v>0</v>
      </c>
      <c r="S47" s="111">
        <f t="array" ref="S47">IFERROR(
MEDIAN((IF(DATOS_[[Sexo]:[Sexo]]=$B47,IF(DATOS_[[AGRUP. VALOR. PTO.]:[AGRUP. VALOR. PTO.]]=$B45,IF(DATOS_[[Check Periodo Ref.]:[Check Periodo Ref.]]="Dentro",DATOS_[Conc.Sal.14]))))),
0)</f>
        <v>0</v>
      </c>
      <c r="T47" s="111">
        <f t="array" ref="T47">IFERROR(
MEDIAN((IF(DATOS_[[Sexo]:[Sexo]]=$B47,IF(DATOS_[[AGRUP. VALOR. PTO.]:[AGRUP. VALOR. PTO.]]=$B45,IF(DATOS_[[Check Periodo Ref.]:[Check Periodo Ref.]]="Dentro",DATOS_[Conc.Sal.15]))))),
0)</f>
        <v>0</v>
      </c>
      <c r="U47" s="111">
        <f t="array" ref="U47">IFERROR(
MEDIAN((IF(DATOS_[[Sexo]:[Sexo]]=$B47,IF(DATOS_[[AGRUP. VALOR. PTO.]:[AGRUP. VALOR. PTO.]]=$B45,IF(DATOS_[[Check Periodo Ref.]:[Check Periodo Ref.]]="Dentro",DATOS_[Conc.Sal.16]))))),
0)</f>
        <v>0</v>
      </c>
      <c r="V47" s="111">
        <f t="array" ref="V47">IFERROR(
MEDIAN((IF(DATOS_[[Sexo]:[Sexo]]=$B47,IF(DATOS_[[AGRUP. VALOR. PTO.]:[AGRUP. VALOR. PTO.]]=$B45,IF(DATOS_[[Check Periodo Ref.]:[Check Periodo Ref.]]="Dentro",DATOS_[Conc.Sal.17]))))),
0)</f>
        <v>0</v>
      </c>
      <c r="W47" s="111">
        <f t="array" ref="W47">IFERROR(
MEDIAN((IF(DATOS_[[Sexo]:[Sexo]]=$B47,IF(DATOS_[[AGRUP. VALOR. PTO.]:[AGRUP. VALOR. PTO.]]=$B45,IF(DATOS_[[Check Periodo Ref.]:[Check Periodo Ref.]]="Dentro",DATOS_[Conc.Sal.18]))))),
0)</f>
        <v>0</v>
      </c>
      <c r="X47" s="111">
        <f t="array" ref="X47">IFERROR(
MEDIAN((IF(DATOS_[[Sexo]:[Sexo]]=$B47,IF(DATOS_[[AGRUP. VALOR. PTO.]:[AGRUP. VALOR. PTO.]]=$B45,IF(DATOS_[[Check Periodo Ref.]:[Check Periodo Ref.]]="Dentro",DATOS_[Conc.Sal.19]))))),
0)</f>
        <v>0</v>
      </c>
      <c r="Y47" s="111">
        <f t="array" ref="Y47">IFERROR(
MEDIAN((IF(DATOS_[[Sexo]:[Sexo]]=$B47,IF(DATOS_[[AGRUP. VALOR. PTO.]:[AGRUP. VALOR. PTO.]]=$B45,IF(DATOS_[[Check Periodo Ref.]:[Check Periodo Ref.]]="Dentro",DATOS_[Conc.Sal.20]))))),
0)</f>
        <v>0</v>
      </c>
      <c r="Z47" s="111">
        <f t="array" ref="Z47">IFERROR(
MEDIAN((IF(DATOS_[[Sexo]:[Sexo]]=$B47,IF(DATOS_[[AGRUP. VALOR. PTO.]:[AGRUP. VALOR. PTO.]]=$B45,IF(DATOS_[[Check Periodo Ref.]:[Check Periodo Ref.]]="Dentro",DATOS_[Conc.Sal.21]))))),
0)</f>
        <v>0</v>
      </c>
      <c r="AA47" s="111">
        <f t="array" ref="AA47">IFERROR(
MEDIAN((IF(DATOS_[[Sexo]:[Sexo]]=$B47,IF(DATOS_[[AGRUP. VALOR. PTO.]:[AGRUP. VALOR. PTO.]]=$B45,IF(DATOS_[[Check Periodo Ref.]:[Check Periodo Ref.]]="Dentro",DATOS_[Conc.Sal.22]))))),
0)</f>
        <v>0</v>
      </c>
      <c r="AB47" s="111">
        <f t="array" ref="AB47">IFERROR(
MEDIAN((IF(DATOS_[[Sexo]:[Sexo]]=$B47,IF(DATOS_[[AGRUP. VALOR. PTO.]:[AGRUP. VALOR. PTO.]]=$B45,IF(DATOS_[[Check Periodo Ref.]:[Check Periodo Ref.]]="Dentro",DATOS_[Conc.Sal.23]))))),
0)</f>
        <v>0</v>
      </c>
      <c r="AC47" s="111">
        <f t="array" ref="AC47">IFERROR(
MEDIAN((IF(DATOS_[[Sexo]:[Sexo]]=$B47,IF(DATOS_[[AGRUP. VALOR. PTO.]:[AGRUP. VALOR. PTO.]]=$B45,IF(DATOS_[[Check Periodo Ref.]:[Check Periodo Ref.]]="Dentro",DATOS_[Conc.Sal.24]))))),
0)</f>
        <v>0</v>
      </c>
      <c r="AD47" s="111">
        <f t="array" ref="AD47">IFERROR(
MEDIAN((IF(DATOS_[[Sexo]:[Sexo]]=$B47,IF(DATOS_[[AGRUP. VALOR. PTO.]:[AGRUP. VALOR. PTO.]]=$B45,IF(DATOS_[[Check Periodo Ref.]:[Check Periodo Ref.]]="Dentro",DATOS_[Conc.Sal.25]))))),
0)</f>
        <v>0</v>
      </c>
      <c r="AE47" s="111">
        <f t="array" ref="AE47">IFERROR(
MEDIAN((IF(DATOS_[[Sexo]:[Sexo]]=$B47,IF(DATOS_[[AGRUP. VALOR. PTO.]:[AGRUP. VALOR. PTO.]]=$B45,IF(DATOS_[[Check Periodo Ref.]:[Check Periodo Ref.]]="Dentro",DATOS_[Conc.Sal.26]))))),
0)</f>
        <v>0</v>
      </c>
      <c r="AF47" s="111">
        <f t="array" ref="AF47">IFERROR(
MEDIAN((IF(DATOS_[[Sexo]:[Sexo]]=$B47,IF(DATOS_[[AGRUP. VALOR. PTO.]:[AGRUP. VALOR. PTO.]]=$B45,IF(DATOS_[[Check Periodo Ref.]:[Check Periodo Ref.]]="Dentro",DATOS_[Conc.Sal.27]))))),
0)</f>
        <v>0</v>
      </c>
      <c r="AG47" s="111">
        <f t="array" ref="AG47">IFERROR(
MEDIAN((IF(DATOS_[[Sexo]:[Sexo]]=$B47,IF(DATOS_[[AGRUP. VALOR. PTO.]:[AGRUP. VALOR. PTO.]]=$B45,IF(DATOS_[[Check Periodo Ref.]:[Check Periodo Ref.]]="Dentro",DATOS_[Conc.Sal.28]))))),
0)</f>
        <v>0</v>
      </c>
      <c r="AH47" s="111">
        <f t="array" ref="AH47">IFERROR(
MEDIAN((IF(DATOS_[[Sexo]:[Sexo]]=$B47,IF(DATOS_[[AGRUP. VALOR. PTO.]:[AGRUP. VALOR. PTO.]]=$B45,IF(DATOS_[[Check Periodo Ref.]:[Check Periodo Ref.]]="Dentro",DATOS_[Conc.Sal.29]))))),
0)</f>
        <v>0</v>
      </c>
      <c r="AI47" s="111">
        <f t="array" ref="AI47">IFERROR(
MEDIAN((IF(DATOS_[[Sexo]:[Sexo]]=$B47,IF(DATOS_[[AGRUP. VALOR. PTO.]:[AGRUP. VALOR. PTO.]]=$B45,IF(DATOS_[[Check Periodo Ref.]:[Check Periodo Ref.]]="Dentro",DATOS_[Conc.Sal.30]))))),
0)</f>
        <v>0</v>
      </c>
      <c r="AJ47" s="112">
        <f t="array" ref="AJ47">IFERROR(
MEDIAN(IF(DATOS_[Sexo]=$B47,IF(DATOS_[AGRUP. VALOR. PTO.]=$B45,IF(DATOS_[Check Periodo Ref.]="Dentro",DATOS_[Tot COMPL.SAL Ef],FALSE)))),
0)</f>
        <v>0</v>
      </c>
      <c r="AK47" s="113">
        <f t="array" ref="AK47">IFERROR(
MEDIAN(IF(DATOS_[Sexo]=$B47,IF(DATOS_[AGRUP. VALOR. PTO.]=$B45,IF(DATOS_[Check Periodo Ref.]="Dentro",DATOS_[TOTAL SALARIO Ef],FALSE)))),
0)</f>
        <v>0</v>
      </c>
      <c r="AL47" s="114">
        <f t="array" ref="AL47">IFERROR(
MEDIAN((IF(DATOS_[[Sexo]:[Sexo]]=$B47,IF(DATOS_[[AGRUP. VALOR. PTO.]:[AGRUP. VALOR. PTO.]]=$B45,IF(DATOS_[[Check Periodo Ref.]:[Check Periodo Ref.]]="Dentro",DATOS_[C.Extra.01]))))),
0)</f>
        <v>0</v>
      </c>
      <c r="AM47" s="114">
        <f t="array" ref="AM47">IFERROR(
MEDIAN((IF(DATOS_[[Sexo]:[Sexo]]=$B47,IF(DATOS_[[AGRUP. VALOR. PTO.]:[AGRUP. VALOR. PTO.]]=$B45,IF(DATOS_[[Check Periodo Ref.]:[Check Periodo Ref.]]="Dentro",DATOS_[C.Extra.02]))))),
0)</f>
        <v>0</v>
      </c>
      <c r="AN47" s="114">
        <f t="array" ref="AN47">IFERROR(
MEDIAN((IF(DATOS_[[Sexo]:[Sexo]]=$B47,IF(DATOS_[[AGRUP. VALOR. PTO.]:[AGRUP. VALOR. PTO.]]=$B45,IF(DATOS_[[Check Periodo Ref.]:[Check Periodo Ref.]]="Dentro",DATOS_[C.Extra.03]))))),
0)</f>
        <v>0</v>
      </c>
      <c r="AO47" s="114">
        <f t="array" ref="AO47">IFERROR(
MEDIAN((IF(DATOS_[[Sexo]:[Sexo]]=$B47,IF(DATOS_[[AGRUP. VALOR. PTO.]:[AGRUP. VALOR. PTO.]]=$B45,IF(DATOS_[[Check Periodo Ref.]:[Check Periodo Ref.]]="Dentro",DATOS_[C.Extra.04]))))),
0)</f>
        <v>0</v>
      </c>
      <c r="AP47" s="114">
        <f t="array" ref="AP47">IFERROR(
MEDIAN((IF(DATOS_[[Sexo]:[Sexo]]=$B47,IF(DATOS_[[AGRUP. VALOR. PTO.]:[AGRUP. VALOR. PTO.]]=$B45,IF(DATOS_[[Check Periodo Ref.]:[Check Periodo Ref.]]="Dentro",DATOS_[C.Extra.05]))))),
0)</f>
        <v>0</v>
      </c>
      <c r="AQ47" s="115">
        <f t="array" ref="AQ47">IFERROR(
MEDIAN(IF(DATOS_[Sexo]=$B47,IF(DATOS_[AGRUP. VALOR. PTO.]=$B45,IF(DATOS_[Check Periodo Ref.]="Dentro",DATOS_[Tot Extrasalarial Ef],FALSE)))),
0)</f>
        <v>0</v>
      </c>
      <c r="AR47" s="116">
        <f t="array" ref="AR47">IFERROR(
MEDIAN(IF(DATOS_[Sexo]=$B47,IF(DATOS_[AGRUP. VALOR. PTO.]=$B45,IF(DATOS_[Check Periodo Ref.]="Dentro",DATOS_[TOTAL Retrib Ef],FALSE)))),
0)</f>
        <v>0</v>
      </c>
    </row>
    <row r="48" spans="1:44" ht="17.25" thickBot="1" x14ac:dyDescent="0.35">
      <c r="A48" s="42" t="str">
        <f t="shared" ref="A48" si="47">+A49</f>
        <v>[ocultar]</v>
      </c>
      <c r="B48" s="40" t="s">
        <v>271</v>
      </c>
      <c r="C48" s="109"/>
      <c r="D48" s="41"/>
      <c r="E48" s="119" t="str">
        <f t="shared" ref="E48:AR48" si="48">IFERROR((E49-E50)/E49,"")</f>
        <v/>
      </c>
      <c r="F48" s="123" t="str">
        <f t="shared" si="48"/>
        <v/>
      </c>
      <c r="G48" s="123" t="str">
        <f t="shared" si="48"/>
        <v/>
      </c>
      <c r="H48" s="123" t="str">
        <f t="shared" si="48"/>
        <v/>
      </c>
      <c r="I48" s="123" t="str">
        <f t="shared" si="48"/>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2" t="str">
        <f t="shared" si="48"/>
        <v/>
      </c>
      <c r="W48" s="122" t="str">
        <f t="shared" si="48"/>
        <v/>
      </c>
      <c r="X48" s="122" t="str">
        <f t="shared" si="48"/>
        <v/>
      </c>
      <c r="Y48" s="122"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4" t="str">
        <f t="shared" si="48"/>
        <v/>
      </c>
      <c r="AK48" s="128" t="str">
        <f t="shared" si="48"/>
        <v/>
      </c>
      <c r="AL48" s="125" t="str">
        <f t="shared" si="48"/>
        <v/>
      </c>
      <c r="AM48" s="125" t="str">
        <f t="shared" si="48"/>
        <v/>
      </c>
      <c r="AN48" s="125" t="str">
        <f t="shared" si="48"/>
        <v/>
      </c>
      <c r="AO48" s="125" t="str">
        <f t="shared" si="48"/>
        <v/>
      </c>
      <c r="AP48" s="125" t="str">
        <f t="shared" si="48"/>
        <v/>
      </c>
      <c r="AQ48" s="126" t="str">
        <f t="shared" si="48"/>
        <v/>
      </c>
      <c r="AR48" s="127" t="str">
        <f t="shared" si="48"/>
        <v/>
      </c>
    </row>
    <row r="49" spans="1:44" x14ac:dyDescent="0.3">
      <c r="A49" s="42" t="str">
        <f t="shared" ref="A49" si="49">+IF(C49+C50=0,"[ocultar]","")</f>
        <v>[ocultar]</v>
      </c>
      <c r="B49" s="34" t="s">
        <v>162</v>
      </c>
      <c r="C49" s="33">
        <f t="array" ref="C49">SUM(IF($B49=DATOS_[Sexo],
IF($B48=DATOS_[AGRUP. VALOR. PTO.],
IF("Dentro"=DATOS_[Check Periodo Ref.],
1/(COUNTIFS(DATOS_[Sexo],$B49,DATOS_[AGRUP. VALOR. PTO.],$B48,DATOS_[Check Periodo Ref.],"Dentro",DATOS_[id],DATOS_[id]))))))</f>
        <v>0</v>
      </c>
      <c r="D49" s="35">
        <f>COUNTIFS(DATOS_[AGRUP. VALOR. PTO.],$B48,DATOS_[Sexo],$B49,DATOS_[Check Periodo Ref.],"Dentro")</f>
        <v>0</v>
      </c>
      <c r="E49" s="110">
        <f t="array" ref="E49">IFERROR(
MEDIAN(IF(DATOS_[Sexo]=$B49,IF(DATOS_[AGRUP. VALOR. PTO.]=$B48,IF(DATOS_[Check Periodo Ref.]="Dentro",DATOS_[SALARIO BASE Ef],FALSE)))),
0)</f>
        <v>0</v>
      </c>
      <c r="F49" s="111">
        <f t="array" ref="F49">IFERROR(
MEDIAN((IF(DATOS_[[Sexo]:[Sexo]]=$B49,IF(DATOS_[[AGRUP. VALOR. PTO.]:[AGRUP. VALOR. PTO.]]=$B48,IF(DATOS_[[Check Periodo Ref.]:[Check Periodo Ref.]]="Dentro",DATOS_[Conc.Sal.01]))))),
0)</f>
        <v>0</v>
      </c>
      <c r="G49" s="111">
        <f t="array" ref="G49">IFERROR(
MEDIAN((IF(DATOS_[[Sexo]:[Sexo]]=$B49,IF(DATOS_[[AGRUP. VALOR. PTO.]:[AGRUP. VALOR. PTO.]]=$B48,IF(DATOS_[[Check Periodo Ref.]:[Check Periodo Ref.]]="Dentro",DATOS_[Conc.Sal.02]))))),
0)</f>
        <v>0</v>
      </c>
      <c r="H49" s="111">
        <f t="array" ref="H49">IFERROR(
MEDIAN((IF(DATOS_[[Sexo]:[Sexo]]=$B49,IF(DATOS_[[AGRUP. VALOR. PTO.]:[AGRUP. VALOR. PTO.]]=$B48,IF(DATOS_[[Check Periodo Ref.]:[Check Periodo Ref.]]="Dentro",DATOS_[Conc.Sal.03]))))),
0)</f>
        <v>0</v>
      </c>
      <c r="I49" s="111">
        <f t="array" ref="I49">IFERROR(
MEDIAN((IF(DATOS_[[Sexo]:[Sexo]]=$B49,IF(DATOS_[[AGRUP. VALOR. PTO.]:[AGRUP. VALOR. PTO.]]=$B48,IF(DATOS_[[Check Periodo Ref.]:[Check Periodo Ref.]]="Dentro",DATOS_[Conc.Sal.04]))))),
0)</f>
        <v>0</v>
      </c>
      <c r="J49" s="111">
        <f t="array" ref="J49">IFERROR(
MEDIAN((IF(DATOS_[[Sexo]:[Sexo]]=$B49,IF(DATOS_[[AGRUP. VALOR. PTO.]:[AGRUP. VALOR. PTO.]]=$B48,IF(DATOS_[[Check Periodo Ref.]:[Check Periodo Ref.]]="Dentro",DATOS_[Conc.Sal.05]))))),
0)</f>
        <v>0</v>
      </c>
      <c r="K49" s="111">
        <f t="array" ref="K49">IFERROR(
MEDIAN((IF(DATOS_[[Sexo]:[Sexo]]=$B49,IF(DATOS_[[AGRUP. VALOR. PTO.]:[AGRUP. VALOR. PTO.]]=$B48,IF(DATOS_[[Check Periodo Ref.]:[Check Periodo Ref.]]="Dentro",DATOS_[Conc.Sal.06]))))),
0)</f>
        <v>0</v>
      </c>
      <c r="L49" s="111">
        <f t="array" ref="L49">IFERROR(
MEDIAN((IF(DATOS_[[Sexo]:[Sexo]]=$B49,IF(DATOS_[[AGRUP. VALOR. PTO.]:[AGRUP. VALOR. PTO.]]=$B48,IF(DATOS_[[Check Periodo Ref.]:[Check Periodo Ref.]]="Dentro",DATOS_[Conc.Sal.07]))))),
0)</f>
        <v>0</v>
      </c>
      <c r="M49" s="111">
        <f t="array" ref="M49">IFERROR(
MEDIAN((IF(DATOS_[[Sexo]:[Sexo]]=$B49,IF(DATOS_[[AGRUP. VALOR. PTO.]:[AGRUP. VALOR. PTO.]]=$B48,IF(DATOS_[[Check Periodo Ref.]:[Check Periodo Ref.]]="Dentro",DATOS_[Conc.Sal.08]))))),
0)</f>
        <v>0</v>
      </c>
      <c r="N49" s="111">
        <f t="array" ref="N49">IFERROR(
MEDIAN((IF(DATOS_[[Sexo]:[Sexo]]=$B49,IF(DATOS_[[AGRUP. VALOR. PTO.]:[AGRUP. VALOR. PTO.]]=$B48,IF(DATOS_[[Check Periodo Ref.]:[Check Periodo Ref.]]="Dentro",DATOS_[Conc.Sal.09]))))),
0)</f>
        <v>0</v>
      </c>
      <c r="O49" s="111">
        <f t="array" ref="O49">IFERROR(
MEDIAN((IF(DATOS_[[Sexo]:[Sexo]]=$B49,IF(DATOS_[[AGRUP. VALOR. PTO.]:[AGRUP. VALOR. PTO.]]=$B48,IF(DATOS_[[Check Periodo Ref.]:[Check Periodo Ref.]]="Dentro",DATOS_[Conc.Sal.10]))))),
0)</f>
        <v>0</v>
      </c>
      <c r="P49" s="111">
        <f t="array" ref="P49">IFERROR(
MEDIAN((IF(DATOS_[[Sexo]:[Sexo]]=$B49,IF(DATOS_[[AGRUP. VALOR. PTO.]:[AGRUP. VALOR. PTO.]]=$B48,IF(DATOS_[[Check Periodo Ref.]:[Check Periodo Ref.]]="Dentro",DATOS_[Conc.Sal.11]))))),
0)</f>
        <v>0</v>
      </c>
      <c r="Q49" s="111">
        <f t="array" ref="Q49">IFERROR(
MEDIAN((IF(DATOS_[[Sexo]:[Sexo]]=$B49,IF(DATOS_[[AGRUP. VALOR. PTO.]:[AGRUP. VALOR. PTO.]]=$B48,IF(DATOS_[[Check Periodo Ref.]:[Check Periodo Ref.]]="Dentro",DATOS_[Conc.Sal.12]))))),
0)</f>
        <v>0</v>
      </c>
      <c r="R49" s="111">
        <f t="array" ref="R49">IFERROR(
MEDIAN((IF(DATOS_[[Sexo]:[Sexo]]=$B49,IF(DATOS_[[AGRUP. VALOR. PTO.]:[AGRUP. VALOR. PTO.]]=$B48,IF(DATOS_[[Check Periodo Ref.]:[Check Periodo Ref.]]="Dentro",DATOS_[Conc.Sal.13]))))),
0)</f>
        <v>0</v>
      </c>
      <c r="S49" s="111">
        <f t="array" ref="S49">IFERROR(
MEDIAN((IF(DATOS_[[Sexo]:[Sexo]]=$B49,IF(DATOS_[[AGRUP. VALOR. PTO.]:[AGRUP. VALOR. PTO.]]=$B48,IF(DATOS_[[Check Periodo Ref.]:[Check Periodo Ref.]]="Dentro",DATOS_[Conc.Sal.14]))))),
0)</f>
        <v>0</v>
      </c>
      <c r="T49" s="111">
        <f t="array" ref="T49">IFERROR(
MEDIAN((IF(DATOS_[[Sexo]:[Sexo]]=$B49,IF(DATOS_[[AGRUP. VALOR. PTO.]:[AGRUP. VALOR. PTO.]]=$B48,IF(DATOS_[[Check Periodo Ref.]:[Check Periodo Ref.]]="Dentro",DATOS_[Conc.Sal.15]))))),
0)</f>
        <v>0</v>
      </c>
      <c r="U49" s="111">
        <f t="array" ref="U49">IFERROR(
MEDIAN((IF(DATOS_[[Sexo]:[Sexo]]=$B49,IF(DATOS_[[AGRUP. VALOR. PTO.]:[AGRUP. VALOR. PTO.]]=$B48,IF(DATOS_[[Check Periodo Ref.]:[Check Periodo Ref.]]="Dentro",DATOS_[Conc.Sal.16]))))),
0)</f>
        <v>0</v>
      </c>
      <c r="V49" s="111">
        <f t="array" ref="V49">IFERROR(
MEDIAN((IF(DATOS_[[Sexo]:[Sexo]]=$B49,IF(DATOS_[[AGRUP. VALOR. PTO.]:[AGRUP. VALOR. PTO.]]=$B48,IF(DATOS_[[Check Periodo Ref.]:[Check Periodo Ref.]]="Dentro",DATOS_[Conc.Sal.17]))))),
0)</f>
        <v>0</v>
      </c>
      <c r="W49" s="111">
        <f t="array" ref="W49">IFERROR(
MEDIAN((IF(DATOS_[[Sexo]:[Sexo]]=$B49,IF(DATOS_[[AGRUP. VALOR. PTO.]:[AGRUP. VALOR. PTO.]]=$B48,IF(DATOS_[[Check Periodo Ref.]:[Check Periodo Ref.]]="Dentro",DATOS_[Conc.Sal.18]))))),
0)</f>
        <v>0</v>
      </c>
      <c r="X49" s="111">
        <f t="array" ref="X49">IFERROR(
MEDIAN((IF(DATOS_[[Sexo]:[Sexo]]=$B49,IF(DATOS_[[AGRUP. VALOR. PTO.]:[AGRUP. VALOR. PTO.]]=$B48,IF(DATOS_[[Check Periodo Ref.]:[Check Periodo Ref.]]="Dentro",DATOS_[Conc.Sal.19]))))),
0)</f>
        <v>0</v>
      </c>
      <c r="Y49" s="111">
        <f t="array" ref="Y49">IFERROR(
MEDIAN((IF(DATOS_[[Sexo]:[Sexo]]=$B49,IF(DATOS_[[AGRUP. VALOR. PTO.]:[AGRUP. VALOR. PTO.]]=$B48,IF(DATOS_[[Check Periodo Ref.]:[Check Periodo Ref.]]="Dentro",DATOS_[Conc.Sal.20]))))),
0)</f>
        <v>0</v>
      </c>
      <c r="Z49" s="111">
        <f t="array" ref="Z49">IFERROR(
MEDIAN((IF(DATOS_[[Sexo]:[Sexo]]=$B49,IF(DATOS_[[AGRUP. VALOR. PTO.]:[AGRUP. VALOR. PTO.]]=$B48,IF(DATOS_[[Check Periodo Ref.]:[Check Periodo Ref.]]="Dentro",DATOS_[Conc.Sal.21]))))),
0)</f>
        <v>0</v>
      </c>
      <c r="AA49" s="111">
        <f t="array" ref="AA49">IFERROR(
MEDIAN((IF(DATOS_[[Sexo]:[Sexo]]=$B49,IF(DATOS_[[AGRUP. VALOR. PTO.]:[AGRUP. VALOR. PTO.]]=$B48,IF(DATOS_[[Check Periodo Ref.]:[Check Periodo Ref.]]="Dentro",DATOS_[Conc.Sal.22]))))),
0)</f>
        <v>0</v>
      </c>
      <c r="AB49" s="111">
        <f t="array" ref="AB49">IFERROR(
MEDIAN((IF(DATOS_[[Sexo]:[Sexo]]=$B49,IF(DATOS_[[AGRUP. VALOR. PTO.]:[AGRUP. VALOR. PTO.]]=$B48,IF(DATOS_[[Check Periodo Ref.]:[Check Periodo Ref.]]="Dentro",DATOS_[Conc.Sal.23]))))),
0)</f>
        <v>0</v>
      </c>
      <c r="AC49" s="111">
        <f t="array" ref="AC49">IFERROR(
MEDIAN((IF(DATOS_[[Sexo]:[Sexo]]=$B49,IF(DATOS_[[AGRUP. VALOR. PTO.]:[AGRUP. VALOR. PTO.]]=$B48,IF(DATOS_[[Check Periodo Ref.]:[Check Periodo Ref.]]="Dentro",DATOS_[Conc.Sal.24]))))),
0)</f>
        <v>0</v>
      </c>
      <c r="AD49" s="111">
        <f t="array" ref="AD49">IFERROR(
MEDIAN((IF(DATOS_[[Sexo]:[Sexo]]=$B49,IF(DATOS_[[AGRUP. VALOR. PTO.]:[AGRUP. VALOR. PTO.]]=$B48,IF(DATOS_[[Check Periodo Ref.]:[Check Periodo Ref.]]="Dentro",DATOS_[Conc.Sal.25]))))),
0)</f>
        <v>0</v>
      </c>
      <c r="AE49" s="111">
        <f t="array" ref="AE49">IFERROR(
MEDIAN((IF(DATOS_[[Sexo]:[Sexo]]=$B49,IF(DATOS_[[AGRUP. VALOR. PTO.]:[AGRUP. VALOR. PTO.]]=$B48,IF(DATOS_[[Check Periodo Ref.]:[Check Periodo Ref.]]="Dentro",DATOS_[Conc.Sal.26]))))),
0)</f>
        <v>0</v>
      </c>
      <c r="AF49" s="111">
        <f t="array" ref="AF49">IFERROR(
MEDIAN((IF(DATOS_[[Sexo]:[Sexo]]=$B49,IF(DATOS_[[AGRUP. VALOR. PTO.]:[AGRUP. VALOR. PTO.]]=$B48,IF(DATOS_[[Check Periodo Ref.]:[Check Periodo Ref.]]="Dentro",DATOS_[Conc.Sal.27]))))),
0)</f>
        <v>0</v>
      </c>
      <c r="AG49" s="111">
        <f t="array" ref="AG49">IFERROR(
MEDIAN((IF(DATOS_[[Sexo]:[Sexo]]=$B49,IF(DATOS_[[AGRUP. VALOR. PTO.]:[AGRUP. VALOR. PTO.]]=$B48,IF(DATOS_[[Check Periodo Ref.]:[Check Periodo Ref.]]="Dentro",DATOS_[Conc.Sal.28]))))),
0)</f>
        <v>0</v>
      </c>
      <c r="AH49" s="111">
        <f t="array" ref="AH49">IFERROR(
MEDIAN((IF(DATOS_[[Sexo]:[Sexo]]=$B49,IF(DATOS_[[AGRUP. VALOR. PTO.]:[AGRUP. VALOR. PTO.]]=$B48,IF(DATOS_[[Check Periodo Ref.]:[Check Periodo Ref.]]="Dentro",DATOS_[Conc.Sal.29]))))),
0)</f>
        <v>0</v>
      </c>
      <c r="AI49" s="111">
        <f t="array" ref="AI49">IFERROR(
MEDIAN((IF(DATOS_[[Sexo]:[Sexo]]=$B49,IF(DATOS_[[AGRUP. VALOR. PTO.]:[AGRUP. VALOR. PTO.]]=$B48,IF(DATOS_[[Check Periodo Ref.]:[Check Periodo Ref.]]="Dentro",DATOS_[Conc.Sal.30]))))),
0)</f>
        <v>0</v>
      </c>
      <c r="AJ49" s="112">
        <f t="array" ref="AJ49">IFERROR(
MEDIAN(IF(DATOS_[Sexo]=$B49,IF(DATOS_[AGRUP. VALOR. PTO.]=$B48,IF(DATOS_[Check Periodo Ref.]="Dentro",DATOS_[Tot COMPL.SAL Ef],FALSE)))),
0)</f>
        <v>0</v>
      </c>
      <c r="AK49" s="113">
        <f t="array" ref="AK49">IFERROR(
MEDIAN(IF(DATOS_[Sexo]=$B49,IF(DATOS_[AGRUP. VALOR. PTO.]=$B48,IF(DATOS_[Check Periodo Ref.]="Dentro",DATOS_[TOTAL SALARIO Ef],FALSE)))),
0)</f>
        <v>0</v>
      </c>
      <c r="AL49" s="114">
        <f t="array" ref="AL49">IFERROR(
MEDIAN((IF(DATOS_[[Sexo]:[Sexo]]=$B49,IF(DATOS_[[AGRUP. VALOR. PTO.]:[AGRUP. VALOR. PTO.]]=$B48,IF(DATOS_[[Check Periodo Ref.]:[Check Periodo Ref.]]="Dentro",DATOS_[C.Extra.01]))))),
0)</f>
        <v>0</v>
      </c>
      <c r="AM49" s="114">
        <f t="array" ref="AM49">IFERROR(
MEDIAN((IF(DATOS_[[Sexo]:[Sexo]]=$B49,IF(DATOS_[[AGRUP. VALOR. PTO.]:[AGRUP. VALOR. PTO.]]=$B48,IF(DATOS_[[Check Periodo Ref.]:[Check Periodo Ref.]]="Dentro",DATOS_[C.Extra.02]))))),
0)</f>
        <v>0</v>
      </c>
      <c r="AN49" s="114">
        <f t="array" ref="AN49">IFERROR(
MEDIAN((IF(DATOS_[[Sexo]:[Sexo]]=$B49,IF(DATOS_[[AGRUP. VALOR. PTO.]:[AGRUP. VALOR. PTO.]]=$B48,IF(DATOS_[[Check Periodo Ref.]:[Check Periodo Ref.]]="Dentro",DATOS_[C.Extra.03]))))),
0)</f>
        <v>0</v>
      </c>
      <c r="AO49" s="114">
        <f t="array" ref="AO49">IFERROR(
MEDIAN((IF(DATOS_[[Sexo]:[Sexo]]=$B49,IF(DATOS_[[AGRUP. VALOR. PTO.]:[AGRUP. VALOR. PTO.]]=$B48,IF(DATOS_[[Check Periodo Ref.]:[Check Periodo Ref.]]="Dentro",DATOS_[C.Extra.04]))))),
0)</f>
        <v>0</v>
      </c>
      <c r="AP49" s="114">
        <f t="array" ref="AP49">IFERROR(
MEDIAN((IF(DATOS_[[Sexo]:[Sexo]]=$B49,IF(DATOS_[[AGRUP. VALOR. PTO.]:[AGRUP. VALOR. PTO.]]=$B48,IF(DATOS_[[Check Periodo Ref.]:[Check Periodo Ref.]]="Dentro",DATOS_[C.Extra.05]))))),
0)</f>
        <v>0</v>
      </c>
      <c r="AQ49" s="115">
        <f t="array" ref="AQ49">IFERROR(
MEDIAN(IF(DATOS_[Sexo]=$B49,IF(DATOS_[AGRUP. VALOR. PTO.]=$B48,IF(DATOS_[Check Periodo Ref.]="Dentro",DATOS_[Tot Extrasalarial Ef],FALSE)))),
0)</f>
        <v>0</v>
      </c>
      <c r="AR49" s="116">
        <f t="array" ref="AR49">IFERROR(
MEDIAN(IF(DATOS_[Sexo]=$B49,IF(DATOS_[AGRUP. VALOR. PTO.]=$B48,IF(DATOS_[Check Periodo Ref.]="Dentro",DATOS_[TOTAL Retrib Ef],FALSE)))),
0)</f>
        <v>0</v>
      </c>
    </row>
    <row r="50" spans="1:44" x14ac:dyDescent="0.3">
      <c r="A50" s="42" t="str">
        <f t="shared" ref="A50" si="50">+A49</f>
        <v>[ocultar]</v>
      </c>
      <c r="B50" s="34" t="s">
        <v>163</v>
      </c>
      <c r="C50" s="33">
        <f t="array" ref="C50">SUM(IF($B50=DATOS_[Sexo],
IF($B48=DATOS_[AGRUP. VALOR. PTO.],
IF("Dentro"=DATOS_[Check Periodo Ref.],
1/(COUNTIFS(DATOS_[Sexo],$B50,DATOS_[AGRUP. VALOR. PTO.],$B48,DATOS_[Check Periodo Ref.],"Dentro",DATOS_[id],DATOS_[id]))))))</f>
        <v>0</v>
      </c>
      <c r="D50" s="35">
        <f>COUNTIFS(DATOS_[AGRUP. VALOR. PTO.],$B48,DATOS_[Sexo],$B50,DATOS_[Check Periodo Ref.],"Dentro")</f>
        <v>0</v>
      </c>
      <c r="E50" s="110">
        <f t="array" ref="E50">IFERROR(
MEDIAN(IF(DATOS_[Sexo]=$B50,IF(DATOS_[AGRUP. VALOR. PTO.]=$B48,IF(DATOS_[Check Periodo Ref.]="Dentro",DATOS_[SALARIO BASE Ef],FALSE)))),
0)</f>
        <v>0</v>
      </c>
      <c r="F50" s="111">
        <f t="array" ref="F50">IFERROR(
MEDIAN((IF(DATOS_[[Sexo]:[Sexo]]=$B50,IF(DATOS_[[AGRUP. VALOR. PTO.]:[AGRUP. VALOR. PTO.]]=$B48,IF(DATOS_[[Check Periodo Ref.]:[Check Periodo Ref.]]="Dentro",DATOS_[Conc.Sal.01]))))),
0)</f>
        <v>0</v>
      </c>
      <c r="G50" s="111">
        <f t="array" ref="G50">IFERROR(
MEDIAN((IF(DATOS_[[Sexo]:[Sexo]]=$B50,IF(DATOS_[[AGRUP. VALOR. PTO.]:[AGRUP. VALOR. PTO.]]=$B48,IF(DATOS_[[Check Periodo Ref.]:[Check Periodo Ref.]]="Dentro",DATOS_[Conc.Sal.02]))))),
0)</f>
        <v>0</v>
      </c>
      <c r="H50" s="111">
        <f t="array" ref="H50">IFERROR(
MEDIAN((IF(DATOS_[[Sexo]:[Sexo]]=$B50,IF(DATOS_[[AGRUP. VALOR. PTO.]:[AGRUP. VALOR. PTO.]]=$B48,IF(DATOS_[[Check Periodo Ref.]:[Check Periodo Ref.]]="Dentro",DATOS_[Conc.Sal.03]))))),
0)</f>
        <v>0</v>
      </c>
      <c r="I50" s="111">
        <f t="array" ref="I50">IFERROR(
MEDIAN((IF(DATOS_[[Sexo]:[Sexo]]=$B50,IF(DATOS_[[AGRUP. VALOR. PTO.]:[AGRUP. VALOR. PTO.]]=$B48,IF(DATOS_[[Check Periodo Ref.]:[Check Periodo Ref.]]="Dentro",DATOS_[Conc.Sal.04]))))),
0)</f>
        <v>0</v>
      </c>
      <c r="J50" s="111">
        <f t="array" ref="J50">IFERROR(
MEDIAN((IF(DATOS_[[Sexo]:[Sexo]]=$B50,IF(DATOS_[[AGRUP. VALOR. PTO.]:[AGRUP. VALOR. PTO.]]=$B48,IF(DATOS_[[Check Periodo Ref.]:[Check Periodo Ref.]]="Dentro",DATOS_[Conc.Sal.05]))))),
0)</f>
        <v>0</v>
      </c>
      <c r="K50" s="111">
        <f t="array" ref="K50">IFERROR(
MEDIAN((IF(DATOS_[[Sexo]:[Sexo]]=$B50,IF(DATOS_[[AGRUP. VALOR. PTO.]:[AGRUP. VALOR. PTO.]]=$B48,IF(DATOS_[[Check Periodo Ref.]:[Check Periodo Ref.]]="Dentro",DATOS_[Conc.Sal.06]))))),
0)</f>
        <v>0</v>
      </c>
      <c r="L50" s="111">
        <f t="array" ref="L50">IFERROR(
MEDIAN((IF(DATOS_[[Sexo]:[Sexo]]=$B50,IF(DATOS_[[AGRUP. VALOR. PTO.]:[AGRUP. VALOR. PTO.]]=$B48,IF(DATOS_[[Check Periodo Ref.]:[Check Periodo Ref.]]="Dentro",DATOS_[Conc.Sal.07]))))),
0)</f>
        <v>0</v>
      </c>
      <c r="M50" s="111">
        <f t="array" ref="M50">IFERROR(
MEDIAN((IF(DATOS_[[Sexo]:[Sexo]]=$B50,IF(DATOS_[[AGRUP. VALOR. PTO.]:[AGRUP. VALOR. PTO.]]=$B48,IF(DATOS_[[Check Periodo Ref.]:[Check Periodo Ref.]]="Dentro",DATOS_[Conc.Sal.08]))))),
0)</f>
        <v>0</v>
      </c>
      <c r="N50" s="111">
        <f t="array" ref="N50">IFERROR(
MEDIAN((IF(DATOS_[[Sexo]:[Sexo]]=$B50,IF(DATOS_[[AGRUP. VALOR. PTO.]:[AGRUP. VALOR. PTO.]]=$B48,IF(DATOS_[[Check Periodo Ref.]:[Check Periodo Ref.]]="Dentro",DATOS_[Conc.Sal.09]))))),
0)</f>
        <v>0</v>
      </c>
      <c r="O50" s="111">
        <f t="array" ref="O50">IFERROR(
MEDIAN((IF(DATOS_[[Sexo]:[Sexo]]=$B50,IF(DATOS_[[AGRUP. VALOR. PTO.]:[AGRUP. VALOR. PTO.]]=$B48,IF(DATOS_[[Check Periodo Ref.]:[Check Periodo Ref.]]="Dentro",DATOS_[Conc.Sal.10]))))),
0)</f>
        <v>0</v>
      </c>
      <c r="P50" s="111">
        <f t="array" ref="P50">IFERROR(
MEDIAN((IF(DATOS_[[Sexo]:[Sexo]]=$B50,IF(DATOS_[[AGRUP. VALOR. PTO.]:[AGRUP. VALOR. PTO.]]=$B48,IF(DATOS_[[Check Periodo Ref.]:[Check Periodo Ref.]]="Dentro",DATOS_[Conc.Sal.11]))))),
0)</f>
        <v>0</v>
      </c>
      <c r="Q50" s="111">
        <f t="array" ref="Q50">IFERROR(
MEDIAN((IF(DATOS_[[Sexo]:[Sexo]]=$B50,IF(DATOS_[[AGRUP. VALOR. PTO.]:[AGRUP. VALOR. PTO.]]=$B48,IF(DATOS_[[Check Periodo Ref.]:[Check Periodo Ref.]]="Dentro",DATOS_[Conc.Sal.12]))))),
0)</f>
        <v>0</v>
      </c>
      <c r="R50" s="111">
        <f t="array" ref="R50">IFERROR(
MEDIAN((IF(DATOS_[[Sexo]:[Sexo]]=$B50,IF(DATOS_[[AGRUP. VALOR. PTO.]:[AGRUP. VALOR. PTO.]]=$B48,IF(DATOS_[[Check Periodo Ref.]:[Check Periodo Ref.]]="Dentro",DATOS_[Conc.Sal.13]))))),
0)</f>
        <v>0</v>
      </c>
      <c r="S50" s="111">
        <f t="array" ref="S50">IFERROR(
MEDIAN((IF(DATOS_[[Sexo]:[Sexo]]=$B50,IF(DATOS_[[AGRUP. VALOR. PTO.]:[AGRUP. VALOR. PTO.]]=$B48,IF(DATOS_[[Check Periodo Ref.]:[Check Periodo Ref.]]="Dentro",DATOS_[Conc.Sal.14]))))),
0)</f>
        <v>0</v>
      </c>
      <c r="T50" s="111">
        <f t="array" ref="T50">IFERROR(
MEDIAN((IF(DATOS_[[Sexo]:[Sexo]]=$B50,IF(DATOS_[[AGRUP. VALOR. PTO.]:[AGRUP. VALOR. PTO.]]=$B48,IF(DATOS_[[Check Periodo Ref.]:[Check Periodo Ref.]]="Dentro",DATOS_[Conc.Sal.15]))))),
0)</f>
        <v>0</v>
      </c>
      <c r="U50" s="111">
        <f t="array" ref="U50">IFERROR(
MEDIAN((IF(DATOS_[[Sexo]:[Sexo]]=$B50,IF(DATOS_[[AGRUP. VALOR. PTO.]:[AGRUP. VALOR. PTO.]]=$B48,IF(DATOS_[[Check Periodo Ref.]:[Check Periodo Ref.]]="Dentro",DATOS_[Conc.Sal.16]))))),
0)</f>
        <v>0</v>
      </c>
      <c r="V50" s="111">
        <f t="array" ref="V50">IFERROR(
MEDIAN((IF(DATOS_[[Sexo]:[Sexo]]=$B50,IF(DATOS_[[AGRUP. VALOR. PTO.]:[AGRUP. VALOR. PTO.]]=$B48,IF(DATOS_[[Check Periodo Ref.]:[Check Periodo Ref.]]="Dentro",DATOS_[Conc.Sal.17]))))),
0)</f>
        <v>0</v>
      </c>
      <c r="W50" s="111">
        <f t="array" ref="W50">IFERROR(
MEDIAN((IF(DATOS_[[Sexo]:[Sexo]]=$B50,IF(DATOS_[[AGRUP. VALOR. PTO.]:[AGRUP. VALOR. PTO.]]=$B48,IF(DATOS_[[Check Periodo Ref.]:[Check Periodo Ref.]]="Dentro",DATOS_[Conc.Sal.18]))))),
0)</f>
        <v>0</v>
      </c>
      <c r="X50" s="111">
        <f t="array" ref="X50">IFERROR(
MEDIAN((IF(DATOS_[[Sexo]:[Sexo]]=$B50,IF(DATOS_[[AGRUP. VALOR. PTO.]:[AGRUP. VALOR. PTO.]]=$B48,IF(DATOS_[[Check Periodo Ref.]:[Check Periodo Ref.]]="Dentro",DATOS_[Conc.Sal.19]))))),
0)</f>
        <v>0</v>
      </c>
      <c r="Y50" s="111">
        <f t="array" ref="Y50">IFERROR(
MEDIAN((IF(DATOS_[[Sexo]:[Sexo]]=$B50,IF(DATOS_[[AGRUP. VALOR. PTO.]:[AGRUP. VALOR. PTO.]]=$B48,IF(DATOS_[[Check Periodo Ref.]:[Check Periodo Ref.]]="Dentro",DATOS_[Conc.Sal.20]))))),
0)</f>
        <v>0</v>
      </c>
      <c r="Z50" s="111">
        <f t="array" ref="Z50">IFERROR(
MEDIAN((IF(DATOS_[[Sexo]:[Sexo]]=$B50,IF(DATOS_[[AGRUP. VALOR. PTO.]:[AGRUP. VALOR. PTO.]]=$B48,IF(DATOS_[[Check Periodo Ref.]:[Check Periodo Ref.]]="Dentro",DATOS_[Conc.Sal.21]))))),
0)</f>
        <v>0</v>
      </c>
      <c r="AA50" s="111">
        <f t="array" ref="AA50">IFERROR(
MEDIAN((IF(DATOS_[[Sexo]:[Sexo]]=$B50,IF(DATOS_[[AGRUP. VALOR. PTO.]:[AGRUP. VALOR. PTO.]]=$B48,IF(DATOS_[[Check Periodo Ref.]:[Check Periodo Ref.]]="Dentro",DATOS_[Conc.Sal.22]))))),
0)</f>
        <v>0</v>
      </c>
      <c r="AB50" s="111">
        <f t="array" ref="AB50">IFERROR(
MEDIAN((IF(DATOS_[[Sexo]:[Sexo]]=$B50,IF(DATOS_[[AGRUP. VALOR. PTO.]:[AGRUP. VALOR. PTO.]]=$B48,IF(DATOS_[[Check Periodo Ref.]:[Check Periodo Ref.]]="Dentro",DATOS_[Conc.Sal.23]))))),
0)</f>
        <v>0</v>
      </c>
      <c r="AC50" s="111">
        <f t="array" ref="AC50">IFERROR(
MEDIAN((IF(DATOS_[[Sexo]:[Sexo]]=$B50,IF(DATOS_[[AGRUP. VALOR. PTO.]:[AGRUP. VALOR. PTO.]]=$B48,IF(DATOS_[[Check Periodo Ref.]:[Check Periodo Ref.]]="Dentro",DATOS_[Conc.Sal.24]))))),
0)</f>
        <v>0</v>
      </c>
      <c r="AD50" s="111">
        <f t="array" ref="AD50">IFERROR(
MEDIAN((IF(DATOS_[[Sexo]:[Sexo]]=$B50,IF(DATOS_[[AGRUP. VALOR. PTO.]:[AGRUP. VALOR. PTO.]]=$B48,IF(DATOS_[[Check Periodo Ref.]:[Check Periodo Ref.]]="Dentro",DATOS_[Conc.Sal.25]))))),
0)</f>
        <v>0</v>
      </c>
      <c r="AE50" s="111">
        <f t="array" ref="AE50">IFERROR(
MEDIAN((IF(DATOS_[[Sexo]:[Sexo]]=$B50,IF(DATOS_[[AGRUP. VALOR. PTO.]:[AGRUP. VALOR. PTO.]]=$B48,IF(DATOS_[[Check Periodo Ref.]:[Check Periodo Ref.]]="Dentro",DATOS_[Conc.Sal.26]))))),
0)</f>
        <v>0</v>
      </c>
      <c r="AF50" s="111">
        <f t="array" ref="AF50">IFERROR(
MEDIAN((IF(DATOS_[[Sexo]:[Sexo]]=$B50,IF(DATOS_[[AGRUP. VALOR. PTO.]:[AGRUP. VALOR. PTO.]]=$B48,IF(DATOS_[[Check Periodo Ref.]:[Check Periodo Ref.]]="Dentro",DATOS_[Conc.Sal.27]))))),
0)</f>
        <v>0</v>
      </c>
      <c r="AG50" s="111">
        <f t="array" ref="AG50">IFERROR(
MEDIAN((IF(DATOS_[[Sexo]:[Sexo]]=$B50,IF(DATOS_[[AGRUP. VALOR. PTO.]:[AGRUP. VALOR. PTO.]]=$B48,IF(DATOS_[[Check Periodo Ref.]:[Check Periodo Ref.]]="Dentro",DATOS_[Conc.Sal.28]))))),
0)</f>
        <v>0</v>
      </c>
      <c r="AH50" s="111">
        <f t="array" ref="AH50">IFERROR(
MEDIAN((IF(DATOS_[[Sexo]:[Sexo]]=$B50,IF(DATOS_[[AGRUP. VALOR. PTO.]:[AGRUP. VALOR. PTO.]]=$B48,IF(DATOS_[[Check Periodo Ref.]:[Check Periodo Ref.]]="Dentro",DATOS_[Conc.Sal.29]))))),
0)</f>
        <v>0</v>
      </c>
      <c r="AI50" s="111">
        <f t="array" ref="AI50">IFERROR(
MEDIAN((IF(DATOS_[[Sexo]:[Sexo]]=$B50,IF(DATOS_[[AGRUP. VALOR. PTO.]:[AGRUP. VALOR. PTO.]]=$B48,IF(DATOS_[[Check Periodo Ref.]:[Check Periodo Ref.]]="Dentro",DATOS_[Conc.Sal.30]))))),
0)</f>
        <v>0</v>
      </c>
      <c r="AJ50" s="112">
        <f t="array" ref="AJ50">IFERROR(
MEDIAN(IF(DATOS_[Sexo]=$B50,IF(DATOS_[AGRUP. VALOR. PTO.]=$B48,IF(DATOS_[Check Periodo Ref.]="Dentro",DATOS_[Tot COMPL.SAL Ef],FALSE)))),
0)</f>
        <v>0</v>
      </c>
      <c r="AK50" s="113">
        <f t="array" ref="AK50">IFERROR(
MEDIAN(IF(DATOS_[Sexo]=$B50,IF(DATOS_[AGRUP. VALOR. PTO.]=$B48,IF(DATOS_[Check Periodo Ref.]="Dentro",DATOS_[TOTAL SALARIO Ef],FALSE)))),
0)</f>
        <v>0</v>
      </c>
      <c r="AL50" s="114">
        <f t="array" ref="AL50">IFERROR(
MEDIAN((IF(DATOS_[[Sexo]:[Sexo]]=$B50,IF(DATOS_[[AGRUP. VALOR. PTO.]:[AGRUP. VALOR. PTO.]]=$B48,IF(DATOS_[[Check Periodo Ref.]:[Check Periodo Ref.]]="Dentro",DATOS_[C.Extra.01]))))),
0)</f>
        <v>0</v>
      </c>
      <c r="AM50" s="114">
        <f t="array" ref="AM50">IFERROR(
MEDIAN((IF(DATOS_[[Sexo]:[Sexo]]=$B50,IF(DATOS_[[AGRUP. VALOR. PTO.]:[AGRUP. VALOR. PTO.]]=$B48,IF(DATOS_[[Check Periodo Ref.]:[Check Periodo Ref.]]="Dentro",DATOS_[C.Extra.02]))))),
0)</f>
        <v>0</v>
      </c>
      <c r="AN50" s="114">
        <f t="array" ref="AN50">IFERROR(
MEDIAN((IF(DATOS_[[Sexo]:[Sexo]]=$B50,IF(DATOS_[[AGRUP. VALOR. PTO.]:[AGRUP. VALOR. PTO.]]=$B48,IF(DATOS_[[Check Periodo Ref.]:[Check Periodo Ref.]]="Dentro",DATOS_[C.Extra.03]))))),
0)</f>
        <v>0</v>
      </c>
      <c r="AO50" s="114">
        <f t="array" ref="AO50">IFERROR(
MEDIAN((IF(DATOS_[[Sexo]:[Sexo]]=$B50,IF(DATOS_[[AGRUP. VALOR. PTO.]:[AGRUP. VALOR. PTO.]]=$B48,IF(DATOS_[[Check Periodo Ref.]:[Check Periodo Ref.]]="Dentro",DATOS_[C.Extra.04]))))),
0)</f>
        <v>0</v>
      </c>
      <c r="AP50" s="114">
        <f t="array" ref="AP50">IFERROR(
MEDIAN((IF(DATOS_[[Sexo]:[Sexo]]=$B50,IF(DATOS_[[AGRUP. VALOR. PTO.]:[AGRUP. VALOR. PTO.]]=$B48,IF(DATOS_[[Check Periodo Ref.]:[Check Periodo Ref.]]="Dentro",DATOS_[C.Extra.05]))))),
0)</f>
        <v>0</v>
      </c>
      <c r="AQ50" s="115">
        <f t="array" ref="AQ50">IFERROR(
MEDIAN(IF(DATOS_[Sexo]=$B50,IF(DATOS_[AGRUP. VALOR. PTO.]=$B48,IF(DATOS_[Check Periodo Ref.]="Dentro",DATOS_[Tot Extrasalarial Ef],FALSE)))),
0)</f>
        <v>0</v>
      </c>
      <c r="AR50" s="116">
        <f t="array" ref="AR50">IFERROR(
MEDIAN(IF(DATOS_[Sexo]=$B50,IF(DATOS_[AGRUP. VALOR. PTO.]=$B48,IF(DATOS_[Check Periodo Ref.]="Dentro",DATOS_[TOTAL Retrib Ef],FALSE)))),
0)</f>
        <v>0</v>
      </c>
    </row>
    <row r="51" spans="1:44" ht="17.25" thickBot="1" x14ac:dyDescent="0.35">
      <c r="A51" s="42" t="str">
        <f t="shared" ref="A51" si="51">+A52</f>
        <v>[ocultar]</v>
      </c>
      <c r="B51" s="40" t="s">
        <v>272</v>
      </c>
      <c r="C51" s="109"/>
      <c r="D51" s="41"/>
      <c r="E51" s="119" t="str">
        <f t="shared" ref="E51:AR51" si="52">IFERROR((E52-E53)/E52,"")</f>
        <v/>
      </c>
      <c r="F51" s="123" t="str">
        <f t="shared" si="52"/>
        <v/>
      </c>
      <c r="G51" s="123" t="str">
        <f t="shared" si="52"/>
        <v/>
      </c>
      <c r="H51" s="123" t="str">
        <f t="shared" si="52"/>
        <v/>
      </c>
      <c r="I51" s="123" t="str">
        <f t="shared" si="52"/>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2" t="str">
        <f t="shared" si="52"/>
        <v/>
      </c>
      <c r="W51" s="122" t="str">
        <f t="shared" si="52"/>
        <v/>
      </c>
      <c r="X51" s="122" t="str">
        <f t="shared" si="52"/>
        <v/>
      </c>
      <c r="Y51" s="122"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4" t="str">
        <f t="shared" si="52"/>
        <v/>
      </c>
      <c r="AK51" s="128" t="str">
        <f t="shared" si="52"/>
        <v/>
      </c>
      <c r="AL51" s="125" t="str">
        <f t="shared" si="52"/>
        <v/>
      </c>
      <c r="AM51" s="125" t="str">
        <f t="shared" si="52"/>
        <v/>
      </c>
      <c r="AN51" s="125" t="str">
        <f t="shared" si="52"/>
        <v/>
      </c>
      <c r="AO51" s="125" t="str">
        <f t="shared" si="52"/>
        <v/>
      </c>
      <c r="AP51" s="125" t="str">
        <f t="shared" si="52"/>
        <v/>
      </c>
      <c r="AQ51" s="126" t="str">
        <f t="shared" si="52"/>
        <v/>
      </c>
      <c r="AR51" s="127" t="str">
        <f t="shared" si="52"/>
        <v/>
      </c>
    </row>
    <row r="52" spans="1:44" x14ac:dyDescent="0.3">
      <c r="A52" s="42" t="str">
        <f t="shared" ref="A52" si="53">+IF(C52+C53=0,"[ocultar]","")</f>
        <v>[ocultar]</v>
      </c>
      <c r="B52" s="34" t="s">
        <v>162</v>
      </c>
      <c r="C52" s="33">
        <f t="array" ref="C52">SUM(IF($B52=DATOS_[Sexo],
IF($B51=DATOS_[AGRUP. VALOR. PTO.],
IF("Dentro"=DATOS_[Check Periodo Ref.],
1/(COUNTIFS(DATOS_[Sexo],$B52,DATOS_[AGRUP. VALOR. PTO.],$B51,DATOS_[Check Periodo Ref.],"Dentro",DATOS_[id],DATOS_[id]))))))</f>
        <v>0</v>
      </c>
      <c r="D52" s="35">
        <f>COUNTIFS(DATOS_[AGRUP. VALOR. PTO.],$B51,DATOS_[Sexo],$B52,DATOS_[Check Periodo Ref.],"Dentro")</f>
        <v>0</v>
      </c>
      <c r="E52" s="110">
        <f t="array" ref="E52">IFERROR(
MEDIAN(IF(DATOS_[Sexo]=$B52,IF(DATOS_[AGRUP. VALOR. PTO.]=$B51,IF(DATOS_[Check Periodo Ref.]="Dentro",DATOS_[SALARIO BASE Ef],FALSE)))),
0)</f>
        <v>0</v>
      </c>
      <c r="F52" s="111">
        <f t="array" ref="F52">IFERROR(
MEDIAN((IF(DATOS_[[Sexo]:[Sexo]]=$B52,IF(DATOS_[[AGRUP. VALOR. PTO.]:[AGRUP. VALOR. PTO.]]=$B51,IF(DATOS_[[Check Periodo Ref.]:[Check Periodo Ref.]]="Dentro",DATOS_[Conc.Sal.01]))))),
0)</f>
        <v>0</v>
      </c>
      <c r="G52" s="111">
        <f t="array" ref="G52">IFERROR(
MEDIAN((IF(DATOS_[[Sexo]:[Sexo]]=$B52,IF(DATOS_[[AGRUP. VALOR. PTO.]:[AGRUP. VALOR. PTO.]]=$B51,IF(DATOS_[[Check Periodo Ref.]:[Check Periodo Ref.]]="Dentro",DATOS_[Conc.Sal.02]))))),
0)</f>
        <v>0</v>
      </c>
      <c r="H52" s="111">
        <f t="array" ref="H52">IFERROR(
MEDIAN((IF(DATOS_[[Sexo]:[Sexo]]=$B52,IF(DATOS_[[AGRUP. VALOR. PTO.]:[AGRUP. VALOR. PTO.]]=$B51,IF(DATOS_[[Check Periodo Ref.]:[Check Periodo Ref.]]="Dentro",DATOS_[Conc.Sal.03]))))),
0)</f>
        <v>0</v>
      </c>
      <c r="I52" s="111">
        <f t="array" ref="I52">IFERROR(
MEDIAN((IF(DATOS_[[Sexo]:[Sexo]]=$B52,IF(DATOS_[[AGRUP. VALOR. PTO.]:[AGRUP. VALOR. PTO.]]=$B51,IF(DATOS_[[Check Periodo Ref.]:[Check Periodo Ref.]]="Dentro",DATOS_[Conc.Sal.04]))))),
0)</f>
        <v>0</v>
      </c>
      <c r="J52" s="111">
        <f t="array" ref="J52">IFERROR(
MEDIAN((IF(DATOS_[[Sexo]:[Sexo]]=$B52,IF(DATOS_[[AGRUP. VALOR. PTO.]:[AGRUP. VALOR. PTO.]]=$B51,IF(DATOS_[[Check Periodo Ref.]:[Check Periodo Ref.]]="Dentro",DATOS_[Conc.Sal.05]))))),
0)</f>
        <v>0</v>
      </c>
      <c r="K52" s="111">
        <f t="array" ref="K52">IFERROR(
MEDIAN((IF(DATOS_[[Sexo]:[Sexo]]=$B52,IF(DATOS_[[AGRUP. VALOR. PTO.]:[AGRUP. VALOR. PTO.]]=$B51,IF(DATOS_[[Check Periodo Ref.]:[Check Periodo Ref.]]="Dentro",DATOS_[Conc.Sal.06]))))),
0)</f>
        <v>0</v>
      </c>
      <c r="L52" s="111">
        <f t="array" ref="L52">IFERROR(
MEDIAN((IF(DATOS_[[Sexo]:[Sexo]]=$B52,IF(DATOS_[[AGRUP. VALOR. PTO.]:[AGRUP. VALOR. PTO.]]=$B51,IF(DATOS_[[Check Periodo Ref.]:[Check Periodo Ref.]]="Dentro",DATOS_[Conc.Sal.07]))))),
0)</f>
        <v>0</v>
      </c>
      <c r="M52" s="111">
        <f t="array" ref="M52">IFERROR(
MEDIAN((IF(DATOS_[[Sexo]:[Sexo]]=$B52,IF(DATOS_[[AGRUP. VALOR. PTO.]:[AGRUP. VALOR. PTO.]]=$B51,IF(DATOS_[[Check Periodo Ref.]:[Check Periodo Ref.]]="Dentro",DATOS_[Conc.Sal.08]))))),
0)</f>
        <v>0</v>
      </c>
      <c r="N52" s="111">
        <f t="array" ref="N52">IFERROR(
MEDIAN((IF(DATOS_[[Sexo]:[Sexo]]=$B52,IF(DATOS_[[AGRUP. VALOR. PTO.]:[AGRUP. VALOR. PTO.]]=$B51,IF(DATOS_[[Check Periodo Ref.]:[Check Periodo Ref.]]="Dentro",DATOS_[Conc.Sal.09]))))),
0)</f>
        <v>0</v>
      </c>
      <c r="O52" s="111">
        <f t="array" ref="O52">IFERROR(
MEDIAN((IF(DATOS_[[Sexo]:[Sexo]]=$B52,IF(DATOS_[[AGRUP. VALOR. PTO.]:[AGRUP. VALOR. PTO.]]=$B51,IF(DATOS_[[Check Periodo Ref.]:[Check Periodo Ref.]]="Dentro",DATOS_[Conc.Sal.10]))))),
0)</f>
        <v>0</v>
      </c>
      <c r="P52" s="111">
        <f t="array" ref="P52">IFERROR(
MEDIAN((IF(DATOS_[[Sexo]:[Sexo]]=$B52,IF(DATOS_[[AGRUP. VALOR. PTO.]:[AGRUP. VALOR. PTO.]]=$B51,IF(DATOS_[[Check Periodo Ref.]:[Check Periodo Ref.]]="Dentro",DATOS_[Conc.Sal.11]))))),
0)</f>
        <v>0</v>
      </c>
      <c r="Q52" s="111">
        <f t="array" ref="Q52">IFERROR(
MEDIAN((IF(DATOS_[[Sexo]:[Sexo]]=$B52,IF(DATOS_[[AGRUP. VALOR. PTO.]:[AGRUP. VALOR. PTO.]]=$B51,IF(DATOS_[[Check Periodo Ref.]:[Check Periodo Ref.]]="Dentro",DATOS_[Conc.Sal.12]))))),
0)</f>
        <v>0</v>
      </c>
      <c r="R52" s="111">
        <f t="array" ref="R52">IFERROR(
MEDIAN((IF(DATOS_[[Sexo]:[Sexo]]=$B52,IF(DATOS_[[AGRUP. VALOR. PTO.]:[AGRUP. VALOR. PTO.]]=$B51,IF(DATOS_[[Check Periodo Ref.]:[Check Periodo Ref.]]="Dentro",DATOS_[Conc.Sal.13]))))),
0)</f>
        <v>0</v>
      </c>
      <c r="S52" s="111">
        <f t="array" ref="S52">IFERROR(
MEDIAN((IF(DATOS_[[Sexo]:[Sexo]]=$B52,IF(DATOS_[[AGRUP. VALOR. PTO.]:[AGRUP. VALOR. PTO.]]=$B51,IF(DATOS_[[Check Periodo Ref.]:[Check Periodo Ref.]]="Dentro",DATOS_[Conc.Sal.14]))))),
0)</f>
        <v>0</v>
      </c>
      <c r="T52" s="111">
        <f t="array" ref="T52">IFERROR(
MEDIAN((IF(DATOS_[[Sexo]:[Sexo]]=$B52,IF(DATOS_[[AGRUP. VALOR. PTO.]:[AGRUP. VALOR. PTO.]]=$B51,IF(DATOS_[[Check Periodo Ref.]:[Check Periodo Ref.]]="Dentro",DATOS_[Conc.Sal.15]))))),
0)</f>
        <v>0</v>
      </c>
      <c r="U52" s="111">
        <f t="array" ref="U52">IFERROR(
MEDIAN((IF(DATOS_[[Sexo]:[Sexo]]=$B52,IF(DATOS_[[AGRUP. VALOR. PTO.]:[AGRUP. VALOR. PTO.]]=$B51,IF(DATOS_[[Check Periodo Ref.]:[Check Periodo Ref.]]="Dentro",DATOS_[Conc.Sal.16]))))),
0)</f>
        <v>0</v>
      </c>
      <c r="V52" s="111">
        <f t="array" ref="V52">IFERROR(
MEDIAN((IF(DATOS_[[Sexo]:[Sexo]]=$B52,IF(DATOS_[[AGRUP. VALOR. PTO.]:[AGRUP. VALOR. PTO.]]=$B51,IF(DATOS_[[Check Periodo Ref.]:[Check Periodo Ref.]]="Dentro",DATOS_[Conc.Sal.17]))))),
0)</f>
        <v>0</v>
      </c>
      <c r="W52" s="111">
        <f t="array" ref="W52">IFERROR(
MEDIAN((IF(DATOS_[[Sexo]:[Sexo]]=$B52,IF(DATOS_[[AGRUP. VALOR. PTO.]:[AGRUP. VALOR. PTO.]]=$B51,IF(DATOS_[[Check Periodo Ref.]:[Check Periodo Ref.]]="Dentro",DATOS_[Conc.Sal.18]))))),
0)</f>
        <v>0</v>
      </c>
      <c r="X52" s="111">
        <f t="array" ref="X52">IFERROR(
MEDIAN((IF(DATOS_[[Sexo]:[Sexo]]=$B52,IF(DATOS_[[AGRUP. VALOR. PTO.]:[AGRUP. VALOR. PTO.]]=$B51,IF(DATOS_[[Check Periodo Ref.]:[Check Periodo Ref.]]="Dentro",DATOS_[Conc.Sal.19]))))),
0)</f>
        <v>0</v>
      </c>
      <c r="Y52" s="111">
        <f t="array" ref="Y52">IFERROR(
MEDIAN((IF(DATOS_[[Sexo]:[Sexo]]=$B52,IF(DATOS_[[AGRUP. VALOR. PTO.]:[AGRUP. VALOR. PTO.]]=$B51,IF(DATOS_[[Check Periodo Ref.]:[Check Periodo Ref.]]="Dentro",DATOS_[Conc.Sal.20]))))),
0)</f>
        <v>0</v>
      </c>
      <c r="Z52" s="111">
        <f t="array" ref="Z52">IFERROR(
MEDIAN((IF(DATOS_[[Sexo]:[Sexo]]=$B52,IF(DATOS_[[AGRUP. VALOR. PTO.]:[AGRUP. VALOR. PTO.]]=$B51,IF(DATOS_[[Check Periodo Ref.]:[Check Periodo Ref.]]="Dentro",DATOS_[Conc.Sal.21]))))),
0)</f>
        <v>0</v>
      </c>
      <c r="AA52" s="111">
        <f t="array" ref="AA52">IFERROR(
MEDIAN((IF(DATOS_[[Sexo]:[Sexo]]=$B52,IF(DATOS_[[AGRUP. VALOR. PTO.]:[AGRUP. VALOR. PTO.]]=$B51,IF(DATOS_[[Check Periodo Ref.]:[Check Periodo Ref.]]="Dentro",DATOS_[Conc.Sal.22]))))),
0)</f>
        <v>0</v>
      </c>
      <c r="AB52" s="111">
        <f t="array" ref="AB52">IFERROR(
MEDIAN((IF(DATOS_[[Sexo]:[Sexo]]=$B52,IF(DATOS_[[AGRUP. VALOR. PTO.]:[AGRUP. VALOR. PTO.]]=$B51,IF(DATOS_[[Check Periodo Ref.]:[Check Periodo Ref.]]="Dentro",DATOS_[Conc.Sal.23]))))),
0)</f>
        <v>0</v>
      </c>
      <c r="AC52" s="111">
        <f t="array" ref="AC52">IFERROR(
MEDIAN((IF(DATOS_[[Sexo]:[Sexo]]=$B52,IF(DATOS_[[AGRUP. VALOR. PTO.]:[AGRUP. VALOR. PTO.]]=$B51,IF(DATOS_[[Check Periodo Ref.]:[Check Periodo Ref.]]="Dentro",DATOS_[Conc.Sal.24]))))),
0)</f>
        <v>0</v>
      </c>
      <c r="AD52" s="111">
        <f t="array" ref="AD52">IFERROR(
MEDIAN((IF(DATOS_[[Sexo]:[Sexo]]=$B52,IF(DATOS_[[AGRUP. VALOR. PTO.]:[AGRUP. VALOR. PTO.]]=$B51,IF(DATOS_[[Check Periodo Ref.]:[Check Periodo Ref.]]="Dentro",DATOS_[Conc.Sal.25]))))),
0)</f>
        <v>0</v>
      </c>
      <c r="AE52" s="111">
        <f t="array" ref="AE52">IFERROR(
MEDIAN((IF(DATOS_[[Sexo]:[Sexo]]=$B52,IF(DATOS_[[AGRUP. VALOR. PTO.]:[AGRUP. VALOR. PTO.]]=$B51,IF(DATOS_[[Check Periodo Ref.]:[Check Periodo Ref.]]="Dentro",DATOS_[Conc.Sal.26]))))),
0)</f>
        <v>0</v>
      </c>
      <c r="AF52" s="111">
        <f t="array" ref="AF52">IFERROR(
MEDIAN((IF(DATOS_[[Sexo]:[Sexo]]=$B52,IF(DATOS_[[AGRUP. VALOR. PTO.]:[AGRUP. VALOR. PTO.]]=$B51,IF(DATOS_[[Check Periodo Ref.]:[Check Periodo Ref.]]="Dentro",DATOS_[Conc.Sal.27]))))),
0)</f>
        <v>0</v>
      </c>
      <c r="AG52" s="111">
        <f t="array" ref="AG52">IFERROR(
MEDIAN((IF(DATOS_[[Sexo]:[Sexo]]=$B52,IF(DATOS_[[AGRUP. VALOR. PTO.]:[AGRUP. VALOR. PTO.]]=$B51,IF(DATOS_[[Check Periodo Ref.]:[Check Periodo Ref.]]="Dentro",DATOS_[Conc.Sal.28]))))),
0)</f>
        <v>0</v>
      </c>
      <c r="AH52" s="111">
        <f t="array" ref="AH52">IFERROR(
MEDIAN((IF(DATOS_[[Sexo]:[Sexo]]=$B52,IF(DATOS_[[AGRUP. VALOR. PTO.]:[AGRUP. VALOR. PTO.]]=$B51,IF(DATOS_[[Check Periodo Ref.]:[Check Periodo Ref.]]="Dentro",DATOS_[Conc.Sal.29]))))),
0)</f>
        <v>0</v>
      </c>
      <c r="AI52" s="111">
        <f t="array" ref="AI52">IFERROR(
MEDIAN((IF(DATOS_[[Sexo]:[Sexo]]=$B52,IF(DATOS_[[AGRUP. VALOR. PTO.]:[AGRUP. VALOR. PTO.]]=$B51,IF(DATOS_[[Check Periodo Ref.]:[Check Periodo Ref.]]="Dentro",DATOS_[Conc.Sal.30]))))),
0)</f>
        <v>0</v>
      </c>
      <c r="AJ52" s="112">
        <f t="array" ref="AJ52">IFERROR(
MEDIAN(IF(DATOS_[Sexo]=$B52,IF(DATOS_[AGRUP. VALOR. PTO.]=$B51,IF(DATOS_[Check Periodo Ref.]="Dentro",DATOS_[Tot COMPL.SAL Ef],FALSE)))),
0)</f>
        <v>0</v>
      </c>
      <c r="AK52" s="113">
        <f t="array" ref="AK52">IFERROR(
MEDIAN(IF(DATOS_[Sexo]=$B52,IF(DATOS_[AGRUP. VALOR. PTO.]=$B51,IF(DATOS_[Check Periodo Ref.]="Dentro",DATOS_[TOTAL SALARIO Ef],FALSE)))),
0)</f>
        <v>0</v>
      </c>
      <c r="AL52" s="114">
        <f t="array" ref="AL52">IFERROR(
MEDIAN((IF(DATOS_[[Sexo]:[Sexo]]=$B52,IF(DATOS_[[AGRUP. VALOR. PTO.]:[AGRUP. VALOR. PTO.]]=$B51,IF(DATOS_[[Check Periodo Ref.]:[Check Periodo Ref.]]="Dentro",DATOS_[C.Extra.01]))))),
0)</f>
        <v>0</v>
      </c>
      <c r="AM52" s="114">
        <f t="array" ref="AM52">IFERROR(
MEDIAN((IF(DATOS_[[Sexo]:[Sexo]]=$B52,IF(DATOS_[[AGRUP. VALOR. PTO.]:[AGRUP. VALOR. PTO.]]=$B51,IF(DATOS_[[Check Periodo Ref.]:[Check Periodo Ref.]]="Dentro",DATOS_[C.Extra.02]))))),
0)</f>
        <v>0</v>
      </c>
      <c r="AN52" s="114">
        <f t="array" ref="AN52">IFERROR(
MEDIAN((IF(DATOS_[[Sexo]:[Sexo]]=$B52,IF(DATOS_[[AGRUP. VALOR. PTO.]:[AGRUP. VALOR. PTO.]]=$B51,IF(DATOS_[[Check Periodo Ref.]:[Check Periodo Ref.]]="Dentro",DATOS_[C.Extra.03]))))),
0)</f>
        <v>0</v>
      </c>
      <c r="AO52" s="114">
        <f t="array" ref="AO52">IFERROR(
MEDIAN((IF(DATOS_[[Sexo]:[Sexo]]=$B52,IF(DATOS_[[AGRUP. VALOR. PTO.]:[AGRUP. VALOR. PTO.]]=$B51,IF(DATOS_[[Check Periodo Ref.]:[Check Periodo Ref.]]="Dentro",DATOS_[C.Extra.04]))))),
0)</f>
        <v>0</v>
      </c>
      <c r="AP52" s="114">
        <f t="array" ref="AP52">IFERROR(
MEDIAN((IF(DATOS_[[Sexo]:[Sexo]]=$B52,IF(DATOS_[[AGRUP. VALOR. PTO.]:[AGRUP. VALOR. PTO.]]=$B51,IF(DATOS_[[Check Periodo Ref.]:[Check Periodo Ref.]]="Dentro",DATOS_[C.Extra.05]))))),
0)</f>
        <v>0</v>
      </c>
      <c r="AQ52" s="115">
        <f t="array" ref="AQ52">IFERROR(
MEDIAN(IF(DATOS_[Sexo]=$B52,IF(DATOS_[AGRUP. VALOR. PTO.]=$B51,IF(DATOS_[Check Periodo Ref.]="Dentro",DATOS_[Tot Extrasalarial Ef],FALSE)))),
0)</f>
        <v>0</v>
      </c>
      <c r="AR52" s="116">
        <f t="array" ref="AR52">IFERROR(
MEDIAN(IF(DATOS_[Sexo]=$B52,IF(DATOS_[AGRUP. VALOR. PTO.]=$B51,IF(DATOS_[Check Periodo Ref.]="Dentro",DATOS_[TOTAL Retrib Ef],FALSE)))),
0)</f>
        <v>0</v>
      </c>
    </row>
    <row r="53" spans="1:44" x14ac:dyDescent="0.3">
      <c r="A53" s="42" t="str">
        <f t="shared" ref="A53" si="54">+A52</f>
        <v>[ocultar]</v>
      </c>
      <c r="B53" s="34" t="s">
        <v>163</v>
      </c>
      <c r="C53" s="33">
        <f t="array" ref="C53">SUM(IF($B53=DATOS_[Sexo],
IF($B51=DATOS_[AGRUP. VALOR. PTO.],
IF("Dentro"=DATOS_[Check Periodo Ref.],
1/(COUNTIFS(DATOS_[Sexo],$B53,DATOS_[AGRUP. VALOR. PTO.],$B51,DATOS_[Check Periodo Ref.],"Dentro",DATOS_[id],DATOS_[id]))))))</f>
        <v>0</v>
      </c>
      <c r="D53" s="35">
        <f>COUNTIFS(DATOS_[AGRUP. VALOR. PTO.],$B51,DATOS_[Sexo],$B53,DATOS_[Check Periodo Ref.],"Dentro")</f>
        <v>0</v>
      </c>
      <c r="E53" s="110">
        <f t="array" ref="E53">IFERROR(
MEDIAN(IF(DATOS_[Sexo]=$B53,IF(DATOS_[AGRUP. VALOR. PTO.]=$B51,IF(DATOS_[Check Periodo Ref.]="Dentro",DATOS_[SALARIO BASE Ef],FALSE)))),
0)</f>
        <v>0</v>
      </c>
      <c r="F53" s="111">
        <f t="array" ref="F53">IFERROR(
MEDIAN((IF(DATOS_[[Sexo]:[Sexo]]=$B53,IF(DATOS_[[AGRUP. VALOR. PTO.]:[AGRUP. VALOR. PTO.]]=$B51,IF(DATOS_[[Check Periodo Ref.]:[Check Periodo Ref.]]="Dentro",DATOS_[Conc.Sal.01]))))),
0)</f>
        <v>0</v>
      </c>
      <c r="G53" s="111">
        <f t="array" ref="G53">IFERROR(
MEDIAN((IF(DATOS_[[Sexo]:[Sexo]]=$B53,IF(DATOS_[[AGRUP. VALOR. PTO.]:[AGRUP. VALOR. PTO.]]=$B51,IF(DATOS_[[Check Periodo Ref.]:[Check Periodo Ref.]]="Dentro",DATOS_[Conc.Sal.02]))))),
0)</f>
        <v>0</v>
      </c>
      <c r="H53" s="111">
        <f t="array" ref="H53">IFERROR(
MEDIAN((IF(DATOS_[[Sexo]:[Sexo]]=$B53,IF(DATOS_[[AGRUP. VALOR. PTO.]:[AGRUP. VALOR. PTO.]]=$B51,IF(DATOS_[[Check Periodo Ref.]:[Check Periodo Ref.]]="Dentro",DATOS_[Conc.Sal.03]))))),
0)</f>
        <v>0</v>
      </c>
      <c r="I53" s="111">
        <f t="array" ref="I53">IFERROR(
MEDIAN((IF(DATOS_[[Sexo]:[Sexo]]=$B53,IF(DATOS_[[AGRUP. VALOR. PTO.]:[AGRUP. VALOR. PTO.]]=$B51,IF(DATOS_[[Check Periodo Ref.]:[Check Periodo Ref.]]="Dentro",DATOS_[Conc.Sal.04]))))),
0)</f>
        <v>0</v>
      </c>
      <c r="J53" s="111">
        <f t="array" ref="J53">IFERROR(
MEDIAN((IF(DATOS_[[Sexo]:[Sexo]]=$B53,IF(DATOS_[[AGRUP. VALOR. PTO.]:[AGRUP. VALOR. PTO.]]=$B51,IF(DATOS_[[Check Periodo Ref.]:[Check Periodo Ref.]]="Dentro",DATOS_[Conc.Sal.05]))))),
0)</f>
        <v>0</v>
      </c>
      <c r="K53" s="111">
        <f t="array" ref="K53">IFERROR(
MEDIAN((IF(DATOS_[[Sexo]:[Sexo]]=$B53,IF(DATOS_[[AGRUP. VALOR. PTO.]:[AGRUP. VALOR. PTO.]]=$B51,IF(DATOS_[[Check Periodo Ref.]:[Check Periodo Ref.]]="Dentro",DATOS_[Conc.Sal.06]))))),
0)</f>
        <v>0</v>
      </c>
      <c r="L53" s="111">
        <f t="array" ref="L53">IFERROR(
MEDIAN((IF(DATOS_[[Sexo]:[Sexo]]=$B53,IF(DATOS_[[AGRUP. VALOR. PTO.]:[AGRUP. VALOR. PTO.]]=$B51,IF(DATOS_[[Check Periodo Ref.]:[Check Periodo Ref.]]="Dentro",DATOS_[Conc.Sal.07]))))),
0)</f>
        <v>0</v>
      </c>
      <c r="M53" s="111">
        <f t="array" ref="M53">IFERROR(
MEDIAN((IF(DATOS_[[Sexo]:[Sexo]]=$B53,IF(DATOS_[[AGRUP. VALOR. PTO.]:[AGRUP. VALOR. PTO.]]=$B51,IF(DATOS_[[Check Periodo Ref.]:[Check Periodo Ref.]]="Dentro",DATOS_[Conc.Sal.08]))))),
0)</f>
        <v>0</v>
      </c>
      <c r="N53" s="111">
        <f t="array" ref="N53">IFERROR(
MEDIAN((IF(DATOS_[[Sexo]:[Sexo]]=$B53,IF(DATOS_[[AGRUP. VALOR. PTO.]:[AGRUP. VALOR. PTO.]]=$B51,IF(DATOS_[[Check Periodo Ref.]:[Check Periodo Ref.]]="Dentro",DATOS_[Conc.Sal.09]))))),
0)</f>
        <v>0</v>
      </c>
      <c r="O53" s="111">
        <f t="array" ref="O53">IFERROR(
MEDIAN((IF(DATOS_[[Sexo]:[Sexo]]=$B53,IF(DATOS_[[AGRUP. VALOR. PTO.]:[AGRUP. VALOR. PTO.]]=$B51,IF(DATOS_[[Check Periodo Ref.]:[Check Periodo Ref.]]="Dentro",DATOS_[Conc.Sal.10]))))),
0)</f>
        <v>0</v>
      </c>
      <c r="P53" s="111">
        <f t="array" ref="P53">IFERROR(
MEDIAN((IF(DATOS_[[Sexo]:[Sexo]]=$B53,IF(DATOS_[[AGRUP. VALOR. PTO.]:[AGRUP. VALOR. PTO.]]=$B51,IF(DATOS_[[Check Periodo Ref.]:[Check Periodo Ref.]]="Dentro",DATOS_[Conc.Sal.11]))))),
0)</f>
        <v>0</v>
      </c>
      <c r="Q53" s="111">
        <f t="array" ref="Q53">IFERROR(
MEDIAN((IF(DATOS_[[Sexo]:[Sexo]]=$B53,IF(DATOS_[[AGRUP. VALOR. PTO.]:[AGRUP. VALOR. PTO.]]=$B51,IF(DATOS_[[Check Periodo Ref.]:[Check Periodo Ref.]]="Dentro",DATOS_[Conc.Sal.12]))))),
0)</f>
        <v>0</v>
      </c>
      <c r="R53" s="111">
        <f t="array" ref="R53">IFERROR(
MEDIAN((IF(DATOS_[[Sexo]:[Sexo]]=$B53,IF(DATOS_[[AGRUP. VALOR. PTO.]:[AGRUP. VALOR. PTO.]]=$B51,IF(DATOS_[[Check Periodo Ref.]:[Check Periodo Ref.]]="Dentro",DATOS_[Conc.Sal.13]))))),
0)</f>
        <v>0</v>
      </c>
      <c r="S53" s="111">
        <f t="array" ref="S53">IFERROR(
MEDIAN((IF(DATOS_[[Sexo]:[Sexo]]=$B53,IF(DATOS_[[AGRUP. VALOR. PTO.]:[AGRUP. VALOR. PTO.]]=$B51,IF(DATOS_[[Check Periodo Ref.]:[Check Periodo Ref.]]="Dentro",DATOS_[Conc.Sal.14]))))),
0)</f>
        <v>0</v>
      </c>
      <c r="T53" s="111">
        <f t="array" ref="T53">IFERROR(
MEDIAN((IF(DATOS_[[Sexo]:[Sexo]]=$B53,IF(DATOS_[[AGRUP. VALOR. PTO.]:[AGRUP. VALOR. PTO.]]=$B51,IF(DATOS_[[Check Periodo Ref.]:[Check Periodo Ref.]]="Dentro",DATOS_[Conc.Sal.15]))))),
0)</f>
        <v>0</v>
      </c>
      <c r="U53" s="111">
        <f t="array" ref="U53">IFERROR(
MEDIAN((IF(DATOS_[[Sexo]:[Sexo]]=$B53,IF(DATOS_[[AGRUP. VALOR. PTO.]:[AGRUP. VALOR. PTO.]]=$B51,IF(DATOS_[[Check Periodo Ref.]:[Check Periodo Ref.]]="Dentro",DATOS_[Conc.Sal.16]))))),
0)</f>
        <v>0</v>
      </c>
      <c r="V53" s="111">
        <f t="array" ref="V53">IFERROR(
MEDIAN((IF(DATOS_[[Sexo]:[Sexo]]=$B53,IF(DATOS_[[AGRUP. VALOR. PTO.]:[AGRUP. VALOR. PTO.]]=$B51,IF(DATOS_[[Check Periodo Ref.]:[Check Periodo Ref.]]="Dentro",DATOS_[Conc.Sal.17]))))),
0)</f>
        <v>0</v>
      </c>
      <c r="W53" s="111">
        <f t="array" ref="W53">IFERROR(
MEDIAN((IF(DATOS_[[Sexo]:[Sexo]]=$B53,IF(DATOS_[[AGRUP. VALOR. PTO.]:[AGRUP. VALOR. PTO.]]=$B51,IF(DATOS_[[Check Periodo Ref.]:[Check Periodo Ref.]]="Dentro",DATOS_[Conc.Sal.18]))))),
0)</f>
        <v>0</v>
      </c>
      <c r="X53" s="111">
        <f t="array" ref="X53">IFERROR(
MEDIAN((IF(DATOS_[[Sexo]:[Sexo]]=$B53,IF(DATOS_[[AGRUP. VALOR. PTO.]:[AGRUP. VALOR. PTO.]]=$B51,IF(DATOS_[[Check Periodo Ref.]:[Check Periodo Ref.]]="Dentro",DATOS_[Conc.Sal.19]))))),
0)</f>
        <v>0</v>
      </c>
      <c r="Y53" s="111">
        <f t="array" ref="Y53">IFERROR(
MEDIAN((IF(DATOS_[[Sexo]:[Sexo]]=$B53,IF(DATOS_[[AGRUP. VALOR. PTO.]:[AGRUP. VALOR. PTO.]]=$B51,IF(DATOS_[[Check Periodo Ref.]:[Check Periodo Ref.]]="Dentro",DATOS_[Conc.Sal.20]))))),
0)</f>
        <v>0</v>
      </c>
      <c r="Z53" s="111">
        <f t="array" ref="Z53">IFERROR(
MEDIAN((IF(DATOS_[[Sexo]:[Sexo]]=$B53,IF(DATOS_[[AGRUP. VALOR. PTO.]:[AGRUP. VALOR. PTO.]]=$B51,IF(DATOS_[[Check Periodo Ref.]:[Check Periodo Ref.]]="Dentro",DATOS_[Conc.Sal.21]))))),
0)</f>
        <v>0</v>
      </c>
      <c r="AA53" s="111">
        <f t="array" ref="AA53">IFERROR(
MEDIAN((IF(DATOS_[[Sexo]:[Sexo]]=$B53,IF(DATOS_[[AGRUP. VALOR. PTO.]:[AGRUP. VALOR. PTO.]]=$B51,IF(DATOS_[[Check Periodo Ref.]:[Check Periodo Ref.]]="Dentro",DATOS_[Conc.Sal.22]))))),
0)</f>
        <v>0</v>
      </c>
      <c r="AB53" s="111">
        <f t="array" ref="AB53">IFERROR(
MEDIAN((IF(DATOS_[[Sexo]:[Sexo]]=$B53,IF(DATOS_[[AGRUP. VALOR. PTO.]:[AGRUP. VALOR. PTO.]]=$B51,IF(DATOS_[[Check Periodo Ref.]:[Check Periodo Ref.]]="Dentro",DATOS_[Conc.Sal.23]))))),
0)</f>
        <v>0</v>
      </c>
      <c r="AC53" s="111">
        <f t="array" ref="AC53">IFERROR(
MEDIAN((IF(DATOS_[[Sexo]:[Sexo]]=$B53,IF(DATOS_[[AGRUP. VALOR. PTO.]:[AGRUP. VALOR. PTO.]]=$B51,IF(DATOS_[[Check Periodo Ref.]:[Check Periodo Ref.]]="Dentro",DATOS_[Conc.Sal.24]))))),
0)</f>
        <v>0</v>
      </c>
      <c r="AD53" s="111">
        <f t="array" ref="AD53">IFERROR(
MEDIAN((IF(DATOS_[[Sexo]:[Sexo]]=$B53,IF(DATOS_[[AGRUP. VALOR. PTO.]:[AGRUP. VALOR. PTO.]]=$B51,IF(DATOS_[[Check Periodo Ref.]:[Check Periodo Ref.]]="Dentro",DATOS_[Conc.Sal.25]))))),
0)</f>
        <v>0</v>
      </c>
      <c r="AE53" s="111">
        <f t="array" ref="AE53">IFERROR(
MEDIAN((IF(DATOS_[[Sexo]:[Sexo]]=$B53,IF(DATOS_[[AGRUP. VALOR. PTO.]:[AGRUP. VALOR. PTO.]]=$B51,IF(DATOS_[[Check Periodo Ref.]:[Check Periodo Ref.]]="Dentro",DATOS_[Conc.Sal.26]))))),
0)</f>
        <v>0</v>
      </c>
      <c r="AF53" s="111">
        <f t="array" ref="AF53">IFERROR(
MEDIAN((IF(DATOS_[[Sexo]:[Sexo]]=$B53,IF(DATOS_[[AGRUP. VALOR. PTO.]:[AGRUP. VALOR. PTO.]]=$B51,IF(DATOS_[[Check Periodo Ref.]:[Check Periodo Ref.]]="Dentro",DATOS_[Conc.Sal.27]))))),
0)</f>
        <v>0</v>
      </c>
      <c r="AG53" s="111">
        <f t="array" ref="AG53">IFERROR(
MEDIAN((IF(DATOS_[[Sexo]:[Sexo]]=$B53,IF(DATOS_[[AGRUP. VALOR. PTO.]:[AGRUP. VALOR. PTO.]]=$B51,IF(DATOS_[[Check Periodo Ref.]:[Check Periodo Ref.]]="Dentro",DATOS_[Conc.Sal.28]))))),
0)</f>
        <v>0</v>
      </c>
      <c r="AH53" s="111">
        <f t="array" ref="AH53">IFERROR(
MEDIAN((IF(DATOS_[[Sexo]:[Sexo]]=$B53,IF(DATOS_[[AGRUP. VALOR. PTO.]:[AGRUP. VALOR. PTO.]]=$B51,IF(DATOS_[[Check Periodo Ref.]:[Check Periodo Ref.]]="Dentro",DATOS_[Conc.Sal.29]))))),
0)</f>
        <v>0</v>
      </c>
      <c r="AI53" s="111">
        <f t="array" ref="AI53">IFERROR(
MEDIAN((IF(DATOS_[[Sexo]:[Sexo]]=$B53,IF(DATOS_[[AGRUP. VALOR. PTO.]:[AGRUP. VALOR. PTO.]]=$B51,IF(DATOS_[[Check Periodo Ref.]:[Check Periodo Ref.]]="Dentro",DATOS_[Conc.Sal.30]))))),
0)</f>
        <v>0</v>
      </c>
      <c r="AJ53" s="112">
        <f t="array" ref="AJ53">IFERROR(
MEDIAN(IF(DATOS_[Sexo]=$B53,IF(DATOS_[AGRUP. VALOR. PTO.]=$B51,IF(DATOS_[Check Periodo Ref.]="Dentro",DATOS_[Tot COMPL.SAL Ef],FALSE)))),
0)</f>
        <v>0</v>
      </c>
      <c r="AK53" s="113">
        <f t="array" ref="AK53">IFERROR(
MEDIAN(IF(DATOS_[Sexo]=$B53,IF(DATOS_[AGRUP. VALOR. PTO.]=$B51,IF(DATOS_[Check Periodo Ref.]="Dentro",DATOS_[TOTAL SALARIO Ef],FALSE)))),
0)</f>
        <v>0</v>
      </c>
      <c r="AL53" s="114">
        <f t="array" ref="AL53">IFERROR(
MEDIAN((IF(DATOS_[[Sexo]:[Sexo]]=$B53,IF(DATOS_[[AGRUP. VALOR. PTO.]:[AGRUP. VALOR. PTO.]]=$B51,IF(DATOS_[[Check Periodo Ref.]:[Check Periodo Ref.]]="Dentro",DATOS_[C.Extra.01]))))),
0)</f>
        <v>0</v>
      </c>
      <c r="AM53" s="114">
        <f t="array" ref="AM53">IFERROR(
MEDIAN((IF(DATOS_[[Sexo]:[Sexo]]=$B53,IF(DATOS_[[AGRUP. VALOR. PTO.]:[AGRUP. VALOR. PTO.]]=$B51,IF(DATOS_[[Check Periodo Ref.]:[Check Periodo Ref.]]="Dentro",DATOS_[C.Extra.02]))))),
0)</f>
        <v>0</v>
      </c>
      <c r="AN53" s="114">
        <f t="array" ref="AN53">IFERROR(
MEDIAN((IF(DATOS_[[Sexo]:[Sexo]]=$B53,IF(DATOS_[[AGRUP. VALOR. PTO.]:[AGRUP. VALOR. PTO.]]=$B51,IF(DATOS_[[Check Periodo Ref.]:[Check Periodo Ref.]]="Dentro",DATOS_[C.Extra.03]))))),
0)</f>
        <v>0</v>
      </c>
      <c r="AO53" s="114">
        <f t="array" ref="AO53">IFERROR(
MEDIAN((IF(DATOS_[[Sexo]:[Sexo]]=$B53,IF(DATOS_[[AGRUP. VALOR. PTO.]:[AGRUP. VALOR. PTO.]]=$B51,IF(DATOS_[[Check Periodo Ref.]:[Check Periodo Ref.]]="Dentro",DATOS_[C.Extra.04]))))),
0)</f>
        <v>0</v>
      </c>
      <c r="AP53" s="114">
        <f t="array" ref="AP53">IFERROR(
MEDIAN((IF(DATOS_[[Sexo]:[Sexo]]=$B53,IF(DATOS_[[AGRUP. VALOR. PTO.]:[AGRUP. VALOR. PTO.]]=$B51,IF(DATOS_[[Check Periodo Ref.]:[Check Periodo Ref.]]="Dentro",DATOS_[C.Extra.05]))))),
0)</f>
        <v>0</v>
      </c>
      <c r="AQ53" s="115">
        <f t="array" ref="AQ53">IFERROR(
MEDIAN(IF(DATOS_[Sexo]=$B53,IF(DATOS_[AGRUP. VALOR. PTO.]=$B51,IF(DATOS_[Check Periodo Ref.]="Dentro",DATOS_[Tot Extrasalarial Ef],FALSE)))),
0)</f>
        <v>0</v>
      </c>
      <c r="AR53" s="116">
        <f t="array" ref="AR53">IFERROR(
MEDIAN(IF(DATOS_[Sexo]=$B53,IF(DATOS_[AGRUP. VALOR. PTO.]=$B51,IF(DATOS_[Check Periodo Ref.]="Dentro",DATOS_[TOTAL Retrib Ef],FALSE)))),
0)</f>
        <v>0</v>
      </c>
    </row>
    <row r="54" spans="1:44" ht="17.25" thickBot="1" x14ac:dyDescent="0.35">
      <c r="A54" s="42" t="str">
        <f t="shared" ref="A54" si="55">+A55</f>
        <v>[ocultar]</v>
      </c>
      <c r="B54" s="40" t="s">
        <v>273</v>
      </c>
      <c r="C54" s="109"/>
      <c r="D54" s="41"/>
      <c r="E54" s="119" t="str">
        <f t="shared" ref="E54:AR54" si="56">IFERROR((E55-E56)/E55,"")</f>
        <v/>
      </c>
      <c r="F54" s="123" t="str">
        <f t="shared" si="56"/>
        <v/>
      </c>
      <c r="G54" s="123" t="str">
        <f t="shared" si="56"/>
        <v/>
      </c>
      <c r="H54" s="123" t="str">
        <f t="shared" si="56"/>
        <v/>
      </c>
      <c r="I54" s="123" t="str">
        <f t="shared" si="56"/>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2" t="str">
        <f t="shared" si="56"/>
        <v/>
      </c>
      <c r="W54" s="122" t="str">
        <f t="shared" si="56"/>
        <v/>
      </c>
      <c r="X54" s="122" t="str">
        <f t="shared" si="56"/>
        <v/>
      </c>
      <c r="Y54" s="122"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4" t="str">
        <f t="shared" si="56"/>
        <v/>
      </c>
      <c r="AK54" s="128" t="str">
        <f t="shared" si="56"/>
        <v/>
      </c>
      <c r="AL54" s="125" t="str">
        <f t="shared" si="56"/>
        <v/>
      </c>
      <c r="AM54" s="125" t="str">
        <f t="shared" si="56"/>
        <v/>
      </c>
      <c r="AN54" s="125" t="str">
        <f t="shared" si="56"/>
        <v/>
      </c>
      <c r="AO54" s="125" t="str">
        <f t="shared" si="56"/>
        <v/>
      </c>
      <c r="AP54" s="125" t="str">
        <f t="shared" si="56"/>
        <v/>
      </c>
      <c r="AQ54" s="126" t="str">
        <f t="shared" si="56"/>
        <v/>
      </c>
      <c r="AR54" s="127" t="str">
        <f t="shared" si="56"/>
        <v/>
      </c>
    </row>
    <row r="55" spans="1:44" x14ac:dyDescent="0.3">
      <c r="A55" s="42" t="str">
        <f t="shared" ref="A55" si="57">+IF(C55+C56=0,"[ocultar]","")</f>
        <v>[ocultar]</v>
      </c>
      <c r="B55" s="34" t="s">
        <v>162</v>
      </c>
      <c r="C55" s="33">
        <f t="array" ref="C55">SUM(IF($B55=DATOS_[Sexo],
IF($B54=DATOS_[AGRUP. VALOR. PTO.],
IF("Dentro"=DATOS_[Check Periodo Ref.],
1/(COUNTIFS(DATOS_[Sexo],$B55,DATOS_[AGRUP. VALOR. PTO.],$B54,DATOS_[Check Periodo Ref.],"Dentro",DATOS_[id],DATOS_[id]))))))</f>
        <v>0</v>
      </c>
      <c r="D55" s="35">
        <f>COUNTIFS(DATOS_[AGRUP. VALOR. PTO.],$B54,DATOS_[Sexo],$B55,DATOS_[Check Periodo Ref.],"Dentro")</f>
        <v>0</v>
      </c>
      <c r="E55" s="110">
        <f t="array" ref="E55">IFERROR(
MEDIAN(IF(DATOS_[Sexo]=$B55,IF(DATOS_[AGRUP. VALOR. PTO.]=$B54,IF(DATOS_[Check Periodo Ref.]="Dentro",DATOS_[SALARIO BASE Ef],FALSE)))),
0)</f>
        <v>0</v>
      </c>
      <c r="F55" s="111">
        <f t="array" ref="F55">IFERROR(
MEDIAN((IF(DATOS_[[Sexo]:[Sexo]]=$B55,IF(DATOS_[[AGRUP. VALOR. PTO.]:[AGRUP. VALOR. PTO.]]=$B54,IF(DATOS_[[Check Periodo Ref.]:[Check Periodo Ref.]]="Dentro",DATOS_[Conc.Sal.01]))))),
0)</f>
        <v>0</v>
      </c>
      <c r="G55" s="111">
        <f t="array" ref="G55">IFERROR(
MEDIAN((IF(DATOS_[[Sexo]:[Sexo]]=$B55,IF(DATOS_[[AGRUP. VALOR. PTO.]:[AGRUP. VALOR. PTO.]]=$B54,IF(DATOS_[[Check Periodo Ref.]:[Check Periodo Ref.]]="Dentro",DATOS_[Conc.Sal.02]))))),
0)</f>
        <v>0</v>
      </c>
      <c r="H55" s="111">
        <f t="array" ref="H55">IFERROR(
MEDIAN((IF(DATOS_[[Sexo]:[Sexo]]=$B55,IF(DATOS_[[AGRUP. VALOR. PTO.]:[AGRUP. VALOR. PTO.]]=$B54,IF(DATOS_[[Check Periodo Ref.]:[Check Periodo Ref.]]="Dentro",DATOS_[Conc.Sal.03]))))),
0)</f>
        <v>0</v>
      </c>
      <c r="I55" s="111">
        <f t="array" ref="I55">IFERROR(
MEDIAN((IF(DATOS_[[Sexo]:[Sexo]]=$B55,IF(DATOS_[[AGRUP. VALOR. PTO.]:[AGRUP. VALOR. PTO.]]=$B54,IF(DATOS_[[Check Periodo Ref.]:[Check Periodo Ref.]]="Dentro",DATOS_[Conc.Sal.04]))))),
0)</f>
        <v>0</v>
      </c>
      <c r="J55" s="111">
        <f t="array" ref="J55">IFERROR(
MEDIAN((IF(DATOS_[[Sexo]:[Sexo]]=$B55,IF(DATOS_[[AGRUP. VALOR. PTO.]:[AGRUP. VALOR. PTO.]]=$B54,IF(DATOS_[[Check Periodo Ref.]:[Check Periodo Ref.]]="Dentro",DATOS_[Conc.Sal.05]))))),
0)</f>
        <v>0</v>
      </c>
      <c r="K55" s="111">
        <f t="array" ref="K55">IFERROR(
MEDIAN((IF(DATOS_[[Sexo]:[Sexo]]=$B55,IF(DATOS_[[AGRUP. VALOR. PTO.]:[AGRUP. VALOR. PTO.]]=$B54,IF(DATOS_[[Check Periodo Ref.]:[Check Periodo Ref.]]="Dentro",DATOS_[Conc.Sal.06]))))),
0)</f>
        <v>0</v>
      </c>
      <c r="L55" s="111">
        <f t="array" ref="L55">IFERROR(
MEDIAN((IF(DATOS_[[Sexo]:[Sexo]]=$B55,IF(DATOS_[[AGRUP. VALOR. PTO.]:[AGRUP. VALOR. PTO.]]=$B54,IF(DATOS_[[Check Periodo Ref.]:[Check Periodo Ref.]]="Dentro",DATOS_[Conc.Sal.07]))))),
0)</f>
        <v>0</v>
      </c>
      <c r="M55" s="111">
        <f t="array" ref="M55">IFERROR(
MEDIAN((IF(DATOS_[[Sexo]:[Sexo]]=$B55,IF(DATOS_[[AGRUP. VALOR. PTO.]:[AGRUP. VALOR. PTO.]]=$B54,IF(DATOS_[[Check Periodo Ref.]:[Check Periodo Ref.]]="Dentro",DATOS_[Conc.Sal.08]))))),
0)</f>
        <v>0</v>
      </c>
      <c r="N55" s="111">
        <f t="array" ref="N55">IFERROR(
MEDIAN((IF(DATOS_[[Sexo]:[Sexo]]=$B55,IF(DATOS_[[AGRUP. VALOR. PTO.]:[AGRUP. VALOR. PTO.]]=$B54,IF(DATOS_[[Check Periodo Ref.]:[Check Periodo Ref.]]="Dentro",DATOS_[Conc.Sal.09]))))),
0)</f>
        <v>0</v>
      </c>
      <c r="O55" s="111">
        <f t="array" ref="O55">IFERROR(
MEDIAN((IF(DATOS_[[Sexo]:[Sexo]]=$B55,IF(DATOS_[[AGRUP. VALOR. PTO.]:[AGRUP. VALOR. PTO.]]=$B54,IF(DATOS_[[Check Periodo Ref.]:[Check Periodo Ref.]]="Dentro",DATOS_[Conc.Sal.10]))))),
0)</f>
        <v>0</v>
      </c>
      <c r="P55" s="111">
        <f t="array" ref="P55">IFERROR(
MEDIAN((IF(DATOS_[[Sexo]:[Sexo]]=$B55,IF(DATOS_[[AGRUP. VALOR. PTO.]:[AGRUP. VALOR. PTO.]]=$B54,IF(DATOS_[[Check Periodo Ref.]:[Check Periodo Ref.]]="Dentro",DATOS_[Conc.Sal.11]))))),
0)</f>
        <v>0</v>
      </c>
      <c r="Q55" s="111">
        <f t="array" ref="Q55">IFERROR(
MEDIAN((IF(DATOS_[[Sexo]:[Sexo]]=$B55,IF(DATOS_[[AGRUP. VALOR. PTO.]:[AGRUP. VALOR. PTO.]]=$B54,IF(DATOS_[[Check Periodo Ref.]:[Check Periodo Ref.]]="Dentro",DATOS_[Conc.Sal.12]))))),
0)</f>
        <v>0</v>
      </c>
      <c r="R55" s="111">
        <f t="array" ref="R55">IFERROR(
MEDIAN((IF(DATOS_[[Sexo]:[Sexo]]=$B55,IF(DATOS_[[AGRUP. VALOR. PTO.]:[AGRUP. VALOR. PTO.]]=$B54,IF(DATOS_[[Check Periodo Ref.]:[Check Periodo Ref.]]="Dentro",DATOS_[Conc.Sal.13]))))),
0)</f>
        <v>0</v>
      </c>
      <c r="S55" s="111">
        <f t="array" ref="S55">IFERROR(
MEDIAN((IF(DATOS_[[Sexo]:[Sexo]]=$B55,IF(DATOS_[[AGRUP. VALOR. PTO.]:[AGRUP. VALOR. PTO.]]=$B54,IF(DATOS_[[Check Periodo Ref.]:[Check Periodo Ref.]]="Dentro",DATOS_[Conc.Sal.14]))))),
0)</f>
        <v>0</v>
      </c>
      <c r="T55" s="111">
        <f t="array" ref="T55">IFERROR(
MEDIAN((IF(DATOS_[[Sexo]:[Sexo]]=$B55,IF(DATOS_[[AGRUP. VALOR. PTO.]:[AGRUP. VALOR. PTO.]]=$B54,IF(DATOS_[[Check Periodo Ref.]:[Check Periodo Ref.]]="Dentro",DATOS_[Conc.Sal.15]))))),
0)</f>
        <v>0</v>
      </c>
      <c r="U55" s="111">
        <f t="array" ref="U55">IFERROR(
MEDIAN((IF(DATOS_[[Sexo]:[Sexo]]=$B55,IF(DATOS_[[AGRUP. VALOR. PTO.]:[AGRUP. VALOR. PTO.]]=$B54,IF(DATOS_[[Check Periodo Ref.]:[Check Periodo Ref.]]="Dentro",DATOS_[Conc.Sal.16]))))),
0)</f>
        <v>0</v>
      </c>
      <c r="V55" s="111">
        <f t="array" ref="V55">IFERROR(
MEDIAN((IF(DATOS_[[Sexo]:[Sexo]]=$B55,IF(DATOS_[[AGRUP. VALOR. PTO.]:[AGRUP. VALOR. PTO.]]=$B54,IF(DATOS_[[Check Periodo Ref.]:[Check Periodo Ref.]]="Dentro",DATOS_[Conc.Sal.17]))))),
0)</f>
        <v>0</v>
      </c>
      <c r="W55" s="111">
        <f t="array" ref="W55">IFERROR(
MEDIAN((IF(DATOS_[[Sexo]:[Sexo]]=$B55,IF(DATOS_[[AGRUP. VALOR. PTO.]:[AGRUP. VALOR. PTO.]]=$B54,IF(DATOS_[[Check Periodo Ref.]:[Check Periodo Ref.]]="Dentro",DATOS_[Conc.Sal.18]))))),
0)</f>
        <v>0</v>
      </c>
      <c r="X55" s="111">
        <f t="array" ref="X55">IFERROR(
MEDIAN((IF(DATOS_[[Sexo]:[Sexo]]=$B55,IF(DATOS_[[AGRUP. VALOR. PTO.]:[AGRUP. VALOR. PTO.]]=$B54,IF(DATOS_[[Check Periodo Ref.]:[Check Periodo Ref.]]="Dentro",DATOS_[Conc.Sal.19]))))),
0)</f>
        <v>0</v>
      </c>
      <c r="Y55" s="111">
        <f t="array" ref="Y55">IFERROR(
MEDIAN((IF(DATOS_[[Sexo]:[Sexo]]=$B55,IF(DATOS_[[AGRUP. VALOR. PTO.]:[AGRUP. VALOR. PTO.]]=$B54,IF(DATOS_[[Check Periodo Ref.]:[Check Periodo Ref.]]="Dentro",DATOS_[Conc.Sal.20]))))),
0)</f>
        <v>0</v>
      </c>
      <c r="Z55" s="111">
        <f t="array" ref="Z55">IFERROR(
MEDIAN((IF(DATOS_[[Sexo]:[Sexo]]=$B55,IF(DATOS_[[AGRUP. VALOR. PTO.]:[AGRUP. VALOR. PTO.]]=$B54,IF(DATOS_[[Check Periodo Ref.]:[Check Periodo Ref.]]="Dentro",DATOS_[Conc.Sal.21]))))),
0)</f>
        <v>0</v>
      </c>
      <c r="AA55" s="111">
        <f t="array" ref="AA55">IFERROR(
MEDIAN((IF(DATOS_[[Sexo]:[Sexo]]=$B55,IF(DATOS_[[AGRUP. VALOR. PTO.]:[AGRUP. VALOR. PTO.]]=$B54,IF(DATOS_[[Check Periodo Ref.]:[Check Periodo Ref.]]="Dentro",DATOS_[Conc.Sal.22]))))),
0)</f>
        <v>0</v>
      </c>
      <c r="AB55" s="111">
        <f t="array" ref="AB55">IFERROR(
MEDIAN((IF(DATOS_[[Sexo]:[Sexo]]=$B55,IF(DATOS_[[AGRUP. VALOR. PTO.]:[AGRUP. VALOR. PTO.]]=$B54,IF(DATOS_[[Check Periodo Ref.]:[Check Periodo Ref.]]="Dentro",DATOS_[Conc.Sal.23]))))),
0)</f>
        <v>0</v>
      </c>
      <c r="AC55" s="111">
        <f t="array" ref="AC55">IFERROR(
MEDIAN((IF(DATOS_[[Sexo]:[Sexo]]=$B55,IF(DATOS_[[AGRUP. VALOR. PTO.]:[AGRUP. VALOR. PTO.]]=$B54,IF(DATOS_[[Check Periodo Ref.]:[Check Periodo Ref.]]="Dentro",DATOS_[Conc.Sal.24]))))),
0)</f>
        <v>0</v>
      </c>
      <c r="AD55" s="111">
        <f t="array" ref="AD55">IFERROR(
MEDIAN((IF(DATOS_[[Sexo]:[Sexo]]=$B55,IF(DATOS_[[AGRUP. VALOR. PTO.]:[AGRUP. VALOR. PTO.]]=$B54,IF(DATOS_[[Check Periodo Ref.]:[Check Periodo Ref.]]="Dentro",DATOS_[Conc.Sal.25]))))),
0)</f>
        <v>0</v>
      </c>
      <c r="AE55" s="111">
        <f t="array" ref="AE55">IFERROR(
MEDIAN((IF(DATOS_[[Sexo]:[Sexo]]=$B55,IF(DATOS_[[AGRUP. VALOR. PTO.]:[AGRUP. VALOR. PTO.]]=$B54,IF(DATOS_[[Check Periodo Ref.]:[Check Periodo Ref.]]="Dentro",DATOS_[Conc.Sal.26]))))),
0)</f>
        <v>0</v>
      </c>
      <c r="AF55" s="111">
        <f t="array" ref="AF55">IFERROR(
MEDIAN((IF(DATOS_[[Sexo]:[Sexo]]=$B55,IF(DATOS_[[AGRUP. VALOR. PTO.]:[AGRUP. VALOR. PTO.]]=$B54,IF(DATOS_[[Check Periodo Ref.]:[Check Periodo Ref.]]="Dentro",DATOS_[Conc.Sal.27]))))),
0)</f>
        <v>0</v>
      </c>
      <c r="AG55" s="111">
        <f t="array" ref="AG55">IFERROR(
MEDIAN((IF(DATOS_[[Sexo]:[Sexo]]=$B55,IF(DATOS_[[AGRUP. VALOR. PTO.]:[AGRUP. VALOR. PTO.]]=$B54,IF(DATOS_[[Check Periodo Ref.]:[Check Periodo Ref.]]="Dentro",DATOS_[Conc.Sal.28]))))),
0)</f>
        <v>0</v>
      </c>
      <c r="AH55" s="111">
        <f t="array" ref="AH55">IFERROR(
MEDIAN((IF(DATOS_[[Sexo]:[Sexo]]=$B55,IF(DATOS_[[AGRUP. VALOR. PTO.]:[AGRUP. VALOR. PTO.]]=$B54,IF(DATOS_[[Check Periodo Ref.]:[Check Periodo Ref.]]="Dentro",DATOS_[Conc.Sal.29]))))),
0)</f>
        <v>0</v>
      </c>
      <c r="AI55" s="111">
        <f t="array" ref="AI55">IFERROR(
MEDIAN((IF(DATOS_[[Sexo]:[Sexo]]=$B55,IF(DATOS_[[AGRUP. VALOR. PTO.]:[AGRUP. VALOR. PTO.]]=$B54,IF(DATOS_[[Check Periodo Ref.]:[Check Periodo Ref.]]="Dentro",DATOS_[Conc.Sal.30]))))),
0)</f>
        <v>0</v>
      </c>
      <c r="AJ55" s="112">
        <f t="array" ref="AJ55">IFERROR(
MEDIAN(IF(DATOS_[Sexo]=$B55,IF(DATOS_[AGRUP. VALOR. PTO.]=$B54,IF(DATOS_[Check Periodo Ref.]="Dentro",DATOS_[Tot COMPL.SAL Ef],FALSE)))),
0)</f>
        <v>0</v>
      </c>
      <c r="AK55" s="113">
        <f t="array" ref="AK55">IFERROR(
MEDIAN(IF(DATOS_[Sexo]=$B55,IF(DATOS_[AGRUP. VALOR. PTO.]=$B54,IF(DATOS_[Check Periodo Ref.]="Dentro",DATOS_[TOTAL SALARIO Ef],FALSE)))),
0)</f>
        <v>0</v>
      </c>
      <c r="AL55" s="114">
        <f t="array" ref="AL55">IFERROR(
MEDIAN((IF(DATOS_[[Sexo]:[Sexo]]=$B55,IF(DATOS_[[AGRUP. VALOR. PTO.]:[AGRUP. VALOR. PTO.]]=$B54,IF(DATOS_[[Check Periodo Ref.]:[Check Periodo Ref.]]="Dentro",DATOS_[C.Extra.01]))))),
0)</f>
        <v>0</v>
      </c>
      <c r="AM55" s="114">
        <f t="array" ref="AM55">IFERROR(
MEDIAN((IF(DATOS_[[Sexo]:[Sexo]]=$B55,IF(DATOS_[[AGRUP. VALOR. PTO.]:[AGRUP. VALOR. PTO.]]=$B54,IF(DATOS_[[Check Periodo Ref.]:[Check Periodo Ref.]]="Dentro",DATOS_[C.Extra.02]))))),
0)</f>
        <v>0</v>
      </c>
      <c r="AN55" s="114">
        <f t="array" ref="AN55">IFERROR(
MEDIAN((IF(DATOS_[[Sexo]:[Sexo]]=$B55,IF(DATOS_[[AGRUP. VALOR. PTO.]:[AGRUP. VALOR. PTO.]]=$B54,IF(DATOS_[[Check Periodo Ref.]:[Check Periodo Ref.]]="Dentro",DATOS_[C.Extra.03]))))),
0)</f>
        <v>0</v>
      </c>
      <c r="AO55" s="114">
        <f t="array" ref="AO55">IFERROR(
MEDIAN((IF(DATOS_[[Sexo]:[Sexo]]=$B55,IF(DATOS_[[AGRUP. VALOR. PTO.]:[AGRUP. VALOR. PTO.]]=$B54,IF(DATOS_[[Check Periodo Ref.]:[Check Periodo Ref.]]="Dentro",DATOS_[C.Extra.04]))))),
0)</f>
        <v>0</v>
      </c>
      <c r="AP55" s="114">
        <f t="array" ref="AP55">IFERROR(
MEDIAN((IF(DATOS_[[Sexo]:[Sexo]]=$B55,IF(DATOS_[[AGRUP. VALOR. PTO.]:[AGRUP. VALOR. PTO.]]=$B54,IF(DATOS_[[Check Periodo Ref.]:[Check Periodo Ref.]]="Dentro",DATOS_[C.Extra.05]))))),
0)</f>
        <v>0</v>
      </c>
      <c r="AQ55" s="115">
        <f t="array" ref="AQ55">IFERROR(
MEDIAN(IF(DATOS_[Sexo]=$B55,IF(DATOS_[AGRUP. VALOR. PTO.]=$B54,IF(DATOS_[Check Periodo Ref.]="Dentro",DATOS_[Tot Extrasalarial Ef],FALSE)))),
0)</f>
        <v>0</v>
      </c>
      <c r="AR55" s="116">
        <f t="array" ref="AR55">IFERROR(
MEDIAN(IF(DATOS_[Sexo]=$B55,IF(DATOS_[AGRUP. VALOR. PTO.]=$B54,IF(DATOS_[Check Periodo Ref.]="Dentro",DATOS_[TOTAL Retrib Ef],FALSE)))),
0)</f>
        <v>0</v>
      </c>
    </row>
    <row r="56" spans="1:44" x14ac:dyDescent="0.3">
      <c r="A56" s="42" t="str">
        <f t="shared" ref="A56" si="58">+A55</f>
        <v>[ocultar]</v>
      </c>
      <c r="B56" s="34" t="s">
        <v>163</v>
      </c>
      <c r="C56" s="33">
        <f t="array" ref="C56">SUM(IF($B56=DATOS_[Sexo],
IF($B54=DATOS_[AGRUP. VALOR. PTO.],
IF("Dentro"=DATOS_[Check Periodo Ref.],
1/(COUNTIFS(DATOS_[Sexo],$B56,DATOS_[AGRUP. VALOR. PTO.],$B54,DATOS_[Check Periodo Ref.],"Dentro",DATOS_[id],DATOS_[id]))))))</f>
        <v>0</v>
      </c>
      <c r="D56" s="35">
        <f>COUNTIFS(DATOS_[AGRUP. VALOR. PTO.],$B54,DATOS_[Sexo],$B56,DATOS_[Check Periodo Ref.],"Dentro")</f>
        <v>0</v>
      </c>
      <c r="E56" s="110">
        <f t="array" ref="E56">IFERROR(
MEDIAN(IF(DATOS_[Sexo]=$B56,IF(DATOS_[AGRUP. VALOR. PTO.]=$B54,IF(DATOS_[Check Periodo Ref.]="Dentro",DATOS_[SALARIO BASE Ef],FALSE)))),
0)</f>
        <v>0</v>
      </c>
      <c r="F56" s="111">
        <f t="array" ref="F56">IFERROR(
MEDIAN((IF(DATOS_[[Sexo]:[Sexo]]=$B56,IF(DATOS_[[AGRUP. VALOR. PTO.]:[AGRUP. VALOR. PTO.]]=$B54,IF(DATOS_[[Check Periodo Ref.]:[Check Periodo Ref.]]="Dentro",DATOS_[Conc.Sal.01]))))),
0)</f>
        <v>0</v>
      </c>
      <c r="G56" s="111">
        <f t="array" ref="G56">IFERROR(
MEDIAN((IF(DATOS_[[Sexo]:[Sexo]]=$B56,IF(DATOS_[[AGRUP. VALOR. PTO.]:[AGRUP. VALOR. PTO.]]=$B54,IF(DATOS_[[Check Periodo Ref.]:[Check Periodo Ref.]]="Dentro",DATOS_[Conc.Sal.02]))))),
0)</f>
        <v>0</v>
      </c>
      <c r="H56" s="111">
        <f t="array" ref="H56">IFERROR(
MEDIAN((IF(DATOS_[[Sexo]:[Sexo]]=$B56,IF(DATOS_[[AGRUP. VALOR. PTO.]:[AGRUP. VALOR. PTO.]]=$B54,IF(DATOS_[[Check Periodo Ref.]:[Check Periodo Ref.]]="Dentro",DATOS_[Conc.Sal.03]))))),
0)</f>
        <v>0</v>
      </c>
      <c r="I56" s="111">
        <f t="array" ref="I56">IFERROR(
MEDIAN((IF(DATOS_[[Sexo]:[Sexo]]=$B56,IF(DATOS_[[AGRUP. VALOR. PTO.]:[AGRUP. VALOR. PTO.]]=$B54,IF(DATOS_[[Check Periodo Ref.]:[Check Periodo Ref.]]="Dentro",DATOS_[Conc.Sal.04]))))),
0)</f>
        <v>0</v>
      </c>
      <c r="J56" s="111">
        <f t="array" ref="J56">IFERROR(
MEDIAN((IF(DATOS_[[Sexo]:[Sexo]]=$B56,IF(DATOS_[[AGRUP. VALOR. PTO.]:[AGRUP. VALOR. PTO.]]=$B54,IF(DATOS_[[Check Periodo Ref.]:[Check Periodo Ref.]]="Dentro",DATOS_[Conc.Sal.05]))))),
0)</f>
        <v>0</v>
      </c>
      <c r="K56" s="111">
        <f t="array" ref="K56">IFERROR(
MEDIAN((IF(DATOS_[[Sexo]:[Sexo]]=$B56,IF(DATOS_[[AGRUP. VALOR. PTO.]:[AGRUP. VALOR. PTO.]]=$B54,IF(DATOS_[[Check Periodo Ref.]:[Check Periodo Ref.]]="Dentro",DATOS_[Conc.Sal.06]))))),
0)</f>
        <v>0</v>
      </c>
      <c r="L56" s="111">
        <f t="array" ref="L56">IFERROR(
MEDIAN((IF(DATOS_[[Sexo]:[Sexo]]=$B56,IF(DATOS_[[AGRUP. VALOR. PTO.]:[AGRUP. VALOR. PTO.]]=$B54,IF(DATOS_[[Check Periodo Ref.]:[Check Periodo Ref.]]="Dentro",DATOS_[Conc.Sal.07]))))),
0)</f>
        <v>0</v>
      </c>
      <c r="M56" s="111">
        <f t="array" ref="M56">IFERROR(
MEDIAN((IF(DATOS_[[Sexo]:[Sexo]]=$B56,IF(DATOS_[[AGRUP. VALOR. PTO.]:[AGRUP. VALOR. PTO.]]=$B54,IF(DATOS_[[Check Periodo Ref.]:[Check Periodo Ref.]]="Dentro",DATOS_[Conc.Sal.08]))))),
0)</f>
        <v>0</v>
      </c>
      <c r="N56" s="111">
        <f t="array" ref="N56">IFERROR(
MEDIAN((IF(DATOS_[[Sexo]:[Sexo]]=$B56,IF(DATOS_[[AGRUP. VALOR. PTO.]:[AGRUP. VALOR. PTO.]]=$B54,IF(DATOS_[[Check Periodo Ref.]:[Check Periodo Ref.]]="Dentro",DATOS_[Conc.Sal.09]))))),
0)</f>
        <v>0</v>
      </c>
      <c r="O56" s="111">
        <f t="array" ref="O56">IFERROR(
MEDIAN((IF(DATOS_[[Sexo]:[Sexo]]=$B56,IF(DATOS_[[AGRUP. VALOR. PTO.]:[AGRUP. VALOR. PTO.]]=$B54,IF(DATOS_[[Check Periodo Ref.]:[Check Periodo Ref.]]="Dentro",DATOS_[Conc.Sal.10]))))),
0)</f>
        <v>0</v>
      </c>
      <c r="P56" s="111">
        <f t="array" ref="P56">IFERROR(
MEDIAN((IF(DATOS_[[Sexo]:[Sexo]]=$B56,IF(DATOS_[[AGRUP. VALOR. PTO.]:[AGRUP. VALOR. PTO.]]=$B54,IF(DATOS_[[Check Periodo Ref.]:[Check Periodo Ref.]]="Dentro",DATOS_[Conc.Sal.11]))))),
0)</f>
        <v>0</v>
      </c>
      <c r="Q56" s="111">
        <f t="array" ref="Q56">IFERROR(
MEDIAN((IF(DATOS_[[Sexo]:[Sexo]]=$B56,IF(DATOS_[[AGRUP. VALOR. PTO.]:[AGRUP. VALOR. PTO.]]=$B54,IF(DATOS_[[Check Periodo Ref.]:[Check Periodo Ref.]]="Dentro",DATOS_[Conc.Sal.12]))))),
0)</f>
        <v>0</v>
      </c>
      <c r="R56" s="111">
        <f t="array" ref="R56">IFERROR(
MEDIAN((IF(DATOS_[[Sexo]:[Sexo]]=$B56,IF(DATOS_[[AGRUP. VALOR. PTO.]:[AGRUP. VALOR. PTO.]]=$B54,IF(DATOS_[[Check Periodo Ref.]:[Check Periodo Ref.]]="Dentro",DATOS_[Conc.Sal.13]))))),
0)</f>
        <v>0</v>
      </c>
      <c r="S56" s="111">
        <f t="array" ref="S56">IFERROR(
MEDIAN((IF(DATOS_[[Sexo]:[Sexo]]=$B56,IF(DATOS_[[AGRUP. VALOR. PTO.]:[AGRUP. VALOR. PTO.]]=$B54,IF(DATOS_[[Check Periodo Ref.]:[Check Periodo Ref.]]="Dentro",DATOS_[Conc.Sal.14]))))),
0)</f>
        <v>0</v>
      </c>
      <c r="T56" s="111">
        <f t="array" ref="T56">IFERROR(
MEDIAN((IF(DATOS_[[Sexo]:[Sexo]]=$B56,IF(DATOS_[[AGRUP. VALOR. PTO.]:[AGRUP. VALOR. PTO.]]=$B54,IF(DATOS_[[Check Periodo Ref.]:[Check Periodo Ref.]]="Dentro",DATOS_[Conc.Sal.15]))))),
0)</f>
        <v>0</v>
      </c>
      <c r="U56" s="111">
        <f t="array" ref="U56">IFERROR(
MEDIAN((IF(DATOS_[[Sexo]:[Sexo]]=$B56,IF(DATOS_[[AGRUP. VALOR. PTO.]:[AGRUP. VALOR. PTO.]]=$B54,IF(DATOS_[[Check Periodo Ref.]:[Check Periodo Ref.]]="Dentro",DATOS_[Conc.Sal.16]))))),
0)</f>
        <v>0</v>
      </c>
      <c r="V56" s="111">
        <f t="array" ref="V56">IFERROR(
MEDIAN((IF(DATOS_[[Sexo]:[Sexo]]=$B56,IF(DATOS_[[AGRUP. VALOR. PTO.]:[AGRUP. VALOR. PTO.]]=$B54,IF(DATOS_[[Check Periodo Ref.]:[Check Periodo Ref.]]="Dentro",DATOS_[Conc.Sal.17]))))),
0)</f>
        <v>0</v>
      </c>
      <c r="W56" s="111">
        <f t="array" ref="W56">IFERROR(
MEDIAN((IF(DATOS_[[Sexo]:[Sexo]]=$B56,IF(DATOS_[[AGRUP. VALOR. PTO.]:[AGRUP. VALOR. PTO.]]=$B54,IF(DATOS_[[Check Periodo Ref.]:[Check Periodo Ref.]]="Dentro",DATOS_[Conc.Sal.18]))))),
0)</f>
        <v>0</v>
      </c>
      <c r="X56" s="111">
        <f t="array" ref="X56">IFERROR(
MEDIAN((IF(DATOS_[[Sexo]:[Sexo]]=$B56,IF(DATOS_[[AGRUP. VALOR. PTO.]:[AGRUP. VALOR. PTO.]]=$B54,IF(DATOS_[[Check Periodo Ref.]:[Check Periodo Ref.]]="Dentro",DATOS_[Conc.Sal.19]))))),
0)</f>
        <v>0</v>
      </c>
      <c r="Y56" s="111">
        <f t="array" ref="Y56">IFERROR(
MEDIAN((IF(DATOS_[[Sexo]:[Sexo]]=$B56,IF(DATOS_[[AGRUP. VALOR. PTO.]:[AGRUP. VALOR. PTO.]]=$B54,IF(DATOS_[[Check Periodo Ref.]:[Check Periodo Ref.]]="Dentro",DATOS_[Conc.Sal.20]))))),
0)</f>
        <v>0</v>
      </c>
      <c r="Z56" s="111">
        <f t="array" ref="Z56">IFERROR(
MEDIAN((IF(DATOS_[[Sexo]:[Sexo]]=$B56,IF(DATOS_[[AGRUP. VALOR. PTO.]:[AGRUP. VALOR. PTO.]]=$B54,IF(DATOS_[[Check Periodo Ref.]:[Check Periodo Ref.]]="Dentro",DATOS_[Conc.Sal.21]))))),
0)</f>
        <v>0</v>
      </c>
      <c r="AA56" s="111">
        <f t="array" ref="AA56">IFERROR(
MEDIAN((IF(DATOS_[[Sexo]:[Sexo]]=$B56,IF(DATOS_[[AGRUP. VALOR. PTO.]:[AGRUP. VALOR. PTO.]]=$B54,IF(DATOS_[[Check Periodo Ref.]:[Check Periodo Ref.]]="Dentro",DATOS_[Conc.Sal.22]))))),
0)</f>
        <v>0</v>
      </c>
      <c r="AB56" s="111">
        <f t="array" ref="AB56">IFERROR(
MEDIAN((IF(DATOS_[[Sexo]:[Sexo]]=$B56,IF(DATOS_[[AGRUP. VALOR. PTO.]:[AGRUP. VALOR. PTO.]]=$B54,IF(DATOS_[[Check Periodo Ref.]:[Check Periodo Ref.]]="Dentro",DATOS_[Conc.Sal.23]))))),
0)</f>
        <v>0</v>
      </c>
      <c r="AC56" s="111">
        <f t="array" ref="AC56">IFERROR(
MEDIAN((IF(DATOS_[[Sexo]:[Sexo]]=$B56,IF(DATOS_[[AGRUP. VALOR. PTO.]:[AGRUP. VALOR. PTO.]]=$B54,IF(DATOS_[[Check Periodo Ref.]:[Check Periodo Ref.]]="Dentro",DATOS_[Conc.Sal.24]))))),
0)</f>
        <v>0</v>
      </c>
      <c r="AD56" s="111">
        <f t="array" ref="AD56">IFERROR(
MEDIAN((IF(DATOS_[[Sexo]:[Sexo]]=$B56,IF(DATOS_[[AGRUP. VALOR. PTO.]:[AGRUP. VALOR. PTO.]]=$B54,IF(DATOS_[[Check Periodo Ref.]:[Check Periodo Ref.]]="Dentro",DATOS_[Conc.Sal.25]))))),
0)</f>
        <v>0</v>
      </c>
      <c r="AE56" s="111">
        <f t="array" ref="AE56">IFERROR(
MEDIAN((IF(DATOS_[[Sexo]:[Sexo]]=$B56,IF(DATOS_[[AGRUP. VALOR. PTO.]:[AGRUP. VALOR. PTO.]]=$B54,IF(DATOS_[[Check Periodo Ref.]:[Check Periodo Ref.]]="Dentro",DATOS_[Conc.Sal.26]))))),
0)</f>
        <v>0</v>
      </c>
      <c r="AF56" s="111">
        <f t="array" ref="AF56">IFERROR(
MEDIAN((IF(DATOS_[[Sexo]:[Sexo]]=$B56,IF(DATOS_[[AGRUP. VALOR. PTO.]:[AGRUP. VALOR. PTO.]]=$B54,IF(DATOS_[[Check Periodo Ref.]:[Check Periodo Ref.]]="Dentro",DATOS_[Conc.Sal.27]))))),
0)</f>
        <v>0</v>
      </c>
      <c r="AG56" s="111">
        <f t="array" ref="AG56">IFERROR(
MEDIAN((IF(DATOS_[[Sexo]:[Sexo]]=$B56,IF(DATOS_[[AGRUP. VALOR. PTO.]:[AGRUP. VALOR. PTO.]]=$B54,IF(DATOS_[[Check Periodo Ref.]:[Check Periodo Ref.]]="Dentro",DATOS_[Conc.Sal.28]))))),
0)</f>
        <v>0</v>
      </c>
      <c r="AH56" s="111">
        <f t="array" ref="AH56">IFERROR(
MEDIAN((IF(DATOS_[[Sexo]:[Sexo]]=$B56,IF(DATOS_[[AGRUP. VALOR. PTO.]:[AGRUP. VALOR. PTO.]]=$B54,IF(DATOS_[[Check Periodo Ref.]:[Check Periodo Ref.]]="Dentro",DATOS_[Conc.Sal.29]))))),
0)</f>
        <v>0</v>
      </c>
      <c r="AI56" s="111">
        <f t="array" ref="AI56">IFERROR(
MEDIAN((IF(DATOS_[[Sexo]:[Sexo]]=$B56,IF(DATOS_[[AGRUP. VALOR. PTO.]:[AGRUP. VALOR. PTO.]]=$B54,IF(DATOS_[[Check Periodo Ref.]:[Check Periodo Ref.]]="Dentro",DATOS_[Conc.Sal.30]))))),
0)</f>
        <v>0</v>
      </c>
      <c r="AJ56" s="112">
        <f t="array" ref="AJ56">IFERROR(
MEDIAN(IF(DATOS_[Sexo]=$B56,IF(DATOS_[AGRUP. VALOR. PTO.]=$B54,IF(DATOS_[Check Periodo Ref.]="Dentro",DATOS_[Tot COMPL.SAL Ef],FALSE)))),
0)</f>
        <v>0</v>
      </c>
      <c r="AK56" s="113">
        <f t="array" ref="AK56">IFERROR(
MEDIAN(IF(DATOS_[Sexo]=$B56,IF(DATOS_[AGRUP. VALOR. PTO.]=$B54,IF(DATOS_[Check Periodo Ref.]="Dentro",DATOS_[TOTAL SALARIO Ef],FALSE)))),
0)</f>
        <v>0</v>
      </c>
      <c r="AL56" s="114">
        <f t="array" ref="AL56">IFERROR(
MEDIAN((IF(DATOS_[[Sexo]:[Sexo]]=$B56,IF(DATOS_[[AGRUP. VALOR. PTO.]:[AGRUP. VALOR. PTO.]]=$B54,IF(DATOS_[[Check Periodo Ref.]:[Check Periodo Ref.]]="Dentro",DATOS_[C.Extra.01]))))),
0)</f>
        <v>0</v>
      </c>
      <c r="AM56" s="114">
        <f t="array" ref="AM56">IFERROR(
MEDIAN((IF(DATOS_[[Sexo]:[Sexo]]=$B56,IF(DATOS_[[AGRUP. VALOR. PTO.]:[AGRUP. VALOR. PTO.]]=$B54,IF(DATOS_[[Check Periodo Ref.]:[Check Periodo Ref.]]="Dentro",DATOS_[C.Extra.02]))))),
0)</f>
        <v>0</v>
      </c>
      <c r="AN56" s="114">
        <f t="array" ref="AN56">IFERROR(
MEDIAN((IF(DATOS_[[Sexo]:[Sexo]]=$B56,IF(DATOS_[[AGRUP. VALOR. PTO.]:[AGRUP. VALOR. PTO.]]=$B54,IF(DATOS_[[Check Periodo Ref.]:[Check Periodo Ref.]]="Dentro",DATOS_[C.Extra.03]))))),
0)</f>
        <v>0</v>
      </c>
      <c r="AO56" s="114">
        <f t="array" ref="AO56">IFERROR(
MEDIAN((IF(DATOS_[[Sexo]:[Sexo]]=$B56,IF(DATOS_[[AGRUP. VALOR. PTO.]:[AGRUP. VALOR. PTO.]]=$B54,IF(DATOS_[[Check Periodo Ref.]:[Check Periodo Ref.]]="Dentro",DATOS_[C.Extra.04]))))),
0)</f>
        <v>0</v>
      </c>
      <c r="AP56" s="114">
        <f t="array" ref="AP56">IFERROR(
MEDIAN((IF(DATOS_[[Sexo]:[Sexo]]=$B56,IF(DATOS_[[AGRUP. VALOR. PTO.]:[AGRUP. VALOR. PTO.]]=$B54,IF(DATOS_[[Check Periodo Ref.]:[Check Periodo Ref.]]="Dentro",DATOS_[C.Extra.05]))))),
0)</f>
        <v>0</v>
      </c>
      <c r="AQ56" s="115">
        <f t="array" ref="AQ56">IFERROR(
MEDIAN(IF(DATOS_[Sexo]=$B56,IF(DATOS_[AGRUP. VALOR. PTO.]=$B54,IF(DATOS_[Check Periodo Ref.]="Dentro",DATOS_[Tot Extrasalarial Ef],FALSE)))),
0)</f>
        <v>0</v>
      </c>
      <c r="AR56" s="116">
        <f t="array" ref="AR56">IFERROR(
MEDIAN(IF(DATOS_[Sexo]=$B56,IF(DATOS_[AGRUP. VALOR. PTO.]=$B54,IF(DATOS_[Check Periodo Ref.]="Dentro",DATOS_[TOTAL Retrib Ef],FALSE)))),
0)</f>
        <v>0</v>
      </c>
    </row>
    <row r="57" spans="1:44" ht="17.25" thickBot="1" x14ac:dyDescent="0.35">
      <c r="A57" s="42" t="str">
        <f t="shared" ref="A57" si="59">+A58</f>
        <v>[ocultar]</v>
      </c>
      <c r="B57" s="40" t="s">
        <v>274</v>
      </c>
      <c r="C57" s="109"/>
      <c r="D57" s="41"/>
      <c r="E57" s="119" t="str">
        <f t="shared" ref="E57:AR57" si="60">IFERROR((E58-E59)/E58,"")</f>
        <v/>
      </c>
      <c r="F57" s="123" t="str">
        <f t="shared" si="60"/>
        <v/>
      </c>
      <c r="G57" s="123" t="str">
        <f t="shared" si="60"/>
        <v/>
      </c>
      <c r="H57" s="123" t="str">
        <f t="shared" si="60"/>
        <v/>
      </c>
      <c r="I57" s="123" t="str">
        <f t="shared" si="60"/>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2" t="str">
        <f t="shared" si="60"/>
        <v/>
      </c>
      <c r="W57" s="122" t="str">
        <f t="shared" si="60"/>
        <v/>
      </c>
      <c r="X57" s="122" t="str">
        <f t="shared" si="60"/>
        <v/>
      </c>
      <c r="Y57" s="122"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4" t="str">
        <f t="shared" si="60"/>
        <v/>
      </c>
      <c r="AK57" s="128" t="str">
        <f t="shared" si="60"/>
        <v/>
      </c>
      <c r="AL57" s="125" t="str">
        <f t="shared" si="60"/>
        <v/>
      </c>
      <c r="AM57" s="125" t="str">
        <f t="shared" si="60"/>
        <v/>
      </c>
      <c r="AN57" s="125" t="str">
        <f t="shared" si="60"/>
        <v/>
      </c>
      <c r="AO57" s="125" t="str">
        <f t="shared" si="60"/>
        <v/>
      </c>
      <c r="AP57" s="125" t="str">
        <f t="shared" si="60"/>
        <v/>
      </c>
      <c r="AQ57" s="126" t="str">
        <f t="shared" si="60"/>
        <v/>
      </c>
      <c r="AR57" s="127" t="str">
        <f t="shared" si="60"/>
        <v/>
      </c>
    </row>
    <row r="58" spans="1:44" x14ac:dyDescent="0.3">
      <c r="A58" s="42" t="str">
        <f t="shared" ref="A58" si="61">+IF(C58+C59=0,"[ocultar]","")</f>
        <v>[ocultar]</v>
      </c>
      <c r="B58" s="34" t="s">
        <v>162</v>
      </c>
      <c r="C58" s="33">
        <f t="array" ref="C58">SUM(IF($B58=DATOS_[Sexo],
IF($B57=DATOS_[AGRUP. VALOR. PTO.],
IF("Dentro"=DATOS_[Check Periodo Ref.],
1/(COUNTIFS(DATOS_[Sexo],$B58,DATOS_[AGRUP. VALOR. PTO.],$B57,DATOS_[Check Periodo Ref.],"Dentro",DATOS_[id],DATOS_[id]))))))</f>
        <v>0</v>
      </c>
      <c r="D58" s="35">
        <f>COUNTIFS(DATOS_[AGRUP. VALOR. PTO.],$B57,DATOS_[Sexo],$B58,DATOS_[Check Periodo Ref.],"Dentro")</f>
        <v>0</v>
      </c>
      <c r="E58" s="110">
        <f t="array" ref="E58">IFERROR(
MEDIAN(IF(DATOS_[Sexo]=$B58,IF(DATOS_[AGRUP. VALOR. PTO.]=$B57,IF(DATOS_[Check Periodo Ref.]="Dentro",DATOS_[SALARIO BASE Ef],FALSE)))),
0)</f>
        <v>0</v>
      </c>
      <c r="F58" s="111">
        <f t="array" ref="F58">IFERROR(
MEDIAN((IF(DATOS_[[Sexo]:[Sexo]]=$B58,IF(DATOS_[[AGRUP. VALOR. PTO.]:[AGRUP. VALOR. PTO.]]=$B57,IF(DATOS_[[Check Periodo Ref.]:[Check Periodo Ref.]]="Dentro",DATOS_[Conc.Sal.01]))))),
0)</f>
        <v>0</v>
      </c>
      <c r="G58" s="111">
        <f t="array" ref="G58">IFERROR(
MEDIAN((IF(DATOS_[[Sexo]:[Sexo]]=$B58,IF(DATOS_[[AGRUP. VALOR. PTO.]:[AGRUP. VALOR. PTO.]]=$B57,IF(DATOS_[[Check Periodo Ref.]:[Check Periodo Ref.]]="Dentro",DATOS_[Conc.Sal.02]))))),
0)</f>
        <v>0</v>
      </c>
      <c r="H58" s="111">
        <f t="array" ref="H58">IFERROR(
MEDIAN((IF(DATOS_[[Sexo]:[Sexo]]=$B58,IF(DATOS_[[AGRUP. VALOR. PTO.]:[AGRUP. VALOR. PTO.]]=$B57,IF(DATOS_[[Check Periodo Ref.]:[Check Periodo Ref.]]="Dentro",DATOS_[Conc.Sal.03]))))),
0)</f>
        <v>0</v>
      </c>
      <c r="I58" s="111">
        <f t="array" ref="I58">IFERROR(
MEDIAN((IF(DATOS_[[Sexo]:[Sexo]]=$B58,IF(DATOS_[[AGRUP. VALOR. PTO.]:[AGRUP. VALOR. PTO.]]=$B57,IF(DATOS_[[Check Periodo Ref.]:[Check Periodo Ref.]]="Dentro",DATOS_[Conc.Sal.04]))))),
0)</f>
        <v>0</v>
      </c>
      <c r="J58" s="111">
        <f t="array" ref="J58">IFERROR(
MEDIAN((IF(DATOS_[[Sexo]:[Sexo]]=$B58,IF(DATOS_[[AGRUP. VALOR. PTO.]:[AGRUP. VALOR. PTO.]]=$B57,IF(DATOS_[[Check Periodo Ref.]:[Check Periodo Ref.]]="Dentro",DATOS_[Conc.Sal.05]))))),
0)</f>
        <v>0</v>
      </c>
      <c r="K58" s="111">
        <f t="array" ref="K58">IFERROR(
MEDIAN((IF(DATOS_[[Sexo]:[Sexo]]=$B58,IF(DATOS_[[AGRUP. VALOR. PTO.]:[AGRUP. VALOR. PTO.]]=$B57,IF(DATOS_[[Check Periodo Ref.]:[Check Periodo Ref.]]="Dentro",DATOS_[Conc.Sal.06]))))),
0)</f>
        <v>0</v>
      </c>
      <c r="L58" s="111">
        <f t="array" ref="L58">IFERROR(
MEDIAN((IF(DATOS_[[Sexo]:[Sexo]]=$B58,IF(DATOS_[[AGRUP. VALOR. PTO.]:[AGRUP. VALOR. PTO.]]=$B57,IF(DATOS_[[Check Periodo Ref.]:[Check Periodo Ref.]]="Dentro",DATOS_[Conc.Sal.07]))))),
0)</f>
        <v>0</v>
      </c>
      <c r="M58" s="111">
        <f t="array" ref="M58">IFERROR(
MEDIAN((IF(DATOS_[[Sexo]:[Sexo]]=$B58,IF(DATOS_[[AGRUP. VALOR. PTO.]:[AGRUP. VALOR. PTO.]]=$B57,IF(DATOS_[[Check Periodo Ref.]:[Check Periodo Ref.]]="Dentro",DATOS_[Conc.Sal.08]))))),
0)</f>
        <v>0</v>
      </c>
      <c r="N58" s="111">
        <f t="array" ref="N58">IFERROR(
MEDIAN((IF(DATOS_[[Sexo]:[Sexo]]=$B58,IF(DATOS_[[AGRUP. VALOR. PTO.]:[AGRUP. VALOR. PTO.]]=$B57,IF(DATOS_[[Check Periodo Ref.]:[Check Periodo Ref.]]="Dentro",DATOS_[Conc.Sal.09]))))),
0)</f>
        <v>0</v>
      </c>
      <c r="O58" s="111">
        <f t="array" ref="O58">IFERROR(
MEDIAN((IF(DATOS_[[Sexo]:[Sexo]]=$B58,IF(DATOS_[[AGRUP. VALOR. PTO.]:[AGRUP. VALOR. PTO.]]=$B57,IF(DATOS_[[Check Periodo Ref.]:[Check Periodo Ref.]]="Dentro",DATOS_[Conc.Sal.10]))))),
0)</f>
        <v>0</v>
      </c>
      <c r="P58" s="111">
        <f t="array" ref="P58">IFERROR(
MEDIAN((IF(DATOS_[[Sexo]:[Sexo]]=$B58,IF(DATOS_[[AGRUP. VALOR. PTO.]:[AGRUP. VALOR. PTO.]]=$B57,IF(DATOS_[[Check Periodo Ref.]:[Check Periodo Ref.]]="Dentro",DATOS_[Conc.Sal.11]))))),
0)</f>
        <v>0</v>
      </c>
      <c r="Q58" s="111">
        <f t="array" ref="Q58">IFERROR(
MEDIAN((IF(DATOS_[[Sexo]:[Sexo]]=$B58,IF(DATOS_[[AGRUP. VALOR. PTO.]:[AGRUP. VALOR. PTO.]]=$B57,IF(DATOS_[[Check Periodo Ref.]:[Check Periodo Ref.]]="Dentro",DATOS_[Conc.Sal.12]))))),
0)</f>
        <v>0</v>
      </c>
      <c r="R58" s="111">
        <f t="array" ref="R58">IFERROR(
MEDIAN((IF(DATOS_[[Sexo]:[Sexo]]=$B58,IF(DATOS_[[AGRUP. VALOR. PTO.]:[AGRUP. VALOR. PTO.]]=$B57,IF(DATOS_[[Check Periodo Ref.]:[Check Periodo Ref.]]="Dentro",DATOS_[Conc.Sal.13]))))),
0)</f>
        <v>0</v>
      </c>
      <c r="S58" s="111">
        <f t="array" ref="S58">IFERROR(
MEDIAN((IF(DATOS_[[Sexo]:[Sexo]]=$B58,IF(DATOS_[[AGRUP. VALOR. PTO.]:[AGRUP. VALOR. PTO.]]=$B57,IF(DATOS_[[Check Periodo Ref.]:[Check Periodo Ref.]]="Dentro",DATOS_[Conc.Sal.14]))))),
0)</f>
        <v>0</v>
      </c>
      <c r="T58" s="111">
        <f t="array" ref="T58">IFERROR(
MEDIAN((IF(DATOS_[[Sexo]:[Sexo]]=$B58,IF(DATOS_[[AGRUP. VALOR. PTO.]:[AGRUP. VALOR. PTO.]]=$B57,IF(DATOS_[[Check Periodo Ref.]:[Check Periodo Ref.]]="Dentro",DATOS_[Conc.Sal.15]))))),
0)</f>
        <v>0</v>
      </c>
      <c r="U58" s="111">
        <f t="array" ref="U58">IFERROR(
MEDIAN((IF(DATOS_[[Sexo]:[Sexo]]=$B58,IF(DATOS_[[AGRUP. VALOR. PTO.]:[AGRUP. VALOR. PTO.]]=$B57,IF(DATOS_[[Check Periodo Ref.]:[Check Periodo Ref.]]="Dentro",DATOS_[Conc.Sal.16]))))),
0)</f>
        <v>0</v>
      </c>
      <c r="V58" s="111">
        <f t="array" ref="V58">IFERROR(
MEDIAN((IF(DATOS_[[Sexo]:[Sexo]]=$B58,IF(DATOS_[[AGRUP. VALOR. PTO.]:[AGRUP. VALOR. PTO.]]=$B57,IF(DATOS_[[Check Periodo Ref.]:[Check Periodo Ref.]]="Dentro",DATOS_[Conc.Sal.17]))))),
0)</f>
        <v>0</v>
      </c>
      <c r="W58" s="111">
        <f t="array" ref="W58">IFERROR(
MEDIAN((IF(DATOS_[[Sexo]:[Sexo]]=$B58,IF(DATOS_[[AGRUP. VALOR. PTO.]:[AGRUP. VALOR. PTO.]]=$B57,IF(DATOS_[[Check Periodo Ref.]:[Check Periodo Ref.]]="Dentro",DATOS_[Conc.Sal.18]))))),
0)</f>
        <v>0</v>
      </c>
      <c r="X58" s="111">
        <f t="array" ref="X58">IFERROR(
MEDIAN((IF(DATOS_[[Sexo]:[Sexo]]=$B58,IF(DATOS_[[AGRUP. VALOR. PTO.]:[AGRUP. VALOR. PTO.]]=$B57,IF(DATOS_[[Check Periodo Ref.]:[Check Periodo Ref.]]="Dentro",DATOS_[Conc.Sal.19]))))),
0)</f>
        <v>0</v>
      </c>
      <c r="Y58" s="111">
        <f t="array" ref="Y58">IFERROR(
MEDIAN((IF(DATOS_[[Sexo]:[Sexo]]=$B58,IF(DATOS_[[AGRUP. VALOR. PTO.]:[AGRUP. VALOR. PTO.]]=$B57,IF(DATOS_[[Check Periodo Ref.]:[Check Periodo Ref.]]="Dentro",DATOS_[Conc.Sal.20]))))),
0)</f>
        <v>0</v>
      </c>
      <c r="Z58" s="111">
        <f t="array" ref="Z58">IFERROR(
MEDIAN((IF(DATOS_[[Sexo]:[Sexo]]=$B58,IF(DATOS_[[AGRUP. VALOR. PTO.]:[AGRUP. VALOR. PTO.]]=$B57,IF(DATOS_[[Check Periodo Ref.]:[Check Periodo Ref.]]="Dentro",DATOS_[Conc.Sal.21]))))),
0)</f>
        <v>0</v>
      </c>
      <c r="AA58" s="111">
        <f t="array" ref="AA58">IFERROR(
MEDIAN((IF(DATOS_[[Sexo]:[Sexo]]=$B58,IF(DATOS_[[AGRUP. VALOR. PTO.]:[AGRUP. VALOR. PTO.]]=$B57,IF(DATOS_[[Check Periodo Ref.]:[Check Periodo Ref.]]="Dentro",DATOS_[Conc.Sal.22]))))),
0)</f>
        <v>0</v>
      </c>
      <c r="AB58" s="111">
        <f t="array" ref="AB58">IFERROR(
MEDIAN((IF(DATOS_[[Sexo]:[Sexo]]=$B58,IF(DATOS_[[AGRUP. VALOR. PTO.]:[AGRUP. VALOR. PTO.]]=$B57,IF(DATOS_[[Check Periodo Ref.]:[Check Periodo Ref.]]="Dentro",DATOS_[Conc.Sal.23]))))),
0)</f>
        <v>0</v>
      </c>
      <c r="AC58" s="111">
        <f t="array" ref="AC58">IFERROR(
MEDIAN((IF(DATOS_[[Sexo]:[Sexo]]=$B58,IF(DATOS_[[AGRUP. VALOR. PTO.]:[AGRUP. VALOR. PTO.]]=$B57,IF(DATOS_[[Check Periodo Ref.]:[Check Periodo Ref.]]="Dentro",DATOS_[Conc.Sal.24]))))),
0)</f>
        <v>0</v>
      </c>
      <c r="AD58" s="111">
        <f t="array" ref="AD58">IFERROR(
MEDIAN((IF(DATOS_[[Sexo]:[Sexo]]=$B58,IF(DATOS_[[AGRUP. VALOR. PTO.]:[AGRUP. VALOR. PTO.]]=$B57,IF(DATOS_[[Check Periodo Ref.]:[Check Periodo Ref.]]="Dentro",DATOS_[Conc.Sal.25]))))),
0)</f>
        <v>0</v>
      </c>
      <c r="AE58" s="111">
        <f t="array" ref="AE58">IFERROR(
MEDIAN((IF(DATOS_[[Sexo]:[Sexo]]=$B58,IF(DATOS_[[AGRUP. VALOR. PTO.]:[AGRUP. VALOR. PTO.]]=$B57,IF(DATOS_[[Check Periodo Ref.]:[Check Periodo Ref.]]="Dentro",DATOS_[Conc.Sal.26]))))),
0)</f>
        <v>0</v>
      </c>
      <c r="AF58" s="111">
        <f t="array" ref="AF58">IFERROR(
MEDIAN((IF(DATOS_[[Sexo]:[Sexo]]=$B58,IF(DATOS_[[AGRUP. VALOR. PTO.]:[AGRUP. VALOR. PTO.]]=$B57,IF(DATOS_[[Check Periodo Ref.]:[Check Periodo Ref.]]="Dentro",DATOS_[Conc.Sal.27]))))),
0)</f>
        <v>0</v>
      </c>
      <c r="AG58" s="111">
        <f t="array" ref="AG58">IFERROR(
MEDIAN((IF(DATOS_[[Sexo]:[Sexo]]=$B58,IF(DATOS_[[AGRUP. VALOR. PTO.]:[AGRUP. VALOR. PTO.]]=$B57,IF(DATOS_[[Check Periodo Ref.]:[Check Periodo Ref.]]="Dentro",DATOS_[Conc.Sal.28]))))),
0)</f>
        <v>0</v>
      </c>
      <c r="AH58" s="111">
        <f t="array" ref="AH58">IFERROR(
MEDIAN((IF(DATOS_[[Sexo]:[Sexo]]=$B58,IF(DATOS_[[AGRUP. VALOR. PTO.]:[AGRUP. VALOR. PTO.]]=$B57,IF(DATOS_[[Check Periodo Ref.]:[Check Periodo Ref.]]="Dentro",DATOS_[Conc.Sal.29]))))),
0)</f>
        <v>0</v>
      </c>
      <c r="AI58" s="111">
        <f t="array" ref="AI58">IFERROR(
MEDIAN((IF(DATOS_[[Sexo]:[Sexo]]=$B58,IF(DATOS_[[AGRUP. VALOR. PTO.]:[AGRUP. VALOR. PTO.]]=$B57,IF(DATOS_[[Check Periodo Ref.]:[Check Periodo Ref.]]="Dentro",DATOS_[Conc.Sal.30]))))),
0)</f>
        <v>0</v>
      </c>
      <c r="AJ58" s="112">
        <f t="array" ref="AJ58">IFERROR(
MEDIAN(IF(DATOS_[Sexo]=$B58,IF(DATOS_[AGRUP. VALOR. PTO.]=$B57,IF(DATOS_[Check Periodo Ref.]="Dentro",DATOS_[Tot COMPL.SAL Ef],FALSE)))),
0)</f>
        <v>0</v>
      </c>
      <c r="AK58" s="113">
        <f t="array" ref="AK58">IFERROR(
MEDIAN(IF(DATOS_[Sexo]=$B58,IF(DATOS_[AGRUP. VALOR. PTO.]=$B57,IF(DATOS_[Check Periodo Ref.]="Dentro",DATOS_[TOTAL SALARIO Ef],FALSE)))),
0)</f>
        <v>0</v>
      </c>
      <c r="AL58" s="114">
        <f t="array" ref="AL58">IFERROR(
MEDIAN((IF(DATOS_[[Sexo]:[Sexo]]=$B58,IF(DATOS_[[AGRUP. VALOR. PTO.]:[AGRUP. VALOR. PTO.]]=$B57,IF(DATOS_[[Check Periodo Ref.]:[Check Periodo Ref.]]="Dentro",DATOS_[C.Extra.01]))))),
0)</f>
        <v>0</v>
      </c>
      <c r="AM58" s="114">
        <f t="array" ref="AM58">IFERROR(
MEDIAN((IF(DATOS_[[Sexo]:[Sexo]]=$B58,IF(DATOS_[[AGRUP. VALOR. PTO.]:[AGRUP. VALOR. PTO.]]=$B57,IF(DATOS_[[Check Periodo Ref.]:[Check Periodo Ref.]]="Dentro",DATOS_[C.Extra.02]))))),
0)</f>
        <v>0</v>
      </c>
      <c r="AN58" s="114">
        <f t="array" ref="AN58">IFERROR(
MEDIAN((IF(DATOS_[[Sexo]:[Sexo]]=$B58,IF(DATOS_[[AGRUP. VALOR. PTO.]:[AGRUP. VALOR. PTO.]]=$B57,IF(DATOS_[[Check Periodo Ref.]:[Check Periodo Ref.]]="Dentro",DATOS_[C.Extra.03]))))),
0)</f>
        <v>0</v>
      </c>
      <c r="AO58" s="114">
        <f t="array" ref="AO58">IFERROR(
MEDIAN((IF(DATOS_[[Sexo]:[Sexo]]=$B58,IF(DATOS_[[AGRUP. VALOR. PTO.]:[AGRUP. VALOR. PTO.]]=$B57,IF(DATOS_[[Check Periodo Ref.]:[Check Periodo Ref.]]="Dentro",DATOS_[C.Extra.04]))))),
0)</f>
        <v>0</v>
      </c>
      <c r="AP58" s="114">
        <f t="array" ref="AP58">IFERROR(
MEDIAN((IF(DATOS_[[Sexo]:[Sexo]]=$B58,IF(DATOS_[[AGRUP. VALOR. PTO.]:[AGRUP. VALOR. PTO.]]=$B57,IF(DATOS_[[Check Periodo Ref.]:[Check Periodo Ref.]]="Dentro",DATOS_[C.Extra.05]))))),
0)</f>
        <v>0</v>
      </c>
      <c r="AQ58" s="115">
        <f t="array" ref="AQ58">IFERROR(
MEDIAN(IF(DATOS_[Sexo]=$B58,IF(DATOS_[AGRUP. VALOR. PTO.]=$B57,IF(DATOS_[Check Periodo Ref.]="Dentro",DATOS_[Tot Extrasalarial Ef],FALSE)))),
0)</f>
        <v>0</v>
      </c>
      <c r="AR58" s="116">
        <f t="array" ref="AR58">IFERROR(
MEDIAN(IF(DATOS_[Sexo]=$B58,IF(DATOS_[AGRUP. VALOR. PTO.]=$B57,IF(DATOS_[Check Periodo Ref.]="Dentro",DATOS_[TOTAL Retrib Ef],FALSE)))),
0)</f>
        <v>0</v>
      </c>
    </row>
    <row r="59" spans="1:44" x14ac:dyDescent="0.3">
      <c r="A59" s="42" t="str">
        <f t="shared" ref="A59" si="62">+A58</f>
        <v>[ocultar]</v>
      </c>
      <c r="B59" s="34" t="s">
        <v>163</v>
      </c>
      <c r="C59" s="33">
        <f t="array" ref="C59">SUM(IF($B59=DATOS_[Sexo],
IF($B57=DATOS_[AGRUP. VALOR. PTO.],
IF("Dentro"=DATOS_[Check Periodo Ref.],
1/(COUNTIFS(DATOS_[Sexo],$B59,DATOS_[AGRUP. VALOR. PTO.],$B57,DATOS_[Check Periodo Ref.],"Dentro",DATOS_[id],DATOS_[id]))))))</f>
        <v>0</v>
      </c>
      <c r="D59" s="35">
        <f>COUNTIFS(DATOS_[AGRUP. VALOR. PTO.],$B57,DATOS_[Sexo],$B59,DATOS_[Check Periodo Ref.],"Dentro")</f>
        <v>0</v>
      </c>
      <c r="E59" s="110">
        <f t="array" ref="E59">IFERROR(
MEDIAN(IF(DATOS_[Sexo]=$B59,IF(DATOS_[AGRUP. VALOR. PTO.]=$B57,IF(DATOS_[Check Periodo Ref.]="Dentro",DATOS_[SALARIO BASE Ef],FALSE)))),
0)</f>
        <v>0</v>
      </c>
      <c r="F59" s="111">
        <f t="array" ref="F59">IFERROR(
MEDIAN((IF(DATOS_[[Sexo]:[Sexo]]=$B59,IF(DATOS_[[AGRUP. VALOR. PTO.]:[AGRUP. VALOR. PTO.]]=$B57,IF(DATOS_[[Check Periodo Ref.]:[Check Periodo Ref.]]="Dentro",DATOS_[Conc.Sal.01]))))),
0)</f>
        <v>0</v>
      </c>
      <c r="G59" s="111">
        <f t="array" ref="G59">IFERROR(
MEDIAN((IF(DATOS_[[Sexo]:[Sexo]]=$B59,IF(DATOS_[[AGRUP. VALOR. PTO.]:[AGRUP. VALOR. PTO.]]=$B57,IF(DATOS_[[Check Periodo Ref.]:[Check Periodo Ref.]]="Dentro",DATOS_[Conc.Sal.02]))))),
0)</f>
        <v>0</v>
      </c>
      <c r="H59" s="111">
        <f t="array" ref="H59">IFERROR(
MEDIAN((IF(DATOS_[[Sexo]:[Sexo]]=$B59,IF(DATOS_[[AGRUP. VALOR. PTO.]:[AGRUP. VALOR. PTO.]]=$B57,IF(DATOS_[[Check Periodo Ref.]:[Check Periodo Ref.]]="Dentro",DATOS_[Conc.Sal.03]))))),
0)</f>
        <v>0</v>
      </c>
      <c r="I59" s="111">
        <f t="array" ref="I59">IFERROR(
MEDIAN((IF(DATOS_[[Sexo]:[Sexo]]=$B59,IF(DATOS_[[AGRUP. VALOR. PTO.]:[AGRUP. VALOR. PTO.]]=$B57,IF(DATOS_[[Check Periodo Ref.]:[Check Periodo Ref.]]="Dentro",DATOS_[Conc.Sal.04]))))),
0)</f>
        <v>0</v>
      </c>
      <c r="J59" s="111">
        <f t="array" ref="J59">IFERROR(
MEDIAN((IF(DATOS_[[Sexo]:[Sexo]]=$B59,IF(DATOS_[[AGRUP. VALOR. PTO.]:[AGRUP. VALOR. PTO.]]=$B57,IF(DATOS_[[Check Periodo Ref.]:[Check Periodo Ref.]]="Dentro",DATOS_[Conc.Sal.05]))))),
0)</f>
        <v>0</v>
      </c>
      <c r="K59" s="111">
        <f t="array" ref="K59">IFERROR(
MEDIAN((IF(DATOS_[[Sexo]:[Sexo]]=$B59,IF(DATOS_[[AGRUP. VALOR. PTO.]:[AGRUP. VALOR. PTO.]]=$B57,IF(DATOS_[[Check Periodo Ref.]:[Check Periodo Ref.]]="Dentro",DATOS_[Conc.Sal.06]))))),
0)</f>
        <v>0</v>
      </c>
      <c r="L59" s="111">
        <f t="array" ref="L59">IFERROR(
MEDIAN((IF(DATOS_[[Sexo]:[Sexo]]=$B59,IF(DATOS_[[AGRUP. VALOR. PTO.]:[AGRUP. VALOR. PTO.]]=$B57,IF(DATOS_[[Check Periodo Ref.]:[Check Periodo Ref.]]="Dentro",DATOS_[Conc.Sal.07]))))),
0)</f>
        <v>0</v>
      </c>
      <c r="M59" s="111">
        <f t="array" ref="M59">IFERROR(
MEDIAN((IF(DATOS_[[Sexo]:[Sexo]]=$B59,IF(DATOS_[[AGRUP. VALOR. PTO.]:[AGRUP. VALOR. PTO.]]=$B57,IF(DATOS_[[Check Periodo Ref.]:[Check Periodo Ref.]]="Dentro",DATOS_[Conc.Sal.08]))))),
0)</f>
        <v>0</v>
      </c>
      <c r="N59" s="111">
        <f t="array" ref="N59">IFERROR(
MEDIAN((IF(DATOS_[[Sexo]:[Sexo]]=$B59,IF(DATOS_[[AGRUP. VALOR. PTO.]:[AGRUP. VALOR. PTO.]]=$B57,IF(DATOS_[[Check Periodo Ref.]:[Check Periodo Ref.]]="Dentro",DATOS_[Conc.Sal.09]))))),
0)</f>
        <v>0</v>
      </c>
      <c r="O59" s="111">
        <f t="array" ref="O59">IFERROR(
MEDIAN((IF(DATOS_[[Sexo]:[Sexo]]=$B59,IF(DATOS_[[AGRUP. VALOR. PTO.]:[AGRUP. VALOR. PTO.]]=$B57,IF(DATOS_[[Check Periodo Ref.]:[Check Periodo Ref.]]="Dentro",DATOS_[Conc.Sal.10]))))),
0)</f>
        <v>0</v>
      </c>
      <c r="P59" s="111">
        <f t="array" ref="P59">IFERROR(
MEDIAN((IF(DATOS_[[Sexo]:[Sexo]]=$B59,IF(DATOS_[[AGRUP. VALOR. PTO.]:[AGRUP. VALOR. PTO.]]=$B57,IF(DATOS_[[Check Periodo Ref.]:[Check Periodo Ref.]]="Dentro",DATOS_[Conc.Sal.11]))))),
0)</f>
        <v>0</v>
      </c>
      <c r="Q59" s="111">
        <f t="array" ref="Q59">IFERROR(
MEDIAN((IF(DATOS_[[Sexo]:[Sexo]]=$B59,IF(DATOS_[[AGRUP. VALOR. PTO.]:[AGRUP. VALOR. PTO.]]=$B57,IF(DATOS_[[Check Periodo Ref.]:[Check Periodo Ref.]]="Dentro",DATOS_[Conc.Sal.12]))))),
0)</f>
        <v>0</v>
      </c>
      <c r="R59" s="111">
        <f t="array" ref="R59">IFERROR(
MEDIAN((IF(DATOS_[[Sexo]:[Sexo]]=$B59,IF(DATOS_[[AGRUP. VALOR. PTO.]:[AGRUP. VALOR. PTO.]]=$B57,IF(DATOS_[[Check Periodo Ref.]:[Check Periodo Ref.]]="Dentro",DATOS_[Conc.Sal.13]))))),
0)</f>
        <v>0</v>
      </c>
      <c r="S59" s="111">
        <f t="array" ref="S59">IFERROR(
MEDIAN((IF(DATOS_[[Sexo]:[Sexo]]=$B59,IF(DATOS_[[AGRUP. VALOR. PTO.]:[AGRUP. VALOR. PTO.]]=$B57,IF(DATOS_[[Check Periodo Ref.]:[Check Periodo Ref.]]="Dentro",DATOS_[Conc.Sal.14]))))),
0)</f>
        <v>0</v>
      </c>
      <c r="T59" s="111">
        <f t="array" ref="T59">IFERROR(
MEDIAN((IF(DATOS_[[Sexo]:[Sexo]]=$B59,IF(DATOS_[[AGRUP. VALOR. PTO.]:[AGRUP. VALOR. PTO.]]=$B57,IF(DATOS_[[Check Periodo Ref.]:[Check Periodo Ref.]]="Dentro",DATOS_[Conc.Sal.15]))))),
0)</f>
        <v>0</v>
      </c>
      <c r="U59" s="111">
        <f t="array" ref="U59">IFERROR(
MEDIAN((IF(DATOS_[[Sexo]:[Sexo]]=$B59,IF(DATOS_[[AGRUP. VALOR. PTO.]:[AGRUP. VALOR. PTO.]]=$B57,IF(DATOS_[[Check Periodo Ref.]:[Check Periodo Ref.]]="Dentro",DATOS_[Conc.Sal.16]))))),
0)</f>
        <v>0</v>
      </c>
      <c r="V59" s="111">
        <f t="array" ref="V59">IFERROR(
MEDIAN((IF(DATOS_[[Sexo]:[Sexo]]=$B59,IF(DATOS_[[AGRUP. VALOR. PTO.]:[AGRUP. VALOR. PTO.]]=$B57,IF(DATOS_[[Check Periodo Ref.]:[Check Periodo Ref.]]="Dentro",DATOS_[Conc.Sal.17]))))),
0)</f>
        <v>0</v>
      </c>
      <c r="W59" s="111">
        <f t="array" ref="W59">IFERROR(
MEDIAN((IF(DATOS_[[Sexo]:[Sexo]]=$B59,IF(DATOS_[[AGRUP. VALOR. PTO.]:[AGRUP. VALOR. PTO.]]=$B57,IF(DATOS_[[Check Periodo Ref.]:[Check Periodo Ref.]]="Dentro",DATOS_[Conc.Sal.18]))))),
0)</f>
        <v>0</v>
      </c>
      <c r="X59" s="111">
        <f t="array" ref="X59">IFERROR(
MEDIAN((IF(DATOS_[[Sexo]:[Sexo]]=$B59,IF(DATOS_[[AGRUP. VALOR. PTO.]:[AGRUP. VALOR. PTO.]]=$B57,IF(DATOS_[[Check Periodo Ref.]:[Check Periodo Ref.]]="Dentro",DATOS_[Conc.Sal.19]))))),
0)</f>
        <v>0</v>
      </c>
      <c r="Y59" s="111">
        <f t="array" ref="Y59">IFERROR(
MEDIAN((IF(DATOS_[[Sexo]:[Sexo]]=$B59,IF(DATOS_[[AGRUP. VALOR. PTO.]:[AGRUP. VALOR. PTO.]]=$B57,IF(DATOS_[[Check Periodo Ref.]:[Check Periodo Ref.]]="Dentro",DATOS_[Conc.Sal.20]))))),
0)</f>
        <v>0</v>
      </c>
      <c r="Z59" s="111">
        <f t="array" ref="Z59">IFERROR(
MEDIAN((IF(DATOS_[[Sexo]:[Sexo]]=$B59,IF(DATOS_[[AGRUP. VALOR. PTO.]:[AGRUP. VALOR. PTO.]]=$B57,IF(DATOS_[[Check Periodo Ref.]:[Check Periodo Ref.]]="Dentro",DATOS_[Conc.Sal.21]))))),
0)</f>
        <v>0</v>
      </c>
      <c r="AA59" s="111">
        <f t="array" ref="AA59">IFERROR(
MEDIAN((IF(DATOS_[[Sexo]:[Sexo]]=$B59,IF(DATOS_[[AGRUP. VALOR. PTO.]:[AGRUP. VALOR. PTO.]]=$B57,IF(DATOS_[[Check Periodo Ref.]:[Check Periodo Ref.]]="Dentro",DATOS_[Conc.Sal.22]))))),
0)</f>
        <v>0</v>
      </c>
      <c r="AB59" s="111">
        <f t="array" ref="AB59">IFERROR(
MEDIAN((IF(DATOS_[[Sexo]:[Sexo]]=$B59,IF(DATOS_[[AGRUP. VALOR. PTO.]:[AGRUP. VALOR. PTO.]]=$B57,IF(DATOS_[[Check Periodo Ref.]:[Check Periodo Ref.]]="Dentro",DATOS_[Conc.Sal.23]))))),
0)</f>
        <v>0</v>
      </c>
      <c r="AC59" s="111">
        <f t="array" ref="AC59">IFERROR(
MEDIAN((IF(DATOS_[[Sexo]:[Sexo]]=$B59,IF(DATOS_[[AGRUP. VALOR. PTO.]:[AGRUP. VALOR. PTO.]]=$B57,IF(DATOS_[[Check Periodo Ref.]:[Check Periodo Ref.]]="Dentro",DATOS_[Conc.Sal.24]))))),
0)</f>
        <v>0</v>
      </c>
      <c r="AD59" s="111">
        <f t="array" ref="AD59">IFERROR(
MEDIAN((IF(DATOS_[[Sexo]:[Sexo]]=$B59,IF(DATOS_[[AGRUP. VALOR. PTO.]:[AGRUP. VALOR. PTO.]]=$B57,IF(DATOS_[[Check Periodo Ref.]:[Check Periodo Ref.]]="Dentro",DATOS_[Conc.Sal.25]))))),
0)</f>
        <v>0</v>
      </c>
      <c r="AE59" s="111">
        <f t="array" ref="AE59">IFERROR(
MEDIAN((IF(DATOS_[[Sexo]:[Sexo]]=$B59,IF(DATOS_[[AGRUP. VALOR. PTO.]:[AGRUP. VALOR. PTO.]]=$B57,IF(DATOS_[[Check Periodo Ref.]:[Check Periodo Ref.]]="Dentro",DATOS_[Conc.Sal.26]))))),
0)</f>
        <v>0</v>
      </c>
      <c r="AF59" s="111">
        <f t="array" ref="AF59">IFERROR(
MEDIAN((IF(DATOS_[[Sexo]:[Sexo]]=$B59,IF(DATOS_[[AGRUP. VALOR. PTO.]:[AGRUP. VALOR. PTO.]]=$B57,IF(DATOS_[[Check Periodo Ref.]:[Check Periodo Ref.]]="Dentro",DATOS_[Conc.Sal.27]))))),
0)</f>
        <v>0</v>
      </c>
      <c r="AG59" s="111">
        <f t="array" ref="AG59">IFERROR(
MEDIAN((IF(DATOS_[[Sexo]:[Sexo]]=$B59,IF(DATOS_[[AGRUP. VALOR. PTO.]:[AGRUP. VALOR. PTO.]]=$B57,IF(DATOS_[[Check Periodo Ref.]:[Check Periodo Ref.]]="Dentro",DATOS_[Conc.Sal.28]))))),
0)</f>
        <v>0</v>
      </c>
      <c r="AH59" s="111">
        <f t="array" ref="AH59">IFERROR(
MEDIAN((IF(DATOS_[[Sexo]:[Sexo]]=$B59,IF(DATOS_[[AGRUP. VALOR. PTO.]:[AGRUP. VALOR. PTO.]]=$B57,IF(DATOS_[[Check Periodo Ref.]:[Check Periodo Ref.]]="Dentro",DATOS_[Conc.Sal.29]))))),
0)</f>
        <v>0</v>
      </c>
      <c r="AI59" s="111">
        <f t="array" ref="AI59">IFERROR(
MEDIAN((IF(DATOS_[[Sexo]:[Sexo]]=$B59,IF(DATOS_[[AGRUP. VALOR. PTO.]:[AGRUP. VALOR. PTO.]]=$B57,IF(DATOS_[[Check Periodo Ref.]:[Check Periodo Ref.]]="Dentro",DATOS_[Conc.Sal.30]))))),
0)</f>
        <v>0</v>
      </c>
      <c r="AJ59" s="112">
        <f t="array" ref="AJ59">IFERROR(
MEDIAN(IF(DATOS_[Sexo]=$B59,IF(DATOS_[AGRUP. VALOR. PTO.]=$B57,IF(DATOS_[Check Periodo Ref.]="Dentro",DATOS_[Tot COMPL.SAL Ef],FALSE)))),
0)</f>
        <v>0</v>
      </c>
      <c r="AK59" s="113">
        <f t="array" ref="AK59">IFERROR(
MEDIAN(IF(DATOS_[Sexo]=$B59,IF(DATOS_[AGRUP. VALOR. PTO.]=$B57,IF(DATOS_[Check Periodo Ref.]="Dentro",DATOS_[TOTAL SALARIO Ef],FALSE)))),
0)</f>
        <v>0</v>
      </c>
      <c r="AL59" s="114">
        <f t="array" ref="AL59">IFERROR(
MEDIAN((IF(DATOS_[[Sexo]:[Sexo]]=$B59,IF(DATOS_[[AGRUP. VALOR. PTO.]:[AGRUP. VALOR. PTO.]]=$B57,IF(DATOS_[[Check Periodo Ref.]:[Check Periodo Ref.]]="Dentro",DATOS_[C.Extra.01]))))),
0)</f>
        <v>0</v>
      </c>
      <c r="AM59" s="114">
        <f t="array" ref="AM59">IFERROR(
MEDIAN((IF(DATOS_[[Sexo]:[Sexo]]=$B59,IF(DATOS_[[AGRUP. VALOR. PTO.]:[AGRUP. VALOR. PTO.]]=$B57,IF(DATOS_[[Check Periodo Ref.]:[Check Periodo Ref.]]="Dentro",DATOS_[C.Extra.02]))))),
0)</f>
        <v>0</v>
      </c>
      <c r="AN59" s="114">
        <f t="array" ref="AN59">IFERROR(
MEDIAN((IF(DATOS_[[Sexo]:[Sexo]]=$B59,IF(DATOS_[[AGRUP. VALOR. PTO.]:[AGRUP. VALOR. PTO.]]=$B57,IF(DATOS_[[Check Periodo Ref.]:[Check Periodo Ref.]]="Dentro",DATOS_[C.Extra.03]))))),
0)</f>
        <v>0</v>
      </c>
      <c r="AO59" s="114">
        <f t="array" ref="AO59">IFERROR(
MEDIAN((IF(DATOS_[[Sexo]:[Sexo]]=$B59,IF(DATOS_[[AGRUP. VALOR. PTO.]:[AGRUP. VALOR. PTO.]]=$B57,IF(DATOS_[[Check Periodo Ref.]:[Check Periodo Ref.]]="Dentro",DATOS_[C.Extra.04]))))),
0)</f>
        <v>0</v>
      </c>
      <c r="AP59" s="114">
        <f t="array" ref="AP59">IFERROR(
MEDIAN((IF(DATOS_[[Sexo]:[Sexo]]=$B59,IF(DATOS_[[AGRUP. VALOR. PTO.]:[AGRUP. VALOR. PTO.]]=$B57,IF(DATOS_[[Check Periodo Ref.]:[Check Periodo Ref.]]="Dentro",DATOS_[C.Extra.05]))))),
0)</f>
        <v>0</v>
      </c>
      <c r="AQ59" s="115">
        <f t="array" ref="AQ59">IFERROR(
MEDIAN(IF(DATOS_[Sexo]=$B59,IF(DATOS_[AGRUP. VALOR. PTO.]=$B57,IF(DATOS_[Check Periodo Ref.]="Dentro",DATOS_[Tot Extrasalarial Ef],FALSE)))),
0)</f>
        <v>0</v>
      </c>
      <c r="AR59" s="116">
        <f t="array" ref="AR59">IFERROR(
MEDIAN(IF(DATOS_[Sexo]=$B59,IF(DATOS_[AGRUP. VALOR. PTO.]=$B57,IF(DATOS_[Check Periodo Ref.]="Dentro",DATOS_[TOTAL Retrib Ef],FALSE)))),
0)</f>
        <v>0</v>
      </c>
    </row>
    <row r="60" spans="1:44" ht="17.25" thickBot="1" x14ac:dyDescent="0.35">
      <c r="A60" s="42" t="str">
        <f t="shared" ref="A60" si="63">+A61</f>
        <v>[ocultar]</v>
      </c>
      <c r="B60" s="40" t="s">
        <v>275</v>
      </c>
      <c r="C60" s="109"/>
      <c r="D60" s="41"/>
      <c r="E60" s="119" t="str">
        <f t="shared" ref="E60:AR60" si="64">IFERROR((E61-E62)/E61,"")</f>
        <v/>
      </c>
      <c r="F60" s="123" t="str">
        <f t="shared" si="64"/>
        <v/>
      </c>
      <c r="G60" s="123" t="str">
        <f t="shared" si="64"/>
        <v/>
      </c>
      <c r="H60" s="123" t="str">
        <f t="shared" si="64"/>
        <v/>
      </c>
      <c r="I60" s="123" t="str">
        <f t="shared" si="64"/>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2" t="str">
        <f t="shared" si="64"/>
        <v/>
      </c>
      <c r="W60" s="122" t="str">
        <f t="shared" si="64"/>
        <v/>
      </c>
      <c r="X60" s="122" t="str">
        <f t="shared" si="64"/>
        <v/>
      </c>
      <c r="Y60" s="122"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4" t="str">
        <f t="shared" si="64"/>
        <v/>
      </c>
      <c r="AK60" s="128" t="str">
        <f t="shared" si="64"/>
        <v/>
      </c>
      <c r="AL60" s="125" t="str">
        <f t="shared" si="64"/>
        <v/>
      </c>
      <c r="AM60" s="125" t="str">
        <f t="shared" si="64"/>
        <v/>
      </c>
      <c r="AN60" s="125" t="str">
        <f t="shared" si="64"/>
        <v/>
      </c>
      <c r="AO60" s="125" t="str">
        <f t="shared" si="64"/>
        <v/>
      </c>
      <c r="AP60" s="125" t="str">
        <f t="shared" si="64"/>
        <v/>
      </c>
      <c r="AQ60" s="126" t="str">
        <f t="shared" si="64"/>
        <v/>
      </c>
      <c r="AR60" s="127" t="str">
        <f t="shared" si="64"/>
        <v/>
      </c>
    </row>
    <row r="61" spans="1:44" x14ac:dyDescent="0.3">
      <c r="A61" s="42" t="str">
        <f t="shared" ref="A61" si="65">+IF(C61+C62=0,"[ocultar]","")</f>
        <v>[ocultar]</v>
      </c>
      <c r="B61" s="34" t="s">
        <v>162</v>
      </c>
      <c r="C61" s="33">
        <f t="array" ref="C61">SUM(IF($B61=DATOS_[Sexo],
IF($B60=DATOS_[AGRUP. VALOR. PTO.],
IF("Dentro"=DATOS_[Check Periodo Ref.],
1/(COUNTIFS(DATOS_[Sexo],$B61,DATOS_[AGRUP. VALOR. PTO.],$B60,DATOS_[Check Periodo Ref.],"Dentro",DATOS_[id],DATOS_[id]))))))</f>
        <v>0</v>
      </c>
      <c r="D61" s="35">
        <f>COUNTIFS(DATOS_[AGRUP. VALOR. PTO.],$B60,DATOS_[Sexo],$B61,DATOS_[Check Periodo Ref.],"Dentro")</f>
        <v>0</v>
      </c>
      <c r="E61" s="110">
        <f t="array" ref="E61">IFERROR(
MEDIAN(IF(DATOS_[Sexo]=$B61,IF(DATOS_[AGRUP. VALOR. PTO.]=$B60,IF(DATOS_[Check Periodo Ref.]="Dentro",DATOS_[SALARIO BASE Ef],FALSE)))),
0)</f>
        <v>0</v>
      </c>
      <c r="F61" s="111">
        <f t="array" ref="F61">IFERROR(
MEDIAN((IF(DATOS_[[Sexo]:[Sexo]]=$B61,IF(DATOS_[[AGRUP. VALOR. PTO.]:[AGRUP. VALOR. PTO.]]=$B60,IF(DATOS_[[Check Periodo Ref.]:[Check Periodo Ref.]]="Dentro",DATOS_[Conc.Sal.01]))))),
0)</f>
        <v>0</v>
      </c>
      <c r="G61" s="111">
        <f t="array" ref="G61">IFERROR(
MEDIAN((IF(DATOS_[[Sexo]:[Sexo]]=$B61,IF(DATOS_[[AGRUP. VALOR. PTO.]:[AGRUP. VALOR. PTO.]]=$B60,IF(DATOS_[[Check Periodo Ref.]:[Check Periodo Ref.]]="Dentro",DATOS_[Conc.Sal.02]))))),
0)</f>
        <v>0</v>
      </c>
      <c r="H61" s="111">
        <f t="array" ref="H61">IFERROR(
MEDIAN((IF(DATOS_[[Sexo]:[Sexo]]=$B61,IF(DATOS_[[AGRUP. VALOR. PTO.]:[AGRUP. VALOR. PTO.]]=$B60,IF(DATOS_[[Check Periodo Ref.]:[Check Periodo Ref.]]="Dentro",DATOS_[Conc.Sal.03]))))),
0)</f>
        <v>0</v>
      </c>
      <c r="I61" s="111">
        <f t="array" ref="I61">IFERROR(
MEDIAN((IF(DATOS_[[Sexo]:[Sexo]]=$B61,IF(DATOS_[[AGRUP. VALOR. PTO.]:[AGRUP. VALOR. PTO.]]=$B60,IF(DATOS_[[Check Periodo Ref.]:[Check Periodo Ref.]]="Dentro",DATOS_[Conc.Sal.04]))))),
0)</f>
        <v>0</v>
      </c>
      <c r="J61" s="111">
        <f t="array" ref="J61">IFERROR(
MEDIAN((IF(DATOS_[[Sexo]:[Sexo]]=$B61,IF(DATOS_[[AGRUP. VALOR. PTO.]:[AGRUP. VALOR. PTO.]]=$B60,IF(DATOS_[[Check Periodo Ref.]:[Check Periodo Ref.]]="Dentro",DATOS_[Conc.Sal.05]))))),
0)</f>
        <v>0</v>
      </c>
      <c r="K61" s="111">
        <f t="array" ref="K61">IFERROR(
MEDIAN((IF(DATOS_[[Sexo]:[Sexo]]=$B61,IF(DATOS_[[AGRUP. VALOR. PTO.]:[AGRUP. VALOR. PTO.]]=$B60,IF(DATOS_[[Check Periodo Ref.]:[Check Periodo Ref.]]="Dentro",DATOS_[Conc.Sal.06]))))),
0)</f>
        <v>0</v>
      </c>
      <c r="L61" s="111">
        <f t="array" ref="L61">IFERROR(
MEDIAN((IF(DATOS_[[Sexo]:[Sexo]]=$B61,IF(DATOS_[[AGRUP. VALOR. PTO.]:[AGRUP. VALOR. PTO.]]=$B60,IF(DATOS_[[Check Periodo Ref.]:[Check Periodo Ref.]]="Dentro",DATOS_[Conc.Sal.07]))))),
0)</f>
        <v>0</v>
      </c>
      <c r="M61" s="111">
        <f t="array" ref="M61">IFERROR(
MEDIAN((IF(DATOS_[[Sexo]:[Sexo]]=$B61,IF(DATOS_[[AGRUP. VALOR. PTO.]:[AGRUP. VALOR. PTO.]]=$B60,IF(DATOS_[[Check Periodo Ref.]:[Check Periodo Ref.]]="Dentro",DATOS_[Conc.Sal.08]))))),
0)</f>
        <v>0</v>
      </c>
      <c r="N61" s="111">
        <f t="array" ref="N61">IFERROR(
MEDIAN((IF(DATOS_[[Sexo]:[Sexo]]=$B61,IF(DATOS_[[AGRUP. VALOR. PTO.]:[AGRUP. VALOR. PTO.]]=$B60,IF(DATOS_[[Check Periodo Ref.]:[Check Periodo Ref.]]="Dentro",DATOS_[Conc.Sal.09]))))),
0)</f>
        <v>0</v>
      </c>
      <c r="O61" s="111">
        <f t="array" ref="O61">IFERROR(
MEDIAN((IF(DATOS_[[Sexo]:[Sexo]]=$B61,IF(DATOS_[[AGRUP. VALOR. PTO.]:[AGRUP. VALOR. PTO.]]=$B60,IF(DATOS_[[Check Periodo Ref.]:[Check Periodo Ref.]]="Dentro",DATOS_[Conc.Sal.10]))))),
0)</f>
        <v>0</v>
      </c>
      <c r="P61" s="111">
        <f t="array" ref="P61">IFERROR(
MEDIAN((IF(DATOS_[[Sexo]:[Sexo]]=$B61,IF(DATOS_[[AGRUP. VALOR. PTO.]:[AGRUP. VALOR. PTO.]]=$B60,IF(DATOS_[[Check Periodo Ref.]:[Check Periodo Ref.]]="Dentro",DATOS_[Conc.Sal.11]))))),
0)</f>
        <v>0</v>
      </c>
      <c r="Q61" s="111">
        <f t="array" ref="Q61">IFERROR(
MEDIAN((IF(DATOS_[[Sexo]:[Sexo]]=$B61,IF(DATOS_[[AGRUP. VALOR. PTO.]:[AGRUP. VALOR. PTO.]]=$B60,IF(DATOS_[[Check Periodo Ref.]:[Check Periodo Ref.]]="Dentro",DATOS_[Conc.Sal.12]))))),
0)</f>
        <v>0</v>
      </c>
      <c r="R61" s="111">
        <f t="array" ref="R61">IFERROR(
MEDIAN((IF(DATOS_[[Sexo]:[Sexo]]=$B61,IF(DATOS_[[AGRUP. VALOR. PTO.]:[AGRUP. VALOR. PTO.]]=$B60,IF(DATOS_[[Check Periodo Ref.]:[Check Periodo Ref.]]="Dentro",DATOS_[Conc.Sal.13]))))),
0)</f>
        <v>0</v>
      </c>
      <c r="S61" s="111">
        <f t="array" ref="S61">IFERROR(
MEDIAN((IF(DATOS_[[Sexo]:[Sexo]]=$B61,IF(DATOS_[[AGRUP. VALOR. PTO.]:[AGRUP. VALOR. PTO.]]=$B60,IF(DATOS_[[Check Periodo Ref.]:[Check Periodo Ref.]]="Dentro",DATOS_[Conc.Sal.14]))))),
0)</f>
        <v>0</v>
      </c>
      <c r="T61" s="111">
        <f t="array" ref="T61">IFERROR(
MEDIAN((IF(DATOS_[[Sexo]:[Sexo]]=$B61,IF(DATOS_[[AGRUP. VALOR. PTO.]:[AGRUP. VALOR. PTO.]]=$B60,IF(DATOS_[[Check Periodo Ref.]:[Check Periodo Ref.]]="Dentro",DATOS_[Conc.Sal.15]))))),
0)</f>
        <v>0</v>
      </c>
      <c r="U61" s="111">
        <f t="array" ref="U61">IFERROR(
MEDIAN((IF(DATOS_[[Sexo]:[Sexo]]=$B61,IF(DATOS_[[AGRUP. VALOR. PTO.]:[AGRUP. VALOR. PTO.]]=$B60,IF(DATOS_[[Check Periodo Ref.]:[Check Periodo Ref.]]="Dentro",DATOS_[Conc.Sal.16]))))),
0)</f>
        <v>0</v>
      </c>
      <c r="V61" s="111">
        <f t="array" ref="V61">IFERROR(
MEDIAN((IF(DATOS_[[Sexo]:[Sexo]]=$B61,IF(DATOS_[[AGRUP. VALOR. PTO.]:[AGRUP. VALOR. PTO.]]=$B60,IF(DATOS_[[Check Periodo Ref.]:[Check Periodo Ref.]]="Dentro",DATOS_[Conc.Sal.17]))))),
0)</f>
        <v>0</v>
      </c>
      <c r="W61" s="111">
        <f t="array" ref="W61">IFERROR(
MEDIAN((IF(DATOS_[[Sexo]:[Sexo]]=$B61,IF(DATOS_[[AGRUP. VALOR. PTO.]:[AGRUP. VALOR. PTO.]]=$B60,IF(DATOS_[[Check Periodo Ref.]:[Check Periodo Ref.]]="Dentro",DATOS_[Conc.Sal.18]))))),
0)</f>
        <v>0</v>
      </c>
      <c r="X61" s="111">
        <f t="array" ref="X61">IFERROR(
MEDIAN((IF(DATOS_[[Sexo]:[Sexo]]=$B61,IF(DATOS_[[AGRUP. VALOR. PTO.]:[AGRUP. VALOR. PTO.]]=$B60,IF(DATOS_[[Check Periodo Ref.]:[Check Periodo Ref.]]="Dentro",DATOS_[Conc.Sal.19]))))),
0)</f>
        <v>0</v>
      </c>
      <c r="Y61" s="111">
        <f t="array" ref="Y61">IFERROR(
MEDIAN((IF(DATOS_[[Sexo]:[Sexo]]=$B61,IF(DATOS_[[AGRUP. VALOR. PTO.]:[AGRUP. VALOR. PTO.]]=$B60,IF(DATOS_[[Check Periodo Ref.]:[Check Periodo Ref.]]="Dentro",DATOS_[Conc.Sal.20]))))),
0)</f>
        <v>0</v>
      </c>
      <c r="Z61" s="111">
        <f t="array" ref="Z61">IFERROR(
MEDIAN((IF(DATOS_[[Sexo]:[Sexo]]=$B61,IF(DATOS_[[AGRUP. VALOR. PTO.]:[AGRUP. VALOR. PTO.]]=$B60,IF(DATOS_[[Check Periodo Ref.]:[Check Periodo Ref.]]="Dentro",DATOS_[Conc.Sal.21]))))),
0)</f>
        <v>0</v>
      </c>
      <c r="AA61" s="111">
        <f t="array" ref="AA61">IFERROR(
MEDIAN((IF(DATOS_[[Sexo]:[Sexo]]=$B61,IF(DATOS_[[AGRUP. VALOR. PTO.]:[AGRUP. VALOR. PTO.]]=$B60,IF(DATOS_[[Check Periodo Ref.]:[Check Periodo Ref.]]="Dentro",DATOS_[Conc.Sal.22]))))),
0)</f>
        <v>0</v>
      </c>
      <c r="AB61" s="111">
        <f t="array" ref="AB61">IFERROR(
MEDIAN((IF(DATOS_[[Sexo]:[Sexo]]=$B61,IF(DATOS_[[AGRUP. VALOR. PTO.]:[AGRUP. VALOR. PTO.]]=$B60,IF(DATOS_[[Check Periodo Ref.]:[Check Periodo Ref.]]="Dentro",DATOS_[Conc.Sal.23]))))),
0)</f>
        <v>0</v>
      </c>
      <c r="AC61" s="111">
        <f t="array" ref="AC61">IFERROR(
MEDIAN((IF(DATOS_[[Sexo]:[Sexo]]=$B61,IF(DATOS_[[AGRUP. VALOR. PTO.]:[AGRUP. VALOR. PTO.]]=$B60,IF(DATOS_[[Check Periodo Ref.]:[Check Periodo Ref.]]="Dentro",DATOS_[Conc.Sal.24]))))),
0)</f>
        <v>0</v>
      </c>
      <c r="AD61" s="111">
        <f t="array" ref="AD61">IFERROR(
MEDIAN((IF(DATOS_[[Sexo]:[Sexo]]=$B61,IF(DATOS_[[AGRUP. VALOR. PTO.]:[AGRUP. VALOR. PTO.]]=$B60,IF(DATOS_[[Check Periodo Ref.]:[Check Periodo Ref.]]="Dentro",DATOS_[Conc.Sal.25]))))),
0)</f>
        <v>0</v>
      </c>
      <c r="AE61" s="111">
        <f t="array" ref="AE61">IFERROR(
MEDIAN((IF(DATOS_[[Sexo]:[Sexo]]=$B61,IF(DATOS_[[AGRUP. VALOR. PTO.]:[AGRUP. VALOR. PTO.]]=$B60,IF(DATOS_[[Check Periodo Ref.]:[Check Periodo Ref.]]="Dentro",DATOS_[Conc.Sal.26]))))),
0)</f>
        <v>0</v>
      </c>
      <c r="AF61" s="111">
        <f t="array" ref="AF61">IFERROR(
MEDIAN((IF(DATOS_[[Sexo]:[Sexo]]=$B61,IF(DATOS_[[AGRUP. VALOR. PTO.]:[AGRUP. VALOR. PTO.]]=$B60,IF(DATOS_[[Check Periodo Ref.]:[Check Periodo Ref.]]="Dentro",DATOS_[Conc.Sal.27]))))),
0)</f>
        <v>0</v>
      </c>
      <c r="AG61" s="111">
        <f t="array" ref="AG61">IFERROR(
MEDIAN((IF(DATOS_[[Sexo]:[Sexo]]=$B61,IF(DATOS_[[AGRUP. VALOR. PTO.]:[AGRUP. VALOR. PTO.]]=$B60,IF(DATOS_[[Check Periodo Ref.]:[Check Periodo Ref.]]="Dentro",DATOS_[Conc.Sal.28]))))),
0)</f>
        <v>0</v>
      </c>
      <c r="AH61" s="111">
        <f t="array" ref="AH61">IFERROR(
MEDIAN((IF(DATOS_[[Sexo]:[Sexo]]=$B61,IF(DATOS_[[AGRUP. VALOR. PTO.]:[AGRUP. VALOR. PTO.]]=$B60,IF(DATOS_[[Check Periodo Ref.]:[Check Periodo Ref.]]="Dentro",DATOS_[Conc.Sal.29]))))),
0)</f>
        <v>0</v>
      </c>
      <c r="AI61" s="111">
        <f t="array" ref="AI61">IFERROR(
MEDIAN((IF(DATOS_[[Sexo]:[Sexo]]=$B61,IF(DATOS_[[AGRUP. VALOR. PTO.]:[AGRUP. VALOR. PTO.]]=$B60,IF(DATOS_[[Check Periodo Ref.]:[Check Periodo Ref.]]="Dentro",DATOS_[Conc.Sal.30]))))),
0)</f>
        <v>0</v>
      </c>
      <c r="AJ61" s="112">
        <f t="array" ref="AJ61">IFERROR(
MEDIAN(IF(DATOS_[Sexo]=$B61,IF(DATOS_[AGRUP. VALOR. PTO.]=$B60,IF(DATOS_[Check Periodo Ref.]="Dentro",DATOS_[Tot COMPL.SAL Ef],FALSE)))),
0)</f>
        <v>0</v>
      </c>
      <c r="AK61" s="113">
        <f t="array" ref="AK61">IFERROR(
MEDIAN(IF(DATOS_[Sexo]=$B61,IF(DATOS_[AGRUP. VALOR. PTO.]=$B60,IF(DATOS_[Check Periodo Ref.]="Dentro",DATOS_[TOTAL SALARIO Ef],FALSE)))),
0)</f>
        <v>0</v>
      </c>
      <c r="AL61" s="114">
        <f t="array" ref="AL61">IFERROR(
MEDIAN((IF(DATOS_[[Sexo]:[Sexo]]=$B61,IF(DATOS_[[AGRUP. VALOR. PTO.]:[AGRUP. VALOR. PTO.]]=$B60,IF(DATOS_[[Check Periodo Ref.]:[Check Periodo Ref.]]="Dentro",DATOS_[C.Extra.01]))))),
0)</f>
        <v>0</v>
      </c>
      <c r="AM61" s="114">
        <f t="array" ref="AM61">IFERROR(
MEDIAN((IF(DATOS_[[Sexo]:[Sexo]]=$B61,IF(DATOS_[[AGRUP. VALOR. PTO.]:[AGRUP. VALOR. PTO.]]=$B60,IF(DATOS_[[Check Periodo Ref.]:[Check Periodo Ref.]]="Dentro",DATOS_[C.Extra.02]))))),
0)</f>
        <v>0</v>
      </c>
      <c r="AN61" s="114">
        <f t="array" ref="AN61">IFERROR(
MEDIAN((IF(DATOS_[[Sexo]:[Sexo]]=$B61,IF(DATOS_[[AGRUP. VALOR. PTO.]:[AGRUP. VALOR. PTO.]]=$B60,IF(DATOS_[[Check Periodo Ref.]:[Check Periodo Ref.]]="Dentro",DATOS_[C.Extra.03]))))),
0)</f>
        <v>0</v>
      </c>
      <c r="AO61" s="114">
        <f t="array" ref="AO61">IFERROR(
MEDIAN((IF(DATOS_[[Sexo]:[Sexo]]=$B61,IF(DATOS_[[AGRUP. VALOR. PTO.]:[AGRUP. VALOR. PTO.]]=$B60,IF(DATOS_[[Check Periodo Ref.]:[Check Periodo Ref.]]="Dentro",DATOS_[C.Extra.04]))))),
0)</f>
        <v>0</v>
      </c>
      <c r="AP61" s="114">
        <f t="array" ref="AP61">IFERROR(
MEDIAN((IF(DATOS_[[Sexo]:[Sexo]]=$B61,IF(DATOS_[[AGRUP. VALOR. PTO.]:[AGRUP. VALOR. PTO.]]=$B60,IF(DATOS_[[Check Periodo Ref.]:[Check Periodo Ref.]]="Dentro",DATOS_[C.Extra.05]))))),
0)</f>
        <v>0</v>
      </c>
      <c r="AQ61" s="115">
        <f t="array" ref="AQ61">IFERROR(
MEDIAN(IF(DATOS_[Sexo]=$B61,IF(DATOS_[AGRUP. VALOR. PTO.]=$B60,IF(DATOS_[Check Periodo Ref.]="Dentro",DATOS_[Tot Extrasalarial Ef],FALSE)))),
0)</f>
        <v>0</v>
      </c>
      <c r="AR61" s="116">
        <f t="array" ref="AR61">IFERROR(
MEDIAN(IF(DATOS_[Sexo]=$B61,IF(DATOS_[AGRUP. VALOR. PTO.]=$B60,IF(DATOS_[Check Periodo Ref.]="Dentro",DATOS_[TOTAL Retrib Ef],FALSE)))),
0)</f>
        <v>0</v>
      </c>
    </row>
    <row r="62" spans="1:44" x14ac:dyDescent="0.3">
      <c r="A62" s="42" t="str">
        <f t="shared" ref="A62" si="66">+A61</f>
        <v>[ocultar]</v>
      </c>
      <c r="B62" s="34" t="s">
        <v>163</v>
      </c>
      <c r="C62" s="33">
        <f t="array" ref="C62">SUM(IF($B62=DATOS_[Sexo],
IF($B60=DATOS_[AGRUP. VALOR. PTO.],
IF("Dentro"=DATOS_[Check Periodo Ref.],
1/(COUNTIFS(DATOS_[Sexo],$B62,DATOS_[AGRUP. VALOR. PTO.],$B60,DATOS_[Check Periodo Ref.],"Dentro",DATOS_[id],DATOS_[id]))))))</f>
        <v>0</v>
      </c>
      <c r="D62" s="35">
        <f>COUNTIFS(DATOS_[AGRUP. VALOR. PTO.],$B60,DATOS_[Sexo],$B62,DATOS_[Check Periodo Ref.],"Dentro")</f>
        <v>0</v>
      </c>
      <c r="E62" s="110">
        <f t="array" ref="E62">IFERROR(
MEDIAN(IF(DATOS_[Sexo]=$B62,IF(DATOS_[AGRUP. VALOR. PTO.]=$B60,IF(DATOS_[Check Periodo Ref.]="Dentro",DATOS_[SALARIO BASE Ef],FALSE)))),
0)</f>
        <v>0</v>
      </c>
      <c r="F62" s="111">
        <f t="array" ref="F62">IFERROR(
MEDIAN((IF(DATOS_[[Sexo]:[Sexo]]=$B62,IF(DATOS_[[AGRUP. VALOR. PTO.]:[AGRUP. VALOR. PTO.]]=$B60,IF(DATOS_[[Check Periodo Ref.]:[Check Periodo Ref.]]="Dentro",DATOS_[Conc.Sal.01]))))),
0)</f>
        <v>0</v>
      </c>
      <c r="G62" s="111">
        <f t="array" ref="G62">IFERROR(
MEDIAN((IF(DATOS_[[Sexo]:[Sexo]]=$B62,IF(DATOS_[[AGRUP. VALOR. PTO.]:[AGRUP. VALOR. PTO.]]=$B60,IF(DATOS_[[Check Periodo Ref.]:[Check Periodo Ref.]]="Dentro",DATOS_[Conc.Sal.02]))))),
0)</f>
        <v>0</v>
      </c>
      <c r="H62" s="111">
        <f t="array" ref="H62">IFERROR(
MEDIAN((IF(DATOS_[[Sexo]:[Sexo]]=$B62,IF(DATOS_[[AGRUP. VALOR. PTO.]:[AGRUP. VALOR. PTO.]]=$B60,IF(DATOS_[[Check Periodo Ref.]:[Check Periodo Ref.]]="Dentro",DATOS_[Conc.Sal.03]))))),
0)</f>
        <v>0</v>
      </c>
      <c r="I62" s="111">
        <f t="array" ref="I62">IFERROR(
MEDIAN((IF(DATOS_[[Sexo]:[Sexo]]=$B62,IF(DATOS_[[AGRUP. VALOR. PTO.]:[AGRUP. VALOR. PTO.]]=$B60,IF(DATOS_[[Check Periodo Ref.]:[Check Periodo Ref.]]="Dentro",DATOS_[Conc.Sal.04]))))),
0)</f>
        <v>0</v>
      </c>
      <c r="J62" s="111">
        <f t="array" ref="J62">IFERROR(
MEDIAN((IF(DATOS_[[Sexo]:[Sexo]]=$B62,IF(DATOS_[[AGRUP. VALOR. PTO.]:[AGRUP. VALOR. PTO.]]=$B60,IF(DATOS_[[Check Periodo Ref.]:[Check Periodo Ref.]]="Dentro",DATOS_[Conc.Sal.05]))))),
0)</f>
        <v>0</v>
      </c>
      <c r="K62" s="111">
        <f t="array" ref="K62">IFERROR(
MEDIAN((IF(DATOS_[[Sexo]:[Sexo]]=$B62,IF(DATOS_[[AGRUP. VALOR. PTO.]:[AGRUP. VALOR. PTO.]]=$B60,IF(DATOS_[[Check Periodo Ref.]:[Check Periodo Ref.]]="Dentro",DATOS_[Conc.Sal.06]))))),
0)</f>
        <v>0</v>
      </c>
      <c r="L62" s="111">
        <f t="array" ref="L62">IFERROR(
MEDIAN((IF(DATOS_[[Sexo]:[Sexo]]=$B62,IF(DATOS_[[AGRUP. VALOR. PTO.]:[AGRUP. VALOR. PTO.]]=$B60,IF(DATOS_[[Check Periodo Ref.]:[Check Periodo Ref.]]="Dentro",DATOS_[Conc.Sal.07]))))),
0)</f>
        <v>0</v>
      </c>
      <c r="M62" s="111">
        <f t="array" ref="M62">IFERROR(
MEDIAN((IF(DATOS_[[Sexo]:[Sexo]]=$B62,IF(DATOS_[[AGRUP. VALOR. PTO.]:[AGRUP. VALOR. PTO.]]=$B60,IF(DATOS_[[Check Periodo Ref.]:[Check Periodo Ref.]]="Dentro",DATOS_[Conc.Sal.08]))))),
0)</f>
        <v>0</v>
      </c>
      <c r="N62" s="111">
        <f t="array" ref="N62">IFERROR(
MEDIAN((IF(DATOS_[[Sexo]:[Sexo]]=$B62,IF(DATOS_[[AGRUP. VALOR. PTO.]:[AGRUP. VALOR. PTO.]]=$B60,IF(DATOS_[[Check Periodo Ref.]:[Check Periodo Ref.]]="Dentro",DATOS_[Conc.Sal.09]))))),
0)</f>
        <v>0</v>
      </c>
      <c r="O62" s="111">
        <f t="array" ref="O62">IFERROR(
MEDIAN((IF(DATOS_[[Sexo]:[Sexo]]=$B62,IF(DATOS_[[AGRUP. VALOR. PTO.]:[AGRUP. VALOR. PTO.]]=$B60,IF(DATOS_[[Check Periodo Ref.]:[Check Periodo Ref.]]="Dentro",DATOS_[Conc.Sal.10]))))),
0)</f>
        <v>0</v>
      </c>
      <c r="P62" s="111">
        <f t="array" ref="P62">IFERROR(
MEDIAN((IF(DATOS_[[Sexo]:[Sexo]]=$B62,IF(DATOS_[[AGRUP. VALOR. PTO.]:[AGRUP. VALOR. PTO.]]=$B60,IF(DATOS_[[Check Periodo Ref.]:[Check Periodo Ref.]]="Dentro",DATOS_[Conc.Sal.11]))))),
0)</f>
        <v>0</v>
      </c>
      <c r="Q62" s="111">
        <f t="array" ref="Q62">IFERROR(
MEDIAN((IF(DATOS_[[Sexo]:[Sexo]]=$B62,IF(DATOS_[[AGRUP. VALOR. PTO.]:[AGRUP. VALOR. PTO.]]=$B60,IF(DATOS_[[Check Periodo Ref.]:[Check Periodo Ref.]]="Dentro",DATOS_[Conc.Sal.12]))))),
0)</f>
        <v>0</v>
      </c>
      <c r="R62" s="111">
        <f t="array" ref="R62">IFERROR(
MEDIAN((IF(DATOS_[[Sexo]:[Sexo]]=$B62,IF(DATOS_[[AGRUP. VALOR. PTO.]:[AGRUP. VALOR. PTO.]]=$B60,IF(DATOS_[[Check Periodo Ref.]:[Check Periodo Ref.]]="Dentro",DATOS_[Conc.Sal.13]))))),
0)</f>
        <v>0</v>
      </c>
      <c r="S62" s="111">
        <f t="array" ref="S62">IFERROR(
MEDIAN((IF(DATOS_[[Sexo]:[Sexo]]=$B62,IF(DATOS_[[AGRUP. VALOR. PTO.]:[AGRUP. VALOR. PTO.]]=$B60,IF(DATOS_[[Check Periodo Ref.]:[Check Periodo Ref.]]="Dentro",DATOS_[Conc.Sal.14]))))),
0)</f>
        <v>0</v>
      </c>
      <c r="T62" s="111">
        <f t="array" ref="T62">IFERROR(
MEDIAN((IF(DATOS_[[Sexo]:[Sexo]]=$B62,IF(DATOS_[[AGRUP. VALOR. PTO.]:[AGRUP. VALOR. PTO.]]=$B60,IF(DATOS_[[Check Periodo Ref.]:[Check Periodo Ref.]]="Dentro",DATOS_[Conc.Sal.15]))))),
0)</f>
        <v>0</v>
      </c>
      <c r="U62" s="111">
        <f t="array" ref="U62">IFERROR(
MEDIAN((IF(DATOS_[[Sexo]:[Sexo]]=$B62,IF(DATOS_[[AGRUP. VALOR. PTO.]:[AGRUP. VALOR. PTO.]]=$B60,IF(DATOS_[[Check Periodo Ref.]:[Check Periodo Ref.]]="Dentro",DATOS_[Conc.Sal.16]))))),
0)</f>
        <v>0</v>
      </c>
      <c r="V62" s="111">
        <f t="array" ref="V62">IFERROR(
MEDIAN((IF(DATOS_[[Sexo]:[Sexo]]=$B62,IF(DATOS_[[AGRUP. VALOR. PTO.]:[AGRUP. VALOR. PTO.]]=$B60,IF(DATOS_[[Check Periodo Ref.]:[Check Periodo Ref.]]="Dentro",DATOS_[Conc.Sal.17]))))),
0)</f>
        <v>0</v>
      </c>
      <c r="W62" s="111">
        <f t="array" ref="W62">IFERROR(
MEDIAN((IF(DATOS_[[Sexo]:[Sexo]]=$B62,IF(DATOS_[[AGRUP. VALOR. PTO.]:[AGRUP. VALOR. PTO.]]=$B60,IF(DATOS_[[Check Periodo Ref.]:[Check Periodo Ref.]]="Dentro",DATOS_[Conc.Sal.18]))))),
0)</f>
        <v>0</v>
      </c>
      <c r="X62" s="111">
        <f t="array" ref="X62">IFERROR(
MEDIAN((IF(DATOS_[[Sexo]:[Sexo]]=$B62,IF(DATOS_[[AGRUP. VALOR. PTO.]:[AGRUP. VALOR. PTO.]]=$B60,IF(DATOS_[[Check Periodo Ref.]:[Check Periodo Ref.]]="Dentro",DATOS_[Conc.Sal.19]))))),
0)</f>
        <v>0</v>
      </c>
      <c r="Y62" s="111">
        <f t="array" ref="Y62">IFERROR(
MEDIAN((IF(DATOS_[[Sexo]:[Sexo]]=$B62,IF(DATOS_[[AGRUP. VALOR. PTO.]:[AGRUP. VALOR. PTO.]]=$B60,IF(DATOS_[[Check Periodo Ref.]:[Check Periodo Ref.]]="Dentro",DATOS_[Conc.Sal.20]))))),
0)</f>
        <v>0</v>
      </c>
      <c r="Z62" s="111">
        <f t="array" ref="Z62">IFERROR(
MEDIAN((IF(DATOS_[[Sexo]:[Sexo]]=$B62,IF(DATOS_[[AGRUP. VALOR. PTO.]:[AGRUP. VALOR. PTO.]]=$B60,IF(DATOS_[[Check Periodo Ref.]:[Check Periodo Ref.]]="Dentro",DATOS_[Conc.Sal.21]))))),
0)</f>
        <v>0</v>
      </c>
      <c r="AA62" s="111">
        <f t="array" ref="AA62">IFERROR(
MEDIAN((IF(DATOS_[[Sexo]:[Sexo]]=$B62,IF(DATOS_[[AGRUP. VALOR. PTO.]:[AGRUP. VALOR. PTO.]]=$B60,IF(DATOS_[[Check Periodo Ref.]:[Check Periodo Ref.]]="Dentro",DATOS_[Conc.Sal.22]))))),
0)</f>
        <v>0</v>
      </c>
      <c r="AB62" s="111">
        <f t="array" ref="AB62">IFERROR(
MEDIAN((IF(DATOS_[[Sexo]:[Sexo]]=$B62,IF(DATOS_[[AGRUP. VALOR. PTO.]:[AGRUP. VALOR. PTO.]]=$B60,IF(DATOS_[[Check Periodo Ref.]:[Check Periodo Ref.]]="Dentro",DATOS_[Conc.Sal.23]))))),
0)</f>
        <v>0</v>
      </c>
      <c r="AC62" s="111">
        <f t="array" ref="AC62">IFERROR(
MEDIAN((IF(DATOS_[[Sexo]:[Sexo]]=$B62,IF(DATOS_[[AGRUP. VALOR. PTO.]:[AGRUP. VALOR. PTO.]]=$B60,IF(DATOS_[[Check Periodo Ref.]:[Check Periodo Ref.]]="Dentro",DATOS_[Conc.Sal.24]))))),
0)</f>
        <v>0</v>
      </c>
      <c r="AD62" s="111">
        <f t="array" ref="AD62">IFERROR(
MEDIAN((IF(DATOS_[[Sexo]:[Sexo]]=$B62,IF(DATOS_[[AGRUP. VALOR. PTO.]:[AGRUP. VALOR. PTO.]]=$B60,IF(DATOS_[[Check Periodo Ref.]:[Check Periodo Ref.]]="Dentro",DATOS_[Conc.Sal.25]))))),
0)</f>
        <v>0</v>
      </c>
      <c r="AE62" s="111">
        <f t="array" ref="AE62">IFERROR(
MEDIAN((IF(DATOS_[[Sexo]:[Sexo]]=$B62,IF(DATOS_[[AGRUP. VALOR. PTO.]:[AGRUP. VALOR. PTO.]]=$B60,IF(DATOS_[[Check Periodo Ref.]:[Check Periodo Ref.]]="Dentro",DATOS_[Conc.Sal.26]))))),
0)</f>
        <v>0</v>
      </c>
      <c r="AF62" s="111">
        <f t="array" ref="AF62">IFERROR(
MEDIAN((IF(DATOS_[[Sexo]:[Sexo]]=$B62,IF(DATOS_[[AGRUP. VALOR. PTO.]:[AGRUP. VALOR. PTO.]]=$B60,IF(DATOS_[[Check Periodo Ref.]:[Check Periodo Ref.]]="Dentro",DATOS_[Conc.Sal.27]))))),
0)</f>
        <v>0</v>
      </c>
      <c r="AG62" s="111">
        <f t="array" ref="AG62">IFERROR(
MEDIAN((IF(DATOS_[[Sexo]:[Sexo]]=$B62,IF(DATOS_[[AGRUP. VALOR. PTO.]:[AGRUP. VALOR. PTO.]]=$B60,IF(DATOS_[[Check Periodo Ref.]:[Check Periodo Ref.]]="Dentro",DATOS_[Conc.Sal.28]))))),
0)</f>
        <v>0</v>
      </c>
      <c r="AH62" s="111">
        <f t="array" ref="AH62">IFERROR(
MEDIAN((IF(DATOS_[[Sexo]:[Sexo]]=$B62,IF(DATOS_[[AGRUP. VALOR. PTO.]:[AGRUP. VALOR. PTO.]]=$B60,IF(DATOS_[[Check Periodo Ref.]:[Check Periodo Ref.]]="Dentro",DATOS_[Conc.Sal.29]))))),
0)</f>
        <v>0</v>
      </c>
      <c r="AI62" s="111">
        <f t="array" ref="AI62">IFERROR(
MEDIAN((IF(DATOS_[[Sexo]:[Sexo]]=$B62,IF(DATOS_[[AGRUP. VALOR. PTO.]:[AGRUP. VALOR. PTO.]]=$B60,IF(DATOS_[[Check Periodo Ref.]:[Check Periodo Ref.]]="Dentro",DATOS_[Conc.Sal.30]))))),
0)</f>
        <v>0</v>
      </c>
      <c r="AJ62" s="112">
        <f t="array" ref="AJ62">IFERROR(
MEDIAN(IF(DATOS_[Sexo]=$B62,IF(DATOS_[AGRUP. VALOR. PTO.]=$B60,IF(DATOS_[Check Periodo Ref.]="Dentro",DATOS_[Tot COMPL.SAL Ef],FALSE)))),
0)</f>
        <v>0</v>
      </c>
      <c r="AK62" s="113">
        <f t="array" ref="AK62">IFERROR(
MEDIAN(IF(DATOS_[Sexo]=$B62,IF(DATOS_[AGRUP. VALOR. PTO.]=$B60,IF(DATOS_[Check Periodo Ref.]="Dentro",DATOS_[TOTAL SALARIO Ef],FALSE)))),
0)</f>
        <v>0</v>
      </c>
      <c r="AL62" s="114">
        <f t="array" ref="AL62">IFERROR(
MEDIAN((IF(DATOS_[[Sexo]:[Sexo]]=$B62,IF(DATOS_[[AGRUP. VALOR. PTO.]:[AGRUP. VALOR. PTO.]]=$B60,IF(DATOS_[[Check Periodo Ref.]:[Check Periodo Ref.]]="Dentro",DATOS_[C.Extra.01]))))),
0)</f>
        <v>0</v>
      </c>
      <c r="AM62" s="114">
        <f t="array" ref="AM62">IFERROR(
MEDIAN((IF(DATOS_[[Sexo]:[Sexo]]=$B62,IF(DATOS_[[AGRUP. VALOR. PTO.]:[AGRUP. VALOR. PTO.]]=$B60,IF(DATOS_[[Check Periodo Ref.]:[Check Periodo Ref.]]="Dentro",DATOS_[C.Extra.02]))))),
0)</f>
        <v>0</v>
      </c>
      <c r="AN62" s="114">
        <f t="array" ref="AN62">IFERROR(
MEDIAN((IF(DATOS_[[Sexo]:[Sexo]]=$B62,IF(DATOS_[[AGRUP. VALOR. PTO.]:[AGRUP. VALOR. PTO.]]=$B60,IF(DATOS_[[Check Periodo Ref.]:[Check Periodo Ref.]]="Dentro",DATOS_[C.Extra.03]))))),
0)</f>
        <v>0</v>
      </c>
      <c r="AO62" s="114">
        <f t="array" ref="AO62">IFERROR(
MEDIAN((IF(DATOS_[[Sexo]:[Sexo]]=$B62,IF(DATOS_[[AGRUP. VALOR. PTO.]:[AGRUP. VALOR. PTO.]]=$B60,IF(DATOS_[[Check Periodo Ref.]:[Check Periodo Ref.]]="Dentro",DATOS_[C.Extra.04]))))),
0)</f>
        <v>0</v>
      </c>
      <c r="AP62" s="114">
        <f t="array" ref="AP62">IFERROR(
MEDIAN((IF(DATOS_[[Sexo]:[Sexo]]=$B62,IF(DATOS_[[AGRUP. VALOR. PTO.]:[AGRUP. VALOR. PTO.]]=$B60,IF(DATOS_[[Check Periodo Ref.]:[Check Periodo Ref.]]="Dentro",DATOS_[C.Extra.05]))))),
0)</f>
        <v>0</v>
      </c>
      <c r="AQ62" s="115">
        <f t="array" ref="AQ62">IFERROR(
MEDIAN(IF(DATOS_[Sexo]=$B62,IF(DATOS_[AGRUP. VALOR. PTO.]=$B60,IF(DATOS_[Check Periodo Ref.]="Dentro",DATOS_[Tot Extrasalarial Ef],FALSE)))),
0)</f>
        <v>0</v>
      </c>
      <c r="AR62" s="116">
        <f t="array" ref="AR62">IFERROR(
MEDIAN(IF(DATOS_[Sexo]=$B62,IF(DATOS_[AGRUP. VALOR. PTO.]=$B60,IF(DATOS_[Check Periodo Ref.]="Dentro",DATOS_[TOTAL Retrib Ef],FALSE)))),
0)</f>
        <v>0</v>
      </c>
    </row>
    <row r="63" spans="1:44" ht="17.25" thickBot="1" x14ac:dyDescent="0.35">
      <c r="A63" s="42" t="str">
        <f t="shared" ref="A63" si="67">+A64</f>
        <v>[ocultar]</v>
      </c>
      <c r="B63" s="40" t="s">
        <v>276</v>
      </c>
      <c r="C63" s="109"/>
      <c r="D63" s="41"/>
      <c r="E63" s="119" t="str">
        <f t="shared" ref="E63:AR63" si="68">IFERROR((E64-E65)/E64,"")</f>
        <v/>
      </c>
      <c r="F63" s="123" t="str">
        <f t="shared" si="68"/>
        <v/>
      </c>
      <c r="G63" s="123" t="str">
        <f t="shared" si="68"/>
        <v/>
      </c>
      <c r="H63" s="123" t="str">
        <f t="shared" si="68"/>
        <v/>
      </c>
      <c r="I63" s="123" t="str">
        <f t="shared" si="68"/>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2" t="str">
        <f t="shared" si="68"/>
        <v/>
      </c>
      <c r="W63" s="122" t="str">
        <f t="shared" si="68"/>
        <v/>
      </c>
      <c r="X63" s="122" t="str">
        <f t="shared" si="68"/>
        <v/>
      </c>
      <c r="Y63" s="122"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4" t="str">
        <f t="shared" si="68"/>
        <v/>
      </c>
      <c r="AK63" s="128" t="str">
        <f t="shared" si="68"/>
        <v/>
      </c>
      <c r="AL63" s="125" t="str">
        <f t="shared" si="68"/>
        <v/>
      </c>
      <c r="AM63" s="125" t="str">
        <f t="shared" si="68"/>
        <v/>
      </c>
      <c r="AN63" s="125" t="str">
        <f t="shared" si="68"/>
        <v/>
      </c>
      <c r="AO63" s="125" t="str">
        <f t="shared" si="68"/>
        <v/>
      </c>
      <c r="AP63" s="125" t="str">
        <f t="shared" si="68"/>
        <v/>
      </c>
      <c r="AQ63" s="126" t="str">
        <f t="shared" si="68"/>
        <v/>
      </c>
      <c r="AR63" s="127" t="str">
        <f t="shared" si="68"/>
        <v/>
      </c>
    </row>
    <row r="64" spans="1:44" x14ac:dyDescent="0.3">
      <c r="A64" s="42" t="str">
        <f t="shared" ref="A64" si="69">+IF(C64+C65=0,"[ocultar]","")</f>
        <v>[ocultar]</v>
      </c>
      <c r="B64" s="34" t="s">
        <v>162</v>
      </c>
      <c r="C64" s="33">
        <f t="array" ref="C64">SUM(IF($B64=DATOS_[Sexo],
IF($B63=DATOS_[AGRUP. VALOR. PTO.],
IF("Dentro"=DATOS_[Check Periodo Ref.],
1/(COUNTIFS(DATOS_[Sexo],$B64,DATOS_[AGRUP. VALOR. PTO.],$B63,DATOS_[Check Periodo Ref.],"Dentro",DATOS_[id],DATOS_[id]))))))</f>
        <v>0</v>
      </c>
      <c r="D64" s="35">
        <f>COUNTIFS(DATOS_[AGRUP. VALOR. PTO.],$B63,DATOS_[Sexo],$B64,DATOS_[Check Periodo Ref.],"Dentro")</f>
        <v>0</v>
      </c>
      <c r="E64" s="110">
        <f t="array" ref="E64">IFERROR(
MEDIAN(IF(DATOS_[Sexo]=$B64,IF(DATOS_[AGRUP. VALOR. PTO.]=$B63,IF(DATOS_[Check Periodo Ref.]="Dentro",DATOS_[SALARIO BASE Ef],FALSE)))),
0)</f>
        <v>0</v>
      </c>
      <c r="F64" s="111">
        <f t="array" ref="F64">IFERROR(
MEDIAN((IF(DATOS_[[Sexo]:[Sexo]]=$B64,IF(DATOS_[[AGRUP. VALOR. PTO.]:[AGRUP. VALOR. PTO.]]=$B63,IF(DATOS_[[Check Periodo Ref.]:[Check Periodo Ref.]]="Dentro",DATOS_[Conc.Sal.01]))))),
0)</f>
        <v>0</v>
      </c>
      <c r="G64" s="111">
        <f t="array" ref="G64">IFERROR(
MEDIAN((IF(DATOS_[[Sexo]:[Sexo]]=$B64,IF(DATOS_[[AGRUP. VALOR. PTO.]:[AGRUP. VALOR. PTO.]]=$B63,IF(DATOS_[[Check Periodo Ref.]:[Check Periodo Ref.]]="Dentro",DATOS_[Conc.Sal.02]))))),
0)</f>
        <v>0</v>
      </c>
      <c r="H64" s="111">
        <f t="array" ref="H64">IFERROR(
MEDIAN((IF(DATOS_[[Sexo]:[Sexo]]=$B64,IF(DATOS_[[AGRUP. VALOR. PTO.]:[AGRUP. VALOR. PTO.]]=$B63,IF(DATOS_[[Check Periodo Ref.]:[Check Periodo Ref.]]="Dentro",DATOS_[Conc.Sal.03]))))),
0)</f>
        <v>0</v>
      </c>
      <c r="I64" s="111">
        <f t="array" ref="I64">IFERROR(
MEDIAN((IF(DATOS_[[Sexo]:[Sexo]]=$B64,IF(DATOS_[[AGRUP. VALOR. PTO.]:[AGRUP. VALOR. PTO.]]=$B63,IF(DATOS_[[Check Periodo Ref.]:[Check Periodo Ref.]]="Dentro",DATOS_[Conc.Sal.04]))))),
0)</f>
        <v>0</v>
      </c>
      <c r="J64" s="111">
        <f t="array" ref="J64">IFERROR(
MEDIAN((IF(DATOS_[[Sexo]:[Sexo]]=$B64,IF(DATOS_[[AGRUP. VALOR. PTO.]:[AGRUP. VALOR. PTO.]]=$B63,IF(DATOS_[[Check Periodo Ref.]:[Check Periodo Ref.]]="Dentro",DATOS_[Conc.Sal.05]))))),
0)</f>
        <v>0</v>
      </c>
      <c r="K64" s="111">
        <f t="array" ref="K64">IFERROR(
MEDIAN((IF(DATOS_[[Sexo]:[Sexo]]=$B64,IF(DATOS_[[AGRUP. VALOR. PTO.]:[AGRUP. VALOR. PTO.]]=$B63,IF(DATOS_[[Check Periodo Ref.]:[Check Periodo Ref.]]="Dentro",DATOS_[Conc.Sal.06]))))),
0)</f>
        <v>0</v>
      </c>
      <c r="L64" s="111">
        <f t="array" ref="L64">IFERROR(
MEDIAN((IF(DATOS_[[Sexo]:[Sexo]]=$B64,IF(DATOS_[[AGRUP. VALOR. PTO.]:[AGRUP. VALOR. PTO.]]=$B63,IF(DATOS_[[Check Periodo Ref.]:[Check Periodo Ref.]]="Dentro",DATOS_[Conc.Sal.07]))))),
0)</f>
        <v>0</v>
      </c>
      <c r="M64" s="111">
        <f t="array" ref="M64">IFERROR(
MEDIAN((IF(DATOS_[[Sexo]:[Sexo]]=$B64,IF(DATOS_[[AGRUP. VALOR. PTO.]:[AGRUP. VALOR. PTO.]]=$B63,IF(DATOS_[[Check Periodo Ref.]:[Check Periodo Ref.]]="Dentro",DATOS_[Conc.Sal.08]))))),
0)</f>
        <v>0</v>
      </c>
      <c r="N64" s="111">
        <f t="array" ref="N64">IFERROR(
MEDIAN((IF(DATOS_[[Sexo]:[Sexo]]=$B64,IF(DATOS_[[AGRUP. VALOR. PTO.]:[AGRUP. VALOR. PTO.]]=$B63,IF(DATOS_[[Check Periodo Ref.]:[Check Periodo Ref.]]="Dentro",DATOS_[Conc.Sal.09]))))),
0)</f>
        <v>0</v>
      </c>
      <c r="O64" s="111">
        <f t="array" ref="O64">IFERROR(
MEDIAN((IF(DATOS_[[Sexo]:[Sexo]]=$B64,IF(DATOS_[[AGRUP. VALOR. PTO.]:[AGRUP. VALOR. PTO.]]=$B63,IF(DATOS_[[Check Periodo Ref.]:[Check Periodo Ref.]]="Dentro",DATOS_[Conc.Sal.10]))))),
0)</f>
        <v>0</v>
      </c>
      <c r="P64" s="111">
        <f t="array" ref="P64">IFERROR(
MEDIAN((IF(DATOS_[[Sexo]:[Sexo]]=$B64,IF(DATOS_[[AGRUP. VALOR. PTO.]:[AGRUP. VALOR. PTO.]]=$B63,IF(DATOS_[[Check Periodo Ref.]:[Check Periodo Ref.]]="Dentro",DATOS_[Conc.Sal.11]))))),
0)</f>
        <v>0</v>
      </c>
      <c r="Q64" s="111">
        <f t="array" ref="Q64">IFERROR(
MEDIAN((IF(DATOS_[[Sexo]:[Sexo]]=$B64,IF(DATOS_[[AGRUP. VALOR. PTO.]:[AGRUP. VALOR. PTO.]]=$B63,IF(DATOS_[[Check Periodo Ref.]:[Check Periodo Ref.]]="Dentro",DATOS_[Conc.Sal.12]))))),
0)</f>
        <v>0</v>
      </c>
      <c r="R64" s="111">
        <f t="array" ref="R64">IFERROR(
MEDIAN((IF(DATOS_[[Sexo]:[Sexo]]=$B64,IF(DATOS_[[AGRUP. VALOR. PTO.]:[AGRUP. VALOR. PTO.]]=$B63,IF(DATOS_[[Check Periodo Ref.]:[Check Periodo Ref.]]="Dentro",DATOS_[Conc.Sal.13]))))),
0)</f>
        <v>0</v>
      </c>
      <c r="S64" s="111">
        <f t="array" ref="S64">IFERROR(
MEDIAN((IF(DATOS_[[Sexo]:[Sexo]]=$B64,IF(DATOS_[[AGRUP. VALOR. PTO.]:[AGRUP. VALOR. PTO.]]=$B63,IF(DATOS_[[Check Periodo Ref.]:[Check Periodo Ref.]]="Dentro",DATOS_[Conc.Sal.14]))))),
0)</f>
        <v>0</v>
      </c>
      <c r="T64" s="111">
        <f t="array" ref="T64">IFERROR(
MEDIAN((IF(DATOS_[[Sexo]:[Sexo]]=$B64,IF(DATOS_[[AGRUP. VALOR. PTO.]:[AGRUP. VALOR. PTO.]]=$B63,IF(DATOS_[[Check Periodo Ref.]:[Check Periodo Ref.]]="Dentro",DATOS_[Conc.Sal.15]))))),
0)</f>
        <v>0</v>
      </c>
      <c r="U64" s="111">
        <f t="array" ref="U64">IFERROR(
MEDIAN((IF(DATOS_[[Sexo]:[Sexo]]=$B64,IF(DATOS_[[AGRUP. VALOR. PTO.]:[AGRUP. VALOR. PTO.]]=$B63,IF(DATOS_[[Check Periodo Ref.]:[Check Periodo Ref.]]="Dentro",DATOS_[Conc.Sal.16]))))),
0)</f>
        <v>0</v>
      </c>
      <c r="V64" s="111">
        <f t="array" ref="V64">IFERROR(
MEDIAN((IF(DATOS_[[Sexo]:[Sexo]]=$B64,IF(DATOS_[[AGRUP. VALOR. PTO.]:[AGRUP. VALOR. PTO.]]=$B63,IF(DATOS_[[Check Periodo Ref.]:[Check Periodo Ref.]]="Dentro",DATOS_[Conc.Sal.17]))))),
0)</f>
        <v>0</v>
      </c>
      <c r="W64" s="111">
        <f t="array" ref="W64">IFERROR(
MEDIAN((IF(DATOS_[[Sexo]:[Sexo]]=$B64,IF(DATOS_[[AGRUP. VALOR. PTO.]:[AGRUP. VALOR. PTO.]]=$B63,IF(DATOS_[[Check Periodo Ref.]:[Check Periodo Ref.]]="Dentro",DATOS_[Conc.Sal.18]))))),
0)</f>
        <v>0</v>
      </c>
      <c r="X64" s="111">
        <f t="array" ref="X64">IFERROR(
MEDIAN((IF(DATOS_[[Sexo]:[Sexo]]=$B64,IF(DATOS_[[AGRUP. VALOR. PTO.]:[AGRUP. VALOR. PTO.]]=$B63,IF(DATOS_[[Check Periodo Ref.]:[Check Periodo Ref.]]="Dentro",DATOS_[Conc.Sal.19]))))),
0)</f>
        <v>0</v>
      </c>
      <c r="Y64" s="111">
        <f t="array" ref="Y64">IFERROR(
MEDIAN((IF(DATOS_[[Sexo]:[Sexo]]=$B64,IF(DATOS_[[AGRUP. VALOR. PTO.]:[AGRUP. VALOR. PTO.]]=$B63,IF(DATOS_[[Check Periodo Ref.]:[Check Periodo Ref.]]="Dentro",DATOS_[Conc.Sal.20]))))),
0)</f>
        <v>0</v>
      </c>
      <c r="Z64" s="111">
        <f t="array" ref="Z64">IFERROR(
MEDIAN((IF(DATOS_[[Sexo]:[Sexo]]=$B64,IF(DATOS_[[AGRUP. VALOR. PTO.]:[AGRUP. VALOR. PTO.]]=$B63,IF(DATOS_[[Check Periodo Ref.]:[Check Periodo Ref.]]="Dentro",DATOS_[Conc.Sal.21]))))),
0)</f>
        <v>0</v>
      </c>
      <c r="AA64" s="111">
        <f t="array" ref="AA64">IFERROR(
MEDIAN((IF(DATOS_[[Sexo]:[Sexo]]=$B64,IF(DATOS_[[AGRUP. VALOR. PTO.]:[AGRUP. VALOR. PTO.]]=$B63,IF(DATOS_[[Check Periodo Ref.]:[Check Periodo Ref.]]="Dentro",DATOS_[Conc.Sal.22]))))),
0)</f>
        <v>0</v>
      </c>
      <c r="AB64" s="111">
        <f t="array" ref="AB64">IFERROR(
MEDIAN((IF(DATOS_[[Sexo]:[Sexo]]=$B64,IF(DATOS_[[AGRUP. VALOR. PTO.]:[AGRUP. VALOR. PTO.]]=$B63,IF(DATOS_[[Check Periodo Ref.]:[Check Periodo Ref.]]="Dentro",DATOS_[Conc.Sal.23]))))),
0)</f>
        <v>0</v>
      </c>
      <c r="AC64" s="111">
        <f t="array" ref="AC64">IFERROR(
MEDIAN((IF(DATOS_[[Sexo]:[Sexo]]=$B64,IF(DATOS_[[AGRUP. VALOR. PTO.]:[AGRUP. VALOR. PTO.]]=$B63,IF(DATOS_[[Check Periodo Ref.]:[Check Periodo Ref.]]="Dentro",DATOS_[Conc.Sal.24]))))),
0)</f>
        <v>0</v>
      </c>
      <c r="AD64" s="111">
        <f t="array" ref="AD64">IFERROR(
MEDIAN((IF(DATOS_[[Sexo]:[Sexo]]=$B64,IF(DATOS_[[AGRUP. VALOR. PTO.]:[AGRUP. VALOR. PTO.]]=$B63,IF(DATOS_[[Check Periodo Ref.]:[Check Periodo Ref.]]="Dentro",DATOS_[Conc.Sal.25]))))),
0)</f>
        <v>0</v>
      </c>
      <c r="AE64" s="111">
        <f t="array" ref="AE64">IFERROR(
MEDIAN((IF(DATOS_[[Sexo]:[Sexo]]=$B64,IF(DATOS_[[AGRUP. VALOR. PTO.]:[AGRUP. VALOR. PTO.]]=$B63,IF(DATOS_[[Check Periodo Ref.]:[Check Periodo Ref.]]="Dentro",DATOS_[Conc.Sal.26]))))),
0)</f>
        <v>0</v>
      </c>
      <c r="AF64" s="111">
        <f t="array" ref="AF64">IFERROR(
MEDIAN((IF(DATOS_[[Sexo]:[Sexo]]=$B64,IF(DATOS_[[AGRUP. VALOR. PTO.]:[AGRUP. VALOR. PTO.]]=$B63,IF(DATOS_[[Check Periodo Ref.]:[Check Periodo Ref.]]="Dentro",DATOS_[Conc.Sal.27]))))),
0)</f>
        <v>0</v>
      </c>
      <c r="AG64" s="111">
        <f t="array" ref="AG64">IFERROR(
MEDIAN((IF(DATOS_[[Sexo]:[Sexo]]=$B64,IF(DATOS_[[AGRUP. VALOR. PTO.]:[AGRUP. VALOR. PTO.]]=$B63,IF(DATOS_[[Check Periodo Ref.]:[Check Periodo Ref.]]="Dentro",DATOS_[Conc.Sal.28]))))),
0)</f>
        <v>0</v>
      </c>
      <c r="AH64" s="111">
        <f t="array" ref="AH64">IFERROR(
MEDIAN((IF(DATOS_[[Sexo]:[Sexo]]=$B64,IF(DATOS_[[AGRUP. VALOR. PTO.]:[AGRUP. VALOR. PTO.]]=$B63,IF(DATOS_[[Check Periodo Ref.]:[Check Periodo Ref.]]="Dentro",DATOS_[Conc.Sal.29]))))),
0)</f>
        <v>0</v>
      </c>
      <c r="AI64" s="111">
        <f t="array" ref="AI64">IFERROR(
MEDIAN((IF(DATOS_[[Sexo]:[Sexo]]=$B64,IF(DATOS_[[AGRUP. VALOR. PTO.]:[AGRUP. VALOR. PTO.]]=$B63,IF(DATOS_[[Check Periodo Ref.]:[Check Periodo Ref.]]="Dentro",DATOS_[Conc.Sal.30]))))),
0)</f>
        <v>0</v>
      </c>
      <c r="AJ64" s="112">
        <f t="array" ref="AJ64">IFERROR(
MEDIAN(IF(DATOS_[Sexo]=$B64,IF(DATOS_[AGRUP. VALOR. PTO.]=$B63,IF(DATOS_[Check Periodo Ref.]="Dentro",DATOS_[Tot COMPL.SAL Ef],FALSE)))),
0)</f>
        <v>0</v>
      </c>
      <c r="AK64" s="113">
        <f t="array" ref="AK64">IFERROR(
MEDIAN(IF(DATOS_[Sexo]=$B64,IF(DATOS_[AGRUP. VALOR. PTO.]=$B63,IF(DATOS_[Check Periodo Ref.]="Dentro",DATOS_[TOTAL SALARIO Ef],FALSE)))),
0)</f>
        <v>0</v>
      </c>
      <c r="AL64" s="114">
        <f t="array" ref="AL64">IFERROR(
MEDIAN((IF(DATOS_[[Sexo]:[Sexo]]=$B64,IF(DATOS_[[AGRUP. VALOR. PTO.]:[AGRUP. VALOR. PTO.]]=$B63,IF(DATOS_[[Check Periodo Ref.]:[Check Periodo Ref.]]="Dentro",DATOS_[C.Extra.01]))))),
0)</f>
        <v>0</v>
      </c>
      <c r="AM64" s="114">
        <f t="array" ref="AM64">IFERROR(
MEDIAN((IF(DATOS_[[Sexo]:[Sexo]]=$B64,IF(DATOS_[[AGRUP. VALOR. PTO.]:[AGRUP. VALOR. PTO.]]=$B63,IF(DATOS_[[Check Periodo Ref.]:[Check Periodo Ref.]]="Dentro",DATOS_[C.Extra.02]))))),
0)</f>
        <v>0</v>
      </c>
      <c r="AN64" s="114">
        <f t="array" ref="AN64">IFERROR(
MEDIAN((IF(DATOS_[[Sexo]:[Sexo]]=$B64,IF(DATOS_[[AGRUP. VALOR. PTO.]:[AGRUP. VALOR. PTO.]]=$B63,IF(DATOS_[[Check Periodo Ref.]:[Check Periodo Ref.]]="Dentro",DATOS_[C.Extra.03]))))),
0)</f>
        <v>0</v>
      </c>
      <c r="AO64" s="114">
        <f t="array" ref="AO64">IFERROR(
MEDIAN((IF(DATOS_[[Sexo]:[Sexo]]=$B64,IF(DATOS_[[AGRUP. VALOR. PTO.]:[AGRUP. VALOR. PTO.]]=$B63,IF(DATOS_[[Check Periodo Ref.]:[Check Periodo Ref.]]="Dentro",DATOS_[C.Extra.04]))))),
0)</f>
        <v>0</v>
      </c>
      <c r="AP64" s="114">
        <f t="array" ref="AP64">IFERROR(
MEDIAN((IF(DATOS_[[Sexo]:[Sexo]]=$B64,IF(DATOS_[[AGRUP. VALOR. PTO.]:[AGRUP. VALOR. PTO.]]=$B63,IF(DATOS_[[Check Periodo Ref.]:[Check Periodo Ref.]]="Dentro",DATOS_[C.Extra.05]))))),
0)</f>
        <v>0</v>
      </c>
      <c r="AQ64" s="115">
        <f t="array" ref="AQ64">IFERROR(
MEDIAN(IF(DATOS_[Sexo]=$B64,IF(DATOS_[AGRUP. VALOR. PTO.]=$B63,IF(DATOS_[Check Periodo Ref.]="Dentro",DATOS_[Tot Extrasalarial Ef],FALSE)))),
0)</f>
        <v>0</v>
      </c>
      <c r="AR64" s="116">
        <f t="array" ref="AR64">IFERROR(
MEDIAN(IF(DATOS_[Sexo]=$B64,IF(DATOS_[AGRUP. VALOR. PTO.]=$B63,IF(DATOS_[Check Periodo Ref.]="Dentro",DATOS_[TOTAL Retrib Ef],FALSE)))),
0)</f>
        <v>0</v>
      </c>
    </row>
    <row r="65" spans="1:44" x14ac:dyDescent="0.3">
      <c r="A65" s="42" t="str">
        <f t="shared" ref="A65" si="70">+A64</f>
        <v>[ocultar]</v>
      </c>
      <c r="B65" s="34" t="s">
        <v>163</v>
      </c>
      <c r="C65" s="33">
        <f t="array" ref="C65">SUM(IF($B65=DATOS_[Sexo],
IF($B63=DATOS_[AGRUP. VALOR. PTO.],
IF("Dentro"=DATOS_[Check Periodo Ref.],
1/(COUNTIFS(DATOS_[Sexo],$B65,DATOS_[AGRUP. VALOR. PTO.],$B63,DATOS_[Check Periodo Ref.],"Dentro",DATOS_[id],DATOS_[id]))))))</f>
        <v>0</v>
      </c>
      <c r="D65" s="35">
        <f>COUNTIFS(DATOS_[AGRUP. VALOR. PTO.],$B63,DATOS_[Sexo],$B65,DATOS_[Check Periodo Ref.],"Dentro")</f>
        <v>0</v>
      </c>
      <c r="E65" s="110">
        <f t="array" ref="E65">IFERROR(
MEDIAN(IF(DATOS_[Sexo]=$B65,IF(DATOS_[AGRUP. VALOR. PTO.]=$B63,IF(DATOS_[Check Periodo Ref.]="Dentro",DATOS_[SALARIO BASE Ef],FALSE)))),
0)</f>
        <v>0</v>
      </c>
      <c r="F65" s="111">
        <f t="array" ref="F65">IFERROR(
MEDIAN((IF(DATOS_[[Sexo]:[Sexo]]=$B65,IF(DATOS_[[AGRUP. VALOR. PTO.]:[AGRUP. VALOR. PTO.]]=$B63,IF(DATOS_[[Check Periodo Ref.]:[Check Periodo Ref.]]="Dentro",DATOS_[Conc.Sal.01]))))),
0)</f>
        <v>0</v>
      </c>
      <c r="G65" s="111">
        <f t="array" ref="G65">IFERROR(
MEDIAN((IF(DATOS_[[Sexo]:[Sexo]]=$B65,IF(DATOS_[[AGRUP. VALOR. PTO.]:[AGRUP. VALOR. PTO.]]=$B63,IF(DATOS_[[Check Periodo Ref.]:[Check Periodo Ref.]]="Dentro",DATOS_[Conc.Sal.02]))))),
0)</f>
        <v>0</v>
      </c>
      <c r="H65" s="111">
        <f t="array" ref="H65">IFERROR(
MEDIAN((IF(DATOS_[[Sexo]:[Sexo]]=$B65,IF(DATOS_[[AGRUP. VALOR. PTO.]:[AGRUP. VALOR. PTO.]]=$B63,IF(DATOS_[[Check Periodo Ref.]:[Check Periodo Ref.]]="Dentro",DATOS_[Conc.Sal.03]))))),
0)</f>
        <v>0</v>
      </c>
      <c r="I65" s="111">
        <f t="array" ref="I65">IFERROR(
MEDIAN((IF(DATOS_[[Sexo]:[Sexo]]=$B65,IF(DATOS_[[AGRUP. VALOR. PTO.]:[AGRUP. VALOR. PTO.]]=$B63,IF(DATOS_[[Check Periodo Ref.]:[Check Periodo Ref.]]="Dentro",DATOS_[Conc.Sal.04]))))),
0)</f>
        <v>0</v>
      </c>
      <c r="J65" s="111">
        <f t="array" ref="J65">IFERROR(
MEDIAN((IF(DATOS_[[Sexo]:[Sexo]]=$B65,IF(DATOS_[[AGRUP. VALOR. PTO.]:[AGRUP. VALOR. PTO.]]=$B63,IF(DATOS_[[Check Periodo Ref.]:[Check Periodo Ref.]]="Dentro",DATOS_[Conc.Sal.05]))))),
0)</f>
        <v>0</v>
      </c>
      <c r="K65" s="111">
        <f t="array" ref="K65">IFERROR(
MEDIAN((IF(DATOS_[[Sexo]:[Sexo]]=$B65,IF(DATOS_[[AGRUP. VALOR. PTO.]:[AGRUP. VALOR. PTO.]]=$B63,IF(DATOS_[[Check Periodo Ref.]:[Check Periodo Ref.]]="Dentro",DATOS_[Conc.Sal.06]))))),
0)</f>
        <v>0</v>
      </c>
      <c r="L65" s="111">
        <f t="array" ref="L65">IFERROR(
MEDIAN((IF(DATOS_[[Sexo]:[Sexo]]=$B65,IF(DATOS_[[AGRUP. VALOR. PTO.]:[AGRUP. VALOR. PTO.]]=$B63,IF(DATOS_[[Check Periodo Ref.]:[Check Periodo Ref.]]="Dentro",DATOS_[Conc.Sal.07]))))),
0)</f>
        <v>0</v>
      </c>
      <c r="M65" s="111">
        <f t="array" ref="M65">IFERROR(
MEDIAN((IF(DATOS_[[Sexo]:[Sexo]]=$B65,IF(DATOS_[[AGRUP. VALOR. PTO.]:[AGRUP. VALOR. PTO.]]=$B63,IF(DATOS_[[Check Periodo Ref.]:[Check Periodo Ref.]]="Dentro",DATOS_[Conc.Sal.08]))))),
0)</f>
        <v>0</v>
      </c>
      <c r="N65" s="111">
        <f t="array" ref="N65">IFERROR(
MEDIAN((IF(DATOS_[[Sexo]:[Sexo]]=$B65,IF(DATOS_[[AGRUP. VALOR. PTO.]:[AGRUP. VALOR. PTO.]]=$B63,IF(DATOS_[[Check Periodo Ref.]:[Check Periodo Ref.]]="Dentro",DATOS_[Conc.Sal.09]))))),
0)</f>
        <v>0</v>
      </c>
      <c r="O65" s="111">
        <f t="array" ref="O65">IFERROR(
MEDIAN((IF(DATOS_[[Sexo]:[Sexo]]=$B65,IF(DATOS_[[AGRUP. VALOR. PTO.]:[AGRUP. VALOR. PTO.]]=$B63,IF(DATOS_[[Check Periodo Ref.]:[Check Periodo Ref.]]="Dentro",DATOS_[Conc.Sal.10]))))),
0)</f>
        <v>0</v>
      </c>
      <c r="P65" s="111">
        <f t="array" ref="P65">IFERROR(
MEDIAN((IF(DATOS_[[Sexo]:[Sexo]]=$B65,IF(DATOS_[[AGRUP. VALOR. PTO.]:[AGRUP. VALOR. PTO.]]=$B63,IF(DATOS_[[Check Periodo Ref.]:[Check Periodo Ref.]]="Dentro",DATOS_[Conc.Sal.11]))))),
0)</f>
        <v>0</v>
      </c>
      <c r="Q65" s="111">
        <f t="array" ref="Q65">IFERROR(
MEDIAN((IF(DATOS_[[Sexo]:[Sexo]]=$B65,IF(DATOS_[[AGRUP. VALOR. PTO.]:[AGRUP. VALOR. PTO.]]=$B63,IF(DATOS_[[Check Periodo Ref.]:[Check Periodo Ref.]]="Dentro",DATOS_[Conc.Sal.12]))))),
0)</f>
        <v>0</v>
      </c>
      <c r="R65" s="111">
        <f t="array" ref="R65">IFERROR(
MEDIAN((IF(DATOS_[[Sexo]:[Sexo]]=$B65,IF(DATOS_[[AGRUP. VALOR. PTO.]:[AGRUP. VALOR. PTO.]]=$B63,IF(DATOS_[[Check Periodo Ref.]:[Check Periodo Ref.]]="Dentro",DATOS_[Conc.Sal.13]))))),
0)</f>
        <v>0</v>
      </c>
      <c r="S65" s="111">
        <f t="array" ref="S65">IFERROR(
MEDIAN((IF(DATOS_[[Sexo]:[Sexo]]=$B65,IF(DATOS_[[AGRUP. VALOR. PTO.]:[AGRUP. VALOR. PTO.]]=$B63,IF(DATOS_[[Check Periodo Ref.]:[Check Periodo Ref.]]="Dentro",DATOS_[Conc.Sal.14]))))),
0)</f>
        <v>0</v>
      </c>
      <c r="T65" s="111">
        <f t="array" ref="T65">IFERROR(
MEDIAN((IF(DATOS_[[Sexo]:[Sexo]]=$B65,IF(DATOS_[[AGRUP. VALOR. PTO.]:[AGRUP. VALOR. PTO.]]=$B63,IF(DATOS_[[Check Periodo Ref.]:[Check Periodo Ref.]]="Dentro",DATOS_[Conc.Sal.15]))))),
0)</f>
        <v>0</v>
      </c>
      <c r="U65" s="111">
        <f t="array" ref="U65">IFERROR(
MEDIAN((IF(DATOS_[[Sexo]:[Sexo]]=$B65,IF(DATOS_[[AGRUP. VALOR. PTO.]:[AGRUP. VALOR. PTO.]]=$B63,IF(DATOS_[[Check Periodo Ref.]:[Check Periodo Ref.]]="Dentro",DATOS_[Conc.Sal.16]))))),
0)</f>
        <v>0</v>
      </c>
      <c r="V65" s="111">
        <f t="array" ref="V65">IFERROR(
MEDIAN((IF(DATOS_[[Sexo]:[Sexo]]=$B65,IF(DATOS_[[AGRUP. VALOR. PTO.]:[AGRUP. VALOR. PTO.]]=$B63,IF(DATOS_[[Check Periodo Ref.]:[Check Periodo Ref.]]="Dentro",DATOS_[Conc.Sal.17]))))),
0)</f>
        <v>0</v>
      </c>
      <c r="W65" s="111">
        <f t="array" ref="W65">IFERROR(
MEDIAN((IF(DATOS_[[Sexo]:[Sexo]]=$B65,IF(DATOS_[[AGRUP. VALOR. PTO.]:[AGRUP. VALOR. PTO.]]=$B63,IF(DATOS_[[Check Periodo Ref.]:[Check Periodo Ref.]]="Dentro",DATOS_[Conc.Sal.18]))))),
0)</f>
        <v>0</v>
      </c>
      <c r="X65" s="111">
        <f t="array" ref="X65">IFERROR(
MEDIAN((IF(DATOS_[[Sexo]:[Sexo]]=$B65,IF(DATOS_[[AGRUP. VALOR. PTO.]:[AGRUP. VALOR. PTO.]]=$B63,IF(DATOS_[[Check Periodo Ref.]:[Check Periodo Ref.]]="Dentro",DATOS_[Conc.Sal.19]))))),
0)</f>
        <v>0</v>
      </c>
      <c r="Y65" s="111">
        <f t="array" ref="Y65">IFERROR(
MEDIAN((IF(DATOS_[[Sexo]:[Sexo]]=$B65,IF(DATOS_[[AGRUP. VALOR. PTO.]:[AGRUP. VALOR. PTO.]]=$B63,IF(DATOS_[[Check Periodo Ref.]:[Check Periodo Ref.]]="Dentro",DATOS_[Conc.Sal.20]))))),
0)</f>
        <v>0</v>
      </c>
      <c r="Z65" s="111">
        <f t="array" ref="Z65">IFERROR(
MEDIAN((IF(DATOS_[[Sexo]:[Sexo]]=$B65,IF(DATOS_[[AGRUP. VALOR. PTO.]:[AGRUP. VALOR. PTO.]]=$B63,IF(DATOS_[[Check Periodo Ref.]:[Check Periodo Ref.]]="Dentro",DATOS_[Conc.Sal.21]))))),
0)</f>
        <v>0</v>
      </c>
      <c r="AA65" s="111">
        <f t="array" ref="AA65">IFERROR(
MEDIAN((IF(DATOS_[[Sexo]:[Sexo]]=$B65,IF(DATOS_[[AGRUP. VALOR. PTO.]:[AGRUP. VALOR. PTO.]]=$B63,IF(DATOS_[[Check Periodo Ref.]:[Check Periodo Ref.]]="Dentro",DATOS_[Conc.Sal.22]))))),
0)</f>
        <v>0</v>
      </c>
      <c r="AB65" s="111">
        <f t="array" ref="AB65">IFERROR(
MEDIAN((IF(DATOS_[[Sexo]:[Sexo]]=$B65,IF(DATOS_[[AGRUP. VALOR. PTO.]:[AGRUP. VALOR. PTO.]]=$B63,IF(DATOS_[[Check Periodo Ref.]:[Check Periodo Ref.]]="Dentro",DATOS_[Conc.Sal.23]))))),
0)</f>
        <v>0</v>
      </c>
      <c r="AC65" s="111">
        <f t="array" ref="AC65">IFERROR(
MEDIAN((IF(DATOS_[[Sexo]:[Sexo]]=$B65,IF(DATOS_[[AGRUP. VALOR. PTO.]:[AGRUP. VALOR. PTO.]]=$B63,IF(DATOS_[[Check Periodo Ref.]:[Check Periodo Ref.]]="Dentro",DATOS_[Conc.Sal.24]))))),
0)</f>
        <v>0</v>
      </c>
      <c r="AD65" s="111">
        <f t="array" ref="AD65">IFERROR(
MEDIAN((IF(DATOS_[[Sexo]:[Sexo]]=$B65,IF(DATOS_[[AGRUP. VALOR. PTO.]:[AGRUP. VALOR. PTO.]]=$B63,IF(DATOS_[[Check Periodo Ref.]:[Check Periodo Ref.]]="Dentro",DATOS_[Conc.Sal.25]))))),
0)</f>
        <v>0</v>
      </c>
      <c r="AE65" s="111">
        <f t="array" ref="AE65">IFERROR(
MEDIAN((IF(DATOS_[[Sexo]:[Sexo]]=$B65,IF(DATOS_[[AGRUP. VALOR. PTO.]:[AGRUP. VALOR. PTO.]]=$B63,IF(DATOS_[[Check Periodo Ref.]:[Check Periodo Ref.]]="Dentro",DATOS_[Conc.Sal.26]))))),
0)</f>
        <v>0</v>
      </c>
      <c r="AF65" s="111">
        <f t="array" ref="AF65">IFERROR(
MEDIAN((IF(DATOS_[[Sexo]:[Sexo]]=$B65,IF(DATOS_[[AGRUP. VALOR. PTO.]:[AGRUP. VALOR. PTO.]]=$B63,IF(DATOS_[[Check Periodo Ref.]:[Check Periodo Ref.]]="Dentro",DATOS_[Conc.Sal.27]))))),
0)</f>
        <v>0</v>
      </c>
      <c r="AG65" s="111">
        <f t="array" ref="AG65">IFERROR(
MEDIAN((IF(DATOS_[[Sexo]:[Sexo]]=$B65,IF(DATOS_[[AGRUP. VALOR. PTO.]:[AGRUP. VALOR. PTO.]]=$B63,IF(DATOS_[[Check Periodo Ref.]:[Check Periodo Ref.]]="Dentro",DATOS_[Conc.Sal.28]))))),
0)</f>
        <v>0</v>
      </c>
      <c r="AH65" s="111">
        <f t="array" ref="AH65">IFERROR(
MEDIAN((IF(DATOS_[[Sexo]:[Sexo]]=$B65,IF(DATOS_[[AGRUP. VALOR. PTO.]:[AGRUP. VALOR. PTO.]]=$B63,IF(DATOS_[[Check Periodo Ref.]:[Check Periodo Ref.]]="Dentro",DATOS_[Conc.Sal.29]))))),
0)</f>
        <v>0</v>
      </c>
      <c r="AI65" s="111">
        <f t="array" ref="AI65">IFERROR(
MEDIAN((IF(DATOS_[[Sexo]:[Sexo]]=$B65,IF(DATOS_[[AGRUP. VALOR. PTO.]:[AGRUP. VALOR. PTO.]]=$B63,IF(DATOS_[[Check Periodo Ref.]:[Check Periodo Ref.]]="Dentro",DATOS_[Conc.Sal.30]))))),
0)</f>
        <v>0</v>
      </c>
      <c r="AJ65" s="112">
        <f t="array" ref="AJ65">IFERROR(
MEDIAN(IF(DATOS_[Sexo]=$B65,IF(DATOS_[AGRUP. VALOR. PTO.]=$B63,IF(DATOS_[Check Periodo Ref.]="Dentro",DATOS_[Tot COMPL.SAL Ef],FALSE)))),
0)</f>
        <v>0</v>
      </c>
      <c r="AK65" s="113">
        <f t="array" ref="AK65">IFERROR(
MEDIAN(IF(DATOS_[Sexo]=$B65,IF(DATOS_[AGRUP. VALOR. PTO.]=$B63,IF(DATOS_[Check Periodo Ref.]="Dentro",DATOS_[TOTAL SALARIO Ef],FALSE)))),
0)</f>
        <v>0</v>
      </c>
      <c r="AL65" s="114">
        <f t="array" ref="AL65">IFERROR(
MEDIAN((IF(DATOS_[[Sexo]:[Sexo]]=$B65,IF(DATOS_[[AGRUP. VALOR. PTO.]:[AGRUP. VALOR. PTO.]]=$B63,IF(DATOS_[[Check Periodo Ref.]:[Check Periodo Ref.]]="Dentro",DATOS_[C.Extra.01]))))),
0)</f>
        <v>0</v>
      </c>
      <c r="AM65" s="114">
        <f t="array" ref="AM65">IFERROR(
MEDIAN((IF(DATOS_[[Sexo]:[Sexo]]=$B65,IF(DATOS_[[AGRUP. VALOR. PTO.]:[AGRUP. VALOR. PTO.]]=$B63,IF(DATOS_[[Check Periodo Ref.]:[Check Periodo Ref.]]="Dentro",DATOS_[C.Extra.02]))))),
0)</f>
        <v>0</v>
      </c>
      <c r="AN65" s="114">
        <f t="array" ref="AN65">IFERROR(
MEDIAN((IF(DATOS_[[Sexo]:[Sexo]]=$B65,IF(DATOS_[[AGRUP. VALOR. PTO.]:[AGRUP. VALOR. PTO.]]=$B63,IF(DATOS_[[Check Periodo Ref.]:[Check Periodo Ref.]]="Dentro",DATOS_[C.Extra.03]))))),
0)</f>
        <v>0</v>
      </c>
      <c r="AO65" s="114">
        <f t="array" ref="AO65">IFERROR(
MEDIAN((IF(DATOS_[[Sexo]:[Sexo]]=$B65,IF(DATOS_[[AGRUP. VALOR. PTO.]:[AGRUP. VALOR. PTO.]]=$B63,IF(DATOS_[[Check Periodo Ref.]:[Check Periodo Ref.]]="Dentro",DATOS_[C.Extra.04]))))),
0)</f>
        <v>0</v>
      </c>
      <c r="AP65" s="114">
        <f t="array" ref="AP65">IFERROR(
MEDIAN((IF(DATOS_[[Sexo]:[Sexo]]=$B65,IF(DATOS_[[AGRUP. VALOR. PTO.]:[AGRUP. VALOR. PTO.]]=$B63,IF(DATOS_[[Check Periodo Ref.]:[Check Periodo Ref.]]="Dentro",DATOS_[C.Extra.05]))))),
0)</f>
        <v>0</v>
      </c>
      <c r="AQ65" s="115">
        <f t="array" ref="AQ65">IFERROR(
MEDIAN(IF(DATOS_[Sexo]=$B65,IF(DATOS_[AGRUP. VALOR. PTO.]=$B63,IF(DATOS_[Check Periodo Ref.]="Dentro",DATOS_[Tot Extrasalarial Ef],FALSE)))),
0)</f>
        <v>0</v>
      </c>
      <c r="AR65" s="116">
        <f t="array" ref="AR65">IFERROR(
MEDIAN(IF(DATOS_[Sexo]=$B65,IF(DATOS_[AGRUP. VALOR. PTO.]=$B63,IF(DATOS_[Check Periodo Ref.]="Dentro",DATOS_[TOTAL Retrib Ef],FALSE)))),
0)</f>
        <v>0</v>
      </c>
    </row>
    <row r="66" spans="1:44" ht="17.25" thickBot="1" x14ac:dyDescent="0.35">
      <c r="A66" s="42" t="str">
        <f t="shared" ref="A66" si="71">+A67</f>
        <v>[ocultar]</v>
      </c>
      <c r="B66" s="40" t="s">
        <v>277</v>
      </c>
      <c r="C66" s="109"/>
      <c r="D66" s="41"/>
      <c r="E66" s="119" t="str">
        <f t="shared" ref="E66:AR66" si="72">IFERROR((E67-E68)/E67,"")</f>
        <v/>
      </c>
      <c r="F66" s="123" t="str">
        <f t="shared" si="72"/>
        <v/>
      </c>
      <c r="G66" s="123" t="str">
        <f t="shared" si="72"/>
        <v/>
      </c>
      <c r="H66" s="123" t="str">
        <f t="shared" si="72"/>
        <v/>
      </c>
      <c r="I66" s="123" t="str">
        <f t="shared" si="72"/>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2" t="str">
        <f t="shared" si="72"/>
        <v/>
      </c>
      <c r="W66" s="122" t="str">
        <f t="shared" si="72"/>
        <v/>
      </c>
      <c r="X66" s="122" t="str">
        <f t="shared" si="72"/>
        <v/>
      </c>
      <c r="Y66" s="122"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4" t="str">
        <f t="shared" si="72"/>
        <v/>
      </c>
      <c r="AK66" s="128" t="str">
        <f t="shared" si="72"/>
        <v/>
      </c>
      <c r="AL66" s="125" t="str">
        <f t="shared" si="72"/>
        <v/>
      </c>
      <c r="AM66" s="125" t="str">
        <f t="shared" si="72"/>
        <v/>
      </c>
      <c r="AN66" s="125" t="str">
        <f t="shared" si="72"/>
        <v/>
      </c>
      <c r="AO66" s="125" t="str">
        <f t="shared" si="72"/>
        <v/>
      </c>
      <c r="AP66" s="125" t="str">
        <f t="shared" si="72"/>
        <v/>
      </c>
      <c r="AQ66" s="126" t="str">
        <f t="shared" si="72"/>
        <v/>
      </c>
      <c r="AR66" s="127" t="str">
        <f t="shared" si="72"/>
        <v/>
      </c>
    </row>
    <row r="67" spans="1:44" x14ac:dyDescent="0.3">
      <c r="A67" s="42" t="str">
        <f t="shared" ref="A67" si="73">+IF(C67+C68=0,"[ocultar]","")</f>
        <v>[ocultar]</v>
      </c>
      <c r="B67" s="34" t="s">
        <v>162</v>
      </c>
      <c r="C67" s="33">
        <f t="array" ref="C67">SUM(IF($B67=DATOS_[Sexo],
IF($B66=DATOS_[AGRUP. VALOR. PTO.],
IF("Dentro"=DATOS_[Check Periodo Ref.],
1/(COUNTIFS(DATOS_[Sexo],$B67,DATOS_[AGRUP. VALOR. PTO.],$B66,DATOS_[Check Periodo Ref.],"Dentro",DATOS_[id],DATOS_[id]))))))</f>
        <v>0</v>
      </c>
      <c r="D67" s="35">
        <f>COUNTIFS(DATOS_[AGRUP. VALOR. PTO.],$B66,DATOS_[Sexo],$B67,DATOS_[Check Periodo Ref.],"Dentro")</f>
        <v>0</v>
      </c>
      <c r="E67" s="110">
        <f t="array" ref="E67">IFERROR(
MEDIAN(IF(DATOS_[Sexo]=$B67,IF(DATOS_[AGRUP. VALOR. PTO.]=$B66,IF(DATOS_[Check Periodo Ref.]="Dentro",DATOS_[SALARIO BASE Ef],FALSE)))),
0)</f>
        <v>0</v>
      </c>
      <c r="F67" s="111">
        <f t="array" ref="F67">IFERROR(
MEDIAN((IF(DATOS_[[Sexo]:[Sexo]]=$B67,IF(DATOS_[[AGRUP. VALOR. PTO.]:[AGRUP. VALOR. PTO.]]=$B66,IF(DATOS_[[Check Periodo Ref.]:[Check Periodo Ref.]]="Dentro",DATOS_[Conc.Sal.01]))))),
0)</f>
        <v>0</v>
      </c>
      <c r="G67" s="111">
        <f t="array" ref="G67">IFERROR(
MEDIAN((IF(DATOS_[[Sexo]:[Sexo]]=$B67,IF(DATOS_[[AGRUP. VALOR. PTO.]:[AGRUP. VALOR. PTO.]]=$B66,IF(DATOS_[[Check Periodo Ref.]:[Check Periodo Ref.]]="Dentro",DATOS_[Conc.Sal.02]))))),
0)</f>
        <v>0</v>
      </c>
      <c r="H67" s="111">
        <f t="array" ref="H67">IFERROR(
MEDIAN((IF(DATOS_[[Sexo]:[Sexo]]=$B67,IF(DATOS_[[AGRUP. VALOR. PTO.]:[AGRUP. VALOR. PTO.]]=$B66,IF(DATOS_[[Check Periodo Ref.]:[Check Periodo Ref.]]="Dentro",DATOS_[Conc.Sal.03]))))),
0)</f>
        <v>0</v>
      </c>
      <c r="I67" s="111">
        <f t="array" ref="I67">IFERROR(
MEDIAN((IF(DATOS_[[Sexo]:[Sexo]]=$B67,IF(DATOS_[[AGRUP. VALOR. PTO.]:[AGRUP. VALOR. PTO.]]=$B66,IF(DATOS_[[Check Periodo Ref.]:[Check Periodo Ref.]]="Dentro",DATOS_[Conc.Sal.04]))))),
0)</f>
        <v>0</v>
      </c>
      <c r="J67" s="111">
        <f t="array" ref="J67">IFERROR(
MEDIAN((IF(DATOS_[[Sexo]:[Sexo]]=$B67,IF(DATOS_[[AGRUP. VALOR. PTO.]:[AGRUP. VALOR. PTO.]]=$B66,IF(DATOS_[[Check Periodo Ref.]:[Check Periodo Ref.]]="Dentro",DATOS_[Conc.Sal.05]))))),
0)</f>
        <v>0</v>
      </c>
      <c r="K67" s="111">
        <f t="array" ref="K67">IFERROR(
MEDIAN((IF(DATOS_[[Sexo]:[Sexo]]=$B67,IF(DATOS_[[AGRUP. VALOR. PTO.]:[AGRUP. VALOR. PTO.]]=$B66,IF(DATOS_[[Check Periodo Ref.]:[Check Periodo Ref.]]="Dentro",DATOS_[Conc.Sal.06]))))),
0)</f>
        <v>0</v>
      </c>
      <c r="L67" s="111">
        <f t="array" ref="L67">IFERROR(
MEDIAN((IF(DATOS_[[Sexo]:[Sexo]]=$B67,IF(DATOS_[[AGRUP. VALOR. PTO.]:[AGRUP. VALOR. PTO.]]=$B66,IF(DATOS_[[Check Periodo Ref.]:[Check Periodo Ref.]]="Dentro",DATOS_[Conc.Sal.07]))))),
0)</f>
        <v>0</v>
      </c>
      <c r="M67" s="111">
        <f t="array" ref="M67">IFERROR(
MEDIAN((IF(DATOS_[[Sexo]:[Sexo]]=$B67,IF(DATOS_[[AGRUP. VALOR. PTO.]:[AGRUP. VALOR. PTO.]]=$B66,IF(DATOS_[[Check Periodo Ref.]:[Check Periodo Ref.]]="Dentro",DATOS_[Conc.Sal.08]))))),
0)</f>
        <v>0</v>
      </c>
      <c r="N67" s="111">
        <f t="array" ref="N67">IFERROR(
MEDIAN((IF(DATOS_[[Sexo]:[Sexo]]=$B67,IF(DATOS_[[AGRUP. VALOR. PTO.]:[AGRUP. VALOR. PTO.]]=$B66,IF(DATOS_[[Check Periodo Ref.]:[Check Periodo Ref.]]="Dentro",DATOS_[Conc.Sal.09]))))),
0)</f>
        <v>0</v>
      </c>
      <c r="O67" s="111">
        <f t="array" ref="O67">IFERROR(
MEDIAN((IF(DATOS_[[Sexo]:[Sexo]]=$B67,IF(DATOS_[[AGRUP. VALOR. PTO.]:[AGRUP. VALOR. PTO.]]=$B66,IF(DATOS_[[Check Periodo Ref.]:[Check Periodo Ref.]]="Dentro",DATOS_[Conc.Sal.10]))))),
0)</f>
        <v>0</v>
      </c>
      <c r="P67" s="111">
        <f t="array" ref="P67">IFERROR(
MEDIAN((IF(DATOS_[[Sexo]:[Sexo]]=$B67,IF(DATOS_[[AGRUP. VALOR. PTO.]:[AGRUP. VALOR. PTO.]]=$B66,IF(DATOS_[[Check Periodo Ref.]:[Check Periodo Ref.]]="Dentro",DATOS_[Conc.Sal.11]))))),
0)</f>
        <v>0</v>
      </c>
      <c r="Q67" s="111">
        <f t="array" ref="Q67">IFERROR(
MEDIAN((IF(DATOS_[[Sexo]:[Sexo]]=$B67,IF(DATOS_[[AGRUP. VALOR. PTO.]:[AGRUP. VALOR. PTO.]]=$B66,IF(DATOS_[[Check Periodo Ref.]:[Check Periodo Ref.]]="Dentro",DATOS_[Conc.Sal.12]))))),
0)</f>
        <v>0</v>
      </c>
      <c r="R67" s="111">
        <f t="array" ref="R67">IFERROR(
MEDIAN((IF(DATOS_[[Sexo]:[Sexo]]=$B67,IF(DATOS_[[AGRUP. VALOR. PTO.]:[AGRUP. VALOR. PTO.]]=$B66,IF(DATOS_[[Check Periodo Ref.]:[Check Periodo Ref.]]="Dentro",DATOS_[Conc.Sal.13]))))),
0)</f>
        <v>0</v>
      </c>
      <c r="S67" s="111">
        <f t="array" ref="S67">IFERROR(
MEDIAN((IF(DATOS_[[Sexo]:[Sexo]]=$B67,IF(DATOS_[[AGRUP. VALOR. PTO.]:[AGRUP. VALOR. PTO.]]=$B66,IF(DATOS_[[Check Periodo Ref.]:[Check Periodo Ref.]]="Dentro",DATOS_[Conc.Sal.14]))))),
0)</f>
        <v>0</v>
      </c>
      <c r="T67" s="111">
        <f t="array" ref="T67">IFERROR(
MEDIAN((IF(DATOS_[[Sexo]:[Sexo]]=$B67,IF(DATOS_[[AGRUP. VALOR. PTO.]:[AGRUP. VALOR. PTO.]]=$B66,IF(DATOS_[[Check Periodo Ref.]:[Check Periodo Ref.]]="Dentro",DATOS_[Conc.Sal.15]))))),
0)</f>
        <v>0</v>
      </c>
      <c r="U67" s="111">
        <f t="array" ref="U67">IFERROR(
MEDIAN((IF(DATOS_[[Sexo]:[Sexo]]=$B67,IF(DATOS_[[AGRUP. VALOR. PTO.]:[AGRUP. VALOR. PTO.]]=$B66,IF(DATOS_[[Check Periodo Ref.]:[Check Periodo Ref.]]="Dentro",DATOS_[Conc.Sal.16]))))),
0)</f>
        <v>0</v>
      </c>
      <c r="V67" s="111">
        <f t="array" ref="V67">IFERROR(
MEDIAN((IF(DATOS_[[Sexo]:[Sexo]]=$B67,IF(DATOS_[[AGRUP. VALOR. PTO.]:[AGRUP. VALOR. PTO.]]=$B66,IF(DATOS_[[Check Periodo Ref.]:[Check Periodo Ref.]]="Dentro",DATOS_[Conc.Sal.17]))))),
0)</f>
        <v>0</v>
      </c>
      <c r="W67" s="111">
        <f t="array" ref="W67">IFERROR(
MEDIAN((IF(DATOS_[[Sexo]:[Sexo]]=$B67,IF(DATOS_[[AGRUP. VALOR. PTO.]:[AGRUP. VALOR. PTO.]]=$B66,IF(DATOS_[[Check Periodo Ref.]:[Check Periodo Ref.]]="Dentro",DATOS_[Conc.Sal.18]))))),
0)</f>
        <v>0</v>
      </c>
      <c r="X67" s="111">
        <f t="array" ref="X67">IFERROR(
MEDIAN((IF(DATOS_[[Sexo]:[Sexo]]=$B67,IF(DATOS_[[AGRUP. VALOR. PTO.]:[AGRUP. VALOR. PTO.]]=$B66,IF(DATOS_[[Check Periodo Ref.]:[Check Periodo Ref.]]="Dentro",DATOS_[Conc.Sal.19]))))),
0)</f>
        <v>0</v>
      </c>
      <c r="Y67" s="111">
        <f t="array" ref="Y67">IFERROR(
MEDIAN((IF(DATOS_[[Sexo]:[Sexo]]=$B67,IF(DATOS_[[AGRUP. VALOR. PTO.]:[AGRUP. VALOR. PTO.]]=$B66,IF(DATOS_[[Check Periodo Ref.]:[Check Periodo Ref.]]="Dentro",DATOS_[Conc.Sal.20]))))),
0)</f>
        <v>0</v>
      </c>
      <c r="Z67" s="111">
        <f t="array" ref="Z67">IFERROR(
MEDIAN((IF(DATOS_[[Sexo]:[Sexo]]=$B67,IF(DATOS_[[AGRUP. VALOR. PTO.]:[AGRUP. VALOR. PTO.]]=$B66,IF(DATOS_[[Check Periodo Ref.]:[Check Periodo Ref.]]="Dentro",DATOS_[Conc.Sal.21]))))),
0)</f>
        <v>0</v>
      </c>
      <c r="AA67" s="111">
        <f t="array" ref="AA67">IFERROR(
MEDIAN((IF(DATOS_[[Sexo]:[Sexo]]=$B67,IF(DATOS_[[AGRUP. VALOR. PTO.]:[AGRUP. VALOR. PTO.]]=$B66,IF(DATOS_[[Check Periodo Ref.]:[Check Periodo Ref.]]="Dentro",DATOS_[Conc.Sal.22]))))),
0)</f>
        <v>0</v>
      </c>
      <c r="AB67" s="111">
        <f t="array" ref="AB67">IFERROR(
MEDIAN((IF(DATOS_[[Sexo]:[Sexo]]=$B67,IF(DATOS_[[AGRUP. VALOR. PTO.]:[AGRUP. VALOR. PTO.]]=$B66,IF(DATOS_[[Check Periodo Ref.]:[Check Periodo Ref.]]="Dentro",DATOS_[Conc.Sal.23]))))),
0)</f>
        <v>0</v>
      </c>
      <c r="AC67" s="111">
        <f t="array" ref="AC67">IFERROR(
MEDIAN((IF(DATOS_[[Sexo]:[Sexo]]=$B67,IF(DATOS_[[AGRUP. VALOR. PTO.]:[AGRUP. VALOR. PTO.]]=$B66,IF(DATOS_[[Check Periodo Ref.]:[Check Periodo Ref.]]="Dentro",DATOS_[Conc.Sal.24]))))),
0)</f>
        <v>0</v>
      </c>
      <c r="AD67" s="111">
        <f t="array" ref="AD67">IFERROR(
MEDIAN((IF(DATOS_[[Sexo]:[Sexo]]=$B67,IF(DATOS_[[AGRUP. VALOR. PTO.]:[AGRUP. VALOR. PTO.]]=$B66,IF(DATOS_[[Check Periodo Ref.]:[Check Periodo Ref.]]="Dentro",DATOS_[Conc.Sal.25]))))),
0)</f>
        <v>0</v>
      </c>
      <c r="AE67" s="111">
        <f t="array" ref="AE67">IFERROR(
MEDIAN((IF(DATOS_[[Sexo]:[Sexo]]=$B67,IF(DATOS_[[AGRUP. VALOR. PTO.]:[AGRUP. VALOR. PTO.]]=$B66,IF(DATOS_[[Check Periodo Ref.]:[Check Periodo Ref.]]="Dentro",DATOS_[Conc.Sal.26]))))),
0)</f>
        <v>0</v>
      </c>
      <c r="AF67" s="111">
        <f t="array" ref="AF67">IFERROR(
MEDIAN((IF(DATOS_[[Sexo]:[Sexo]]=$B67,IF(DATOS_[[AGRUP. VALOR. PTO.]:[AGRUP. VALOR. PTO.]]=$B66,IF(DATOS_[[Check Periodo Ref.]:[Check Periodo Ref.]]="Dentro",DATOS_[Conc.Sal.27]))))),
0)</f>
        <v>0</v>
      </c>
      <c r="AG67" s="111">
        <f t="array" ref="AG67">IFERROR(
MEDIAN((IF(DATOS_[[Sexo]:[Sexo]]=$B67,IF(DATOS_[[AGRUP. VALOR. PTO.]:[AGRUP. VALOR. PTO.]]=$B66,IF(DATOS_[[Check Periodo Ref.]:[Check Periodo Ref.]]="Dentro",DATOS_[Conc.Sal.28]))))),
0)</f>
        <v>0</v>
      </c>
      <c r="AH67" s="111">
        <f t="array" ref="AH67">IFERROR(
MEDIAN((IF(DATOS_[[Sexo]:[Sexo]]=$B67,IF(DATOS_[[AGRUP. VALOR. PTO.]:[AGRUP. VALOR. PTO.]]=$B66,IF(DATOS_[[Check Periodo Ref.]:[Check Periodo Ref.]]="Dentro",DATOS_[Conc.Sal.29]))))),
0)</f>
        <v>0</v>
      </c>
      <c r="AI67" s="111">
        <f t="array" ref="AI67">IFERROR(
MEDIAN((IF(DATOS_[[Sexo]:[Sexo]]=$B67,IF(DATOS_[[AGRUP. VALOR. PTO.]:[AGRUP. VALOR. PTO.]]=$B66,IF(DATOS_[[Check Periodo Ref.]:[Check Periodo Ref.]]="Dentro",DATOS_[Conc.Sal.30]))))),
0)</f>
        <v>0</v>
      </c>
      <c r="AJ67" s="112">
        <f t="array" ref="AJ67">IFERROR(
MEDIAN(IF(DATOS_[Sexo]=$B67,IF(DATOS_[AGRUP. VALOR. PTO.]=$B66,IF(DATOS_[Check Periodo Ref.]="Dentro",DATOS_[Tot COMPL.SAL Ef],FALSE)))),
0)</f>
        <v>0</v>
      </c>
      <c r="AK67" s="113">
        <f t="array" ref="AK67">IFERROR(
MEDIAN(IF(DATOS_[Sexo]=$B67,IF(DATOS_[AGRUP. VALOR. PTO.]=$B66,IF(DATOS_[Check Periodo Ref.]="Dentro",DATOS_[TOTAL SALARIO Ef],FALSE)))),
0)</f>
        <v>0</v>
      </c>
      <c r="AL67" s="114">
        <f t="array" ref="AL67">IFERROR(
MEDIAN((IF(DATOS_[[Sexo]:[Sexo]]=$B67,IF(DATOS_[[AGRUP. VALOR. PTO.]:[AGRUP. VALOR. PTO.]]=$B66,IF(DATOS_[[Check Periodo Ref.]:[Check Periodo Ref.]]="Dentro",DATOS_[C.Extra.01]))))),
0)</f>
        <v>0</v>
      </c>
      <c r="AM67" s="114">
        <f t="array" ref="AM67">IFERROR(
MEDIAN((IF(DATOS_[[Sexo]:[Sexo]]=$B67,IF(DATOS_[[AGRUP. VALOR. PTO.]:[AGRUP. VALOR. PTO.]]=$B66,IF(DATOS_[[Check Periodo Ref.]:[Check Periodo Ref.]]="Dentro",DATOS_[C.Extra.02]))))),
0)</f>
        <v>0</v>
      </c>
      <c r="AN67" s="114">
        <f t="array" ref="AN67">IFERROR(
MEDIAN((IF(DATOS_[[Sexo]:[Sexo]]=$B67,IF(DATOS_[[AGRUP. VALOR. PTO.]:[AGRUP. VALOR. PTO.]]=$B66,IF(DATOS_[[Check Periodo Ref.]:[Check Periodo Ref.]]="Dentro",DATOS_[C.Extra.03]))))),
0)</f>
        <v>0</v>
      </c>
      <c r="AO67" s="114">
        <f t="array" ref="AO67">IFERROR(
MEDIAN((IF(DATOS_[[Sexo]:[Sexo]]=$B67,IF(DATOS_[[AGRUP. VALOR. PTO.]:[AGRUP. VALOR. PTO.]]=$B66,IF(DATOS_[[Check Periodo Ref.]:[Check Periodo Ref.]]="Dentro",DATOS_[C.Extra.04]))))),
0)</f>
        <v>0</v>
      </c>
      <c r="AP67" s="114">
        <f t="array" ref="AP67">IFERROR(
MEDIAN((IF(DATOS_[[Sexo]:[Sexo]]=$B67,IF(DATOS_[[AGRUP. VALOR. PTO.]:[AGRUP. VALOR. PTO.]]=$B66,IF(DATOS_[[Check Periodo Ref.]:[Check Periodo Ref.]]="Dentro",DATOS_[C.Extra.05]))))),
0)</f>
        <v>0</v>
      </c>
      <c r="AQ67" s="115">
        <f t="array" ref="AQ67">IFERROR(
MEDIAN(IF(DATOS_[Sexo]=$B67,IF(DATOS_[AGRUP. VALOR. PTO.]=$B66,IF(DATOS_[Check Periodo Ref.]="Dentro",DATOS_[Tot Extrasalarial Ef],FALSE)))),
0)</f>
        <v>0</v>
      </c>
      <c r="AR67" s="116">
        <f t="array" ref="AR67">IFERROR(
MEDIAN(IF(DATOS_[Sexo]=$B67,IF(DATOS_[AGRUP. VALOR. PTO.]=$B66,IF(DATOS_[Check Periodo Ref.]="Dentro",DATOS_[TOTAL Retrib Ef],FALSE)))),
0)</f>
        <v>0</v>
      </c>
    </row>
    <row r="68" spans="1:44" x14ac:dyDescent="0.3">
      <c r="A68" s="42" t="str">
        <f t="shared" ref="A68" si="74">+A67</f>
        <v>[ocultar]</v>
      </c>
      <c r="B68" s="34" t="s">
        <v>163</v>
      </c>
      <c r="C68" s="33">
        <f t="array" ref="C68">SUM(IF($B68=DATOS_[Sexo],
IF($B66=DATOS_[AGRUP. VALOR. PTO.],
IF("Dentro"=DATOS_[Check Periodo Ref.],
1/(COUNTIFS(DATOS_[Sexo],$B68,DATOS_[AGRUP. VALOR. PTO.],$B66,DATOS_[Check Periodo Ref.],"Dentro",DATOS_[id],DATOS_[id]))))))</f>
        <v>0</v>
      </c>
      <c r="D68" s="35">
        <f>COUNTIFS(DATOS_[AGRUP. VALOR. PTO.],$B66,DATOS_[Sexo],$B68,DATOS_[Check Periodo Ref.],"Dentro")</f>
        <v>0</v>
      </c>
      <c r="E68" s="110">
        <f t="array" ref="E68">IFERROR(
MEDIAN(IF(DATOS_[Sexo]=$B68,IF(DATOS_[AGRUP. VALOR. PTO.]=$B66,IF(DATOS_[Check Periodo Ref.]="Dentro",DATOS_[SALARIO BASE Ef],FALSE)))),
0)</f>
        <v>0</v>
      </c>
      <c r="F68" s="111">
        <f t="array" ref="F68">IFERROR(
MEDIAN((IF(DATOS_[[Sexo]:[Sexo]]=$B68,IF(DATOS_[[AGRUP. VALOR. PTO.]:[AGRUP. VALOR. PTO.]]=$B66,IF(DATOS_[[Check Periodo Ref.]:[Check Periodo Ref.]]="Dentro",DATOS_[Conc.Sal.01]))))),
0)</f>
        <v>0</v>
      </c>
      <c r="G68" s="111">
        <f t="array" ref="G68">IFERROR(
MEDIAN((IF(DATOS_[[Sexo]:[Sexo]]=$B68,IF(DATOS_[[AGRUP. VALOR. PTO.]:[AGRUP. VALOR. PTO.]]=$B66,IF(DATOS_[[Check Periodo Ref.]:[Check Periodo Ref.]]="Dentro",DATOS_[Conc.Sal.02]))))),
0)</f>
        <v>0</v>
      </c>
      <c r="H68" s="111">
        <f t="array" ref="H68">IFERROR(
MEDIAN((IF(DATOS_[[Sexo]:[Sexo]]=$B68,IF(DATOS_[[AGRUP. VALOR. PTO.]:[AGRUP. VALOR. PTO.]]=$B66,IF(DATOS_[[Check Periodo Ref.]:[Check Periodo Ref.]]="Dentro",DATOS_[Conc.Sal.03]))))),
0)</f>
        <v>0</v>
      </c>
      <c r="I68" s="111">
        <f t="array" ref="I68">IFERROR(
MEDIAN((IF(DATOS_[[Sexo]:[Sexo]]=$B68,IF(DATOS_[[AGRUP. VALOR. PTO.]:[AGRUP. VALOR. PTO.]]=$B66,IF(DATOS_[[Check Periodo Ref.]:[Check Periodo Ref.]]="Dentro",DATOS_[Conc.Sal.04]))))),
0)</f>
        <v>0</v>
      </c>
      <c r="J68" s="111">
        <f t="array" ref="J68">IFERROR(
MEDIAN((IF(DATOS_[[Sexo]:[Sexo]]=$B68,IF(DATOS_[[AGRUP. VALOR. PTO.]:[AGRUP. VALOR. PTO.]]=$B66,IF(DATOS_[[Check Periodo Ref.]:[Check Periodo Ref.]]="Dentro",DATOS_[Conc.Sal.05]))))),
0)</f>
        <v>0</v>
      </c>
      <c r="K68" s="111">
        <f t="array" ref="K68">IFERROR(
MEDIAN((IF(DATOS_[[Sexo]:[Sexo]]=$B68,IF(DATOS_[[AGRUP. VALOR. PTO.]:[AGRUP. VALOR. PTO.]]=$B66,IF(DATOS_[[Check Periodo Ref.]:[Check Periodo Ref.]]="Dentro",DATOS_[Conc.Sal.06]))))),
0)</f>
        <v>0</v>
      </c>
      <c r="L68" s="111">
        <f t="array" ref="L68">IFERROR(
MEDIAN((IF(DATOS_[[Sexo]:[Sexo]]=$B68,IF(DATOS_[[AGRUP. VALOR. PTO.]:[AGRUP. VALOR. PTO.]]=$B66,IF(DATOS_[[Check Periodo Ref.]:[Check Periodo Ref.]]="Dentro",DATOS_[Conc.Sal.07]))))),
0)</f>
        <v>0</v>
      </c>
      <c r="M68" s="111">
        <f t="array" ref="M68">IFERROR(
MEDIAN((IF(DATOS_[[Sexo]:[Sexo]]=$B68,IF(DATOS_[[AGRUP. VALOR. PTO.]:[AGRUP. VALOR. PTO.]]=$B66,IF(DATOS_[[Check Periodo Ref.]:[Check Periodo Ref.]]="Dentro",DATOS_[Conc.Sal.08]))))),
0)</f>
        <v>0</v>
      </c>
      <c r="N68" s="111">
        <f t="array" ref="N68">IFERROR(
MEDIAN((IF(DATOS_[[Sexo]:[Sexo]]=$B68,IF(DATOS_[[AGRUP. VALOR. PTO.]:[AGRUP. VALOR. PTO.]]=$B66,IF(DATOS_[[Check Periodo Ref.]:[Check Periodo Ref.]]="Dentro",DATOS_[Conc.Sal.09]))))),
0)</f>
        <v>0</v>
      </c>
      <c r="O68" s="111">
        <f t="array" ref="O68">IFERROR(
MEDIAN((IF(DATOS_[[Sexo]:[Sexo]]=$B68,IF(DATOS_[[AGRUP. VALOR. PTO.]:[AGRUP. VALOR. PTO.]]=$B66,IF(DATOS_[[Check Periodo Ref.]:[Check Periodo Ref.]]="Dentro",DATOS_[Conc.Sal.10]))))),
0)</f>
        <v>0</v>
      </c>
      <c r="P68" s="111">
        <f t="array" ref="P68">IFERROR(
MEDIAN((IF(DATOS_[[Sexo]:[Sexo]]=$B68,IF(DATOS_[[AGRUP. VALOR. PTO.]:[AGRUP. VALOR. PTO.]]=$B66,IF(DATOS_[[Check Periodo Ref.]:[Check Periodo Ref.]]="Dentro",DATOS_[Conc.Sal.11]))))),
0)</f>
        <v>0</v>
      </c>
      <c r="Q68" s="111">
        <f t="array" ref="Q68">IFERROR(
MEDIAN((IF(DATOS_[[Sexo]:[Sexo]]=$B68,IF(DATOS_[[AGRUP. VALOR. PTO.]:[AGRUP. VALOR. PTO.]]=$B66,IF(DATOS_[[Check Periodo Ref.]:[Check Periodo Ref.]]="Dentro",DATOS_[Conc.Sal.12]))))),
0)</f>
        <v>0</v>
      </c>
      <c r="R68" s="111">
        <f t="array" ref="R68">IFERROR(
MEDIAN((IF(DATOS_[[Sexo]:[Sexo]]=$B68,IF(DATOS_[[AGRUP. VALOR. PTO.]:[AGRUP. VALOR. PTO.]]=$B66,IF(DATOS_[[Check Periodo Ref.]:[Check Periodo Ref.]]="Dentro",DATOS_[Conc.Sal.13]))))),
0)</f>
        <v>0</v>
      </c>
      <c r="S68" s="111">
        <f t="array" ref="S68">IFERROR(
MEDIAN((IF(DATOS_[[Sexo]:[Sexo]]=$B68,IF(DATOS_[[AGRUP. VALOR. PTO.]:[AGRUP. VALOR. PTO.]]=$B66,IF(DATOS_[[Check Periodo Ref.]:[Check Periodo Ref.]]="Dentro",DATOS_[Conc.Sal.14]))))),
0)</f>
        <v>0</v>
      </c>
      <c r="T68" s="111">
        <f t="array" ref="T68">IFERROR(
MEDIAN((IF(DATOS_[[Sexo]:[Sexo]]=$B68,IF(DATOS_[[AGRUP. VALOR. PTO.]:[AGRUP. VALOR. PTO.]]=$B66,IF(DATOS_[[Check Periodo Ref.]:[Check Periodo Ref.]]="Dentro",DATOS_[Conc.Sal.15]))))),
0)</f>
        <v>0</v>
      </c>
      <c r="U68" s="111">
        <f t="array" ref="U68">IFERROR(
MEDIAN((IF(DATOS_[[Sexo]:[Sexo]]=$B68,IF(DATOS_[[AGRUP. VALOR. PTO.]:[AGRUP. VALOR. PTO.]]=$B66,IF(DATOS_[[Check Periodo Ref.]:[Check Periodo Ref.]]="Dentro",DATOS_[Conc.Sal.16]))))),
0)</f>
        <v>0</v>
      </c>
      <c r="V68" s="111">
        <f t="array" ref="V68">IFERROR(
MEDIAN((IF(DATOS_[[Sexo]:[Sexo]]=$B68,IF(DATOS_[[AGRUP. VALOR. PTO.]:[AGRUP. VALOR. PTO.]]=$B66,IF(DATOS_[[Check Periodo Ref.]:[Check Periodo Ref.]]="Dentro",DATOS_[Conc.Sal.17]))))),
0)</f>
        <v>0</v>
      </c>
      <c r="W68" s="111">
        <f t="array" ref="W68">IFERROR(
MEDIAN((IF(DATOS_[[Sexo]:[Sexo]]=$B68,IF(DATOS_[[AGRUP. VALOR. PTO.]:[AGRUP. VALOR. PTO.]]=$B66,IF(DATOS_[[Check Periodo Ref.]:[Check Periodo Ref.]]="Dentro",DATOS_[Conc.Sal.18]))))),
0)</f>
        <v>0</v>
      </c>
      <c r="X68" s="111">
        <f t="array" ref="X68">IFERROR(
MEDIAN((IF(DATOS_[[Sexo]:[Sexo]]=$B68,IF(DATOS_[[AGRUP. VALOR. PTO.]:[AGRUP. VALOR. PTO.]]=$B66,IF(DATOS_[[Check Periodo Ref.]:[Check Periodo Ref.]]="Dentro",DATOS_[Conc.Sal.19]))))),
0)</f>
        <v>0</v>
      </c>
      <c r="Y68" s="111">
        <f t="array" ref="Y68">IFERROR(
MEDIAN((IF(DATOS_[[Sexo]:[Sexo]]=$B68,IF(DATOS_[[AGRUP. VALOR. PTO.]:[AGRUP. VALOR. PTO.]]=$B66,IF(DATOS_[[Check Periodo Ref.]:[Check Periodo Ref.]]="Dentro",DATOS_[Conc.Sal.20]))))),
0)</f>
        <v>0</v>
      </c>
      <c r="Z68" s="111">
        <f t="array" ref="Z68">IFERROR(
MEDIAN((IF(DATOS_[[Sexo]:[Sexo]]=$B68,IF(DATOS_[[AGRUP. VALOR. PTO.]:[AGRUP. VALOR. PTO.]]=$B66,IF(DATOS_[[Check Periodo Ref.]:[Check Periodo Ref.]]="Dentro",DATOS_[Conc.Sal.21]))))),
0)</f>
        <v>0</v>
      </c>
      <c r="AA68" s="111">
        <f t="array" ref="AA68">IFERROR(
MEDIAN((IF(DATOS_[[Sexo]:[Sexo]]=$B68,IF(DATOS_[[AGRUP. VALOR. PTO.]:[AGRUP. VALOR. PTO.]]=$B66,IF(DATOS_[[Check Periodo Ref.]:[Check Periodo Ref.]]="Dentro",DATOS_[Conc.Sal.22]))))),
0)</f>
        <v>0</v>
      </c>
      <c r="AB68" s="111">
        <f t="array" ref="AB68">IFERROR(
MEDIAN((IF(DATOS_[[Sexo]:[Sexo]]=$B68,IF(DATOS_[[AGRUP. VALOR. PTO.]:[AGRUP. VALOR. PTO.]]=$B66,IF(DATOS_[[Check Periodo Ref.]:[Check Periodo Ref.]]="Dentro",DATOS_[Conc.Sal.23]))))),
0)</f>
        <v>0</v>
      </c>
      <c r="AC68" s="111">
        <f t="array" ref="AC68">IFERROR(
MEDIAN((IF(DATOS_[[Sexo]:[Sexo]]=$B68,IF(DATOS_[[AGRUP. VALOR. PTO.]:[AGRUP. VALOR. PTO.]]=$B66,IF(DATOS_[[Check Periodo Ref.]:[Check Periodo Ref.]]="Dentro",DATOS_[Conc.Sal.24]))))),
0)</f>
        <v>0</v>
      </c>
      <c r="AD68" s="111">
        <f t="array" ref="AD68">IFERROR(
MEDIAN((IF(DATOS_[[Sexo]:[Sexo]]=$B68,IF(DATOS_[[AGRUP. VALOR. PTO.]:[AGRUP. VALOR. PTO.]]=$B66,IF(DATOS_[[Check Periodo Ref.]:[Check Periodo Ref.]]="Dentro",DATOS_[Conc.Sal.25]))))),
0)</f>
        <v>0</v>
      </c>
      <c r="AE68" s="111">
        <f t="array" ref="AE68">IFERROR(
MEDIAN((IF(DATOS_[[Sexo]:[Sexo]]=$B68,IF(DATOS_[[AGRUP. VALOR. PTO.]:[AGRUP. VALOR. PTO.]]=$B66,IF(DATOS_[[Check Periodo Ref.]:[Check Periodo Ref.]]="Dentro",DATOS_[Conc.Sal.26]))))),
0)</f>
        <v>0</v>
      </c>
      <c r="AF68" s="111">
        <f t="array" ref="AF68">IFERROR(
MEDIAN((IF(DATOS_[[Sexo]:[Sexo]]=$B68,IF(DATOS_[[AGRUP. VALOR. PTO.]:[AGRUP. VALOR. PTO.]]=$B66,IF(DATOS_[[Check Periodo Ref.]:[Check Periodo Ref.]]="Dentro",DATOS_[Conc.Sal.27]))))),
0)</f>
        <v>0</v>
      </c>
      <c r="AG68" s="111">
        <f t="array" ref="AG68">IFERROR(
MEDIAN((IF(DATOS_[[Sexo]:[Sexo]]=$B68,IF(DATOS_[[AGRUP. VALOR. PTO.]:[AGRUP. VALOR. PTO.]]=$B66,IF(DATOS_[[Check Periodo Ref.]:[Check Periodo Ref.]]="Dentro",DATOS_[Conc.Sal.28]))))),
0)</f>
        <v>0</v>
      </c>
      <c r="AH68" s="111">
        <f t="array" ref="AH68">IFERROR(
MEDIAN((IF(DATOS_[[Sexo]:[Sexo]]=$B68,IF(DATOS_[[AGRUP. VALOR. PTO.]:[AGRUP. VALOR. PTO.]]=$B66,IF(DATOS_[[Check Periodo Ref.]:[Check Periodo Ref.]]="Dentro",DATOS_[Conc.Sal.29]))))),
0)</f>
        <v>0</v>
      </c>
      <c r="AI68" s="111">
        <f t="array" ref="AI68">IFERROR(
MEDIAN((IF(DATOS_[[Sexo]:[Sexo]]=$B68,IF(DATOS_[[AGRUP. VALOR. PTO.]:[AGRUP. VALOR. PTO.]]=$B66,IF(DATOS_[[Check Periodo Ref.]:[Check Periodo Ref.]]="Dentro",DATOS_[Conc.Sal.30]))))),
0)</f>
        <v>0</v>
      </c>
      <c r="AJ68" s="112">
        <f t="array" ref="AJ68">IFERROR(
MEDIAN(IF(DATOS_[Sexo]=$B68,IF(DATOS_[AGRUP. VALOR. PTO.]=$B66,IF(DATOS_[Check Periodo Ref.]="Dentro",DATOS_[Tot COMPL.SAL Ef],FALSE)))),
0)</f>
        <v>0</v>
      </c>
      <c r="AK68" s="113">
        <f t="array" ref="AK68">IFERROR(
MEDIAN(IF(DATOS_[Sexo]=$B68,IF(DATOS_[AGRUP. VALOR. PTO.]=$B66,IF(DATOS_[Check Periodo Ref.]="Dentro",DATOS_[TOTAL SALARIO Ef],FALSE)))),
0)</f>
        <v>0</v>
      </c>
      <c r="AL68" s="114">
        <f t="array" ref="AL68">IFERROR(
MEDIAN((IF(DATOS_[[Sexo]:[Sexo]]=$B68,IF(DATOS_[[AGRUP. VALOR. PTO.]:[AGRUP. VALOR. PTO.]]=$B66,IF(DATOS_[[Check Periodo Ref.]:[Check Periodo Ref.]]="Dentro",DATOS_[C.Extra.01]))))),
0)</f>
        <v>0</v>
      </c>
      <c r="AM68" s="114">
        <f t="array" ref="AM68">IFERROR(
MEDIAN((IF(DATOS_[[Sexo]:[Sexo]]=$B68,IF(DATOS_[[AGRUP. VALOR. PTO.]:[AGRUP. VALOR. PTO.]]=$B66,IF(DATOS_[[Check Periodo Ref.]:[Check Periodo Ref.]]="Dentro",DATOS_[C.Extra.02]))))),
0)</f>
        <v>0</v>
      </c>
      <c r="AN68" s="114">
        <f t="array" ref="AN68">IFERROR(
MEDIAN((IF(DATOS_[[Sexo]:[Sexo]]=$B68,IF(DATOS_[[AGRUP. VALOR. PTO.]:[AGRUP. VALOR. PTO.]]=$B66,IF(DATOS_[[Check Periodo Ref.]:[Check Periodo Ref.]]="Dentro",DATOS_[C.Extra.03]))))),
0)</f>
        <v>0</v>
      </c>
      <c r="AO68" s="114">
        <f t="array" ref="AO68">IFERROR(
MEDIAN((IF(DATOS_[[Sexo]:[Sexo]]=$B68,IF(DATOS_[[AGRUP. VALOR. PTO.]:[AGRUP. VALOR. PTO.]]=$B66,IF(DATOS_[[Check Periodo Ref.]:[Check Periodo Ref.]]="Dentro",DATOS_[C.Extra.04]))))),
0)</f>
        <v>0</v>
      </c>
      <c r="AP68" s="114">
        <f t="array" ref="AP68">IFERROR(
MEDIAN((IF(DATOS_[[Sexo]:[Sexo]]=$B68,IF(DATOS_[[AGRUP. VALOR. PTO.]:[AGRUP. VALOR. PTO.]]=$B66,IF(DATOS_[[Check Periodo Ref.]:[Check Periodo Ref.]]="Dentro",DATOS_[C.Extra.05]))))),
0)</f>
        <v>0</v>
      </c>
      <c r="AQ68" s="115">
        <f t="array" ref="AQ68">IFERROR(
MEDIAN(IF(DATOS_[Sexo]=$B68,IF(DATOS_[AGRUP. VALOR. PTO.]=$B66,IF(DATOS_[Check Periodo Ref.]="Dentro",DATOS_[Tot Extrasalarial Ef],FALSE)))),
0)</f>
        <v>0</v>
      </c>
      <c r="AR68" s="116">
        <f t="array" ref="AR68">IFERROR(
MEDIAN(IF(DATOS_[Sexo]=$B68,IF(DATOS_[AGRUP. VALOR. PTO.]=$B66,IF(DATOS_[Check Periodo Ref.]="Dentro",DATOS_[TOTAL Retrib Ef],FALSE)))),
0)</f>
        <v>0</v>
      </c>
    </row>
    <row r="69" spans="1:44" ht="17.25" thickBot="1" x14ac:dyDescent="0.35">
      <c r="A69" s="42" t="str">
        <f t="shared" ref="A69" si="75">+A70</f>
        <v>[ocultar]</v>
      </c>
      <c r="B69" s="40" t="s">
        <v>278</v>
      </c>
      <c r="C69" s="109"/>
      <c r="D69" s="41"/>
      <c r="E69" s="119" t="str">
        <f t="shared" ref="E69:AR69" si="76">IFERROR((E70-E71)/E70,"")</f>
        <v/>
      </c>
      <c r="F69" s="123" t="str">
        <f t="shared" si="76"/>
        <v/>
      </c>
      <c r="G69" s="123" t="str">
        <f t="shared" si="76"/>
        <v/>
      </c>
      <c r="H69" s="123" t="str">
        <f t="shared" si="76"/>
        <v/>
      </c>
      <c r="I69" s="123" t="str">
        <f t="shared" si="76"/>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2" t="str">
        <f t="shared" si="76"/>
        <v/>
      </c>
      <c r="W69" s="122" t="str">
        <f t="shared" si="76"/>
        <v/>
      </c>
      <c r="X69" s="122" t="str">
        <f t="shared" si="76"/>
        <v/>
      </c>
      <c r="Y69" s="122"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4" t="str">
        <f t="shared" si="76"/>
        <v/>
      </c>
      <c r="AK69" s="128" t="str">
        <f t="shared" si="76"/>
        <v/>
      </c>
      <c r="AL69" s="125" t="str">
        <f t="shared" si="76"/>
        <v/>
      </c>
      <c r="AM69" s="125" t="str">
        <f t="shared" si="76"/>
        <v/>
      </c>
      <c r="AN69" s="125" t="str">
        <f t="shared" si="76"/>
        <v/>
      </c>
      <c r="AO69" s="125" t="str">
        <f t="shared" si="76"/>
        <v/>
      </c>
      <c r="AP69" s="125" t="str">
        <f t="shared" si="76"/>
        <v/>
      </c>
      <c r="AQ69" s="126" t="str">
        <f t="shared" si="76"/>
        <v/>
      </c>
      <c r="AR69" s="127" t="str">
        <f t="shared" si="76"/>
        <v/>
      </c>
    </row>
    <row r="70" spans="1:44" x14ac:dyDescent="0.3">
      <c r="A70" s="42" t="str">
        <f t="shared" ref="A70" si="77">+IF(C70+C71=0,"[ocultar]","")</f>
        <v>[ocultar]</v>
      </c>
      <c r="B70" s="34" t="s">
        <v>162</v>
      </c>
      <c r="C70" s="33">
        <f t="array" ref="C70">SUM(IF($B70=DATOS_[Sexo],
IF($B69=DATOS_[AGRUP. VALOR. PTO.],
IF("Dentro"=DATOS_[Check Periodo Ref.],
1/(COUNTIFS(DATOS_[Sexo],$B70,DATOS_[AGRUP. VALOR. PTO.],$B69,DATOS_[Check Periodo Ref.],"Dentro",DATOS_[id],DATOS_[id]))))))</f>
        <v>0</v>
      </c>
      <c r="D70" s="35">
        <f>COUNTIFS(DATOS_[AGRUP. VALOR. PTO.],$B69,DATOS_[Sexo],$B70,DATOS_[Check Periodo Ref.],"Dentro")</f>
        <v>0</v>
      </c>
      <c r="E70" s="110">
        <f t="array" ref="E70">IFERROR(
MEDIAN(IF(DATOS_[Sexo]=$B70,IF(DATOS_[AGRUP. VALOR. PTO.]=$B69,IF(DATOS_[Check Periodo Ref.]="Dentro",DATOS_[SALARIO BASE Ef],FALSE)))),
0)</f>
        <v>0</v>
      </c>
      <c r="F70" s="111">
        <f t="array" ref="F70">IFERROR(
MEDIAN((IF(DATOS_[[Sexo]:[Sexo]]=$B70,IF(DATOS_[[AGRUP. VALOR. PTO.]:[AGRUP. VALOR. PTO.]]=$B69,IF(DATOS_[[Check Periodo Ref.]:[Check Periodo Ref.]]="Dentro",DATOS_[Conc.Sal.01]))))),
0)</f>
        <v>0</v>
      </c>
      <c r="G70" s="111">
        <f t="array" ref="G70">IFERROR(
MEDIAN((IF(DATOS_[[Sexo]:[Sexo]]=$B70,IF(DATOS_[[AGRUP. VALOR. PTO.]:[AGRUP. VALOR. PTO.]]=$B69,IF(DATOS_[[Check Periodo Ref.]:[Check Periodo Ref.]]="Dentro",DATOS_[Conc.Sal.02]))))),
0)</f>
        <v>0</v>
      </c>
      <c r="H70" s="111">
        <f t="array" ref="H70">IFERROR(
MEDIAN((IF(DATOS_[[Sexo]:[Sexo]]=$B70,IF(DATOS_[[AGRUP. VALOR. PTO.]:[AGRUP. VALOR. PTO.]]=$B69,IF(DATOS_[[Check Periodo Ref.]:[Check Periodo Ref.]]="Dentro",DATOS_[Conc.Sal.03]))))),
0)</f>
        <v>0</v>
      </c>
      <c r="I70" s="111">
        <f t="array" ref="I70">IFERROR(
MEDIAN((IF(DATOS_[[Sexo]:[Sexo]]=$B70,IF(DATOS_[[AGRUP. VALOR. PTO.]:[AGRUP. VALOR. PTO.]]=$B69,IF(DATOS_[[Check Periodo Ref.]:[Check Periodo Ref.]]="Dentro",DATOS_[Conc.Sal.04]))))),
0)</f>
        <v>0</v>
      </c>
      <c r="J70" s="111">
        <f t="array" ref="J70">IFERROR(
MEDIAN((IF(DATOS_[[Sexo]:[Sexo]]=$B70,IF(DATOS_[[AGRUP. VALOR. PTO.]:[AGRUP. VALOR. PTO.]]=$B69,IF(DATOS_[[Check Periodo Ref.]:[Check Periodo Ref.]]="Dentro",DATOS_[Conc.Sal.05]))))),
0)</f>
        <v>0</v>
      </c>
      <c r="K70" s="111">
        <f t="array" ref="K70">IFERROR(
MEDIAN((IF(DATOS_[[Sexo]:[Sexo]]=$B70,IF(DATOS_[[AGRUP. VALOR. PTO.]:[AGRUP. VALOR. PTO.]]=$B69,IF(DATOS_[[Check Periodo Ref.]:[Check Periodo Ref.]]="Dentro",DATOS_[Conc.Sal.06]))))),
0)</f>
        <v>0</v>
      </c>
      <c r="L70" s="111">
        <f t="array" ref="L70">IFERROR(
MEDIAN((IF(DATOS_[[Sexo]:[Sexo]]=$B70,IF(DATOS_[[AGRUP. VALOR. PTO.]:[AGRUP. VALOR. PTO.]]=$B69,IF(DATOS_[[Check Periodo Ref.]:[Check Periodo Ref.]]="Dentro",DATOS_[Conc.Sal.07]))))),
0)</f>
        <v>0</v>
      </c>
      <c r="M70" s="111">
        <f t="array" ref="M70">IFERROR(
MEDIAN((IF(DATOS_[[Sexo]:[Sexo]]=$B70,IF(DATOS_[[AGRUP. VALOR. PTO.]:[AGRUP. VALOR. PTO.]]=$B69,IF(DATOS_[[Check Periodo Ref.]:[Check Periodo Ref.]]="Dentro",DATOS_[Conc.Sal.08]))))),
0)</f>
        <v>0</v>
      </c>
      <c r="N70" s="111">
        <f t="array" ref="N70">IFERROR(
MEDIAN((IF(DATOS_[[Sexo]:[Sexo]]=$B70,IF(DATOS_[[AGRUP. VALOR. PTO.]:[AGRUP. VALOR. PTO.]]=$B69,IF(DATOS_[[Check Periodo Ref.]:[Check Periodo Ref.]]="Dentro",DATOS_[Conc.Sal.09]))))),
0)</f>
        <v>0</v>
      </c>
      <c r="O70" s="111">
        <f t="array" ref="O70">IFERROR(
MEDIAN((IF(DATOS_[[Sexo]:[Sexo]]=$B70,IF(DATOS_[[AGRUP. VALOR. PTO.]:[AGRUP. VALOR. PTO.]]=$B69,IF(DATOS_[[Check Periodo Ref.]:[Check Periodo Ref.]]="Dentro",DATOS_[Conc.Sal.10]))))),
0)</f>
        <v>0</v>
      </c>
      <c r="P70" s="111">
        <f t="array" ref="P70">IFERROR(
MEDIAN((IF(DATOS_[[Sexo]:[Sexo]]=$B70,IF(DATOS_[[AGRUP. VALOR. PTO.]:[AGRUP. VALOR. PTO.]]=$B69,IF(DATOS_[[Check Periodo Ref.]:[Check Periodo Ref.]]="Dentro",DATOS_[Conc.Sal.11]))))),
0)</f>
        <v>0</v>
      </c>
      <c r="Q70" s="111">
        <f t="array" ref="Q70">IFERROR(
MEDIAN((IF(DATOS_[[Sexo]:[Sexo]]=$B70,IF(DATOS_[[AGRUP. VALOR. PTO.]:[AGRUP. VALOR. PTO.]]=$B69,IF(DATOS_[[Check Periodo Ref.]:[Check Periodo Ref.]]="Dentro",DATOS_[Conc.Sal.12]))))),
0)</f>
        <v>0</v>
      </c>
      <c r="R70" s="111">
        <f t="array" ref="R70">IFERROR(
MEDIAN((IF(DATOS_[[Sexo]:[Sexo]]=$B70,IF(DATOS_[[AGRUP. VALOR. PTO.]:[AGRUP. VALOR. PTO.]]=$B69,IF(DATOS_[[Check Periodo Ref.]:[Check Periodo Ref.]]="Dentro",DATOS_[Conc.Sal.13]))))),
0)</f>
        <v>0</v>
      </c>
      <c r="S70" s="111">
        <f t="array" ref="S70">IFERROR(
MEDIAN((IF(DATOS_[[Sexo]:[Sexo]]=$B70,IF(DATOS_[[AGRUP. VALOR. PTO.]:[AGRUP. VALOR. PTO.]]=$B69,IF(DATOS_[[Check Periodo Ref.]:[Check Periodo Ref.]]="Dentro",DATOS_[Conc.Sal.14]))))),
0)</f>
        <v>0</v>
      </c>
      <c r="T70" s="111">
        <f t="array" ref="T70">IFERROR(
MEDIAN((IF(DATOS_[[Sexo]:[Sexo]]=$B70,IF(DATOS_[[AGRUP. VALOR. PTO.]:[AGRUP. VALOR. PTO.]]=$B69,IF(DATOS_[[Check Periodo Ref.]:[Check Periodo Ref.]]="Dentro",DATOS_[Conc.Sal.15]))))),
0)</f>
        <v>0</v>
      </c>
      <c r="U70" s="111">
        <f t="array" ref="U70">IFERROR(
MEDIAN((IF(DATOS_[[Sexo]:[Sexo]]=$B70,IF(DATOS_[[AGRUP. VALOR. PTO.]:[AGRUP. VALOR. PTO.]]=$B69,IF(DATOS_[[Check Periodo Ref.]:[Check Periodo Ref.]]="Dentro",DATOS_[Conc.Sal.16]))))),
0)</f>
        <v>0</v>
      </c>
      <c r="V70" s="111">
        <f t="array" ref="V70">IFERROR(
MEDIAN((IF(DATOS_[[Sexo]:[Sexo]]=$B70,IF(DATOS_[[AGRUP. VALOR. PTO.]:[AGRUP. VALOR. PTO.]]=$B69,IF(DATOS_[[Check Periodo Ref.]:[Check Periodo Ref.]]="Dentro",DATOS_[Conc.Sal.17]))))),
0)</f>
        <v>0</v>
      </c>
      <c r="W70" s="111">
        <f t="array" ref="W70">IFERROR(
MEDIAN((IF(DATOS_[[Sexo]:[Sexo]]=$B70,IF(DATOS_[[AGRUP. VALOR. PTO.]:[AGRUP. VALOR. PTO.]]=$B69,IF(DATOS_[[Check Periodo Ref.]:[Check Periodo Ref.]]="Dentro",DATOS_[Conc.Sal.18]))))),
0)</f>
        <v>0</v>
      </c>
      <c r="X70" s="111">
        <f t="array" ref="X70">IFERROR(
MEDIAN((IF(DATOS_[[Sexo]:[Sexo]]=$B70,IF(DATOS_[[AGRUP. VALOR. PTO.]:[AGRUP. VALOR. PTO.]]=$B69,IF(DATOS_[[Check Periodo Ref.]:[Check Periodo Ref.]]="Dentro",DATOS_[Conc.Sal.19]))))),
0)</f>
        <v>0</v>
      </c>
      <c r="Y70" s="111">
        <f t="array" ref="Y70">IFERROR(
MEDIAN((IF(DATOS_[[Sexo]:[Sexo]]=$B70,IF(DATOS_[[AGRUP. VALOR. PTO.]:[AGRUP. VALOR. PTO.]]=$B69,IF(DATOS_[[Check Periodo Ref.]:[Check Periodo Ref.]]="Dentro",DATOS_[Conc.Sal.20]))))),
0)</f>
        <v>0</v>
      </c>
      <c r="Z70" s="111">
        <f t="array" ref="Z70">IFERROR(
MEDIAN((IF(DATOS_[[Sexo]:[Sexo]]=$B70,IF(DATOS_[[AGRUP. VALOR. PTO.]:[AGRUP. VALOR. PTO.]]=$B69,IF(DATOS_[[Check Periodo Ref.]:[Check Periodo Ref.]]="Dentro",DATOS_[Conc.Sal.21]))))),
0)</f>
        <v>0</v>
      </c>
      <c r="AA70" s="111">
        <f t="array" ref="AA70">IFERROR(
MEDIAN((IF(DATOS_[[Sexo]:[Sexo]]=$B70,IF(DATOS_[[AGRUP. VALOR. PTO.]:[AGRUP. VALOR. PTO.]]=$B69,IF(DATOS_[[Check Periodo Ref.]:[Check Periodo Ref.]]="Dentro",DATOS_[Conc.Sal.22]))))),
0)</f>
        <v>0</v>
      </c>
      <c r="AB70" s="111">
        <f t="array" ref="AB70">IFERROR(
MEDIAN((IF(DATOS_[[Sexo]:[Sexo]]=$B70,IF(DATOS_[[AGRUP. VALOR. PTO.]:[AGRUP. VALOR. PTO.]]=$B69,IF(DATOS_[[Check Periodo Ref.]:[Check Periodo Ref.]]="Dentro",DATOS_[Conc.Sal.23]))))),
0)</f>
        <v>0</v>
      </c>
      <c r="AC70" s="111">
        <f t="array" ref="AC70">IFERROR(
MEDIAN((IF(DATOS_[[Sexo]:[Sexo]]=$B70,IF(DATOS_[[AGRUP. VALOR. PTO.]:[AGRUP. VALOR. PTO.]]=$B69,IF(DATOS_[[Check Periodo Ref.]:[Check Periodo Ref.]]="Dentro",DATOS_[Conc.Sal.24]))))),
0)</f>
        <v>0</v>
      </c>
      <c r="AD70" s="111">
        <f t="array" ref="AD70">IFERROR(
MEDIAN((IF(DATOS_[[Sexo]:[Sexo]]=$B70,IF(DATOS_[[AGRUP. VALOR. PTO.]:[AGRUP. VALOR. PTO.]]=$B69,IF(DATOS_[[Check Periodo Ref.]:[Check Periodo Ref.]]="Dentro",DATOS_[Conc.Sal.25]))))),
0)</f>
        <v>0</v>
      </c>
      <c r="AE70" s="111">
        <f t="array" ref="AE70">IFERROR(
MEDIAN((IF(DATOS_[[Sexo]:[Sexo]]=$B70,IF(DATOS_[[AGRUP. VALOR. PTO.]:[AGRUP. VALOR. PTO.]]=$B69,IF(DATOS_[[Check Periodo Ref.]:[Check Periodo Ref.]]="Dentro",DATOS_[Conc.Sal.26]))))),
0)</f>
        <v>0</v>
      </c>
      <c r="AF70" s="111">
        <f t="array" ref="AF70">IFERROR(
MEDIAN((IF(DATOS_[[Sexo]:[Sexo]]=$B70,IF(DATOS_[[AGRUP. VALOR. PTO.]:[AGRUP. VALOR. PTO.]]=$B69,IF(DATOS_[[Check Periodo Ref.]:[Check Periodo Ref.]]="Dentro",DATOS_[Conc.Sal.27]))))),
0)</f>
        <v>0</v>
      </c>
      <c r="AG70" s="111">
        <f t="array" ref="AG70">IFERROR(
MEDIAN((IF(DATOS_[[Sexo]:[Sexo]]=$B70,IF(DATOS_[[AGRUP. VALOR. PTO.]:[AGRUP. VALOR. PTO.]]=$B69,IF(DATOS_[[Check Periodo Ref.]:[Check Periodo Ref.]]="Dentro",DATOS_[Conc.Sal.28]))))),
0)</f>
        <v>0</v>
      </c>
      <c r="AH70" s="111">
        <f t="array" ref="AH70">IFERROR(
MEDIAN((IF(DATOS_[[Sexo]:[Sexo]]=$B70,IF(DATOS_[[AGRUP. VALOR. PTO.]:[AGRUP. VALOR. PTO.]]=$B69,IF(DATOS_[[Check Periodo Ref.]:[Check Periodo Ref.]]="Dentro",DATOS_[Conc.Sal.29]))))),
0)</f>
        <v>0</v>
      </c>
      <c r="AI70" s="111">
        <f t="array" ref="AI70">IFERROR(
MEDIAN((IF(DATOS_[[Sexo]:[Sexo]]=$B70,IF(DATOS_[[AGRUP. VALOR. PTO.]:[AGRUP. VALOR. PTO.]]=$B69,IF(DATOS_[[Check Periodo Ref.]:[Check Periodo Ref.]]="Dentro",DATOS_[Conc.Sal.30]))))),
0)</f>
        <v>0</v>
      </c>
      <c r="AJ70" s="112">
        <f t="array" ref="AJ70">IFERROR(
MEDIAN(IF(DATOS_[Sexo]=$B70,IF(DATOS_[AGRUP. VALOR. PTO.]=$B69,IF(DATOS_[Check Periodo Ref.]="Dentro",DATOS_[Tot COMPL.SAL Ef],FALSE)))),
0)</f>
        <v>0</v>
      </c>
      <c r="AK70" s="113">
        <f t="array" ref="AK70">IFERROR(
MEDIAN(IF(DATOS_[Sexo]=$B70,IF(DATOS_[AGRUP. VALOR. PTO.]=$B69,IF(DATOS_[Check Periodo Ref.]="Dentro",DATOS_[TOTAL SALARIO Ef],FALSE)))),
0)</f>
        <v>0</v>
      </c>
      <c r="AL70" s="114">
        <f t="array" ref="AL70">IFERROR(
MEDIAN((IF(DATOS_[[Sexo]:[Sexo]]=$B70,IF(DATOS_[[AGRUP. VALOR. PTO.]:[AGRUP. VALOR. PTO.]]=$B69,IF(DATOS_[[Check Periodo Ref.]:[Check Periodo Ref.]]="Dentro",DATOS_[C.Extra.01]))))),
0)</f>
        <v>0</v>
      </c>
      <c r="AM70" s="114">
        <f t="array" ref="AM70">IFERROR(
MEDIAN((IF(DATOS_[[Sexo]:[Sexo]]=$B70,IF(DATOS_[[AGRUP. VALOR. PTO.]:[AGRUP. VALOR. PTO.]]=$B69,IF(DATOS_[[Check Periodo Ref.]:[Check Periodo Ref.]]="Dentro",DATOS_[C.Extra.02]))))),
0)</f>
        <v>0</v>
      </c>
      <c r="AN70" s="114">
        <f t="array" ref="AN70">IFERROR(
MEDIAN((IF(DATOS_[[Sexo]:[Sexo]]=$B70,IF(DATOS_[[AGRUP. VALOR. PTO.]:[AGRUP. VALOR. PTO.]]=$B69,IF(DATOS_[[Check Periodo Ref.]:[Check Periodo Ref.]]="Dentro",DATOS_[C.Extra.03]))))),
0)</f>
        <v>0</v>
      </c>
      <c r="AO70" s="114">
        <f t="array" ref="AO70">IFERROR(
MEDIAN((IF(DATOS_[[Sexo]:[Sexo]]=$B70,IF(DATOS_[[AGRUP. VALOR. PTO.]:[AGRUP. VALOR. PTO.]]=$B69,IF(DATOS_[[Check Periodo Ref.]:[Check Periodo Ref.]]="Dentro",DATOS_[C.Extra.04]))))),
0)</f>
        <v>0</v>
      </c>
      <c r="AP70" s="114">
        <f t="array" ref="AP70">IFERROR(
MEDIAN((IF(DATOS_[[Sexo]:[Sexo]]=$B70,IF(DATOS_[[AGRUP. VALOR. PTO.]:[AGRUP. VALOR. PTO.]]=$B69,IF(DATOS_[[Check Periodo Ref.]:[Check Periodo Ref.]]="Dentro",DATOS_[C.Extra.05]))))),
0)</f>
        <v>0</v>
      </c>
      <c r="AQ70" s="115">
        <f t="array" ref="AQ70">IFERROR(
MEDIAN(IF(DATOS_[Sexo]=$B70,IF(DATOS_[AGRUP. VALOR. PTO.]=$B69,IF(DATOS_[Check Periodo Ref.]="Dentro",DATOS_[Tot Extrasalarial Ef],FALSE)))),
0)</f>
        <v>0</v>
      </c>
      <c r="AR70" s="116">
        <f t="array" ref="AR70">IFERROR(
MEDIAN(IF(DATOS_[Sexo]=$B70,IF(DATOS_[AGRUP. VALOR. PTO.]=$B69,IF(DATOS_[Check Periodo Ref.]="Dentro",DATOS_[TOTAL Retrib Ef],FALSE)))),
0)</f>
        <v>0</v>
      </c>
    </row>
    <row r="71" spans="1:44" x14ac:dyDescent="0.3">
      <c r="A71" s="42" t="str">
        <f t="shared" ref="A71" si="78">+A70</f>
        <v>[ocultar]</v>
      </c>
      <c r="B71" s="34" t="s">
        <v>163</v>
      </c>
      <c r="C71" s="33">
        <f t="array" ref="C71">SUM(IF($B71=DATOS_[Sexo],
IF($B69=DATOS_[AGRUP. VALOR. PTO.],
IF("Dentro"=DATOS_[Check Periodo Ref.],
1/(COUNTIFS(DATOS_[Sexo],$B71,DATOS_[AGRUP. VALOR. PTO.],$B69,DATOS_[Check Periodo Ref.],"Dentro",DATOS_[id],DATOS_[id]))))))</f>
        <v>0</v>
      </c>
      <c r="D71" s="35">
        <f>COUNTIFS(DATOS_[AGRUP. VALOR. PTO.],$B69,DATOS_[Sexo],$B71,DATOS_[Check Periodo Ref.],"Dentro")</f>
        <v>0</v>
      </c>
      <c r="E71" s="110">
        <f t="array" ref="E71">IFERROR(
MEDIAN(IF(DATOS_[Sexo]=$B71,IF(DATOS_[AGRUP. VALOR. PTO.]=$B69,IF(DATOS_[Check Periodo Ref.]="Dentro",DATOS_[SALARIO BASE Ef],FALSE)))),
0)</f>
        <v>0</v>
      </c>
      <c r="F71" s="111">
        <f t="array" ref="F71">IFERROR(
MEDIAN((IF(DATOS_[[Sexo]:[Sexo]]=$B71,IF(DATOS_[[AGRUP. VALOR. PTO.]:[AGRUP. VALOR. PTO.]]=$B69,IF(DATOS_[[Check Periodo Ref.]:[Check Periodo Ref.]]="Dentro",DATOS_[Conc.Sal.01]))))),
0)</f>
        <v>0</v>
      </c>
      <c r="G71" s="111">
        <f t="array" ref="G71">IFERROR(
MEDIAN((IF(DATOS_[[Sexo]:[Sexo]]=$B71,IF(DATOS_[[AGRUP. VALOR. PTO.]:[AGRUP. VALOR. PTO.]]=$B69,IF(DATOS_[[Check Periodo Ref.]:[Check Periodo Ref.]]="Dentro",DATOS_[Conc.Sal.02]))))),
0)</f>
        <v>0</v>
      </c>
      <c r="H71" s="111">
        <f t="array" ref="H71">IFERROR(
MEDIAN((IF(DATOS_[[Sexo]:[Sexo]]=$B71,IF(DATOS_[[AGRUP. VALOR. PTO.]:[AGRUP. VALOR. PTO.]]=$B69,IF(DATOS_[[Check Periodo Ref.]:[Check Periodo Ref.]]="Dentro",DATOS_[Conc.Sal.03]))))),
0)</f>
        <v>0</v>
      </c>
      <c r="I71" s="111">
        <f t="array" ref="I71">IFERROR(
MEDIAN((IF(DATOS_[[Sexo]:[Sexo]]=$B71,IF(DATOS_[[AGRUP. VALOR. PTO.]:[AGRUP. VALOR. PTO.]]=$B69,IF(DATOS_[[Check Periodo Ref.]:[Check Periodo Ref.]]="Dentro",DATOS_[Conc.Sal.04]))))),
0)</f>
        <v>0</v>
      </c>
      <c r="J71" s="111">
        <f t="array" ref="J71">IFERROR(
MEDIAN((IF(DATOS_[[Sexo]:[Sexo]]=$B71,IF(DATOS_[[AGRUP. VALOR. PTO.]:[AGRUP. VALOR. PTO.]]=$B69,IF(DATOS_[[Check Periodo Ref.]:[Check Periodo Ref.]]="Dentro",DATOS_[Conc.Sal.05]))))),
0)</f>
        <v>0</v>
      </c>
      <c r="K71" s="111">
        <f t="array" ref="K71">IFERROR(
MEDIAN((IF(DATOS_[[Sexo]:[Sexo]]=$B71,IF(DATOS_[[AGRUP. VALOR. PTO.]:[AGRUP. VALOR. PTO.]]=$B69,IF(DATOS_[[Check Periodo Ref.]:[Check Periodo Ref.]]="Dentro",DATOS_[Conc.Sal.06]))))),
0)</f>
        <v>0</v>
      </c>
      <c r="L71" s="111">
        <f t="array" ref="L71">IFERROR(
MEDIAN((IF(DATOS_[[Sexo]:[Sexo]]=$B71,IF(DATOS_[[AGRUP. VALOR. PTO.]:[AGRUP. VALOR. PTO.]]=$B69,IF(DATOS_[[Check Periodo Ref.]:[Check Periodo Ref.]]="Dentro",DATOS_[Conc.Sal.07]))))),
0)</f>
        <v>0</v>
      </c>
      <c r="M71" s="111">
        <f t="array" ref="M71">IFERROR(
MEDIAN((IF(DATOS_[[Sexo]:[Sexo]]=$B71,IF(DATOS_[[AGRUP. VALOR. PTO.]:[AGRUP. VALOR. PTO.]]=$B69,IF(DATOS_[[Check Periodo Ref.]:[Check Periodo Ref.]]="Dentro",DATOS_[Conc.Sal.08]))))),
0)</f>
        <v>0</v>
      </c>
      <c r="N71" s="111">
        <f t="array" ref="N71">IFERROR(
MEDIAN((IF(DATOS_[[Sexo]:[Sexo]]=$B71,IF(DATOS_[[AGRUP. VALOR. PTO.]:[AGRUP. VALOR. PTO.]]=$B69,IF(DATOS_[[Check Periodo Ref.]:[Check Periodo Ref.]]="Dentro",DATOS_[Conc.Sal.09]))))),
0)</f>
        <v>0</v>
      </c>
      <c r="O71" s="111">
        <f t="array" ref="O71">IFERROR(
MEDIAN((IF(DATOS_[[Sexo]:[Sexo]]=$B71,IF(DATOS_[[AGRUP. VALOR. PTO.]:[AGRUP. VALOR. PTO.]]=$B69,IF(DATOS_[[Check Periodo Ref.]:[Check Periodo Ref.]]="Dentro",DATOS_[Conc.Sal.10]))))),
0)</f>
        <v>0</v>
      </c>
      <c r="P71" s="111">
        <f t="array" ref="P71">IFERROR(
MEDIAN((IF(DATOS_[[Sexo]:[Sexo]]=$B71,IF(DATOS_[[AGRUP. VALOR. PTO.]:[AGRUP. VALOR. PTO.]]=$B69,IF(DATOS_[[Check Periodo Ref.]:[Check Periodo Ref.]]="Dentro",DATOS_[Conc.Sal.11]))))),
0)</f>
        <v>0</v>
      </c>
      <c r="Q71" s="111">
        <f t="array" ref="Q71">IFERROR(
MEDIAN((IF(DATOS_[[Sexo]:[Sexo]]=$B71,IF(DATOS_[[AGRUP. VALOR. PTO.]:[AGRUP. VALOR. PTO.]]=$B69,IF(DATOS_[[Check Periodo Ref.]:[Check Periodo Ref.]]="Dentro",DATOS_[Conc.Sal.12]))))),
0)</f>
        <v>0</v>
      </c>
      <c r="R71" s="111">
        <f t="array" ref="R71">IFERROR(
MEDIAN((IF(DATOS_[[Sexo]:[Sexo]]=$B71,IF(DATOS_[[AGRUP. VALOR. PTO.]:[AGRUP. VALOR. PTO.]]=$B69,IF(DATOS_[[Check Periodo Ref.]:[Check Periodo Ref.]]="Dentro",DATOS_[Conc.Sal.13]))))),
0)</f>
        <v>0</v>
      </c>
      <c r="S71" s="111">
        <f t="array" ref="S71">IFERROR(
MEDIAN((IF(DATOS_[[Sexo]:[Sexo]]=$B71,IF(DATOS_[[AGRUP. VALOR. PTO.]:[AGRUP. VALOR. PTO.]]=$B69,IF(DATOS_[[Check Periodo Ref.]:[Check Periodo Ref.]]="Dentro",DATOS_[Conc.Sal.14]))))),
0)</f>
        <v>0</v>
      </c>
      <c r="T71" s="111">
        <f t="array" ref="T71">IFERROR(
MEDIAN((IF(DATOS_[[Sexo]:[Sexo]]=$B71,IF(DATOS_[[AGRUP. VALOR. PTO.]:[AGRUP. VALOR. PTO.]]=$B69,IF(DATOS_[[Check Periodo Ref.]:[Check Periodo Ref.]]="Dentro",DATOS_[Conc.Sal.15]))))),
0)</f>
        <v>0</v>
      </c>
      <c r="U71" s="111">
        <f t="array" ref="U71">IFERROR(
MEDIAN((IF(DATOS_[[Sexo]:[Sexo]]=$B71,IF(DATOS_[[AGRUP. VALOR. PTO.]:[AGRUP. VALOR. PTO.]]=$B69,IF(DATOS_[[Check Periodo Ref.]:[Check Periodo Ref.]]="Dentro",DATOS_[Conc.Sal.16]))))),
0)</f>
        <v>0</v>
      </c>
      <c r="V71" s="111">
        <f t="array" ref="V71">IFERROR(
MEDIAN((IF(DATOS_[[Sexo]:[Sexo]]=$B71,IF(DATOS_[[AGRUP. VALOR. PTO.]:[AGRUP. VALOR. PTO.]]=$B69,IF(DATOS_[[Check Periodo Ref.]:[Check Periodo Ref.]]="Dentro",DATOS_[Conc.Sal.17]))))),
0)</f>
        <v>0</v>
      </c>
      <c r="W71" s="111">
        <f t="array" ref="W71">IFERROR(
MEDIAN((IF(DATOS_[[Sexo]:[Sexo]]=$B71,IF(DATOS_[[AGRUP. VALOR. PTO.]:[AGRUP. VALOR. PTO.]]=$B69,IF(DATOS_[[Check Periodo Ref.]:[Check Periodo Ref.]]="Dentro",DATOS_[Conc.Sal.18]))))),
0)</f>
        <v>0</v>
      </c>
      <c r="X71" s="111">
        <f t="array" ref="X71">IFERROR(
MEDIAN((IF(DATOS_[[Sexo]:[Sexo]]=$B71,IF(DATOS_[[AGRUP. VALOR. PTO.]:[AGRUP. VALOR. PTO.]]=$B69,IF(DATOS_[[Check Periodo Ref.]:[Check Periodo Ref.]]="Dentro",DATOS_[Conc.Sal.19]))))),
0)</f>
        <v>0</v>
      </c>
      <c r="Y71" s="111">
        <f t="array" ref="Y71">IFERROR(
MEDIAN((IF(DATOS_[[Sexo]:[Sexo]]=$B71,IF(DATOS_[[AGRUP. VALOR. PTO.]:[AGRUP. VALOR. PTO.]]=$B69,IF(DATOS_[[Check Periodo Ref.]:[Check Periodo Ref.]]="Dentro",DATOS_[Conc.Sal.20]))))),
0)</f>
        <v>0</v>
      </c>
      <c r="Z71" s="111">
        <f t="array" ref="Z71">IFERROR(
MEDIAN((IF(DATOS_[[Sexo]:[Sexo]]=$B71,IF(DATOS_[[AGRUP. VALOR. PTO.]:[AGRUP. VALOR. PTO.]]=$B69,IF(DATOS_[[Check Periodo Ref.]:[Check Periodo Ref.]]="Dentro",DATOS_[Conc.Sal.21]))))),
0)</f>
        <v>0</v>
      </c>
      <c r="AA71" s="111">
        <f t="array" ref="AA71">IFERROR(
MEDIAN((IF(DATOS_[[Sexo]:[Sexo]]=$B71,IF(DATOS_[[AGRUP. VALOR. PTO.]:[AGRUP. VALOR. PTO.]]=$B69,IF(DATOS_[[Check Periodo Ref.]:[Check Periodo Ref.]]="Dentro",DATOS_[Conc.Sal.22]))))),
0)</f>
        <v>0</v>
      </c>
      <c r="AB71" s="111">
        <f t="array" ref="AB71">IFERROR(
MEDIAN((IF(DATOS_[[Sexo]:[Sexo]]=$B71,IF(DATOS_[[AGRUP. VALOR. PTO.]:[AGRUP. VALOR. PTO.]]=$B69,IF(DATOS_[[Check Periodo Ref.]:[Check Periodo Ref.]]="Dentro",DATOS_[Conc.Sal.23]))))),
0)</f>
        <v>0</v>
      </c>
      <c r="AC71" s="111">
        <f t="array" ref="AC71">IFERROR(
MEDIAN((IF(DATOS_[[Sexo]:[Sexo]]=$B71,IF(DATOS_[[AGRUP. VALOR. PTO.]:[AGRUP. VALOR. PTO.]]=$B69,IF(DATOS_[[Check Periodo Ref.]:[Check Periodo Ref.]]="Dentro",DATOS_[Conc.Sal.24]))))),
0)</f>
        <v>0</v>
      </c>
      <c r="AD71" s="111">
        <f t="array" ref="AD71">IFERROR(
MEDIAN((IF(DATOS_[[Sexo]:[Sexo]]=$B71,IF(DATOS_[[AGRUP. VALOR. PTO.]:[AGRUP. VALOR. PTO.]]=$B69,IF(DATOS_[[Check Periodo Ref.]:[Check Periodo Ref.]]="Dentro",DATOS_[Conc.Sal.25]))))),
0)</f>
        <v>0</v>
      </c>
      <c r="AE71" s="111">
        <f t="array" ref="AE71">IFERROR(
MEDIAN((IF(DATOS_[[Sexo]:[Sexo]]=$B71,IF(DATOS_[[AGRUP. VALOR. PTO.]:[AGRUP. VALOR. PTO.]]=$B69,IF(DATOS_[[Check Periodo Ref.]:[Check Periodo Ref.]]="Dentro",DATOS_[Conc.Sal.26]))))),
0)</f>
        <v>0</v>
      </c>
      <c r="AF71" s="111">
        <f t="array" ref="AF71">IFERROR(
MEDIAN((IF(DATOS_[[Sexo]:[Sexo]]=$B71,IF(DATOS_[[AGRUP. VALOR. PTO.]:[AGRUP. VALOR. PTO.]]=$B69,IF(DATOS_[[Check Periodo Ref.]:[Check Periodo Ref.]]="Dentro",DATOS_[Conc.Sal.27]))))),
0)</f>
        <v>0</v>
      </c>
      <c r="AG71" s="111">
        <f t="array" ref="AG71">IFERROR(
MEDIAN((IF(DATOS_[[Sexo]:[Sexo]]=$B71,IF(DATOS_[[AGRUP. VALOR. PTO.]:[AGRUP. VALOR. PTO.]]=$B69,IF(DATOS_[[Check Periodo Ref.]:[Check Periodo Ref.]]="Dentro",DATOS_[Conc.Sal.28]))))),
0)</f>
        <v>0</v>
      </c>
      <c r="AH71" s="111">
        <f t="array" ref="AH71">IFERROR(
MEDIAN((IF(DATOS_[[Sexo]:[Sexo]]=$B71,IF(DATOS_[[AGRUP. VALOR. PTO.]:[AGRUP. VALOR. PTO.]]=$B69,IF(DATOS_[[Check Periodo Ref.]:[Check Periodo Ref.]]="Dentro",DATOS_[Conc.Sal.29]))))),
0)</f>
        <v>0</v>
      </c>
      <c r="AI71" s="111">
        <f t="array" ref="AI71">IFERROR(
MEDIAN((IF(DATOS_[[Sexo]:[Sexo]]=$B71,IF(DATOS_[[AGRUP. VALOR. PTO.]:[AGRUP. VALOR. PTO.]]=$B69,IF(DATOS_[[Check Periodo Ref.]:[Check Periodo Ref.]]="Dentro",DATOS_[Conc.Sal.30]))))),
0)</f>
        <v>0</v>
      </c>
      <c r="AJ71" s="112">
        <f t="array" ref="AJ71">IFERROR(
MEDIAN(IF(DATOS_[Sexo]=$B71,IF(DATOS_[AGRUP. VALOR. PTO.]=$B69,IF(DATOS_[Check Periodo Ref.]="Dentro",DATOS_[Tot COMPL.SAL Ef],FALSE)))),
0)</f>
        <v>0</v>
      </c>
      <c r="AK71" s="113">
        <f t="array" ref="AK71">IFERROR(
MEDIAN(IF(DATOS_[Sexo]=$B71,IF(DATOS_[AGRUP. VALOR. PTO.]=$B69,IF(DATOS_[Check Periodo Ref.]="Dentro",DATOS_[TOTAL SALARIO Ef],FALSE)))),
0)</f>
        <v>0</v>
      </c>
      <c r="AL71" s="114">
        <f t="array" ref="AL71">IFERROR(
MEDIAN((IF(DATOS_[[Sexo]:[Sexo]]=$B71,IF(DATOS_[[AGRUP. VALOR. PTO.]:[AGRUP. VALOR. PTO.]]=$B69,IF(DATOS_[[Check Periodo Ref.]:[Check Periodo Ref.]]="Dentro",DATOS_[C.Extra.01]))))),
0)</f>
        <v>0</v>
      </c>
      <c r="AM71" s="114">
        <f t="array" ref="AM71">IFERROR(
MEDIAN((IF(DATOS_[[Sexo]:[Sexo]]=$B71,IF(DATOS_[[AGRUP. VALOR. PTO.]:[AGRUP. VALOR. PTO.]]=$B69,IF(DATOS_[[Check Periodo Ref.]:[Check Periodo Ref.]]="Dentro",DATOS_[C.Extra.02]))))),
0)</f>
        <v>0</v>
      </c>
      <c r="AN71" s="114">
        <f t="array" ref="AN71">IFERROR(
MEDIAN((IF(DATOS_[[Sexo]:[Sexo]]=$B71,IF(DATOS_[[AGRUP. VALOR. PTO.]:[AGRUP. VALOR. PTO.]]=$B69,IF(DATOS_[[Check Periodo Ref.]:[Check Periodo Ref.]]="Dentro",DATOS_[C.Extra.03]))))),
0)</f>
        <v>0</v>
      </c>
      <c r="AO71" s="114">
        <f t="array" ref="AO71">IFERROR(
MEDIAN((IF(DATOS_[[Sexo]:[Sexo]]=$B71,IF(DATOS_[[AGRUP. VALOR. PTO.]:[AGRUP. VALOR. PTO.]]=$B69,IF(DATOS_[[Check Periodo Ref.]:[Check Periodo Ref.]]="Dentro",DATOS_[C.Extra.04]))))),
0)</f>
        <v>0</v>
      </c>
      <c r="AP71" s="114">
        <f t="array" ref="AP71">IFERROR(
MEDIAN((IF(DATOS_[[Sexo]:[Sexo]]=$B71,IF(DATOS_[[AGRUP. VALOR. PTO.]:[AGRUP. VALOR. PTO.]]=$B69,IF(DATOS_[[Check Periodo Ref.]:[Check Periodo Ref.]]="Dentro",DATOS_[C.Extra.05]))))),
0)</f>
        <v>0</v>
      </c>
      <c r="AQ71" s="115">
        <f t="array" ref="AQ71">IFERROR(
MEDIAN(IF(DATOS_[Sexo]=$B71,IF(DATOS_[AGRUP. VALOR. PTO.]=$B69,IF(DATOS_[Check Periodo Ref.]="Dentro",DATOS_[Tot Extrasalarial Ef],FALSE)))),
0)</f>
        <v>0</v>
      </c>
      <c r="AR71" s="116">
        <f t="array" ref="AR71">IFERROR(
MEDIAN(IF(DATOS_[Sexo]=$B71,IF(DATOS_[AGRUP. VALOR. PTO.]=$B69,IF(DATOS_[Check Periodo Ref.]="Dentro",DATOS_[TOTAL Retrib Ef],FALSE)))),
0)</f>
        <v>0</v>
      </c>
    </row>
    <row r="72" spans="1:44" ht="17.25" thickBot="1" x14ac:dyDescent="0.35">
      <c r="A72" s="42" t="str">
        <f t="shared" ref="A72" si="79">+A73</f>
        <v>[ocultar]</v>
      </c>
      <c r="B72" s="40" t="s">
        <v>279</v>
      </c>
      <c r="C72" s="109"/>
      <c r="D72" s="41"/>
      <c r="E72" s="119" t="str">
        <f t="shared" ref="E72:AR72" si="80">IFERROR((E73-E74)/E73,"")</f>
        <v/>
      </c>
      <c r="F72" s="123" t="str">
        <f t="shared" si="80"/>
        <v/>
      </c>
      <c r="G72" s="123" t="str">
        <f t="shared" si="80"/>
        <v/>
      </c>
      <c r="H72" s="123" t="str">
        <f t="shared" si="80"/>
        <v/>
      </c>
      <c r="I72" s="123" t="str">
        <f t="shared" si="80"/>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2" t="str">
        <f t="shared" si="80"/>
        <v/>
      </c>
      <c r="W72" s="122" t="str">
        <f t="shared" si="80"/>
        <v/>
      </c>
      <c r="X72" s="122" t="str">
        <f t="shared" si="80"/>
        <v/>
      </c>
      <c r="Y72" s="122"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4" t="str">
        <f t="shared" si="80"/>
        <v/>
      </c>
      <c r="AK72" s="128" t="str">
        <f t="shared" si="80"/>
        <v/>
      </c>
      <c r="AL72" s="125" t="str">
        <f t="shared" si="80"/>
        <v/>
      </c>
      <c r="AM72" s="125" t="str">
        <f t="shared" si="80"/>
        <v/>
      </c>
      <c r="AN72" s="125" t="str">
        <f t="shared" si="80"/>
        <v/>
      </c>
      <c r="AO72" s="125" t="str">
        <f t="shared" si="80"/>
        <v/>
      </c>
      <c r="AP72" s="125" t="str">
        <f t="shared" si="80"/>
        <v/>
      </c>
      <c r="AQ72" s="126" t="str">
        <f t="shared" si="80"/>
        <v/>
      </c>
      <c r="AR72" s="127" t="str">
        <f t="shared" si="80"/>
        <v/>
      </c>
    </row>
    <row r="73" spans="1:44" x14ac:dyDescent="0.3">
      <c r="A73" s="42" t="str">
        <f t="shared" ref="A73" si="81">+IF(C73+C74=0,"[ocultar]","")</f>
        <v>[ocultar]</v>
      </c>
      <c r="B73" s="34" t="s">
        <v>162</v>
      </c>
      <c r="C73" s="33">
        <f t="array" ref="C73">SUM(IF($B73=DATOS_[Sexo],
IF($B72=DATOS_[AGRUP. VALOR. PTO.],
IF("Dentro"=DATOS_[Check Periodo Ref.],
1/(COUNTIFS(DATOS_[Sexo],$B73,DATOS_[AGRUP. VALOR. PTO.],$B72,DATOS_[Check Periodo Ref.],"Dentro",DATOS_[id],DATOS_[id]))))))</f>
        <v>0</v>
      </c>
      <c r="D73" s="35">
        <f>COUNTIFS(DATOS_[AGRUP. VALOR. PTO.],$B72,DATOS_[Sexo],$B73,DATOS_[Check Periodo Ref.],"Dentro")</f>
        <v>0</v>
      </c>
      <c r="E73" s="110">
        <f t="array" ref="E73">IFERROR(
MEDIAN(IF(DATOS_[Sexo]=$B73,IF(DATOS_[AGRUP. VALOR. PTO.]=$B72,IF(DATOS_[Check Periodo Ref.]="Dentro",DATOS_[SALARIO BASE Ef],FALSE)))),
0)</f>
        <v>0</v>
      </c>
      <c r="F73" s="111">
        <f t="array" ref="F73">IFERROR(
MEDIAN((IF(DATOS_[[Sexo]:[Sexo]]=$B73,IF(DATOS_[[AGRUP. VALOR. PTO.]:[AGRUP. VALOR. PTO.]]=$B72,IF(DATOS_[[Check Periodo Ref.]:[Check Periodo Ref.]]="Dentro",DATOS_[Conc.Sal.01]))))),
0)</f>
        <v>0</v>
      </c>
      <c r="G73" s="111">
        <f t="array" ref="G73">IFERROR(
MEDIAN((IF(DATOS_[[Sexo]:[Sexo]]=$B73,IF(DATOS_[[AGRUP. VALOR. PTO.]:[AGRUP. VALOR. PTO.]]=$B72,IF(DATOS_[[Check Periodo Ref.]:[Check Periodo Ref.]]="Dentro",DATOS_[Conc.Sal.02]))))),
0)</f>
        <v>0</v>
      </c>
      <c r="H73" s="111">
        <f t="array" ref="H73">IFERROR(
MEDIAN((IF(DATOS_[[Sexo]:[Sexo]]=$B73,IF(DATOS_[[AGRUP. VALOR. PTO.]:[AGRUP. VALOR. PTO.]]=$B72,IF(DATOS_[[Check Periodo Ref.]:[Check Periodo Ref.]]="Dentro",DATOS_[Conc.Sal.03]))))),
0)</f>
        <v>0</v>
      </c>
      <c r="I73" s="111">
        <f t="array" ref="I73">IFERROR(
MEDIAN((IF(DATOS_[[Sexo]:[Sexo]]=$B73,IF(DATOS_[[AGRUP. VALOR. PTO.]:[AGRUP. VALOR. PTO.]]=$B72,IF(DATOS_[[Check Periodo Ref.]:[Check Periodo Ref.]]="Dentro",DATOS_[Conc.Sal.04]))))),
0)</f>
        <v>0</v>
      </c>
      <c r="J73" s="111">
        <f t="array" ref="J73">IFERROR(
MEDIAN((IF(DATOS_[[Sexo]:[Sexo]]=$B73,IF(DATOS_[[AGRUP. VALOR. PTO.]:[AGRUP. VALOR. PTO.]]=$B72,IF(DATOS_[[Check Periodo Ref.]:[Check Periodo Ref.]]="Dentro",DATOS_[Conc.Sal.05]))))),
0)</f>
        <v>0</v>
      </c>
      <c r="K73" s="111">
        <f t="array" ref="K73">IFERROR(
MEDIAN((IF(DATOS_[[Sexo]:[Sexo]]=$B73,IF(DATOS_[[AGRUP. VALOR. PTO.]:[AGRUP. VALOR. PTO.]]=$B72,IF(DATOS_[[Check Periodo Ref.]:[Check Periodo Ref.]]="Dentro",DATOS_[Conc.Sal.06]))))),
0)</f>
        <v>0</v>
      </c>
      <c r="L73" s="111">
        <f t="array" ref="L73">IFERROR(
MEDIAN((IF(DATOS_[[Sexo]:[Sexo]]=$B73,IF(DATOS_[[AGRUP. VALOR. PTO.]:[AGRUP. VALOR. PTO.]]=$B72,IF(DATOS_[[Check Periodo Ref.]:[Check Periodo Ref.]]="Dentro",DATOS_[Conc.Sal.07]))))),
0)</f>
        <v>0</v>
      </c>
      <c r="M73" s="111">
        <f t="array" ref="M73">IFERROR(
MEDIAN((IF(DATOS_[[Sexo]:[Sexo]]=$B73,IF(DATOS_[[AGRUP. VALOR. PTO.]:[AGRUP. VALOR. PTO.]]=$B72,IF(DATOS_[[Check Periodo Ref.]:[Check Periodo Ref.]]="Dentro",DATOS_[Conc.Sal.08]))))),
0)</f>
        <v>0</v>
      </c>
      <c r="N73" s="111">
        <f t="array" ref="N73">IFERROR(
MEDIAN((IF(DATOS_[[Sexo]:[Sexo]]=$B73,IF(DATOS_[[AGRUP. VALOR. PTO.]:[AGRUP. VALOR. PTO.]]=$B72,IF(DATOS_[[Check Periodo Ref.]:[Check Periodo Ref.]]="Dentro",DATOS_[Conc.Sal.09]))))),
0)</f>
        <v>0</v>
      </c>
      <c r="O73" s="111">
        <f t="array" ref="O73">IFERROR(
MEDIAN((IF(DATOS_[[Sexo]:[Sexo]]=$B73,IF(DATOS_[[AGRUP. VALOR. PTO.]:[AGRUP. VALOR. PTO.]]=$B72,IF(DATOS_[[Check Periodo Ref.]:[Check Periodo Ref.]]="Dentro",DATOS_[Conc.Sal.10]))))),
0)</f>
        <v>0</v>
      </c>
      <c r="P73" s="111">
        <f t="array" ref="P73">IFERROR(
MEDIAN((IF(DATOS_[[Sexo]:[Sexo]]=$B73,IF(DATOS_[[AGRUP. VALOR. PTO.]:[AGRUP. VALOR. PTO.]]=$B72,IF(DATOS_[[Check Periodo Ref.]:[Check Periodo Ref.]]="Dentro",DATOS_[Conc.Sal.11]))))),
0)</f>
        <v>0</v>
      </c>
      <c r="Q73" s="111">
        <f t="array" ref="Q73">IFERROR(
MEDIAN((IF(DATOS_[[Sexo]:[Sexo]]=$B73,IF(DATOS_[[AGRUP. VALOR. PTO.]:[AGRUP. VALOR. PTO.]]=$B72,IF(DATOS_[[Check Periodo Ref.]:[Check Periodo Ref.]]="Dentro",DATOS_[Conc.Sal.12]))))),
0)</f>
        <v>0</v>
      </c>
      <c r="R73" s="111">
        <f t="array" ref="R73">IFERROR(
MEDIAN((IF(DATOS_[[Sexo]:[Sexo]]=$B73,IF(DATOS_[[AGRUP. VALOR. PTO.]:[AGRUP. VALOR. PTO.]]=$B72,IF(DATOS_[[Check Periodo Ref.]:[Check Periodo Ref.]]="Dentro",DATOS_[Conc.Sal.13]))))),
0)</f>
        <v>0</v>
      </c>
      <c r="S73" s="111">
        <f t="array" ref="S73">IFERROR(
MEDIAN((IF(DATOS_[[Sexo]:[Sexo]]=$B73,IF(DATOS_[[AGRUP. VALOR. PTO.]:[AGRUP. VALOR. PTO.]]=$B72,IF(DATOS_[[Check Periodo Ref.]:[Check Periodo Ref.]]="Dentro",DATOS_[Conc.Sal.14]))))),
0)</f>
        <v>0</v>
      </c>
      <c r="T73" s="111">
        <f t="array" ref="T73">IFERROR(
MEDIAN((IF(DATOS_[[Sexo]:[Sexo]]=$B73,IF(DATOS_[[AGRUP. VALOR. PTO.]:[AGRUP. VALOR. PTO.]]=$B72,IF(DATOS_[[Check Periodo Ref.]:[Check Periodo Ref.]]="Dentro",DATOS_[Conc.Sal.15]))))),
0)</f>
        <v>0</v>
      </c>
      <c r="U73" s="111">
        <f t="array" ref="U73">IFERROR(
MEDIAN((IF(DATOS_[[Sexo]:[Sexo]]=$B73,IF(DATOS_[[AGRUP. VALOR. PTO.]:[AGRUP. VALOR. PTO.]]=$B72,IF(DATOS_[[Check Periodo Ref.]:[Check Periodo Ref.]]="Dentro",DATOS_[Conc.Sal.16]))))),
0)</f>
        <v>0</v>
      </c>
      <c r="V73" s="111">
        <f t="array" ref="V73">IFERROR(
MEDIAN((IF(DATOS_[[Sexo]:[Sexo]]=$B73,IF(DATOS_[[AGRUP. VALOR. PTO.]:[AGRUP. VALOR. PTO.]]=$B72,IF(DATOS_[[Check Periodo Ref.]:[Check Periodo Ref.]]="Dentro",DATOS_[Conc.Sal.17]))))),
0)</f>
        <v>0</v>
      </c>
      <c r="W73" s="111">
        <f t="array" ref="W73">IFERROR(
MEDIAN((IF(DATOS_[[Sexo]:[Sexo]]=$B73,IF(DATOS_[[AGRUP. VALOR. PTO.]:[AGRUP. VALOR. PTO.]]=$B72,IF(DATOS_[[Check Periodo Ref.]:[Check Periodo Ref.]]="Dentro",DATOS_[Conc.Sal.18]))))),
0)</f>
        <v>0</v>
      </c>
      <c r="X73" s="111">
        <f t="array" ref="X73">IFERROR(
MEDIAN((IF(DATOS_[[Sexo]:[Sexo]]=$B73,IF(DATOS_[[AGRUP. VALOR. PTO.]:[AGRUP. VALOR. PTO.]]=$B72,IF(DATOS_[[Check Periodo Ref.]:[Check Periodo Ref.]]="Dentro",DATOS_[Conc.Sal.19]))))),
0)</f>
        <v>0</v>
      </c>
      <c r="Y73" s="111">
        <f t="array" ref="Y73">IFERROR(
MEDIAN((IF(DATOS_[[Sexo]:[Sexo]]=$B73,IF(DATOS_[[AGRUP. VALOR. PTO.]:[AGRUP. VALOR. PTO.]]=$B72,IF(DATOS_[[Check Periodo Ref.]:[Check Periodo Ref.]]="Dentro",DATOS_[Conc.Sal.20]))))),
0)</f>
        <v>0</v>
      </c>
      <c r="Z73" s="111">
        <f t="array" ref="Z73">IFERROR(
MEDIAN((IF(DATOS_[[Sexo]:[Sexo]]=$B73,IF(DATOS_[[AGRUP. VALOR. PTO.]:[AGRUP. VALOR. PTO.]]=$B72,IF(DATOS_[[Check Periodo Ref.]:[Check Periodo Ref.]]="Dentro",DATOS_[Conc.Sal.21]))))),
0)</f>
        <v>0</v>
      </c>
      <c r="AA73" s="111">
        <f t="array" ref="AA73">IFERROR(
MEDIAN((IF(DATOS_[[Sexo]:[Sexo]]=$B73,IF(DATOS_[[AGRUP. VALOR. PTO.]:[AGRUP. VALOR. PTO.]]=$B72,IF(DATOS_[[Check Periodo Ref.]:[Check Periodo Ref.]]="Dentro",DATOS_[Conc.Sal.22]))))),
0)</f>
        <v>0</v>
      </c>
      <c r="AB73" s="111">
        <f t="array" ref="AB73">IFERROR(
MEDIAN((IF(DATOS_[[Sexo]:[Sexo]]=$B73,IF(DATOS_[[AGRUP. VALOR. PTO.]:[AGRUP. VALOR. PTO.]]=$B72,IF(DATOS_[[Check Periodo Ref.]:[Check Periodo Ref.]]="Dentro",DATOS_[Conc.Sal.23]))))),
0)</f>
        <v>0</v>
      </c>
      <c r="AC73" s="111">
        <f t="array" ref="AC73">IFERROR(
MEDIAN((IF(DATOS_[[Sexo]:[Sexo]]=$B73,IF(DATOS_[[AGRUP. VALOR. PTO.]:[AGRUP. VALOR. PTO.]]=$B72,IF(DATOS_[[Check Periodo Ref.]:[Check Periodo Ref.]]="Dentro",DATOS_[Conc.Sal.24]))))),
0)</f>
        <v>0</v>
      </c>
      <c r="AD73" s="111">
        <f t="array" ref="AD73">IFERROR(
MEDIAN((IF(DATOS_[[Sexo]:[Sexo]]=$B73,IF(DATOS_[[AGRUP. VALOR. PTO.]:[AGRUP. VALOR. PTO.]]=$B72,IF(DATOS_[[Check Periodo Ref.]:[Check Periodo Ref.]]="Dentro",DATOS_[Conc.Sal.25]))))),
0)</f>
        <v>0</v>
      </c>
      <c r="AE73" s="111">
        <f t="array" ref="AE73">IFERROR(
MEDIAN((IF(DATOS_[[Sexo]:[Sexo]]=$B73,IF(DATOS_[[AGRUP. VALOR. PTO.]:[AGRUP. VALOR. PTO.]]=$B72,IF(DATOS_[[Check Periodo Ref.]:[Check Periodo Ref.]]="Dentro",DATOS_[Conc.Sal.26]))))),
0)</f>
        <v>0</v>
      </c>
      <c r="AF73" s="111">
        <f t="array" ref="AF73">IFERROR(
MEDIAN((IF(DATOS_[[Sexo]:[Sexo]]=$B73,IF(DATOS_[[AGRUP. VALOR. PTO.]:[AGRUP. VALOR. PTO.]]=$B72,IF(DATOS_[[Check Periodo Ref.]:[Check Periodo Ref.]]="Dentro",DATOS_[Conc.Sal.27]))))),
0)</f>
        <v>0</v>
      </c>
      <c r="AG73" s="111">
        <f t="array" ref="AG73">IFERROR(
MEDIAN((IF(DATOS_[[Sexo]:[Sexo]]=$B73,IF(DATOS_[[AGRUP. VALOR. PTO.]:[AGRUP. VALOR. PTO.]]=$B72,IF(DATOS_[[Check Periodo Ref.]:[Check Periodo Ref.]]="Dentro",DATOS_[Conc.Sal.28]))))),
0)</f>
        <v>0</v>
      </c>
      <c r="AH73" s="111">
        <f t="array" ref="AH73">IFERROR(
MEDIAN((IF(DATOS_[[Sexo]:[Sexo]]=$B73,IF(DATOS_[[AGRUP. VALOR. PTO.]:[AGRUP. VALOR. PTO.]]=$B72,IF(DATOS_[[Check Periodo Ref.]:[Check Periodo Ref.]]="Dentro",DATOS_[Conc.Sal.29]))))),
0)</f>
        <v>0</v>
      </c>
      <c r="AI73" s="111">
        <f t="array" ref="AI73">IFERROR(
MEDIAN((IF(DATOS_[[Sexo]:[Sexo]]=$B73,IF(DATOS_[[AGRUP. VALOR. PTO.]:[AGRUP. VALOR. PTO.]]=$B72,IF(DATOS_[[Check Periodo Ref.]:[Check Periodo Ref.]]="Dentro",DATOS_[Conc.Sal.30]))))),
0)</f>
        <v>0</v>
      </c>
      <c r="AJ73" s="112">
        <f t="array" ref="AJ73">IFERROR(
MEDIAN(IF(DATOS_[Sexo]=$B73,IF(DATOS_[AGRUP. VALOR. PTO.]=$B72,IF(DATOS_[Check Periodo Ref.]="Dentro",DATOS_[Tot COMPL.SAL Ef],FALSE)))),
0)</f>
        <v>0</v>
      </c>
      <c r="AK73" s="113">
        <f t="array" ref="AK73">IFERROR(
MEDIAN(IF(DATOS_[Sexo]=$B73,IF(DATOS_[AGRUP. VALOR. PTO.]=$B72,IF(DATOS_[Check Periodo Ref.]="Dentro",DATOS_[TOTAL SALARIO Ef],FALSE)))),
0)</f>
        <v>0</v>
      </c>
      <c r="AL73" s="114">
        <f t="array" ref="AL73">IFERROR(
MEDIAN((IF(DATOS_[[Sexo]:[Sexo]]=$B73,IF(DATOS_[[AGRUP. VALOR. PTO.]:[AGRUP. VALOR. PTO.]]=$B72,IF(DATOS_[[Check Periodo Ref.]:[Check Periodo Ref.]]="Dentro",DATOS_[C.Extra.01]))))),
0)</f>
        <v>0</v>
      </c>
      <c r="AM73" s="114">
        <f t="array" ref="AM73">IFERROR(
MEDIAN((IF(DATOS_[[Sexo]:[Sexo]]=$B73,IF(DATOS_[[AGRUP. VALOR. PTO.]:[AGRUP. VALOR. PTO.]]=$B72,IF(DATOS_[[Check Periodo Ref.]:[Check Periodo Ref.]]="Dentro",DATOS_[C.Extra.02]))))),
0)</f>
        <v>0</v>
      </c>
      <c r="AN73" s="114">
        <f t="array" ref="AN73">IFERROR(
MEDIAN((IF(DATOS_[[Sexo]:[Sexo]]=$B73,IF(DATOS_[[AGRUP. VALOR. PTO.]:[AGRUP. VALOR. PTO.]]=$B72,IF(DATOS_[[Check Periodo Ref.]:[Check Periodo Ref.]]="Dentro",DATOS_[C.Extra.03]))))),
0)</f>
        <v>0</v>
      </c>
      <c r="AO73" s="114">
        <f t="array" ref="AO73">IFERROR(
MEDIAN((IF(DATOS_[[Sexo]:[Sexo]]=$B73,IF(DATOS_[[AGRUP. VALOR. PTO.]:[AGRUP. VALOR. PTO.]]=$B72,IF(DATOS_[[Check Periodo Ref.]:[Check Periodo Ref.]]="Dentro",DATOS_[C.Extra.04]))))),
0)</f>
        <v>0</v>
      </c>
      <c r="AP73" s="114">
        <f t="array" ref="AP73">IFERROR(
MEDIAN((IF(DATOS_[[Sexo]:[Sexo]]=$B73,IF(DATOS_[[AGRUP. VALOR. PTO.]:[AGRUP. VALOR. PTO.]]=$B72,IF(DATOS_[[Check Periodo Ref.]:[Check Periodo Ref.]]="Dentro",DATOS_[C.Extra.05]))))),
0)</f>
        <v>0</v>
      </c>
      <c r="AQ73" s="115">
        <f t="array" ref="AQ73">IFERROR(
MEDIAN(IF(DATOS_[Sexo]=$B73,IF(DATOS_[AGRUP. VALOR. PTO.]=$B72,IF(DATOS_[Check Periodo Ref.]="Dentro",DATOS_[Tot Extrasalarial Ef],FALSE)))),
0)</f>
        <v>0</v>
      </c>
      <c r="AR73" s="116">
        <f t="array" ref="AR73">IFERROR(
MEDIAN(IF(DATOS_[Sexo]=$B73,IF(DATOS_[AGRUP. VALOR. PTO.]=$B72,IF(DATOS_[Check Periodo Ref.]="Dentro",DATOS_[TOTAL Retrib Ef],FALSE)))),
0)</f>
        <v>0</v>
      </c>
    </row>
    <row r="74" spans="1:44" x14ac:dyDescent="0.3">
      <c r="A74" s="42" t="str">
        <f t="shared" ref="A74" si="82">+A73</f>
        <v>[ocultar]</v>
      </c>
      <c r="B74" s="34" t="s">
        <v>163</v>
      </c>
      <c r="C74" s="33">
        <f t="array" ref="C74">SUM(IF($B74=DATOS_[Sexo],
IF($B72=DATOS_[AGRUP. VALOR. PTO.],
IF("Dentro"=DATOS_[Check Periodo Ref.],
1/(COUNTIFS(DATOS_[Sexo],$B74,DATOS_[AGRUP. VALOR. PTO.],$B72,DATOS_[Check Periodo Ref.],"Dentro",DATOS_[id],DATOS_[id]))))))</f>
        <v>0</v>
      </c>
      <c r="D74" s="35">
        <f>COUNTIFS(DATOS_[AGRUP. VALOR. PTO.],$B72,DATOS_[Sexo],$B74,DATOS_[Check Periodo Ref.],"Dentro")</f>
        <v>0</v>
      </c>
      <c r="E74" s="110">
        <f t="array" ref="E74">IFERROR(
MEDIAN(IF(DATOS_[Sexo]=$B74,IF(DATOS_[AGRUP. VALOR. PTO.]=$B72,IF(DATOS_[Check Periodo Ref.]="Dentro",DATOS_[SALARIO BASE Ef],FALSE)))),
0)</f>
        <v>0</v>
      </c>
      <c r="F74" s="111">
        <f t="array" ref="F74">IFERROR(
MEDIAN((IF(DATOS_[[Sexo]:[Sexo]]=$B74,IF(DATOS_[[AGRUP. VALOR. PTO.]:[AGRUP. VALOR. PTO.]]=$B72,IF(DATOS_[[Check Periodo Ref.]:[Check Periodo Ref.]]="Dentro",DATOS_[Conc.Sal.01]))))),
0)</f>
        <v>0</v>
      </c>
      <c r="G74" s="111">
        <f t="array" ref="G74">IFERROR(
MEDIAN((IF(DATOS_[[Sexo]:[Sexo]]=$B74,IF(DATOS_[[AGRUP. VALOR. PTO.]:[AGRUP. VALOR. PTO.]]=$B72,IF(DATOS_[[Check Periodo Ref.]:[Check Periodo Ref.]]="Dentro",DATOS_[Conc.Sal.02]))))),
0)</f>
        <v>0</v>
      </c>
      <c r="H74" s="111">
        <f t="array" ref="H74">IFERROR(
MEDIAN((IF(DATOS_[[Sexo]:[Sexo]]=$B74,IF(DATOS_[[AGRUP. VALOR. PTO.]:[AGRUP. VALOR. PTO.]]=$B72,IF(DATOS_[[Check Periodo Ref.]:[Check Periodo Ref.]]="Dentro",DATOS_[Conc.Sal.03]))))),
0)</f>
        <v>0</v>
      </c>
      <c r="I74" s="111">
        <f t="array" ref="I74">IFERROR(
MEDIAN((IF(DATOS_[[Sexo]:[Sexo]]=$B74,IF(DATOS_[[AGRUP. VALOR. PTO.]:[AGRUP. VALOR. PTO.]]=$B72,IF(DATOS_[[Check Periodo Ref.]:[Check Periodo Ref.]]="Dentro",DATOS_[Conc.Sal.04]))))),
0)</f>
        <v>0</v>
      </c>
      <c r="J74" s="111">
        <f t="array" ref="J74">IFERROR(
MEDIAN((IF(DATOS_[[Sexo]:[Sexo]]=$B74,IF(DATOS_[[AGRUP. VALOR. PTO.]:[AGRUP. VALOR. PTO.]]=$B72,IF(DATOS_[[Check Periodo Ref.]:[Check Periodo Ref.]]="Dentro",DATOS_[Conc.Sal.05]))))),
0)</f>
        <v>0</v>
      </c>
      <c r="K74" s="111">
        <f t="array" ref="K74">IFERROR(
MEDIAN((IF(DATOS_[[Sexo]:[Sexo]]=$B74,IF(DATOS_[[AGRUP. VALOR. PTO.]:[AGRUP. VALOR. PTO.]]=$B72,IF(DATOS_[[Check Periodo Ref.]:[Check Periodo Ref.]]="Dentro",DATOS_[Conc.Sal.06]))))),
0)</f>
        <v>0</v>
      </c>
      <c r="L74" s="111">
        <f t="array" ref="L74">IFERROR(
MEDIAN((IF(DATOS_[[Sexo]:[Sexo]]=$B74,IF(DATOS_[[AGRUP. VALOR. PTO.]:[AGRUP. VALOR. PTO.]]=$B72,IF(DATOS_[[Check Periodo Ref.]:[Check Periodo Ref.]]="Dentro",DATOS_[Conc.Sal.07]))))),
0)</f>
        <v>0</v>
      </c>
      <c r="M74" s="111">
        <f t="array" ref="M74">IFERROR(
MEDIAN((IF(DATOS_[[Sexo]:[Sexo]]=$B74,IF(DATOS_[[AGRUP. VALOR. PTO.]:[AGRUP. VALOR. PTO.]]=$B72,IF(DATOS_[[Check Periodo Ref.]:[Check Periodo Ref.]]="Dentro",DATOS_[Conc.Sal.08]))))),
0)</f>
        <v>0</v>
      </c>
      <c r="N74" s="111">
        <f t="array" ref="N74">IFERROR(
MEDIAN((IF(DATOS_[[Sexo]:[Sexo]]=$B74,IF(DATOS_[[AGRUP. VALOR. PTO.]:[AGRUP. VALOR. PTO.]]=$B72,IF(DATOS_[[Check Periodo Ref.]:[Check Periodo Ref.]]="Dentro",DATOS_[Conc.Sal.09]))))),
0)</f>
        <v>0</v>
      </c>
      <c r="O74" s="111">
        <f t="array" ref="O74">IFERROR(
MEDIAN((IF(DATOS_[[Sexo]:[Sexo]]=$B74,IF(DATOS_[[AGRUP. VALOR. PTO.]:[AGRUP. VALOR. PTO.]]=$B72,IF(DATOS_[[Check Periodo Ref.]:[Check Periodo Ref.]]="Dentro",DATOS_[Conc.Sal.10]))))),
0)</f>
        <v>0</v>
      </c>
      <c r="P74" s="111">
        <f t="array" ref="P74">IFERROR(
MEDIAN((IF(DATOS_[[Sexo]:[Sexo]]=$B74,IF(DATOS_[[AGRUP. VALOR. PTO.]:[AGRUP. VALOR. PTO.]]=$B72,IF(DATOS_[[Check Periodo Ref.]:[Check Periodo Ref.]]="Dentro",DATOS_[Conc.Sal.11]))))),
0)</f>
        <v>0</v>
      </c>
      <c r="Q74" s="111">
        <f t="array" ref="Q74">IFERROR(
MEDIAN((IF(DATOS_[[Sexo]:[Sexo]]=$B74,IF(DATOS_[[AGRUP. VALOR. PTO.]:[AGRUP. VALOR. PTO.]]=$B72,IF(DATOS_[[Check Periodo Ref.]:[Check Periodo Ref.]]="Dentro",DATOS_[Conc.Sal.12]))))),
0)</f>
        <v>0</v>
      </c>
      <c r="R74" s="111">
        <f t="array" ref="R74">IFERROR(
MEDIAN((IF(DATOS_[[Sexo]:[Sexo]]=$B74,IF(DATOS_[[AGRUP. VALOR. PTO.]:[AGRUP. VALOR. PTO.]]=$B72,IF(DATOS_[[Check Periodo Ref.]:[Check Periodo Ref.]]="Dentro",DATOS_[Conc.Sal.13]))))),
0)</f>
        <v>0</v>
      </c>
      <c r="S74" s="111">
        <f t="array" ref="S74">IFERROR(
MEDIAN((IF(DATOS_[[Sexo]:[Sexo]]=$B74,IF(DATOS_[[AGRUP. VALOR. PTO.]:[AGRUP. VALOR. PTO.]]=$B72,IF(DATOS_[[Check Periodo Ref.]:[Check Periodo Ref.]]="Dentro",DATOS_[Conc.Sal.14]))))),
0)</f>
        <v>0</v>
      </c>
      <c r="T74" s="111">
        <f t="array" ref="T74">IFERROR(
MEDIAN((IF(DATOS_[[Sexo]:[Sexo]]=$B74,IF(DATOS_[[AGRUP. VALOR. PTO.]:[AGRUP. VALOR. PTO.]]=$B72,IF(DATOS_[[Check Periodo Ref.]:[Check Periodo Ref.]]="Dentro",DATOS_[Conc.Sal.15]))))),
0)</f>
        <v>0</v>
      </c>
      <c r="U74" s="111">
        <f t="array" ref="U74">IFERROR(
MEDIAN((IF(DATOS_[[Sexo]:[Sexo]]=$B74,IF(DATOS_[[AGRUP. VALOR. PTO.]:[AGRUP. VALOR. PTO.]]=$B72,IF(DATOS_[[Check Periodo Ref.]:[Check Periodo Ref.]]="Dentro",DATOS_[Conc.Sal.16]))))),
0)</f>
        <v>0</v>
      </c>
      <c r="V74" s="111">
        <f t="array" ref="V74">IFERROR(
MEDIAN((IF(DATOS_[[Sexo]:[Sexo]]=$B74,IF(DATOS_[[AGRUP. VALOR. PTO.]:[AGRUP. VALOR. PTO.]]=$B72,IF(DATOS_[[Check Periodo Ref.]:[Check Periodo Ref.]]="Dentro",DATOS_[Conc.Sal.17]))))),
0)</f>
        <v>0</v>
      </c>
      <c r="W74" s="111">
        <f t="array" ref="W74">IFERROR(
MEDIAN((IF(DATOS_[[Sexo]:[Sexo]]=$B74,IF(DATOS_[[AGRUP. VALOR. PTO.]:[AGRUP. VALOR. PTO.]]=$B72,IF(DATOS_[[Check Periodo Ref.]:[Check Periodo Ref.]]="Dentro",DATOS_[Conc.Sal.18]))))),
0)</f>
        <v>0</v>
      </c>
      <c r="X74" s="111">
        <f t="array" ref="X74">IFERROR(
MEDIAN((IF(DATOS_[[Sexo]:[Sexo]]=$B74,IF(DATOS_[[AGRUP. VALOR. PTO.]:[AGRUP. VALOR. PTO.]]=$B72,IF(DATOS_[[Check Periodo Ref.]:[Check Periodo Ref.]]="Dentro",DATOS_[Conc.Sal.19]))))),
0)</f>
        <v>0</v>
      </c>
      <c r="Y74" s="111">
        <f t="array" ref="Y74">IFERROR(
MEDIAN((IF(DATOS_[[Sexo]:[Sexo]]=$B74,IF(DATOS_[[AGRUP. VALOR. PTO.]:[AGRUP. VALOR. PTO.]]=$B72,IF(DATOS_[[Check Periodo Ref.]:[Check Periodo Ref.]]="Dentro",DATOS_[Conc.Sal.20]))))),
0)</f>
        <v>0</v>
      </c>
      <c r="Z74" s="111">
        <f t="array" ref="Z74">IFERROR(
MEDIAN((IF(DATOS_[[Sexo]:[Sexo]]=$B74,IF(DATOS_[[AGRUP. VALOR. PTO.]:[AGRUP. VALOR. PTO.]]=$B72,IF(DATOS_[[Check Periodo Ref.]:[Check Periodo Ref.]]="Dentro",DATOS_[Conc.Sal.21]))))),
0)</f>
        <v>0</v>
      </c>
      <c r="AA74" s="111">
        <f t="array" ref="AA74">IFERROR(
MEDIAN((IF(DATOS_[[Sexo]:[Sexo]]=$B74,IF(DATOS_[[AGRUP. VALOR. PTO.]:[AGRUP. VALOR. PTO.]]=$B72,IF(DATOS_[[Check Periodo Ref.]:[Check Periodo Ref.]]="Dentro",DATOS_[Conc.Sal.22]))))),
0)</f>
        <v>0</v>
      </c>
      <c r="AB74" s="111">
        <f t="array" ref="AB74">IFERROR(
MEDIAN((IF(DATOS_[[Sexo]:[Sexo]]=$B74,IF(DATOS_[[AGRUP. VALOR. PTO.]:[AGRUP. VALOR. PTO.]]=$B72,IF(DATOS_[[Check Periodo Ref.]:[Check Periodo Ref.]]="Dentro",DATOS_[Conc.Sal.23]))))),
0)</f>
        <v>0</v>
      </c>
      <c r="AC74" s="111">
        <f t="array" ref="AC74">IFERROR(
MEDIAN((IF(DATOS_[[Sexo]:[Sexo]]=$B74,IF(DATOS_[[AGRUP. VALOR. PTO.]:[AGRUP. VALOR. PTO.]]=$B72,IF(DATOS_[[Check Periodo Ref.]:[Check Periodo Ref.]]="Dentro",DATOS_[Conc.Sal.24]))))),
0)</f>
        <v>0</v>
      </c>
      <c r="AD74" s="111">
        <f t="array" ref="AD74">IFERROR(
MEDIAN((IF(DATOS_[[Sexo]:[Sexo]]=$B74,IF(DATOS_[[AGRUP. VALOR. PTO.]:[AGRUP. VALOR. PTO.]]=$B72,IF(DATOS_[[Check Periodo Ref.]:[Check Periodo Ref.]]="Dentro",DATOS_[Conc.Sal.25]))))),
0)</f>
        <v>0</v>
      </c>
      <c r="AE74" s="111">
        <f t="array" ref="AE74">IFERROR(
MEDIAN((IF(DATOS_[[Sexo]:[Sexo]]=$B74,IF(DATOS_[[AGRUP. VALOR. PTO.]:[AGRUP. VALOR. PTO.]]=$B72,IF(DATOS_[[Check Periodo Ref.]:[Check Periodo Ref.]]="Dentro",DATOS_[Conc.Sal.26]))))),
0)</f>
        <v>0</v>
      </c>
      <c r="AF74" s="111">
        <f t="array" ref="AF74">IFERROR(
MEDIAN((IF(DATOS_[[Sexo]:[Sexo]]=$B74,IF(DATOS_[[AGRUP. VALOR. PTO.]:[AGRUP. VALOR. PTO.]]=$B72,IF(DATOS_[[Check Periodo Ref.]:[Check Periodo Ref.]]="Dentro",DATOS_[Conc.Sal.27]))))),
0)</f>
        <v>0</v>
      </c>
      <c r="AG74" s="111">
        <f t="array" ref="AG74">IFERROR(
MEDIAN((IF(DATOS_[[Sexo]:[Sexo]]=$B74,IF(DATOS_[[AGRUP. VALOR. PTO.]:[AGRUP. VALOR. PTO.]]=$B72,IF(DATOS_[[Check Periodo Ref.]:[Check Periodo Ref.]]="Dentro",DATOS_[Conc.Sal.28]))))),
0)</f>
        <v>0</v>
      </c>
      <c r="AH74" s="111">
        <f t="array" ref="AH74">IFERROR(
MEDIAN((IF(DATOS_[[Sexo]:[Sexo]]=$B74,IF(DATOS_[[AGRUP. VALOR. PTO.]:[AGRUP. VALOR. PTO.]]=$B72,IF(DATOS_[[Check Periodo Ref.]:[Check Periodo Ref.]]="Dentro",DATOS_[Conc.Sal.29]))))),
0)</f>
        <v>0</v>
      </c>
      <c r="AI74" s="111">
        <f t="array" ref="AI74">IFERROR(
MEDIAN((IF(DATOS_[[Sexo]:[Sexo]]=$B74,IF(DATOS_[[AGRUP. VALOR. PTO.]:[AGRUP. VALOR. PTO.]]=$B72,IF(DATOS_[[Check Periodo Ref.]:[Check Periodo Ref.]]="Dentro",DATOS_[Conc.Sal.30]))))),
0)</f>
        <v>0</v>
      </c>
      <c r="AJ74" s="112">
        <f t="array" ref="AJ74">IFERROR(
MEDIAN(IF(DATOS_[Sexo]=$B74,IF(DATOS_[AGRUP. VALOR. PTO.]=$B72,IF(DATOS_[Check Periodo Ref.]="Dentro",DATOS_[Tot COMPL.SAL Ef],FALSE)))),
0)</f>
        <v>0</v>
      </c>
      <c r="AK74" s="113">
        <f t="array" ref="AK74">IFERROR(
MEDIAN(IF(DATOS_[Sexo]=$B74,IF(DATOS_[AGRUP. VALOR. PTO.]=$B72,IF(DATOS_[Check Periodo Ref.]="Dentro",DATOS_[TOTAL SALARIO Ef],FALSE)))),
0)</f>
        <v>0</v>
      </c>
      <c r="AL74" s="114">
        <f t="array" ref="AL74">IFERROR(
MEDIAN((IF(DATOS_[[Sexo]:[Sexo]]=$B74,IF(DATOS_[[AGRUP. VALOR. PTO.]:[AGRUP. VALOR. PTO.]]=$B72,IF(DATOS_[[Check Periodo Ref.]:[Check Periodo Ref.]]="Dentro",DATOS_[C.Extra.01]))))),
0)</f>
        <v>0</v>
      </c>
      <c r="AM74" s="114">
        <f t="array" ref="AM74">IFERROR(
MEDIAN((IF(DATOS_[[Sexo]:[Sexo]]=$B74,IF(DATOS_[[AGRUP. VALOR. PTO.]:[AGRUP. VALOR. PTO.]]=$B72,IF(DATOS_[[Check Periodo Ref.]:[Check Periodo Ref.]]="Dentro",DATOS_[C.Extra.02]))))),
0)</f>
        <v>0</v>
      </c>
      <c r="AN74" s="114">
        <f t="array" ref="AN74">IFERROR(
MEDIAN((IF(DATOS_[[Sexo]:[Sexo]]=$B74,IF(DATOS_[[AGRUP. VALOR. PTO.]:[AGRUP. VALOR. PTO.]]=$B72,IF(DATOS_[[Check Periodo Ref.]:[Check Periodo Ref.]]="Dentro",DATOS_[C.Extra.03]))))),
0)</f>
        <v>0</v>
      </c>
      <c r="AO74" s="114">
        <f t="array" ref="AO74">IFERROR(
MEDIAN((IF(DATOS_[[Sexo]:[Sexo]]=$B74,IF(DATOS_[[AGRUP. VALOR. PTO.]:[AGRUP. VALOR. PTO.]]=$B72,IF(DATOS_[[Check Periodo Ref.]:[Check Periodo Ref.]]="Dentro",DATOS_[C.Extra.04]))))),
0)</f>
        <v>0</v>
      </c>
      <c r="AP74" s="114">
        <f t="array" ref="AP74">IFERROR(
MEDIAN((IF(DATOS_[[Sexo]:[Sexo]]=$B74,IF(DATOS_[[AGRUP. VALOR. PTO.]:[AGRUP. VALOR. PTO.]]=$B72,IF(DATOS_[[Check Periodo Ref.]:[Check Periodo Ref.]]="Dentro",DATOS_[C.Extra.05]))))),
0)</f>
        <v>0</v>
      </c>
      <c r="AQ74" s="115">
        <f t="array" ref="AQ74">IFERROR(
MEDIAN(IF(DATOS_[Sexo]=$B74,IF(DATOS_[AGRUP. VALOR. PTO.]=$B72,IF(DATOS_[Check Periodo Ref.]="Dentro",DATOS_[Tot Extrasalarial Ef],FALSE)))),
0)</f>
        <v>0</v>
      </c>
      <c r="AR74" s="116">
        <f t="array" ref="AR74">IFERROR(
MEDIAN(IF(DATOS_[Sexo]=$B74,IF(DATOS_[AGRUP. VALOR. PTO.]=$B72,IF(DATOS_[Check Periodo Ref.]="Dentro",DATOS_[TOTAL Retrib Ef],FALSE)))),
0)</f>
        <v>0</v>
      </c>
    </row>
    <row r="75" spans="1:44" ht="17.25" thickBot="1" x14ac:dyDescent="0.35">
      <c r="A75" s="42" t="str">
        <f t="shared" ref="A75" si="83">+A76</f>
        <v>[ocultar]</v>
      </c>
      <c r="B75" s="40" t="s">
        <v>280</v>
      </c>
      <c r="C75" s="109"/>
      <c r="D75" s="41"/>
      <c r="E75" s="119" t="str">
        <f t="shared" ref="E75:AR75" si="84">IFERROR((E76-E77)/E76,"")</f>
        <v/>
      </c>
      <c r="F75" s="123" t="str">
        <f t="shared" si="84"/>
        <v/>
      </c>
      <c r="G75" s="123" t="str">
        <f t="shared" si="84"/>
        <v/>
      </c>
      <c r="H75" s="123" t="str">
        <f t="shared" si="84"/>
        <v/>
      </c>
      <c r="I75" s="123" t="str">
        <f t="shared" si="84"/>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2" t="str">
        <f t="shared" si="84"/>
        <v/>
      </c>
      <c r="W75" s="122" t="str">
        <f t="shared" si="84"/>
        <v/>
      </c>
      <c r="X75" s="122" t="str">
        <f t="shared" si="84"/>
        <v/>
      </c>
      <c r="Y75" s="122"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4" t="str">
        <f t="shared" si="84"/>
        <v/>
      </c>
      <c r="AK75" s="128" t="str">
        <f t="shared" si="84"/>
        <v/>
      </c>
      <c r="AL75" s="125" t="str">
        <f t="shared" si="84"/>
        <v/>
      </c>
      <c r="AM75" s="125" t="str">
        <f t="shared" si="84"/>
        <v/>
      </c>
      <c r="AN75" s="125" t="str">
        <f t="shared" si="84"/>
        <v/>
      </c>
      <c r="AO75" s="125" t="str">
        <f t="shared" si="84"/>
        <v/>
      </c>
      <c r="AP75" s="125" t="str">
        <f t="shared" si="84"/>
        <v/>
      </c>
      <c r="AQ75" s="126" t="str">
        <f t="shared" si="84"/>
        <v/>
      </c>
      <c r="AR75" s="127" t="str">
        <f t="shared" si="84"/>
        <v/>
      </c>
    </row>
    <row r="76" spans="1:44" x14ac:dyDescent="0.3">
      <c r="A76" s="42" t="str">
        <f t="shared" ref="A76" si="85">+IF(C76+C77=0,"[ocultar]","")</f>
        <v>[ocultar]</v>
      </c>
      <c r="B76" s="34" t="s">
        <v>162</v>
      </c>
      <c r="C76" s="33">
        <f t="array" ref="C76">SUM(IF($B76=DATOS_[Sexo],
IF($B75=DATOS_[AGRUP. VALOR. PTO.],
IF("Dentro"=DATOS_[Check Periodo Ref.],
1/(COUNTIFS(DATOS_[Sexo],$B76,DATOS_[AGRUP. VALOR. PTO.],$B75,DATOS_[Check Periodo Ref.],"Dentro",DATOS_[id],DATOS_[id]))))))</f>
        <v>0</v>
      </c>
      <c r="D76" s="35">
        <f>COUNTIFS(DATOS_[AGRUP. VALOR. PTO.],$B75,DATOS_[Sexo],$B76,DATOS_[Check Periodo Ref.],"Dentro")</f>
        <v>0</v>
      </c>
      <c r="E76" s="110">
        <f t="array" ref="E76">IFERROR(
MEDIAN(IF(DATOS_[Sexo]=$B76,IF(DATOS_[AGRUP. VALOR. PTO.]=$B75,IF(DATOS_[Check Periodo Ref.]="Dentro",DATOS_[SALARIO BASE Ef],FALSE)))),
0)</f>
        <v>0</v>
      </c>
      <c r="F76" s="111">
        <f t="array" ref="F76">IFERROR(
MEDIAN((IF(DATOS_[[Sexo]:[Sexo]]=$B76,IF(DATOS_[[AGRUP. VALOR. PTO.]:[AGRUP. VALOR. PTO.]]=$B75,IF(DATOS_[[Check Periodo Ref.]:[Check Periodo Ref.]]="Dentro",DATOS_[Conc.Sal.01]))))),
0)</f>
        <v>0</v>
      </c>
      <c r="G76" s="111">
        <f t="array" ref="G76">IFERROR(
MEDIAN((IF(DATOS_[[Sexo]:[Sexo]]=$B76,IF(DATOS_[[AGRUP. VALOR. PTO.]:[AGRUP. VALOR. PTO.]]=$B75,IF(DATOS_[[Check Periodo Ref.]:[Check Periodo Ref.]]="Dentro",DATOS_[Conc.Sal.02]))))),
0)</f>
        <v>0</v>
      </c>
      <c r="H76" s="111">
        <f t="array" ref="H76">IFERROR(
MEDIAN((IF(DATOS_[[Sexo]:[Sexo]]=$B76,IF(DATOS_[[AGRUP. VALOR. PTO.]:[AGRUP. VALOR. PTO.]]=$B75,IF(DATOS_[[Check Periodo Ref.]:[Check Periodo Ref.]]="Dentro",DATOS_[Conc.Sal.03]))))),
0)</f>
        <v>0</v>
      </c>
      <c r="I76" s="111">
        <f t="array" ref="I76">IFERROR(
MEDIAN((IF(DATOS_[[Sexo]:[Sexo]]=$B76,IF(DATOS_[[AGRUP. VALOR. PTO.]:[AGRUP. VALOR. PTO.]]=$B75,IF(DATOS_[[Check Periodo Ref.]:[Check Periodo Ref.]]="Dentro",DATOS_[Conc.Sal.04]))))),
0)</f>
        <v>0</v>
      </c>
      <c r="J76" s="111">
        <f t="array" ref="J76">IFERROR(
MEDIAN((IF(DATOS_[[Sexo]:[Sexo]]=$B76,IF(DATOS_[[AGRUP. VALOR. PTO.]:[AGRUP. VALOR. PTO.]]=$B75,IF(DATOS_[[Check Periodo Ref.]:[Check Periodo Ref.]]="Dentro",DATOS_[Conc.Sal.05]))))),
0)</f>
        <v>0</v>
      </c>
      <c r="K76" s="111">
        <f t="array" ref="K76">IFERROR(
MEDIAN((IF(DATOS_[[Sexo]:[Sexo]]=$B76,IF(DATOS_[[AGRUP. VALOR. PTO.]:[AGRUP. VALOR. PTO.]]=$B75,IF(DATOS_[[Check Periodo Ref.]:[Check Periodo Ref.]]="Dentro",DATOS_[Conc.Sal.06]))))),
0)</f>
        <v>0</v>
      </c>
      <c r="L76" s="111">
        <f t="array" ref="L76">IFERROR(
MEDIAN((IF(DATOS_[[Sexo]:[Sexo]]=$B76,IF(DATOS_[[AGRUP. VALOR. PTO.]:[AGRUP. VALOR. PTO.]]=$B75,IF(DATOS_[[Check Periodo Ref.]:[Check Periodo Ref.]]="Dentro",DATOS_[Conc.Sal.07]))))),
0)</f>
        <v>0</v>
      </c>
      <c r="M76" s="111">
        <f t="array" ref="M76">IFERROR(
MEDIAN((IF(DATOS_[[Sexo]:[Sexo]]=$B76,IF(DATOS_[[AGRUP. VALOR. PTO.]:[AGRUP. VALOR. PTO.]]=$B75,IF(DATOS_[[Check Periodo Ref.]:[Check Periodo Ref.]]="Dentro",DATOS_[Conc.Sal.08]))))),
0)</f>
        <v>0</v>
      </c>
      <c r="N76" s="111">
        <f t="array" ref="N76">IFERROR(
MEDIAN((IF(DATOS_[[Sexo]:[Sexo]]=$B76,IF(DATOS_[[AGRUP. VALOR. PTO.]:[AGRUP. VALOR. PTO.]]=$B75,IF(DATOS_[[Check Periodo Ref.]:[Check Periodo Ref.]]="Dentro",DATOS_[Conc.Sal.09]))))),
0)</f>
        <v>0</v>
      </c>
      <c r="O76" s="111">
        <f t="array" ref="O76">IFERROR(
MEDIAN((IF(DATOS_[[Sexo]:[Sexo]]=$B76,IF(DATOS_[[AGRUP. VALOR. PTO.]:[AGRUP. VALOR. PTO.]]=$B75,IF(DATOS_[[Check Periodo Ref.]:[Check Periodo Ref.]]="Dentro",DATOS_[Conc.Sal.10]))))),
0)</f>
        <v>0</v>
      </c>
      <c r="P76" s="111">
        <f t="array" ref="P76">IFERROR(
MEDIAN((IF(DATOS_[[Sexo]:[Sexo]]=$B76,IF(DATOS_[[AGRUP. VALOR. PTO.]:[AGRUP. VALOR. PTO.]]=$B75,IF(DATOS_[[Check Periodo Ref.]:[Check Periodo Ref.]]="Dentro",DATOS_[Conc.Sal.11]))))),
0)</f>
        <v>0</v>
      </c>
      <c r="Q76" s="111">
        <f t="array" ref="Q76">IFERROR(
MEDIAN((IF(DATOS_[[Sexo]:[Sexo]]=$B76,IF(DATOS_[[AGRUP. VALOR. PTO.]:[AGRUP. VALOR. PTO.]]=$B75,IF(DATOS_[[Check Periodo Ref.]:[Check Periodo Ref.]]="Dentro",DATOS_[Conc.Sal.12]))))),
0)</f>
        <v>0</v>
      </c>
      <c r="R76" s="111">
        <f t="array" ref="R76">IFERROR(
MEDIAN((IF(DATOS_[[Sexo]:[Sexo]]=$B76,IF(DATOS_[[AGRUP. VALOR. PTO.]:[AGRUP. VALOR. PTO.]]=$B75,IF(DATOS_[[Check Periodo Ref.]:[Check Periodo Ref.]]="Dentro",DATOS_[Conc.Sal.13]))))),
0)</f>
        <v>0</v>
      </c>
      <c r="S76" s="111">
        <f t="array" ref="S76">IFERROR(
MEDIAN((IF(DATOS_[[Sexo]:[Sexo]]=$B76,IF(DATOS_[[AGRUP. VALOR. PTO.]:[AGRUP. VALOR. PTO.]]=$B75,IF(DATOS_[[Check Periodo Ref.]:[Check Periodo Ref.]]="Dentro",DATOS_[Conc.Sal.14]))))),
0)</f>
        <v>0</v>
      </c>
      <c r="T76" s="111">
        <f t="array" ref="T76">IFERROR(
MEDIAN((IF(DATOS_[[Sexo]:[Sexo]]=$B76,IF(DATOS_[[AGRUP. VALOR. PTO.]:[AGRUP. VALOR. PTO.]]=$B75,IF(DATOS_[[Check Periodo Ref.]:[Check Periodo Ref.]]="Dentro",DATOS_[Conc.Sal.15]))))),
0)</f>
        <v>0</v>
      </c>
      <c r="U76" s="111">
        <f t="array" ref="U76">IFERROR(
MEDIAN((IF(DATOS_[[Sexo]:[Sexo]]=$B76,IF(DATOS_[[AGRUP. VALOR. PTO.]:[AGRUP. VALOR. PTO.]]=$B75,IF(DATOS_[[Check Periodo Ref.]:[Check Periodo Ref.]]="Dentro",DATOS_[Conc.Sal.16]))))),
0)</f>
        <v>0</v>
      </c>
      <c r="V76" s="111">
        <f t="array" ref="V76">IFERROR(
MEDIAN((IF(DATOS_[[Sexo]:[Sexo]]=$B76,IF(DATOS_[[AGRUP. VALOR. PTO.]:[AGRUP. VALOR. PTO.]]=$B75,IF(DATOS_[[Check Periodo Ref.]:[Check Periodo Ref.]]="Dentro",DATOS_[Conc.Sal.17]))))),
0)</f>
        <v>0</v>
      </c>
      <c r="W76" s="111">
        <f t="array" ref="W76">IFERROR(
MEDIAN((IF(DATOS_[[Sexo]:[Sexo]]=$B76,IF(DATOS_[[AGRUP. VALOR. PTO.]:[AGRUP. VALOR. PTO.]]=$B75,IF(DATOS_[[Check Periodo Ref.]:[Check Periodo Ref.]]="Dentro",DATOS_[Conc.Sal.18]))))),
0)</f>
        <v>0</v>
      </c>
      <c r="X76" s="111">
        <f t="array" ref="X76">IFERROR(
MEDIAN((IF(DATOS_[[Sexo]:[Sexo]]=$B76,IF(DATOS_[[AGRUP. VALOR. PTO.]:[AGRUP. VALOR. PTO.]]=$B75,IF(DATOS_[[Check Periodo Ref.]:[Check Periodo Ref.]]="Dentro",DATOS_[Conc.Sal.19]))))),
0)</f>
        <v>0</v>
      </c>
      <c r="Y76" s="111">
        <f t="array" ref="Y76">IFERROR(
MEDIAN((IF(DATOS_[[Sexo]:[Sexo]]=$B76,IF(DATOS_[[AGRUP. VALOR. PTO.]:[AGRUP. VALOR. PTO.]]=$B75,IF(DATOS_[[Check Periodo Ref.]:[Check Periodo Ref.]]="Dentro",DATOS_[Conc.Sal.20]))))),
0)</f>
        <v>0</v>
      </c>
      <c r="Z76" s="111">
        <f t="array" ref="Z76">IFERROR(
MEDIAN((IF(DATOS_[[Sexo]:[Sexo]]=$B76,IF(DATOS_[[AGRUP. VALOR. PTO.]:[AGRUP. VALOR. PTO.]]=$B75,IF(DATOS_[[Check Periodo Ref.]:[Check Periodo Ref.]]="Dentro",DATOS_[Conc.Sal.21]))))),
0)</f>
        <v>0</v>
      </c>
      <c r="AA76" s="111">
        <f t="array" ref="AA76">IFERROR(
MEDIAN((IF(DATOS_[[Sexo]:[Sexo]]=$B76,IF(DATOS_[[AGRUP. VALOR. PTO.]:[AGRUP. VALOR. PTO.]]=$B75,IF(DATOS_[[Check Periodo Ref.]:[Check Periodo Ref.]]="Dentro",DATOS_[Conc.Sal.22]))))),
0)</f>
        <v>0</v>
      </c>
      <c r="AB76" s="111">
        <f t="array" ref="AB76">IFERROR(
MEDIAN((IF(DATOS_[[Sexo]:[Sexo]]=$B76,IF(DATOS_[[AGRUP. VALOR. PTO.]:[AGRUP. VALOR. PTO.]]=$B75,IF(DATOS_[[Check Periodo Ref.]:[Check Periodo Ref.]]="Dentro",DATOS_[Conc.Sal.23]))))),
0)</f>
        <v>0</v>
      </c>
      <c r="AC76" s="111">
        <f t="array" ref="AC76">IFERROR(
MEDIAN((IF(DATOS_[[Sexo]:[Sexo]]=$B76,IF(DATOS_[[AGRUP. VALOR. PTO.]:[AGRUP. VALOR. PTO.]]=$B75,IF(DATOS_[[Check Periodo Ref.]:[Check Periodo Ref.]]="Dentro",DATOS_[Conc.Sal.24]))))),
0)</f>
        <v>0</v>
      </c>
      <c r="AD76" s="111">
        <f t="array" ref="AD76">IFERROR(
MEDIAN((IF(DATOS_[[Sexo]:[Sexo]]=$B76,IF(DATOS_[[AGRUP. VALOR. PTO.]:[AGRUP. VALOR. PTO.]]=$B75,IF(DATOS_[[Check Periodo Ref.]:[Check Periodo Ref.]]="Dentro",DATOS_[Conc.Sal.25]))))),
0)</f>
        <v>0</v>
      </c>
      <c r="AE76" s="111">
        <f t="array" ref="AE76">IFERROR(
MEDIAN((IF(DATOS_[[Sexo]:[Sexo]]=$B76,IF(DATOS_[[AGRUP. VALOR. PTO.]:[AGRUP. VALOR. PTO.]]=$B75,IF(DATOS_[[Check Periodo Ref.]:[Check Periodo Ref.]]="Dentro",DATOS_[Conc.Sal.26]))))),
0)</f>
        <v>0</v>
      </c>
      <c r="AF76" s="111">
        <f t="array" ref="AF76">IFERROR(
MEDIAN((IF(DATOS_[[Sexo]:[Sexo]]=$B76,IF(DATOS_[[AGRUP. VALOR. PTO.]:[AGRUP. VALOR. PTO.]]=$B75,IF(DATOS_[[Check Periodo Ref.]:[Check Periodo Ref.]]="Dentro",DATOS_[Conc.Sal.27]))))),
0)</f>
        <v>0</v>
      </c>
      <c r="AG76" s="111">
        <f t="array" ref="AG76">IFERROR(
MEDIAN((IF(DATOS_[[Sexo]:[Sexo]]=$B76,IF(DATOS_[[AGRUP. VALOR. PTO.]:[AGRUP. VALOR. PTO.]]=$B75,IF(DATOS_[[Check Periodo Ref.]:[Check Periodo Ref.]]="Dentro",DATOS_[Conc.Sal.28]))))),
0)</f>
        <v>0</v>
      </c>
      <c r="AH76" s="111">
        <f t="array" ref="AH76">IFERROR(
MEDIAN((IF(DATOS_[[Sexo]:[Sexo]]=$B76,IF(DATOS_[[AGRUP. VALOR. PTO.]:[AGRUP. VALOR. PTO.]]=$B75,IF(DATOS_[[Check Periodo Ref.]:[Check Periodo Ref.]]="Dentro",DATOS_[Conc.Sal.29]))))),
0)</f>
        <v>0</v>
      </c>
      <c r="AI76" s="111">
        <f t="array" ref="AI76">IFERROR(
MEDIAN((IF(DATOS_[[Sexo]:[Sexo]]=$B76,IF(DATOS_[[AGRUP. VALOR. PTO.]:[AGRUP. VALOR. PTO.]]=$B75,IF(DATOS_[[Check Periodo Ref.]:[Check Periodo Ref.]]="Dentro",DATOS_[Conc.Sal.30]))))),
0)</f>
        <v>0</v>
      </c>
      <c r="AJ76" s="112">
        <f t="array" ref="AJ76">IFERROR(
MEDIAN(IF(DATOS_[Sexo]=$B76,IF(DATOS_[AGRUP. VALOR. PTO.]=$B75,IF(DATOS_[Check Periodo Ref.]="Dentro",DATOS_[Tot COMPL.SAL Ef],FALSE)))),
0)</f>
        <v>0</v>
      </c>
      <c r="AK76" s="113">
        <f t="array" ref="AK76">IFERROR(
MEDIAN(IF(DATOS_[Sexo]=$B76,IF(DATOS_[AGRUP. VALOR. PTO.]=$B75,IF(DATOS_[Check Periodo Ref.]="Dentro",DATOS_[TOTAL SALARIO Ef],FALSE)))),
0)</f>
        <v>0</v>
      </c>
      <c r="AL76" s="114">
        <f t="array" ref="AL76">IFERROR(
MEDIAN((IF(DATOS_[[Sexo]:[Sexo]]=$B76,IF(DATOS_[[AGRUP. VALOR. PTO.]:[AGRUP. VALOR. PTO.]]=$B75,IF(DATOS_[[Check Periodo Ref.]:[Check Periodo Ref.]]="Dentro",DATOS_[C.Extra.01]))))),
0)</f>
        <v>0</v>
      </c>
      <c r="AM76" s="114">
        <f t="array" ref="AM76">IFERROR(
MEDIAN((IF(DATOS_[[Sexo]:[Sexo]]=$B76,IF(DATOS_[[AGRUP. VALOR. PTO.]:[AGRUP. VALOR. PTO.]]=$B75,IF(DATOS_[[Check Periodo Ref.]:[Check Periodo Ref.]]="Dentro",DATOS_[C.Extra.02]))))),
0)</f>
        <v>0</v>
      </c>
      <c r="AN76" s="114">
        <f t="array" ref="AN76">IFERROR(
MEDIAN((IF(DATOS_[[Sexo]:[Sexo]]=$B76,IF(DATOS_[[AGRUP. VALOR. PTO.]:[AGRUP. VALOR. PTO.]]=$B75,IF(DATOS_[[Check Periodo Ref.]:[Check Periodo Ref.]]="Dentro",DATOS_[C.Extra.03]))))),
0)</f>
        <v>0</v>
      </c>
      <c r="AO76" s="114">
        <f t="array" ref="AO76">IFERROR(
MEDIAN((IF(DATOS_[[Sexo]:[Sexo]]=$B76,IF(DATOS_[[AGRUP. VALOR. PTO.]:[AGRUP. VALOR. PTO.]]=$B75,IF(DATOS_[[Check Periodo Ref.]:[Check Periodo Ref.]]="Dentro",DATOS_[C.Extra.04]))))),
0)</f>
        <v>0</v>
      </c>
      <c r="AP76" s="114">
        <f t="array" ref="AP76">IFERROR(
MEDIAN((IF(DATOS_[[Sexo]:[Sexo]]=$B76,IF(DATOS_[[AGRUP. VALOR. PTO.]:[AGRUP. VALOR. PTO.]]=$B75,IF(DATOS_[[Check Periodo Ref.]:[Check Periodo Ref.]]="Dentro",DATOS_[C.Extra.05]))))),
0)</f>
        <v>0</v>
      </c>
      <c r="AQ76" s="115">
        <f t="array" ref="AQ76">IFERROR(
MEDIAN(IF(DATOS_[Sexo]=$B76,IF(DATOS_[AGRUP. VALOR. PTO.]=$B75,IF(DATOS_[Check Periodo Ref.]="Dentro",DATOS_[Tot Extrasalarial Ef],FALSE)))),
0)</f>
        <v>0</v>
      </c>
      <c r="AR76" s="116">
        <f t="array" ref="AR76">IFERROR(
MEDIAN(IF(DATOS_[Sexo]=$B76,IF(DATOS_[AGRUP. VALOR. PTO.]=$B75,IF(DATOS_[Check Periodo Ref.]="Dentro",DATOS_[TOTAL Retrib Ef],FALSE)))),
0)</f>
        <v>0</v>
      </c>
    </row>
    <row r="77" spans="1:44" x14ac:dyDescent="0.3">
      <c r="A77" s="42" t="str">
        <f t="shared" ref="A77" si="86">+A76</f>
        <v>[ocultar]</v>
      </c>
      <c r="B77" s="34" t="s">
        <v>163</v>
      </c>
      <c r="C77" s="33">
        <f t="array" ref="C77">SUM(IF($B77=DATOS_[Sexo],
IF($B75=DATOS_[AGRUP. VALOR. PTO.],
IF("Dentro"=DATOS_[Check Periodo Ref.],
1/(COUNTIFS(DATOS_[Sexo],$B77,DATOS_[AGRUP. VALOR. PTO.],$B75,DATOS_[Check Periodo Ref.],"Dentro",DATOS_[id],DATOS_[id]))))))</f>
        <v>0</v>
      </c>
      <c r="D77" s="35">
        <f>COUNTIFS(DATOS_[AGRUP. VALOR. PTO.],$B75,DATOS_[Sexo],$B77,DATOS_[Check Periodo Ref.],"Dentro")</f>
        <v>0</v>
      </c>
      <c r="E77" s="110">
        <f t="array" ref="E77">IFERROR(
MEDIAN(IF(DATOS_[Sexo]=$B77,IF(DATOS_[AGRUP. VALOR. PTO.]=$B75,IF(DATOS_[Check Periodo Ref.]="Dentro",DATOS_[SALARIO BASE Ef],FALSE)))),
0)</f>
        <v>0</v>
      </c>
      <c r="F77" s="111">
        <f t="array" ref="F77">IFERROR(
MEDIAN((IF(DATOS_[[Sexo]:[Sexo]]=$B77,IF(DATOS_[[AGRUP. VALOR. PTO.]:[AGRUP. VALOR. PTO.]]=$B75,IF(DATOS_[[Check Periodo Ref.]:[Check Periodo Ref.]]="Dentro",DATOS_[Conc.Sal.01]))))),
0)</f>
        <v>0</v>
      </c>
      <c r="G77" s="111">
        <f t="array" ref="G77">IFERROR(
MEDIAN((IF(DATOS_[[Sexo]:[Sexo]]=$B77,IF(DATOS_[[AGRUP. VALOR. PTO.]:[AGRUP. VALOR. PTO.]]=$B75,IF(DATOS_[[Check Periodo Ref.]:[Check Periodo Ref.]]="Dentro",DATOS_[Conc.Sal.02]))))),
0)</f>
        <v>0</v>
      </c>
      <c r="H77" s="111">
        <f t="array" ref="H77">IFERROR(
MEDIAN((IF(DATOS_[[Sexo]:[Sexo]]=$B77,IF(DATOS_[[AGRUP. VALOR. PTO.]:[AGRUP. VALOR. PTO.]]=$B75,IF(DATOS_[[Check Periodo Ref.]:[Check Periodo Ref.]]="Dentro",DATOS_[Conc.Sal.03]))))),
0)</f>
        <v>0</v>
      </c>
      <c r="I77" s="111">
        <f t="array" ref="I77">IFERROR(
MEDIAN((IF(DATOS_[[Sexo]:[Sexo]]=$B77,IF(DATOS_[[AGRUP. VALOR. PTO.]:[AGRUP. VALOR. PTO.]]=$B75,IF(DATOS_[[Check Periodo Ref.]:[Check Periodo Ref.]]="Dentro",DATOS_[Conc.Sal.04]))))),
0)</f>
        <v>0</v>
      </c>
      <c r="J77" s="111">
        <f t="array" ref="J77">IFERROR(
MEDIAN((IF(DATOS_[[Sexo]:[Sexo]]=$B77,IF(DATOS_[[AGRUP. VALOR. PTO.]:[AGRUP. VALOR. PTO.]]=$B75,IF(DATOS_[[Check Periodo Ref.]:[Check Periodo Ref.]]="Dentro",DATOS_[Conc.Sal.05]))))),
0)</f>
        <v>0</v>
      </c>
      <c r="K77" s="111">
        <f t="array" ref="K77">IFERROR(
MEDIAN((IF(DATOS_[[Sexo]:[Sexo]]=$B77,IF(DATOS_[[AGRUP. VALOR. PTO.]:[AGRUP. VALOR. PTO.]]=$B75,IF(DATOS_[[Check Periodo Ref.]:[Check Periodo Ref.]]="Dentro",DATOS_[Conc.Sal.06]))))),
0)</f>
        <v>0</v>
      </c>
      <c r="L77" s="111">
        <f t="array" ref="L77">IFERROR(
MEDIAN((IF(DATOS_[[Sexo]:[Sexo]]=$B77,IF(DATOS_[[AGRUP. VALOR. PTO.]:[AGRUP. VALOR. PTO.]]=$B75,IF(DATOS_[[Check Periodo Ref.]:[Check Periodo Ref.]]="Dentro",DATOS_[Conc.Sal.07]))))),
0)</f>
        <v>0</v>
      </c>
      <c r="M77" s="111">
        <f t="array" ref="M77">IFERROR(
MEDIAN((IF(DATOS_[[Sexo]:[Sexo]]=$B77,IF(DATOS_[[AGRUP. VALOR. PTO.]:[AGRUP. VALOR. PTO.]]=$B75,IF(DATOS_[[Check Periodo Ref.]:[Check Periodo Ref.]]="Dentro",DATOS_[Conc.Sal.08]))))),
0)</f>
        <v>0</v>
      </c>
      <c r="N77" s="111">
        <f t="array" ref="N77">IFERROR(
MEDIAN((IF(DATOS_[[Sexo]:[Sexo]]=$B77,IF(DATOS_[[AGRUP. VALOR. PTO.]:[AGRUP. VALOR. PTO.]]=$B75,IF(DATOS_[[Check Periodo Ref.]:[Check Periodo Ref.]]="Dentro",DATOS_[Conc.Sal.09]))))),
0)</f>
        <v>0</v>
      </c>
      <c r="O77" s="111">
        <f t="array" ref="O77">IFERROR(
MEDIAN((IF(DATOS_[[Sexo]:[Sexo]]=$B77,IF(DATOS_[[AGRUP. VALOR. PTO.]:[AGRUP. VALOR. PTO.]]=$B75,IF(DATOS_[[Check Periodo Ref.]:[Check Periodo Ref.]]="Dentro",DATOS_[Conc.Sal.10]))))),
0)</f>
        <v>0</v>
      </c>
      <c r="P77" s="111">
        <f t="array" ref="P77">IFERROR(
MEDIAN((IF(DATOS_[[Sexo]:[Sexo]]=$B77,IF(DATOS_[[AGRUP. VALOR. PTO.]:[AGRUP. VALOR. PTO.]]=$B75,IF(DATOS_[[Check Periodo Ref.]:[Check Periodo Ref.]]="Dentro",DATOS_[Conc.Sal.11]))))),
0)</f>
        <v>0</v>
      </c>
      <c r="Q77" s="111">
        <f t="array" ref="Q77">IFERROR(
MEDIAN((IF(DATOS_[[Sexo]:[Sexo]]=$B77,IF(DATOS_[[AGRUP. VALOR. PTO.]:[AGRUP. VALOR. PTO.]]=$B75,IF(DATOS_[[Check Periodo Ref.]:[Check Periodo Ref.]]="Dentro",DATOS_[Conc.Sal.12]))))),
0)</f>
        <v>0</v>
      </c>
      <c r="R77" s="111">
        <f t="array" ref="R77">IFERROR(
MEDIAN((IF(DATOS_[[Sexo]:[Sexo]]=$B77,IF(DATOS_[[AGRUP. VALOR. PTO.]:[AGRUP. VALOR. PTO.]]=$B75,IF(DATOS_[[Check Periodo Ref.]:[Check Periodo Ref.]]="Dentro",DATOS_[Conc.Sal.13]))))),
0)</f>
        <v>0</v>
      </c>
      <c r="S77" s="111">
        <f t="array" ref="S77">IFERROR(
MEDIAN((IF(DATOS_[[Sexo]:[Sexo]]=$B77,IF(DATOS_[[AGRUP. VALOR. PTO.]:[AGRUP. VALOR. PTO.]]=$B75,IF(DATOS_[[Check Periodo Ref.]:[Check Periodo Ref.]]="Dentro",DATOS_[Conc.Sal.14]))))),
0)</f>
        <v>0</v>
      </c>
      <c r="T77" s="111">
        <f t="array" ref="T77">IFERROR(
MEDIAN((IF(DATOS_[[Sexo]:[Sexo]]=$B77,IF(DATOS_[[AGRUP. VALOR. PTO.]:[AGRUP. VALOR. PTO.]]=$B75,IF(DATOS_[[Check Periodo Ref.]:[Check Periodo Ref.]]="Dentro",DATOS_[Conc.Sal.15]))))),
0)</f>
        <v>0</v>
      </c>
      <c r="U77" s="111">
        <f t="array" ref="U77">IFERROR(
MEDIAN((IF(DATOS_[[Sexo]:[Sexo]]=$B77,IF(DATOS_[[AGRUP. VALOR. PTO.]:[AGRUP. VALOR. PTO.]]=$B75,IF(DATOS_[[Check Periodo Ref.]:[Check Periodo Ref.]]="Dentro",DATOS_[Conc.Sal.16]))))),
0)</f>
        <v>0</v>
      </c>
      <c r="V77" s="111">
        <f t="array" ref="V77">IFERROR(
MEDIAN((IF(DATOS_[[Sexo]:[Sexo]]=$B77,IF(DATOS_[[AGRUP. VALOR. PTO.]:[AGRUP. VALOR. PTO.]]=$B75,IF(DATOS_[[Check Periodo Ref.]:[Check Periodo Ref.]]="Dentro",DATOS_[Conc.Sal.17]))))),
0)</f>
        <v>0</v>
      </c>
      <c r="W77" s="111">
        <f t="array" ref="W77">IFERROR(
MEDIAN((IF(DATOS_[[Sexo]:[Sexo]]=$B77,IF(DATOS_[[AGRUP. VALOR. PTO.]:[AGRUP. VALOR. PTO.]]=$B75,IF(DATOS_[[Check Periodo Ref.]:[Check Periodo Ref.]]="Dentro",DATOS_[Conc.Sal.18]))))),
0)</f>
        <v>0</v>
      </c>
      <c r="X77" s="111">
        <f t="array" ref="X77">IFERROR(
MEDIAN((IF(DATOS_[[Sexo]:[Sexo]]=$B77,IF(DATOS_[[AGRUP. VALOR. PTO.]:[AGRUP. VALOR. PTO.]]=$B75,IF(DATOS_[[Check Periodo Ref.]:[Check Periodo Ref.]]="Dentro",DATOS_[Conc.Sal.19]))))),
0)</f>
        <v>0</v>
      </c>
      <c r="Y77" s="111">
        <f t="array" ref="Y77">IFERROR(
MEDIAN((IF(DATOS_[[Sexo]:[Sexo]]=$B77,IF(DATOS_[[AGRUP. VALOR. PTO.]:[AGRUP. VALOR. PTO.]]=$B75,IF(DATOS_[[Check Periodo Ref.]:[Check Periodo Ref.]]="Dentro",DATOS_[Conc.Sal.20]))))),
0)</f>
        <v>0</v>
      </c>
      <c r="Z77" s="111">
        <f t="array" ref="Z77">IFERROR(
MEDIAN((IF(DATOS_[[Sexo]:[Sexo]]=$B77,IF(DATOS_[[AGRUP. VALOR. PTO.]:[AGRUP. VALOR. PTO.]]=$B75,IF(DATOS_[[Check Periodo Ref.]:[Check Periodo Ref.]]="Dentro",DATOS_[Conc.Sal.21]))))),
0)</f>
        <v>0</v>
      </c>
      <c r="AA77" s="111">
        <f t="array" ref="AA77">IFERROR(
MEDIAN((IF(DATOS_[[Sexo]:[Sexo]]=$B77,IF(DATOS_[[AGRUP. VALOR. PTO.]:[AGRUP. VALOR. PTO.]]=$B75,IF(DATOS_[[Check Periodo Ref.]:[Check Periodo Ref.]]="Dentro",DATOS_[Conc.Sal.22]))))),
0)</f>
        <v>0</v>
      </c>
      <c r="AB77" s="111">
        <f t="array" ref="AB77">IFERROR(
MEDIAN((IF(DATOS_[[Sexo]:[Sexo]]=$B77,IF(DATOS_[[AGRUP. VALOR. PTO.]:[AGRUP. VALOR. PTO.]]=$B75,IF(DATOS_[[Check Periodo Ref.]:[Check Periodo Ref.]]="Dentro",DATOS_[Conc.Sal.23]))))),
0)</f>
        <v>0</v>
      </c>
      <c r="AC77" s="111">
        <f t="array" ref="AC77">IFERROR(
MEDIAN((IF(DATOS_[[Sexo]:[Sexo]]=$B77,IF(DATOS_[[AGRUP. VALOR. PTO.]:[AGRUP. VALOR. PTO.]]=$B75,IF(DATOS_[[Check Periodo Ref.]:[Check Periodo Ref.]]="Dentro",DATOS_[Conc.Sal.24]))))),
0)</f>
        <v>0</v>
      </c>
      <c r="AD77" s="111">
        <f t="array" ref="AD77">IFERROR(
MEDIAN((IF(DATOS_[[Sexo]:[Sexo]]=$B77,IF(DATOS_[[AGRUP. VALOR. PTO.]:[AGRUP. VALOR. PTO.]]=$B75,IF(DATOS_[[Check Periodo Ref.]:[Check Periodo Ref.]]="Dentro",DATOS_[Conc.Sal.25]))))),
0)</f>
        <v>0</v>
      </c>
      <c r="AE77" s="111">
        <f t="array" ref="AE77">IFERROR(
MEDIAN((IF(DATOS_[[Sexo]:[Sexo]]=$B77,IF(DATOS_[[AGRUP. VALOR. PTO.]:[AGRUP. VALOR. PTO.]]=$B75,IF(DATOS_[[Check Periodo Ref.]:[Check Periodo Ref.]]="Dentro",DATOS_[Conc.Sal.26]))))),
0)</f>
        <v>0</v>
      </c>
      <c r="AF77" s="111">
        <f t="array" ref="AF77">IFERROR(
MEDIAN((IF(DATOS_[[Sexo]:[Sexo]]=$B77,IF(DATOS_[[AGRUP. VALOR. PTO.]:[AGRUP. VALOR. PTO.]]=$B75,IF(DATOS_[[Check Periodo Ref.]:[Check Periodo Ref.]]="Dentro",DATOS_[Conc.Sal.27]))))),
0)</f>
        <v>0</v>
      </c>
      <c r="AG77" s="111">
        <f t="array" ref="AG77">IFERROR(
MEDIAN((IF(DATOS_[[Sexo]:[Sexo]]=$B77,IF(DATOS_[[AGRUP. VALOR. PTO.]:[AGRUP. VALOR. PTO.]]=$B75,IF(DATOS_[[Check Periodo Ref.]:[Check Periodo Ref.]]="Dentro",DATOS_[Conc.Sal.28]))))),
0)</f>
        <v>0</v>
      </c>
      <c r="AH77" s="111">
        <f t="array" ref="AH77">IFERROR(
MEDIAN((IF(DATOS_[[Sexo]:[Sexo]]=$B77,IF(DATOS_[[AGRUP. VALOR. PTO.]:[AGRUP. VALOR. PTO.]]=$B75,IF(DATOS_[[Check Periodo Ref.]:[Check Periodo Ref.]]="Dentro",DATOS_[Conc.Sal.29]))))),
0)</f>
        <v>0</v>
      </c>
      <c r="AI77" s="111">
        <f t="array" ref="AI77">IFERROR(
MEDIAN((IF(DATOS_[[Sexo]:[Sexo]]=$B77,IF(DATOS_[[AGRUP. VALOR. PTO.]:[AGRUP. VALOR. PTO.]]=$B75,IF(DATOS_[[Check Periodo Ref.]:[Check Periodo Ref.]]="Dentro",DATOS_[Conc.Sal.30]))))),
0)</f>
        <v>0</v>
      </c>
      <c r="AJ77" s="112">
        <f t="array" ref="AJ77">IFERROR(
MEDIAN(IF(DATOS_[Sexo]=$B77,IF(DATOS_[AGRUP. VALOR. PTO.]=$B75,IF(DATOS_[Check Periodo Ref.]="Dentro",DATOS_[Tot COMPL.SAL Ef],FALSE)))),
0)</f>
        <v>0</v>
      </c>
      <c r="AK77" s="113">
        <f t="array" ref="AK77">IFERROR(
MEDIAN(IF(DATOS_[Sexo]=$B77,IF(DATOS_[AGRUP. VALOR. PTO.]=$B75,IF(DATOS_[Check Periodo Ref.]="Dentro",DATOS_[TOTAL SALARIO Ef],FALSE)))),
0)</f>
        <v>0</v>
      </c>
      <c r="AL77" s="114">
        <f t="array" ref="AL77">IFERROR(
MEDIAN((IF(DATOS_[[Sexo]:[Sexo]]=$B77,IF(DATOS_[[AGRUP. VALOR. PTO.]:[AGRUP. VALOR. PTO.]]=$B75,IF(DATOS_[[Check Periodo Ref.]:[Check Periodo Ref.]]="Dentro",DATOS_[C.Extra.01]))))),
0)</f>
        <v>0</v>
      </c>
      <c r="AM77" s="114">
        <f t="array" ref="AM77">IFERROR(
MEDIAN((IF(DATOS_[[Sexo]:[Sexo]]=$B77,IF(DATOS_[[AGRUP. VALOR. PTO.]:[AGRUP. VALOR. PTO.]]=$B75,IF(DATOS_[[Check Periodo Ref.]:[Check Periodo Ref.]]="Dentro",DATOS_[C.Extra.02]))))),
0)</f>
        <v>0</v>
      </c>
      <c r="AN77" s="114">
        <f t="array" ref="AN77">IFERROR(
MEDIAN((IF(DATOS_[[Sexo]:[Sexo]]=$B77,IF(DATOS_[[AGRUP. VALOR. PTO.]:[AGRUP. VALOR. PTO.]]=$B75,IF(DATOS_[[Check Periodo Ref.]:[Check Periodo Ref.]]="Dentro",DATOS_[C.Extra.03]))))),
0)</f>
        <v>0</v>
      </c>
      <c r="AO77" s="114">
        <f t="array" ref="AO77">IFERROR(
MEDIAN((IF(DATOS_[[Sexo]:[Sexo]]=$B77,IF(DATOS_[[AGRUP. VALOR. PTO.]:[AGRUP. VALOR. PTO.]]=$B75,IF(DATOS_[[Check Periodo Ref.]:[Check Periodo Ref.]]="Dentro",DATOS_[C.Extra.04]))))),
0)</f>
        <v>0</v>
      </c>
      <c r="AP77" s="114">
        <f t="array" ref="AP77">IFERROR(
MEDIAN((IF(DATOS_[[Sexo]:[Sexo]]=$B77,IF(DATOS_[[AGRUP. VALOR. PTO.]:[AGRUP. VALOR. PTO.]]=$B75,IF(DATOS_[[Check Periodo Ref.]:[Check Periodo Ref.]]="Dentro",DATOS_[C.Extra.05]))))),
0)</f>
        <v>0</v>
      </c>
      <c r="AQ77" s="115">
        <f t="array" ref="AQ77">IFERROR(
MEDIAN(IF(DATOS_[Sexo]=$B77,IF(DATOS_[AGRUP. VALOR. PTO.]=$B75,IF(DATOS_[Check Periodo Ref.]="Dentro",DATOS_[Tot Extrasalarial Ef],FALSE)))),
0)</f>
        <v>0</v>
      </c>
      <c r="AR77" s="116">
        <f t="array" ref="AR77">IFERROR(
MEDIAN(IF(DATOS_[Sexo]=$B77,IF(DATOS_[AGRUP. VALOR. PTO.]=$B75,IF(DATOS_[Check Periodo Ref.]="Dentro",DATOS_[TOTAL Retrib Ef],FALSE)))),
0)</f>
        <v>0</v>
      </c>
    </row>
    <row r="78" spans="1:44" ht="17.25" thickBot="1" x14ac:dyDescent="0.35">
      <c r="A78" s="42" t="str">
        <f t="shared" ref="A78" si="87">+A79</f>
        <v>[ocultar]</v>
      </c>
      <c r="B78" s="40" t="s">
        <v>281</v>
      </c>
      <c r="C78" s="109"/>
      <c r="D78" s="41"/>
      <c r="E78" s="119" t="str">
        <f t="shared" ref="E78:AR78" si="88">IFERROR((E79-E80)/E79,"")</f>
        <v/>
      </c>
      <c r="F78" s="123" t="str">
        <f t="shared" si="88"/>
        <v/>
      </c>
      <c r="G78" s="123" t="str">
        <f t="shared" si="88"/>
        <v/>
      </c>
      <c r="H78" s="123" t="str">
        <f t="shared" si="88"/>
        <v/>
      </c>
      <c r="I78" s="123" t="str">
        <f t="shared" si="88"/>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2" t="str">
        <f t="shared" si="88"/>
        <v/>
      </c>
      <c r="W78" s="122" t="str">
        <f t="shared" si="88"/>
        <v/>
      </c>
      <c r="X78" s="122" t="str">
        <f t="shared" si="88"/>
        <v/>
      </c>
      <c r="Y78" s="122"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4" t="str">
        <f t="shared" si="88"/>
        <v/>
      </c>
      <c r="AK78" s="128" t="str">
        <f t="shared" si="88"/>
        <v/>
      </c>
      <c r="AL78" s="125" t="str">
        <f t="shared" si="88"/>
        <v/>
      </c>
      <c r="AM78" s="125" t="str">
        <f t="shared" si="88"/>
        <v/>
      </c>
      <c r="AN78" s="125" t="str">
        <f t="shared" si="88"/>
        <v/>
      </c>
      <c r="AO78" s="125" t="str">
        <f t="shared" si="88"/>
        <v/>
      </c>
      <c r="AP78" s="125" t="str">
        <f t="shared" si="88"/>
        <v/>
      </c>
      <c r="AQ78" s="126" t="str">
        <f t="shared" si="88"/>
        <v/>
      </c>
      <c r="AR78" s="127" t="str">
        <f t="shared" si="88"/>
        <v/>
      </c>
    </row>
    <row r="79" spans="1:44" x14ac:dyDescent="0.3">
      <c r="A79" s="42" t="str">
        <f t="shared" ref="A79" si="89">+IF(C79+C80=0,"[ocultar]","")</f>
        <v>[ocultar]</v>
      </c>
      <c r="B79" s="34" t="s">
        <v>162</v>
      </c>
      <c r="C79" s="33">
        <f t="array" ref="C79">SUM(IF($B79=DATOS_[Sexo],
IF($B78=DATOS_[AGRUP. VALOR. PTO.],
IF("Dentro"=DATOS_[Check Periodo Ref.],
1/(COUNTIFS(DATOS_[Sexo],$B79,DATOS_[AGRUP. VALOR. PTO.],$B78,DATOS_[Check Periodo Ref.],"Dentro",DATOS_[id],DATOS_[id]))))))</f>
        <v>0</v>
      </c>
      <c r="D79" s="35">
        <f>COUNTIFS(DATOS_[AGRUP. VALOR. PTO.],$B78,DATOS_[Sexo],$B79,DATOS_[Check Periodo Ref.],"Dentro")</f>
        <v>0</v>
      </c>
      <c r="E79" s="110">
        <f t="array" ref="E79">IFERROR(
MEDIAN(IF(DATOS_[Sexo]=$B79,IF(DATOS_[AGRUP. VALOR. PTO.]=$B78,IF(DATOS_[Check Periodo Ref.]="Dentro",DATOS_[SALARIO BASE Ef],FALSE)))),
0)</f>
        <v>0</v>
      </c>
      <c r="F79" s="111">
        <f t="array" ref="F79">IFERROR(
MEDIAN((IF(DATOS_[[Sexo]:[Sexo]]=$B79,IF(DATOS_[[AGRUP. VALOR. PTO.]:[AGRUP. VALOR. PTO.]]=$B78,IF(DATOS_[[Check Periodo Ref.]:[Check Periodo Ref.]]="Dentro",DATOS_[Conc.Sal.01]))))),
0)</f>
        <v>0</v>
      </c>
      <c r="G79" s="111">
        <f t="array" ref="G79">IFERROR(
MEDIAN((IF(DATOS_[[Sexo]:[Sexo]]=$B79,IF(DATOS_[[AGRUP. VALOR. PTO.]:[AGRUP. VALOR. PTO.]]=$B78,IF(DATOS_[[Check Periodo Ref.]:[Check Periodo Ref.]]="Dentro",DATOS_[Conc.Sal.02]))))),
0)</f>
        <v>0</v>
      </c>
      <c r="H79" s="111">
        <f t="array" ref="H79">IFERROR(
MEDIAN((IF(DATOS_[[Sexo]:[Sexo]]=$B79,IF(DATOS_[[AGRUP. VALOR. PTO.]:[AGRUP. VALOR. PTO.]]=$B78,IF(DATOS_[[Check Periodo Ref.]:[Check Periodo Ref.]]="Dentro",DATOS_[Conc.Sal.03]))))),
0)</f>
        <v>0</v>
      </c>
      <c r="I79" s="111">
        <f t="array" ref="I79">IFERROR(
MEDIAN((IF(DATOS_[[Sexo]:[Sexo]]=$B79,IF(DATOS_[[AGRUP. VALOR. PTO.]:[AGRUP. VALOR. PTO.]]=$B78,IF(DATOS_[[Check Periodo Ref.]:[Check Periodo Ref.]]="Dentro",DATOS_[Conc.Sal.04]))))),
0)</f>
        <v>0</v>
      </c>
      <c r="J79" s="111">
        <f t="array" ref="J79">IFERROR(
MEDIAN((IF(DATOS_[[Sexo]:[Sexo]]=$B79,IF(DATOS_[[AGRUP. VALOR. PTO.]:[AGRUP. VALOR. PTO.]]=$B78,IF(DATOS_[[Check Periodo Ref.]:[Check Periodo Ref.]]="Dentro",DATOS_[Conc.Sal.05]))))),
0)</f>
        <v>0</v>
      </c>
      <c r="K79" s="111">
        <f t="array" ref="K79">IFERROR(
MEDIAN((IF(DATOS_[[Sexo]:[Sexo]]=$B79,IF(DATOS_[[AGRUP. VALOR. PTO.]:[AGRUP. VALOR. PTO.]]=$B78,IF(DATOS_[[Check Periodo Ref.]:[Check Periodo Ref.]]="Dentro",DATOS_[Conc.Sal.06]))))),
0)</f>
        <v>0</v>
      </c>
      <c r="L79" s="111">
        <f t="array" ref="L79">IFERROR(
MEDIAN((IF(DATOS_[[Sexo]:[Sexo]]=$B79,IF(DATOS_[[AGRUP. VALOR. PTO.]:[AGRUP. VALOR. PTO.]]=$B78,IF(DATOS_[[Check Periodo Ref.]:[Check Periodo Ref.]]="Dentro",DATOS_[Conc.Sal.07]))))),
0)</f>
        <v>0</v>
      </c>
      <c r="M79" s="111">
        <f t="array" ref="M79">IFERROR(
MEDIAN((IF(DATOS_[[Sexo]:[Sexo]]=$B79,IF(DATOS_[[AGRUP. VALOR. PTO.]:[AGRUP. VALOR. PTO.]]=$B78,IF(DATOS_[[Check Periodo Ref.]:[Check Periodo Ref.]]="Dentro",DATOS_[Conc.Sal.08]))))),
0)</f>
        <v>0</v>
      </c>
      <c r="N79" s="111">
        <f t="array" ref="N79">IFERROR(
MEDIAN((IF(DATOS_[[Sexo]:[Sexo]]=$B79,IF(DATOS_[[AGRUP. VALOR. PTO.]:[AGRUP. VALOR. PTO.]]=$B78,IF(DATOS_[[Check Periodo Ref.]:[Check Periodo Ref.]]="Dentro",DATOS_[Conc.Sal.09]))))),
0)</f>
        <v>0</v>
      </c>
      <c r="O79" s="111">
        <f t="array" ref="O79">IFERROR(
MEDIAN((IF(DATOS_[[Sexo]:[Sexo]]=$B79,IF(DATOS_[[AGRUP. VALOR. PTO.]:[AGRUP. VALOR. PTO.]]=$B78,IF(DATOS_[[Check Periodo Ref.]:[Check Periodo Ref.]]="Dentro",DATOS_[Conc.Sal.10]))))),
0)</f>
        <v>0</v>
      </c>
      <c r="P79" s="111">
        <f t="array" ref="P79">IFERROR(
MEDIAN((IF(DATOS_[[Sexo]:[Sexo]]=$B79,IF(DATOS_[[AGRUP. VALOR. PTO.]:[AGRUP. VALOR. PTO.]]=$B78,IF(DATOS_[[Check Periodo Ref.]:[Check Periodo Ref.]]="Dentro",DATOS_[Conc.Sal.11]))))),
0)</f>
        <v>0</v>
      </c>
      <c r="Q79" s="111">
        <f t="array" ref="Q79">IFERROR(
MEDIAN((IF(DATOS_[[Sexo]:[Sexo]]=$B79,IF(DATOS_[[AGRUP. VALOR. PTO.]:[AGRUP. VALOR. PTO.]]=$B78,IF(DATOS_[[Check Periodo Ref.]:[Check Periodo Ref.]]="Dentro",DATOS_[Conc.Sal.12]))))),
0)</f>
        <v>0</v>
      </c>
      <c r="R79" s="111">
        <f t="array" ref="R79">IFERROR(
MEDIAN((IF(DATOS_[[Sexo]:[Sexo]]=$B79,IF(DATOS_[[AGRUP. VALOR. PTO.]:[AGRUP. VALOR. PTO.]]=$B78,IF(DATOS_[[Check Periodo Ref.]:[Check Periodo Ref.]]="Dentro",DATOS_[Conc.Sal.13]))))),
0)</f>
        <v>0</v>
      </c>
      <c r="S79" s="111">
        <f t="array" ref="S79">IFERROR(
MEDIAN((IF(DATOS_[[Sexo]:[Sexo]]=$B79,IF(DATOS_[[AGRUP. VALOR. PTO.]:[AGRUP. VALOR. PTO.]]=$B78,IF(DATOS_[[Check Periodo Ref.]:[Check Periodo Ref.]]="Dentro",DATOS_[Conc.Sal.14]))))),
0)</f>
        <v>0</v>
      </c>
      <c r="T79" s="111">
        <f t="array" ref="T79">IFERROR(
MEDIAN((IF(DATOS_[[Sexo]:[Sexo]]=$B79,IF(DATOS_[[AGRUP. VALOR. PTO.]:[AGRUP. VALOR. PTO.]]=$B78,IF(DATOS_[[Check Periodo Ref.]:[Check Periodo Ref.]]="Dentro",DATOS_[Conc.Sal.15]))))),
0)</f>
        <v>0</v>
      </c>
      <c r="U79" s="111">
        <f t="array" ref="U79">IFERROR(
MEDIAN((IF(DATOS_[[Sexo]:[Sexo]]=$B79,IF(DATOS_[[AGRUP. VALOR. PTO.]:[AGRUP. VALOR. PTO.]]=$B78,IF(DATOS_[[Check Periodo Ref.]:[Check Periodo Ref.]]="Dentro",DATOS_[Conc.Sal.16]))))),
0)</f>
        <v>0</v>
      </c>
      <c r="V79" s="111">
        <f t="array" ref="V79">IFERROR(
MEDIAN((IF(DATOS_[[Sexo]:[Sexo]]=$B79,IF(DATOS_[[AGRUP. VALOR. PTO.]:[AGRUP. VALOR. PTO.]]=$B78,IF(DATOS_[[Check Periodo Ref.]:[Check Periodo Ref.]]="Dentro",DATOS_[Conc.Sal.17]))))),
0)</f>
        <v>0</v>
      </c>
      <c r="W79" s="111">
        <f t="array" ref="W79">IFERROR(
MEDIAN((IF(DATOS_[[Sexo]:[Sexo]]=$B79,IF(DATOS_[[AGRUP. VALOR. PTO.]:[AGRUP. VALOR. PTO.]]=$B78,IF(DATOS_[[Check Periodo Ref.]:[Check Periodo Ref.]]="Dentro",DATOS_[Conc.Sal.18]))))),
0)</f>
        <v>0</v>
      </c>
      <c r="X79" s="111">
        <f t="array" ref="X79">IFERROR(
MEDIAN((IF(DATOS_[[Sexo]:[Sexo]]=$B79,IF(DATOS_[[AGRUP. VALOR. PTO.]:[AGRUP. VALOR. PTO.]]=$B78,IF(DATOS_[[Check Periodo Ref.]:[Check Periodo Ref.]]="Dentro",DATOS_[Conc.Sal.19]))))),
0)</f>
        <v>0</v>
      </c>
      <c r="Y79" s="111">
        <f t="array" ref="Y79">IFERROR(
MEDIAN((IF(DATOS_[[Sexo]:[Sexo]]=$B79,IF(DATOS_[[AGRUP. VALOR. PTO.]:[AGRUP. VALOR. PTO.]]=$B78,IF(DATOS_[[Check Periodo Ref.]:[Check Periodo Ref.]]="Dentro",DATOS_[Conc.Sal.20]))))),
0)</f>
        <v>0</v>
      </c>
      <c r="Z79" s="111">
        <f t="array" ref="Z79">IFERROR(
MEDIAN((IF(DATOS_[[Sexo]:[Sexo]]=$B79,IF(DATOS_[[AGRUP. VALOR. PTO.]:[AGRUP. VALOR. PTO.]]=$B78,IF(DATOS_[[Check Periodo Ref.]:[Check Periodo Ref.]]="Dentro",DATOS_[Conc.Sal.21]))))),
0)</f>
        <v>0</v>
      </c>
      <c r="AA79" s="111">
        <f t="array" ref="AA79">IFERROR(
MEDIAN((IF(DATOS_[[Sexo]:[Sexo]]=$B79,IF(DATOS_[[AGRUP. VALOR. PTO.]:[AGRUP. VALOR. PTO.]]=$B78,IF(DATOS_[[Check Periodo Ref.]:[Check Periodo Ref.]]="Dentro",DATOS_[Conc.Sal.22]))))),
0)</f>
        <v>0</v>
      </c>
      <c r="AB79" s="111">
        <f t="array" ref="AB79">IFERROR(
MEDIAN((IF(DATOS_[[Sexo]:[Sexo]]=$B79,IF(DATOS_[[AGRUP. VALOR. PTO.]:[AGRUP. VALOR. PTO.]]=$B78,IF(DATOS_[[Check Periodo Ref.]:[Check Periodo Ref.]]="Dentro",DATOS_[Conc.Sal.23]))))),
0)</f>
        <v>0</v>
      </c>
      <c r="AC79" s="111">
        <f t="array" ref="AC79">IFERROR(
MEDIAN((IF(DATOS_[[Sexo]:[Sexo]]=$B79,IF(DATOS_[[AGRUP. VALOR. PTO.]:[AGRUP. VALOR. PTO.]]=$B78,IF(DATOS_[[Check Periodo Ref.]:[Check Periodo Ref.]]="Dentro",DATOS_[Conc.Sal.24]))))),
0)</f>
        <v>0</v>
      </c>
      <c r="AD79" s="111">
        <f t="array" ref="AD79">IFERROR(
MEDIAN((IF(DATOS_[[Sexo]:[Sexo]]=$B79,IF(DATOS_[[AGRUP. VALOR. PTO.]:[AGRUP. VALOR. PTO.]]=$B78,IF(DATOS_[[Check Periodo Ref.]:[Check Periodo Ref.]]="Dentro",DATOS_[Conc.Sal.25]))))),
0)</f>
        <v>0</v>
      </c>
      <c r="AE79" s="111">
        <f t="array" ref="AE79">IFERROR(
MEDIAN((IF(DATOS_[[Sexo]:[Sexo]]=$B79,IF(DATOS_[[AGRUP. VALOR. PTO.]:[AGRUP. VALOR. PTO.]]=$B78,IF(DATOS_[[Check Periodo Ref.]:[Check Periodo Ref.]]="Dentro",DATOS_[Conc.Sal.26]))))),
0)</f>
        <v>0</v>
      </c>
      <c r="AF79" s="111">
        <f t="array" ref="AF79">IFERROR(
MEDIAN((IF(DATOS_[[Sexo]:[Sexo]]=$B79,IF(DATOS_[[AGRUP. VALOR. PTO.]:[AGRUP. VALOR. PTO.]]=$B78,IF(DATOS_[[Check Periodo Ref.]:[Check Periodo Ref.]]="Dentro",DATOS_[Conc.Sal.27]))))),
0)</f>
        <v>0</v>
      </c>
      <c r="AG79" s="111">
        <f t="array" ref="AG79">IFERROR(
MEDIAN((IF(DATOS_[[Sexo]:[Sexo]]=$B79,IF(DATOS_[[AGRUP. VALOR. PTO.]:[AGRUP. VALOR. PTO.]]=$B78,IF(DATOS_[[Check Periodo Ref.]:[Check Periodo Ref.]]="Dentro",DATOS_[Conc.Sal.28]))))),
0)</f>
        <v>0</v>
      </c>
      <c r="AH79" s="111">
        <f t="array" ref="AH79">IFERROR(
MEDIAN((IF(DATOS_[[Sexo]:[Sexo]]=$B79,IF(DATOS_[[AGRUP. VALOR. PTO.]:[AGRUP. VALOR. PTO.]]=$B78,IF(DATOS_[[Check Periodo Ref.]:[Check Periodo Ref.]]="Dentro",DATOS_[Conc.Sal.29]))))),
0)</f>
        <v>0</v>
      </c>
      <c r="AI79" s="111">
        <f t="array" ref="AI79">IFERROR(
MEDIAN((IF(DATOS_[[Sexo]:[Sexo]]=$B79,IF(DATOS_[[AGRUP. VALOR. PTO.]:[AGRUP. VALOR. PTO.]]=$B78,IF(DATOS_[[Check Periodo Ref.]:[Check Periodo Ref.]]="Dentro",DATOS_[Conc.Sal.30]))))),
0)</f>
        <v>0</v>
      </c>
      <c r="AJ79" s="112">
        <f t="array" ref="AJ79">IFERROR(
MEDIAN(IF(DATOS_[Sexo]=$B79,IF(DATOS_[AGRUP. VALOR. PTO.]=$B78,IF(DATOS_[Check Periodo Ref.]="Dentro",DATOS_[Tot COMPL.SAL Ef],FALSE)))),
0)</f>
        <v>0</v>
      </c>
      <c r="AK79" s="113">
        <f t="array" ref="AK79">IFERROR(
MEDIAN(IF(DATOS_[Sexo]=$B79,IF(DATOS_[AGRUP. VALOR. PTO.]=$B78,IF(DATOS_[Check Periodo Ref.]="Dentro",DATOS_[TOTAL SALARIO Ef],FALSE)))),
0)</f>
        <v>0</v>
      </c>
      <c r="AL79" s="114">
        <f t="array" ref="AL79">IFERROR(
MEDIAN((IF(DATOS_[[Sexo]:[Sexo]]=$B79,IF(DATOS_[[AGRUP. VALOR. PTO.]:[AGRUP. VALOR. PTO.]]=$B78,IF(DATOS_[[Check Periodo Ref.]:[Check Periodo Ref.]]="Dentro",DATOS_[C.Extra.01]))))),
0)</f>
        <v>0</v>
      </c>
      <c r="AM79" s="114">
        <f t="array" ref="AM79">IFERROR(
MEDIAN((IF(DATOS_[[Sexo]:[Sexo]]=$B79,IF(DATOS_[[AGRUP. VALOR. PTO.]:[AGRUP. VALOR. PTO.]]=$B78,IF(DATOS_[[Check Periodo Ref.]:[Check Periodo Ref.]]="Dentro",DATOS_[C.Extra.02]))))),
0)</f>
        <v>0</v>
      </c>
      <c r="AN79" s="114">
        <f t="array" ref="AN79">IFERROR(
MEDIAN((IF(DATOS_[[Sexo]:[Sexo]]=$B79,IF(DATOS_[[AGRUP. VALOR. PTO.]:[AGRUP. VALOR. PTO.]]=$B78,IF(DATOS_[[Check Periodo Ref.]:[Check Periodo Ref.]]="Dentro",DATOS_[C.Extra.03]))))),
0)</f>
        <v>0</v>
      </c>
      <c r="AO79" s="114">
        <f t="array" ref="AO79">IFERROR(
MEDIAN((IF(DATOS_[[Sexo]:[Sexo]]=$B79,IF(DATOS_[[AGRUP. VALOR. PTO.]:[AGRUP. VALOR. PTO.]]=$B78,IF(DATOS_[[Check Periodo Ref.]:[Check Periodo Ref.]]="Dentro",DATOS_[C.Extra.04]))))),
0)</f>
        <v>0</v>
      </c>
      <c r="AP79" s="114">
        <f t="array" ref="AP79">IFERROR(
MEDIAN((IF(DATOS_[[Sexo]:[Sexo]]=$B79,IF(DATOS_[[AGRUP. VALOR. PTO.]:[AGRUP. VALOR. PTO.]]=$B78,IF(DATOS_[[Check Periodo Ref.]:[Check Periodo Ref.]]="Dentro",DATOS_[C.Extra.05]))))),
0)</f>
        <v>0</v>
      </c>
      <c r="AQ79" s="115">
        <f t="array" ref="AQ79">IFERROR(
MEDIAN(IF(DATOS_[Sexo]=$B79,IF(DATOS_[AGRUP. VALOR. PTO.]=$B78,IF(DATOS_[Check Periodo Ref.]="Dentro",DATOS_[Tot Extrasalarial Ef],FALSE)))),
0)</f>
        <v>0</v>
      </c>
      <c r="AR79" s="116">
        <f t="array" ref="AR79">IFERROR(
MEDIAN(IF(DATOS_[Sexo]=$B79,IF(DATOS_[AGRUP. VALOR. PTO.]=$B78,IF(DATOS_[Check Periodo Ref.]="Dentro",DATOS_[TOTAL Retrib Ef],FALSE)))),
0)</f>
        <v>0</v>
      </c>
    </row>
    <row r="80" spans="1:44" x14ac:dyDescent="0.3">
      <c r="A80" s="42" t="str">
        <f t="shared" ref="A80" si="90">+A79</f>
        <v>[ocultar]</v>
      </c>
      <c r="B80" s="34" t="s">
        <v>163</v>
      </c>
      <c r="C80" s="33">
        <f t="array" ref="C80">SUM(IF($B80=DATOS_[Sexo],
IF($B78=DATOS_[AGRUP. VALOR. PTO.],
IF("Dentro"=DATOS_[Check Periodo Ref.],
1/(COUNTIFS(DATOS_[Sexo],$B80,DATOS_[AGRUP. VALOR. PTO.],$B78,DATOS_[Check Periodo Ref.],"Dentro",DATOS_[id],DATOS_[id]))))))</f>
        <v>0</v>
      </c>
      <c r="D80" s="35">
        <f>COUNTIFS(DATOS_[AGRUP. VALOR. PTO.],$B78,DATOS_[Sexo],$B80,DATOS_[Check Periodo Ref.],"Dentro")</f>
        <v>0</v>
      </c>
      <c r="E80" s="110">
        <f t="array" ref="E80">IFERROR(
MEDIAN(IF(DATOS_[Sexo]=$B80,IF(DATOS_[AGRUP. VALOR. PTO.]=$B78,IF(DATOS_[Check Periodo Ref.]="Dentro",DATOS_[SALARIO BASE Ef],FALSE)))),
0)</f>
        <v>0</v>
      </c>
      <c r="F80" s="111">
        <f t="array" ref="F80">IFERROR(
MEDIAN((IF(DATOS_[[Sexo]:[Sexo]]=$B80,IF(DATOS_[[AGRUP. VALOR. PTO.]:[AGRUP. VALOR. PTO.]]=$B78,IF(DATOS_[[Check Periodo Ref.]:[Check Periodo Ref.]]="Dentro",DATOS_[Conc.Sal.01]))))),
0)</f>
        <v>0</v>
      </c>
      <c r="G80" s="111">
        <f t="array" ref="G80">IFERROR(
MEDIAN((IF(DATOS_[[Sexo]:[Sexo]]=$B80,IF(DATOS_[[AGRUP. VALOR. PTO.]:[AGRUP. VALOR. PTO.]]=$B78,IF(DATOS_[[Check Periodo Ref.]:[Check Periodo Ref.]]="Dentro",DATOS_[Conc.Sal.02]))))),
0)</f>
        <v>0</v>
      </c>
      <c r="H80" s="111">
        <f t="array" ref="H80">IFERROR(
MEDIAN((IF(DATOS_[[Sexo]:[Sexo]]=$B80,IF(DATOS_[[AGRUP. VALOR. PTO.]:[AGRUP. VALOR. PTO.]]=$B78,IF(DATOS_[[Check Periodo Ref.]:[Check Periodo Ref.]]="Dentro",DATOS_[Conc.Sal.03]))))),
0)</f>
        <v>0</v>
      </c>
      <c r="I80" s="111">
        <f t="array" ref="I80">IFERROR(
MEDIAN((IF(DATOS_[[Sexo]:[Sexo]]=$B80,IF(DATOS_[[AGRUP. VALOR. PTO.]:[AGRUP. VALOR. PTO.]]=$B78,IF(DATOS_[[Check Periodo Ref.]:[Check Periodo Ref.]]="Dentro",DATOS_[Conc.Sal.04]))))),
0)</f>
        <v>0</v>
      </c>
      <c r="J80" s="111">
        <f t="array" ref="J80">IFERROR(
MEDIAN((IF(DATOS_[[Sexo]:[Sexo]]=$B80,IF(DATOS_[[AGRUP. VALOR. PTO.]:[AGRUP. VALOR. PTO.]]=$B78,IF(DATOS_[[Check Periodo Ref.]:[Check Periodo Ref.]]="Dentro",DATOS_[Conc.Sal.05]))))),
0)</f>
        <v>0</v>
      </c>
      <c r="K80" s="111">
        <f t="array" ref="K80">IFERROR(
MEDIAN((IF(DATOS_[[Sexo]:[Sexo]]=$B80,IF(DATOS_[[AGRUP. VALOR. PTO.]:[AGRUP. VALOR. PTO.]]=$B78,IF(DATOS_[[Check Periodo Ref.]:[Check Periodo Ref.]]="Dentro",DATOS_[Conc.Sal.06]))))),
0)</f>
        <v>0</v>
      </c>
      <c r="L80" s="111">
        <f t="array" ref="L80">IFERROR(
MEDIAN((IF(DATOS_[[Sexo]:[Sexo]]=$B80,IF(DATOS_[[AGRUP. VALOR. PTO.]:[AGRUP. VALOR. PTO.]]=$B78,IF(DATOS_[[Check Periodo Ref.]:[Check Periodo Ref.]]="Dentro",DATOS_[Conc.Sal.07]))))),
0)</f>
        <v>0</v>
      </c>
      <c r="M80" s="111">
        <f t="array" ref="M80">IFERROR(
MEDIAN((IF(DATOS_[[Sexo]:[Sexo]]=$B80,IF(DATOS_[[AGRUP. VALOR. PTO.]:[AGRUP. VALOR. PTO.]]=$B78,IF(DATOS_[[Check Periodo Ref.]:[Check Periodo Ref.]]="Dentro",DATOS_[Conc.Sal.08]))))),
0)</f>
        <v>0</v>
      </c>
      <c r="N80" s="111">
        <f t="array" ref="N80">IFERROR(
MEDIAN((IF(DATOS_[[Sexo]:[Sexo]]=$B80,IF(DATOS_[[AGRUP. VALOR. PTO.]:[AGRUP. VALOR. PTO.]]=$B78,IF(DATOS_[[Check Periodo Ref.]:[Check Periodo Ref.]]="Dentro",DATOS_[Conc.Sal.09]))))),
0)</f>
        <v>0</v>
      </c>
      <c r="O80" s="111">
        <f t="array" ref="O80">IFERROR(
MEDIAN((IF(DATOS_[[Sexo]:[Sexo]]=$B80,IF(DATOS_[[AGRUP. VALOR. PTO.]:[AGRUP. VALOR. PTO.]]=$B78,IF(DATOS_[[Check Periodo Ref.]:[Check Periodo Ref.]]="Dentro",DATOS_[Conc.Sal.10]))))),
0)</f>
        <v>0</v>
      </c>
      <c r="P80" s="111">
        <f t="array" ref="P80">IFERROR(
MEDIAN((IF(DATOS_[[Sexo]:[Sexo]]=$B80,IF(DATOS_[[AGRUP. VALOR. PTO.]:[AGRUP. VALOR. PTO.]]=$B78,IF(DATOS_[[Check Periodo Ref.]:[Check Periodo Ref.]]="Dentro",DATOS_[Conc.Sal.11]))))),
0)</f>
        <v>0</v>
      </c>
      <c r="Q80" s="111">
        <f t="array" ref="Q80">IFERROR(
MEDIAN((IF(DATOS_[[Sexo]:[Sexo]]=$B80,IF(DATOS_[[AGRUP. VALOR. PTO.]:[AGRUP. VALOR. PTO.]]=$B78,IF(DATOS_[[Check Periodo Ref.]:[Check Periodo Ref.]]="Dentro",DATOS_[Conc.Sal.12]))))),
0)</f>
        <v>0</v>
      </c>
      <c r="R80" s="111">
        <f t="array" ref="R80">IFERROR(
MEDIAN((IF(DATOS_[[Sexo]:[Sexo]]=$B80,IF(DATOS_[[AGRUP. VALOR. PTO.]:[AGRUP. VALOR. PTO.]]=$B78,IF(DATOS_[[Check Periodo Ref.]:[Check Periodo Ref.]]="Dentro",DATOS_[Conc.Sal.13]))))),
0)</f>
        <v>0</v>
      </c>
      <c r="S80" s="111">
        <f t="array" ref="S80">IFERROR(
MEDIAN((IF(DATOS_[[Sexo]:[Sexo]]=$B80,IF(DATOS_[[AGRUP. VALOR. PTO.]:[AGRUP. VALOR. PTO.]]=$B78,IF(DATOS_[[Check Periodo Ref.]:[Check Periodo Ref.]]="Dentro",DATOS_[Conc.Sal.14]))))),
0)</f>
        <v>0</v>
      </c>
      <c r="T80" s="111">
        <f t="array" ref="T80">IFERROR(
MEDIAN((IF(DATOS_[[Sexo]:[Sexo]]=$B80,IF(DATOS_[[AGRUP. VALOR. PTO.]:[AGRUP. VALOR. PTO.]]=$B78,IF(DATOS_[[Check Periodo Ref.]:[Check Periodo Ref.]]="Dentro",DATOS_[Conc.Sal.15]))))),
0)</f>
        <v>0</v>
      </c>
      <c r="U80" s="111">
        <f t="array" ref="U80">IFERROR(
MEDIAN((IF(DATOS_[[Sexo]:[Sexo]]=$B80,IF(DATOS_[[AGRUP. VALOR. PTO.]:[AGRUP. VALOR. PTO.]]=$B78,IF(DATOS_[[Check Periodo Ref.]:[Check Periodo Ref.]]="Dentro",DATOS_[Conc.Sal.16]))))),
0)</f>
        <v>0</v>
      </c>
      <c r="V80" s="111">
        <f t="array" ref="V80">IFERROR(
MEDIAN((IF(DATOS_[[Sexo]:[Sexo]]=$B80,IF(DATOS_[[AGRUP. VALOR. PTO.]:[AGRUP. VALOR. PTO.]]=$B78,IF(DATOS_[[Check Periodo Ref.]:[Check Periodo Ref.]]="Dentro",DATOS_[Conc.Sal.17]))))),
0)</f>
        <v>0</v>
      </c>
      <c r="W80" s="111">
        <f t="array" ref="W80">IFERROR(
MEDIAN((IF(DATOS_[[Sexo]:[Sexo]]=$B80,IF(DATOS_[[AGRUP. VALOR. PTO.]:[AGRUP. VALOR. PTO.]]=$B78,IF(DATOS_[[Check Periodo Ref.]:[Check Periodo Ref.]]="Dentro",DATOS_[Conc.Sal.18]))))),
0)</f>
        <v>0</v>
      </c>
      <c r="X80" s="111">
        <f t="array" ref="X80">IFERROR(
MEDIAN((IF(DATOS_[[Sexo]:[Sexo]]=$B80,IF(DATOS_[[AGRUP. VALOR. PTO.]:[AGRUP. VALOR. PTO.]]=$B78,IF(DATOS_[[Check Periodo Ref.]:[Check Periodo Ref.]]="Dentro",DATOS_[Conc.Sal.19]))))),
0)</f>
        <v>0</v>
      </c>
      <c r="Y80" s="111">
        <f t="array" ref="Y80">IFERROR(
MEDIAN((IF(DATOS_[[Sexo]:[Sexo]]=$B80,IF(DATOS_[[AGRUP. VALOR. PTO.]:[AGRUP. VALOR. PTO.]]=$B78,IF(DATOS_[[Check Periodo Ref.]:[Check Periodo Ref.]]="Dentro",DATOS_[Conc.Sal.20]))))),
0)</f>
        <v>0</v>
      </c>
      <c r="Z80" s="111">
        <f t="array" ref="Z80">IFERROR(
MEDIAN((IF(DATOS_[[Sexo]:[Sexo]]=$B80,IF(DATOS_[[AGRUP. VALOR. PTO.]:[AGRUP. VALOR. PTO.]]=$B78,IF(DATOS_[[Check Periodo Ref.]:[Check Periodo Ref.]]="Dentro",DATOS_[Conc.Sal.21]))))),
0)</f>
        <v>0</v>
      </c>
      <c r="AA80" s="111">
        <f t="array" ref="AA80">IFERROR(
MEDIAN((IF(DATOS_[[Sexo]:[Sexo]]=$B80,IF(DATOS_[[AGRUP. VALOR. PTO.]:[AGRUP. VALOR. PTO.]]=$B78,IF(DATOS_[[Check Periodo Ref.]:[Check Periodo Ref.]]="Dentro",DATOS_[Conc.Sal.22]))))),
0)</f>
        <v>0</v>
      </c>
      <c r="AB80" s="111">
        <f t="array" ref="AB80">IFERROR(
MEDIAN((IF(DATOS_[[Sexo]:[Sexo]]=$B80,IF(DATOS_[[AGRUP. VALOR. PTO.]:[AGRUP. VALOR. PTO.]]=$B78,IF(DATOS_[[Check Periodo Ref.]:[Check Periodo Ref.]]="Dentro",DATOS_[Conc.Sal.23]))))),
0)</f>
        <v>0</v>
      </c>
      <c r="AC80" s="111">
        <f t="array" ref="AC80">IFERROR(
MEDIAN((IF(DATOS_[[Sexo]:[Sexo]]=$B80,IF(DATOS_[[AGRUP. VALOR. PTO.]:[AGRUP. VALOR. PTO.]]=$B78,IF(DATOS_[[Check Periodo Ref.]:[Check Periodo Ref.]]="Dentro",DATOS_[Conc.Sal.24]))))),
0)</f>
        <v>0</v>
      </c>
      <c r="AD80" s="111">
        <f t="array" ref="AD80">IFERROR(
MEDIAN((IF(DATOS_[[Sexo]:[Sexo]]=$B80,IF(DATOS_[[AGRUP. VALOR. PTO.]:[AGRUP. VALOR. PTO.]]=$B78,IF(DATOS_[[Check Periodo Ref.]:[Check Periodo Ref.]]="Dentro",DATOS_[Conc.Sal.25]))))),
0)</f>
        <v>0</v>
      </c>
      <c r="AE80" s="111">
        <f t="array" ref="AE80">IFERROR(
MEDIAN((IF(DATOS_[[Sexo]:[Sexo]]=$B80,IF(DATOS_[[AGRUP. VALOR. PTO.]:[AGRUP. VALOR. PTO.]]=$B78,IF(DATOS_[[Check Periodo Ref.]:[Check Periodo Ref.]]="Dentro",DATOS_[Conc.Sal.26]))))),
0)</f>
        <v>0</v>
      </c>
      <c r="AF80" s="111">
        <f t="array" ref="AF80">IFERROR(
MEDIAN((IF(DATOS_[[Sexo]:[Sexo]]=$B80,IF(DATOS_[[AGRUP. VALOR. PTO.]:[AGRUP. VALOR. PTO.]]=$B78,IF(DATOS_[[Check Periodo Ref.]:[Check Periodo Ref.]]="Dentro",DATOS_[Conc.Sal.27]))))),
0)</f>
        <v>0</v>
      </c>
      <c r="AG80" s="111">
        <f t="array" ref="AG80">IFERROR(
MEDIAN((IF(DATOS_[[Sexo]:[Sexo]]=$B80,IF(DATOS_[[AGRUP. VALOR. PTO.]:[AGRUP. VALOR. PTO.]]=$B78,IF(DATOS_[[Check Periodo Ref.]:[Check Periodo Ref.]]="Dentro",DATOS_[Conc.Sal.28]))))),
0)</f>
        <v>0</v>
      </c>
      <c r="AH80" s="111">
        <f t="array" ref="AH80">IFERROR(
MEDIAN((IF(DATOS_[[Sexo]:[Sexo]]=$B80,IF(DATOS_[[AGRUP. VALOR. PTO.]:[AGRUP. VALOR. PTO.]]=$B78,IF(DATOS_[[Check Periodo Ref.]:[Check Periodo Ref.]]="Dentro",DATOS_[Conc.Sal.29]))))),
0)</f>
        <v>0</v>
      </c>
      <c r="AI80" s="111">
        <f t="array" ref="AI80">IFERROR(
MEDIAN((IF(DATOS_[[Sexo]:[Sexo]]=$B80,IF(DATOS_[[AGRUP. VALOR. PTO.]:[AGRUP. VALOR. PTO.]]=$B78,IF(DATOS_[[Check Periodo Ref.]:[Check Periodo Ref.]]="Dentro",DATOS_[Conc.Sal.30]))))),
0)</f>
        <v>0</v>
      </c>
      <c r="AJ80" s="112">
        <f t="array" ref="AJ80">IFERROR(
MEDIAN(IF(DATOS_[Sexo]=$B80,IF(DATOS_[AGRUP. VALOR. PTO.]=$B78,IF(DATOS_[Check Periodo Ref.]="Dentro",DATOS_[Tot COMPL.SAL Ef],FALSE)))),
0)</f>
        <v>0</v>
      </c>
      <c r="AK80" s="113">
        <f t="array" ref="AK80">IFERROR(
MEDIAN(IF(DATOS_[Sexo]=$B80,IF(DATOS_[AGRUP. VALOR. PTO.]=$B78,IF(DATOS_[Check Periodo Ref.]="Dentro",DATOS_[TOTAL SALARIO Ef],FALSE)))),
0)</f>
        <v>0</v>
      </c>
      <c r="AL80" s="114">
        <f t="array" ref="AL80">IFERROR(
MEDIAN((IF(DATOS_[[Sexo]:[Sexo]]=$B80,IF(DATOS_[[AGRUP. VALOR. PTO.]:[AGRUP. VALOR. PTO.]]=$B78,IF(DATOS_[[Check Periodo Ref.]:[Check Periodo Ref.]]="Dentro",DATOS_[C.Extra.01]))))),
0)</f>
        <v>0</v>
      </c>
      <c r="AM80" s="114">
        <f t="array" ref="AM80">IFERROR(
MEDIAN((IF(DATOS_[[Sexo]:[Sexo]]=$B80,IF(DATOS_[[AGRUP. VALOR. PTO.]:[AGRUP. VALOR. PTO.]]=$B78,IF(DATOS_[[Check Periodo Ref.]:[Check Periodo Ref.]]="Dentro",DATOS_[C.Extra.02]))))),
0)</f>
        <v>0</v>
      </c>
      <c r="AN80" s="114">
        <f t="array" ref="AN80">IFERROR(
MEDIAN((IF(DATOS_[[Sexo]:[Sexo]]=$B80,IF(DATOS_[[AGRUP. VALOR. PTO.]:[AGRUP. VALOR. PTO.]]=$B78,IF(DATOS_[[Check Periodo Ref.]:[Check Periodo Ref.]]="Dentro",DATOS_[C.Extra.03]))))),
0)</f>
        <v>0</v>
      </c>
      <c r="AO80" s="114">
        <f t="array" ref="AO80">IFERROR(
MEDIAN((IF(DATOS_[[Sexo]:[Sexo]]=$B80,IF(DATOS_[[AGRUP. VALOR. PTO.]:[AGRUP. VALOR. PTO.]]=$B78,IF(DATOS_[[Check Periodo Ref.]:[Check Periodo Ref.]]="Dentro",DATOS_[C.Extra.04]))))),
0)</f>
        <v>0</v>
      </c>
      <c r="AP80" s="114">
        <f t="array" ref="AP80">IFERROR(
MEDIAN((IF(DATOS_[[Sexo]:[Sexo]]=$B80,IF(DATOS_[[AGRUP. VALOR. PTO.]:[AGRUP. VALOR. PTO.]]=$B78,IF(DATOS_[[Check Periodo Ref.]:[Check Periodo Ref.]]="Dentro",DATOS_[C.Extra.05]))))),
0)</f>
        <v>0</v>
      </c>
      <c r="AQ80" s="115">
        <f t="array" ref="AQ80">IFERROR(
MEDIAN(IF(DATOS_[Sexo]=$B80,IF(DATOS_[AGRUP. VALOR. PTO.]=$B78,IF(DATOS_[Check Periodo Ref.]="Dentro",DATOS_[Tot Extrasalarial Ef],FALSE)))),
0)</f>
        <v>0</v>
      </c>
      <c r="AR80" s="116">
        <f t="array" ref="AR80">IFERROR(
MEDIAN(IF(DATOS_[Sexo]=$B80,IF(DATOS_[AGRUP. VALOR. PTO.]=$B78,IF(DATOS_[Check Periodo Ref.]="Dentro",DATOS_[TOTAL Retrib Ef],FALSE)))),
0)</f>
        <v>0</v>
      </c>
    </row>
    <row r="81" spans="1:44" ht="17.25" thickBot="1" x14ac:dyDescent="0.35">
      <c r="A81" s="42" t="str">
        <f t="shared" ref="A81" si="91">+A82</f>
        <v>[ocultar]</v>
      </c>
      <c r="B81" s="40" t="s">
        <v>282</v>
      </c>
      <c r="C81" s="109"/>
      <c r="D81" s="41"/>
      <c r="E81" s="119" t="str">
        <f t="shared" ref="E81:AR81" si="92">IFERROR((E82-E83)/E82,"")</f>
        <v/>
      </c>
      <c r="F81" s="123" t="str">
        <f t="shared" si="92"/>
        <v/>
      </c>
      <c r="G81" s="123" t="str">
        <f t="shared" si="92"/>
        <v/>
      </c>
      <c r="H81" s="123" t="str">
        <f t="shared" si="92"/>
        <v/>
      </c>
      <c r="I81" s="123" t="str">
        <f t="shared" si="92"/>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2" t="str">
        <f t="shared" si="92"/>
        <v/>
      </c>
      <c r="W81" s="122" t="str">
        <f t="shared" si="92"/>
        <v/>
      </c>
      <c r="X81" s="122" t="str">
        <f t="shared" si="92"/>
        <v/>
      </c>
      <c r="Y81" s="122"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4" t="str">
        <f t="shared" si="92"/>
        <v/>
      </c>
      <c r="AK81" s="128" t="str">
        <f t="shared" si="92"/>
        <v/>
      </c>
      <c r="AL81" s="125" t="str">
        <f t="shared" si="92"/>
        <v/>
      </c>
      <c r="AM81" s="125" t="str">
        <f t="shared" si="92"/>
        <v/>
      </c>
      <c r="AN81" s="125" t="str">
        <f t="shared" si="92"/>
        <v/>
      </c>
      <c r="AO81" s="125" t="str">
        <f t="shared" si="92"/>
        <v/>
      </c>
      <c r="AP81" s="125" t="str">
        <f t="shared" si="92"/>
        <v/>
      </c>
      <c r="AQ81" s="126" t="str">
        <f t="shared" si="92"/>
        <v/>
      </c>
      <c r="AR81" s="127" t="str">
        <f t="shared" si="92"/>
        <v/>
      </c>
    </row>
    <row r="82" spans="1:44" x14ac:dyDescent="0.3">
      <c r="A82" s="42" t="str">
        <f t="shared" ref="A82" si="93">+IF(C82+C83=0,"[ocultar]","")</f>
        <v>[ocultar]</v>
      </c>
      <c r="B82" s="34" t="s">
        <v>162</v>
      </c>
      <c r="C82" s="33">
        <f t="array" ref="C82">SUM(IF($B82=DATOS_[Sexo],
IF($B81=DATOS_[AGRUP. VALOR. PTO.],
IF("Dentro"=DATOS_[Check Periodo Ref.],
1/(COUNTIFS(DATOS_[Sexo],$B82,DATOS_[AGRUP. VALOR. PTO.],$B81,DATOS_[Check Periodo Ref.],"Dentro",DATOS_[id],DATOS_[id]))))))</f>
        <v>0</v>
      </c>
      <c r="D82" s="35">
        <f>COUNTIFS(DATOS_[AGRUP. VALOR. PTO.],$B81,DATOS_[Sexo],$B82,DATOS_[Check Periodo Ref.],"Dentro")</f>
        <v>0</v>
      </c>
      <c r="E82" s="110">
        <f t="array" ref="E82">IFERROR(
MEDIAN(IF(DATOS_[Sexo]=$B82,IF(DATOS_[AGRUP. VALOR. PTO.]=$B81,IF(DATOS_[Check Periodo Ref.]="Dentro",DATOS_[SALARIO BASE Ef],FALSE)))),
0)</f>
        <v>0</v>
      </c>
      <c r="F82" s="111">
        <f t="array" ref="F82">IFERROR(
MEDIAN((IF(DATOS_[[Sexo]:[Sexo]]=$B82,IF(DATOS_[[AGRUP. VALOR. PTO.]:[AGRUP. VALOR. PTO.]]=$B81,IF(DATOS_[[Check Periodo Ref.]:[Check Periodo Ref.]]="Dentro",DATOS_[Conc.Sal.01]))))),
0)</f>
        <v>0</v>
      </c>
      <c r="G82" s="111">
        <f t="array" ref="G82">IFERROR(
MEDIAN((IF(DATOS_[[Sexo]:[Sexo]]=$B82,IF(DATOS_[[AGRUP. VALOR. PTO.]:[AGRUP. VALOR. PTO.]]=$B81,IF(DATOS_[[Check Periodo Ref.]:[Check Periodo Ref.]]="Dentro",DATOS_[Conc.Sal.02]))))),
0)</f>
        <v>0</v>
      </c>
      <c r="H82" s="111">
        <f t="array" ref="H82">IFERROR(
MEDIAN((IF(DATOS_[[Sexo]:[Sexo]]=$B82,IF(DATOS_[[AGRUP. VALOR. PTO.]:[AGRUP. VALOR. PTO.]]=$B81,IF(DATOS_[[Check Periodo Ref.]:[Check Periodo Ref.]]="Dentro",DATOS_[Conc.Sal.03]))))),
0)</f>
        <v>0</v>
      </c>
      <c r="I82" s="111">
        <f t="array" ref="I82">IFERROR(
MEDIAN((IF(DATOS_[[Sexo]:[Sexo]]=$B82,IF(DATOS_[[AGRUP. VALOR. PTO.]:[AGRUP. VALOR. PTO.]]=$B81,IF(DATOS_[[Check Periodo Ref.]:[Check Periodo Ref.]]="Dentro",DATOS_[Conc.Sal.04]))))),
0)</f>
        <v>0</v>
      </c>
      <c r="J82" s="111">
        <f t="array" ref="J82">IFERROR(
MEDIAN((IF(DATOS_[[Sexo]:[Sexo]]=$B82,IF(DATOS_[[AGRUP. VALOR. PTO.]:[AGRUP. VALOR. PTO.]]=$B81,IF(DATOS_[[Check Periodo Ref.]:[Check Periodo Ref.]]="Dentro",DATOS_[Conc.Sal.05]))))),
0)</f>
        <v>0</v>
      </c>
      <c r="K82" s="111">
        <f t="array" ref="K82">IFERROR(
MEDIAN((IF(DATOS_[[Sexo]:[Sexo]]=$B82,IF(DATOS_[[AGRUP. VALOR. PTO.]:[AGRUP. VALOR. PTO.]]=$B81,IF(DATOS_[[Check Periodo Ref.]:[Check Periodo Ref.]]="Dentro",DATOS_[Conc.Sal.06]))))),
0)</f>
        <v>0</v>
      </c>
      <c r="L82" s="111">
        <f t="array" ref="L82">IFERROR(
MEDIAN((IF(DATOS_[[Sexo]:[Sexo]]=$B82,IF(DATOS_[[AGRUP. VALOR. PTO.]:[AGRUP. VALOR. PTO.]]=$B81,IF(DATOS_[[Check Periodo Ref.]:[Check Periodo Ref.]]="Dentro",DATOS_[Conc.Sal.07]))))),
0)</f>
        <v>0</v>
      </c>
      <c r="M82" s="111">
        <f t="array" ref="M82">IFERROR(
MEDIAN((IF(DATOS_[[Sexo]:[Sexo]]=$B82,IF(DATOS_[[AGRUP. VALOR. PTO.]:[AGRUP. VALOR. PTO.]]=$B81,IF(DATOS_[[Check Periodo Ref.]:[Check Periodo Ref.]]="Dentro",DATOS_[Conc.Sal.08]))))),
0)</f>
        <v>0</v>
      </c>
      <c r="N82" s="111">
        <f t="array" ref="N82">IFERROR(
MEDIAN((IF(DATOS_[[Sexo]:[Sexo]]=$B82,IF(DATOS_[[AGRUP. VALOR. PTO.]:[AGRUP. VALOR. PTO.]]=$B81,IF(DATOS_[[Check Periodo Ref.]:[Check Periodo Ref.]]="Dentro",DATOS_[Conc.Sal.09]))))),
0)</f>
        <v>0</v>
      </c>
      <c r="O82" s="111">
        <f t="array" ref="O82">IFERROR(
MEDIAN((IF(DATOS_[[Sexo]:[Sexo]]=$B82,IF(DATOS_[[AGRUP. VALOR. PTO.]:[AGRUP. VALOR. PTO.]]=$B81,IF(DATOS_[[Check Periodo Ref.]:[Check Periodo Ref.]]="Dentro",DATOS_[Conc.Sal.10]))))),
0)</f>
        <v>0</v>
      </c>
      <c r="P82" s="111">
        <f t="array" ref="P82">IFERROR(
MEDIAN((IF(DATOS_[[Sexo]:[Sexo]]=$B82,IF(DATOS_[[AGRUP. VALOR. PTO.]:[AGRUP. VALOR. PTO.]]=$B81,IF(DATOS_[[Check Periodo Ref.]:[Check Periodo Ref.]]="Dentro",DATOS_[Conc.Sal.11]))))),
0)</f>
        <v>0</v>
      </c>
      <c r="Q82" s="111">
        <f t="array" ref="Q82">IFERROR(
MEDIAN((IF(DATOS_[[Sexo]:[Sexo]]=$B82,IF(DATOS_[[AGRUP. VALOR. PTO.]:[AGRUP. VALOR. PTO.]]=$B81,IF(DATOS_[[Check Periodo Ref.]:[Check Periodo Ref.]]="Dentro",DATOS_[Conc.Sal.12]))))),
0)</f>
        <v>0</v>
      </c>
      <c r="R82" s="111">
        <f t="array" ref="R82">IFERROR(
MEDIAN((IF(DATOS_[[Sexo]:[Sexo]]=$B82,IF(DATOS_[[AGRUP. VALOR. PTO.]:[AGRUP. VALOR. PTO.]]=$B81,IF(DATOS_[[Check Periodo Ref.]:[Check Periodo Ref.]]="Dentro",DATOS_[Conc.Sal.13]))))),
0)</f>
        <v>0</v>
      </c>
      <c r="S82" s="111">
        <f t="array" ref="S82">IFERROR(
MEDIAN((IF(DATOS_[[Sexo]:[Sexo]]=$B82,IF(DATOS_[[AGRUP. VALOR. PTO.]:[AGRUP. VALOR. PTO.]]=$B81,IF(DATOS_[[Check Periodo Ref.]:[Check Periodo Ref.]]="Dentro",DATOS_[Conc.Sal.14]))))),
0)</f>
        <v>0</v>
      </c>
      <c r="T82" s="111">
        <f t="array" ref="T82">IFERROR(
MEDIAN((IF(DATOS_[[Sexo]:[Sexo]]=$B82,IF(DATOS_[[AGRUP. VALOR. PTO.]:[AGRUP. VALOR. PTO.]]=$B81,IF(DATOS_[[Check Periodo Ref.]:[Check Periodo Ref.]]="Dentro",DATOS_[Conc.Sal.15]))))),
0)</f>
        <v>0</v>
      </c>
      <c r="U82" s="111">
        <f t="array" ref="U82">IFERROR(
MEDIAN((IF(DATOS_[[Sexo]:[Sexo]]=$B82,IF(DATOS_[[AGRUP. VALOR. PTO.]:[AGRUP. VALOR. PTO.]]=$B81,IF(DATOS_[[Check Periodo Ref.]:[Check Periodo Ref.]]="Dentro",DATOS_[Conc.Sal.16]))))),
0)</f>
        <v>0</v>
      </c>
      <c r="V82" s="111">
        <f t="array" ref="V82">IFERROR(
MEDIAN((IF(DATOS_[[Sexo]:[Sexo]]=$B82,IF(DATOS_[[AGRUP. VALOR. PTO.]:[AGRUP. VALOR. PTO.]]=$B81,IF(DATOS_[[Check Periodo Ref.]:[Check Periodo Ref.]]="Dentro",DATOS_[Conc.Sal.17]))))),
0)</f>
        <v>0</v>
      </c>
      <c r="W82" s="111">
        <f t="array" ref="W82">IFERROR(
MEDIAN((IF(DATOS_[[Sexo]:[Sexo]]=$B82,IF(DATOS_[[AGRUP. VALOR. PTO.]:[AGRUP. VALOR. PTO.]]=$B81,IF(DATOS_[[Check Periodo Ref.]:[Check Periodo Ref.]]="Dentro",DATOS_[Conc.Sal.18]))))),
0)</f>
        <v>0</v>
      </c>
      <c r="X82" s="111">
        <f t="array" ref="X82">IFERROR(
MEDIAN((IF(DATOS_[[Sexo]:[Sexo]]=$B82,IF(DATOS_[[AGRUP. VALOR. PTO.]:[AGRUP. VALOR. PTO.]]=$B81,IF(DATOS_[[Check Periodo Ref.]:[Check Periodo Ref.]]="Dentro",DATOS_[Conc.Sal.19]))))),
0)</f>
        <v>0</v>
      </c>
      <c r="Y82" s="111">
        <f t="array" ref="Y82">IFERROR(
MEDIAN((IF(DATOS_[[Sexo]:[Sexo]]=$B82,IF(DATOS_[[AGRUP. VALOR. PTO.]:[AGRUP. VALOR. PTO.]]=$B81,IF(DATOS_[[Check Periodo Ref.]:[Check Periodo Ref.]]="Dentro",DATOS_[Conc.Sal.20]))))),
0)</f>
        <v>0</v>
      </c>
      <c r="Z82" s="111">
        <f t="array" ref="Z82">IFERROR(
MEDIAN((IF(DATOS_[[Sexo]:[Sexo]]=$B82,IF(DATOS_[[AGRUP. VALOR. PTO.]:[AGRUP. VALOR. PTO.]]=$B81,IF(DATOS_[[Check Periodo Ref.]:[Check Periodo Ref.]]="Dentro",DATOS_[Conc.Sal.21]))))),
0)</f>
        <v>0</v>
      </c>
      <c r="AA82" s="111">
        <f t="array" ref="AA82">IFERROR(
MEDIAN((IF(DATOS_[[Sexo]:[Sexo]]=$B82,IF(DATOS_[[AGRUP. VALOR. PTO.]:[AGRUP. VALOR. PTO.]]=$B81,IF(DATOS_[[Check Periodo Ref.]:[Check Periodo Ref.]]="Dentro",DATOS_[Conc.Sal.22]))))),
0)</f>
        <v>0</v>
      </c>
      <c r="AB82" s="111">
        <f t="array" ref="AB82">IFERROR(
MEDIAN((IF(DATOS_[[Sexo]:[Sexo]]=$B82,IF(DATOS_[[AGRUP. VALOR. PTO.]:[AGRUP. VALOR. PTO.]]=$B81,IF(DATOS_[[Check Periodo Ref.]:[Check Periodo Ref.]]="Dentro",DATOS_[Conc.Sal.23]))))),
0)</f>
        <v>0</v>
      </c>
      <c r="AC82" s="111">
        <f t="array" ref="AC82">IFERROR(
MEDIAN((IF(DATOS_[[Sexo]:[Sexo]]=$B82,IF(DATOS_[[AGRUP. VALOR. PTO.]:[AGRUP. VALOR. PTO.]]=$B81,IF(DATOS_[[Check Periodo Ref.]:[Check Periodo Ref.]]="Dentro",DATOS_[Conc.Sal.24]))))),
0)</f>
        <v>0</v>
      </c>
      <c r="AD82" s="111">
        <f t="array" ref="AD82">IFERROR(
MEDIAN((IF(DATOS_[[Sexo]:[Sexo]]=$B82,IF(DATOS_[[AGRUP. VALOR. PTO.]:[AGRUP. VALOR. PTO.]]=$B81,IF(DATOS_[[Check Periodo Ref.]:[Check Periodo Ref.]]="Dentro",DATOS_[Conc.Sal.25]))))),
0)</f>
        <v>0</v>
      </c>
      <c r="AE82" s="111">
        <f t="array" ref="AE82">IFERROR(
MEDIAN((IF(DATOS_[[Sexo]:[Sexo]]=$B82,IF(DATOS_[[AGRUP. VALOR. PTO.]:[AGRUP. VALOR. PTO.]]=$B81,IF(DATOS_[[Check Periodo Ref.]:[Check Periodo Ref.]]="Dentro",DATOS_[Conc.Sal.26]))))),
0)</f>
        <v>0</v>
      </c>
      <c r="AF82" s="111">
        <f t="array" ref="AF82">IFERROR(
MEDIAN((IF(DATOS_[[Sexo]:[Sexo]]=$B82,IF(DATOS_[[AGRUP. VALOR. PTO.]:[AGRUP. VALOR. PTO.]]=$B81,IF(DATOS_[[Check Periodo Ref.]:[Check Periodo Ref.]]="Dentro",DATOS_[Conc.Sal.27]))))),
0)</f>
        <v>0</v>
      </c>
      <c r="AG82" s="111">
        <f t="array" ref="AG82">IFERROR(
MEDIAN((IF(DATOS_[[Sexo]:[Sexo]]=$B82,IF(DATOS_[[AGRUP. VALOR. PTO.]:[AGRUP. VALOR. PTO.]]=$B81,IF(DATOS_[[Check Periodo Ref.]:[Check Periodo Ref.]]="Dentro",DATOS_[Conc.Sal.28]))))),
0)</f>
        <v>0</v>
      </c>
      <c r="AH82" s="111">
        <f t="array" ref="AH82">IFERROR(
MEDIAN((IF(DATOS_[[Sexo]:[Sexo]]=$B82,IF(DATOS_[[AGRUP. VALOR. PTO.]:[AGRUP. VALOR. PTO.]]=$B81,IF(DATOS_[[Check Periodo Ref.]:[Check Periodo Ref.]]="Dentro",DATOS_[Conc.Sal.29]))))),
0)</f>
        <v>0</v>
      </c>
      <c r="AI82" s="111">
        <f t="array" ref="AI82">IFERROR(
MEDIAN((IF(DATOS_[[Sexo]:[Sexo]]=$B82,IF(DATOS_[[AGRUP. VALOR. PTO.]:[AGRUP. VALOR. PTO.]]=$B81,IF(DATOS_[[Check Periodo Ref.]:[Check Periodo Ref.]]="Dentro",DATOS_[Conc.Sal.30]))))),
0)</f>
        <v>0</v>
      </c>
      <c r="AJ82" s="112">
        <f t="array" ref="AJ82">IFERROR(
MEDIAN(IF(DATOS_[Sexo]=$B82,IF(DATOS_[AGRUP. VALOR. PTO.]=$B81,IF(DATOS_[Check Periodo Ref.]="Dentro",DATOS_[Tot COMPL.SAL Ef],FALSE)))),
0)</f>
        <v>0</v>
      </c>
      <c r="AK82" s="113">
        <f t="array" ref="AK82">IFERROR(
MEDIAN(IF(DATOS_[Sexo]=$B82,IF(DATOS_[AGRUP. VALOR. PTO.]=$B81,IF(DATOS_[Check Periodo Ref.]="Dentro",DATOS_[TOTAL SALARIO Ef],FALSE)))),
0)</f>
        <v>0</v>
      </c>
      <c r="AL82" s="114">
        <f t="array" ref="AL82">IFERROR(
MEDIAN((IF(DATOS_[[Sexo]:[Sexo]]=$B82,IF(DATOS_[[AGRUP. VALOR. PTO.]:[AGRUP. VALOR. PTO.]]=$B81,IF(DATOS_[[Check Periodo Ref.]:[Check Periodo Ref.]]="Dentro",DATOS_[C.Extra.01]))))),
0)</f>
        <v>0</v>
      </c>
      <c r="AM82" s="114">
        <f t="array" ref="AM82">IFERROR(
MEDIAN((IF(DATOS_[[Sexo]:[Sexo]]=$B82,IF(DATOS_[[AGRUP. VALOR. PTO.]:[AGRUP. VALOR. PTO.]]=$B81,IF(DATOS_[[Check Periodo Ref.]:[Check Periodo Ref.]]="Dentro",DATOS_[C.Extra.02]))))),
0)</f>
        <v>0</v>
      </c>
      <c r="AN82" s="114">
        <f t="array" ref="AN82">IFERROR(
MEDIAN((IF(DATOS_[[Sexo]:[Sexo]]=$B82,IF(DATOS_[[AGRUP. VALOR. PTO.]:[AGRUP. VALOR. PTO.]]=$B81,IF(DATOS_[[Check Periodo Ref.]:[Check Periodo Ref.]]="Dentro",DATOS_[C.Extra.03]))))),
0)</f>
        <v>0</v>
      </c>
      <c r="AO82" s="114">
        <f t="array" ref="AO82">IFERROR(
MEDIAN((IF(DATOS_[[Sexo]:[Sexo]]=$B82,IF(DATOS_[[AGRUP. VALOR. PTO.]:[AGRUP. VALOR. PTO.]]=$B81,IF(DATOS_[[Check Periodo Ref.]:[Check Periodo Ref.]]="Dentro",DATOS_[C.Extra.04]))))),
0)</f>
        <v>0</v>
      </c>
      <c r="AP82" s="114">
        <f t="array" ref="AP82">IFERROR(
MEDIAN((IF(DATOS_[[Sexo]:[Sexo]]=$B82,IF(DATOS_[[AGRUP. VALOR. PTO.]:[AGRUP. VALOR. PTO.]]=$B81,IF(DATOS_[[Check Periodo Ref.]:[Check Periodo Ref.]]="Dentro",DATOS_[C.Extra.05]))))),
0)</f>
        <v>0</v>
      </c>
      <c r="AQ82" s="115">
        <f t="array" ref="AQ82">IFERROR(
MEDIAN(IF(DATOS_[Sexo]=$B82,IF(DATOS_[AGRUP. VALOR. PTO.]=$B81,IF(DATOS_[Check Periodo Ref.]="Dentro",DATOS_[Tot Extrasalarial Ef],FALSE)))),
0)</f>
        <v>0</v>
      </c>
      <c r="AR82" s="116">
        <f t="array" ref="AR82">IFERROR(
MEDIAN(IF(DATOS_[Sexo]=$B82,IF(DATOS_[AGRUP. VALOR. PTO.]=$B81,IF(DATOS_[Check Periodo Ref.]="Dentro",DATOS_[TOTAL Retrib Ef],FALSE)))),
0)</f>
        <v>0</v>
      </c>
    </row>
    <row r="83" spans="1:44" x14ac:dyDescent="0.3">
      <c r="A83" s="42" t="str">
        <f t="shared" ref="A83" si="94">+A82</f>
        <v>[ocultar]</v>
      </c>
      <c r="B83" s="34" t="s">
        <v>163</v>
      </c>
      <c r="C83" s="33">
        <f t="array" ref="C83">SUM(IF($B83=DATOS_[Sexo],
IF($B81=DATOS_[AGRUP. VALOR. PTO.],
IF("Dentro"=DATOS_[Check Periodo Ref.],
1/(COUNTIFS(DATOS_[Sexo],$B83,DATOS_[AGRUP. VALOR. PTO.],$B81,DATOS_[Check Periodo Ref.],"Dentro",DATOS_[id],DATOS_[id]))))))</f>
        <v>0</v>
      </c>
      <c r="D83" s="35">
        <f>COUNTIFS(DATOS_[AGRUP. VALOR. PTO.],$B81,DATOS_[Sexo],$B83,DATOS_[Check Periodo Ref.],"Dentro")</f>
        <v>0</v>
      </c>
      <c r="E83" s="110">
        <f t="array" ref="E83">IFERROR(
MEDIAN(IF(DATOS_[Sexo]=$B83,IF(DATOS_[AGRUP. VALOR. PTO.]=$B81,IF(DATOS_[Check Periodo Ref.]="Dentro",DATOS_[SALARIO BASE Ef],FALSE)))),
0)</f>
        <v>0</v>
      </c>
      <c r="F83" s="111">
        <f t="array" ref="F83">IFERROR(
MEDIAN((IF(DATOS_[[Sexo]:[Sexo]]=$B83,IF(DATOS_[[AGRUP. VALOR. PTO.]:[AGRUP. VALOR. PTO.]]=$B81,IF(DATOS_[[Check Periodo Ref.]:[Check Periodo Ref.]]="Dentro",DATOS_[Conc.Sal.01]))))),
0)</f>
        <v>0</v>
      </c>
      <c r="G83" s="111">
        <f t="array" ref="G83">IFERROR(
MEDIAN((IF(DATOS_[[Sexo]:[Sexo]]=$B83,IF(DATOS_[[AGRUP. VALOR. PTO.]:[AGRUP. VALOR. PTO.]]=$B81,IF(DATOS_[[Check Periodo Ref.]:[Check Periodo Ref.]]="Dentro",DATOS_[Conc.Sal.02]))))),
0)</f>
        <v>0</v>
      </c>
      <c r="H83" s="111">
        <f t="array" ref="H83">IFERROR(
MEDIAN((IF(DATOS_[[Sexo]:[Sexo]]=$B83,IF(DATOS_[[AGRUP. VALOR. PTO.]:[AGRUP. VALOR. PTO.]]=$B81,IF(DATOS_[[Check Periodo Ref.]:[Check Periodo Ref.]]="Dentro",DATOS_[Conc.Sal.03]))))),
0)</f>
        <v>0</v>
      </c>
      <c r="I83" s="111">
        <f t="array" ref="I83">IFERROR(
MEDIAN((IF(DATOS_[[Sexo]:[Sexo]]=$B83,IF(DATOS_[[AGRUP. VALOR. PTO.]:[AGRUP. VALOR. PTO.]]=$B81,IF(DATOS_[[Check Periodo Ref.]:[Check Periodo Ref.]]="Dentro",DATOS_[Conc.Sal.04]))))),
0)</f>
        <v>0</v>
      </c>
      <c r="J83" s="111">
        <f t="array" ref="J83">IFERROR(
MEDIAN((IF(DATOS_[[Sexo]:[Sexo]]=$B83,IF(DATOS_[[AGRUP. VALOR. PTO.]:[AGRUP. VALOR. PTO.]]=$B81,IF(DATOS_[[Check Periodo Ref.]:[Check Periodo Ref.]]="Dentro",DATOS_[Conc.Sal.05]))))),
0)</f>
        <v>0</v>
      </c>
      <c r="K83" s="111">
        <f t="array" ref="K83">IFERROR(
MEDIAN((IF(DATOS_[[Sexo]:[Sexo]]=$B83,IF(DATOS_[[AGRUP. VALOR. PTO.]:[AGRUP. VALOR. PTO.]]=$B81,IF(DATOS_[[Check Periodo Ref.]:[Check Periodo Ref.]]="Dentro",DATOS_[Conc.Sal.06]))))),
0)</f>
        <v>0</v>
      </c>
      <c r="L83" s="111">
        <f t="array" ref="L83">IFERROR(
MEDIAN((IF(DATOS_[[Sexo]:[Sexo]]=$B83,IF(DATOS_[[AGRUP. VALOR. PTO.]:[AGRUP. VALOR. PTO.]]=$B81,IF(DATOS_[[Check Periodo Ref.]:[Check Periodo Ref.]]="Dentro",DATOS_[Conc.Sal.07]))))),
0)</f>
        <v>0</v>
      </c>
      <c r="M83" s="111">
        <f t="array" ref="M83">IFERROR(
MEDIAN((IF(DATOS_[[Sexo]:[Sexo]]=$B83,IF(DATOS_[[AGRUP. VALOR. PTO.]:[AGRUP. VALOR. PTO.]]=$B81,IF(DATOS_[[Check Periodo Ref.]:[Check Periodo Ref.]]="Dentro",DATOS_[Conc.Sal.08]))))),
0)</f>
        <v>0</v>
      </c>
      <c r="N83" s="111">
        <f t="array" ref="N83">IFERROR(
MEDIAN((IF(DATOS_[[Sexo]:[Sexo]]=$B83,IF(DATOS_[[AGRUP. VALOR. PTO.]:[AGRUP. VALOR. PTO.]]=$B81,IF(DATOS_[[Check Periodo Ref.]:[Check Periodo Ref.]]="Dentro",DATOS_[Conc.Sal.09]))))),
0)</f>
        <v>0</v>
      </c>
      <c r="O83" s="111">
        <f t="array" ref="O83">IFERROR(
MEDIAN((IF(DATOS_[[Sexo]:[Sexo]]=$B83,IF(DATOS_[[AGRUP. VALOR. PTO.]:[AGRUP. VALOR. PTO.]]=$B81,IF(DATOS_[[Check Periodo Ref.]:[Check Periodo Ref.]]="Dentro",DATOS_[Conc.Sal.10]))))),
0)</f>
        <v>0</v>
      </c>
      <c r="P83" s="111">
        <f t="array" ref="P83">IFERROR(
MEDIAN((IF(DATOS_[[Sexo]:[Sexo]]=$B83,IF(DATOS_[[AGRUP. VALOR. PTO.]:[AGRUP. VALOR. PTO.]]=$B81,IF(DATOS_[[Check Periodo Ref.]:[Check Periodo Ref.]]="Dentro",DATOS_[Conc.Sal.11]))))),
0)</f>
        <v>0</v>
      </c>
      <c r="Q83" s="111">
        <f t="array" ref="Q83">IFERROR(
MEDIAN((IF(DATOS_[[Sexo]:[Sexo]]=$B83,IF(DATOS_[[AGRUP. VALOR. PTO.]:[AGRUP. VALOR. PTO.]]=$B81,IF(DATOS_[[Check Periodo Ref.]:[Check Periodo Ref.]]="Dentro",DATOS_[Conc.Sal.12]))))),
0)</f>
        <v>0</v>
      </c>
      <c r="R83" s="111">
        <f t="array" ref="R83">IFERROR(
MEDIAN((IF(DATOS_[[Sexo]:[Sexo]]=$B83,IF(DATOS_[[AGRUP. VALOR. PTO.]:[AGRUP. VALOR. PTO.]]=$B81,IF(DATOS_[[Check Periodo Ref.]:[Check Periodo Ref.]]="Dentro",DATOS_[Conc.Sal.13]))))),
0)</f>
        <v>0</v>
      </c>
      <c r="S83" s="111">
        <f t="array" ref="S83">IFERROR(
MEDIAN((IF(DATOS_[[Sexo]:[Sexo]]=$B83,IF(DATOS_[[AGRUP. VALOR. PTO.]:[AGRUP. VALOR. PTO.]]=$B81,IF(DATOS_[[Check Periodo Ref.]:[Check Periodo Ref.]]="Dentro",DATOS_[Conc.Sal.14]))))),
0)</f>
        <v>0</v>
      </c>
      <c r="T83" s="111">
        <f t="array" ref="T83">IFERROR(
MEDIAN((IF(DATOS_[[Sexo]:[Sexo]]=$B83,IF(DATOS_[[AGRUP. VALOR. PTO.]:[AGRUP. VALOR. PTO.]]=$B81,IF(DATOS_[[Check Periodo Ref.]:[Check Periodo Ref.]]="Dentro",DATOS_[Conc.Sal.15]))))),
0)</f>
        <v>0</v>
      </c>
      <c r="U83" s="111">
        <f t="array" ref="U83">IFERROR(
MEDIAN((IF(DATOS_[[Sexo]:[Sexo]]=$B83,IF(DATOS_[[AGRUP. VALOR. PTO.]:[AGRUP. VALOR. PTO.]]=$B81,IF(DATOS_[[Check Periodo Ref.]:[Check Periodo Ref.]]="Dentro",DATOS_[Conc.Sal.16]))))),
0)</f>
        <v>0</v>
      </c>
      <c r="V83" s="111">
        <f t="array" ref="V83">IFERROR(
MEDIAN((IF(DATOS_[[Sexo]:[Sexo]]=$B83,IF(DATOS_[[AGRUP. VALOR. PTO.]:[AGRUP. VALOR. PTO.]]=$B81,IF(DATOS_[[Check Periodo Ref.]:[Check Periodo Ref.]]="Dentro",DATOS_[Conc.Sal.17]))))),
0)</f>
        <v>0</v>
      </c>
      <c r="W83" s="111">
        <f t="array" ref="W83">IFERROR(
MEDIAN((IF(DATOS_[[Sexo]:[Sexo]]=$B83,IF(DATOS_[[AGRUP. VALOR. PTO.]:[AGRUP. VALOR. PTO.]]=$B81,IF(DATOS_[[Check Periodo Ref.]:[Check Periodo Ref.]]="Dentro",DATOS_[Conc.Sal.18]))))),
0)</f>
        <v>0</v>
      </c>
      <c r="X83" s="111">
        <f t="array" ref="X83">IFERROR(
MEDIAN((IF(DATOS_[[Sexo]:[Sexo]]=$B83,IF(DATOS_[[AGRUP. VALOR. PTO.]:[AGRUP. VALOR. PTO.]]=$B81,IF(DATOS_[[Check Periodo Ref.]:[Check Periodo Ref.]]="Dentro",DATOS_[Conc.Sal.19]))))),
0)</f>
        <v>0</v>
      </c>
      <c r="Y83" s="111">
        <f t="array" ref="Y83">IFERROR(
MEDIAN((IF(DATOS_[[Sexo]:[Sexo]]=$B83,IF(DATOS_[[AGRUP. VALOR. PTO.]:[AGRUP. VALOR. PTO.]]=$B81,IF(DATOS_[[Check Periodo Ref.]:[Check Periodo Ref.]]="Dentro",DATOS_[Conc.Sal.20]))))),
0)</f>
        <v>0</v>
      </c>
      <c r="Z83" s="111">
        <f t="array" ref="Z83">IFERROR(
MEDIAN((IF(DATOS_[[Sexo]:[Sexo]]=$B83,IF(DATOS_[[AGRUP. VALOR. PTO.]:[AGRUP. VALOR. PTO.]]=$B81,IF(DATOS_[[Check Periodo Ref.]:[Check Periodo Ref.]]="Dentro",DATOS_[Conc.Sal.21]))))),
0)</f>
        <v>0</v>
      </c>
      <c r="AA83" s="111">
        <f t="array" ref="AA83">IFERROR(
MEDIAN((IF(DATOS_[[Sexo]:[Sexo]]=$B83,IF(DATOS_[[AGRUP. VALOR. PTO.]:[AGRUP. VALOR. PTO.]]=$B81,IF(DATOS_[[Check Periodo Ref.]:[Check Periodo Ref.]]="Dentro",DATOS_[Conc.Sal.22]))))),
0)</f>
        <v>0</v>
      </c>
      <c r="AB83" s="111">
        <f t="array" ref="AB83">IFERROR(
MEDIAN((IF(DATOS_[[Sexo]:[Sexo]]=$B83,IF(DATOS_[[AGRUP. VALOR. PTO.]:[AGRUP. VALOR. PTO.]]=$B81,IF(DATOS_[[Check Periodo Ref.]:[Check Periodo Ref.]]="Dentro",DATOS_[Conc.Sal.23]))))),
0)</f>
        <v>0</v>
      </c>
      <c r="AC83" s="111">
        <f t="array" ref="AC83">IFERROR(
MEDIAN((IF(DATOS_[[Sexo]:[Sexo]]=$B83,IF(DATOS_[[AGRUP. VALOR. PTO.]:[AGRUP. VALOR. PTO.]]=$B81,IF(DATOS_[[Check Periodo Ref.]:[Check Periodo Ref.]]="Dentro",DATOS_[Conc.Sal.24]))))),
0)</f>
        <v>0</v>
      </c>
      <c r="AD83" s="111">
        <f t="array" ref="AD83">IFERROR(
MEDIAN((IF(DATOS_[[Sexo]:[Sexo]]=$B83,IF(DATOS_[[AGRUP. VALOR. PTO.]:[AGRUP. VALOR. PTO.]]=$B81,IF(DATOS_[[Check Periodo Ref.]:[Check Periodo Ref.]]="Dentro",DATOS_[Conc.Sal.25]))))),
0)</f>
        <v>0</v>
      </c>
      <c r="AE83" s="111">
        <f t="array" ref="AE83">IFERROR(
MEDIAN((IF(DATOS_[[Sexo]:[Sexo]]=$B83,IF(DATOS_[[AGRUP. VALOR. PTO.]:[AGRUP. VALOR. PTO.]]=$B81,IF(DATOS_[[Check Periodo Ref.]:[Check Periodo Ref.]]="Dentro",DATOS_[Conc.Sal.26]))))),
0)</f>
        <v>0</v>
      </c>
      <c r="AF83" s="111">
        <f t="array" ref="AF83">IFERROR(
MEDIAN((IF(DATOS_[[Sexo]:[Sexo]]=$B83,IF(DATOS_[[AGRUP. VALOR. PTO.]:[AGRUP. VALOR. PTO.]]=$B81,IF(DATOS_[[Check Periodo Ref.]:[Check Periodo Ref.]]="Dentro",DATOS_[Conc.Sal.27]))))),
0)</f>
        <v>0</v>
      </c>
      <c r="AG83" s="111">
        <f t="array" ref="AG83">IFERROR(
MEDIAN((IF(DATOS_[[Sexo]:[Sexo]]=$B83,IF(DATOS_[[AGRUP. VALOR. PTO.]:[AGRUP. VALOR. PTO.]]=$B81,IF(DATOS_[[Check Periodo Ref.]:[Check Periodo Ref.]]="Dentro",DATOS_[Conc.Sal.28]))))),
0)</f>
        <v>0</v>
      </c>
      <c r="AH83" s="111">
        <f t="array" ref="AH83">IFERROR(
MEDIAN((IF(DATOS_[[Sexo]:[Sexo]]=$B83,IF(DATOS_[[AGRUP. VALOR. PTO.]:[AGRUP. VALOR. PTO.]]=$B81,IF(DATOS_[[Check Periodo Ref.]:[Check Periodo Ref.]]="Dentro",DATOS_[Conc.Sal.29]))))),
0)</f>
        <v>0</v>
      </c>
      <c r="AI83" s="111">
        <f t="array" ref="AI83">IFERROR(
MEDIAN((IF(DATOS_[[Sexo]:[Sexo]]=$B83,IF(DATOS_[[AGRUP. VALOR. PTO.]:[AGRUP. VALOR. PTO.]]=$B81,IF(DATOS_[[Check Periodo Ref.]:[Check Periodo Ref.]]="Dentro",DATOS_[Conc.Sal.30]))))),
0)</f>
        <v>0</v>
      </c>
      <c r="AJ83" s="112">
        <f t="array" ref="AJ83">IFERROR(
MEDIAN(IF(DATOS_[Sexo]=$B83,IF(DATOS_[AGRUP. VALOR. PTO.]=$B81,IF(DATOS_[Check Periodo Ref.]="Dentro",DATOS_[Tot COMPL.SAL Ef],FALSE)))),
0)</f>
        <v>0</v>
      </c>
      <c r="AK83" s="113">
        <f t="array" ref="AK83">IFERROR(
MEDIAN(IF(DATOS_[Sexo]=$B83,IF(DATOS_[AGRUP. VALOR. PTO.]=$B81,IF(DATOS_[Check Periodo Ref.]="Dentro",DATOS_[TOTAL SALARIO Ef],FALSE)))),
0)</f>
        <v>0</v>
      </c>
      <c r="AL83" s="114">
        <f t="array" ref="AL83">IFERROR(
MEDIAN((IF(DATOS_[[Sexo]:[Sexo]]=$B83,IF(DATOS_[[AGRUP. VALOR. PTO.]:[AGRUP. VALOR. PTO.]]=$B81,IF(DATOS_[[Check Periodo Ref.]:[Check Periodo Ref.]]="Dentro",DATOS_[C.Extra.01]))))),
0)</f>
        <v>0</v>
      </c>
      <c r="AM83" s="114">
        <f t="array" ref="AM83">IFERROR(
MEDIAN((IF(DATOS_[[Sexo]:[Sexo]]=$B83,IF(DATOS_[[AGRUP. VALOR. PTO.]:[AGRUP. VALOR. PTO.]]=$B81,IF(DATOS_[[Check Periodo Ref.]:[Check Periodo Ref.]]="Dentro",DATOS_[C.Extra.02]))))),
0)</f>
        <v>0</v>
      </c>
      <c r="AN83" s="114">
        <f t="array" ref="AN83">IFERROR(
MEDIAN((IF(DATOS_[[Sexo]:[Sexo]]=$B83,IF(DATOS_[[AGRUP. VALOR. PTO.]:[AGRUP. VALOR. PTO.]]=$B81,IF(DATOS_[[Check Periodo Ref.]:[Check Periodo Ref.]]="Dentro",DATOS_[C.Extra.03]))))),
0)</f>
        <v>0</v>
      </c>
      <c r="AO83" s="114">
        <f t="array" ref="AO83">IFERROR(
MEDIAN((IF(DATOS_[[Sexo]:[Sexo]]=$B83,IF(DATOS_[[AGRUP. VALOR. PTO.]:[AGRUP. VALOR. PTO.]]=$B81,IF(DATOS_[[Check Periodo Ref.]:[Check Periodo Ref.]]="Dentro",DATOS_[C.Extra.04]))))),
0)</f>
        <v>0</v>
      </c>
      <c r="AP83" s="114">
        <f t="array" ref="AP83">IFERROR(
MEDIAN((IF(DATOS_[[Sexo]:[Sexo]]=$B83,IF(DATOS_[[AGRUP. VALOR. PTO.]:[AGRUP. VALOR. PTO.]]=$B81,IF(DATOS_[[Check Periodo Ref.]:[Check Periodo Ref.]]="Dentro",DATOS_[C.Extra.05]))))),
0)</f>
        <v>0</v>
      </c>
      <c r="AQ83" s="115">
        <f t="array" ref="AQ83">IFERROR(
MEDIAN(IF(DATOS_[Sexo]=$B83,IF(DATOS_[AGRUP. VALOR. PTO.]=$B81,IF(DATOS_[Check Periodo Ref.]="Dentro",DATOS_[Tot Extrasalarial Ef],FALSE)))),
0)</f>
        <v>0</v>
      </c>
      <c r="AR83" s="116">
        <f t="array" ref="AR83">IFERROR(
MEDIAN(IF(DATOS_[Sexo]=$B83,IF(DATOS_[AGRUP. VALOR. PTO.]=$B81,IF(DATOS_[Check Periodo Ref.]="Dentro",DATOS_[TOTAL Retrib Ef],FALSE)))),
0)</f>
        <v>0</v>
      </c>
    </row>
    <row r="84" spans="1:44" ht="17.25" thickBot="1" x14ac:dyDescent="0.35">
      <c r="A84" s="42" t="str">
        <f t="shared" ref="A84" si="95">+A85</f>
        <v>[ocultar]</v>
      </c>
      <c r="B84" s="40" t="s">
        <v>283</v>
      </c>
      <c r="C84" s="109"/>
      <c r="D84" s="41"/>
      <c r="E84" s="119" t="str">
        <f t="shared" ref="E84:AR84" si="96">IFERROR((E85-E86)/E85,"")</f>
        <v/>
      </c>
      <c r="F84" s="123" t="str">
        <f t="shared" si="96"/>
        <v/>
      </c>
      <c r="G84" s="123" t="str">
        <f t="shared" si="96"/>
        <v/>
      </c>
      <c r="H84" s="123" t="str">
        <f t="shared" si="96"/>
        <v/>
      </c>
      <c r="I84" s="123" t="str">
        <f t="shared" si="96"/>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2" t="str">
        <f t="shared" si="96"/>
        <v/>
      </c>
      <c r="W84" s="122" t="str">
        <f t="shared" si="96"/>
        <v/>
      </c>
      <c r="X84" s="122" t="str">
        <f t="shared" si="96"/>
        <v/>
      </c>
      <c r="Y84" s="122"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4" t="str">
        <f t="shared" si="96"/>
        <v/>
      </c>
      <c r="AK84" s="128" t="str">
        <f t="shared" si="96"/>
        <v/>
      </c>
      <c r="AL84" s="125" t="str">
        <f t="shared" si="96"/>
        <v/>
      </c>
      <c r="AM84" s="125" t="str">
        <f t="shared" si="96"/>
        <v/>
      </c>
      <c r="AN84" s="125" t="str">
        <f t="shared" si="96"/>
        <v/>
      </c>
      <c r="AO84" s="125" t="str">
        <f t="shared" si="96"/>
        <v/>
      </c>
      <c r="AP84" s="125" t="str">
        <f t="shared" si="96"/>
        <v/>
      </c>
      <c r="AQ84" s="126" t="str">
        <f t="shared" si="96"/>
        <v/>
      </c>
      <c r="AR84" s="127" t="str">
        <f t="shared" si="96"/>
        <v/>
      </c>
    </row>
    <row r="85" spans="1:44" x14ac:dyDescent="0.3">
      <c r="A85" s="42" t="str">
        <f t="shared" ref="A85" si="97">+IF(C85+C86=0,"[ocultar]","")</f>
        <v>[ocultar]</v>
      </c>
      <c r="B85" s="34" t="s">
        <v>162</v>
      </c>
      <c r="C85" s="33">
        <f t="array" ref="C85">SUM(IF($B85=DATOS_[Sexo],
IF($B84=DATOS_[AGRUP. VALOR. PTO.],
IF("Dentro"=DATOS_[Check Periodo Ref.],
1/(COUNTIFS(DATOS_[Sexo],$B85,DATOS_[AGRUP. VALOR. PTO.],$B84,DATOS_[Check Periodo Ref.],"Dentro",DATOS_[id],DATOS_[id]))))))</f>
        <v>0</v>
      </c>
      <c r="D85" s="35">
        <f>COUNTIFS(DATOS_[AGRUP. VALOR. PTO.],$B84,DATOS_[Sexo],$B85,DATOS_[Check Periodo Ref.],"Dentro")</f>
        <v>0</v>
      </c>
      <c r="E85" s="110">
        <f t="array" ref="E85">IFERROR(
MEDIAN(IF(DATOS_[Sexo]=$B85,IF(DATOS_[AGRUP. VALOR. PTO.]=$B84,IF(DATOS_[Check Periodo Ref.]="Dentro",DATOS_[SALARIO BASE Ef],FALSE)))),
0)</f>
        <v>0</v>
      </c>
      <c r="F85" s="111">
        <f t="array" ref="F85">IFERROR(
MEDIAN((IF(DATOS_[[Sexo]:[Sexo]]=$B85,IF(DATOS_[[AGRUP. VALOR. PTO.]:[AGRUP. VALOR. PTO.]]=$B84,IF(DATOS_[[Check Periodo Ref.]:[Check Periodo Ref.]]="Dentro",DATOS_[Conc.Sal.01]))))),
0)</f>
        <v>0</v>
      </c>
      <c r="G85" s="111">
        <f t="array" ref="G85">IFERROR(
MEDIAN((IF(DATOS_[[Sexo]:[Sexo]]=$B85,IF(DATOS_[[AGRUP. VALOR. PTO.]:[AGRUP. VALOR. PTO.]]=$B84,IF(DATOS_[[Check Periodo Ref.]:[Check Periodo Ref.]]="Dentro",DATOS_[Conc.Sal.02]))))),
0)</f>
        <v>0</v>
      </c>
      <c r="H85" s="111">
        <f t="array" ref="H85">IFERROR(
MEDIAN((IF(DATOS_[[Sexo]:[Sexo]]=$B85,IF(DATOS_[[AGRUP. VALOR. PTO.]:[AGRUP. VALOR. PTO.]]=$B84,IF(DATOS_[[Check Periodo Ref.]:[Check Periodo Ref.]]="Dentro",DATOS_[Conc.Sal.03]))))),
0)</f>
        <v>0</v>
      </c>
      <c r="I85" s="111">
        <f t="array" ref="I85">IFERROR(
MEDIAN((IF(DATOS_[[Sexo]:[Sexo]]=$B85,IF(DATOS_[[AGRUP. VALOR. PTO.]:[AGRUP. VALOR. PTO.]]=$B84,IF(DATOS_[[Check Periodo Ref.]:[Check Periodo Ref.]]="Dentro",DATOS_[Conc.Sal.04]))))),
0)</f>
        <v>0</v>
      </c>
      <c r="J85" s="111">
        <f t="array" ref="J85">IFERROR(
MEDIAN((IF(DATOS_[[Sexo]:[Sexo]]=$B85,IF(DATOS_[[AGRUP. VALOR. PTO.]:[AGRUP. VALOR. PTO.]]=$B84,IF(DATOS_[[Check Periodo Ref.]:[Check Periodo Ref.]]="Dentro",DATOS_[Conc.Sal.05]))))),
0)</f>
        <v>0</v>
      </c>
      <c r="K85" s="111">
        <f t="array" ref="K85">IFERROR(
MEDIAN((IF(DATOS_[[Sexo]:[Sexo]]=$B85,IF(DATOS_[[AGRUP. VALOR. PTO.]:[AGRUP. VALOR. PTO.]]=$B84,IF(DATOS_[[Check Periodo Ref.]:[Check Periodo Ref.]]="Dentro",DATOS_[Conc.Sal.06]))))),
0)</f>
        <v>0</v>
      </c>
      <c r="L85" s="111">
        <f t="array" ref="L85">IFERROR(
MEDIAN((IF(DATOS_[[Sexo]:[Sexo]]=$B85,IF(DATOS_[[AGRUP. VALOR. PTO.]:[AGRUP. VALOR. PTO.]]=$B84,IF(DATOS_[[Check Periodo Ref.]:[Check Periodo Ref.]]="Dentro",DATOS_[Conc.Sal.07]))))),
0)</f>
        <v>0</v>
      </c>
      <c r="M85" s="111">
        <f t="array" ref="M85">IFERROR(
MEDIAN((IF(DATOS_[[Sexo]:[Sexo]]=$B85,IF(DATOS_[[AGRUP. VALOR. PTO.]:[AGRUP. VALOR. PTO.]]=$B84,IF(DATOS_[[Check Periodo Ref.]:[Check Periodo Ref.]]="Dentro",DATOS_[Conc.Sal.08]))))),
0)</f>
        <v>0</v>
      </c>
      <c r="N85" s="111">
        <f t="array" ref="N85">IFERROR(
MEDIAN((IF(DATOS_[[Sexo]:[Sexo]]=$B85,IF(DATOS_[[AGRUP. VALOR. PTO.]:[AGRUP. VALOR. PTO.]]=$B84,IF(DATOS_[[Check Periodo Ref.]:[Check Periodo Ref.]]="Dentro",DATOS_[Conc.Sal.09]))))),
0)</f>
        <v>0</v>
      </c>
      <c r="O85" s="111">
        <f t="array" ref="O85">IFERROR(
MEDIAN((IF(DATOS_[[Sexo]:[Sexo]]=$B85,IF(DATOS_[[AGRUP. VALOR. PTO.]:[AGRUP. VALOR. PTO.]]=$B84,IF(DATOS_[[Check Periodo Ref.]:[Check Periodo Ref.]]="Dentro",DATOS_[Conc.Sal.10]))))),
0)</f>
        <v>0</v>
      </c>
      <c r="P85" s="111">
        <f t="array" ref="P85">IFERROR(
MEDIAN((IF(DATOS_[[Sexo]:[Sexo]]=$B85,IF(DATOS_[[AGRUP. VALOR. PTO.]:[AGRUP. VALOR. PTO.]]=$B84,IF(DATOS_[[Check Periodo Ref.]:[Check Periodo Ref.]]="Dentro",DATOS_[Conc.Sal.11]))))),
0)</f>
        <v>0</v>
      </c>
      <c r="Q85" s="111">
        <f t="array" ref="Q85">IFERROR(
MEDIAN((IF(DATOS_[[Sexo]:[Sexo]]=$B85,IF(DATOS_[[AGRUP. VALOR. PTO.]:[AGRUP. VALOR. PTO.]]=$B84,IF(DATOS_[[Check Periodo Ref.]:[Check Periodo Ref.]]="Dentro",DATOS_[Conc.Sal.12]))))),
0)</f>
        <v>0</v>
      </c>
      <c r="R85" s="111">
        <f t="array" ref="R85">IFERROR(
MEDIAN((IF(DATOS_[[Sexo]:[Sexo]]=$B85,IF(DATOS_[[AGRUP. VALOR. PTO.]:[AGRUP. VALOR. PTO.]]=$B84,IF(DATOS_[[Check Periodo Ref.]:[Check Periodo Ref.]]="Dentro",DATOS_[Conc.Sal.13]))))),
0)</f>
        <v>0</v>
      </c>
      <c r="S85" s="111">
        <f t="array" ref="S85">IFERROR(
MEDIAN((IF(DATOS_[[Sexo]:[Sexo]]=$B85,IF(DATOS_[[AGRUP. VALOR. PTO.]:[AGRUP. VALOR. PTO.]]=$B84,IF(DATOS_[[Check Periodo Ref.]:[Check Periodo Ref.]]="Dentro",DATOS_[Conc.Sal.14]))))),
0)</f>
        <v>0</v>
      </c>
      <c r="T85" s="111">
        <f t="array" ref="T85">IFERROR(
MEDIAN((IF(DATOS_[[Sexo]:[Sexo]]=$B85,IF(DATOS_[[AGRUP. VALOR. PTO.]:[AGRUP. VALOR. PTO.]]=$B84,IF(DATOS_[[Check Periodo Ref.]:[Check Periodo Ref.]]="Dentro",DATOS_[Conc.Sal.15]))))),
0)</f>
        <v>0</v>
      </c>
      <c r="U85" s="111">
        <f t="array" ref="U85">IFERROR(
MEDIAN((IF(DATOS_[[Sexo]:[Sexo]]=$B85,IF(DATOS_[[AGRUP. VALOR. PTO.]:[AGRUP. VALOR. PTO.]]=$B84,IF(DATOS_[[Check Periodo Ref.]:[Check Periodo Ref.]]="Dentro",DATOS_[Conc.Sal.16]))))),
0)</f>
        <v>0</v>
      </c>
      <c r="V85" s="111">
        <f t="array" ref="V85">IFERROR(
MEDIAN((IF(DATOS_[[Sexo]:[Sexo]]=$B85,IF(DATOS_[[AGRUP. VALOR. PTO.]:[AGRUP. VALOR. PTO.]]=$B84,IF(DATOS_[[Check Periodo Ref.]:[Check Periodo Ref.]]="Dentro",DATOS_[Conc.Sal.17]))))),
0)</f>
        <v>0</v>
      </c>
      <c r="W85" s="111">
        <f t="array" ref="W85">IFERROR(
MEDIAN((IF(DATOS_[[Sexo]:[Sexo]]=$B85,IF(DATOS_[[AGRUP. VALOR. PTO.]:[AGRUP. VALOR. PTO.]]=$B84,IF(DATOS_[[Check Periodo Ref.]:[Check Periodo Ref.]]="Dentro",DATOS_[Conc.Sal.18]))))),
0)</f>
        <v>0</v>
      </c>
      <c r="X85" s="111">
        <f t="array" ref="X85">IFERROR(
MEDIAN((IF(DATOS_[[Sexo]:[Sexo]]=$B85,IF(DATOS_[[AGRUP. VALOR. PTO.]:[AGRUP. VALOR. PTO.]]=$B84,IF(DATOS_[[Check Periodo Ref.]:[Check Periodo Ref.]]="Dentro",DATOS_[Conc.Sal.19]))))),
0)</f>
        <v>0</v>
      </c>
      <c r="Y85" s="111">
        <f t="array" ref="Y85">IFERROR(
MEDIAN((IF(DATOS_[[Sexo]:[Sexo]]=$B85,IF(DATOS_[[AGRUP. VALOR. PTO.]:[AGRUP. VALOR. PTO.]]=$B84,IF(DATOS_[[Check Periodo Ref.]:[Check Periodo Ref.]]="Dentro",DATOS_[Conc.Sal.20]))))),
0)</f>
        <v>0</v>
      </c>
      <c r="Z85" s="111">
        <f t="array" ref="Z85">IFERROR(
MEDIAN((IF(DATOS_[[Sexo]:[Sexo]]=$B85,IF(DATOS_[[AGRUP. VALOR. PTO.]:[AGRUP. VALOR. PTO.]]=$B84,IF(DATOS_[[Check Periodo Ref.]:[Check Periodo Ref.]]="Dentro",DATOS_[Conc.Sal.21]))))),
0)</f>
        <v>0</v>
      </c>
      <c r="AA85" s="111">
        <f t="array" ref="AA85">IFERROR(
MEDIAN((IF(DATOS_[[Sexo]:[Sexo]]=$B85,IF(DATOS_[[AGRUP. VALOR. PTO.]:[AGRUP. VALOR. PTO.]]=$B84,IF(DATOS_[[Check Periodo Ref.]:[Check Periodo Ref.]]="Dentro",DATOS_[Conc.Sal.22]))))),
0)</f>
        <v>0</v>
      </c>
      <c r="AB85" s="111">
        <f t="array" ref="AB85">IFERROR(
MEDIAN((IF(DATOS_[[Sexo]:[Sexo]]=$B85,IF(DATOS_[[AGRUP. VALOR. PTO.]:[AGRUP. VALOR. PTO.]]=$B84,IF(DATOS_[[Check Periodo Ref.]:[Check Periodo Ref.]]="Dentro",DATOS_[Conc.Sal.23]))))),
0)</f>
        <v>0</v>
      </c>
      <c r="AC85" s="111">
        <f t="array" ref="AC85">IFERROR(
MEDIAN((IF(DATOS_[[Sexo]:[Sexo]]=$B85,IF(DATOS_[[AGRUP. VALOR. PTO.]:[AGRUP. VALOR. PTO.]]=$B84,IF(DATOS_[[Check Periodo Ref.]:[Check Periodo Ref.]]="Dentro",DATOS_[Conc.Sal.24]))))),
0)</f>
        <v>0</v>
      </c>
      <c r="AD85" s="111">
        <f t="array" ref="AD85">IFERROR(
MEDIAN((IF(DATOS_[[Sexo]:[Sexo]]=$B85,IF(DATOS_[[AGRUP. VALOR. PTO.]:[AGRUP. VALOR. PTO.]]=$B84,IF(DATOS_[[Check Periodo Ref.]:[Check Periodo Ref.]]="Dentro",DATOS_[Conc.Sal.25]))))),
0)</f>
        <v>0</v>
      </c>
      <c r="AE85" s="111">
        <f t="array" ref="AE85">IFERROR(
MEDIAN((IF(DATOS_[[Sexo]:[Sexo]]=$B85,IF(DATOS_[[AGRUP. VALOR. PTO.]:[AGRUP. VALOR. PTO.]]=$B84,IF(DATOS_[[Check Periodo Ref.]:[Check Periodo Ref.]]="Dentro",DATOS_[Conc.Sal.26]))))),
0)</f>
        <v>0</v>
      </c>
      <c r="AF85" s="111">
        <f t="array" ref="AF85">IFERROR(
MEDIAN((IF(DATOS_[[Sexo]:[Sexo]]=$B85,IF(DATOS_[[AGRUP. VALOR. PTO.]:[AGRUP. VALOR. PTO.]]=$B84,IF(DATOS_[[Check Periodo Ref.]:[Check Periodo Ref.]]="Dentro",DATOS_[Conc.Sal.27]))))),
0)</f>
        <v>0</v>
      </c>
      <c r="AG85" s="111">
        <f t="array" ref="AG85">IFERROR(
MEDIAN((IF(DATOS_[[Sexo]:[Sexo]]=$B85,IF(DATOS_[[AGRUP. VALOR. PTO.]:[AGRUP. VALOR. PTO.]]=$B84,IF(DATOS_[[Check Periodo Ref.]:[Check Periodo Ref.]]="Dentro",DATOS_[Conc.Sal.28]))))),
0)</f>
        <v>0</v>
      </c>
      <c r="AH85" s="111">
        <f t="array" ref="AH85">IFERROR(
MEDIAN((IF(DATOS_[[Sexo]:[Sexo]]=$B85,IF(DATOS_[[AGRUP. VALOR. PTO.]:[AGRUP. VALOR. PTO.]]=$B84,IF(DATOS_[[Check Periodo Ref.]:[Check Periodo Ref.]]="Dentro",DATOS_[Conc.Sal.29]))))),
0)</f>
        <v>0</v>
      </c>
      <c r="AI85" s="111">
        <f t="array" ref="AI85">IFERROR(
MEDIAN((IF(DATOS_[[Sexo]:[Sexo]]=$B85,IF(DATOS_[[AGRUP. VALOR. PTO.]:[AGRUP. VALOR. PTO.]]=$B84,IF(DATOS_[[Check Periodo Ref.]:[Check Periodo Ref.]]="Dentro",DATOS_[Conc.Sal.30]))))),
0)</f>
        <v>0</v>
      </c>
      <c r="AJ85" s="112">
        <f t="array" ref="AJ85">IFERROR(
MEDIAN(IF(DATOS_[Sexo]=$B85,IF(DATOS_[AGRUP. VALOR. PTO.]=$B84,IF(DATOS_[Check Periodo Ref.]="Dentro",DATOS_[Tot COMPL.SAL Ef],FALSE)))),
0)</f>
        <v>0</v>
      </c>
      <c r="AK85" s="113">
        <f t="array" ref="AK85">IFERROR(
MEDIAN(IF(DATOS_[Sexo]=$B85,IF(DATOS_[AGRUP. VALOR. PTO.]=$B84,IF(DATOS_[Check Periodo Ref.]="Dentro",DATOS_[TOTAL SALARIO Ef],FALSE)))),
0)</f>
        <v>0</v>
      </c>
      <c r="AL85" s="114">
        <f t="array" ref="AL85">IFERROR(
MEDIAN((IF(DATOS_[[Sexo]:[Sexo]]=$B85,IF(DATOS_[[AGRUP. VALOR. PTO.]:[AGRUP. VALOR. PTO.]]=$B84,IF(DATOS_[[Check Periodo Ref.]:[Check Periodo Ref.]]="Dentro",DATOS_[C.Extra.01]))))),
0)</f>
        <v>0</v>
      </c>
      <c r="AM85" s="114">
        <f t="array" ref="AM85">IFERROR(
MEDIAN((IF(DATOS_[[Sexo]:[Sexo]]=$B85,IF(DATOS_[[AGRUP. VALOR. PTO.]:[AGRUP. VALOR. PTO.]]=$B84,IF(DATOS_[[Check Periodo Ref.]:[Check Periodo Ref.]]="Dentro",DATOS_[C.Extra.02]))))),
0)</f>
        <v>0</v>
      </c>
      <c r="AN85" s="114">
        <f t="array" ref="AN85">IFERROR(
MEDIAN((IF(DATOS_[[Sexo]:[Sexo]]=$B85,IF(DATOS_[[AGRUP. VALOR. PTO.]:[AGRUP. VALOR. PTO.]]=$B84,IF(DATOS_[[Check Periodo Ref.]:[Check Periodo Ref.]]="Dentro",DATOS_[C.Extra.03]))))),
0)</f>
        <v>0</v>
      </c>
      <c r="AO85" s="114">
        <f t="array" ref="AO85">IFERROR(
MEDIAN((IF(DATOS_[[Sexo]:[Sexo]]=$B85,IF(DATOS_[[AGRUP. VALOR. PTO.]:[AGRUP. VALOR. PTO.]]=$B84,IF(DATOS_[[Check Periodo Ref.]:[Check Periodo Ref.]]="Dentro",DATOS_[C.Extra.04]))))),
0)</f>
        <v>0</v>
      </c>
      <c r="AP85" s="114">
        <f t="array" ref="AP85">IFERROR(
MEDIAN((IF(DATOS_[[Sexo]:[Sexo]]=$B85,IF(DATOS_[[AGRUP. VALOR. PTO.]:[AGRUP. VALOR. PTO.]]=$B84,IF(DATOS_[[Check Periodo Ref.]:[Check Periodo Ref.]]="Dentro",DATOS_[C.Extra.05]))))),
0)</f>
        <v>0</v>
      </c>
      <c r="AQ85" s="115">
        <f t="array" ref="AQ85">IFERROR(
MEDIAN(IF(DATOS_[Sexo]=$B85,IF(DATOS_[AGRUP. VALOR. PTO.]=$B84,IF(DATOS_[Check Periodo Ref.]="Dentro",DATOS_[Tot Extrasalarial Ef],FALSE)))),
0)</f>
        <v>0</v>
      </c>
      <c r="AR85" s="116">
        <f t="array" ref="AR85">IFERROR(
MEDIAN(IF(DATOS_[Sexo]=$B85,IF(DATOS_[AGRUP. VALOR. PTO.]=$B84,IF(DATOS_[Check Periodo Ref.]="Dentro",DATOS_[TOTAL Retrib Ef],FALSE)))),
0)</f>
        <v>0</v>
      </c>
    </row>
    <row r="86" spans="1:44" x14ac:dyDescent="0.3">
      <c r="A86" s="42" t="str">
        <f t="shared" ref="A86" si="98">+A85</f>
        <v>[ocultar]</v>
      </c>
      <c r="B86" s="34" t="s">
        <v>163</v>
      </c>
      <c r="C86" s="33">
        <f t="array" ref="C86">SUM(IF($B86=DATOS_[Sexo],
IF($B84=DATOS_[AGRUP. VALOR. PTO.],
IF("Dentro"=DATOS_[Check Periodo Ref.],
1/(COUNTIFS(DATOS_[Sexo],$B86,DATOS_[AGRUP. VALOR. PTO.],$B84,DATOS_[Check Periodo Ref.],"Dentro",DATOS_[id],DATOS_[id]))))))</f>
        <v>0</v>
      </c>
      <c r="D86" s="35">
        <f>COUNTIFS(DATOS_[AGRUP. VALOR. PTO.],$B84,DATOS_[Sexo],$B86,DATOS_[Check Periodo Ref.],"Dentro")</f>
        <v>0</v>
      </c>
      <c r="E86" s="110">
        <f t="array" ref="E86">IFERROR(
MEDIAN(IF(DATOS_[Sexo]=$B86,IF(DATOS_[AGRUP. VALOR. PTO.]=$B84,IF(DATOS_[Check Periodo Ref.]="Dentro",DATOS_[SALARIO BASE Ef],FALSE)))),
0)</f>
        <v>0</v>
      </c>
      <c r="F86" s="111">
        <f t="array" ref="F86">IFERROR(
MEDIAN((IF(DATOS_[[Sexo]:[Sexo]]=$B86,IF(DATOS_[[AGRUP. VALOR. PTO.]:[AGRUP. VALOR. PTO.]]=$B84,IF(DATOS_[[Check Periodo Ref.]:[Check Periodo Ref.]]="Dentro",DATOS_[Conc.Sal.01]))))),
0)</f>
        <v>0</v>
      </c>
      <c r="G86" s="111">
        <f t="array" ref="G86">IFERROR(
MEDIAN((IF(DATOS_[[Sexo]:[Sexo]]=$B86,IF(DATOS_[[AGRUP. VALOR. PTO.]:[AGRUP. VALOR. PTO.]]=$B84,IF(DATOS_[[Check Periodo Ref.]:[Check Periodo Ref.]]="Dentro",DATOS_[Conc.Sal.02]))))),
0)</f>
        <v>0</v>
      </c>
      <c r="H86" s="111">
        <f t="array" ref="H86">IFERROR(
MEDIAN((IF(DATOS_[[Sexo]:[Sexo]]=$B86,IF(DATOS_[[AGRUP. VALOR. PTO.]:[AGRUP. VALOR. PTO.]]=$B84,IF(DATOS_[[Check Periodo Ref.]:[Check Periodo Ref.]]="Dentro",DATOS_[Conc.Sal.03]))))),
0)</f>
        <v>0</v>
      </c>
      <c r="I86" s="111">
        <f t="array" ref="I86">IFERROR(
MEDIAN((IF(DATOS_[[Sexo]:[Sexo]]=$B86,IF(DATOS_[[AGRUP. VALOR. PTO.]:[AGRUP. VALOR. PTO.]]=$B84,IF(DATOS_[[Check Periodo Ref.]:[Check Periodo Ref.]]="Dentro",DATOS_[Conc.Sal.04]))))),
0)</f>
        <v>0</v>
      </c>
      <c r="J86" s="111">
        <f t="array" ref="J86">IFERROR(
MEDIAN((IF(DATOS_[[Sexo]:[Sexo]]=$B86,IF(DATOS_[[AGRUP. VALOR. PTO.]:[AGRUP. VALOR. PTO.]]=$B84,IF(DATOS_[[Check Periodo Ref.]:[Check Periodo Ref.]]="Dentro",DATOS_[Conc.Sal.05]))))),
0)</f>
        <v>0</v>
      </c>
      <c r="K86" s="111">
        <f t="array" ref="K86">IFERROR(
MEDIAN((IF(DATOS_[[Sexo]:[Sexo]]=$B86,IF(DATOS_[[AGRUP. VALOR. PTO.]:[AGRUP. VALOR. PTO.]]=$B84,IF(DATOS_[[Check Periodo Ref.]:[Check Periodo Ref.]]="Dentro",DATOS_[Conc.Sal.06]))))),
0)</f>
        <v>0</v>
      </c>
      <c r="L86" s="111">
        <f t="array" ref="L86">IFERROR(
MEDIAN((IF(DATOS_[[Sexo]:[Sexo]]=$B86,IF(DATOS_[[AGRUP. VALOR. PTO.]:[AGRUP. VALOR. PTO.]]=$B84,IF(DATOS_[[Check Periodo Ref.]:[Check Periodo Ref.]]="Dentro",DATOS_[Conc.Sal.07]))))),
0)</f>
        <v>0</v>
      </c>
      <c r="M86" s="111">
        <f t="array" ref="M86">IFERROR(
MEDIAN((IF(DATOS_[[Sexo]:[Sexo]]=$B86,IF(DATOS_[[AGRUP. VALOR. PTO.]:[AGRUP. VALOR. PTO.]]=$B84,IF(DATOS_[[Check Periodo Ref.]:[Check Periodo Ref.]]="Dentro",DATOS_[Conc.Sal.08]))))),
0)</f>
        <v>0</v>
      </c>
      <c r="N86" s="111">
        <f t="array" ref="N86">IFERROR(
MEDIAN((IF(DATOS_[[Sexo]:[Sexo]]=$B86,IF(DATOS_[[AGRUP. VALOR. PTO.]:[AGRUP. VALOR. PTO.]]=$B84,IF(DATOS_[[Check Periodo Ref.]:[Check Periodo Ref.]]="Dentro",DATOS_[Conc.Sal.09]))))),
0)</f>
        <v>0</v>
      </c>
      <c r="O86" s="111">
        <f t="array" ref="O86">IFERROR(
MEDIAN((IF(DATOS_[[Sexo]:[Sexo]]=$B86,IF(DATOS_[[AGRUP. VALOR. PTO.]:[AGRUP. VALOR. PTO.]]=$B84,IF(DATOS_[[Check Periodo Ref.]:[Check Periodo Ref.]]="Dentro",DATOS_[Conc.Sal.10]))))),
0)</f>
        <v>0</v>
      </c>
      <c r="P86" s="111">
        <f t="array" ref="P86">IFERROR(
MEDIAN((IF(DATOS_[[Sexo]:[Sexo]]=$B86,IF(DATOS_[[AGRUP. VALOR. PTO.]:[AGRUP. VALOR. PTO.]]=$B84,IF(DATOS_[[Check Periodo Ref.]:[Check Periodo Ref.]]="Dentro",DATOS_[Conc.Sal.11]))))),
0)</f>
        <v>0</v>
      </c>
      <c r="Q86" s="111">
        <f t="array" ref="Q86">IFERROR(
MEDIAN((IF(DATOS_[[Sexo]:[Sexo]]=$B86,IF(DATOS_[[AGRUP. VALOR. PTO.]:[AGRUP. VALOR. PTO.]]=$B84,IF(DATOS_[[Check Periodo Ref.]:[Check Periodo Ref.]]="Dentro",DATOS_[Conc.Sal.12]))))),
0)</f>
        <v>0</v>
      </c>
      <c r="R86" s="111">
        <f t="array" ref="R86">IFERROR(
MEDIAN((IF(DATOS_[[Sexo]:[Sexo]]=$B86,IF(DATOS_[[AGRUP. VALOR. PTO.]:[AGRUP. VALOR. PTO.]]=$B84,IF(DATOS_[[Check Periodo Ref.]:[Check Periodo Ref.]]="Dentro",DATOS_[Conc.Sal.13]))))),
0)</f>
        <v>0</v>
      </c>
      <c r="S86" s="111">
        <f t="array" ref="S86">IFERROR(
MEDIAN((IF(DATOS_[[Sexo]:[Sexo]]=$B86,IF(DATOS_[[AGRUP. VALOR. PTO.]:[AGRUP. VALOR. PTO.]]=$B84,IF(DATOS_[[Check Periodo Ref.]:[Check Periodo Ref.]]="Dentro",DATOS_[Conc.Sal.14]))))),
0)</f>
        <v>0</v>
      </c>
      <c r="T86" s="111">
        <f t="array" ref="T86">IFERROR(
MEDIAN((IF(DATOS_[[Sexo]:[Sexo]]=$B86,IF(DATOS_[[AGRUP. VALOR. PTO.]:[AGRUP. VALOR. PTO.]]=$B84,IF(DATOS_[[Check Periodo Ref.]:[Check Periodo Ref.]]="Dentro",DATOS_[Conc.Sal.15]))))),
0)</f>
        <v>0</v>
      </c>
      <c r="U86" s="111">
        <f t="array" ref="U86">IFERROR(
MEDIAN((IF(DATOS_[[Sexo]:[Sexo]]=$B86,IF(DATOS_[[AGRUP. VALOR. PTO.]:[AGRUP. VALOR. PTO.]]=$B84,IF(DATOS_[[Check Periodo Ref.]:[Check Periodo Ref.]]="Dentro",DATOS_[Conc.Sal.16]))))),
0)</f>
        <v>0</v>
      </c>
      <c r="V86" s="111">
        <f t="array" ref="V86">IFERROR(
MEDIAN((IF(DATOS_[[Sexo]:[Sexo]]=$B86,IF(DATOS_[[AGRUP. VALOR. PTO.]:[AGRUP. VALOR. PTO.]]=$B84,IF(DATOS_[[Check Periodo Ref.]:[Check Periodo Ref.]]="Dentro",DATOS_[Conc.Sal.17]))))),
0)</f>
        <v>0</v>
      </c>
      <c r="W86" s="111">
        <f t="array" ref="W86">IFERROR(
MEDIAN((IF(DATOS_[[Sexo]:[Sexo]]=$B86,IF(DATOS_[[AGRUP. VALOR. PTO.]:[AGRUP. VALOR. PTO.]]=$B84,IF(DATOS_[[Check Periodo Ref.]:[Check Periodo Ref.]]="Dentro",DATOS_[Conc.Sal.18]))))),
0)</f>
        <v>0</v>
      </c>
      <c r="X86" s="111">
        <f t="array" ref="X86">IFERROR(
MEDIAN((IF(DATOS_[[Sexo]:[Sexo]]=$B86,IF(DATOS_[[AGRUP. VALOR. PTO.]:[AGRUP. VALOR. PTO.]]=$B84,IF(DATOS_[[Check Periodo Ref.]:[Check Periodo Ref.]]="Dentro",DATOS_[Conc.Sal.19]))))),
0)</f>
        <v>0</v>
      </c>
      <c r="Y86" s="111">
        <f t="array" ref="Y86">IFERROR(
MEDIAN((IF(DATOS_[[Sexo]:[Sexo]]=$B86,IF(DATOS_[[AGRUP. VALOR. PTO.]:[AGRUP. VALOR. PTO.]]=$B84,IF(DATOS_[[Check Periodo Ref.]:[Check Periodo Ref.]]="Dentro",DATOS_[Conc.Sal.20]))))),
0)</f>
        <v>0</v>
      </c>
      <c r="Z86" s="111">
        <f t="array" ref="Z86">IFERROR(
MEDIAN((IF(DATOS_[[Sexo]:[Sexo]]=$B86,IF(DATOS_[[AGRUP. VALOR. PTO.]:[AGRUP. VALOR. PTO.]]=$B84,IF(DATOS_[[Check Periodo Ref.]:[Check Periodo Ref.]]="Dentro",DATOS_[Conc.Sal.21]))))),
0)</f>
        <v>0</v>
      </c>
      <c r="AA86" s="111">
        <f t="array" ref="AA86">IFERROR(
MEDIAN((IF(DATOS_[[Sexo]:[Sexo]]=$B86,IF(DATOS_[[AGRUP. VALOR. PTO.]:[AGRUP. VALOR. PTO.]]=$B84,IF(DATOS_[[Check Periodo Ref.]:[Check Periodo Ref.]]="Dentro",DATOS_[Conc.Sal.22]))))),
0)</f>
        <v>0</v>
      </c>
      <c r="AB86" s="111">
        <f t="array" ref="AB86">IFERROR(
MEDIAN((IF(DATOS_[[Sexo]:[Sexo]]=$B86,IF(DATOS_[[AGRUP. VALOR. PTO.]:[AGRUP. VALOR. PTO.]]=$B84,IF(DATOS_[[Check Periodo Ref.]:[Check Periodo Ref.]]="Dentro",DATOS_[Conc.Sal.23]))))),
0)</f>
        <v>0</v>
      </c>
      <c r="AC86" s="111">
        <f t="array" ref="AC86">IFERROR(
MEDIAN((IF(DATOS_[[Sexo]:[Sexo]]=$B86,IF(DATOS_[[AGRUP. VALOR. PTO.]:[AGRUP. VALOR. PTO.]]=$B84,IF(DATOS_[[Check Periodo Ref.]:[Check Periodo Ref.]]="Dentro",DATOS_[Conc.Sal.24]))))),
0)</f>
        <v>0</v>
      </c>
      <c r="AD86" s="111">
        <f t="array" ref="AD86">IFERROR(
MEDIAN((IF(DATOS_[[Sexo]:[Sexo]]=$B86,IF(DATOS_[[AGRUP. VALOR. PTO.]:[AGRUP. VALOR. PTO.]]=$B84,IF(DATOS_[[Check Periodo Ref.]:[Check Periodo Ref.]]="Dentro",DATOS_[Conc.Sal.25]))))),
0)</f>
        <v>0</v>
      </c>
      <c r="AE86" s="111">
        <f t="array" ref="AE86">IFERROR(
MEDIAN((IF(DATOS_[[Sexo]:[Sexo]]=$B86,IF(DATOS_[[AGRUP. VALOR. PTO.]:[AGRUP. VALOR. PTO.]]=$B84,IF(DATOS_[[Check Periodo Ref.]:[Check Periodo Ref.]]="Dentro",DATOS_[Conc.Sal.26]))))),
0)</f>
        <v>0</v>
      </c>
      <c r="AF86" s="111">
        <f t="array" ref="AF86">IFERROR(
MEDIAN((IF(DATOS_[[Sexo]:[Sexo]]=$B86,IF(DATOS_[[AGRUP. VALOR. PTO.]:[AGRUP. VALOR. PTO.]]=$B84,IF(DATOS_[[Check Periodo Ref.]:[Check Periodo Ref.]]="Dentro",DATOS_[Conc.Sal.27]))))),
0)</f>
        <v>0</v>
      </c>
      <c r="AG86" s="111">
        <f t="array" ref="AG86">IFERROR(
MEDIAN((IF(DATOS_[[Sexo]:[Sexo]]=$B86,IF(DATOS_[[AGRUP. VALOR. PTO.]:[AGRUP. VALOR. PTO.]]=$B84,IF(DATOS_[[Check Periodo Ref.]:[Check Periodo Ref.]]="Dentro",DATOS_[Conc.Sal.28]))))),
0)</f>
        <v>0</v>
      </c>
      <c r="AH86" s="111">
        <f t="array" ref="AH86">IFERROR(
MEDIAN((IF(DATOS_[[Sexo]:[Sexo]]=$B86,IF(DATOS_[[AGRUP. VALOR. PTO.]:[AGRUP. VALOR. PTO.]]=$B84,IF(DATOS_[[Check Periodo Ref.]:[Check Periodo Ref.]]="Dentro",DATOS_[Conc.Sal.29]))))),
0)</f>
        <v>0</v>
      </c>
      <c r="AI86" s="111">
        <f t="array" ref="AI86">IFERROR(
MEDIAN((IF(DATOS_[[Sexo]:[Sexo]]=$B86,IF(DATOS_[[AGRUP. VALOR. PTO.]:[AGRUP. VALOR. PTO.]]=$B84,IF(DATOS_[[Check Periodo Ref.]:[Check Periodo Ref.]]="Dentro",DATOS_[Conc.Sal.30]))))),
0)</f>
        <v>0</v>
      </c>
      <c r="AJ86" s="112">
        <f t="array" ref="AJ86">IFERROR(
MEDIAN(IF(DATOS_[Sexo]=$B86,IF(DATOS_[AGRUP. VALOR. PTO.]=$B84,IF(DATOS_[Check Periodo Ref.]="Dentro",DATOS_[Tot COMPL.SAL Ef],FALSE)))),
0)</f>
        <v>0</v>
      </c>
      <c r="AK86" s="113">
        <f t="array" ref="AK86">IFERROR(
MEDIAN(IF(DATOS_[Sexo]=$B86,IF(DATOS_[AGRUP. VALOR. PTO.]=$B84,IF(DATOS_[Check Periodo Ref.]="Dentro",DATOS_[TOTAL SALARIO Ef],FALSE)))),
0)</f>
        <v>0</v>
      </c>
      <c r="AL86" s="114">
        <f t="array" ref="AL86">IFERROR(
MEDIAN((IF(DATOS_[[Sexo]:[Sexo]]=$B86,IF(DATOS_[[AGRUP. VALOR. PTO.]:[AGRUP. VALOR. PTO.]]=$B84,IF(DATOS_[[Check Periodo Ref.]:[Check Periodo Ref.]]="Dentro",DATOS_[C.Extra.01]))))),
0)</f>
        <v>0</v>
      </c>
      <c r="AM86" s="114">
        <f t="array" ref="AM86">IFERROR(
MEDIAN((IF(DATOS_[[Sexo]:[Sexo]]=$B86,IF(DATOS_[[AGRUP. VALOR. PTO.]:[AGRUP. VALOR. PTO.]]=$B84,IF(DATOS_[[Check Periodo Ref.]:[Check Periodo Ref.]]="Dentro",DATOS_[C.Extra.02]))))),
0)</f>
        <v>0</v>
      </c>
      <c r="AN86" s="114">
        <f t="array" ref="AN86">IFERROR(
MEDIAN((IF(DATOS_[[Sexo]:[Sexo]]=$B86,IF(DATOS_[[AGRUP. VALOR. PTO.]:[AGRUP. VALOR. PTO.]]=$B84,IF(DATOS_[[Check Periodo Ref.]:[Check Periodo Ref.]]="Dentro",DATOS_[C.Extra.03]))))),
0)</f>
        <v>0</v>
      </c>
      <c r="AO86" s="114">
        <f t="array" ref="AO86">IFERROR(
MEDIAN((IF(DATOS_[[Sexo]:[Sexo]]=$B86,IF(DATOS_[[AGRUP. VALOR. PTO.]:[AGRUP. VALOR. PTO.]]=$B84,IF(DATOS_[[Check Periodo Ref.]:[Check Periodo Ref.]]="Dentro",DATOS_[C.Extra.04]))))),
0)</f>
        <v>0</v>
      </c>
      <c r="AP86" s="114">
        <f t="array" ref="AP86">IFERROR(
MEDIAN((IF(DATOS_[[Sexo]:[Sexo]]=$B86,IF(DATOS_[[AGRUP. VALOR. PTO.]:[AGRUP. VALOR. PTO.]]=$B84,IF(DATOS_[[Check Periodo Ref.]:[Check Periodo Ref.]]="Dentro",DATOS_[C.Extra.05]))))),
0)</f>
        <v>0</v>
      </c>
      <c r="AQ86" s="115">
        <f t="array" ref="AQ86">IFERROR(
MEDIAN(IF(DATOS_[Sexo]=$B86,IF(DATOS_[AGRUP. VALOR. PTO.]=$B84,IF(DATOS_[Check Periodo Ref.]="Dentro",DATOS_[Tot Extrasalarial Ef],FALSE)))),
0)</f>
        <v>0</v>
      </c>
      <c r="AR86" s="116">
        <f t="array" ref="AR86">IFERROR(
MEDIAN(IF(DATOS_[Sexo]=$B86,IF(DATOS_[AGRUP. VALOR. PTO.]=$B84,IF(DATOS_[Check Periodo Ref.]="Dentro",DATOS_[TOTAL Retrib Ef],FALSE)))),
0)</f>
        <v>0</v>
      </c>
    </row>
    <row r="87" spans="1:44" ht="17.25" thickBot="1" x14ac:dyDescent="0.35">
      <c r="A87" s="42" t="str">
        <f t="shared" ref="A87" si="99">+A88</f>
        <v>[ocultar]</v>
      </c>
      <c r="B87" s="40" t="s">
        <v>284</v>
      </c>
      <c r="C87" s="109"/>
      <c r="D87" s="41"/>
      <c r="E87" s="119" t="str">
        <f t="shared" ref="E87:AR87" si="100">IFERROR((E88-E89)/E88,"")</f>
        <v/>
      </c>
      <c r="F87" s="123" t="str">
        <f t="shared" si="100"/>
        <v/>
      </c>
      <c r="G87" s="123" t="str">
        <f t="shared" si="100"/>
        <v/>
      </c>
      <c r="H87" s="123" t="str">
        <f t="shared" si="100"/>
        <v/>
      </c>
      <c r="I87" s="123" t="str">
        <f t="shared" si="100"/>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2" t="str">
        <f t="shared" si="100"/>
        <v/>
      </c>
      <c r="W87" s="122" t="str">
        <f t="shared" si="100"/>
        <v/>
      </c>
      <c r="X87" s="122" t="str">
        <f t="shared" si="100"/>
        <v/>
      </c>
      <c r="Y87" s="122"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4" t="str">
        <f t="shared" si="100"/>
        <v/>
      </c>
      <c r="AK87" s="128" t="str">
        <f t="shared" si="100"/>
        <v/>
      </c>
      <c r="AL87" s="125" t="str">
        <f t="shared" si="100"/>
        <v/>
      </c>
      <c r="AM87" s="125" t="str">
        <f t="shared" si="100"/>
        <v/>
      </c>
      <c r="AN87" s="125" t="str">
        <f t="shared" si="100"/>
        <v/>
      </c>
      <c r="AO87" s="125" t="str">
        <f t="shared" si="100"/>
        <v/>
      </c>
      <c r="AP87" s="125" t="str">
        <f t="shared" si="100"/>
        <v/>
      </c>
      <c r="AQ87" s="126" t="str">
        <f t="shared" si="100"/>
        <v/>
      </c>
      <c r="AR87" s="127" t="str">
        <f t="shared" si="100"/>
        <v/>
      </c>
    </row>
    <row r="88" spans="1:44" x14ac:dyDescent="0.3">
      <c r="A88" s="42" t="str">
        <f t="shared" ref="A88" si="101">+IF(C88+C89=0,"[ocultar]","")</f>
        <v>[ocultar]</v>
      </c>
      <c r="B88" s="34" t="s">
        <v>162</v>
      </c>
      <c r="C88" s="33">
        <f t="array" ref="C88">SUM(IF($B88=DATOS_[Sexo],
IF($B87=DATOS_[AGRUP. VALOR. PTO.],
IF("Dentro"=DATOS_[Check Periodo Ref.],
1/(COUNTIFS(DATOS_[Sexo],$B88,DATOS_[AGRUP. VALOR. PTO.],$B87,DATOS_[Check Periodo Ref.],"Dentro",DATOS_[id],DATOS_[id]))))))</f>
        <v>0</v>
      </c>
      <c r="D88" s="35">
        <f>COUNTIFS(DATOS_[AGRUP. VALOR. PTO.],$B87,DATOS_[Sexo],$B88,DATOS_[Check Periodo Ref.],"Dentro")</f>
        <v>0</v>
      </c>
      <c r="E88" s="110">
        <f t="array" ref="E88">IFERROR(
MEDIAN(IF(DATOS_[Sexo]=$B88,IF(DATOS_[AGRUP. VALOR. PTO.]=$B87,IF(DATOS_[Check Periodo Ref.]="Dentro",DATOS_[SALARIO BASE Ef],FALSE)))),
0)</f>
        <v>0</v>
      </c>
      <c r="F88" s="111">
        <f t="array" ref="F88">IFERROR(
MEDIAN((IF(DATOS_[[Sexo]:[Sexo]]=$B88,IF(DATOS_[[AGRUP. VALOR. PTO.]:[AGRUP. VALOR. PTO.]]=$B87,IF(DATOS_[[Check Periodo Ref.]:[Check Periodo Ref.]]="Dentro",DATOS_[Conc.Sal.01]))))),
0)</f>
        <v>0</v>
      </c>
      <c r="G88" s="111">
        <f t="array" ref="G88">IFERROR(
MEDIAN((IF(DATOS_[[Sexo]:[Sexo]]=$B88,IF(DATOS_[[AGRUP. VALOR. PTO.]:[AGRUP. VALOR. PTO.]]=$B87,IF(DATOS_[[Check Periodo Ref.]:[Check Periodo Ref.]]="Dentro",DATOS_[Conc.Sal.02]))))),
0)</f>
        <v>0</v>
      </c>
      <c r="H88" s="111">
        <f t="array" ref="H88">IFERROR(
MEDIAN((IF(DATOS_[[Sexo]:[Sexo]]=$B88,IF(DATOS_[[AGRUP. VALOR. PTO.]:[AGRUP. VALOR. PTO.]]=$B87,IF(DATOS_[[Check Periodo Ref.]:[Check Periodo Ref.]]="Dentro",DATOS_[Conc.Sal.03]))))),
0)</f>
        <v>0</v>
      </c>
      <c r="I88" s="111">
        <f t="array" ref="I88">IFERROR(
MEDIAN((IF(DATOS_[[Sexo]:[Sexo]]=$B88,IF(DATOS_[[AGRUP. VALOR. PTO.]:[AGRUP. VALOR. PTO.]]=$B87,IF(DATOS_[[Check Periodo Ref.]:[Check Periodo Ref.]]="Dentro",DATOS_[Conc.Sal.04]))))),
0)</f>
        <v>0</v>
      </c>
      <c r="J88" s="111">
        <f t="array" ref="J88">IFERROR(
MEDIAN((IF(DATOS_[[Sexo]:[Sexo]]=$B88,IF(DATOS_[[AGRUP. VALOR. PTO.]:[AGRUP. VALOR. PTO.]]=$B87,IF(DATOS_[[Check Periodo Ref.]:[Check Periodo Ref.]]="Dentro",DATOS_[Conc.Sal.05]))))),
0)</f>
        <v>0</v>
      </c>
      <c r="K88" s="111">
        <f t="array" ref="K88">IFERROR(
MEDIAN((IF(DATOS_[[Sexo]:[Sexo]]=$B88,IF(DATOS_[[AGRUP. VALOR. PTO.]:[AGRUP. VALOR. PTO.]]=$B87,IF(DATOS_[[Check Periodo Ref.]:[Check Periodo Ref.]]="Dentro",DATOS_[Conc.Sal.06]))))),
0)</f>
        <v>0</v>
      </c>
      <c r="L88" s="111">
        <f t="array" ref="L88">IFERROR(
MEDIAN((IF(DATOS_[[Sexo]:[Sexo]]=$B88,IF(DATOS_[[AGRUP. VALOR. PTO.]:[AGRUP. VALOR. PTO.]]=$B87,IF(DATOS_[[Check Periodo Ref.]:[Check Periodo Ref.]]="Dentro",DATOS_[Conc.Sal.07]))))),
0)</f>
        <v>0</v>
      </c>
      <c r="M88" s="111">
        <f t="array" ref="M88">IFERROR(
MEDIAN((IF(DATOS_[[Sexo]:[Sexo]]=$B88,IF(DATOS_[[AGRUP. VALOR. PTO.]:[AGRUP. VALOR. PTO.]]=$B87,IF(DATOS_[[Check Periodo Ref.]:[Check Periodo Ref.]]="Dentro",DATOS_[Conc.Sal.08]))))),
0)</f>
        <v>0</v>
      </c>
      <c r="N88" s="111">
        <f t="array" ref="N88">IFERROR(
MEDIAN((IF(DATOS_[[Sexo]:[Sexo]]=$B88,IF(DATOS_[[AGRUP. VALOR. PTO.]:[AGRUP. VALOR. PTO.]]=$B87,IF(DATOS_[[Check Periodo Ref.]:[Check Periodo Ref.]]="Dentro",DATOS_[Conc.Sal.09]))))),
0)</f>
        <v>0</v>
      </c>
      <c r="O88" s="111">
        <f t="array" ref="O88">IFERROR(
MEDIAN((IF(DATOS_[[Sexo]:[Sexo]]=$B88,IF(DATOS_[[AGRUP. VALOR. PTO.]:[AGRUP. VALOR. PTO.]]=$B87,IF(DATOS_[[Check Periodo Ref.]:[Check Periodo Ref.]]="Dentro",DATOS_[Conc.Sal.10]))))),
0)</f>
        <v>0</v>
      </c>
      <c r="P88" s="111">
        <f t="array" ref="P88">IFERROR(
MEDIAN((IF(DATOS_[[Sexo]:[Sexo]]=$B88,IF(DATOS_[[AGRUP. VALOR. PTO.]:[AGRUP. VALOR. PTO.]]=$B87,IF(DATOS_[[Check Periodo Ref.]:[Check Periodo Ref.]]="Dentro",DATOS_[Conc.Sal.11]))))),
0)</f>
        <v>0</v>
      </c>
      <c r="Q88" s="111">
        <f t="array" ref="Q88">IFERROR(
MEDIAN((IF(DATOS_[[Sexo]:[Sexo]]=$B88,IF(DATOS_[[AGRUP. VALOR. PTO.]:[AGRUP. VALOR. PTO.]]=$B87,IF(DATOS_[[Check Periodo Ref.]:[Check Periodo Ref.]]="Dentro",DATOS_[Conc.Sal.12]))))),
0)</f>
        <v>0</v>
      </c>
      <c r="R88" s="111">
        <f t="array" ref="R88">IFERROR(
MEDIAN((IF(DATOS_[[Sexo]:[Sexo]]=$B88,IF(DATOS_[[AGRUP. VALOR. PTO.]:[AGRUP. VALOR. PTO.]]=$B87,IF(DATOS_[[Check Periodo Ref.]:[Check Periodo Ref.]]="Dentro",DATOS_[Conc.Sal.13]))))),
0)</f>
        <v>0</v>
      </c>
      <c r="S88" s="111">
        <f t="array" ref="S88">IFERROR(
MEDIAN((IF(DATOS_[[Sexo]:[Sexo]]=$B88,IF(DATOS_[[AGRUP. VALOR. PTO.]:[AGRUP. VALOR. PTO.]]=$B87,IF(DATOS_[[Check Periodo Ref.]:[Check Periodo Ref.]]="Dentro",DATOS_[Conc.Sal.14]))))),
0)</f>
        <v>0</v>
      </c>
      <c r="T88" s="111">
        <f t="array" ref="T88">IFERROR(
MEDIAN((IF(DATOS_[[Sexo]:[Sexo]]=$B88,IF(DATOS_[[AGRUP. VALOR. PTO.]:[AGRUP. VALOR. PTO.]]=$B87,IF(DATOS_[[Check Periodo Ref.]:[Check Periodo Ref.]]="Dentro",DATOS_[Conc.Sal.15]))))),
0)</f>
        <v>0</v>
      </c>
      <c r="U88" s="111">
        <f t="array" ref="U88">IFERROR(
MEDIAN((IF(DATOS_[[Sexo]:[Sexo]]=$B88,IF(DATOS_[[AGRUP. VALOR. PTO.]:[AGRUP. VALOR. PTO.]]=$B87,IF(DATOS_[[Check Periodo Ref.]:[Check Periodo Ref.]]="Dentro",DATOS_[Conc.Sal.16]))))),
0)</f>
        <v>0</v>
      </c>
      <c r="V88" s="111">
        <f t="array" ref="V88">IFERROR(
MEDIAN((IF(DATOS_[[Sexo]:[Sexo]]=$B88,IF(DATOS_[[AGRUP. VALOR. PTO.]:[AGRUP. VALOR. PTO.]]=$B87,IF(DATOS_[[Check Periodo Ref.]:[Check Periodo Ref.]]="Dentro",DATOS_[Conc.Sal.17]))))),
0)</f>
        <v>0</v>
      </c>
      <c r="W88" s="111">
        <f t="array" ref="W88">IFERROR(
MEDIAN((IF(DATOS_[[Sexo]:[Sexo]]=$B88,IF(DATOS_[[AGRUP. VALOR. PTO.]:[AGRUP. VALOR. PTO.]]=$B87,IF(DATOS_[[Check Periodo Ref.]:[Check Periodo Ref.]]="Dentro",DATOS_[Conc.Sal.18]))))),
0)</f>
        <v>0</v>
      </c>
      <c r="X88" s="111">
        <f t="array" ref="X88">IFERROR(
MEDIAN((IF(DATOS_[[Sexo]:[Sexo]]=$B88,IF(DATOS_[[AGRUP. VALOR. PTO.]:[AGRUP. VALOR. PTO.]]=$B87,IF(DATOS_[[Check Periodo Ref.]:[Check Periodo Ref.]]="Dentro",DATOS_[Conc.Sal.19]))))),
0)</f>
        <v>0</v>
      </c>
      <c r="Y88" s="111">
        <f t="array" ref="Y88">IFERROR(
MEDIAN((IF(DATOS_[[Sexo]:[Sexo]]=$B88,IF(DATOS_[[AGRUP. VALOR. PTO.]:[AGRUP. VALOR. PTO.]]=$B87,IF(DATOS_[[Check Periodo Ref.]:[Check Periodo Ref.]]="Dentro",DATOS_[Conc.Sal.20]))))),
0)</f>
        <v>0</v>
      </c>
      <c r="Z88" s="111">
        <f t="array" ref="Z88">IFERROR(
MEDIAN((IF(DATOS_[[Sexo]:[Sexo]]=$B88,IF(DATOS_[[AGRUP. VALOR. PTO.]:[AGRUP. VALOR. PTO.]]=$B87,IF(DATOS_[[Check Periodo Ref.]:[Check Periodo Ref.]]="Dentro",DATOS_[Conc.Sal.21]))))),
0)</f>
        <v>0</v>
      </c>
      <c r="AA88" s="111">
        <f t="array" ref="AA88">IFERROR(
MEDIAN((IF(DATOS_[[Sexo]:[Sexo]]=$B88,IF(DATOS_[[AGRUP. VALOR. PTO.]:[AGRUP. VALOR. PTO.]]=$B87,IF(DATOS_[[Check Periodo Ref.]:[Check Periodo Ref.]]="Dentro",DATOS_[Conc.Sal.22]))))),
0)</f>
        <v>0</v>
      </c>
      <c r="AB88" s="111">
        <f t="array" ref="AB88">IFERROR(
MEDIAN((IF(DATOS_[[Sexo]:[Sexo]]=$B88,IF(DATOS_[[AGRUP. VALOR. PTO.]:[AGRUP. VALOR. PTO.]]=$B87,IF(DATOS_[[Check Periodo Ref.]:[Check Periodo Ref.]]="Dentro",DATOS_[Conc.Sal.23]))))),
0)</f>
        <v>0</v>
      </c>
      <c r="AC88" s="111">
        <f t="array" ref="AC88">IFERROR(
MEDIAN((IF(DATOS_[[Sexo]:[Sexo]]=$B88,IF(DATOS_[[AGRUP. VALOR. PTO.]:[AGRUP. VALOR. PTO.]]=$B87,IF(DATOS_[[Check Periodo Ref.]:[Check Periodo Ref.]]="Dentro",DATOS_[Conc.Sal.24]))))),
0)</f>
        <v>0</v>
      </c>
      <c r="AD88" s="111">
        <f t="array" ref="AD88">IFERROR(
MEDIAN((IF(DATOS_[[Sexo]:[Sexo]]=$B88,IF(DATOS_[[AGRUP. VALOR. PTO.]:[AGRUP. VALOR. PTO.]]=$B87,IF(DATOS_[[Check Periodo Ref.]:[Check Periodo Ref.]]="Dentro",DATOS_[Conc.Sal.25]))))),
0)</f>
        <v>0</v>
      </c>
      <c r="AE88" s="111">
        <f t="array" ref="AE88">IFERROR(
MEDIAN((IF(DATOS_[[Sexo]:[Sexo]]=$B88,IF(DATOS_[[AGRUP. VALOR. PTO.]:[AGRUP. VALOR. PTO.]]=$B87,IF(DATOS_[[Check Periodo Ref.]:[Check Periodo Ref.]]="Dentro",DATOS_[Conc.Sal.26]))))),
0)</f>
        <v>0</v>
      </c>
      <c r="AF88" s="111">
        <f t="array" ref="AF88">IFERROR(
MEDIAN((IF(DATOS_[[Sexo]:[Sexo]]=$B88,IF(DATOS_[[AGRUP. VALOR. PTO.]:[AGRUP. VALOR. PTO.]]=$B87,IF(DATOS_[[Check Periodo Ref.]:[Check Periodo Ref.]]="Dentro",DATOS_[Conc.Sal.27]))))),
0)</f>
        <v>0</v>
      </c>
      <c r="AG88" s="111">
        <f t="array" ref="AG88">IFERROR(
MEDIAN((IF(DATOS_[[Sexo]:[Sexo]]=$B88,IF(DATOS_[[AGRUP. VALOR. PTO.]:[AGRUP. VALOR. PTO.]]=$B87,IF(DATOS_[[Check Periodo Ref.]:[Check Periodo Ref.]]="Dentro",DATOS_[Conc.Sal.28]))))),
0)</f>
        <v>0</v>
      </c>
      <c r="AH88" s="111">
        <f t="array" ref="AH88">IFERROR(
MEDIAN((IF(DATOS_[[Sexo]:[Sexo]]=$B88,IF(DATOS_[[AGRUP. VALOR. PTO.]:[AGRUP. VALOR. PTO.]]=$B87,IF(DATOS_[[Check Periodo Ref.]:[Check Periodo Ref.]]="Dentro",DATOS_[Conc.Sal.29]))))),
0)</f>
        <v>0</v>
      </c>
      <c r="AI88" s="111">
        <f t="array" ref="AI88">IFERROR(
MEDIAN((IF(DATOS_[[Sexo]:[Sexo]]=$B88,IF(DATOS_[[AGRUP. VALOR. PTO.]:[AGRUP. VALOR. PTO.]]=$B87,IF(DATOS_[[Check Periodo Ref.]:[Check Periodo Ref.]]="Dentro",DATOS_[Conc.Sal.30]))))),
0)</f>
        <v>0</v>
      </c>
      <c r="AJ88" s="112">
        <f t="array" ref="AJ88">IFERROR(
MEDIAN(IF(DATOS_[Sexo]=$B88,IF(DATOS_[AGRUP. VALOR. PTO.]=$B87,IF(DATOS_[Check Periodo Ref.]="Dentro",DATOS_[Tot COMPL.SAL Ef],FALSE)))),
0)</f>
        <v>0</v>
      </c>
      <c r="AK88" s="113">
        <f t="array" ref="AK88">IFERROR(
MEDIAN(IF(DATOS_[Sexo]=$B88,IF(DATOS_[AGRUP. VALOR. PTO.]=$B87,IF(DATOS_[Check Periodo Ref.]="Dentro",DATOS_[TOTAL SALARIO Ef],FALSE)))),
0)</f>
        <v>0</v>
      </c>
      <c r="AL88" s="114">
        <f t="array" ref="AL88">IFERROR(
MEDIAN((IF(DATOS_[[Sexo]:[Sexo]]=$B88,IF(DATOS_[[AGRUP. VALOR. PTO.]:[AGRUP. VALOR. PTO.]]=$B87,IF(DATOS_[[Check Periodo Ref.]:[Check Periodo Ref.]]="Dentro",DATOS_[C.Extra.01]))))),
0)</f>
        <v>0</v>
      </c>
      <c r="AM88" s="114">
        <f t="array" ref="AM88">IFERROR(
MEDIAN((IF(DATOS_[[Sexo]:[Sexo]]=$B88,IF(DATOS_[[AGRUP. VALOR. PTO.]:[AGRUP. VALOR. PTO.]]=$B87,IF(DATOS_[[Check Periodo Ref.]:[Check Periodo Ref.]]="Dentro",DATOS_[C.Extra.02]))))),
0)</f>
        <v>0</v>
      </c>
      <c r="AN88" s="114">
        <f t="array" ref="AN88">IFERROR(
MEDIAN((IF(DATOS_[[Sexo]:[Sexo]]=$B88,IF(DATOS_[[AGRUP. VALOR. PTO.]:[AGRUP. VALOR. PTO.]]=$B87,IF(DATOS_[[Check Periodo Ref.]:[Check Periodo Ref.]]="Dentro",DATOS_[C.Extra.03]))))),
0)</f>
        <v>0</v>
      </c>
      <c r="AO88" s="114">
        <f t="array" ref="AO88">IFERROR(
MEDIAN((IF(DATOS_[[Sexo]:[Sexo]]=$B88,IF(DATOS_[[AGRUP. VALOR. PTO.]:[AGRUP. VALOR. PTO.]]=$B87,IF(DATOS_[[Check Periodo Ref.]:[Check Periodo Ref.]]="Dentro",DATOS_[C.Extra.04]))))),
0)</f>
        <v>0</v>
      </c>
      <c r="AP88" s="114">
        <f t="array" ref="AP88">IFERROR(
MEDIAN((IF(DATOS_[[Sexo]:[Sexo]]=$B88,IF(DATOS_[[AGRUP. VALOR. PTO.]:[AGRUP. VALOR. PTO.]]=$B87,IF(DATOS_[[Check Periodo Ref.]:[Check Periodo Ref.]]="Dentro",DATOS_[C.Extra.05]))))),
0)</f>
        <v>0</v>
      </c>
      <c r="AQ88" s="115">
        <f t="array" ref="AQ88">IFERROR(
MEDIAN(IF(DATOS_[Sexo]=$B88,IF(DATOS_[AGRUP. VALOR. PTO.]=$B87,IF(DATOS_[Check Periodo Ref.]="Dentro",DATOS_[Tot Extrasalarial Ef],FALSE)))),
0)</f>
        <v>0</v>
      </c>
      <c r="AR88" s="116">
        <f t="array" ref="AR88">IFERROR(
MEDIAN(IF(DATOS_[Sexo]=$B88,IF(DATOS_[AGRUP. VALOR. PTO.]=$B87,IF(DATOS_[Check Periodo Ref.]="Dentro",DATOS_[TOTAL Retrib Ef],FALSE)))),
0)</f>
        <v>0</v>
      </c>
    </row>
    <row r="89" spans="1:44" x14ac:dyDescent="0.3">
      <c r="A89" s="42" t="str">
        <f t="shared" ref="A89" si="102">+A88</f>
        <v>[ocultar]</v>
      </c>
      <c r="B89" s="34" t="s">
        <v>163</v>
      </c>
      <c r="C89" s="33">
        <f t="array" ref="C89">SUM(IF($B89=DATOS_[Sexo],
IF($B87=DATOS_[AGRUP. VALOR. PTO.],
IF("Dentro"=DATOS_[Check Periodo Ref.],
1/(COUNTIFS(DATOS_[Sexo],$B89,DATOS_[AGRUP. VALOR. PTO.],$B87,DATOS_[Check Periodo Ref.],"Dentro",DATOS_[id],DATOS_[id]))))))</f>
        <v>0</v>
      </c>
      <c r="D89" s="35">
        <f>COUNTIFS(DATOS_[AGRUP. VALOR. PTO.],$B87,DATOS_[Sexo],$B89,DATOS_[Check Periodo Ref.],"Dentro")</f>
        <v>0</v>
      </c>
      <c r="E89" s="110">
        <f t="array" ref="E89">IFERROR(
MEDIAN(IF(DATOS_[Sexo]=$B89,IF(DATOS_[AGRUP. VALOR. PTO.]=$B87,IF(DATOS_[Check Periodo Ref.]="Dentro",DATOS_[SALARIO BASE Ef],FALSE)))),
0)</f>
        <v>0</v>
      </c>
      <c r="F89" s="111">
        <f t="array" ref="F89">IFERROR(
MEDIAN((IF(DATOS_[[Sexo]:[Sexo]]=$B89,IF(DATOS_[[AGRUP. VALOR. PTO.]:[AGRUP. VALOR. PTO.]]=$B87,IF(DATOS_[[Check Periodo Ref.]:[Check Periodo Ref.]]="Dentro",DATOS_[Conc.Sal.01]))))),
0)</f>
        <v>0</v>
      </c>
      <c r="G89" s="111">
        <f t="array" ref="G89">IFERROR(
MEDIAN((IF(DATOS_[[Sexo]:[Sexo]]=$B89,IF(DATOS_[[AGRUP. VALOR. PTO.]:[AGRUP. VALOR. PTO.]]=$B87,IF(DATOS_[[Check Periodo Ref.]:[Check Periodo Ref.]]="Dentro",DATOS_[Conc.Sal.02]))))),
0)</f>
        <v>0</v>
      </c>
      <c r="H89" s="111">
        <f t="array" ref="H89">IFERROR(
MEDIAN((IF(DATOS_[[Sexo]:[Sexo]]=$B89,IF(DATOS_[[AGRUP. VALOR. PTO.]:[AGRUP. VALOR. PTO.]]=$B87,IF(DATOS_[[Check Periodo Ref.]:[Check Periodo Ref.]]="Dentro",DATOS_[Conc.Sal.03]))))),
0)</f>
        <v>0</v>
      </c>
      <c r="I89" s="111">
        <f t="array" ref="I89">IFERROR(
MEDIAN((IF(DATOS_[[Sexo]:[Sexo]]=$B89,IF(DATOS_[[AGRUP. VALOR. PTO.]:[AGRUP. VALOR. PTO.]]=$B87,IF(DATOS_[[Check Periodo Ref.]:[Check Periodo Ref.]]="Dentro",DATOS_[Conc.Sal.04]))))),
0)</f>
        <v>0</v>
      </c>
      <c r="J89" s="111">
        <f t="array" ref="J89">IFERROR(
MEDIAN((IF(DATOS_[[Sexo]:[Sexo]]=$B89,IF(DATOS_[[AGRUP. VALOR. PTO.]:[AGRUP. VALOR. PTO.]]=$B87,IF(DATOS_[[Check Periodo Ref.]:[Check Periodo Ref.]]="Dentro",DATOS_[Conc.Sal.05]))))),
0)</f>
        <v>0</v>
      </c>
      <c r="K89" s="111">
        <f t="array" ref="K89">IFERROR(
MEDIAN((IF(DATOS_[[Sexo]:[Sexo]]=$B89,IF(DATOS_[[AGRUP. VALOR. PTO.]:[AGRUP. VALOR. PTO.]]=$B87,IF(DATOS_[[Check Periodo Ref.]:[Check Periodo Ref.]]="Dentro",DATOS_[Conc.Sal.06]))))),
0)</f>
        <v>0</v>
      </c>
      <c r="L89" s="111">
        <f t="array" ref="L89">IFERROR(
MEDIAN((IF(DATOS_[[Sexo]:[Sexo]]=$B89,IF(DATOS_[[AGRUP. VALOR. PTO.]:[AGRUP. VALOR. PTO.]]=$B87,IF(DATOS_[[Check Periodo Ref.]:[Check Periodo Ref.]]="Dentro",DATOS_[Conc.Sal.07]))))),
0)</f>
        <v>0</v>
      </c>
      <c r="M89" s="111">
        <f t="array" ref="M89">IFERROR(
MEDIAN((IF(DATOS_[[Sexo]:[Sexo]]=$B89,IF(DATOS_[[AGRUP. VALOR. PTO.]:[AGRUP. VALOR. PTO.]]=$B87,IF(DATOS_[[Check Periodo Ref.]:[Check Periodo Ref.]]="Dentro",DATOS_[Conc.Sal.08]))))),
0)</f>
        <v>0</v>
      </c>
      <c r="N89" s="111">
        <f t="array" ref="N89">IFERROR(
MEDIAN((IF(DATOS_[[Sexo]:[Sexo]]=$B89,IF(DATOS_[[AGRUP. VALOR. PTO.]:[AGRUP. VALOR. PTO.]]=$B87,IF(DATOS_[[Check Periodo Ref.]:[Check Periodo Ref.]]="Dentro",DATOS_[Conc.Sal.09]))))),
0)</f>
        <v>0</v>
      </c>
      <c r="O89" s="111">
        <f t="array" ref="O89">IFERROR(
MEDIAN((IF(DATOS_[[Sexo]:[Sexo]]=$B89,IF(DATOS_[[AGRUP. VALOR. PTO.]:[AGRUP. VALOR. PTO.]]=$B87,IF(DATOS_[[Check Periodo Ref.]:[Check Periodo Ref.]]="Dentro",DATOS_[Conc.Sal.10]))))),
0)</f>
        <v>0</v>
      </c>
      <c r="P89" s="111">
        <f t="array" ref="P89">IFERROR(
MEDIAN((IF(DATOS_[[Sexo]:[Sexo]]=$B89,IF(DATOS_[[AGRUP. VALOR. PTO.]:[AGRUP. VALOR. PTO.]]=$B87,IF(DATOS_[[Check Periodo Ref.]:[Check Periodo Ref.]]="Dentro",DATOS_[Conc.Sal.11]))))),
0)</f>
        <v>0</v>
      </c>
      <c r="Q89" s="111">
        <f t="array" ref="Q89">IFERROR(
MEDIAN((IF(DATOS_[[Sexo]:[Sexo]]=$B89,IF(DATOS_[[AGRUP. VALOR. PTO.]:[AGRUP. VALOR. PTO.]]=$B87,IF(DATOS_[[Check Periodo Ref.]:[Check Periodo Ref.]]="Dentro",DATOS_[Conc.Sal.12]))))),
0)</f>
        <v>0</v>
      </c>
      <c r="R89" s="111">
        <f t="array" ref="R89">IFERROR(
MEDIAN((IF(DATOS_[[Sexo]:[Sexo]]=$B89,IF(DATOS_[[AGRUP. VALOR. PTO.]:[AGRUP. VALOR. PTO.]]=$B87,IF(DATOS_[[Check Periodo Ref.]:[Check Periodo Ref.]]="Dentro",DATOS_[Conc.Sal.13]))))),
0)</f>
        <v>0</v>
      </c>
      <c r="S89" s="111">
        <f t="array" ref="S89">IFERROR(
MEDIAN((IF(DATOS_[[Sexo]:[Sexo]]=$B89,IF(DATOS_[[AGRUP. VALOR. PTO.]:[AGRUP. VALOR. PTO.]]=$B87,IF(DATOS_[[Check Periodo Ref.]:[Check Periodo Ref.]]="Dentro",DATOS_[Conc.Sal.14]))))),
0)</f>
        <v>0</v>
      </c>
      <c r="T89" s="111">
        <f t="array" ref="T89">IFERROR(
MEDIAN((IF(DATOS_[[Sexo]:[Sexo]]=$B89,IF(DATOS_[[AGRUP. VALOR. PTO.]:[AGRUP. VALOR. PTO.]]=$B87,IF(DATOS_[[Check Periodo Ref.]:[Check Periodo Ref.]]="Dentro",DATOS_[Conc.Sal.15]))))),
0)</f>
        <v>0</v>
      </c>
      <c r="U89" s="111">
        <f t="array" ref="U89">IFERROR(
MEDIAN((IF(DATOS_[[Sexo]:[Sexo]]=$B89,IF(DATOS_[[AGRUP. VALOR. PTO.]:[AGRUP. VALOR. PTO.]]=$B87,IF(DATOS_[[Check Periodo Ref.]:[Check Periodo Ref.]]="Dentro",DATOS_[Conc.Sal.16]))))),
0)</f>
        <v>0</v>
      </c>
      <c r="V89" s="111">
        <f t="array" ref="V89">IFERROR(
MEDIAN((IF(DATOS_[[Sexo]:[Sexo]]=$B89,IF(DATOS_[[AGRUP. VALOR. PTO.]:[AGRUP. VALOR. PTO.]]=$B87,IF(DATOS_[[Check Periodo Ref.]:[Check Periodo Ref.]]="Dentro",DATOS_[Conc.Sal.17]))))),
0)</f>
        <v>0</v>
      </c>
      <c r="W89" s="111">
        <f t="array" ref="W89">IFERROR(
MEDIAN((IF(DATOS_[[Sexo]:[Sexo]]=$B89,IF(DATOS_[[AGRUP. VALOR. PTO.]:[AGRUP. VALOR. PTO.]]=$B87,IF(DATOS_[[Check Periodo Ref.]:[Check Periodo Ref.]]="Dentro",DATOS_[Conc.Sal.18]))))),
0)</f>
        <v>0</v>
      </c>
      <c r="X89" s="111">
        <f t="array" ref="X89">IFERROR(
MEDIAN((IF(DATOS_[[Sexo]:[Sexo]]=$B89,IF(DATOS_[[AGRUP. VALOR. PTO.]:[AGRUP. VALOR. PTO.]]=$B87,IF(DATOS_[[Check Periodo Ref.]:[Check Periodo Ref.]]="Dentro",DATOS_[Conc.Sal.19]))))),
0)</f>
        <v>0</v>
      </c>
      <c r="Y89" s="111">
        <f t="array" ref="Y89">IFERROR(
MEDIAN((IF(DATOS_[[Sexo]:[Sexo]]=$B89,IF(DATOS_[[AGRUP. VALOR. PTO.]:[AGRUP. VALOR. PTO.]]=$B87,IF(DATOS_[[Check Periodo Ref.]:[Check Periodo Ref.]]="Dentro",DATOS_[Conc.Sal.20]))))),
0)</f>
        <v>0</v>
      </c>
      <c r="Z89" s="111">
        <f t="array" ref="Z89">IFERROR(
MEDIAN((IF(DATOS_[[Sexo]:[Sexo]]=$B89,IF(DATOS_[[AGRUP. VALOR. PTO.]:[AGRUP. VALOR. PTO.]]=$B87,IF(DATOS_[[Check Periodo Ref.]:[Check Periodo Ref.]]="Dentro",DATOS_[Conc.Sal.21]))))),
0)</f>
        <v>0</v>
      </c>
      <c r="AA89" s="111">
        <f t="array" ref="AA89">IFERROR(
MEDIAN((IF(DATOS_[[Sexo]:[Sexo]]=$B89,IF(DATOS_[[AGRUP. VALOR. PTO.]:[AGRUP. VALOR. PTO.]]=$B87,IF(DATOS_[[Check Periodo Ref.]:[Check Periodo Ref.]]="Dentro",DATOS_[Conc.Sal.22]))))),
0)</f>
        <v>0</v>
      </c>
      <c r="AB89" s="111">
        <f t="array" ref="AB89">IFERROR(
MEDIAN((IF(DATOS_[[Sexo]:[Sexo]]=$B89,IF(DATOS_[[AGRUP. VALOR. PTO.]:[AGRUP. VALOR. PTO.]]=$B87,IF(DATOS_[[Check Periodo Ref.]:[Check Periodo Ref.]]="Dentro",DATOS_[Conc.Sal.23]))))),
0)</f>
        <v>0</v>
      </c>
      <c r="AC89" s="111">
        <f t="array" ref="AC89">IFERROR(
MEDIAN((IF(DATOS_[[Sexo]:[Sexo]]=$B89,IF(DATOS_[[AGRUP. VALOR. PTO.]:[AGRUP. VALOR. PTO.]]=$B87,IF(DATOS_[[Check Periodo Ref.]:[Check Periodo Ref.]]="Dentro",DATOS_[Conc.Sal.24]))))),
0)</f>
        <v>0</v>
      </c>
      <c r="AD89" s="111">
        <f t="array" ref="AD89">IFERROR(
MEDIAN((IF(DATOS_[[Sexo]:[Sexo]]=$B89,IF(DATOS_[[AGRUP. VALOR. PTO.]:[AGRUP. VALOR. PTO.]]=$B87,IF(DATOS_[[Check Periodo Ref.]:[Check Periodo Ref.]]="Dentro",DATOS_[Conc.Sal.25]))))),
0)</f>
        <v>0</v>
      </c>
      <c r="AE89" s="111">
        <f t="array" ref="AE89">IFERROR(
MEDIAN((IF(DATOS_[[Sexo]:[Sexo]]=$B89,IF(DATOS_[[AGRUP. VALOR. PTO.]:[AGRUP. VALOR. PTO.]]=$B87,IF(DATOS_[[Check Periodo Ref.]:[Check Periodo Ref.]]="Dentro",DATOS_[Conc.Sal.26]))))),
0)</f>
        <v>0</v>
      </c>
      <c r="AF89" s="111">
        <f t="array" ref="AF89">IFERROR(
MEDIAN((IF(DATOS_[[Sexo]:[Sexo]]=$B89,IF(DATOS_[[AGRUP. VALOR. PTO.]:[AGRUP. VALOR. PTO.]]=$B87,IF(DATOS_[[Check Periodo Ref.]:[Check Periodo Ref.]]="Dentro",DATOS_[Conc.Sal.27]))))),
0)</f>
        <v>0</v>
      </c>
      <c r="AG89" s="111">
        <f t="array" ref="AG89">IFERROR(
MEDIAN((IF(DATOS_[[Sexo]:[Sexo]]=$B89,IF(DATOS_[[AGRUP. VALOR. PTO.]:[AGRUP. VALOR. PTO.]]=$B87,IF(DATOS_[[Check Periodo Ref.]:[Check Periodo Ref.]]="Dentro",DATOS_[Conc.Sal.28]))))),
0)</f>
        <v>0</v>
      </c>
      <c r="AH89" s="111">
        <f t="array" ref="AH89">IFERROR(
MEDIAN((IF(DATOS_[[Sexo]:[Sexo]]=$B89,IF(DATOS_[[AGRUP. VALOR. PTO.]:[AGRUP. VALOR. PTO.]]=$B87,IF(DATOS_[[Check Periodo Ref.]:[Check Periodo Ref.]]="Dentro",DATOS_[Conc.Sal.29]))))),
0)</f>
        <v>0</v>
      </c>
      <c r="AI89" s="111">
        <f t="array" ref="AI89">IFERROR(
MEDIAN((IF(DATOS_[[Sexo]:[Sexo]]=$B89,IF(DATOS_[[AGRUP. VALOR. PTO.]:[AGRUP. VALOR. PTO.]]=$B87,IF(DATOS_[[Check Periodo Ref.]:[Check Periodo Ref.]]="Dentro",DATOS_[Conc.Sal.30]))))),
0)</f>
        <v>0</v>
      </c>
      <c r="AJ89" s="112">
        <f t="array" ref="AJ89">IFERROR(
MEDIAN(IF(DATOS_[Sexo]=$B89,IF(DATOS_[AGRUP. VALOR. PTO.]=$B87,IF(DATOS_[Check Periodo Ref.]="Dentro",DATOS_[Tot COMPL.SAL Ef],FALSE)))),
0)</f>
        <v>0</v>
      </c>
      <c r="AK89" s="113">
        <f t="array" ref="AK89">IFERROR(
MEDIAN(IF(DATOS_[Sexo]=$B89,IF(DATOS_[AGRUP. VALOR. PTO.]=$B87,IF(DATOS_[Check Periodo Ref.]="Dentro",DATOS_[TOTAL SALARIO Ef],FALSE)))),
0)</f>
        <v>0</v>
      </c>
      <c r="AL89" s="114">
        <f t="array" ref="AL89">IFERROR(
MEDIAN((IF(DATOS_[[Sexo]:[Sexo]]=$B89,IF(DATOS_[[AGRUP. VALOR. PTO.]:[AGRUP. VALOR. PTO.]]=$B87,IF(DATOS_[[Check Periodo Ref.]:[Check Periodo Ref.]]="Dentro",DATOS_[C.Extra.01]))))),
0)</f>
        <v>0</v>
      </c>
      <c r="AM89" s="114">
        <f t="array" ref="AM89">IFERROR(
MEDIAN((IF(DATOS_[[Sexo]:[Sexo]]=$B89,IF(DATOS_[[AGRUP. VALOR. PTO.]:[AGRUP. VALOR. PTO.]]=$B87,IF(DATOS_[[Check Periodo Ref.]:[Check Periodo Ref.]]="Dentro",DATOS_[C.Extra.02]))))),
0)</f>
        <v>0</v>
      </c>
      <c r="AN89" s="114">
        <f t="array" ref="AN89">IFERROR(
MEDIAN((IF(DATOS_[[Sexo]:[Sexo]]=$B89,IF(DATOS_[[AGRUP. VALOR. PTO.]:[AGRUP. VALOR. PTO.]]=$B87,IF(DATOS_[[Check Periodo Ref.]:[Check Periodo Ref.]]="Dentro",DATOS_[C.Extra.03]))))),
0)</f>
        <v>0</v>
      </c>
      <c r="AO89" s="114">
        <f t="array" ref="AO89">IFERROR(
MEDIAN((IF(DATOS_[[Sexo]:[Sexo]]=$B89,IF(DATOS_[[AGRUP. VALOR. PTO.]:[AGRUP. VALOR. PTO.]]=$B87,IF(DATOS_[[Check Periodo Ref.]:[Check Periodo Ref.]]="Dentro",DATOS_[C.Extra.04]))))),
0)</f>
        <v>0</v>
      </c>
      <c r="AP89" s="114">
        <f t="array" ref="AP89">IFERROR(
MEDIAN((IF(DATOS_[[Sexo]:[Sexo]]=$B89,IF(DATOS_[[AGRUP. VALOR. PTO.]:[AGRUP. VALOR. PTO.]]=$B87,IF(DATOS_[[Check Periodo Ref.]:[Check Periodo Ref.]]="Dentro",DATOS_[C.Extra.05]))))),
0)</f>
        <v>0</v>
      </c>
      <c r="AQ89" s="115">
        <f t="array" ref="AQ89">IFERROR(
MEDIAN(IF(DATOS_[Sexo]=$B89,IF(DATOS_[AGRUP. VALOR. PTO.]=$B87,IF(DATOS_[Check Periodo Ref.]="Dentro",DATOS_[Tot Extrasalarial Ef],FALSE)))),
0)</f>
        <v>0</v>
      </c>
      <c r="AR89" s="116">
        <f t="array" ref="AR89">IFERROR(
MEDIAN(IF(DATOS_[Sexo]=$B89,IF(DATOS_[AGRUP. VALOR. PTO.]=$B87,IF(DATOS_[Check Periodo Ref.]="Dentro",DATOS_[TOTAL Retrib Ef],FALSE)))),
0)</f>
        <v>0</v>
      </c>
    </row>
    <row r="90" spans="1:44" ht="17.25" thickBot="1" x14ac:dyDescent="0.35">
      <c r="A90" s="42" t="str">
        <f t="shared" ref="A90" si="103">+A91</f>
        <v>[ocultar]</v>
      </c>
      <c r="B90" s="40" t="s">
        <v>285</v>
      </c>
      <c r="C90" s="109"/>
      <c r="D90" s="41"/>
      <c r="E90" s="119" t="str">
        <f t="shared" ref="E90:AR90" si="104">IFERROR((E91-E92)/E91,"")</f>
        <v/>
      </c>
      <c r="F90" s="123" t="str">
        <f t="shared" si="104"/>
        <v/>
      </c>
      <c r="G90" s="123" t="str">
        <f t="shared" si="104"/>
        <v/>
      </c>
      <c r="H90" s="123" t="str">
        <f t="shared" si="104"/>
        <v/>
      </c>
      <c r="I90" s="123" t="str">
        <f t="shared" si="104"/>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2" t="str">
        <f t="shared" si="104"/>
        <v/>
      </c>
      <c r="W90" s="122" t="str">
        <f t="shared" si="104"/>
        <v/>
      </c>
      <c r="X90" s="122" t="str">
        <f t="shared" si="104"/>
        <v/>
      </c>
      <c r="Y90" s="122"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4" t="str">
        <f t="shared" si="104"/>
        <v/>
      </c>
      <c r="AK90" s="128" t="str">
        <f t="shared" si="104"/>
        <v/>
      </c>
      <c r="AL90" s="125" t="str">
        <f t="shared" si="104"/>
        <v/>
      </c>
      <c r="AM90" s="125" t="str">
        <f t="shared" si="104"/>
        <v/>
      </c>
      <c r="AN90" s="125" t="str">
        <f t="shared" si="104"/>
        <v/>
      </c>
      <c r="AO90" s="125" t="str">
        <f t="shared" si="104"/>
        <v/>
      </c>
      <c r="AP90" s="125" t="str">
        <f t="shared" si="104"/>
        <v/>
      </c>
      <c r="AQ90" s="126" t="str">
        <f t="shared" si="104"/>
        <v/>
      </c>
      <c r="AR90" s="127" t="str">
        <f t="shared" si="104"/>
        <v/>
      </c>
    </row>
    <row r="91" spans="1:44" x14ac:dyDescent="0.3">
      <c r="A91" s="42" t="str">
        <f t="shared" ref="A91" si="105">+IF(C91+C92=0,"[ocultar]","")</f>
        <v>[ocultar]</v>
      </c>
      <c r="B91" s="34" t="s">
        <v>162</v>
      </c>
      <c r="C91" s="33">
        <f t="array" ref="C91">SUM(IF($B91=DATOS_[Sexo],
IF($B90=DATOS_[AGRUP. VALOR. PTO.],
IF("Dentro"=DATOS_[Check Periodo Ref.],
1/(COUNTIFS(DATOS_[Sexo],$B91,DATOS_[AGRUP. VALOR. PTO.],$B90,DATOS_[Check Periodo Ref.],"Dentro",DATOS_[id],DATOS_[id]))))))</f>
        <v>0</v>
      </c>
      <c r="D91" s="35">
        <f>COUNTIFS(DATOS_[AGRUP. VALOR. PTO.],$B90,DATOS_[Sexo],$B91,DATOS_[Check Periodo Ref.],"Dentro")</f>
        <v>0</v>
      </c>
      <c r="E91" s="110">
        <f t="array" ref="E91">IFERROR(
MEDIAN(IF(DATOS_[Sexo]=$B91,IF(DATOS_[AGRUP. VALOR. PTO.]=$B90,IF(DATOS_[Check Periodo Ref.]="Dentro",DATOS_[SALARIO BASE Ef],FALSE)))),
0)</f>
        <v>0</v>
      </c>
      <c r="F91" s="111">
        <f t="array" ref="F91">IFERROR(
MEDIAN((IF(DATOS_[[Sexo]:[Sexo]]=$B91,IF(DATOS_[[AGRUP. VALOR. PTO.]:[AGRUP. VALOR. PTO.]]=$B90,IF(DATOS_[[Check Periodo Ref.]:[Check Periodo Ref.]]="Dentro",DATOS_[Conc.Sal.01]))))),
0)</f>
        <v>0</v>
      </c>
      <c r="G91" s="111">
        <f t="array" ref="G91">IFERROR(
MEDIAN((IF(DATOS_[[Sexo]:[Sexo]]=$B91,IF(DATOS_[[AGRUP. VALOR. PTO.]:[AGRUP. VALOR. PTO.]]=$B90,IF(DATOS_[[Check Periodo Ref.]:[Check Periodo Ref.]]="Dentro",DATOS_[Conc.Sal.02]))))),
0)</f>
        <v>0</v>
      </c>
      <c r="H91" s="111">
        <f t="array" ref="H91">IFERROR(
MEDIAN((IF(DATOS_[[Sexo]:[Sexo]]=$B91,IF(DATOS_[[AGRUP. VALOR. PTO.]:[AGRUP. VALOR. PTO.]]=$B90,IF(DATOS_[[Check Periodo Ref.]:[Check Periodo Ref.]]="Dentro",DATOS_[Conc.Sal.03]))))),
0)</f>
        <v>0</v>
      </c>
      <c r="I91" s="111">
        <f t="array" ref="I91">IFERROR(
MEDIAN((IF(DATOS_[[Sexo]:[Sexo]]=$B91,IF(DATOS_[[AGRUP. VALOR. PTO.]:[AGRUP. VALOR. PTO.]]=$B90,IF(DATOS_[[Check Periodo Ref.]:[Check Periodo Ref.]]="Dentro",DATOS_[Conc.Sal.04]))))),
0)</f>
        <v>0</v>
      </c>
      <c r="J91" s="111">
        <f t="array" ref="J91">IFERROR(
MEDIAN((IF(DATOS_[[Sexo]:[Sexo]]=$B91,IF(DATOS_[[AGRUP. VALOR. PTO.]:[AGRUP. VALOR. PTO.]]=$B90,IF(DATOS_[[Check Periodo Ref.]:[Check Periodo Ref.]]="Dentro",DATOS_[Conc.Sal.05]))))),
0)</f>
        <v>0</v>
      </c>
      <c r="K91" s="111">
        <f t="array" ref="K91">IFERROR(
MEDIAN((IF(DATOS_[[Sexo]:[Sexo]]=$B91,IF(DATOS_[[AGRUP. VALOR. PTO.]:[AGRUP. VALOR. PTO.]]=$B90,IF(DATOS_[[Check Periodo Ref.]:[Check Periodo Ref.]]="Dentro",DATOS_[Conc.Sal.06]))))),
0)</f>
        <v>0</v>
      </c>
      <c r="L91" s="111">
        <f t="array" ref="L91">IFERROR(
MEDIAN((IF(DATOS_[[Sexo]:[Sexo]]=$B91,IF(DATOS_[[AGRUP. VALOR. PTO.]:[AGRUP. VALOR. PTO.]]=$B90,IF(DATOS_[[Check Periodo Ref.]:[Check Periodo Ref.]]="Dentro",DATOS_[Conc.Sal.07]))))),
0)</f>
        <v>0</v>
      </c>
      <c r="M91" s="111">
        <f t="array" ref="M91">IFERROR(
MEDIAN((IF(DATOS_[[Sexo]:[Sexo]]=$B91,IF(DATOS_[[AGRUP. VALOR. PTO.]:[AGRUP. VALOR. PTO.]]=$B90,IF(DATOS_[[Check Periodo Ref.]:[Check Periodo Ref.]]="Dentro",DATOS_[Conc.Sal.08]))))),
0)</f>
        <v>0</v>
      </c>
      <c r="N91" s="111">
        <f t="array" ref="N91">IFERROR(
MEDIAN((IF(DATOS_[[Sexo]:[Sexo]]=$B91,IF(DATOS_[[AGRUP. VALOR. PTO.]:[AGRUP. VALOR. PTO.]]=$B90,IF(DATOS_[[Check Periodo Ref.]:[Check Periodo Ref.]]="Dentro",DATOS_[Conc.Sal.09]))))),
0)</f>
        <v>0</v>
      </c>
      <c r="O91" s="111">
        <f t="array" ref="O91">IFERROR(
MEDIAN((IF(DATOS_[[Sexo]:[Sexo]]=$B91,IF(DATOS_[[AGRUP. VALOR. PTO.]:[AGRUP. VALOR. PTO.]]=$B90,IF(DATOS_[[Check Periodo Ref.]:[Check Periodo Ref.]]="Dentro",DATOS_[Conc.Sal.10]))))),
0)</f>
        <v>0</v>
      </c>
      <c r="P91" s="111">
        <f t="array" ref="P91">IFERROR(
MEDIAN((IF(DATOS_[[Sexo]:[Sexo]]=$B91,IF(DATOS_[[AGRUP. VALOR. PTO.]:[AGRUP. VALOR. PTO.]]=$B90,IF(DATOS_[[Check Periodo Ref.]:[Check Periodo Ref.]]="Dentro",DATOS_[Conc.Sal.11]))))),
0)</f>
        <v>0</v>
      </c>
      <c r="Q91" s="111">
        <f t="array" ref="Q91">IFERROR(
MEDIAN((IF(DATOS_[[Sexo]:[Sexo]]=$B91,IF(DATOS_[[AGRUP. VALOR. PTO.]:[AGRUP. VALOR. PTO.]]=$B90,IF(DATOS_[[Check Periodo Ref.]:[Check Periodo Ref.]]="Dentro",DATOS_[Conc.Sal.12]))))),
0)</f>
        <v>0</v>
      </c>
      <c r="R91" s="111">
        <f t="array" ref="R91">IFERROR(
MEDIAN((IF(DATOS_[[Sexo]:[Sexo]]=$B91,IF(DATOS_[[AGRUP. VALOR. PTO.]:[AGRUP. VALOR. PTO.]]=$B90,IF(DATOS_[[Check Periodo Ref.]:[Check Periodo Ref.]]="Dentro",DATOS_[Conc.Sal.13]))))),
0)</f>
        <v>0</v>
      </c>
      <c r="S91" s="111">
        <f t="array" ref="S91">IFERROR(
MEDIAN((IF(DATOS_[[Sexo]:[Sexo]]=$B91,IF(DATOS_[[AGRUP. VALOR. PTO.]:[AGRUP. VALOR. PTO.]]=$B90,IF(DATOS_[[Check Periodo Ref.]:[Check Periodo Ref.]]="Dentro",DATOS_[Conc.Sal.14]))))),
0)</f>
        <v>0</v>
      </c>
      <c r="T91" s="111">
        <f t="array" ref="T91">IFERROR(
MEDIAN((IF(DATOS_[[Sexo]:[Sexo]]=$B91,IF(DATOS_[[AGRUP. VALOR. PTO.]:[AGRUP. VALOR. PTO.]]=$B90,IF(DATOS_[[Check Periodo Ref.]:[Check Periodo Ref.]]="Dentro",DATOS_[Conc.Sal.15]))))),
0)</f>
        <v>0</v>
      </c>
      <c r="U91" s="111">
        <f t="array" ref="U91">IFERROR(
MEDIAN((IF(DATOS_[[Sexo]:[Sexo]]=$B91,IF(DATOS_[[AGRUP. VALOR. PTO.]:[AGRUP. VALOR. PTO.]]=$B90,IF(DATOS_[[Check Periodo Ref.]:[Check Periodo Ref.]]="Dentro",DATOS_[Conc.Sal.16]))))),
0)</f>
        <v>0</v>
      </c>
      <c r="V91" s="111">
        <f t="array" ref="V91">IFERROR(
MEDIAN((IF(DATOS_[[Sexo]:[Sexo]]=$B91,IF(DATOS_[[AGRUP. VALOR. PTO.]:[AGRUP. VALOR. PTO.]]=$B90,IF(DATOS_[[Check Periodo Ref.]:[Check Periodo Ref.]]="Dentro",DATOS_[Conc.Sal.17]))))),
0)</f>
        <v>0</v>
      </c>
      <c r="W91" s="111">
        <f t="array" ref="W91">IFERROR(
MEDIAN((IF(DATOS_[[Sexo]:[Sexo]]=$B91,IF(DATOS_[[AGRUP. VALOR. PTO.]:[AGRUP. VALOR. PTO.]]=$B90,IF(DATOS_[[Check Periodo Ref.]:[Check Periodo Ref.]]="Dentro",DATOS_[Conc.Sal.18]))))),
0)</f>
        <v>0</v>
      </c>
      <c r="X91" s="111">
        <f t="array" ref="X91">IFERROR(
MEDIAN((IF(DATOS_[[Sexo]:[Sexo]]=$B91,IF(DATOS_[[AGRUP. VALOR. PTO.]:[AGRUP. VALOR. PTO.]]=$B90,IF(DATOS_[[Check Periodo Ref.]:[Check Periodo Ref.]]="Dentro",DATOS_[Conc.Sal.19]))))),
0)</f>
        <v>0</v>
      </c>
      <c r="Y91" s="111">
        <f t="array" ref="Y91">IFERROR(
MEDIAN((IF(DATOS_[[Sexo]:[Sexo]]=$B91,IF(DATOS_[[AGRUP. VALOR. PTO.]:[AGRUP. VALOR. PTO.]]=$B90,IF(DATOS_[[Check Periodo Ref.]:[Check Periodo Ref.]]="Dentro",DATOS_[Conc.Sal.20]))))),
0)</f>
        <v>0</v>
      </c>
      <c r="Z91" s="111">
        <f t="array" ref="Z91">IFERROR(
MEDIAN((IF(DATOS_[[Sexo]:[Sexo]]=$B91,IF(DATOS_[[AGRUP. VALOR. PTO.]:[AGRUP. VALOR. PTO.]]=$B90,IF(DATOS_[[Check Periodo Ref.]:[Check Periodo Ref.]]="Dentro",DATOS_[Conc.Sal.21]))))),
0)</f>
        <v>0</v>
      </c>
      <c r="AA91" s="111">
        <f t="array" ref="AA91">IFERROR(
MEDIAN((IF(DATOS_[[Sexo]:[Sexo]]=$B91,IF(DATOS_[[AGRUP. VALOR. PTO.]:[AGRUP. VALOR. PTO.]]=$B90,IF(DATOS_[[Check Periodo Ref.]:[Check Periodo Ref.]]="Dentro",DATOS_[Conc.Sal.22]))))),
0)</f>
        <v>0</v>
      </c>
      <c r="AB91" s="111">
        <f t="array" ref="AB91">IFERROR(
MEDIAN((IF(DATOS_[[Sexo]:[Sexo]]=$B91,IF(DATOS_[[AGRUP. VALOR. PTO.]:[AGRUP. VALOR. PTO.]]=$B90,IF(DATOS_[[Check Periodo Ref.]:[Check Periodo Ref.]]="Dentro",DATOS_[Conc.Sal.23]))))),
0)</f>
        <v>0</v>
      </c>
      <c r="AC91" s="111">
        <f t="array" ref="AC91">IFERROR(
MEDIAN((IF(DATOS_[[Sexo]:[Sexo]]=$B91,IF(DATOS_[[AGRUP. VALOR. PTO.]:[AGRUP. VALOR. PTO.]]=$B90,IF(DATOS_[[Check Periodo Ref.]:[Check Periodo Ref.]]="Dentro",DATOS_[Conc.Sal.24]))))),
0)</f>
        <v>0</v>
      </c>
      <c r="AD91" s="111">
        <f t="array" ref="AD91">IFERROR(
MEDIAN((IF(DATOS_[[Sexo]:[Sexo]]=$B91,IF(DATOS_[[AGRUP. VALOR. PTO.]:[AGRUP. VALOR. PTO.]]=$B90,IF(DATOS_[[Check Periodo Ref.]:[Check Periodo Ref.]]="Dentro",DATOS_[Conc.Sal.25]))))),
0)</f>
        <v>0</v>
      </c>
      <c r="AE91" s="111">
        <f t="array" ref="AE91">IFERROR(
MEDIAN((IF(DATOS_[[Sexo]:[Sexo]]=$B91,IF(DATOS_[[AGRUP. VALOR. PTO.]:[AGRUP. VALOR. PTO.]]=$B90,IF(DATOS_[[Check Periodo Ref.]:[Check Periodo Ref.]]="Dentro",DATOS_[Conc.Sal.26]))))),
0)</f>
        <v>0</v>
      </c>
      <c r="AF91" s="111">
        <f t="array" ref="AF91">IFERROR(
MEDIAN((IF(DATOS_[[Sexo]:[Sexo]]=$B91,IF(DATOS_[[AGRUP. VALOR. PTO.]:[AGRUP. VALOR. PTO.]]=$B90,IF(DATOS_[[Check Periodo Ref.]:[Check Periodo Ref.]]="Dentro",DATOS_[Conc.Sal.27]))))),
0)</f>
        <v>0</v>
      </c>
      <c r="AG91" s="111">
        <f t="array" ref="AG91">IFERROR(
MEDIAN((IF(DATOS_[[Sexo]:[Sexo]]=$B91,IF(DATOS_[[AGRUP. VALOR. PTO.]:[AGRUP. VALOR. PTO.]]=$B90,IF(DATOS_[[Check Periodo Ref.]:[Check Periodo Ref.]]="Dentro",DATOS_[Conc.Sal.28]))))),
0)</f>
        <v>0</v>
      </c>
      <c r="AH91" s="111">
        <f t="array" ref="AH91">IFERROR(
MEDIAN((IF(DATOS_[[Sexo]:[Sexo]]=$B91,IF(DATOS_[[AGRUP. VALOR. PTO.]:[AGRUP. VALOR. PTO.]]=$B90,IF(DATOS_[[Check Periodo Ref.]:[Check Periodo Ref.]]="Dentro",DATOS_[Conc.Sal.29]))))),
0)</f>
        <v>0</v>
      </c>
      <c r="AI91" s="111">
        <f t="array" ref="AI91">IFERROR(
MEDIAN((IF(DATOS_[[Sexo]:[Sexo]]=$B91,IF(DATOS_[[AGRUP. VALOR. PTO.]:[AGRUP. VALOR. PTO.]]=$B90,IF(DATOS_[[Check Periodo Ref.]:[Check Periodo Ref.]]="Dentro",DATOS_[Conc.Sal.30]))))),
0)</f>
        <v>0</v>
      </c>
      <c r="AJ91" s="112">
        <f t="array" ref="AJ91">IFERROR(
MEDIAN(IF(DATOS_[Sexo]=$B91,IF(DATOS_[AGRUP. VALOR. PTO.]=$B90,IF(DATOS_[Check Periodo Ref.]="Dentro",DATOS_[Tot COMPL.SAL Ef],FALSE)))),
0)</f>
        <v>0</v>
      </c>
      <c r="AK91" s="113">
        <f t="array" ref="AK91">IFERROR(
MEDIAN(IF(DATOS_[Sexo]=$B91,IF(DATOS_[AGRUP. VALOR. PTO.]=$B90,IF(DATOS_[Check Periodo Ref.]="Dentro",DATOS_[TOTAL SALARIO Ef],FALSE)))),
0)</f>
        <v>0</v>
      </c>
      <c r="AL91" s="114">
        <f t="array" ref="AL91">IFERROR(
MEDIAN((IF(DATOS_[[Sexo]:[Sexo]]=$B91,IF(DATOS_[[AGRUP. VALOR. PTO.]:[AGRUP. VALOR. PTO.]]=$B90,IF(DATOS_[[Check Periodo Ref.]:[Check Periodo Ref.]]="Dentro",DATOS_[C.Extra.01]))))),
0)</f>
        <v>0</v>
      </c>
      <c r="AM91" s="114">
        <f t="array" ref="AM91">IFERROR(
MEDIAN((IF(DATOS_[[Sexo]:[Sexo]]=$B91,IF(DATOS_[[AGRUP. VALOR. PTO.]:[AGRUP. VALOR. PTO.]]=$B90,IF(DATOS_[[Check Periodo Ref.]:[Check Periodo Ref.]]="Dentro",DATOS_[C.Extra.02]))))),
0)</f>
        <v>0</v>
      </c>
      <c r="AN91" s="114">
        <f t="array" ref="AN91">IFERROR(
MEDIAN((IF(DATOS_[[Sexo]:[Sexo]]=$B91,IF(DATOS_[[AGRUP. VALOR. PTO.]:[AGRUP. VALOR. PTO.]]=$B90,IF(DATOS_[[Check Periodo Ref.]:[Check Periodo Ref.]]="Dentro",DATOS_[C.Extra.03]))))),
0)</f>
        <v>0</v>
      </c>
      <c r="AO91" s="114">
        <f t="array" ref="AO91">IFERROR(
MEDIAN((IF(DATOS_[[Sexo]:[Sexo]]=$B91,IF(DATOS_[[AGRUP. VALOR. PTO.]:[AGRUP. VALOR. PTO.]]=$B90,IF(DATOS_[[Check Periodo Ref.]:[Check Periodo Ref.]]="Dentro",DATOS_[C.Extra.04]))))),
0)</f>
        <v>0</v>
      </c>
      <c r="AP91" s="114">
        <f t="array" ref="AP91">IFERROR(
MEDIAN((IF(DATOS_[[Sexo]:[Sexo]]=$B91,IF(DATOS_[[AGRUP. VALOR. PTO.]:[AGRUP. VALOR. PTO.]]=$B90,IF(DATOS_[[Check Periodo Ref.]:[Check Periodo Ref.]]="Dentro",DATOS_[C.Extra.05]))))),
0)</f>
        <v>0</v>
      </c>
      <c r="AQ91" s="115">
        <f t="array" ref="AQ91">IFERROR(
MEDIAN(IF(DATOS_[Sexo]=$B91,IF(DATOS_[AGRUP. VALOR. PTO.]=$B90,IF(DATOS_[Check Periodo Ref.]="Dentro",DATOS_[Tot Extrasalarial Ef],FALSE)))),
0)</f>
        <v>0</v>
      </c>
      <c r="AR91" s="116">
        <f t="array" ref="AR91">IFERROR(
MEDIAN(IF(DATOS_[Sexo]=$B91,IF(DATOS_[AGRUP. VALOR. PTO.]=$B90,IF(DATOS_[Check Periodo Ref.]="Dentro",DATOS_[TOTAL Retrib Ef],FALSE)))),
0)</f>
        <v>0</v>
      </c>
    </row>
    <row r="92" spans="1:44" x14ac:dyDescent="0.3">
      <c r="A92" s="42" t="str">
        <f t="shared" ref="A92" si="106">+A91</f>
        <v>[ocultar]</v>
      </c>
      <c r="B92" s="34" t="s">
        <v>163</v>
      </c>
      <c r="C92" s="33">
        <f t="array" ref="C92">SUM(IF($B92=DATOS_[Sexo],
IF($B90=DATOS_[AGRUP. VALOR. PTO.],
IF("Dentro"=DATOS_[Check Periodo Ref.],
1/(COUNTIFS(DATOS_[Sexo],$B92,DATOS_[AGRUP. VALOR. PTO.],$B90,DATOS_[Check Periodo Ref.],"Dentro",DATOS_[id],DATOS_[id]))))))</f>
        <v>0</v>
      </c>
      <c r="D92" s="35">
        <f>COUNTIFS(DATOS_[AGRUP. VALOR. PTO.],$B90,DATOS_[Sexo],$B92,DATOS_[Check Periodo Ref.],"Dentro")</f>
        <v>0</v>
      </c>
      <c r="E92" s="110">
        <f t="array" ref="E92">IFERROR(
MEDIAN(IF(DATOS_[Sexo]=$B92,IF(DATOS_[AGRUP. VALOR. PTO.]=$B90,IF(DATOS_[Check Periodo Ref.]="Dentro",DATOS_[SALARIO BASE Ef],FALSE)))),
0)</f>
        <v>0</v>
      </c>
      <c r="F92" s="111">
        <f t="array" ref="F92">IFERROR(
MEDIAN((IF(DATOS_[[Sexo]:[Sexo]]=$B92,IF(DATOS_[[AGRUP. VALOR. PTO.]:[AGRUP. VALOR. PTO.]]=$B90,IF(DATOS_[[Check Periodo Ref.]:[Check Periodo Ref.]]="Dentro",DATOS_[Conc.Sal.01]))))),
0)</f>
        <v>0</v>
      </c>
      <c r="G92" s="111">
        <f t="array" ref="G92">IFERROR(
MEDIAN((IF(DATOS_[[Sexo]:[Sexo]]=$B92,IF(DATOS_[[AGRUP. VALOR. PTO.]:[AGRUP. VALOR. PTO.]]=$B90,IF(DATOS_[[Check Periodo Ref.]:[Check Periodo Ref.]]="Dentro",DATOS_[Conc.Sal.02]))))),
0)</f>
        <v>0</v>
      </c>
      <c r="H92" s="111">
        <f t="array" ref="H92">IFERROR(
MEDIAN((IF(DATOS_[[Sexo]:[Sexo]]=$B92,IF(DATOS_[[AGRUP. VALOR. PTO.]:[AGRUP. VALOR. PTO.]]=$B90,IF(DATOS_[[Check Periodo Ref.]:[Check Periodo Ref.]]="Dentro",DATOS_[Conc.Sal.03]))))),
0)</f>
        <v>0</v>
      </c>
      <c r="I92" s="111">
        <f t="array" ref="I92">IFERROR(
MEDIAN((IF(DATOS_[[Sexo]:[Sexo]]=$B92,IF(DATOS_[[AGRUP. VALOR. PTO.]:[AGRUP. VALOR. PTO.]]=$B90,IF(DATOS_[[Check Periodo Ref.]:[Check Periodo Ref.]]="Dentro",DATOS_[Conc.Sal.04]))))),
0)</f>
        <v>0</v>
      </c>
      <c r="J92" s="111">
        <f t="array" ref="J92">IFERROR(
MEDIAN((IF(DATOS_[[Sexo]:[Sexo]]=$B92,IF(DATOS_[[AGRUP. VALOR. PTO.]:[AGRUP. VALOR. PTO.]]=$B90,IF(DATOS_[[Check Periodo Ref.]:[Check Periodo Ref.]]="Dentro",DATOS_[Conc.Sal.05]))))),
0)</f>
        <v>0</v>
      </c>
      <c r="K92" s="111">
        <f t="array" ref="K92">IFERROR(
MEDIAN((IF(DATOS_[[Sexo]:[Sexo]]=$B92,IF(DATOS_[[AGRUP. VALOR. PTO.]:[AGRUP. VALOR. PTO.]]=$B90,IF(DATOS_[[Check Periodo Ref.]:[Check Periodo Ref.]]="Dentro",DATOS_[Conc.Sal.06]))))),
0)</f>
        <v>0</v>
      </c>
      <c r="L92" s="111">
        <f t="array" ref="L92">IFERROR(
MEDIAN((IF(DATOS_[[Sexo]:[Sexo]]=$B92,IF(DATOS_[[AGRUP. VALOR. PTO.]:[AGRUP. VALOR. PTO.]]=$B90,IF(DATOS_[[Check Periodo Ref.]:[Check Periodo Ref.]]="Dentro",DATOS_[Conc.Sal.07]))))),
0)</f>
        <v>0</v>
      </c>
      <c r="M92" s="111">
        <f t="array" ref="M92">IFERROR(
MEDIAN((IF(DATOS_[[Sexo]:[Sexo]]=$B92,IF(DATOS_[[AGRUP. VALOR. PTO.]:[AGRUP. VALOR. PTO.]]=$B90,IF(DATOS_[[Check Periodo Ref.]:[Check Periodo Ref.]]="Dentro",DATOS_[Conc.Sal.08]))))),
0)</f>
        <v>0</v>
      </c>
      <c r="N92" s="111">
        <f t="array" ref="N92">IFERROR(
MEDIAN((IF(DATOS_[[Sexo]:[Sexo]]=$B92,IF(DATOS_[[AGRUP. VALOR. PTO.]:[AGRUP. VALOR. PTO.]]=$B90,IF(DATOS_[[Check Periodo Ref.]:[Check Periodo Ref.]]="Dentro",DATOS_[Conc.Sal.09]))))),
0)</f>
        <v>0</v>
      </c>
      <c r="O92" s="111">
        <f t="array" ref="O92">IFERROR(
MEDIAN((IF(DATOS_[[Sexo]:[Sexo]]=$B92,IF(DATOS_[[AGRUP. VALOR. PTO.]:[AGRUP. VALOR. PTO.]]=$B90,IF(DATOS_[[Check Periodo Ref.]:[Check Periodo Ref.]]="Dentro",DATOS_[Conc.Sal.10]))))),
0)</f>
        <v>0</v>
      </c>
      <c r="P92" s="111">
        <f t="array" ref="P92">IFERROR(
MEDIAN((IF(DATOS_[[Sexo]:[Sexo]]=$B92,IF(DATOS_[[AGRUP. VALOR. PTO.]:[AGRUP. VALOR. PTO.]]=$B90,IF(DATOS_[[Check Periodo Ref.]:[Check Periodo Ref.]]="Dentro",DATOS_[Conc.Sal.11]))))),
0)</f>
        <v>0</v>
      </c>
      <c r="Q92" s="111">
        <f t="array" ref="Q92">IFERROR(
MEDIAN((IF(DATOS_[[Sexo]:[Sexo]]=$B92,IF(DATOS_[[AGRUP. VALOR. PTO.]:[AGRUP. VALOR. PTO.]]=$B90,IF(DATOS_[[Check Periodo Ref.]:[Check Periodo Ref.]]="Dentro",DATOS_[Conc.Sal.12]))))),
0)</f>
        <v>0</v>
      </c>
      <c r="R92" s="111">
        <f t="array" ref="R92">IFERROR(
MEDIAN((IF(DATOS_[[Sexo]:[Sexo]]=$B92,IF(DATOS_[[AGRUP. VALOR. PTO.]:[AGRUP. VALOR. PTO.]]=$B90,IF(DATOS_[[Check Periodo Ref.]:[Check Periodo Ref.]]="Dentro",DATOS_[Conc.Sal.13]))))),
0)</f>
        <v>0</v>
      </c>
      <c r="S92" s="111">
        <f t="array" ref="S92">IFERROR(
MEDIAN((IF(DATOS_[[Sexo]:[Sexo]]=$B92,IF(DATOS_[[AGRUP. VALOR. PTO.]:[AGRUP. VALOR. PTO.]]=$B90,IF(DATOS_[[Check Periodo Ref.]:[Check Periodo Ref.]]="Dentro",DATOS_[Conc.Sal.14]))))),
0)</f>
        <v>0</v>
      </c>
      <c r="T92" s="111">
        <f t="array" ref="T92">IFERROR(
MEDIAN((IF(DATOS_[[Sexo]:[Sexo]]=$B92,IF(DATOS_[[AGRUP. VALOR. PTO.]:[AGRUP. VALOR. PTO.]]=$B90,IF(DATOS_[[Check Periodo Ref.]:[Check Periodo Ref.]]="Dentro",DATOS_[Conc.Sal.15]))))),
0)</f>
        <v>0</v>
      </c>
      <c r="U92" s="111">
        <f t="array" ref="U92">IFERROR(
MEDIAN((IF(DATOS_[[Sexo]:[Sexo]]=$B92,IF(DATOS_[[AGRUP. VALOR. PTO.]:[AGRUP. VALOR. PTO.]]=$B90,IF(DATOS_[[Check Periodo Ref.]:[Check Periodo Ref.]]="Dentro",DATOS_[Conc.Sal.16]))))),
0)</f>
        <v>0</v>
      </c>
      <c r="V92" s="111">
        <f t="array" ref="V92">IFERROR(
MEDIAN((IF(DATOS_[[Sexo]:[Sexo]]=$B92,IF(DATOS_[[AGRUP. VALOR. PTO.]:[AGRUP. VALOR. PTO.]]=$B90,IF(DATOS_[[Check Periodo Ref.]:[Check Periodo Ref.]]="Dentro",DATOS_[Conc.Sal.17]))))),
0)</f>
        <v>0</v>
      </c>
      <c r="W92" s="111">
        <f t="array" ref="W92">IFERROR(
MEDIAN((IF(DATOS_[[Sexo]:[Sexo]]=$B92,IF(DATOS_[[AGRUP. VALOR. PTO.]:[AGRUP. VALOR. PTO.]]=$B90,IF(DATOS_[[Check Periodo Ref.]:[Check Periodo Ref.]]="Dentro",DATOS_[Conc.Sal.18]))))),
0)</f>
        <v>0</v>
      </c>
      <c r="X92" s="111">
        <f t="array" ref="X92">IFERROR(
MEDIAN((IF(DATOS_[[Sexo]:[Sexo]]=$B92,IF(DATOS_[[AGRUP. VALOR. PTO.]:[AGRUP. VALOR. PTO.]]=$B90,IF(DATOS_[[Check Periodo Ref.]:[Check Periodo Ref.]]="Dentro",DATOS_[Conc.Sal.19]))))),
0)</f>
        <v>0</v>
      </c>
      <c r="Y92" s="111">
        <f t="array" ref="Y92">IFERROR(
MEDIAN((IF(DATOS_[[Sexo]:[Sexo]]=$B92,IF(DATOS_[[AGRUP. VALOR. PTO.]:[AGRUP. VALOR. PTO.]]=$B90,IF(DATOS_[[Check Periodo Ref.]:[Check Periodo Ref.]]="Dentro",DATOS_[Conc.Sal.20]))))),
0)</f>
        <v>0</v>
      </c>
      <c r="Z92" s="111">
        <f t="array" ref="Z92">IFERROR(
MEDIAN((IF(DATOS_[[Sexo]:[Sexo]]=$B92,IF(DATOS_[[AGRUP. VALOR. PTO.]:[AGRUP. VALOR. PTO.]]=$B90,IF(DATOS_[[Check Periodo Ref.]:[Check Periodo Ref.]]="Dentro",DATOS_[Conc.Sal.21]))))),
0)</f>
        <v>0</v>
      </c>
      <c r="AA92" s="111">
        <f t="array" ref="AA92">IFERROR(
MEDIAN((IF(DATOS_[[Sexo]:[Sexo]]=$B92,IF(DATOS_[[AGRUP. VALOR. PTO.]:[AGRUP. VALOR. PTO.]]=$B90,IF(DATOS_[[Check Periodo Ref.]:[Check Periodo Ref.]]="Dentro",DATOS_[Conc.Sal.22]))))),
0)</f>
        <v>0</v>
      </c>
      <c r="AB92" s="111">
        <f t="array" ref="AB92">IFERROR(
MEDIAN((IF(DATOS_[[Sexo]:[Sexo]]=$B92,IF(DATOS_[[AGRUP. VALOR. PTO.]:[AGRUP. VALOR. PTO.]]=$B90,IF(DATOS_[[Check Periodo Ref.]:[Check Periodo Ref.]]="Dentro",DATOS_[Conc.Sal.23]))))),
0)</f>
        <v>0</v>
      </c>
      <c r="AC92" s="111">
        <f t="array" ref="AC92">IFERROR(
MEDIAN((IF(DATOS_[[Sexo]:[Sexo]]=$B92,IF(DATOS_[[AGRUP. VALOR. PTO.]:[AGRUP. VALOR. PTO.]]=$B90,IF(DATOS_[[Check Periodo Ref.]:[Check Periodo Ref.]]="Dentro",DATOS_[Conc.Sal.24]))))),
0)</f>
        <v>0</v>
      </c>
      <c r="AD92" s="111">
        <f t="array" ref="AD92">IFERROR(
MEDIAN((IF(DATOS_[[Sexo]:[Sexo]]=$B92,IF(DATOS_[[AGRUP. VALOR. PTO.]:[AGRUP. VALOR. PTO.]]=$B90,IF(DATOS_[[Check Periodo Ref.]:[Check Periodo Ref.]]="Dentro",DATOS_[Conc.Sal.25]))))),
0)</f>
        <v>0</v>
      </c>
      <c r="AE92" s="111">
        <f t="array" ref="AE92">IFERROR(
MEDIAN((IF(DATOS_[[Sexo]:[Sexo]]=$B92,IF(DATOS_[[AGRUP. VALOR. PTO.]:[AGRUP. VALOR. PTO.]]=$B90,IF(DATOS_[[Check Periodo Ref.]:[Check Periodo Ref.]]="Dentro",DATOS_[Conc.Sal.26]))))),
0)</f>
        <v>0</v>
      </c>
      <c r="AF92" s="111">
        <f t="array" ref="AF92">IFERROR(
MEDIAN((IF(DATOS_[[Sexo]:[Sexo]]=$B92,IF(DATOS_[[AGRUP. VALOR. PTO.]:[AGRUP. VALOR. PTO.]]=$B90,IF(DATOS_[[Check Periodo Ref.]:[Check Periodo Ref.]]="Dentro",DATOS_[Conc.Sal.27]))))),
0)</f>
        <v>0</v>
      </c>
      <c r="AG92" s="111">
        <f t="array" ref="AG92">IFERROR(
MEDIAN((IF(DATOS_[[Sexo]:[Sexo]]=$B92,IF(DATOS_[[AGRUP. VALOR. PTO.]:[AGRUP. VALOR. PTO.]]=$B90,IF(DATOS_[[Check Periodo Ref.]:[Check Periodo Ref.]]="Dentro",DATOS_[Conc.Sal.28]))))),
0)</f>
        <v>0</v>
      </c>
      <c r="AH92" s="111">
        <f t="array" ref="AH92">IFERROR(
MEDIAN((IF(DATOS_[[Sexo]:[Sexo]]=$B92,IF(DATOS_[[AGRUP. VALOR. PTO.]:[AGRUP. VALOR. PTO.]]=$B90,IF(DATOS_[[Check Periodo Ref.]:[Check Periodo Ref.]]="Dentro",DATOS_[Conc.Sal.29]))))),
0)</f>
        <v>0</v>
      </c>
      <c r="AI92" s="111">
        <f t="array" ref="AI92">IFERROR(
MEDIAN((IF(DATOS_[[Sexo]:[Sexo]]=$B92,IF(DATOS_[[AGRUP. VALOR. PTO.]:[AGRUP. VALOR. PTO.]]=$B90,IF(DATOS_[[Check Periodo Ref.]:[Check Periodo Ref.]]="Dentro",DATOS_[Conc.Sal.30]))))),
0)</f>
        <v>0</v>
      </c>
      <c r="AJ92" s="112">
        <f t="array" ref="AJ92">IFERROR(
MEDIAN(IF(DATOS_[Sexo]=$B92,IF(DATOS_[AGRUP. VALOR. PTO.]=$B90,IF(DATOS_[Check Periodo Ref.]="Dentro",DATOS_[Tot COMPL.SAL Ef],FALSE)))),
0)</f>
        <v>0</v>
      </c>
      <c r="AK92" s="113">
        <f t="array" ref="AK92">IFERROR(
MEDIAN(IF(DATOS_[Sexo]=$B92,IF(DATOS_[AGRUP. VALOR. PTO.]=$B90,IF(DATOS_[Check Periodo Ref.]="Dentro",DATOS_[TOTAL SALARIO Ef],FALSE)))),
0)</f>
        <v>0</v>
      </c>
      <c r="AL92" s="114">
        <f t="array" ref="AL92">IFERROR(
MEDIAN((IF(DATOS_[[Sexo]:[Sexo]]=$B92,IF(DATOS_[[AGRUP. VALOR. PTO.]:[AGRUP. VALOR. PTO.]]=$B90,IF(DATOS_[[Check Periodo Ref.]:[Check Periodo Ref.]]="Dentro",DATOS_[C.Extra.01]))))),
0)</f>
        <v>0</v>
      </c>
      <c r="AM92" s="114">
        <f t="array" ref="AM92">IFERROR(
MEDIAN((IF(DATOS_[[Sexo]:[Sexo]]=$B92,IF(DATOS_[[AGRUP. VALOR. PTO.]:[AGRUP. VALOR. PTO.]]=$B90,IF(DATOS_[[Check Periodo Ref.]:[Check Periodo Ref.]]="Dentro",DATOS_[C.Extra.02]))))),
0)</f>
        <v>0</v>
      </c>
      <c r="AN92" s="114">
        <f t="array" ref="AN92">IFERROR(
MEDIAN((IF(DATOS_[[Sexo]:[Sexo]]=$B92,IF(DATOS_[[AGRUP. VALOR. PTO.]:[AGRUP. VALOR. PTO.]]=$B90,IF(DATOS_[[Check Periodo Ref.]:[Check Periodo Ref.]]="Dentro",DATOS_[C.Extra.03]))))),
0)</f>
        <v>0</v>
      </c>
      <c r="AO92" s="114">
        <f t="array" ref="AO92">IFERROR(
MEDIAN((IF(DATOS_[[Sexo]:[Sexo]]=$B92,IF(DATOS_[[AGRUP. VALOR. PTO.]:[AGRUP. VALOR. PTO.]]=$B90,IF(DATOS_[[Check Periodo Ref.]:[Check Periodo Ref.]]="Dentro",DATOS_[C.Extra.04]))))),
0)</f>
        <v>0</v>
      </c>
      <c r="AP92" s="114">
        <f t="array" ref="AP92">IFERROR(
MEDIAN((IF(DATOS_[[Sexo]:[Sexo]]=$B92,IF(DATOS_[[AGRUP. VALOR. PTO.]:[AGRUP. VALOR. PTO.]]=$B90,IF(DATOS_[[Check Periodo Ref.]:[Check Periodo Ref.]]="Dentro",DATOS_[C.Extra.05]))))),
0)</f>
        <v>0</v>
      </c>
      <c r="AQ92" s="115">
        <f t="array" ref="AQ92">IFERROR(
MEDIAN(IF(DATOS_[Sexo]=$B92,IF(DATOS_[AGRUP. VALOR. PTO.]=$B90,IF(DATOS_[Check Periodo Ref.]="Dentro",DATOS_[Tot Extrasalarial Ef],FALSE)))),
0)</f>
        <v>0</v>
      </c>
      <c r="AR92" s="116">
        <f t="array" ref="AR92">IFERROR(
MEDIAN(IF(DATOS_[Sexo]=$B92,IF(DATOS_[AGRUP. VALOR. PTO.]=$B90,IF(DATOS_[Check Periodo Ref.]="Dentro",DATOS_[TOTAL Retrib Ef],FALSE)))),
0)</f>
        <v>0</v>
      </c>
    </row>
    <row r="93" spans="1:44" ht="17.25" thickBot="1" x14ac:dyDescent="0.35">
      <c r="A93" s="42" t="str">
        <f t="shared" ref="A93" si="107">+A94</f>
        <v>[ocultar]</v>
      </c>
      <c r="B93" s="40" t="s">
        <v>286</v>
      </c>
      <c r="C93" s="109"/>
      <c r="D93" s="41"/>
      <c r="E93" s="119" t="str">
        <f t="shared" ref="E93:AR93" si="108">IFERROR((E94-E95)/E94,"")</f>
        <v/>
      </c>
      <c r="F93" s="123" t="str">
        <f t="shared" si="108"/>
        <v/>
      </c>
      <c r="G93" s="123" t="str">
        <f t="shared" si="108"/>
        <v/>
      </c>
      <c r="H93" s="123" t="str">
        <f t="shared" si="108"/>
        <v/>
      </c>
      <c r="I93" s="123" t="str">
        <f t="shared" si="108"/>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2" t="str">
        <f t="shared" si="108"/>
        <v/>
      </c>
      <c r="W93" s="122" t="str">
        <f t="shared" si="108"/>
        <v/>
      </c>
      <c r="X93" s="122" t="str">
        <f t="shared" si="108"/>
        <v/>
      </c>
      <c r="Y93" s="122"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4" t="str">
        <f t="shared" si="108"/>
        <v/>
      </c>
      <c r="AK93" s="128" t="str">
        <f t="shared" si="108"/>
        <v/>
      </c>
      <c r="AL93" s="125" t="str">
        <f t="shared" si="108"/>
        <v/>
      </c>
      <c r="AM93" s="125" t="str">
        <f t="shared" si="108"/>
        <v/>
      </c>
      <c r="AN93" s="125" t="str">
        <f t="shared" si="108"/>
        <v/>
      </c>
      <c r="AO93" s="125" t="str">
        <f t="shared" si="108"/>
        <v/>
      </c>
      <c r="AP93" s="125" t="str">
        <f t="shared" si="108"/>
        <v/>
      </c>
      <c r="AQ93" s="126" t="str">
        <f t="shared" si="108"/>
        <v/>
      </c>
      <c r="AR93" s="127" t="str">
        <f t="shared" si="108"/>
        <v/>
      </c>
    </row>
    <row r="94" spans="1:44" x14ac:dyDescent="0.3">
      <c r="A94" s="42" t="str">
        <f t="shared" ref="A94" si="109">+IF(C94+C95=0,"[ocultar]","")</f>
        <v>[ocultar]</v>
      </c>
      <c r="B94" s="34" t="s">
        <v>162</v>
      </c>
      <c r="C94" s="33">
        <f t="array" ref="C94">SUM(IF($B94=DATOS_[Sexo],
IF($B93=DATOS_[AGRUP. VALOR. PTO.],
IF("Dentro"=DATOS_[Check Periodo Ref.],
1/(COUNTIFS(DATOS_[Sexo],$B94,DATOS_[AGRUP. VALOR. PTO.],$B93,DATOS_[Check Periodo Ref.],"Dentro",DATOS_[id],DATOS_[id]))))))</f>
        <v>0</v>
      </c>
      <c r="D94" s="35">
        <f>COUNTIFS(DATOS_[AGRUP. VALOR. PTO.],$B93,DATOS_[Sexo],$B94,DATOS_[Check Periodo Ref.],"Dentro")</f>
        <v>0</v>
      </c>
      <c r="E94" s="110">
        <f t="array" ref="E94">IFERROR(
MEDIAN(IF(DATOS_[Sexo]=$B94,IF(DATOS_[AGRUP. VALOR. PTO.]=$B93,IF(DATOS_[Check Periodo Ref.]="Dentro",DATOS_[SALARIO BASE Ef],FALSE)))),
0)</f>
        <v>0</v>
      </c>
      <c r="F94" s="111">
        <f t="array" ref="F94">IFERROR(
MEDIAN((IF(DATOS_[[Sexo]:[Sexo]]=$B94,IF(DATOS_[[AGRUP. VALOR. PTO.]:[AGRUP. VALOR. PTO.]]=$B93,IF(DATOS_[[Check Periodo Ref.]:[Check Periodo Ref.]]="Dentro",DATOS_[Conc.Sal.01]))))),
0)</f>
        <v>0</v>
      </c>
      <c r="G94" s="111">
        <f t="array" ref="G94">IFERROR(
MEDIAN((IF(DATOS_[[Sexo]:[Sexo]]=$B94,IF(DATOS_[[AGRUP. VALOR. PTO.]:[AGRUP. VALOR. PTO.]]=$B93,IF(DATOS_[[Check Periodo Ref.]:[Check Periodo Ref.]]="Dentro",DATOS_[Conc.Sal.02]))))),
0)</f>
        <v>0</v>
      </c>
      <c r="H94" s="111">
        <f t="array" ref="H94">IFERROR(
MEDIAN((IF(DATOS_[[Sexo]:[Sexo]]=$B94,IF(DATOS_[[AGRUP. VALOR. PTO.]:[AGRUP. VALOR. PTO.]]=$B93,IF(DATOS_[[Check Periodo Ref.]:[Check Periodo Ref.]]="Dentro",DATOS_[Conc.Sal.03]))))),
0)</f>
        <v>0</v>
      </c>
      <c r="I94" s="111">
        <f t="array" ref="I94">IFERROR(
MEDIAN((IF(DATOS_[[Sexo]:[Sexo]]=$B94,IF(DATOS_[[AGRUP. VALOR. PTO.]:[AGRUP. VALOR. PTO.]]=$B93,IF(DATOS_[[Check Periodo Ref.]:[Check Periodo Ref.]]="Dentro",DATOS_[Conc.Sal.04]))))),
0)</f>
        <v>0</v>
      </c>
      <c r="J94" s="111">
        <f t="array" ref="J94">IFERROR(
MEDIAN((IF(DATOS_[[Sexo]:[Sexo]]=$B94,IF(DATOS_[[AGRUP. VALOR. PTO.]:[AGRUP. VALOR. PTO.]]=$B93,IF(DATOS_[[Check Periodo Ref.]:[Check Periodo Ref.]]="Dentro",DATOS_[Conc.Sal.05]))))),
0)</f>
        <v>0</v>
      </c>
      <c r="K94" s="111">
        <f t="array" ref="K94">IFERROR(
MEDIAN((IF(DATOS_[[Sexo]:[Sexo]]=$B94,IF(DATOS_[[AGRUP. VALOR. PTO.]:[AGRUP. VALOR. PTO.]]=$B93,IF(DATOS_[[Check Periodo Ref.]:[Check Periodo Ref.]]="Dentro",DATOS_[Conc.Sal.06]))))),
0)</f>
        <v>0</v>
      </c>
      <c r="L94" s="111">
        <f t="array" ref="L94">IFERROR(
MEDIAN((IF(DATOS_[[Sexo]:[Sexo]]=$B94,IF(DATOS_[[AGRUP. VALOR. PTO.]:[AGRUP. VALOR. PTO.]]=$B93,IF(DATOS_[[Check Periodo Ref.]:[Check Periodo Ref.]]="Dentro",DATOS_[Conc.Sal.07]))))),
0)</f>
        <v>0</v>
      </c>
      <c r="M94" s="111">
        <f t="array" ref="M94">IFERROR(
MEDIAN((IF(DATOS_[[Sexo]:[Sexo]]=$B94,IF(DATOS_[[AGRUP. VALOR. PTO.]:[AGRUP. VALOR. PTO.]]=$B93,IF(DATOS_[[Check Periodo Ref.]:[Check Periodo Ref.]]="Dentro",DATOS_[Conc.Sal.08]))))),
0)</f>
        <v>0</v>
      </c>
      <c r="N94" s="111">
        <f t="array" ref="N94">IFERROR(
MEDIAN((IF(DATOS_[[Sexo]:[Sexo]]=$B94,IF(DATOS_[[AGRUP. VALOR. PTO.]:[AGRUP. VALOR. PTO.]]=$B93,IF(DATOS_[[Check Periodo Ref.]:[Check Periodo Ref.]]="Dentro",DATOS_[Conc.Sal.09]))))),
0)</f>
        <v>0</v>
      </c>
      <c r="O94" s="111">
        <f t="array" ref="O94">IFERROR(
MEDIAN((IF(DATOS_[[Sexo]:[Sexo]]=$B94,IF(DATOS_[[AGRUP. VALOR. PTO.]:[AGRUP. VALOR. PTO.]]=$B93,IF(DATOS_[[Check Periodo Ref.]:[Check Periodo Ref.]]="Dentro",DATOS_[Conc.Sal.10]))))),
0)</f>
        <v>0</v>
      </c>
      <c r="P94" s="111">
        <f t="array" ref="P94">IFERROR(
MEDIAN((IF(DATOS_[[Sexo]:[Sexo]]=$B94,IF(DATOS_[[AGRUP. VALOR. PTO.]:[AGRUP. VALOR. PTO.]]=$B93,IF(DATOS_[[Check Periodo Ref.]:[Check Periodo Ref.]]="Dentro",DATOS_[Conc.Sal.11]))))),
0)</f>
        <v>0</v>
      </c>
      <c r="Q94" s="111">
        <f t="array" ref="Q94">IFERROR(
MEDIAN((IF(DATOS_[[Sexo]:[Sexo]]=$B94,IF(DATOS_[[AGRUP. VALOR. PTO.]:[AGRUP. VALOR. PTO.]]=$B93,IF(DATOS_[[Check Periodo Ref.]:[Check Periodo Ref.]]="Dentro",DATOS_[Conc.Sal.12]))))),
0)</f>
        <v>0</v>
      </c>
      <c r="R94" s="111">
        <f t="array" ref="R94">IFERROR(
MEDIAN((IF(DATOS_[[Sexo]:[Sexo]]=$B94,IF(DATOS_[[AGRUP. VALOR. PTO.]:[AGRUP. VALOR. PTO.]]=$B93,IF(DATOS_[[Check Periodo Ref.]:[Check Periodo Ref.]]="Dentro",DATOS_[Conc.Sal.13]))))),
0)</f>
        <v>0</v>
      </c>
      <c r="S94" s="111">
        <f t="array" ref="S94">IFERROR(
MEDIAN((IF(DATOS_[[Sexo]:[Sexo]]=$B94,IF(DATOS_[[AGRUP. VALOR. PTO.]:[AGRUP. VALOR. PTO.]]=$B93,IF(DATOS_[[Check Periodo Ref.]:[Check Periodo Ref.]]="Dentro",DATOS_[Conc.Sal.14]))))),
0)</f>
        <v>0</v>
      </c>
      <c r="T94" s="111">
        <f t="array" ref="T94">IFERROR(
MEDIAN((IF(DATOS_[[Sexo]:[Sexo]]=$B94,IF(DATOS_[[AGRUP. VALOR. PTO.]:[AGRUP. VALOR. PTO.]]=$B93,IF(DATOS_[[Check Periodo Ref.]:[Check Periodo Ref.]]="Dentro",DATOS_[Conc.Sal.15]))))),
0)</f>
        <v>0</v>
      </c>
      <c r="U94" s="111">
        <f t="array" ref="U94">IFERROR(
MEDIAN((IF(DATOS_[[Sexo]:[Sexo]]=$B94,IF(DATOS_[[AGRUP. VALOR. PTO.]:[AGRUP. VALOR. PTO.]]=$B93,IF(DATOS_[[Check Periodo Ref.]:[Check Periodo Ref.]]="Dentro",DATOS_[Conc.Sal.16]))))),
0)</f>
        <v>0</v>
      </c>
      <c r="V94" s="111">
        <f t="array" ref="V94">IFERROR(
MEDIAN((IF(DATOS_[[Sexo]:[Sexo]]=$B94,IF(DATOS_[[AGRUP. VALOR. PTO.]:[AGRUP. VALOR. PTO.]]=$B93,IF(DATOS_[[Check Periodo Ref.]:[Check Periodo Ref.]]="Dentro",DATOS_[Conc.Sal.17]))))),
0)</f>
        <v>0</v>
      </c>
      <c r="W94" s="111">
        <f t="array" ref="W94">IFERROR(
MEDIAN((IF(DATOS_[[Sexo]:[Sexo]]=$B94,IF(DATOS_[[AGRUP. VALOR. PTO.]:[AGRUP. VALOR. PTO.]]=$B93,IF(DATOS_[[Check Periodo Ref.]:[Check Periodo Ref.]]="Dentro",DATOS_[Conc.Sal.18]))))),
0)</f>
        <v>0</v>
      </c>
      <c r="X94" s="111">
        <f t="array" ref="X94">IFERROR(
MEDIAN((IF(DATOS_[[Sexo]:[Sexo]]=$B94,IF(DATOS_[[AGRUP. VALOR. PTO.]:[AGRUP. VALOR. PTO.]]=$B93,IF(DATOS_[[Check Periodo Ref.]:[Check Periodo Ref.]]="Dentro",DATOS_[Conc.Sal.19]))))),
0)</f>
        <v>0</v>
      </c>
      <c r="Y94" s="111">
        <f t="array" ref="Y94">IFERROR(
MEDIAN((IF(DATOS_[[Sexo]:[Sexo]]=$B94,IF(DATOS_[[AGRUP. VALOR. PTO.]:[AGRUP. VALOR. PTO.]]=$B93,IF(DATOS_[[Check Periodo Ref.]:[Check Periodo Ref.]]="Dentro",DATOS_[Conc.Sal.20]))))),
0)</f>
        <v>0</v>
      </c>
      <c r="Z94" s="111">
        <f t="array" ref="Z94">IFERROR(
MEDIAN((IF(DATOS_[[Sexo]:[Sexo]]=$B94,IF(DATOS_[[AGRUP. VALOR. PTO.]:[AGRUP. VALOR. PTO.]]=$B93,IF(DATOS_[[Check Periodo Ref.]:[Check Periodo Ref.]]="Dentro",DATOS_[Conc.Sal.21]))))),
0)</f>
        <v>0</v>
      </c>
      <c r="AA94" s="111">
        <f t="array" ref="AA94">IFERROR(
MEDIAN((IF(DATOS_[[Sexo]:[Sexo]]=$B94,IF(DATOS_[[AGRUP. VALOR. PTO.]:[AGRUP. VALOR. PTO.]]=$B93,IF(DATOS_[[Check Periodo Ref.]:[Check Periodo Ref.]]="Dentro",DATOS_[Conc.Sal.22]))))),
0)</f>
        <v>0</v>
      </c>
      <c r="AB94" s="111">
        <f t="array" ref="AB94">IFERROR(
MEDIAN((IF(DATOS_[[Sexo]:[Sexo]]=$B94,IF(DATOS_[[AGRUP. VALOR. PTO.]:[AGRUP. VALOR. PTO.]]=$B93,IF(DATOS_[[Check Periodo Ref.]:[Check Periodo Ref.]]="Dentro",DATOS_[Conc.Sal.23]))))),
0)</f>
        <v>0</v>
      </c>
      <c r="AC94" s="111">
        <f t="array" ref="AC94">IFERROR(
MEDIAN((IF(DATOS_[[Sexo]:[Sexo]]=$B94,IF(DATOS_[[AGRUP. VALOR. PTO.]:[AGRUP. VALOR. PTO.]]=$B93,IF(DATOS_[[Check Periodo Ref.]:[Check Periodo Ref.]]="Dentro",DATOS_[Conc.Sal.24]))))),
0)</f>
        <v>0</v>
      </c>
      <c r="AD94" s="111">
        <f t="array" ref="AD94">IFERROR(
MEDIAN((IF(DATOS_[[Sexo]:[Sexo]]=$B94,IF(DATOS_[[AGRUP. VALOR. PTO.]:[AGRUP. VALOR. PTO.]]=$B93,IF(DATOS_[[Check Periodo Ref.]:[Check Periodo Ref.]]="Dentro",DATOS_[Conc.Sal.25]))))),
0)</f>
        <v>0</v>
      </c>
      <c r="AE94" s="111">
        <f t="array" ref="AE94">IFERROR(
MEDIAN((IF(DATOS_[[Sexo]:[Sexo]]=$B94,IF(DATOS_[[AGRUP. VALOR. PTO.]:[AGRUP. VALOR. PTO.]]=$B93,IF(DATOS_[[Check Periodo Ref.]:[Check Periodo Ref.]]="Dentro",DATOS_[Conc.Sal.26]))))),
0)</f>
        <v>0</v>
      </c>
      <c r="AF94" s="111">
        <f t="array" ref="AF94">IFERROR(
MEDIAN((IF(DATOS_[[Sexo]:[Sexo]]=$B94,IF(DATOS_[[AGRUP. VALOR. PTO.]:[AGRUP. VALOR. PTO.]]=$B93,IF(DATOS_[[Check Periodo Ref.]:[Check Periodo Ref.]]="Dentro",DATOS_[Conc.Sal.27]))))),
0)</f>
        <v>0</v>
      </c>
      <c r="AG94" s="111">
        <f t="array" ref="AG94">IFERROR(
MEDIAN((IF(DATOS_[[Sexo]:[Sexo]]=$B94,IF(DATOS_[[AGRUP. VALOR. PTO.]:[AGRUP. VALOR. PTO.]]=$B93,IF(DATOS_[[Check Periodo Ref.]:[Check Periodo Ref.]]="Dentro",DATOS_[Conc.Sal.28]))))),
0)</f>
        <v>0</v>
      </c>
      <c r="AH94" s="111">
        <f t="array" ref="AH94">IFERROR(
MEDIAN((IF(DATOS_[[Sexo]:[Sexo]]=$B94,IF(DATOS_[[AGRUP. VALOR. PTO.]:[AGRUP. VALOR. PTO.]]=$B93,IF(DATOS_[[Check Periodo Ref.]:[Check Periodo Ref.]]="Dentro",DATOS_[Conc.Sal.29]))))),
0)</f>
        <v>0</v>
      </c>
      <c r="AI94" s="111">
        <f t="array" ref="AI94">IFERROR(
MEDIAN((IF(DATOS_[[Sexo]:[Sexo]]=$B94,IF(DATOS_[[AGRUP. VALOR. PTO.]:[AGRUP. VALOR. PTO.]]=$B93,IF(DATOS_[[Check Periodo Ref.]:[Check Periodo Ref.]]="Dentro",DATOS_[Conc.Sal.30]))))),
0)</f>
        <v>0</v>
      </c>
      <c r="AJ94" s="112">
        <f t="array" ref="AJ94">IFERROR(
MEDIAN(IF(DATOS_[Sexo]=$B94,IF(DATOS_[AGRUP. VALOR. PTO.]=$B93,IF(DATOS_[Check Periodo Ref.]="Dentro",DATOS_[Tot COMPL.SAL Ef],FALSE)))),
0)</f>
        <v>0</v>
      </c>
      <c r="AK94" s="113">
        <f t="array" ref="AK94">IFERROR(
MEDIAN(IF(DATOS_[Sexo]=$B94,IF(DATOS_[AGRUP. VALOR. PTO.]=$B93,IF(DATOS_[Check Periodo Ref.]="Dentro",DATOS_[TOTAL SALARIO Ef],FALSE)))),
0)</f>
        <v>0</v>
      </c>
      <c r="AL94" s="114">
        <f t="array" ref="AL94">IFERROR(
MEDIAN((IF(DATOS_[[Sexo]:[Sexo]]=$B94,IF(DATOS_[[AGRUP. VALOR. PTO.]:[AGRUP. VALOR. PTO.]]=$B93,IF(DATOS_[[Check Periodo Ref.]:[Check Periodo Ref.]]="Dentro",DATOS_[C.Extra.01]))))),
0)</f>
        <v>0</v>
      </c>
      <c r="AM94" s="114">
        <f t="array" ref="AM94">IFERROR(
MEDIAN((IF(DATOS_[[Sexo]:[Sexo]]=$B94,IF(DATOS_[[AGRUP. VALOR. PTO.]:[AGRUP. VALOR. PTO.]]=$B93,IF(DATOS_[[Check Periodo Ref.]:[Check Periodo Ref.]]="Dentro",DATOS_[C.Extra.02]))))),
0)</f>
        <v>0</v>
      </c>
      <c r="AN94" s="114">
        <f t="array" ref="AN94">IFERROR(
MEDIAN((IF(DATOS_[[Sexo]:[Sexo]]=$B94,IF(DATOS_[[AGRUP. VALOR. PTO.]:[AGRUP. VALOR. PTO.]]=$B93,IF(DATOS_[[Check Periodo Ref.]:[Check Periodo Ref.]]="Dentro",DATOS_[C.Extra.03]))))),
0)</f>
        <v>0</v>
      </c>
      <c r="AO94" s="114">
        <f t="array" ref="AO94">IFERROR(
MEDIAN((IF(DATOS_[[Sexo]:[Sexo]]=$B94,IF(DATOS_[[AGRUP. VALOR. PTO.]:[AGRUP. VALOR. PTO.]]=$B93,IF(DATOS_[[Check Periodo Ref.]:[Check Periodo Ref.]]="Dentro",DATOS_[C.Extra.04]))))),
0)</f>
        <v>0</v>
      </c>
      <c r="AP94" s="114">
        <f t="array" ref="AP94">IFERROR(
MEDIAN((IF(DATOS_[[Sexo]:[Sexo]]=$B94,IF(DATOS_[[AGRUP. VALOR. PTO.]:[AGRUP. VALOR. PTO.]]=$B93,IF(DATOS_[[Check Periodo Ref.]:[Check Periodo Ref.]]="Dentro",DATOS_[C.Extra.05]))))),
0)</f>
        <v>0</v>
      </c>
      <c r="AQ94" s="115">
        <f t="array" ref="AQ94">IFERROR(
MEDIAN(IF(DATOS_[Sexo]=$B94,IF(DATOS_[AGRUP. VALOR. PTO.]=$B93,IF(DATOS_[Check Periodo Ref.]="Dentro",DATOS_[Tot Extrasalarial Ef],FALSE)))),
0)</f>
        <v>0</v>
      </c>
      <c r="AR94" s="116">
        <f t="array" ref="AR94">IFERROR(
MEDIAN(IF(DATOS_[Sexo]=$B94,IF(DATOS_[AGRUP. VALOR. PTO.]=$B93,IF(DATOS_[Check Periodo Ref.]="Dentro",DATOS_[TOTAL Retrib Ef],FALSE)))),
0)</f>
        <v>0</v>
      </c>
    </row>
    <row r="95" spans="1:44" x14ac:dyDescent="0.3">
      <c r="A95" s="42" t="str">
        <f t="shared" ref="A95" si="110">+A94</f>
        <v>[ocultar]</v>
      </c>
      <c r="B95" s="34" t="s">
        <v>163</v>
      </c>
      <c r="C95" s="33">
        <f t="array" ref="C95">SUM(IF($B95=DATOS_[Sexo],
IF($B93=DATOS_[AGRUP. VALOR. PTO.],
IF("Dentro"=DATOS_[Check Periodo Ref.],
1/(COUNTIFS(DATOS_[Sexo],$B95,DATOS_[AGRUP. VALOR. PTO.],$B93,DATOS_[Check Periodo Ref.],"Dentro",DATOS_[id],DATOS_[id]))))))</f>
        <v>0</v>
      </c>
      <c r="D95" s="35">
        <f>COUNTIFS(DATOS_[AGRUP. VALOR. PTO.],$B93,DATOS_[Sexo],$B95,DATOS_[Check Periodo Ref.],"Dentro")</f>
        <v>0</v>
      </c>
      <c r="E95" s="110">
        <f t="array" ref="E95">IFERROR(
MEDIAN(IF(DATOS_[Sexo]=$B95,IF(DATOS_[AGRUP. VALOR. PTO.]=$B93,IF(DATOS_[Check Periodo Ref.]="Dentro",DATOS_[SALARIO BASE Ef],FALSE)))),
0)</f>
        <v>0</v>
      </c>
      <c r="F95" s="111">
        <f t="array" ref="F95">IFERROR(
MEDIAN((IF(DATOS_[[Sexo]:[Sexo]]=$B95,IF(DATOS_[[AGRUP. VALOR. PTO.]:[AGRUP. VALOR. PTO.]]=$B93,IF(DATOS_[[Check Periodo Ref.]:[Check Periodo Ref.]]="Dentro",DATOS_[Conc.Sal.01]))))),
0)</f>
        <v>0</v>
      </c>
      <c r="G95" s="111">
        <f t="array" ref="G95">IFERROR(
MEDIAN((IF(DATOS_[[Sexo]:[Sexo]]=$B95,IF(DATOS_[[AGRUP. VALOR. PTO.]:[AGRUP. VALOR. PTO.]]=$B93,IF(DATOS_[[Check Periodo Ref.]:[Check Periodo Ref.]]="Dentro",DATOS_[Conc.Sal.02]))))),
0)</f>
        <v>0</v>
      </c>
      <c r="H95" s="111">
        <f t="array" ref="H95">IFERROR(
MEDIAN((IF(DATOS_[[Sexo]:[Sexo]]=$B95,IF(DATOS_[[AGRUP. VALOR. PTO.]:[AGRUP. VALOR. PTO.]]=$B93,IF(DATOS_[[Check Periodo Ref.]:[Check Periodo Ref.]]="Dentro",DATOS_[Conc.Sal.03]))))),
0)</f>
        <v>0</v>
      </c>
      <c r="I95" s="111">
        <f t="array" ref="I95">IFERROR(
MEDIAN((IF(DATOS_[[Sexo]:[Sexo]]=$B95,IF(DATOS_[[AGRUP. VALOR. PTO.]:[AGRUP. VALOR. PTO.]]=$B93,IF(DATOS_[[Check Periodo Ref.]:[Check Periodo Ref.]]="Dentro",DATOS_[Conc.Sal.04]))))),
0)</f>
        <v>0</v>
      </c>
      <c r="J95" s="111">
        <f t="array" ref="J95">IFERROR(
MEDIAN((IF(DATOS_[[Sexo]:[Sexo]]=$B95,IF(DATOS_[[AGRUP. VALOR. PTO.]:[AGRUP. VALOR. PTO.]]=$B93,IF(DATOS_[[Check Periodo Ref.]:[Check Periodo Ref.]]="Dentro",DATOS_[Conc.Sal.05]))))),
0)</f>
        <v>0</v>
      </c>
      <c r="K95" s="111">
        <f t="array" ref="K95">IFERROR(
MEDIAN((IF(DATOS_[[Sexo]:[Sexo]]=$B95,IF(DATOS_[[AGRUP. VALOR. PTO.]:[AGRUP. VALOR. PTO.]]=$B93,IF(DATOS_[[Check Periodo Ref.]:[Check Periodo Ref.]]="Dentro",DATOS_[Conc.Sal.06]))))),
0)</f>
        <v>0</v>
      </c>
      <c r="L95" s="111">
        <f t="array" ref="L95">IFERROR(
MEDIAN((IF(DATOS_[[Sexo]:[Sexo]]=$B95,IF(DATOS_[[AGRUP. VALOR. PTO.]:[AGRUP. VALOR. PTO.]]=$B93,IF(DATOS_[[Check Periodo Ref.]:[Check Periodo Ref.]]="Dentro",DATOS_[Conc.Sal.07]))))),
0)</f>
        <v>0</v>
      </c>
      <c r="M95" s="111">
        <f t="array" ref="M95">IFERROR(
MEDIAN((IF(DATOS_[[Sexo]:[Sexo]]=$B95,IF(DATOS_[[AGRUP. VALOR. PTO.]:[AGRUP. VALOR. PTO.]]=$B93,IF(DATOS_[[Check Periodo Ref.]:[Check Periodo Ref.]]="Dentro",DATOS_[Conc.Sal.08]))))),
0)</f>
        <v>0</v>
      </c>
      <c r="N95" s="111">
        <f t="array" ref="N95">IFERROR(
MEDIAN((IF(DATOS_[[Sexo]:[Sexo]]=$B95,IF(DATOS_[[AGRUP. VALOR. PTO.]:[AGRUP. VALOR. PTO.]]=$B93,IF(DATOS_[[Check Periodo Ref.]:[Check Periodo Ref.]]="Dentro",DATOS_[Conc.Sal.09]))))),
0)</f>
        <v>0</v>
      </c>
      <c r="O95" s="111">
        <f t="array" ref="O95">IFERROR(
MEDIAN((IF(DATOS_[[Sexo]:[Sexo]]=$B95,IF(DATOS_[[AGRUP. VALOR. PTO.]:[AGRUP. VALOR. PTO.]]=$B93,IF(DATOS_[[Check Periodo Ref.]:[Check Periodo Ref.]]="Dentro",DATOS_[Conc.Sal.10]))))),
0)</f>
        <v>0</v>
      </c>
      <c r="P95" s="111">
        <f t="array" ref="P95">IFERROR(
MEDIAN((IF(DATOS_[[Sexo]:[Sexo]]=$B95,IF(DATOS_[[AGRUP. VALOR. PTO.]:[AGRUP. VALOR. PTO.]]=$B93,IF(DATOS_[[Check Periodo Ref.]:[Check Periodo Ref.]]="Dentro",DATOS_[Conc.Sal.11]))))),
0)</f>
        <v>0</v>
      </c>
      <c r="Q95" s="111">
        <f t="array" ref="Q95">IFERROR(
MEDIAN((IF(DATOS_[[Sexo]:[Sexo]]=$B95,IF(DATOS_[[AGRUP. VALOR. PTO.]:[AGRUP. VALOR. PTO.]]=$B93,IF(DATOS_[[Check Periodo Ref.]:[Check Periodo Ref.]]="Dentro",DATOS_[Conc.Sal.12]))))),
0)</f>
        <v>0</v>
      </c>
      <c r="R95" s="111">
        <f t="array" ref="R95">IFERROR(
MEDIAN((IF(DATOS_[[Sexo]:[Sexo]]=$B95,IF(DATOS_[[AGRUP. VALOR. PTO.]:[AGRUP. VALOR. PTO.]]=$B93,IF(DATOS_[[Check Periodo Ref.]:[Check Periodo Ref.]]="Dentro",DATOS_[Conc.Sal.13]))))),
0)</f>
        <v>0</v>
      </c>
      <c r="S95" s="111">
        <f t="array" ref="S95">IFERROR(
MEDIAN((IF(DATOS_[[Sexo]:[Sexo]]=$B95,IF(DATOS_[[AGRUP. VALOR. PTO.]:[AGRUP. VALOR. PTO.]]=$B93,IF(DATOS_[[Check Periodo Ref.]:[Check Periodo Ref.]]="Dentro",DATOS_[Conc.Sal.14]))))),
0)</f>
        <v>0</v>
      </c>
      <c r="T95" s="111">
        <f t="array" ref="T95">IFERROR(
MEDIAN((IF(DATOS_[[Sexo]:[Sexo]]=$B95,IF(DATOS_[[AGRUP. VALOR. PTO.]:[AGRUP. VALOR. PTO.]]=$B93,IF(DATOS_[[Check Periodo Ref.]:[Check Periodo Ref.]]="Dentro",DATOS_[Conc.Sal.15]))))),
0)</f>
        <v>0</v>
      </c>
      <c r="U95" s="111">
        <f t="array" ref="U95">IFERROR(
MEDIAN((IF(DATOS_[[Sexo]:[Sexo]]=$B95,IF(DATOS_[[AGRUP. VALOR. PTO.]:[AGRUP. VALOR. PTO.]]=$B93,IF(DATOS_[[Check Periodo Ref.]:[Check Periodo Ref.]]="Dentro",DATOS_[Conc.Sal.16]))))),
0)</f>
        <v>0</v>
      </c>
      <c r="V95" s="111">
        <f t="array" ref="V95">IFERROR(
MEDIAN((IF(DATOS_[[Sexo]:[Sexo]]=$B95,IF(DATOS_[[AGRUP. VALOR. PTO.]:[AGRUP. VALOR. PTO.]]=$B93,IF(DATOS_[[Check Periodo Ref.]:[Check Periodo Ref.]]="Dentro",DATOS_[Conc.Sal.17]))))),
0)</f>
        <v>0</v>
      </c>
      <c r="W95" s="111">
        <f t="array" ref="W95">IFERROR(
MEDIAN((IF(DATOS_[[Sexo]:[Sexo]]=$B95,IF(DATOS_[[AGRUP. VALOR. PTO.]:[AGRUP. VALOR. PTO.]]=$B93,IF(DATOS_[[Check Periodo Ref.]:[Check Periodo Ref.]]="Dentro",DATOS_[Conc.Sal.18]))))),
0)</f>
        <v>0</v>
      </c>
      <c r="X95" s="111">
        <f t="array" ref="X95">IFERROR(
MEDIAN((IF(DATOS_[[Sexo]:[Sexo]]=$B95,IF(DATOS_[[AGRUP. VALOR. PTO.]:[AGRUP. VALOR. PTO.]]=$B93,IF(DATOS_[[Check Periodo Ref.]:[Check Periodo Ref.]]="Dentro",DATOS_[Conc.Sal.19]))))),
0)</f>
        <v>0</v>
      </c>
      <c r="Y95" s="111">
        <f t="array" ref="Y95">IFERROR(
MEDIAN((IF(DATOS_[[Sexo]:[Sexo]]=$B95,IF(DATOS_[[AGRUP. VALOR. PTO.]:[AGRUP. VALOR. PTO.]]=$B93,IF(DATOS_[[Check Periodo Ref.]:[Check Periodo Ref.]]="Dentro",DATOS_[Conc.Sal.20]))))),
0)</f>
        <v>0</v>
      </c>
      <c r="Z95" s="111">
        <f t="array" ref="Z95">IFERROR(
MEDIAN((IF(DATOS_[[Sexo]:[Sexo]]=$B95,IF(DATOS_[[AGRUP. VALOR. PTO.]:[AGRUP. VALOR. PTO.]]=$B93,IF(DATOS_[[Check Periodo Ref.]:[Check Periodo Ref.]]="Dentro",DATOS_[Conc.Sal.21]))))),
0)</f>
        <v>0</v>
      </c>
      <c r="AA95" s="111">
        <f t="array" ref="AA95">IFERROR(
MEDIAN((IF(DATOS_[[Sexo]:[Sexo]]=$B95,IF(DATOS_[[AGRUP. VALOR. PTO.]:[AGRUP. VALOR. PTO.]]=$B93,IF(DATOS_[[Check Periodo Ref.]:[Check Periodo Ref.]]="Dentro",DATOS_[Conc.Sal.22]))))),
0)</f>
        <v>0</v>
      </c>
      <c r="AB95" s="111">
        <f t="array" ref="AB95">IFERROR(
MEDIAN((IF(DATOS_[[Sexo]:[Sexo]]=$B95,IF(DATOS_[[AGRUP. VALOR. PTO.]:[AGRUP. VALOR. PTO.]]=$B93,IF(DATOS_[[Check Periodo Ref.]:[Check Periodo Ref.]]="Dentro",DATOS_[Conc.Sal.23]))))),
0)</f>
        <v>0</v>
      </c>
      <c r="AC95" s="111">
        <f t="array" ref="AC95">IFERROR(
MEDIAN((IF(DATOS_[[Sexo]:[Sexo]]=$B95,IF(DATOS_[[AGRUP. VALOR. PTO.]:[AGRUP. VALOR. PTO.]]=$B93,IF(DATOS_[[Check Periodo Ref.]:[Check Periodo Ref.]]="Dentro",DATOS_[Conc.Sal.24]))))),
0)</f>
        <v>0</v>
      </c>
      <c r="AD95" s="111">
        <f t="array" ref="AD95">IFERROR(
MEDIAN((IF(DATOS_[[Sexo]:[Sexo]]=$B95,IF(DATOS_[[AGRUP. VALOR. PTO.]:[AGRUP. VALOR. PTO.]]=$B93,IF(DATOS_[[Check Periodo Ref.]:[Check Periodo Ref.]]="Dentro",DATOS_[Conc.Sal.25]))))),
0)</f>
        <v>0</v>
      </c>
      <c r="AE95" s="111">
        <f t="array" ref="AE95">IFERROR(
MEDIAN((IF(DATOS_[[Sexo]:[Sexo]]=$B95,IF(DATOS_[[AGRUP. VALOR. PTO.]:[AGRUP. VALOR. PTO.]]=$B93,IF(DATOS_[[Check Periodo Ref.]:[Check Periodo Ref.]]="Dentro",DATOS_[Conc.Sal.26]))))),
0)</f>
        <v>0</v>
      </c>
      <c r="AF95" s="111">
        <f t="array" ref="AF95">IFERROR(
MEDIAN((IF(DATOS_[[Sexo]:[Sexo]]=$B95,IF(DATOS_[[AGRUP. VALOR. PTO.]:[AGRUP. VALOR. PTO.]]=$B93,IF(DATOS_[[Check Periodo Ref.]:[Check Periodo Ref.]]="Dentro",DATOS_[Conc.Sal.27]))))),
0)</f>
        <v>0</v>
      </c>
      <c r="AG95" s="111">
        <f t="array" ref="AG95">IFERROR(
MEDIAN((IF(DATOS_[[Sexo]:[Sexo]]=$B95,IF(DATOS_[[AGRUP. VALOR. PTO.]:[AGRUP. VALOR. PTO.]]=$B93,IF(DATOS_[[Check Periodo Ref.]:[Check Periodo Ref.]]="Dentro",DATOS_[Conc.Sal.28]))))),
0)</f>
        <v>0</v>
      </c>
      <c r="AH95" s="111">
        <f t="array" ref="AH95">IFERROR(
MEDIAN((IF(DATOS_[[Sexo]:[Sexo]]=$B95,IF(DATOS_[[AGRUP. VALOR. PTO.]:[AGRUP. VALOR. PTO.]]=$B93,IF(DATOS_[[Check Periodo Ref.]:[Check Periodo Ref.]]="Dentro",DATOS_[Conc.Sal.29]))))),
0)</f>
        <v>0</v>
      </c>
      <c r="AI95" s="111">
        <f t="array" ref="AI95">IFERROR(
MEDIAN((IF(DATOS_[[Sexo]:[Sexo]]=$B95,IF(DATOS_[[AGRUP. VALOR. PTO.]:[AGRUP. VALOR. PTO.]]=$B93,IF(DATOS_[[Check Periodo Ref.]:[Check Periodo Ref.]]="Dentro",DATOS_[Conc.Sal.30]))))),
0)</f>
        <v>0</v>
      </c>
      <c r="AJ95" s="112">
        <f t="array" ref="AJ95">IFERROR(
MEDIAN(IF(DATOS_[Sexo]=$B95,IF(DATOS_[AGRUP. VALOR. PTO.]=$B93,IF(DATOS_[Check Periodo Ref.]="Dentro",DATOS_[Tot COMPL.SAL Ef],FALSE)))),
0)</f>
        <v>0</v>
      </c>
      <c r="AK95" s="113">
        <f t="array" ref="AK95">IFERROR(
MEDIAN(IF(DATOS_[Sexo]=$B95,IF(DATOS_[AGRUP. VALOR. PTO.]=$B93,IF(DATOS_[Check Periodo Ref.]="Dentro",DATOS_[TOTAL SALARIO Ef],FALSE)))),
0)</f>
        <v>0</v>
      </c>
      <c r="AL95" s="114">
        <f t="array" ref="AL95">IFERROR(
MEDIAN((IF(DATOS_[[Sexo]:[Sexo]]=$B95,IF(DATOS_[[AGRUP. VALOR. PTO.]:[AGRUP. VALOR. PTO.]]=$B93,IF(DATOS_[[Check Periodo Ref.]:[Check Periodo Ref.]]="Dentro",DATOS_[C.Extra.01]))))),
0)</f>
        <v>0</v>
      </c>
      <c r="AM95" s="114">
        <f t="array" ref="AM95">IFERROR(
MEDIAN((IF(DATOS_[[Sexo]:[Sexo]]=$B95,IF(DATOS_[[AGRUP. VALOR. PTO.]:[AGRUP. VALOR. PTO.]]=$B93,IF(DATOS_[[Check Periodo Ref.]:[Check Periodo Ref.]]="Dentro",DATOS_[C.Extra.02]))))),
0)</f>
        <v>0</v>
      </c>
      <c r="AN95" s="114">
        <f t="array" ref="AN95">IFERROR(
MEDIAN((IF(DATOS_[[Sexo]:[Sexo]]=$B95,IF(DATOS_[[AGRUP. VALOR. PTO.]:[AGRUP. VALOR. PTO.]]=$B93,IF(DATOS_[[Check Periodo Ref.]:[Check Periodo Ref.]]="Dentro",DATOS_[C.Extra.03]))))),
0)</f>
        <v>0</v>
      </c>
      <c r="AO95" s="114">
        <f t="array" ref="AO95">IFERROR(
MEDIAN((IF(DATOS_[[Sexo]:[Sexo]]=$B95,IF(DATOS_[[AGRUP. VALOR. PTO.]:[AGRUP. VALOR. PTO.]]=$B93,IF(DATOS_[[Check Periodo Ref.]:[Check Periodo Ref.]]="Dentro",DATOS_[C.Extra.04]))))),
0)</f>
        <v>0</v>
      </c>
      <c r="AP95" s="114">
        <f t="array" ref="AP95">IFERROR(
MEDIAN((IF(DATOS_[[Sexo]:[Sexo]]=$B95,IF(DATOS_[[AGRUP. VALOR. PTO.]:[AGRUP. VALOR. PTO.]]=$B93,IF(DATOS_[[Check Periodo Ref.]:[Check Periodo Ref.]]="Dentro",DATOS_[C.Extra.05]))))),
0)</f>
        <v>0</v>
      </c>
      <c r="AQ95" s="115">
        <f t="array" ref="AQ95">IFERROR(
MEDIAN(IF(DATOS_[Sexo]=$B95,IF(DATOS_[AGRUP. VALOR. PTO.]=$B93,IF(DATOS_[Check Periodo Ref.]="Dentro",DATOS_[Tot Extrasalarial Ef],FALSE)))),
0)</f>
        <v>0</v>
      </c>
      <c r="AR95" s="116">
        <f t="array" ref="AR95">IFERROR(
MEDIAN(IF(DATOS_[Sexo]=$B95,IF(DATOS_[AGRUP. VALOR. PTO.]=$B93,IF(DATOS_[Check Periodo Ref.]="Dentro",DATOS_[TOTAL Retrib Ef],FALSE)))),
0)</f>
        <v>0</v>
      </c>
    </row>
    <row r="96" spans="1:44" ht="17.25" thickBot="1" x14ac:dyDescent="0.35">
      <c r="A96" s="42" t="str">
        <f t="shared" ref="A96" si="111">+A97</f>
        <v>[ocultar]</v>
      </c>
      <c r="B96" s="40" t="s">
        <v>287</v>
      </c>
      <c r="C96" s="109"/>
      <c r="D96" s="41"/>
      <c r="E96" s="119" t="str">
        <f t="shared" ref="E96:AR96" si="112">IFERROR((E97-E98)/E97,"")</f>
        <v/>
      </c>
      <c r="F96" s="123" t="str">
        <f t="shared" si="112"/>
        <v/>
      </c>
      <c r="G96" s="123" t="str">
        <f t="shared" si="112"/>
        <v/>
      </c>
      <c r="H96" s="123" t="str">
        <f t="shared" si="112"/>
        <v/>
      </c>
      <c r="I96" s="123" t="str">
        <f t="shared" si="112"/>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2" t="str">
        <f t="shared" si="112"/>
        <v/>
      </c>
      <c r="W96" s="122" t="str">
        <f t="shared" si="112"/>
        <v/>
      </c>
      <c r="X96" s="122" t="str">
        <f t="shared" si="112"/>
        <v/>
      </c>
      <c r="Y96" s="122"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4" t="str">
        <f t="shared" si="112"/>
        <v/>
      </c>
      <c r="AK96" s="128" t="str">
        <f t="shared" si="112"/>
        <v/>
      </c>
      <c r="AL96" s="125" t="str">
        <f t="shared" si="112"/>
        <v/>
      </c>
      <c r="AM96" s="125" t="str">
        <f t="shared" si="112"/>
        <v/>
      </c>
      <c r="AN96" s="125" t="str">
        <f t="shared" si="112"/>
        <v/>
      </c>
      <c r="AO96" s="125" t="str">
        <f t="shared" si="112"/>
        <v/>
      </c>
      <c r="AP96" s="125" t="str">
        <f t="shared" si="112"/>
        <v/>
      </c>
      <c r="AQ96" s="126" t="str">
        <f t="shared" si="112"/>
        <v/>
      </c>
      <c r="AR96" s="127" t="str">
        <f t="shared" si="112"/>
        <v/>
      </c>
    </row>
    <row r="97" spans="1:44" x14ac:dyDescent="0.3">
      <c r="A97" s="42" t="str">
        <f t="shared" ref="A97" si="113">+IF(C97+C98=0,"[ocultar]","")</f>
        <v>[ocultar]</v>
      </c>
      <c r="B97" s="34" t="s">
        <v>162</v>
      </c>
      <c r="C97" s="33">
        <f t="array" ref="C97">SUM(IF($B97=DATOS_[Sexo],
IF($B96=DATOS_[AGRUP. VALOR. PTO.],
IF("Dentro"=DATOS_[Check Periodo Ref.],
1/(COUNTIFS(DATOS_[Sexo],$B97,DATOS_[AGRUP. VALOR. PTO.],$B96,DATOS_[Check Periodo Ref.],"Dentro",DATOS_[id],DATOS_[id]))))))</f>
        <v>0</v>
      </c>
      <c r="D97" s="35">
        <f>COUNTIFS(DATOS_[AGRUP. VALOR. PTO.],$B96,DATOS_[Sexo],$B97,DATOS_[Check Periodo Ref.],"Dentro")</f>
        <v>0</v>
      </c>
      <c r="E97" s="110">
        <f t="array" ref="E97">IFERROR(
MEDIAN(IF(DATOS_[Sexo]=$B97,IF(DATOS_[AGRUP. VALOR. PTO.]=$B96,IF(DATOS_[Check Periodo Ref.]="Dentro",DATOS_[SALARIO BASE Ef],FALSE)))),
0)</f>
        <v>0</v>
      </c>
      <c r="F97" s="111">
        <f t="array" ref="F97">IFERROR(
MEDIAN((IF(DATOS_[[Sexo]:[Sexo]]=$B97,IF(DATOS_[[AGRUP. VALOR. PTO.]:[AGRUP. VALOR. PTO.]]=$B96,IF(DATOS_[[Check Periodo Ref.]:[Check Periodo Ref.]]="Dentro",DATOS_[Conc.Sal.01]))))),
0)</f>
        <v>0</v>
      </c>
      <c r="G97" s="111">
        <f t="array" ref="G97">IFERROR(
MEDIAN((IF(DATOS_[[Sexo]:[Sexo]]=$B97,IF(DATOS_[[AGRUP. VALOR. PTO.]:[AGRUP. VALOR. PTO.]]=$B96,IF(DATOS_[[Check Periodo Ref.]:[Check Periodo Ref.]]="Dentro",DATOS_[Conc.Sal.02]))))),
0)</f>
        <v>0</v>
      </c>
      <c r="H97" s="111">
        <f t="array" ref="H97">IFERROR(
MEDIAN((IF(DATOS_[[Sexo]:[Sexo]]=$B97,IF(DATOS_[[AGRUP. VALOR. PTO.]:[AGRUP. VALOR. PTO.]]=$B96,IF(DATOS_[[Check Periodo Ref.]:[Check Periodo Ref.]]="Dentro",DATOS_[Conc.Sal.03]))))),
0)</f>
        <v>0</v>
      </c>
      <c r="I97" s="111">
        <f t="array" ref="I97">IFERROR(
MEDIAN((IF(DATOS_[[Sexo]:[Sexo]]=$B97,IF(DATOS_[[AGRUP. VALOR. PTO.]:[AGRUP. VALOR. PTO.]]=$B96,IF(DATOS_[[Check Periodo Ref.]:[Check Periodo Ref.]]="Dentro",DATOS_[Conc.Sal.04]))))),
0)</f>
        <v>0</v>
      </c>
      <c r="J97" s="111">
        <f t="array" ref="J97">IFERROR(
MEDIAN((IF(DATOS_[[Sexo]:[Sexo]]=$B97,IF(DATOS_[[AGRUP. VALOR. PTO.]:[AGRUP. VALOR. PTO.]]=$B96,IF(DATOS_[[Check Periodo Ref.]:[Check Periodo Ref.]]="Dentro",DATOS_[Conc.Sal.05]))))),
0)</f>
        <v>0</v>
      </c>
      <c r="K97" s="111">
        <f t="array" ref="K97">IFERROR(
MEDIAN((IF(DATOS_[[Sexo]:[Sexo]]=$B97,IF(DATOS_[[AGRUP. VALOR. PTO.]:[AGRUP. VALOR. PTO.]]=$B96,IF(DATOS_[[Check Periodo Ref.]:[Check Periodo Ref.]]="Dentro",DATOS_[Conc.Sal.06]))))),
0)</f>
        <v>0</v>
      </c>
      <c r="L97" s="111">
        <f t="array" ref="L97">IFERROR(
MEDIAN((IF(DATOS_[[Sexo]:[Sexo]]=$B97,IF(DATOS_[[AGRUP. VALOR. PTO.]:[AGRUP. VALOR. PTO.]]=$B96,IF(DATOS_[[Check Periodo Ref.]:[Check Periodo Ref.]]="Dentro",DATOS_[Conc.Sal.07]))))),
0)</f>
        <v>0</v>
      </c>
      <c r="M97" s="111">
        <f t="array" ref="M97">IFERROR(
MEDIAN((IF(DATOS_[[Sexo]:[Sexo]]=$B97,IF(DATOS_[[AGRUP. VALOR. PTO.]:[AGRUP. VALOR. PTO.]]=$B96,IF(DATOS_[[Check Periodo Ref.]:[Check Periodo Ref.]]="Dentro",DATOS_[Conc.Sal.08]))))),
0)</f>
        <v>0</v>
      </c>
      <c r="N97" s="111">
        <f t="array" ref="N97">IFERROR(
MEDIAN((IF(DATOS_[[Sexo]:[Sexo]]=$B97,IF(DATOS_[[AGRUP. VALOR. PTO.]:[AGRUP. VALOR. PTO.]]=$B96,IF(DATOS_[[Check Periodo Ref.]:[Check Periodo Ref.]]="Dentro",DATOS_[Conc.Sal.09]))))),
0)</f>
        <v>0</v>
      </c>
      <c r="O97" s="111">
        <f t="array" ref="O97">IFERROR(
MEDIAN((IF(DATOS_[[Sexo]:[Sexo]]=$B97,IF(DATOS_[[AGRUP. VALOR. PTO.]:[AGRUP. VALOR. PTO.]]=$B96,IF(DATOS_[[Check Periodo Ref.]:[Check Periodo Ref.]]="Dentro",DATOS_[Conc.Sal.10]))))),
0)</f>
        <v>0</v>
      </c>
      <c r="P97" s="111">
        <f t="array" ref="P97">IFERROR(
MEDIAN((IF(DATOS_[[Sexo]:[Sexo]]=$B97,IF(DATOS_[[AGRUP. VALOR. PTO.]:[AGRUP. VALOR. PTO.]]=$B96,IF(DATOS_[[Check Periodo Ref.]:[Check Periodo Ref.]]="Dentro",DATOS_[Conc.Sal.11]))))),
0)</f>
        <v>0</v>
      </c>
      <c r="Q97" s="111">
        <f t="array" ref="Q97">IFERROR(
MEDIAN((IF(DATOS_[[Sexo]:[Sexo]]=$B97,IF(DATOS_[[AGRUP. VALOR. PTO.]:[AGRUP. VALOR. PTO.]]=$B96,IF(DATOS_[[Check Periodo Ref.]:[Check Periodo Ref.]]="Dentro",DATOS_[Conc.Sal.12]))))),
0)</f>
        <v>0</v>
      </c>
      <c r="R97" s="111">
        <f t="array" ref="R97">IFERROR(
MEDIAN((IF(DATOS_[[Sexo]:[Sexo]]=$B97,IF(DATOS_[[AGRUP. VALOR. PTO.]:[AGRUP. VALOR. PTO.]]=$B96,IF(DATOS_[[Check Periodo Ref.]:[Check Periodo Ref.]]="Dentro",DATOS_[Conc.Sal.13]))))),
0)</f>
        <v>0</v>
      </c>
      <c r="S97" s="111">
        <f t="array" ref="S97">IFERROR(
MEDIAN((IF(DATOS_[[Sexo]:[Sexo]]=$B97,IF(DATOS_[[AGRUP. VALOR. PTO.]:[AGRUP. VALOR. PTO.]]=$B96,IF(DATOS_[[Check Periodo Ref.]:[Check Periodo Ref.]]="Dentro",DATOS_[Conc.Sal.14]))))),
0)</f>
        <v>0</v>
      </c>
      <c r="T97" s="111">
        <f t="array" ref="T97">IFERROR(
MEDIAN((IF(DATOS_[[Sexo]:[Sexo]]=$B97,IF(DATOS_[[AGRUP. VALOR. PTO.]:[AGRUP. VALOR. PTO.]]=$B96,IF(DATOS_[[Check Periodo Ref.]:[Check Periodo Ref.]]="Dentro",DATOS_[Conc.Sal.15]))))),
0)</f>
        <v>0</v>
      </c>
      <c r="U97" s="111">
        <f t="array" ref="U97">IFERROR(
MEDIAN((IF(DATOS_[[Sexo]:[Sexo]]=$B97,IF(DATOS_[[AGRUP. VALOR. PTO.]:[AGRUP. VALOR. PTO.]]=$B96,IF(DATOS_[[Check Periodo Ref.]:[Check Periodo Ref.]]="Dentro",DATOS_[Conc.Sal.16]))))),
0)</f>
        <v>0</v>
      </c>
      <c r="V97" s="111">
        <f t="array" ref="V97">IFERROR(
MEDIAN((IF(DATOS_[[Sexo]:[Sexo]]=$B97,IF(DATOS_[[AGRUP. VALOR. PTO.]:[AGRUP. VALOR. PTO.]]=$B96,IF(DATOS_[[Check Periodo Ref.]:[Check Periodo Ref.]]="Dentro",DATOS_[Conc.Sal.17]))))),
0)</f>
        <v>0</v>
      </c>
      <c r="W97" s="111">
        <f t="array" ref="W97">IFERROR(
MEDIAN((IF(DATOS_[[Sexo]:[Sexo]]=$B97,IF(DATOS_[[AGRUP. VALOR. PTO.]:[AGRUP. VALOR. PTO.]]=$B96,IF(DATOS_[[Check Periodo Ref.]:[Check Periodo Ref.]]="Dentro",DATOS_[Conc.Sal.18]))))),
0)</f>
        <v>0</v>
      </c>
      <c r="X97" s="111">
        <f t="array" ref="X97">IFERROR(
MEDIAN((IF(DATOS_[[Sexo]:[Sexo]]=$B97,IF(DATOS_[[AGRUP. VALOR. PTO.]:[AGRUP. VALOR. PTO.]]=$B96,IF(DATOS_[[Check Periodo Ref.]:[Check Periodo Ref.]]="Dentro",DATOS_[Conc.Sal.19]))))),
0)</f>
        <v>0</v>
      </c>
      <c r="Y97" s="111">
        <f t="array" ref="Y97">IFERROR(
MEDIAN((IF(DATOS_[[Sexo]:[Sexo]]=$B97,IF(DATOS_[[AGRUP. VALOR. PTO.]:[AGRUP. VALOR. PTO.]]=$B96,IF(DATOS_[[Check Periodo Ref.]:[Check Periodo Ref.]]="Dentro",DATOS_[Conc.Sal.20]))))),
0)</f>
        <v>0</v>
      </c>
      <c r="Z97" s="111">
        <f t="array" ref="Z97">IFERROR(
MEDIAN((IF(DATOS_[[Sexo]:[Sexo]]=$B97,IF(DATOS_[[AGRUP. VALOR. PTO.]:[AGRUP. VALOR. PTO.]]=$B96,IF(DATOS_[[Check Periodo Ref.]:[Check Periodo Ref.]]="Dentro",DATOS_[Conc.Sal.21]))))),
0)</f>
        <v>0</v>
      </c>
      <c r="AA97" s="111">
        <f t="array" ref="AA97">IFERROR(
MEDIAN((IF(DATOS_[[Sexo]:[Sexo]]=$B97,IF(DATOS_[[AGRUP. VALOR. PTO.]:[AGRUP. VALOR. PTO.]]=$B96,IF(DATOS_[[Check Periodo Ref.]:[Check Periodo Ref.]]="Dentro",DATOS_[Conc.Sal.22]))))),
0)</f>
        <v>0</v>
      </c>
      <c r="AB97" s="111">
        <f t="array" ref="AB97">IFERROR(
MEDIAN((IF(DATOS_[[Sexo]:[Sexo]]=$B97,IF(DATOS_[[AGRUP. VALOR. PTO.]:[AGRUP. VALOR. PTO.]]=$B96,IF(DATOS_[[Check Periodo Ref.]:[Check Periodo Ref.]]="Dentro",DATOS_[Conc.Sal.23]))))),
0)</f>
        <v>0</v>
      </c>
      <c r="AC97" s="111">
        <f t="array" ref="AC97">IFERROR(
MEDIAN((IF(DATOS_[[Sexo]:[Sexo]]=$B97,IF(DATOS_[[AGRUP. VALOR. PTO.]:[AGRUP. VALOR. PTO.]]=$B96,IF(DATOS_[[Check Periodo Ref.]:[Check Periodo Ref.]]="Dentro",DATOS_[Conc.Sal.24]))))),
0)</f>
        <v>0</v>
      </c>
      <c r="AD97" s="111">
        <f t="array" ref="AD97">IFERROR(
MEDIAN((IF(DATOS_[[Sexo]:[Sexo]]=$B97,IF(DATOS_[[AGRUP. VALOR. PTO.]:[AGRUP. VALOR. PTO.]]=$B96,IF(DATOS_[[Check Periodo Ref.]:[Check Periodo Ref.]]="Dentro",DATOS_[Conc.Sal.25]))))),
0)</f>
        <v>0</v>
      </c>
      <c r="AE97" s="111">
        <f t="array" ref="AE97">IFERROR(
MEDIAN((IF(DATOS_[[Sexo]:[Sexo]]=$B97,IF(DATOS_[[AGRUP. VALOR. PTO.]:[AGRUP. VALOR. PTO.]]=$B96,IF(DATOS_[[Check Periodo Ref.]:[Check Periodo Ref.]]="Dentro",DATOS_[Conc.Sal.26]))))),
0)</f>
        <v>0</v>
      </c>
      <c r="AF97" s="111">
        <f t="array" ref="AF97">IFERROR(
MEDIAN((IF(DATOS_[[Sexo]:[Sexo]]=$B97,IF(DATOS_[[AGRUP. VALOR. PTO.]:[AGRUP. VALOR. PTO.]]=$B96,IF(DATOS_[[Check Periodo Ref.]:[Check Periodo Ref.]]="Dentro",DATOS_[Conc.Sal.27]))))),
0)</f>
        <v>0</v>
      </c>
      <c r="AG97" s="111">
        <f t="array" ref="AG97">IFERROR(
MEDIAN((IF(DATOS_[[Sexo]:[Sexo]]=$B97,IF(DATOS_[[AGRUP. VALOR. PTO.]:[AGRUP. VALOR. PTO.]]=$B96,IF(DATOS_[[Check Periodo Ref.]:[Check Periodo Ref.]]="Dentro",DATOS_[Conc.Sal.28]))))),
0)</f>
        <v>0</v>
      </c>
      <c r="AH97" s="111">
        <f t="array" ref="AH97">IFERROR(
MEDIAN((IF(DATOS_[[Sexo]:[Sexo]]=$B97,IF(DATOS_[[AGRUP. VALOR. PTO.]:[AGRUP. VALOR. PTO.]]=$B96,IF(DATOS_[[Check Periodo Ref.]:[Check Periodo Ref.]]="Dentro",DATOS_[Conc.Sal.29]))))),
0)</f>
        <v>0</v>
      </c>
      <c r="AI97" s="111">
        <f t="array" ref="AI97">IFERROR(
MEDIAN((IF(DATOS_[[Sexo]:[Sexo]]=$B97,IF(DATOS_[[AGRUP. VALOR. PTO.]:[AGRUP. VALOR. PTO.]]=$B96,IF(DATOS_[[Check Periodo Ref.]:[Check Periodo Ref.]]="Dentro",DATOS_[Conc.Sal.30]))))),
0)</f>
        <v>0</v>
      </c>
      <c r="AJ97" s="112">
        <f t="array" ref="AJ97">IFERROR(
MEDIAN(IF(DATOS_[Sexo]=$B97,IF(DATOS_[AGRUP. VALOR. PTO.]=$B96,IF(DATOS_[Check Periodo Ref.]="Dentro",DATOS_[Tot COMPL.SAL Ef],FALSE)))),
0)</f>
        <v>0</v>
      </c>
      <c r="AK97" s="113">
        <f t="array" ref="AK97">IFERROR(
MEDIAN(IF(DATOS_[Sexo]=$B97,IF(DATOS_[AGRUP. VALOR. PTO.]=$B96,IF(DATOS_[Check Periodo Ref.]="Dentro",DATOS_[TOTAL SALARIO Ef],FALSE)))),
0)</f>
        <v>0</v>
      </c>
      <c r="AL97" s="114">
        <f t="array" ref="AL97">IFERROR(
MEDIAN((IF(DATOS_[[Sexo]:[Sexo]]=$B97,IF(DATOS_[[AGRUP. VALOR. PTO.]:[AGRUP. VALOR. PTO.]]=$B96,IF(DATOS_[[Check Periodo Ref.]:[Check Periodo Ref.]]="Dentro",DATOS_[C.Extra.01]))))),
0)</f>
        <v>0</v>
      </c>
      <c r="AM97" s="114">
        <f t="array" ref="AM97">IFERROR(
MEDIAN((IF(DATOS_[[Sexo]:[Sexo]]=$B97,IF(DATOS_[[AGRUP. VALOR. PTO.]:[AGRUP. VALOR. PTO.]]=$B96,IF(DATOS_[[Check Periodo Ref.]:[Check Periodo Ref.]]="Dentro",DATOS_[C.Extra.02]))))),
0)</f>
        <v>0</v>
      </c>
      <c r="AN97" s="114">
        <f t="array" ref="AN97">IFERROR(
MEDIAN((IF(DATOS_[[Sexo]:[Sexo]]=$B97,IF(DATOS_[[AGRUP. VALOR. PTO.]:[AGRUP. VALOR. PTO.]]=$B96,IF(DATOS_[[Check Periodo Ref.]:[Check Periodo Ref.]]="Dentro",DATOS_[C.Extra.03]))))),
0)</f>
        <v>0</v>
      </c>
      <c r="AO97" s="114">
        <f t="array" ref="AO97">IFERROR(
MEDIAN((IF(DATOS_[[Sexo]:[Sexo]]=$B97,IF(DATOS_[[AGRUP. VALOR. PTO.]:[AGRUP. VALOR. PTO.]]=$B96,IF(DATOS_[[Check Periodo Ref.]:[Check Periodo Ref.]]="Dentro",DATOS_[C.Extra.04]))))),
0)</f>
        <v>0</v>
      </c>
      <c r="AP97" s="114">
        <f t="array" ref="AP97">IFERROR(
MEDIAN((IF(DATOS_[[Sexo]:[Sexo]]=$B97,IF(DATOS_[[AGRUP. VALOR. PTO.]:[AGRUP. VALOR. PTO.]]=$B96,IF(DATOS_[[Check Periodo Ref.]:[Check Periodo Ref.]]="Dentro",DATOS_[C.Extra.05]))))),
0)</f>
        <v>0</v>
      </c>
      <c r="AQ97" s="115">
        <f t="array" ref="AQ97">IFERROR(
MEDIAN(IF(DATOS_[Sexo]=$B97,IF(DATOS_[AGRUP. VALOR. PTO.]=$B96,IF(DATOS_[Check Periodo Ref.]="Dentro",DATOS_[Tot Extrasalarial Ef],FALSE)))),
0)</f>
        <v>0</v>
      </c>
      <c r="AR97" s="116">
        <f t="array" ref="AR97">IFERROR(
MEDIAN(IF(DATOS_[Sexo]=$B97,IF(DATOS_[AGRUP. VALOR. PTO.]=$B96,IF(DATOS_[Check Periodo Ref.]="Dentro",DATOS_[TOTAL Retrib Ef],FALSE)))),
0)</f>
        <v>0</v>
      </c>
    </row>
    <row r="98" spans="1:44" x14ac:dyDescent="0.3">
      <c r="A98" s="42" t="str">
        <f t="shared" ref="A98" si="114">+A97</f>
        <v>[ocultar]</v>
      </c>
      <c r="B98" s="34" t="s">
        <v>163</v>
      </c>
      <c r="C98" s="33">
        <f t="array" ref="C98">SUM(IF($B98=DATOS_[Sexo],
IF($B96=DATOS_[AGRUP. VALOR. PTO.],
IF("Dentro"=DATOS_[Check Periodo Ref.],
1/(COUNTIFS(DATOS_[Sexo],$B98,DATOS_[AGRUP. VALOR. PTO.],$B96,DATOS_[Check Periodo Ref.],"Dentro",DATOS_[id],DATOS_[id]))))))</f>
        <v>0</v>
      </c>
      <c r="D98" s="35">
        <f>COUNTIFS(DATOS_[AGRUP. VALOR. PTO.],$B96,DATOS_[Sexo],$B98,DATOS_[Check Periodo Ref.],"Dentro")</f>
        <v>0</v>
      </c>
      <c r="E98" s="110">
        <f t="array" ref="E98">IFERROR(
MEDIAN(IF(DATOS_[Sexo]=$B98,IF(DATOS_[AGRUP. VALOR. PTO.]=$B96,IF(DATOS_[Check Periodo Ref.]="Dentro",DATOS_[SALARIO BASE Ef],FALSE)))),
0)</f>
        <v>0</v>
      </c>
      <c r="F98" s="111">
        <f t="array" ref="F98">IFERROR(
MEDIAN((IF(DATOS_[[Sexo]:[Sexo]]=$B98,IF(DATOS_[[AGRUP. VALOR. PTO.]:[AGRUP. VALOR. PTO.]]=$B96,IF(DATOS_[[Check Periodo Ref.]:[Check Periodo Ref.]]="Dentro",DATOS_[Conc.Sal.01]))))),
0)</f>
        <v>0</v>
      </c>
      <c r="G98" s="111">
        <f t="array" ref="G98">IFERROR(
MEDIAN((IF(DATOS_[[Sexo]:[Sexo]]=$B98,IF(DATOS_[[AGRUP. VALOR. PTO.]:[AGRUP. VALOR. PTO.]]=$B96,IF(DATOS_[[Check Periodo Ref.]:[Check Periodo Ref.]]="Dentro",DATOS_[Conc.Sal.02]))))),
0)</f>
        <v>0</v>
      </c>
      <c r="H98" s="111">
        <f t="array" ref="H98">IFERROR(
MEDIAN((IF(DATOS_[[Sexo]:[Sexo]]=$B98,IF(DATOS_[[AGRUP. VALOR. PTO.]:[AGRUP. VALOR. PTO.]]=$B96,IF(DATOS_[[Check Periodo Ref.]:[Check Periodo Ref.]]="Dentro",DATOS_[Conc.Sal.03]))))),
0)</f>
        <v>0</v>
      </c>
      <c r="I98" s="111">
        <f t="array" ref="I98">IFERROR(
MEDIAN((IF(DATOS_[[Sexo]:[Sexo]]=$B98,IF(DATOS_[[AGRUP. VALOR. PTO.]:[AGRUP. VALOR. PTO.]]=$B96,IF(DATOS_[[Check Periodo Ref.]:[Check Periodo Ref.]]="Dentro",DATOS_[Conc.Sal.04]))))),
0)</f>
        <v>0</v>
      </c>
      <c r="J98" s="111">
        <f t="array" ref="J98">IFERROR(
MEDIAN((IF(DATOS_[[Sexo]:[Sexo]]=$B98,IF(DATOS_[[AGRUP. VALOR. PTO.]:[AGRUP. VALOR. PTO.]]=$B96,IF(DATOS_[[Check Periodo Ref.]:[Check Periodo Ref.]]="Dentro",DATOS_[Conc.Sal.05]))))),
0)</f>
        <v>0</v>
      </c>
      <c r="K98" s="111">
        <f t="array" ref="K98">IFERROR(
MEDIAN((IF(DATOS_[[Sexo]:[Sexo]]=$B98,IF(DATOS_[[AGRUP. VALOR. PTO.]:[AGRUP. VALOR. PTO.]]=$B96,IF(DATOS_[[Check Periodo Ref.]:[Check Periodo Ref.]]="Dentro",DATOS_[Conc.Sal.06]))))),
0)</f>
        <v>0</v>
      </c>
      <c r="L98" s="111">
        <f t="array" ref="L98">IFERROR(
MEDIAN((IF(DATOS_[[Sexo]:[Sexo]]=$B98,IF(DATOS_[[AGRUP. VALOR. PTO.]:[AGRUP. VALOR. PTO.]]=$B96,IF(DATOS_[[Check Periodo Ref.]:[Check Periodo Ref.]]="Dentro",DATOS_[Conc.Sal.07]))))),
0)</f>
        <v>0</v>
      </c>
      <c r="M98" s="111">
        <f t="array" ref="M98">IFERROR(
MEDIAN((IF(DATOS_[[Sexo]:[Sexo]]=$B98,IF(DATOS_[[AGRUP. VALOR. PTO.]:[AGRUP. VALOR. PTO.]]=$B96,IF(DATOS_[[Check Periodo Ref.]:[Check Periodo Ref.]]="Dentro",DATOS_[Conc.Sal.08]))))),
0)</f>
        <v>0</v>
      </c>
      <c r="N98" s="111">
        <f t="array" ref="N98">IFERROR(
MEDIAN((IF(DATOS_[[Sexo]:[Sexo]]=$B98,IF(DATOS_[[AGRUP. VALOR. PTO.]:[AGRUP. VALOR. PTO.]]=$B96,IF(DATOS_[[Check Periodo Ref.]:[Check Periodo Ref.]]="Dentro",DATOS_[Conc.Sal.09]))))),
0)</f>
        <v>0</v>
      </c>
      <c r="O98" s="111">
        <f t="array" ref="O98">IFERROR(
MEDIAN((IF(DATOS_[[Sexo]:[Sexo]]=$B98,IF(DATOS_[[AGRUP. VALOR. PTO.]:[AGRUP. VALOR. PTO.]]=$B96,IF(DATOS_[[Check Periodo Ref.]:[Check Periodo Ref.]]="Dentro",DATOS_[Conc.Sal.10]))))),
0)</f>
        <v>0</v>
      </c>
      <c r="P98" s="111">
        <f t="array" ref="P98">IFERROR(
MEDIAN((IF(DATOS_[[Sexo]:[Sexo]]=$B98,IF(DATOS_[[AGRUP. VALOR. PTO.]:[AGRUP. VALOR. PTO.]]=$B96,IF(DATOS_[[Check Periodo Ref.]:[Check Periodo Ref.]]="Dentro",DATOS_[Conc.Sal.11]))))),
0)</f>
        <v>0</v>
      </c>
      <c r="Q98" s="111">
        <f t="array" ref="Q98">IFERROR(
MEDIAN((IF(DATOS_[[Sexo]:[Sexo]]=$B98,IF(DATOS_[[AGRUP. VALOR. PTO.]:[AGRUP. VALOR. PTO.]]=$B96,IF(DATOS_[[Check Periodo Ref.]:[Check Periodo Ref.]]="Dentro",DATOS_[Conc.Sal.12]))))),
0)</f>
        <v>0</v>
      </c>
      <c r="R98" s="111">
        <f t="array" ref="R98">IFERROR(
MEDIAN((IF(DATOS_[[Sexo]:[Sexo]]=$B98,IF(DATOS_[[AGRUP. VALOR. PTO.]:[AGRUP. VALOR. PTO.]]=$B96,IF(DATOS_[[Check Periodo Ref.]:[Check Periodo Ref.]]="Dentro",DATOS_[Conc.Sal.13]))))),
0)</f>
        <v>0</v>
      </c>
      <c r="S98" s="111">
        <f t="array" ref="S98">IFERROR(
MEDIAN((IF(DATOS_[[Sexo]:[Sexo]]=$B98,IF(DATOS_[[AGRUP. VALOR. PTO.]:[AGRUP. VALOR. PTO.]]=$B96,IF(DATOS_[[Check Periodo Ref.]:[Check Periodo Ref.]]="Dentro",DATOS_[Conc.Sal.14]))))),
0)</f>
        <v>0</v>
      </c>
      <c r="T98" s="111">
        <f t="array" ref="T98">IFERROR(
MEDIAN((IF(DATOS_[[Sexo]:[Sexo]]=$B98,IF(DATOS_[[AGRUP. VALOR. PTO.]:[AGRUP. VALOR. PTO.]]=$B96,IF(DATOS_[[Check Periodo Ref.]:[Check Periodo Ref.]]="Dentro",DATOS_[Conc.Sal.15]))))),
0)</f>
        <v>0</v>
      </c>
      <c r="U98" s="111">
        <f t="array" ref="U98">IFERROR(
MEDIAN((IF(DATOS_[[Sexo]:[Sexo]]=$B98,IF(DATOS_[[AGRUP. VALOR. PTO.]:[AGRUP. VALOR. PTO.]]=$B96,IF(DATOS_[[Check Periodo Ref.]:[Check Periodo Ref.]]="Dentro",DATOS_[Conc.Sal.16]))))),
0)</f>
        <v>0</v>
      </c>
      <c r="V98" s="111">
        <f t="array" ref="V98">IFERROR(
MEDIAN((IF(DATOS_[[Sexo]:[Sexo]]=$B98,IF(DATOS_[[AGRUP. VALOR. PTO.]:[AGRUP. VALOR. PTO.]]=$B96,IF(DATOS_[[Check Periodo Ref.]:[Check Periodo Ref.]]="Dentro",DATOS_[Conc.Sal.17]))))),
0)</f>
        <v>0</v>
      </c>
      <c r="W98" s="111">
        <f t="array" ref="W98">IFERROR(
MEDIAN((IF(DATOS_[[Sexo]:[Sexo]]=$B98,IF(DATOS_[[AGRUP. VALOR. PTO.]:[AGRUP. VALOR. PTO.]]=$B96,IF(DATOS_[[Check Periodo Ref.]:[Check Periodo Ref.]]="Dentro",DATOS_[Conc.Sal.18]))))),
0)</f>
        <v>0</v>
      </c>
      <c r="X98" s="111">
        <f t="array" ref="X98">IFERROR(
MEDIAN((IF(DATOS_[[Sexo]:[Sexo]]=$B98,IF(DATOS_[[AGRUP. VALOR. PTO.]:[AGRUP. VALOR. PTO.]]=$B96,IF(DATOS_[[Check Periodo Ref.]:[Check Periodo Ref.]]="Dentro",DATOS_[Conc.Sal.19]))))),
0)</f>
        <v>0</v>
      </c>
      <c r="Y98" s="111">
        <f t="array" ref="Y98">IFERROR(
MEDIAN((IF(DATOS_[[Sexo]:[Sexo]]=$B98,IF(DATOS_[[AGRUP. VALOR. PTO.]:[AGRUP. VALOR. PTO.]]=$B96,IF(DATOS_[[Check Periodo Ref.]:[Check Periodo Ref.]]="Dentro",DATOS_[Conc.Sal.20]))))),
0)</f>
        <v>0</v>
      </c>
      <c r="Z98" s="111">
        <f t="array" ref="Z98">IFERROR(
MEDIAN((IF(DATOS_[[Sexo]:[Sexo]]=$B98,IF(DATOS_[[AGRUP. VALOR. PTO.]:[AGRUP. VALOR. PTO.]]=$B96,IF(DATOS_[[Check Periodo Ref.]:[Check Periodo Ref.]]="Dentro",DATOS_[Conc.Sal.21]))))),
0)</f>
        <v>0</v>
      </c>
      <c r="AA98" s="111">
        <f t="array" ref="AA98">IFERROR(
MEDIAN((IF(DATOS_[[Sexo]:[Sexo]]=$B98,IF(DATOS_[[AGRUP. VALOR. PTO.]:[AGRUP. VALOR. PTO.]]=$B96,IF(DATOS_[[Check Periodo Ref.]:[Check Periodo Ref.]]="Dentro",DATOS_[Conc.Sal.22]))))),
0)</f>
        <v>0</v>
      </c>
      <c r="AB98" s="111">
        <f t="array" ref="AB98">IFERROR(
MEDIAN((IF(DATOS_[[Sexo]:[Sexo]]=$B98,IF(DATOS_[[AGRUP. VALOR. PTO.]:[AGRUP. VALOR. PTO.]]=$B96,IF(DATOS_[[Check Periodo Ref.]:[Check Periodo Ref.]]="Dentro",DATOS_[Conc.Sal.23]))))),
0)</f>
        <v>0</v>
      </c>
      <c r="AC98" s="111">
        <f t="array" ref="AC98">IFERROR(
MEDIAN((IF(DATOS_[[Sexo]:[Sexo]]=$B98,IF(DATOS_[[AGRUP. VALOR. PTO.]:[AGRUP. VALOR. PTO.]]=$B96,IF(DATOS_[[Check Periodo Ref.]:[Check Periodo Ref.]]="Dentro",DATOS_[Conc.Sal.24]))))),
0)</f>
        <v>0</v>
      </c>
      <c r="AD98" s="111">
        <f t="array" ref="AD98">IFERROR(
MEDIAN((IF(DATOS_[[Sexo]:[Sexo]]=$B98,IF(DATOS_[[AGRUP. VALOR. PTO.]:[AGRUP. VALOR. PTO.]]=$B96,IF(DATOS_[[Check Periodo Ref.]:[Check Periodo Ref.]]="Dentro",DATOS_[Conc.Sal.25]))))),
0)</f>
        <v>0</v>
      </c>
      <c r="AE98" s="111">
        <f t="array" ref="AE98">IFERROR(
MEDIAN((IF(DATOS_[[Sexo]:[Sexo]]=$B98,IF(DATOS_[[AGRUP. VALOR. PTO.]:[AGRUP. VALOR. PTO.]]=$B96,IF(DATOS_[[Check Periodo Ref.]:[Check Periodo Ref.]]="Dentro",DATOS_[Conc.Sal.26]))))),
0)</f>
        <v>0</v>
      </c>
      <c r="AF98" s="111">
        <f t="array" ref="AF98">IFERROR(
MEDIAN((IF(DATOS_[[Sexo]:[Sexo]]=$B98,IF(DATOS_[[AGRUP. VALOR. PTO.]:[AGRUP. VALOR. PTO.]]=$B96,IF(DATOS_[[Check Periodo Ref.]:[Check Periodo Ref.]]="Dentro",DATOS_[Conc.Sal.27]))))),
0)</f>
        <v>0</v>
      </c>
      <c r="AG98" s="111">
        <f t="array" ref="AG98">IFERROR(
MEDIAN((IF(DATOS_[[Sexo]:[Sexo]]=$B98,IF(DATOS_[[AGRUP. VALOR. PTO.]:[AGRUP. VALOR. PTO.]]=$B96,IF(DATOS_[[Check Periodo Ref.]:[Check Periodo Ref.]]="Dentro",DATOS_[Conc.Sal.28]))))),
0)</f>
        <v>0</v>
      </c>
      <c r="AH98" s="111">
        <f t="array" ref="AH98">IFERROR(
MEDIAN((IF(DATOS_[[Sexo]:[Sexo]]=$B98,IF(DATOS_[[AGRUP. VALOR. PTO.]:[AGRUP. VALOR. PTO.]]=$B96,IF(DATOS_[[Check Periodo Ref.]:[Check Periodo Ref.]]="Dentro",DATOS_[Conc.Sal.29]))))),
0)</f>
        <v>0</v>
      </c>
      <c r="AI98" s="111">
        <f t="array" ref="AI98">IFERROR(
MEDIAN((IF(DATOS_[[Sexo]:[Sexo]]=$B98,IF(DATOS_[[AGRUP. VALOR. PTO.]:[AGRUP. VALOR. PTO.]]=$B96,IF(DATOS_[[Check Periodo Ref.]:[Check Periodo Ref.]]="Dentro",DATOS_[Conc.Sal.30]))))),
0)</f>
        <v>0</v>
      </c>
      <c r="AJ98" s="112">
        <f t="array" ref="AJ98">IFERROR(
MEDIAN(IF(DATOS_[Sexo]=$B98,IF(DATOS_[AGRUP. VALOR. PTO.]=$B96,IF(DATOS_[Check Periodo Ref.]="Dentro",DATOS_[Tot COMPL.SAL Ef],FALSE)))),
0)</f>
        <v>0</v>
      </c>
      <c r="AK98" s="113">
        <f t="array" ref="AK98">IFERROR(
MEDIAN(IF(DATOS_[Sexo]=$B98,IF(DATOS_[AGRUP. VALOR. PTO.]=$B96,IF(DATOS_[Check Periodo Ref.]="Dentro",DATOS_[TOTAL SALARIO Ef],FALSE)))),
0)</f>
        <v>0</v>
      </c>
      <c r="AL98" s="114">
        <f t="array" ref="AL98">IFERROR(
MEDIAN((IF(DATOS_[[Sexo]:[Sexo]]=$B98,IF(DATOS_[[AGRUP. VALOR. PTO.]:[AGRUP. VALOR. PTO.]]=$B96,IF(DATOS_[[Check Periodo Ref.]:[Check Periodo Ref.]]="Dentro",DATOS_[C.Extra.01]))))),
0)</f>
        <v>0</v>
      </c>
      <c r="AM98" s="114">
        <f t="array" ref="AM98">IFERROR(
MEDIAN((IF(DATOS_[[Sexo]:[Sexo]]=$B98,IF(DATOS_[[AGRUP. VALOR. PTO.]:[AGRUP. VALOR. PTO.]]=$B96,IF(DATOS_[[Check Periodo Ref.]:[Check Periodo Ref.]]="Dentro",DATOS_[C.Extra.02]))))),
0)</f>
        <v>0</v>
      </c>
      <c r="AN98" s="114">
        <f t="array" ref="AN98">IFERROR(
MEDIAN((IF(DATOS_[[Sexo]:[Sexo]]=$B98,IF(DATOS_[[AGRUP. VALOR. PTO.]:[AGRUP. VALOR. PTO.]]=$B96,IF(DATOS_[[Check Periodo Ref.]:[Check Periodo Ref.]]="Dentro",DATOS_[C.Extra.03]))))),
0)</f>
        <v>0</v>
      </c>
      <c r="AO98" s="114">
        <f t="array" ref="AO98">IFERROR(
MEDIAN((IF(DATOS_[[Sexo]:[Sexo]]=$B98,IF(DATOS_[[AGRUP. VALOR. PTO.]:[AGRUP. VALOR. PTO.]]=$B96,IF(DATOS_[[Check Periodo Ref.]:[Check Periodo Ref.]]="Dentro",DATOS_[C.Extra.04]))))),
0)</f>
        <v>0</v>
      </c>
      <c r="AP98" s="114">
        <f t="array" ref="AP98">IFERROR(
MEDIAN((IF(DATOS_[[Sexo]:[Sexo]]=$B98,IF(DATOS_[[AGRUP. VALOR. PTO.]:[AGRUP. VALOR. PTO.]]=$B96,IF(DATOS_[[Check Periodo Ref.]:[Check Periodo Ref.]]="Dentro",DATOS_[C.Extra.05]))))),
0)</f>
        <v>0</v>
      </c>
      <c r="AQ98" s="115">
        <f t="array" ref="AQ98">IFERROR(
MEDIAN(IF(DATOS_[Sexo]=$B98,IF(DATOS_[AGRUP. VALOR. PTO.]=$B96,IF(DATOS_[Check Periodo Ref.]="Dentro",DATOS_[Tot Extrasalarial Ef],FALSE)))),
0)</f>
        <v>0</v>
      </c>
      <c r="AR98" s="116">
        <f t="array" ref="AR98">IFERROR(
MEDIAN(IF(DATOS_[Sexo]=$B98,IF(DATOS_[AGRUP. VALOR. PTO.]=$B96,IF(DATOS_[Check Periodo Ref.]="Dentro",DATOS_[TOTAL Retrib Ef],FALSE)))),
0)</f>
        <v>0</v>
      </c>
    </row>
    <row r="99" spans="1:44" ht="17.25" thickBot="1" x14ac:dyDescent="0.35">
      <c r="A99" s="42" t="str">
        <f t="shared" ref="A99" si="115">+A100</f>
        <v>[ocultar]</v>
      </c>
      <c r="B99" s="40" t="s">
        <v>288</v>
      </c>
      <c r="C99" s="109"/>
      <c r="D99" s="41"/>
      <c r="E99" s="119" t="str">
        <f t="shared" ref="E99:AR99" si="116">IFERROR((E100-E101)/E100,"")</f>
        <v/>
      </c>
      <c r="F99" s="123" t="str">
        <f t="shared" si="116"/>
        <v/>
      </c>
      <c r="G99" s="123" t="str">
        <f t="shared" si="116"/>
        <v/>
      </c>
      <c r="H99" s="123" t="str">
        <f t="shared" si="116"/>
        <v/>
      </c>
      <c r="I99" s="123" t="str">
        <f t="shared" si="116"/>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2" t="str">
        <f t="shared" si="116"/>
        <v/>
      </c>
      <c r="W99" s="122" t="str">
        <f t="shared" si="116"/>
        <v/>
      </c>
      <c r="X99" s="122" t="str">
        <f t="shared" si="116"/>
        <v/>
      </c>
      <c r="Y99" s="122"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4" t="str">
        <f t="shared" si="116"/>
        <v/>
      </c>
      <c r="AK99" s="128" t="str">
        <f t="shared" si="116"/>
        <v/>
      </c>
      <c r="AL99" s="125" t="str">
        <f t="shared" si="116"/>
        <v/>
      </c>
      <c r="AM99" s="125" t="str">
        <f t="shared" si="116"/>
        <v/>
      </c>
      <c r="AN99" s="125" t="str">
        <f t="shared" si="116"/>
        <v/>
      </c>
      <c r="AO99" s="125" t="str">
        <f t="shared" si="116"/>
        <v/>
      </c>
      <c r="AP99" s="125" t="str">
        <f t="shared" si="116"/>
        <v/>
      </c>
      <c r="AQ99" s="126" t="str">
        <f t="shared" si="116"/>
        <v/>
      </c>
      <c r="AR99" s="127" t="str">
        <f t="shared" si="116"/>
        <v/>
      </c>
    </row>
    <row r="100" spans="1:44" x14ac:dyDescent="0.3">
      <c r="A100" s="42" t="str">
        <f t="shared" ref="A100" si="117">+IF(C100+C101=0,"[ocultar]","")</f>
        <v>[ocultar]</v>
      </c>
      <c r="B100" s="34" t="s">
        <v>162</v>
      </c>
      <c r="C100" s="33">
        <f t="array" ref="C100">SUM(IF($B100=DATOS_[Sexo],
IF($B99=DATOS_[AGRUP. VALOR. PTO.],
IF("Dentro"=DATOS_[Check Periodo Ref.],
1/(COUNTIFS(DATOS_[Sexo],$B100,DATOS_[AGRUP. VALOR. PTO.],$B99,DATOS_[Check Periodo Ref.],"Dentro",DATOS_[id],DATOS_[id]))))))</f>
        <v>0</v>
      </c>
      <c r="D100" s="35">
        <f>COUNTIFS(DATOS_[AGRUP. VALOR. PTO.],$B99,DATOS_[Sexo],$B100,DATOS_[Check Periodo Ref.],"Dentro")</f>
        <v>0</v>
      </c>
      <c r="E100" s="110">
        <f t="array" ref="E100">IFERROR(
MEDIAN(IF(DATOS_[Sexo]=$B100,IF(DATOS_[AGRUP. VALOR. PTO.]=$B99,IF(DATOS_[Check Periodo Ref.]="Dentro",DATOS_[SALARIO BASE Ef],FALSE)))),
0)</f>
        <v>0</v>
      </c>
      <c r="F100" s="111">
        <f t="array" ref="F100">IFERROR(
MEDIAN((IF(DATOS_[[Sexo]:[Sexo]]=$B100,IF(DATOS_[[AGRUP. VALOR. PTO.]:[AGRUP. VALOR. PTO.]]=$B99,IF(DATOS_[[Check Periodo Ref.]:[Check Periodo Ref.]]="Dentro",DATOS_[Conc.Sal.01]))))),
0)</f>
        <v>0</v>
      </c>
      <c r="G100" s="111">
        <f t="array" ref="G100">IFERROR(
MEDIAN((IF(DATOS_[[Sexo]:[Sexo]]=$B100,IF(DATOS_[[AGRUP. VALOR. PTO.]:[AGRUP. VALOR. PTO.]]=$B99,IF(DATOS_[[Check Periodo Ref.]:[Check Periodo Ref.]]="Dentro",DATOS_[Conc.Sal.02]))))),
0)</f>
        <v>0</v>
      </c>
      <c r="H100" s="111">
        <f t="array" ref="H100">IFERROR(
MEDIAN((IF(DATOS_[[Sexo]:[Sexo]]=$B100,IF(DATOS_[[AGRUP. VALOR. PTO.]:[AGRUP. VALOR. PTO.]]=$B99,IF(DATOS_[[Check Periodo Ref.]:[Check Periodo Ref.]]="Dentro",DATOS_[Conc.Sal.03]))))),
0)</f>
        <v>0</v>
      </c>
      <c r="I100" s="111">
        <f t="array" ref="I100">IFERROR(
MEDIAN((IF(DATOS_[[Sexo]:[Sexo]]=$B100,IF(DATOS_[[AGRUP. VALOR. PTO.]:[AGRUP. VALOR. PTO.]]=$B99,IF(DATOS_[[Check Periodo Ref.]:[Check Periodo Ref.]]="Dentro",DATOS_[Conc.Sal.04]))))),
0)</f>
        <v>0</v>
      </c>
      <c r="J100" s="111">
        <f t="array" ref="J100">IFERROR(
MEDIAN((IF(DATOS_[[Sexo]:[Sexo]]=$B100,IF(DATOS_[[AGRUP. VALOR. PTO.]:[AGRUP. VALOR. PTO.]]=$B99,IF(DATOS_[[Check Periodo Ref.]:[Check Periodo Ref.]]="Dentro",DATOS_[Conc.Sal.05]))))),
0)</f>
        <v>0</v>
      </c>
      <c r="K100" s="111">
        <f t="array" ref="K100">IFERROR(
MEDIAN((IF(DATOS_[[Sexo]:[Sexo]]=$B100,IF(DATOS_[[AGRUP. VALOR. PTO.]:[AGRUP. VALOR. PTO.]]=$B99,IF(DATOS_[[Check Periodo Ref.]:[Check Periodo Ref.]]="Dentro",DATOS_[Conc.Sal.06]))))),
0)</f>
        <v>0</v>
      </c>
      <c r="L100" s="111">
        <f t="array" ref="L100">IFERROR(
MEDIAN((IF(DATOS_[[Sexo]:[Sexo]]=$B100,IF(DATOS_[[AGRUP. VALOR. PTO.]:[AGRUP. VALOR. PTO.]]=$B99,IF(DATOS_[[Check Periodo Ref.]:[Check Periodo Ref.]]="Dentro",DATOS_[Conc.Sal.07]))))),
0)</f>
        <v>0</v>
      </c>
      <c r="M100" s="111">
        <f t="array" ref="M100">IFERROR(
MEDIAN((IF(DATOS_[[Sexo]:[Sexo]]=$B100,IF(DATOS_[[AGRUP. VALOR. PTO.]:[AGRUP. VALOR. PTO.]]=$B99,IF(DATOS_[[Check Periodo Ref.]:[Check Periodo Ref.]]="Dentro",DATOS_[Conc.Sal.08]))))),
0)</f>
        <v>0</v>
      </c>
      <c r="N100" s="111">
        <f t="array" ref="N100">IFERROR(
MEDIAN((IF(DATOS_[[Sexo]:[Sexo]]=$B100,IF(DATOS_[[AGRUP. VALOR. PTO.]:[AGRUP. VALOR. PTO.]]=$B99,IF(DATOS_[[Check Periodo Ref.]:[Check Periodo Ref.]]="Dentro",DATOS_[Conc.Sal.09]))))),
0)</f>
        <v>0</v>
      </c>
      <c r="O100" s="111">
        <f t="array" ref="O100">IFERROR(
MEDIAN((IF(DATOS_[[Sexo]:[Sexo]]=$B100,IF(DATOS_[[AGRUP. VALOR. PTO.]:[AGRUP. VALOR. PTO.]]=$B99,IF(DATOS_[[Check Periodo Ref.]:[Check Periodo Ref.]]="Dentro",DATOS_[Conc.Sal.10]))))),
0)</f>
        <v>0</v>
      </c>
      <c r="P100" s="111">
        <f t="array" ref="P100">IFERROR(
MEDIAN((IF(DATOS_[[Sexo]:[Sexo]]=$B100,IF(DATOS_[[AGRUP. VALOR. PTO.]:[AGRUP. VALOR. PTO.]]=$B99,IF(DATOS_[[Check Periodo Ref.]:[Check Periodo Ref.]]="Dentro",DATOS_[Conc.Sal.11]))))),
0)</f>
        <v>0</v>
      </c>
      <c r="Q100" s="111">
        <f t="array" ref="Q100">IFERROR(
MEDIAN((IF(DATOS_[[Sexo]:[Sexo]]=$B100,IF(DATOS_[[AGRUP. VALOR. PTO.]:[AGRUP. VALOR. PTO.]]=$B99,IF(DATOS_[[Check Periodo Ref.]:[Check Periodo Ref.]]="Dentro",DATOS_[Conc.Sal.12]))))),
0)</f>
        <v>0</v>
      </c>
      <c r="R100" s="111">
        <f t="array" ref="R100">IFERROR(
MEDIAN((IF(DATOS_[[Sexo]:[Sexo]]=$B100,IF(DATOS_[[AGRUP. VALOR. PTO.]:[AGRUP. VALOR. PTO.]]=$B99,IF(DATOS_[[Check Periodo Ref.]:[Check Periodo Ref.]]="Dentro",DATOS_[Conc.Sal.13]))))),
0)</f>
        <v>0</v>
      </c>
      <c r="S100" s="111">
        <f t="array" ref="S100">IFERROR(
MEDIAN((IF(DATOS_[[Sexo]:[Sexo]]=$B100,IF(DATOS_[[AGRUP. VALOR. PTO.]:[AGRUP. VALOR. PTO.]]=$B99,IF(DATOS_[[Check Periodo Ref.]:[Check Periodo Ref.]]="Dentro",DATOS_[Conc.Sal.14]))))),
0)</f>
        <v>0</v>
      </c>
      <c r="T100" s="111">
        <f t="array" ref="T100">IFERROR(
MEDIAN((IF(DATOS_[[Sexo]:[Sexo]]=$B100,IF(DATOS_[[AGRUP. VALOR. PTO.]:[AGRUP. VALOR. PTO.]]=$B99,IF(DATOS_[[Check Periodo Ref.]:[Check Periodo Ref.]]="Dentro",DATOS_[Conc.Sal.15]))))),
0)</f>
        <v>0</v>
      </c>
      <c r="U100" s="111">
        <f t="array" ref="U100">IFERROR(
MEDIAN((IF(DATOS_[[Sexo]:[Sexo]]=$B100,IF(DATOS_[[AGRUP. VALOR. PTO.]:[AGRUP. VALOR. PTO.]]=$B99,IF(DATOS_[[Check Periodo Ref.]:[Check Periodo Ref.]]="Dentro",DATOS_[Conc.Sal.16]))))),
0)</f>
        <v>0</v>
      </c>
      <c r="V100" s="111">
        <f t="array" ref="V100">IFERROR(
MEDIAN((IF(DATOS_[[Sexo]:[Sexo]]=$B100,IF(DATOS_[[AGRUP. VALOR. PTO.]:[AGRUP. VALOR. PTO.]]=$B99,IF(DATOS_[[Check Periodo Ref.]:[Check Periodo Ref.]]="Dentro",DATOS_[Conc.Sal.17]))))),
0)</f>
        <v>0</v>
      </c>
      <c r="W100" s="111">
        <f t="array" ref="W100">IFERROR(
MEDIAN((IF(DATOS_[[Sexo]:[Sexo]]=$B100,IF(DATOS_[[AGRUP. VALOR. PTO.]:[AGRUP. VALOR. PTO.]]=$B99,IF(DATOS_[[Check Periodo Ref.]:[Check Periodo Ref.]]="Dentro",DATOS_[Conc.Sal.18]))))),
0)</f>
        <v>0</v>
      </c>
      <c r="X100" s="111">
        <f t="array" ref="X100">IFERROR(
MEDIAN((IF(DATOS_[[Sexo]:[Sexo]]=$B100,IF(DATOS_[[AGRUP. VALOR. PTO.]:[AGRUP. VALOR. PTO.]]=$B99,IF(DATOS_[[Check Periodo Ref.]:[Check Periodo Ref.]]="Dentro",DATOS_[Conc.Sal.19]))))),
0)</f>
        <v>0</v>
      </c>
      <c r="Y100" s="111">
        <f t="array" ref="Y100">IFERROR(
MEDIAN((IF(DATOS_[[Sexo]:[Sexo]]=$B100,IF(DATOS_[[AGRUP. VALOR. PTO.]:[AGRUP. VALOR. PTO.]]=$B99,IF(DATOS_[[Check Periodo Ref.]:[Check Periodo Ref.]]="Dentro",DATOS_[Conc.Sal.20]))))),
0)</f>
        <v>0</v>
      </c>
      <c r="Z100" s="111">
        <f t="array" ref="Z100">IFERROR(
MEDIAN((IF(DATOS_[[Sexo]:[Sexo]]=$B100,IF(DATOS_[[AGRUP. VALOR. PTO.]:[AGRUP. VALOR. PTO.]]=$B99,IF(DATOS_[[Check Periodo Ref.]:[Check Periodo Ref.]]="Dentro",DATOS_[Conc.Sal.21]))))),
0)</f>
        <v>0</v>
      </c>
      <c r="AA100" s="111">
        <f t="array" ref="AA100">IFERROR(
MEDIAN((IF(DATOS_[[Sexo]:[Sexo]]=$B100,IF(DATOS_[[AGRUP. VALOR. PTO.]:[AGRUP. VALOR. PTO.]]=$B99,IF(DATOS_[[Check Periodo Ref.]:[Check Periodo Ref.]]="Dentro",DATOS_[Conc.Sal.22]))))),
0)</f>
        <v>0</v>
      </c>
      <c r="AB100" s="111">
        <f t="array" ref="AB100">IFERROR(
MEDIAN((IF(DATOS_[[Sexo]:[Sexo]]=$B100,IF(DATOS_[[AGRUP. VALOR. PTO.]:[AGRUP. VALOR. PTO.]]=$B99,IF(DATOS_[[Check Periodo Ref.]:[Check Periodo Ref.]]="Dentro",DATOS_[Conc.Sal.23]))))),
0)</f>
        <v>0</v>
      </c>
      <c r="AC100" s="111">
        <f t="array" ref="AC100">IFERROR(
MEDIAN((IF(DATOS_[[Sexo]:[Sexo]]=$B100,IF(DATOS_[[AGRUP. VALOR. PTO.]:[AGRUP. VALOR. PTO.]]=$B99,IF(DATOS_[[Check Periodo Ref.]:[Check Periodo Ref.]]="Dentro",DATOS_[Conc.Sal.24]))))),
0)</f>
        <v>0</v>
      </c>
      <c r="AD100" s="111">
        <f t="array" ref="AD100">IFERROR(
MEDIAN((IF(DATOS_[[Sexo]:[Sexo]]=$B100,IF(DATOS_[[AGRUP. VALOR. PTO.]:[AGRUP. VALOR. PTO.]]=$B99,IF(DATOS_[[Check Periodo Ref.]:[Check Periodo Ref.]]="Dentro",DATOS_[Conc.Sal.25]))))),
0)</f>
        <v>0</v>
      </c>
      <c r="AE100" s="111">
        <f t="array" ref="AE100">IFERROR(
MEDIAN((IF(DATOS_[[Sexo]:[Sexo]]=$B100,IF(DATOS_[[AGRUP. VALOR. PTO.]:[AGRUP. VALOR. PTO.]]=$B99,IF(DATOS_[[Check Periodo Ref.]:[Check Periodo Ref.]]="Dentro",DATOS_[Conc.Sal.26]))))),
0)</f>
        <v>0</v>
      </c>
      <c r="AF100" s="111">
        <f t="array" ref="AF100">IFERROR(
MEDIAN((IF(DATOS_[[Sexo]:[Sexo]]=$B100,IF(DATOS_[[AGRUP. VALOR. PTO.]:[AGRUP. VALOR. PTO.]]=$B99,IF(DATOS_[[Check Periodo Ref.]:[Check Periodo Ref.]]="Dentro",DATOS_[Conc.Sal.27]))))),
0)</f>
        <v>0</v>
      </c>
      <c r="AG100" s="111">
        <f t="array" ref="AG100">IFERROR(
MEDIAN((IF(DATOS_[[Sexo]:[Sexo]]=$B100,IF(DATOS_[[AGRUP. VALOR. PTO.]:[AGRUP. VALOR. PTO.]]=$B99,IF(DATOS_[[Check Periodo Ref.]:[Check Periodo Ref.]]="Dentro",DATOS_[Conc.Sal.28]))))),
0)</f>
        <v>0</v>
      </c>
      <c r="AH100" s="111">
        <f t="array" ref="AH100">IFERROR(
MEDIAN((IF(DATOS_[[Sexo]:[Sexo]]=$B100,IF(DATOS_[[AGRUP. VALOR. PTO.]:[AGRUP. VALOR. PTO.]]=$B99,IF(DATOS_[[Check Periodo Ref.]:[Check Periodo Ref.]]="Dentro",DATOS_[Conc.Sal.29]))))),
0)</f>
        <v>0</v>
      </c>
      <c r="AI100" s="111">
        <f t="array" ref="AI100">IFERROR(
MEDIAN((IF(DATOS_[[Sexo]:[Sexo]]=$B100,IF(DATOS_[[AGRUP. VALOR. PTO.]:[AGRUP. VALOR. PTO.]]=$B99,IF(DATOS_[[Check Periodo Ref.]:[Check Periodo Ref.]]="Dentro",DATOS_[Conc.Sal.30]))))),
0)</f>
        <v>0</v>
      </c>
      <c r="AJ100" s="112">
        <f t="array" ref="AJ100">IFERROR(
MEDIAN(IF(DATOS_[Sexo]=$B100,IF(DATOS_[AGRUP. VALOR. PTO.]=$B99,IF(DATOS_[Check Periodo Ref.]="Dentro",DATOS_[Tot COMPL.SAL Ef],FALSE)))),
0)</f>
        <v>0</v>
      </c>
      <c r="AK100" s="113">
        <f t="array" ref="AK100">IFERROR(
MEDIAN(IF(DATOS_[Sexo]=$B100,IF(DATOS_[AGRUP. VALOR. PTO.]=$B99,IF(DATOS_[Check Periodo Ref.]="Dentro",DATOS_[TOTAL SALARIO Ef],FALSE)))),
0)</f>
        <v>0</v>
      </c>
      <c r="AL100" s="114">
        <f t="array" ref="AL100">IFERROR(
MEDIAN((IF(DATOS_[[Sexo]:[Sexo]]=$B100,IF(DATOS_[[AGRUP. VALOR. PTO.]:[AGRUP. VALOR. PTO.]]=$B99,IF(DATOS_[[Check Periodo Ref.]:[Check Periodo Ref.]]="Dentro",DATOS_[C.Extra.01]))))),
0)</f>
        <v>0</v>
      </c>
      <c r="AM100" s="114">
        <f t="array" ref="AM100">IFERROR(
MEDIAN((IF(DATOS_[[Sexo]:[Sexo]]=$B100,IF(DATOS_[[AGRUP. VALOR. PTO.]:[AGRUP. VALOR. PTO.]]=$B99,IF(DATOS_[[Check Periodo Ref.]:[Check Periodo Ref.]]="Dentro",DATOS_[C.Extra.02]))))),
0)</f>
        <v>0</v>
      </c>
      <c r="AN100" s="114">
        <f t="array" ref="AN100">IFERROR(
MEDIAN((IF(DATOS_[[Sexo]:[Sexo]]=$B100,IF(DATOS_[[AGRUP. VALOR. PTO.]:[AGRUP. VALOR. PTO.]]=$B99,IF(DATOS_[[Check Periodo Ref.]:[Check Periodo Ref.]]="Dentro",DATOS_[C.Extra.03]))))),
0)</f>
        <v>0</v>
      </c>
      <c r="AO100" s="114">
        <f t="array" ref="AO100">IFERROR(
MEDIAN((IF(DATOS_[[Sexo]:[Sexo]]=$B100,IF(DATOS_[[AGRUP. VALOR. PTO.]:[AGRUP. VALOR. PTO.]]=$B99,IF(DATOS_[[Check Periodo Ref.]:[Check Periodo Ref.]]="Dentro",DATOS_[C.Extra.04]))))),
0)</f>
        <v>0</v>
      </c>
      <c r="AP100" s="114">
        <f t="array" ref="AP100">IFERROR(
MEDIAN((IF(DATOS_[[Sexo]:[Sexo]]=$B100,IF(DATOS_[[AGRUP. VALOR. PTO.]:[AGRUP. VALOR. PTO.]]=$B99,IF(DATOS_[[Check Periodo Ref.]:[Check Periodo Ref.]]="Dentro",DATOS_[C.Extra.05]))))),
0)</f>
        <v>0</v>
      </c>
      <c r="AQ100" s="115">
        <f t="array" ref="AQ100">IFERROR(
MEDIAN(IF(DATOS_[Sexo]=$B100,IF(DATOS_[AGRUP. VALOR. PTO.]=$B99,IF(DATOS_[Check Periodo Ref.]="Dentro",DATOS_[Tot Extrasalarial Ef],FALSE)))),
0)</f>
        <v>0</v>
      </c>
      <c r="AR100" s="116">
        <f t="array" ref="AR100">IFERROR(
MEDIAN(IF(DATOS_[Sexo]=$B100,IF(DATOS_[AGRUP. VALOR. PTO.]=$B99,IF(DATOS_[Check Periodo Ref.]="Dentro",DATOS_[TOTAL Retrib Ef],FALSE)))),
0)</f>
        <v>0</v>
      </c>
    </row>
    <row r="101" spans="1:44" x14ac:dyDescent="0.3">
      <c r="A101" s="42" t="str">
        <f t="shared" ref="A101" si="118">+A100</f>
        <v>[ocultar]</v>
      </c>
      <c r="B101" s="34" t="s">
        <v>163</v>
      </c>
      <c r="C101" s="33">
        <f t="array" ref="C101">SUM(IF($B101=DATOS_[Sexo],
IF($B99=DATOS_[AGRUP. VALOR. PTO.],
IF("Dentro"=DATOS_[Check Periodo Ref.],
1/(COUNTIFS(DATOS_[Sexo],$B101,DATOS_[AGRUP. VALOR. PTO.],$B99,DATOS_[Check Periodo Ref.],"Dentro",DATOS_[id],DATOS_[id]))))))</f>
        <v>0</v>
      </c>
      <c r="D101" s="35">
        <f>COUNTIFS(DATOS_[AGRUP. VALOR. PTO.],$B99,DATOS_[Sexo],$B101,DATOS_[Check Periodo Ref.],"Dentro")</f>
        <v>0</v>
      </c>
      <c r="E101" s="110">
        <f t="array" ref="E101">IFERROR(
MEDIAN(IF(DATOS_[Sexo]=$B101,IF(DATOS_[AGRUP. VALOR. PTO.]=$B99,IF(DATOS_[Check Periodo Ref.]="Dentro",DATOS_[SALARIO BASE Ef],FALSE)))),
0)</f>
        <v>0</v>
      </c>
      <c r="F101" s="111">
        <f t="array" ref="F101">IFERROR(
MEDIAN((IF(DATOS_[[Sexo]:[Sexo]]=$B101,IF(DATOS_[[AGRUP. VALOR. PTO.]:[AGRUP. VALOR. PTO.]]=$B99,IF(DATOS_[[Check Periodo Ref.]:[Check Periodo Ref.]]="Dentro",DATOS_[Conc.Sal.01]))))),
0)</f>
        <v>0</v>
      </c>
      <c r="G101" s="111">
        <f t="array" ref="G101">IFERROR(
MEDIAN((IF(DATOS_[[Sexo]:[Sexo]]=$B101,IF(DATOS_[[AGRUP. VALOR. PTO.]:[AGRUP. VALOR. PTO.]]=$B99,IF(DATOS_[[Check Periodo Ref.]:[Check Periodo Ref.]]="Dentro",DATOS_[Conc.Sal.02]))))),
0)</f>
        <v>0</v>
      </c>
      <c r="H101" s="111">
        <f t="array" ref="H101">IFERROR(
MEDIAN((IF(DATOS_[[Sexo]:[Sexo]]=$B101,IF(DATOS_[[AGRUP. VALOR. PTO.]:[AGRUP. VALOR. PTO.]]=$B99,IF(DATOS_[[Check Periodo Ref.]:[Check Periodo Ref.]]="Dentro",DATOS_[Conc.Sal.03]))))),
0)</f>
        <v>0</v>
      </c>
      <c r="I101" s="111">
        <f t="array" ref="I101">IFERROR(
MEDIAN((IF(DATOS_[[Sexo]:[Sexo]]=$B101,IF(DATOS_[[AGRUP. VALOR. PTO.]:[AGRUP. VALOR. PTO.]]=$B99,IF(DATOS_[[Check Periodo Ref.]:[Check Periodo Ref.]]="Dentro",DATOS_[Conc.Sal.04]))))),
0)</f>
        <v>0</v>
      </c>
      <c r="J101" s="111">
        <f t="array" ref="J101">IFERROR(
MEDIAN((IF(DATOS_[[Sexo]:[Sexo]]=$B101,IF(DATOS_[[AGRUP. VALOR. PTO.]:[AGRUP. VALOR. PTO.]]=$B99,IF(DATOS_[[Check Periodo Ref.]:[Check Periodo Ref.]]="Dentro",DATOS_[Conc.Sal.05]))))),
0)</f>
        <v>0</v>
      </c>
      <c r="K101" s="111">
        <f t="array" ref="K101">IFERROR(
MEDIAN((IF(DATOS_[[Sexo]:[Sexo]]=$B101,IF(DATOS_[[AGRUP. VALOR. PTO.]:[AGRUP. VALOR. PTO.]]=$B99,IF(DATOS_[[Check Periodo Ref.]:[Check Periodo Ref.]]="Dentro",DATOS_[Conc.Sal.06]))))),
0)</f>
        <v>0</v>
      </c>
      <c r="L101" s="111">
        <f t="array" ref="L101">IFERROR(
MEDIAN((IF(DATOS_[[Sexo]:[Sexo]]=$B101,IF(DATOS_[[AGRUP. VALOR. PTO.]:[AGRUP. VALOR. PTO.]]=$B99,IF(DATOS_[[Check Periodo Ref.]:[Check Periodo Ref.]]="Dentro",DATOS_[Conc.Sal.07]))))),
0)</f>
        <v>0</v>
      </c>
      <c r="M101" s="111">
        <f t="array" ref="M101">IFERROR(
MEDIAN((IF(DATOS_[[Sexo]:[Sexo]]=$B101,IF(DATOS_[[AGRUP. VALOR. PTO.]:[AGRUP. VALOR. PTO.]]=$B99,IF(DATOS_[[Check Periodo Ref.]:[Check Periodo Ref.]]="Dentro",DATOS_[Conc.Sal.08]))))),
0)</f>
        <v>0</v>
      </c>
      <c r="N101" s="111">
        <f t="array" ref="N101">IFERROR(
MEDIAN((IF(DATOS_[[Sexo]:[Sexo]]=$B101,IF(DATOS_[[AGRUP. VALOR. PTO.]:[AGRUP. VALOR. PTO.]]=$B99,IF(DATOS_[[Check Periodo Ref.]:[Check Periodo Ref.]]="Dentro",DATOS_[Conc.Sal.09]))))),
0)</f>
        <v>0</v>
      </c>
      <c r="O101" s="111">
        <f t="array" ref="O101">IFERROR(
MEDIAN((IF(DATOS_[[Sexo]:[Sexo]]=$B101,IF(DATOS_[[AGRUP. VALOR. PTO.]:[AGRUP. VALOR. PTO.]]=$B99,IF(DATOS_[[Check Periodo Ref.]:[Check Periodo Ref.]]="Dentro",DATOS_[Conc.Sal.10]))))),
0)</f>
        <v>0</v>
      </c>
      <c r="P101" s="111">
        <f t="array" ref="P101">IFERROR(
MEDIAN((IF(DATOS_[[Sexo]:[Sexo]]=$B101,IF(DATOS_[[AGRUP. VALOR. PTO.]:[AGRUP. VALOR. PTO.]]=$B99,IF(DATOS_[[Check Periodo Ref.]:[Check Periodo Ref.]]="Dentro",DATOS_[Conc.Sal.11]))))),
0)</f>
        <v>0</v>
      </c>
      <c r="Q101" s="111">
        <f t="array" ref="Q101">IFERROR(
MEDIAN((IF(DATOS_[[Sexo]:[Sexo]]=$B101,IF(DATOS_[[AGRUP. VALOR. PTO.]:[AGRUP. VALOR. PTO.]]=$B99,IF(DATOS_[[Check Periodo Ref.]:[Check Periodo Ref.]]="Dentro",DATOS_[Conc.Sal.12]))))),
0)</f>
        <v>0</v>
      </c>
      <c r="R101" s="111">
        <f t="array" ref="R101">IFERROR(
MEDIAN((IF(DATOS_[[Sexo]:[Sexo]]=$B101,IF(DATOS_[[AGRUP. VALOR. PTO.]:[AGRUP. VALOR. PTO.]]=$B99,IF(DATOS_[[Check Periodo Ref.]:[Check Periodo Ref.]]="Dentro",DATOS_[Conc.Sal.13]))))),
0)</f>
        <v>0</v>
      </c>
      <c r="S101" s="111">
        <f t="array" ref="S101">IFERROR(
MEDIAN((IF(DATOS_[[Sexo]:[Sexo]]=$B101,IF(DATOS_[[AGRUP. VALOR. PTO.]:[AGRUP. VALOR. PTO.]]=$B99,IF(DATOS_[[Check Periodo Ref.]:[Check Periodo Ref.]]="Dentro",DATOS_[Conc.Sal.14]))))),
0)</f>
        <v>0</v>
      </c>
      <c r="T101" s="111">
        <f t="array" ref="T101">IFERROR(
MEDIAN((IF(DATOS_[[Sexo]:[Sexo]]=$B101,IF(DATOS_[[AGRUP. VALOR. PTO.]:[AGRUP. VALOR. PTO.]]=$B99,IF(DATOS_[[Check Periodo Ref.]:[Check Periodo Ref.]]="Dentro",DATOS_[Conc.Sal.15]))))),
0)</f>
        <v>0</v>
      </c>
      <c r="U101" s="111">
        <f t="array" ref="U101">IFERROR(
MEDIAN((IF(DATOS_[[Sexo]:[Sexo]]=$B101,IF(DATOS_[[AGRUP. VALOR. PTO.]:[AGRUP. VALOR. PTO.]]=$B99,IF(DATOS_[[Check Periodo Ref.]:[Check Periodo Ref.]]="Dentro",DATOS_[Conc.Sal.16]))))),
0)</f>
        <v>0</v>
      </c>
      <c r="V101" s="111">
        <f t="array" ref="V101">IFERROR(
MEDIAN((IF(DATOS_[[Sexo]:[Sexo]]=$B101,IF(DATOS_[[AGRUP. VALOR. PTO.]:[AGRUP. VALOR. PTO.]]=$B99,IF(DATOS_[[Check Periodo Ref.]:[Check Periodo Ref.]]="Dentro",DATOS_[Conc.Sal.17]))))),
0)</f>
        <v>0</v>
      </c>
      <c r="W101" s="111">
        <f t="array" ref="W101">IFERROR(
MEDIAN((IF(DATOS_[[Sexo]:[Sexo]]=$B101,IF(DATOS_[[AGRUP. VALOR. PTO.]:[AGRUP. VALOR. PTO.]]=$B99,IF(DATOS_[[Check Periodo Ref.]:[Check Periodo Ref.]]="Dentro",DATOS_[Conc.Sal.18]))))),
0)</f>
        <v>0</v>
      </c>
      <c r="X101" s="111">
        <f t="array" ref="X101">IFERROR(
MEDIAN((IF(DATOS_[[Sexo]:[Sexo]]=$B101,IF(DATOS_[[AGRUP. VALOR. PTO.]:[AGRUP. VALOR. PTO.]]=$B99,IF(DATOS_[[Check Periodo Ref.]:[Check Periodo Ref.]]="Dentro",DATOS_[Conc.Sal.19]))))),
0)</f>
        <v>0</v>
      </c>
      <c r="Y101" s="111">
        <f t="array" ref="Y101">IFERROR(
MEDIAN((IF(DATOS_[[Sexo]:[Sexo]]=$B101,IF(DATOS_[[AGRUP. VALOR. PTO.]:[AGRUP. VALOR. PTO.]]=$B99,IF(DATOS_[[Check Periodo Ref.]:[Check Periodo Ref.]]="Dentro",DATOS_[Conc.Sal.20]))))),
0)</f>
        <v>0</v>
      </c>
      <c r="Z101" s="111">
        <f t="array" ref="Z101">IFERROR(
MEDIAN((IF(DATOS_[[Sexo]:[Sexo]]=$B101,IF(DATOS_[[AGRUP. VALOR. PTO.]:[AGRUP. VALOR. PTO.]]=$B99,IF(DATOS_[[Check Periodo Ref.]:[Check Periodo Ref.]]="Dentro",DATOS_[Conc.Sal.21]))))),
0)</f>
        <v>0</v>
      </c>
      <c r="AA101" s="111">
        <f t="array" ref="AA101">IFERROR(
MEDIAN((IF(DATOS_[[Sexo]:[Sexo]]=$B101,IF(DATOS_[[AGRUP. VALOR. PTO.]:[AGRUP. VALOR. PTO.]]=$B99,IF(DATOS_[[Check Periodo Ref.]:[Check Periodo Ref.]]="Dentro",DATOS_[Conc.Sal.22]))))),
0)</f>
        <v>0</v>
      </c>
      <c r="AB101" s="111">
        <f t="array" ref="AB101">IFERROR(
MEDIAN((IF(DATOS_[[Sexo]:[Sexo]]=$B101,IF(DATOS_[[AGRUP. VALOR. PTO.]:[AGRUP. VALOR. PTO.]]=$B99,IF(DATOS_[[Check Periodo Ref.]:[Check Periodo Ref.]]="Dentro",DATOS_[Conc.Sal.23]))))),
0)</f>
        <v>0</v>
      </c>
      <c r="AC101" s="111">
        <f t="array" ref="AC101">IFERROR(
MEDIAN((IF(DATOS_[[Sexo]:[Sexo]]=$B101,IF(DATOS_[[AGRUP. VALOR. PTO.]:[AGRUP. VALOR. PTO.]]=$B99,IF(DATOS_[[Check Periodo Ref.]:[Check Periodo Ref.]]="Dentro",DATOS_[Conc.Sal.24]))))),
0)</f>
        <v>0</v>
      </c>
      <c r="AD101" s="111">
        <f t="array" ref="AD101">IFERROR(
MEDIAN((IF(DATOS_[[Sexo]:[Sexo]]=$B101,IF(DATOS_[[AGRUP. VALOR. PTO.]:[AGRUP. VALOR. PTO.]]=$B99,IF(DATOS_[[Check Periodo Ref.]:[Check Periodo Ref.]]="Dentro",DATOS_[Conc.Sal.25]))))),
0)</f>
        <v>0</v>
      </c>
      <c r="AE101" s="111">
        <f t="array" ref="AE101">IFERROR(
MEDIAN((IF(DATOS_[[Sexo]:[Sexo]]=$B101,IF(DATOS_[[AGRUP. VALOR. PTO.]:[AGRUP. VALOR. PTO.]]=$B99,IF(DATOS_[[Check Periodo Ref.]:[Check Periodo Ref.]]="Dentro",DATOS_[Conc.Sal.26]))))),
0)</f>
        <v>0</v>
      </c>
      <c r="AF101" s="111">
        <f t="array" ref="AF101">IFERROR(
MEDIAN((IF(DATOS_[[Sexo]:[Sexo]]=$B101,IF(DATOS_[[AGRUP. VALOR. PTO.]:[AGRUP. VALOR. PTO.]]=$B99,IF(DATOS_[[Check Periodo Ref.]:[Check Periodo Ref.]]="Dentro",DATOS_[Conc.Sal.27]))))),
0)</f>
        <v>0</v>
      </c>
      <c r="AG101" s="111">
        <f t="array" ref="AG101">IFERROR(
MEDIAN((IF(DATOS_[[Sexo]:[Sexo]]=$B101,IF(DATOS_[[AGRUP. VALOR. PTO.]:[AGRUP. VALOR. PTO.]]=$B99,IF(DATOS_[[Check Periodo Ref.]:[Check Periodo Ref.]]="Dentro",DATOS_[Conc.Sal.28]))))),
0)</f>
        <v>0</v>
      </c>
      <c r="AH101" s="111">
        <f t="array" ref="AH101">IFERROR(
MEDIAN((IF(DATOS_[[Sexo]:[Sexo]]=$B101,IF(DATOS_[[AGRUP. VALOR. PTO.]:[AGRUP. VALOR. PTO.]]=$B99,IF(DATOS_[[Check Periodo Ref.]:[Check Periodo Ref.]]="Dentro",DATOS_[Conc.Sal.29]))))),
0)</f>
        <v>0</v>
      </c>
      <c r="AI101" s="111">
        <f t="array" ref="AI101">IFERROR(
MEDIAN((IF(DATOS_[[Sexo]:[Sexo]]=$B101,IF(DATOS_[[AGRUP. VALOR. PTO.]:[AGRUP. VALOR. PTO.]]=$B99,IF(DATOS_[[Check Periodo Ref.]:[Check Periodo Ref.]]="Dentro",DATOS_[Conc.Sal.30]))))),
0)</f>
        <v>0</v>
      </c>
      <c r="AJ101" s="112">
        <f t="array" ref="AJ101">IFERROR(
MEDIAN(IF(DATOS_[Sexo]=$B101,IF(DATOS_[AGRUP. VALOR. PTO.]=$B99,IF(DATOS_[Check Periodo Ref.]="Dentro",DATOS_[Tot COMPL.SAL Ef],FALSE)))),
0)</f>
        <v>0</v>
      </c>
      <c r="AK101" s="113">
        <f t="array" ref="AK101">IFERROR(
MEDIAN(IF(DATOS_[Sexo]=$B101,IF(DATOS_[AGRUP. VALOR. PTO.]=$B99,IF(DATOS_[Check Periodo Ref.]="Dentro",DATOS_[TOTAL SALARIO Ef],FALSE)))),
0)</f>
        <v>0</v>
      </c>
      <c r="AL101" s="114">
        <f t="array" ref="AL101">IFERROR(
MEDIAN((IF(DATOS_[[Sexo]:[Sexo]]=$B101,IF(DATOS_[[AGRUP. VALOR. PTO.]:[AGRUP. VALOR. PTO.]]=$B99,IF(DATOS_[[Check Periodo Ref.]:[Check Periodo Ref.]]="Dentro",DATOS_[C.Extra.01]))))),
0)</f>
        <v>0</v>
      </c>
      <c r="AM101" s="114">
        <f t="array" ref="AM101">IFERROR(
MEDIAN((IF(DATOS_[[Sexo]:[Sexo]]=$B101,IF(DATOS_[[AGRUP. VALOR. PTO.]:[AGRUP. VALOR. PTO.]]=$B99,IF(DATOS_[[Check Periodo Ref.]:[Check Periodo Ref.]]="Dentro",DATOS_[C.Extra.02]))))),
0)</f>
        <v>0</v>
      </c>
      <c r="AN101" s="114">
        <f t="array" ref="AN101">IFERROR(
MEDIAN((IF(DATOS_[[Sexo]:[Sexo]]=$B101,IF(DATOS_[[AGRUP. VALOR. PTO.]:[AGRUP. VALOR. PTO.]]=$B99,IF(DATOS_[[Check Periodo Ref.]:[Check Periodo Ref.]]="Dentro",DATOS_[C.Extra.03]))))),
0)</f>
        <v>0</v>
      </c>
      <c r="AO101" s="114">
        <f t="array" ref="AO101">IFERROR(
MEDIAN((IF(DATOS_[[Sexo]:[Sexo]]=$B101,IF(DATOS_[[AGRUP. VALOR. PTO.]:[AGRUP. VALOR. PTO.]]=$B99,IF(DATOS_[[Check Periodo Ref.]:[Check Periodo Ref.]]="Dentro",DATOS_[C.Extra.04]))))),
0)</f>
        <v>0</v>
      </c>
      <c r="AP101" s="114">
        <f t="array" ref="AP101">IFERROR(
MEDIAN((IF(DATOS_[[Sexo]:[Sexo]]=$B101,IF(DATOS_[[AGRUP. VALOR. PTO.]:[AGRUP. VALOR. PTO.]]=$B99,IF(DATOS_[[Check Periodo Ref.]:[Check Periodo Ref.]]="Dentro",DATOS_[C.Extra.05]))))),
0)</f>
        <v>0</v>
      </c>
      <c r="AQ101" s="115">
        <f t="array" ref="AQ101">IFERROR(
MEDIAN(IF(DATOS_[Sexo]=$B101,IF(DATOS_[AGRUP. VALOR. PTO.]=$B99,IF(DATOS_[Check Periodo Ref.]="Dentro",DATOS_[Tot Extrasalarial Ef],FALSE)))),
0)</f>
        <v>0</v>
      </c>
      <c r="AR101" s="116">
        <f t="array" ref="AR101">IFERROR(
MEDIAN(IF(DATOS_[Sexo]=$B101,IF(DATOS_[AGRUP. VALOR. PTO.]=$B99,IF(DATOS_[Check Periodo Ref.]="Dentro",DATOS_[TOTAL Retrib Ef],FALSE)))),
0)</f>
        <v>0</v>
      </c>
    </row>
    <row r="102" spans="1:44" ht="17.25" thickBot="1" x14ac:dyDescent="0.35">
      <c r="A102" s="42" t="str">
        <f t="shared" ref="A102" si="119">+A103</f>
        <v>[ocultar]</v>
      </c>
      <c r="B102" s="40" t="s">
        <v>289</v>
      </c>
      <c r="C102" s="109"/>
      <c r="D102" s="41"/>
      <c r="E102" s="119" t="str">
        <f t="shared" ref="E102:AR102" si="120">IFERROR((E103-E104)/E103,"")</f>
        <v/>
      </c>
      <c r="F102" s="123" t="str">
        <f t="shared" si="120"/>
        <v/>
      </c>
      <c r="G102" s="123" t="str">
        <f t="shared" si="120"/>
        <v/>
      </c>
      <c r="H102" s="123" t="str">
        <f t="shared" si="120"/>
        <v/>
      </c>
      <c r="I102" s="123" t="str">
        <f t="shared" si="120"/>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2" t="str">
        <f t="shared" si="120"/>
        <v/>
      </c>
      <c r="W102" s="122" t="str">
        <f t="shared" si="120"/>
        <v/>
      </c>
      <c r="X102" s="122" t="str">
        <f t="shared" si="120"/>
        <v/>
      </c>
      <c r="Y102" s="122"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4" t="str">
        <f t="shared" si="120"/>
        <v/>
      </c>
      <c r="AK102" s="128" t="str">
        <f t="shared" si="120"/>
        <v/>
      </c>
      <c r="AL102" s="125" t="str">
        <f t="shared" si="120"/>
        <v/>
      </c>
      <c r="AM102" s="125" t="str">
        <f t="shared" si="120"/>
        <v/>
      </c>
      <c r="AN102" s="125" t="str">
        <f t="shared" si="120"/>
        <v/>
      </c>
      <c r="AO102" s="125" t="str">
        <f t="shared" si="120"/>
        <v/>
      </c>
      <c r="AP102" s="125" t="str">
        <f t="shared" si="120"/>
        <v/>
      </c>
      <c r="AQ102" s="126" t="str">
        <f t="shared" si="120"/>
        <v/>
      </c>
      <c r="AR102" s="127" t="str">
        <f t="shared" si="120"/>
        <v/>
      </c>
    </row>
    <row r="103" spans="1:44" x14ac:dyDescent="0.3">
      <c r="A103" s="42" t="str">
        <f t="shared" ref="A103" si="121">+IF(C103+C104=0,"[ocultar]","")</f>
        <v>[ocultar]</v>
      </c>
      <c r="B103" s="34" t="s">
        <v>162</v>
      </c>
      <c r="C103" s="33">
        <f t="array" ref="C103">SUM(IF($B103=DATOS_[Sexo],
IF($B102=DATOS_[AGRUP. VALOR. PTO.],
IF("Dentro"=DATOS_[Check Periodo Ref.],
1/(COUNTIFS(DATOS_[Sexo],$B103,DATOS_[AGRUP. VALOR. PTO.],$B102,DATOS_[Check Periodo Ref.],"Dentro",DATOS_[id],DATOS_[id]))))))</f>
        <v>0</v>
      </c>
      <c r="D103" s="35">
        <f>COUNTIFS(DATOS_[AGRUP. VALOR. PTO.],$B102,DATOS_[Sexo],$B103,DATOS_[Check Periodo Ref.],"Dentro")</f>
        <v>0</v>
      </c>
      <c r="E103" s="110">
        <f t="array" ref="E103">IFERROR(
MEDIAN(IF(DATOS_[Sexo]=$B103,IF(DATOS_[AGRUP. VALOR. PTO.]=$B102,IF(DATOS_[Check Periodo Ref.]="Dentro",DATOS_[SALARIO BASE Ef],FALSE)))),
0)</f>
        <v>0</v>
      </c>
      <c r="F103" s="111">
        <f t="array" ref="F103">IFERROR(
MEDIAN((IF(DATOS_[[Sexo]:[Sexo]]=$B103,IF(DATOS_[[AGRUP. VALOR. PTO.]:[AGRUP. VALOR. PTO.]]=$B102,IF(DATOS_[[Check Periodo Ref.]:[Check Periodo Ref.]]="Dentro",DATOS_[Conc.Sal.01]))))),
0)</f>
        <v>0</v>
      </c>
      <c r="G103" s="111">
        <f t="array" ref="G103">IFERROR(
MEDIAN((IF(DATOS_[[Sexo]:[Sexo]]=$B103,IF(DATOS_[[AGRUP. VALOR. PTO.]:[AGRUP. VALOR. PTO.]]=$B102,IF(DATOS_[[Check Periodo Ref.]:[Check Periodo Ref.]]="Dentro",DATOS_[Conc.Sal.02]))))),
0)</f>
        <v>0</v>
      </c>
      <c r="H103" s="111">
        <f t="array" ref="H103">IFERROR(
MEDIAN((IF(DATOS_[[Sexo]:[Sexo]]=$B103,IF(DATOS_[[AGRUP. VALOR. PTO.]:[AGRUP. VALOR. PTO.]]=$B102,IF(DATOS_[[Check Periodo Ref.]:[Check Periodo Ref.]]="Dentro",DATOS_[Conc.Sal.03]))))),
0)</f>
        <v>0</v>
      </c>
      <c r="I103" s="111">
        <f t="array" ref="I103">IFERROR(
MEDIAN((IF(DATOS_[[Sexo]:[Sexo]]=$B103,IF(DATOS_[[AGRUP. VALOR. PTO.]:[AGRUP. VALOR. PTO.]]=$B102,IF(DATOS_[[Check Periodo Ref.]:[Check Periodo Ref.]]="Dentro",DATOS_[Conc.Sal.04]))))),
0)</f>
        <v>0</v>
      </c>
      <c r="J103" s="111">
        <f t="array" ref="J103">IFERROR(
MEDIAN((IF(DATOS_[[Sexo]:[Sexo]]=$B103,IF(DATOS_[[AGRUP. VALOR. PTO.]:[AGRUP. VALOR. PTO.]]=$B102,IF(DATOS_[[Check Periodo Ref.]:[Check Periodo Ref.]]="Dentro",DATOS_[Conc.Sal.05]))))),
0)</f>
        <v>0</v>
      </c>
      <c r="K103" s="111">
        <f t="array" ref="K103">IFERROR(
MEDIAN((IF(DATOS_[[Sexo]:[Sexo]]=$B103,IF(DATOS_[[AGRUP. VALOR. PTO.]:[AGRUP. VALOR. PTO.]]=$B102,IF(DATOS_[[Check Periodo Ref.]:[Check Periodo Ref.]]="Dentro",DATOS_[Conc.Sal.06]))))),
0)</f>
        <v>0</v>
      </c>
      <c r="L103" s="111">
        <f t="array" ref="L103">IFERROR(
MEDIAN((IF(DATOS_[[Sexo]:[Sexo]]=$B103,IF(DATOS_[[AGRUP. VALOR. PTO.]:[AGRUP. VALOR. PTO.]]=$B102,IF(DATOS_[[Check Periodo Ref.]:[Check Periodo Ref.]]="Dentro",DATOS_[Conc.Sal.07]))))),
0)</f>
        <v>0</v>
      </c>
      <c r="M103" s="111">
        <f t="array" ref="M103">IFERROR(
MEDIAN((IF(DATOS_[[Sexo]:[Sexo]]=$B103,IF(DATOS_[[AGRUP. VALOR. PTO.]:[AGRUP. VALOR. PTO.]]=$B102,IF(DATOS_[[Check Periodo Ref.]:[Check Periodo Ref.]]="Dentro",DATOS_[Conc.Sal.08]))))),
0)</f>
        <v>0</v>
      </c>
      <c r="N103" s="111">
        <f t="array" ref="N103">IFERROR(
MEDIAN((IF(DATOS_[[Sexo]:[Sexo]]=$B103,IF(DATOS_[[AGRUP. VALOR. PTO.]:[AGRUP. VALOR. PTO.]]=$B102,IF(DATOS_[[Check Periodo Ref.]:[Check Periodo Ref.]]="Dentro",DATOS_[Conc.Sal.09]))))),
0)</f>
        <v>0</v>
      </c>
      <c r="O103" s="111">
        <f t="array" ref="O103">IFERROR(
MEDIAN((IF(DATOS_[[Sexo]:[Sexo]]=$B103,IF(DATOS_[[AGRUP. VALOR. PTO.]:[AGRUP. VALOR. PTO.]]=$B102,IF(DATOS_[[Check Periodo Ref.]:[Check Periodo Ref.]]="Dentro",DATOS_[Conc.Sal.10]))))),
0)</f>
        <v>0</v>
      </c>
      <c r="P103" s="111">
        <f t="array" ref="P103">IFERROR(
MEDIAN((IF(DATOS_[[Sexo]:[Sexo]]=$B103,IF(DATOS_[[AGRUP. VALOR. PTO.]:[AGRUP. VALOR. PTO.]]=$B102,IF(DATOS_[[Check Periodo Ref.]:[Check Periodo Ref.]]="Dentro",DATOS_[Conc.Sal.11]))))),
0)</f>
        <v>0</v>
      </c>
      <c r="Q103" s="111">
        <f t="array" ref="Q103">IFERROR(
MEDIAN((IF(DATOS_[[Sexo]:[Sexo]]=$B103,IF(DATOS_[[AGRUP. VALOR. PTO.]:[AGRUP. VALOR. PTO.]]=$B102,IF(DATOS_[[Check Periodo Ref.]:[Check Periodo Ref.]]="Dentro",DATOS_[Conc.Sal.12]))))),
0)</f>
        <v>0</v>
      </c>
      <c r="R103" s="111">
        <f t="array" ref="R103">IFERROR(
MEDIAN((IF(DATOS_[[Sexo]:[Sexo]]=$B103,IF(DATOS_[[AGRUP. VALOR. PTO.]:[AGRUP. VALOR. PTO.]]=$B102,IF(DATOS_[[Check Periodo Ref.]:[Check Periodo Ref.]]="Dentro",DATOS_[Conc.Sal.13]))))),
0)</f>
        <v>0</v>
      </c>
      <c r="S103" s="111">
        <f t="array" ref="S103">IFERROR(
MEDIAN((IF(DATOS_[[Sexo]:[Sexo]]=$B103,IF(DATOS_[[AGRUP. VALOR. PTO.]:[AGRUP. VALOR. PTO.]]=$B102,IF(DATOS_[[Check Periodo Ref.]:[Check Periodo Ref.]]="Dentro",DATOS_[Conc.Sal.14]))))),
0)</f>
        <v>0</v>
      </c>
      <c r="T103" s="111">
        <f t="array" ref="T103">IFERROR(
MEDIAN((IF(DATOS_[[Sexo]:[Sexo]]=$B103,IF(DATOS_[[AGRUP. VALOR. PTO.]:[AGRUP. VALOR. PTO.]]=$B102,IF(DATOS_[[Check Periodo Ref.]:[Check Periodo Ref.]]="Dentro",DATOS_[Conc.Sal.15]))))),
0)</f>
        <v>0</v>
      </c>
      <c r="U103" s="111">
        <f t="array" ref="U103">IFERROR(
MEDIAN((IF(DATOS_[[Sexo]:[Sexo]]=$B103,IF(DATOS_[[AGRUP. VALOR. PTO.]:[AGRUP. VALOR. PTO.]]=$B102,IF(DATOS_[[Check Periodo Ref.]:[Check Periodo Ref.]]="Dentro",DATOS_[Conc.Sal.16]))))),
0)</f>
        <v>0</v>
      </c>
      <c r="V103" s="111">
        <f t="array" ref="V103">IFERROR(
MEDIAN((IF(DATOS_[[Sexo]:[Sexo]]=$B103,IF(DATOS_[[AGRUP. VALOR. PTO.]:[AGRUP. VALOR. PTO.]]=$B102,IF(DATOS_[[Check Periodo Ref.]:[Check Periodo Ref.]]="Dentro",DATOS_[Conc.Sal.17]))))),
0)</f>
        <v>0</v>
      </c>
      <c r="W103" s="111">
        <f t="array" ref="W103">IFERROR(
MEDIAN((IF(DATOS_[[Sexo]:[Sexo]]=$B103,IF(DATOS_[[AGRUP. VALOR. PTO.]:[AGRUP. VALOR. PTO.]]=$B102,IF(DATOS_[[Check Periodo Ref.]:[Check Periodo Ref.]]="Dentro",DATOS_[Conc.Sal.18]))))),
0)</f>
        <v>0</v>
      </c>
      <c r="X103" s="111">
        <f t="array" ref="X103">IFERROR(
MEDIAN((IF(DATOS_[[Sexo]:[Sexo]]=$B103,IF(DATOS_[[AGRUP. VALOR. PTO.]:[AGRUP. VALOR. PTO.]]=$B102,IF(DATOS_[[Check Periodo Ref.]:[Check Periodo Ref.]]="Dentro",DATOS_[Conc.Sal.19]))))),
0)</f>
        <v>0</v>
      </c>
      <c r="Y103" s="111">
        <f t="array" ref="Y103">IFERROR(
MEDIAN((IF(DATOS_[[Sexo]:[Sexo]]=$B103,IF(DATOS_[[AGRUP. VALOR. PTO.]:[AGRUP. VALOR. PTO.]]=$B102,IF(DATOS_[[Check Periodo Ref.]:[Check Periodo Ref.]]="Dentro",DATOS_[Conc.Sal.20]))))),
0)</f>
        <v>0</v>
      </c>
      <c r="Z103" s="111">
        <f t="array" ref="Z103">IFERROR(
MEDIAN((IF(DATOS_[[Sexo]:[Sexo]]=$B103,IF(DATOS_[[AGRUP. VALOR. PTO.]:[AGRUP. VALOR. PTO.]]=$B102,IF(DATOS_[[Check Periodo Ref.]:[Check Periodo Ref.]]="Dentro",DATOS_[Conc.Sal.21]))))),
0)</f>
        <v>0</v>
      </c>
      <c r="AA103" s="111">
        <f t="array" ref="AA103">IFERROR(
MEDIAN((IF(DATOS_[[Sexo]:[Sexo]]=$B103,IF(DATOS_[[AGRUP. VALOR. PTO.]:[AGRUP. VALOR. PTO.]]=$B102,IF(DATOS_[[Check Periodo Ref.]:[Check Periodo Ref.]]="Dentro",DATOS_[Conc.Sal.22]))))),
0)</f>
        <v>0</v>
      </c>
      <c r="AB103" s="111">
        <f t="array" ref="AB103">IFERROR(
MEDIAN((IF(DATOS_[[Sexo]:[Sexo]]=$B103,IF(DATOS_[[AGRUP. VALOR. PTO.]:[AGRUP. VALOR. PTO.]]=$B102,IF(DATOS_[[Check Periodo Ref.]:[Check Periodo Ref.]]="Dentro",DATOS_[Conc.Sal.23]))))),
0)</f>
        <v>0</v>
      </c>
      <c r="AC103" s="111">
        <f t="array" ref="AC103">IFERROR(
MEDIAN((IF(DATOS_[[Sexo]:[Sexo]]=$B103,IF(DATOS_[[AGRUP. VALOR. PTO.]:[AGRUP. VALOR. PTO.]]=$B102,IF(DATOS_[[Check Periodo Ref.]:[Check Periodo Ref.]]="Dentro",DATOS_[Conc.Sal.24]))))),
0)</f>
        <v>0</v>
      </c>
      <c r="AD103" s="111">
        <f t="array" ref="AD103">IFERROR(
MEDIAN((IF(DATOS_[[Sexo]:[Sexo]]=$B103,IF(DATOS_[[AGRUP. VALOR. PTO.]:[AGRUP. VALOR. PTO.]]=$B102,IF(DATOS_[[Check Periodo Ref.]:[Check Periodo Ref.]]="Dentro",DATOS_[Conc.Sal.25]))))),
0)</f>
        <v>0</v>
      </c>
      <c r="AE103" s="111">
        <f t="array" ref="AE103">IFERROR(
MEDIAN((IF(DATOS_[[Sexo]:[Sexo]]=$B103,IF(DATOS_[[AGRUP. VALOR. PTO.]:[AGRUP. VALOR. PTO.]]=$B102,IF(DATOS_[[Check Periodo Ref.]:[Check Periodo Ref.]]="Dentro",DATOS_[Conc.Sal.26]))))),
0)</f>
        <v>0</v>
      </c>
      <c r="AF103" s="111">
        <f t="array" ref="AF103">IFERROR(
MEDIAN((IF(DATOS_[[Sexo]:[Sexo]]=$B103,IF(DATOS_[[AGRUP. VALOR. PTO.]:[AGRUP. VALOR. PTO.]]=$B102,IF(DATOS_[[Check Periodo Ref.]:[Check Periodo Ref.]]="Dentro",DATOS_[Conc.Sal.27]))))),
0)</f>
        <v>0</v>
      </c>
      <c r="AG103" s="111">
        <f t="array" ref="AG103">IFERROR(
MEDIAN((IF(DATOS_[[Sexo]:[Sexo]]=$B103,IF(DATOS_[[AGRUP. VALOR. PTO.]:[AGRUP. VALOR. PTO.]]=$B102,IF(DATOS_[[Check Periodo Ref.]:[Check Periodo Ref.]]="Dentro",DATOS_[Conc.Sal.28]))))),
0)</f>
        <v>0</v>
      </c>
      <c r="AH103" s="111">
        <f t="array" ref="AH103">IFERROR(
MEDIAN((IF(DATOS_[[Sexo]:[Sexo]]=$B103,IF(DATOS_[[AGRUP. VALOR. PTO.]:[AGRUP. VALOR. PTO.]]=$B102,IF(DATOS_[[Check Periodo Ref.]:[Check Periodo Ref.]]="Dentro",DATOS_[Conc.Sal.29]))))),
0)</f>
        <v>0</v>
      </c>
      <c r="AI103" s="111">
        <f t="array" ref="AI103">IFERROR(
MEDIAN((IF(DATOS_[[Sexo]:[Sexo]]=$B103,IF(DATOS_[[AGRUP. VALOR. PTO.]:[AGRUP. VALOR. PTO.]]=$B102,IF(DATOS_[[Check Periodo Ref.]:[Check Periodo Ref.]]="Dentro",DATOS_[Conc.Sal.30]))))),
0)</f>
        <v>0</v>
      </c>
      <c r="AJ103" s="112">
        <f t="array" ref="AJ103">IFERROR(
MEDIAN(IF(DATOS_[Sexo]=$B103,IF(DATOS_[AGRUP. VALOR. PTO.]=$B102,IF(DATOS_[Check Periodo Ref.]="Dentro",DATOS_[Tot COMPL.SAL Ef],FALSE)))),
0)</f>
        <v>0</v>
      </c>
      <c r="AK103" s="113">
        <f t="array" ref="AK103">IFERROR(
MEDIAN(IF(DATOS_[Sexo]=$B103,IF(DATOS_[AGRUP. VALOR. PTO.]=$B102,IF(DATOS_[Check Periodo Ref.]="Dentro",DATOS_[TOTAL SALARIO Ef],FALSE)))),
0)</f>
        <v>0</v>
      </c>
      <c r="AL103" s="114">
        <f t="array" ref="AL103">IFERROR(
MEDIAN((IF(DATOS_[[Sexo]:[Sexo]]=$B103,IF(DATOS_[[AGRUP. VALOR. PTO.]:[AGRUP. VALOR. PTO.]]=$B102,IF(DATOS_[[Check Periodo Ref.]:[Check Periodo Ref.]]="Dentro",DATOS_[C.Extra.01]))))),
0)</f>
        <v>0</v>
      </c>
      <c r="AM103" s="114">
        <f t="array" ref="AM103">IFERROR(
MEDIAN((IF(DATOS_[[Sexo]:[Sexo]]=$B103,IF(DATOS_[[AGRUP. VALOR. PTO.]:[AGRUP. VALOR. PTO.]]=$B102,IF(DATOS_[[Check Periodo Ref.]:[Check Periodo Ref.]]="Dentro",DATOS_[C.Extra.02]))))),
0)</f>
        <v>0</v>
      </c>
      <c r="AN103" s="114">
        <f t="array" ref="AN103">IFERROR(
MEDIAN((IF(DATOS_[[Sexo]:[Sexo]]=$B103,IF(DATOS_[[AGRUP. VALOR. PTO.]:[AGRUP. VALOR. PTO.]]=$B102,IF(DATOS_[[Check Periodo Ref.]:[Check Periodo Ref.]]="Dentro",DATOS_[C.Extra.03]))))),
0)</f>
        <v>0</v>
      </c>
      <c r="AO103" s="114">
        <f t="array" ref="AO103">IFERROR(
MEDIAN((IF(DATOS_[[Sexo]:[Sexo]]=$B103,IF(DATOS_[[AGRUP. VALOR. PTO.]:[AGRUP. VALOR. PTO.]]=$B102,IF(DATOS_[[Check Periodo Ref.]:[Check Periodo Ref.]]="Dentro",DATOS_[C.Extra.04]))))),
0)</f>
        <v>0</v>
      </c>
      <c r="AP103" s="114">
        <f t="array" ref="AP103">IFERROR(
MEDIAN((IF(DATOS_[[Sexo]:[Sexo]]=$B103,IF(DATOS_[[AGRUP. VALOR. PTO.]:[AGRUP. VALOR. PTO.]]=$B102,IF(DATOS_[[Check Periodo Ref.]:[Check Periodo Ref.]]="Dentro",DATOS_[C.Extra.05]))))),
0)</f>
        <v>0</v>
      </c>
      <c r="AQ103" s="115">
        <f t="array" ref="AQ103">IFERROR(
MEDIAN(IF(DATOS_[Sexo]=$B103,IF(DATOS_[AGRUP. VALOR. PTO.]=$B102,IF(DATOS_[Check Periodo Ref.]="Dentro",DATOS_[Tot Extrasalarial Ef],FALSE)))),
0)</f>
        <v>0</v>
      </c>
      <c r="AR103" s="116">
        <f t="array" ref="AR103">IFERROR(
MEDIAN(IF(DATOS_[Sexo]=$B103,IF(DATOS_[AGRUP. VALOR. PTO.]=$B102,IF(DATOS_[Check Periodo Ref.]="Dentro",DATOS_[TOTAL Retrib Ef],FALSE)))),
0)</f>
        <v>0</v>
      </c>
    </row>
    <row r="104" spans="1:44" x14ac:dyDescent="0.3">
      <c r="A104" s="42" t="str">
        <f t="shared" ref="A104" si="122">+A103</f>
        <v>[ocultar]</v>
      </c>
      <c r="B104" s="34" t="s">
        <v>163</v>
      </c>
      <c r="C104" s="33">
        <f t="array" ref="C104">SUM(IF($B104=DATOS_[Sexo],
IF($B102=DATOS_[AGRUP. VALOR. PTO.],
IF("Dentro"=DATOS_[Check Periodo Ref.],
1/(COUNTIFS(DATOS_[Sexo],$B104,DATOS_[AGRUP. VALOR. PTO.],$B102,DATOS_[Check Periodo Ref.],"Dentro",DATOS_[id],DATOS_[id]))))))</f>
        <v>0</v>
      </c>
      <c r="D104" s="35">
        <f>COUNTIFS(DATOS_[AGRUP. VALOR. PTO.],$B102,DATOS_[Sexo],$B104,DATOS_[Check Periodo Ref.],"Dentro")</f>
        <v>0</v>
      </c>
      <c r="E104" s="110">
        <f t="array" ref="E104">IFERROR(
MEDIAN(IF(DATOS_[Sexo]=$B104,IF(DATOS_[AGRUP. VALOR. PTO.]=$B102,IF(DATOS_[Check Periodo Ref.]="Dentro",DATOS_[SALARIO BASE Ef],FALSE)))),
0)</f>
        <v>0</v>
      </c>
      <c r="F104" s="111">
        <f t="array" ref="F104">IFERROR(
MEDIAN((IF(DATOS_[[Sexo]:[Sexo]]=$B104,IF(DATOS_[[AGRUP. VALOR. PTO.]:[AGRUP. VALOR. PTO.]]=$B102,IF(DATOS_[[Check Periodo Ref.]:[Check Periodo Ref.]]="Dentro",DATOS_[Conc.Sal.01]))))),
0)</f>
        <v>0</v>
      </c>
      <c r="G104" s="111">
        <f t="array" ref="G104">IFERROR(
MEDIAN((IF(DATOS_[[Sexo]:[Sexo]]=$B104,IF(DATOS_[[AGRUP. VALOR. PTO.]:[AGRUP. VALOR. PTO.]]=$B102,IF(DATOS_[[Check Periodo Ref.]:[Check Periodo Ref.]]="Dentro",DATOS_[Conc.Sal.02]))))),
0)</f>
        <v>0</v>
      </c>
      <c r="H104" s="111">
        <f t="array" ref="H104">IFERROR(
MEDIAN((IF(DATOS_[[Sexo]:[Sexo]]=$B104,IF(DATOS_[[AGRUP. VALOR. PTO.]:[AGRUP. VALOR. PTO.]]=$B102,IF(DATOS_[[Check Periodo Ref.]:[Check Periodo Ref.]]="Dentro",DATOS_[Conc.Sal.03]))))),
0)</f>
        <v>0</v>
      </c>
      <c r="I104" s="111">
        <f t="array" ref="I104">IFERROR(
MEDIAN((IF(DATOS_[[Sexo]:[Sexo]]=$B104,IF(DATOS_[[AGRUP. VALOR. PTO.]:[AGRUP. VALOR. PTO.]]=$B102,IF(DATOS_[[Check Periodo Ref.]:[Check Periodo Ref.]]="Dentro",DATOS_[Conc.Sal.04]))))),
0)</f>
        <v>0</v>
      </c>
      <c r="J104" s="111">
        <f t="array" ref="J104">IFERROR(
MEDIAN((IF(DATOS_[[Sexo]:[Sexo]]=$B104,IF(DATOS_[[AGRUP. VALOR. PTO.]:[AGRUP. VALOR. PTO.]]=$B102,IF(DATOS_[[Check Periodo Ref.]:[Check Periodo Ref.]]="Dentro",DATOS_[Conc.Sal.05]))))),
0)</f>
        <v>0</v>
      </c>
      <c r="K104" s="111">
        <f t="array" ref="K104">IFERROR(
MEDIAN((IF(DATOS_[[Sexo]:[Sexo]]=$B104,IF(DATOS_[[AGRUP. VALOR. PTO.]:[AGRUP. VALOR. PTO.]]=$B102,IF(DATOS_[[Check Periodo Ref.]:[Check Periodo Ref.]]="Dentro",DATOS_[Conc.Sal.06]))))),
0)</f>
        <v>0</v>
      </c>
      <c r="L104" s="111">
        <f t="array" ref="L104">IFERROR(
MEDIAN((IF(DATOS_[[Sexo]:[Sexo]]=$B104,IF(DATOS_[[AGRUP. VALOR. PTO.]:[AGRUP. VALOR. PTO.]]=$B102,IF(DATOS_[[Check Periodo Ref.]:[Check Periodo Ref.]]="Dentro",DATOS_[Conc.Sal.07]))))),
0)</f>
        <v>0</v>
      </c>
      <c r="M104" s="111">
        <f t="array" ref="M104">IFERROR(
MEDIAN((IF(DATOS_[[Sexo]:[Sexo]]=$B104,IF(DATOS_[[AGRUP. VALOR. PTO.]:[AGRUP. VALOR. PTO.]]=$B102,IF(DATOS_[[Check Periodo Ref.]:[Check Periodo Ref.]]="Dentro",DATOS_[Conc.Sal.08]))))),
0)</f>
        <v>0</v>
      </c>
      <c r="N104" s="111">
        <f t="array" ref="N104">IFERROR(
MEDIAN((IF(DATOS_[[Sexo]:[Sexo]]=$B104,IF(DATOS_[[AGRUP. VALOR. PTO.]:[AGRUP. VALOR. PTO.]]=$B102,IF(DATOS_[[Check Periodo Ref.]:[Check Periodo Ref.]]="Dentro",DATOS_[Conc.Sal.09]))))),
0)</f>
        <v>0</v>
      </c>
      <c r="O104" s="111">
        <f t="array" ref="O104">IFERROR(
MEDIAN((IF(DATOS_[[Sexo]:[Sexo]]=$B104,IF(DATOS_[[AGRUP. VALOR. PTO.]:[AGRUP. VALOR. PTO.]]=$B102,IF(DATOS_[[Check Periodo Ref.]:[Check Periodo Ref.]]="Dentro",DATOS_[Conc.Sal.10]))))),
0)</f>
        <v>0</v>
      </c>
      <c r="P104" s="111">
        <f t="array" ref="P104">IFERROR(
MEDIAN((IF(DATOS_[[Sexo]:[Sexo]]=$B104,IF(DATOS_[[AGRUP. VALOR. PTO.]:[AGRUP. VALOR. PTO.]]=$B102,IF(DATOS_[[Check Periodo Ref.]:[Check Periodo Ref.]]="Dentro",DATOS_[Conc.Sal.11]))))),
0)</f>
        <v>0</v>
      </c>
      <c r="Q104" s="111">
        <f t="array" ref="Q104">IFERROR(
MEDIAN((IF(DATOS_[[Sexo]:[Sexo]]=$B104,IF(DATOS_[[AGRUP. VALOR. PTO.]:[AGRUP. VALOR. PTO.]]=$B102,IF(DATOS_[[Check Periodo Ref.]:[Check Periodo Ref.]]="Dentro",DATOS_[Conc.Sal.12]))))),
0)</f>
        <v>0</v>
      </c>
      <c r="R104" s="111">
        <f t="array" ref="R104">IFERROR(
MEDIAN((IF(DATOS_[[Sexo]:[Sexo]]=$B104,IF(DATOS_[[AGRUP. VALOR. PTO.]:[AGRUP. VALOR. PTO.]]=$B102,IF(DATOS_[[Check Periodo Ref.]:[Check Periodo Ref.]]="Dentro",DATOS_[Conc.Sal.13]))))),
0)</f>
        <v>0</v>
      </c>
      <c r="S104" s="111">
        <f t="array" ref="S104">IFERROR(
MEDIAN((IF(DATOS_[[Sexo]:[Sexo]]=$B104,IF(DATOS_[[AGRUP. VALOR. PTO.]:[AGRUP. VALOR. PTO.]]=$B102,IF(DATOS_[[Check Periodo Ref.]:[Check Periodo Ref.]]="Dentro",DATOS_[Conc.Sal.14]))))),
0)</f>
        <v>0</v>
      </c>
      <c r="T104" s="111">
        <f t="array" ref="T104">IFERROR(
MEDIAN((IF(DATOS_[[Sexo]:[Sexo]]=$B104,IF(DATOS_[[AGRUP. VALOR. PTO.]:[AGRUP. VALOR. PTO.]]=$B102,IF(DATOS_[[Check Periodo Ref.]:[Check Periodo Ref.]]="Dentro",DATOS_[Conc.Sal.15]))))),
0)</f>
        <v>0</v>
      </c>
      <c r="U104" s="111">
        <f t="array" ref="U104">IFERROR(
MEDIAN((IF(DATOS_[[Sexo]:[Sexo]]=$B104,IF(DATOS_[[AGRUP. VALOR. PTO.]:[AGRUP. VALOR. PTO.]]=$B102,IF(DATOS_[[Check Periodo Ref.]:[Check Periodo Ref.]]="Dentro",DATOS_[Conc.Sal.16]))))),
0)</f>
        <v>0</v>
      </c>
      <c r="V104" s="111">
        <f t="array" ref="V104">IFERROR(
MEDIAN((IF(DATOS_[[Sexo]:[Sexo]]=$B104,IF(DATOS_[[AGRUP. VALOR. PTO.]:[AGRUP. VALOR. PTO.]]=$B102,IF(DATOS_[[Check Periodo Ref.]:[Check Periodo Ref.]]="Dentro",DATOS_[Conc.Sal.17]))))),
0)</f>
        <v>0</v>
      </c>
      <c r="W104" s="111">
        <f t="array" ref="W104">IFERROR(
MEDIAN((IF(DATOS_[[Sexo]:[Sexo]]=$B104,IF(DATOS_[[AGRUP. VALOR. PTO.]:[AGRUP. VALOR. PTO.]]=$B102,IF(DATOS_[[Check Periodo Ref.]:[Check Periodo Ref.]]="Dentro",DATOS_[Conc.Sal.18]))))),
0)</f>
        <v>0</v>
      </c>
      <c r="X104" s="111">
        <f t="array" ref="X104">IFERROR(
MEDIAN((IF(DATOS_[[Sexo]:[Sexo]]=$B104,IF(DATOS_[[AGRUP. VALOR. PTO.]:[AGRUP. VALOR. PTO.]]=$B102,IF(DATOS_[[Check Periodo Ref.]:[Check Periodo Ref.]]="Dentro",DATOS_[Conc.Sal.19]))))),
0)</f>
        <v>0</v>
      </c>
      <c r="Y104" s="111">
        <f t="array" ref="Y104">IFERROR(
MEDIAN((IF(DATOS_[[Sexo]:[Sexo]]=$B104,IF(DATOS_[[AGRUP. VALOR. PTO.]:[AGRUP. VALOR. PTO.]]=$B102,IF(DATOS_[[Check Periodo Ref.]:[Check Periodo Ref.]]="Dentro",DATOS_[Conc.Sal.20]))))),
0)</f>
        <v>0</v>
      </c>
      <c r="Z104" s="111">
        <f t="array" ref="Z104">IFERROR(
MEDIAN((IF(DATOS_[[Sexo]:[Sexo]]=$B104,IF(DATOS_[[AGRUP. VALOR. PTO.]:[AGRUP. VALOR. PTO.]]=$B102,IF(DATOS_[[Check Periodo Ref.]:[Check Periodo Ref.]]="Dentro",DATOS_[Conc.Sal.21]))))),
0)</f>
        <v>0</v>
      </c>
      <c r="AA104" s="111">
        <f t="array" ref="AA104">IFERROR(
MEDIAN((IF(DATOS_[[Sexo]:[Sexo]]=$B104,IF(DATOS_[[AGRUP. VALOR. PTO.]:[AGRUP. VALOR. PTO.]]=$B102,IF(DATOS_[[Check Periodo Ref.]:[Check Periodo Ref.]]="Dentro",DATOS_[Conc.Sal.22]))))),
0)</f>
        <v>0</v>
      </c>
      <c r="AB104" s="111">
        <f t="array" ref="AB104">IFERROR(
MEDIAN((IF(DATOS_[[Sexo]:[Sexo]]=$B104,IF(DATOS_[[AGRUP. VALOR. PTO.]:[AGRUP. VALOR. PTO.]]=$B102,IF(DATOS_[[Check Periodo Ref.]:[Check Periodo Ref.]]="Dentro",DATOS_[Conc.Sal.23]))))),
0)</f>
        <v>0</v>
      </c>
      <c r="AC104" s="111">
        <f t="array" ref="AC104">IFERROR(
MEDIAN((IF(DATOS_[[Sexo]:[Sexo]]=$B104,IF(DATOS_[[AGRUP. VALOR. PTO.]:[AGRUP. VALOR. PTO.]]=$B102,IF(DATOS_[[Check Periodo Ref.]:[Check Periodo Ref.]]="Dentro",DATOS_[Conc.Sal.24]))))),
0)</f>
        <v>0</v>
      </c>
      <c r="AD104" s="111">
        <f t="array" ref="AD104">IFERROR(
MEDIAN((IF(DATOS_[[Sexo]:[Sexo]]=$B104,IF(DATOS_[[AGRUP. VALOR. PTO.]:[AGRUP. VALOR. PTO.]]=$B102,IF(DATOS_[[Check Periodo Ref.]:[Check Periodo Ref.]]="Dentro",DATOS_[Conc.Sal.25]))))),
0)</f>
        <v>0</v>
      </c>
      <c r="AE104" s="111">
        <f t="array" ref="AE104">IFERROR(
MEDIAN((IF(DATOS_[[Sexo]:[Sexo]]=$B104,IF(DATOS_[[AGRUP. VALOR. PTO.]:[AGRUP. VALOR. PTO.]]=$B102,IF(DATOS_[[Check Periodo Ref.]:[Check Periodo Ref.]]="Dentro",DATOS_[Conc.Sal.26]))))),
0)</f>
        <v>0</v>
      </c>
      <c r="AF104" s="111">
        <f t="array" ref="AF104">IFERROR(
MEDIAN((IF(DATOS_[[Sexo]:[Sexo]]=$B104,IF(DATOS_[[AGRUP. VALOR. PTO.]:[AGRUP. VALOR. PTO.]]=$B102,IF(DATOS_[[Check Periodo Ref.]:[Check Periodo Ref.]]="Dentro",DATOS_[Conc.Sal.27]))))),
0)</f>
        <v>0</v>
      </c>
      <c r="AG104" s="111">
        <f t="array" ref="AG104">IFERROR(
MEDIAN((IF(DATOS_[[Sexo]:[Sexo]]=$B104,IF(DATOS_[[AGRUP. VALOR. PTO.]:[AGRUP. VALOR. PTO.]]=$B102,IF(DATOS_[[Check Periodo Ref.]:[Check Periodo Ref.]]="Dentro",DATOS_[Conc.Sal.28]))))),
0)</f>
        <v>0</v>
      </c>
      <c r="AH104" s="111">
        <f t="array" ref="AH104">IFERROR(
MEDIAN((IF(DATOS_[[Sexo]:[Sexo]]=$B104,IF(DATOS_[[AGRUP. VALOR. PTO.]:[AGRUP. VALOR. PTO.]]=$B102,IF(DATOS_[[Check Periodo Ref.]:[Check Periodo Ref.]]="Dentro",DATOS_[Conc.Sal.29]))))),
0)</f>
        <v>0</v>
      </c>
      <c r="AI104" s="111">
        <f t="array" ref="AI104">IFERROR(
MEDIAN((IF(DATOS_[[Sexo]:[Sexo]]=$B104,IF(DATOS_[[AGRUP. VALOR. PTO.]:[AGRUP. VALOR. PTO.]]=$B102,IF(DATOS_[[Check Periodo Ref.]:[Check Periodo Ref.]]="Dentro",DATOS_[Conc.Sal.30]))))),
0)</f>
        <v>0</v>
      </c>
      <c r="AJ104" s="112">
        <f t="array" ref="AJ104">IFERROR(
MEDIAN(IF(DATOS_[Sexo]=$B104,IF(DATOS_[AGRUP. VALOR. PTO.]=$B102,IF(DATOS_[Check Periodo Ref.]="Dentro",DATOS_[Tot COMPL.SAL Ef],FALSE)))),
0)</f>
        <v>0</v>
      </c>
      <c r="AK104" s="113">
        <f t="array" ref="AK104">IFERROR(
MEDIAN(IF(DATOS_[Sexo]=$B104,IF(DATOS_[AGRUP. VALOR. PTO.]=$B102,IF(DATOS_[Check Periodo Ref.]="Dentro",DATOS_[TOTAL SALARIO Ef],FALSE)))),
0)</f>
        <v>0</v>
      </c>
      <c r="AL104" s="114">
        <f t="array" ref="AL104">IFERROR(
MEDIAN((IF(DATOS_[[Sexo]:[Sexo]]=$B104,IF(DATOS_[[AGRUP. VALOR. PTO.]:[AGRUP. VALOR. PTO.]]=$B102,IF(DATOS_[[Check Periodo Ref.]:[Check Periodo Ref.]]="Dentro",DATOS_[C.Extra.01]))))),
0)</f>
        <v>0</v>
      </c>
      <c r="AM104" s="114">
        <f t="array" ref="AM104">IFERROR(
MEDIAN((IF(DATOS_[[Sexo]:[Sexo]]=$B104,IF(DATOS_[[AGRUP. VALOR. PTO.]:[AGRUP. VALOR. PTO.]]=$B102,IF(DATOS_[[Check Periodo Ref.]:[Check Periodo Ref.]]="Dentro",DATOS_[C.Extra.02]))))),
0)</f>
        <v>0</v>
      </c>
      <c r="AN104" s="114">
        <f t="array" ref="AN104">IFERROR(
MEDIAN((IF(DATOS_[[Sexo]:[Sexo]]=$B104,IF(DATOS_[[AGRUP. VALOR. PTO.]:[AGRUP. VALOR. PTO.]]=$B102,IF(DATOS_[[Check Periodo Ref.]:[Check Periodo Ref.]]="Dentro",DATOS_[C.Extra.03]))))),
0)</f>
        <v>0</v>
      </c>
      <c r="AO104" s="114">
        <f t="array" ref="AO104">IFERROR(
MEDIAN((IF(DATOS_[[Sexo]:[Sexo]]=$B104,IF(DATOS_[[AGRUP. VALOR. PTO.]:[AGRUP. VALOR. PTO.]]=$B102,IF(DATOS_[[Check Periodo Ref.]:[Check Periodo Ref.]]="Dentro",DATOS_[C.Extra.04]))))),
0)</f>
        <v>0</v>
      </c>
      <c r="AP104" s="114">
        <f t="array" ref="AP104">IFERROR(
MEDIAN((IF(DATOS_[[Sexo]:[Sexo]]=$B104,IF(DATOS_[[AGRUP. VALOR. PTO.]:[AGRUP. VALOR. PTO.]]=$B102,IF(DATOS_[[Check Periodo Ref.]:[Check Periodo Ref.]]="Dentro",DATOS_[C.Extra.05]))))),
0)</f>
        <v>0</v>
      </c>
      <c r="AQ104" s="115">
        <f t="array" ref="AQ104">IFERROR(
MEDIAN(IF(DATOS_[Sexo]=$B104,IF(DATOS_[AGRUP. VALOR. PTO.]=$B102,IF(DATOS_[Check Periodo Ref.]="Dentro",DATOS_[Tot Extrasalarial Ef],FALSE)))),
0)</f>
        <v>0</v>
      </c>
      <c r="AR104" s="116">
        <f t="array" ref="AR104">IFERROR(
MEDIAN(IF(DATOS_[Sexo]=$B104,IF(DATOS_[AGRUP. VALOR. PTO.]=$B102,IF(DATOS_[Check Periodo Ref.]="Dentro",DATOS_[TOTAL Retrib Ef],FALSE)))),
0)</f>
        <v>0</v>
      </c>
    </row>
  </sheetData>
  <sheetProtection algorithmName="SHA-512" hashValue="rczlIa9W4WYfMrxqQwCSW9zog6mewkjwJRXznS2Y7TTqGqaGn7dY0ViOgHFcnyAZfMuypb2bC7iiA/yDhfHv2A==" saltValue="Wn+0VbZQwleAcBx/tWhDsg=="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104"/>
  <sheetViews>
    <sheetView topLeftCell="AB1" workbookViewId="0">
      <selection activeCell="AW1" sqref="AW1:AW11"/>
    </sheetView>
  </sheetViews>
  <sheetFormatPr baseColWidth="10" defaultColWidth="7.28515625" defaultRowHeight="16.5" outlineLevelCol="1" x14ac:dyDescent="0.3"/>
  <cols>
    <col min="1" max="1" width="8.85546875" style="53" customWidth="1"/>
    <col min="2" max="2" width="10.7109375" style="53" customWidth="1"/>
    <col min="3" max="8" width="7.28515625" style="53"/>
    <col min="9" max="9" width="10.42578125" style="53" customWidth="1"/>
    <col min="10" max="10" width="7.28515625" style="53" customWidth="1"/>
    <col min="11" max="11" width="7.42578125" style="53" bestFit="1" customWidth="1"/>
    <col min="12" max="12" width="7.7109375" style="53" bestFit="1" customWidth="1"/>
    <col min="13" max="13" width="7.42578125" style="53" bestFit="1" customWidth="1"/>
    <col min="14" max="14" width="7.28515625" style="53"/>
    <col min="15" max="15" width="7.42578125" style="53" bestFit="1" customWidth="1"/>
    <col min="16" max="16" width="7.7109375" style="53" bestFit="1" customWidth="1"/>
    <col min="17" max="18" width="7.42578125" style="53" bestFit="1" customWidth="1"/>
    <col min="19" max="19" width="0" style="53" hidden="1" customWidth="1"/>
    <col min="20" max="39" width="7.28515625" style="53" customWidth="1" outlineLevel="1"/>
    <col min="40" max="41" width="8.85546875" style="53" customWidth="1"/>
    <col min="42" max="42" width="7.42578125" style="53" bestFit="1" customWidth="1"/>
    <col min="43" max="46" width="7.28515625" style="53" customWidth="1"/>
    <col min="47" max="48" width="8.85546875" style="53" customWidth="1"/>
    <col min="49" max="49" width="16.7109375" style="53" customWidth="1"/>
    <col min="50" max="16384" width="7.28515625" style="53"/>
  </cols>
  <sheetData>
    <row r="1" spans="1:51" ht="42.6" customHeight="1" x14ac:dyDescent="0.3">
      <c r="E1" s="237" t="s">
        <v>373</v>
      </c>
      <c r="AW1" s="337" t="str">
        <f>+IFERROR(IF(OR(((AV10-AV11)/AV11)&gt;=25%,((AV11-AV10)/AV10)&gt;=25%),AY1,""),"")</f>
        <v/>
      </c>
      <c r="AX1" s="309"/>
      <c r="AY1" s="325" t="s">
        <v>378</v>
      </c>
    </row>
    <row r="2" spans="1:51" ht="13.9" customHeight="1" x14ac:dyDescent="0.3">
      <c r="K2" s="53" t="str">
        <f>+IF(K8="[ocultar]",K8,"")</f>
        <v>[ocultar]</v>
      </c>
      <c r="L2" s="53" t="str">
        <f t="shared" ref="L2:AT2" si="0">+IF(L8="[ocultar]",L8,"")</f>
        <v>[ocultar]</v>
      </c>
      <c r="M2" s="53" t="str">
        <f t="shared" si="0"/>
        <v>[ocultar]</v>
      </c>
      <c r="N2" s="53" t="str">
        <f t="shared" si="0"/>
        <v>[ocultar]</v>
      </c>
      <c r="O2" s="53" t="str">
        <f t="shared" si="0"/>
        <v>[ocultar]</v>
      </c>
      <c r="P2" s="53" t="str">
        <f t="shared" si="0"/>
        <v>[ocultar]</v>
      </c>
      <c r="Q2" s="53" t="str">
        <f t="shared" si="0"/>
        <v>[ocultar]</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[ocultar]</v>
      </c>
      <c r="AK2" s="53" t="str">
        <f t="shared" si="0"/>
        <v>[ocultar]</v>
      </c>
      <c r="AL2" s="53" t="str">
        <f t="shared" si="0"/>
        <v>[ocultar]</v>
      </c>
      <c r="AM2" s="53" t="str">
        <f t="shared" si="0"/>
        <v>[ocultar]</v>
      </c>
      <c r="AN2" s="53" t="str">
        <f t="shared" si="0"/>
        <v/>
      </c>
      <c r="AO2" s="53" t="str">
        <f t="shared" si="0"/>
        <v/>
      </c>
      <c r="AP2" s="53" t="str">
        <f t="shared" si="0"/>
        <v>[ocultar]</v>
      </c>
      <c r="AQ2" s="53" t="str">
        <f t="shared" si="0"/>
        <v>[ocultar]</v>
      </c>
      <c r="AR2" s="53" t="str">
        <f t="shared" si="0"/>
        <v>[ocultar]</v>
      </c>
      <c r="AS2" s="53" t="str">
        <f t="shared" si="0"/>
        <v>[ocultar]</v>
      </c>
      <c r="AT2" s="53" t="str">
        <f t="shared" si="0"/>
        <v>[ocultar]</v>
      </c>
      <c r="AW2" s="337"/>
      <c r="AX2" s="309"/>
      <c r="AY2" s="309"/>
    </row>
    <row r="3" spans="1:51" ht="13.9" customHeight="1" x14ac:dyDescent="0.3">
      <c r="I3" s="167" t="str">
        <f>+"Razón Social: "&amp;Inicio!C6&amp;"  -  NIF: "&amp;Inicio!C8</f>
        <v xml:space="preserve">Razón Social:   -  NIF: </v>
      </c>
      <c r="J3" s="155"/>
      <c r="AW3" s="337"/>
      <c r="AX3" s="309"/>
      <c r="AY3" s="309"/>
    </row>
    <row r="4" spans="1:51" ht="13.9" customHeight="1" x14ac:dyDescent="0.3">
      <c r="I4" s="168" t="s">
        <v>97</v>
      </c>
      <c r="J4" s="169"/>
      <c r="AW4" s="337"/>
      <c r="AX4" s="309"/>
      <c r="AY4" s="309"/>
    </row>
    <row r="5" spans="1:51" ht="13.9" customHeight="1" x14ac:dyDescent="0.3">
      <c r="I5" s="153">
        <f>+Inicio!E10</f>
        <v>0</v>
      </c>
      <c r="J5" s="170" t="str">
        <f>+Inicio!D10</f>
        <v>fecha inicio</v>
      </c>
      <c r="AW5" s="337"/>
      <c r="AX5" s="309"/>
      <c r="AY5" s="309"/>
    </row>
    <row r="6" spans="1:51" ht="13.9" customHeight="1" x14ac:dyDescent="0.3">
      <c r="I6" s="153">
        <f>+Inicio!G10</f>
        <v>0</v>
      </c>
      <c r="J6" s="170" t="s">
        <v>94</v>
      </c>
      <c r="AW6" s="337"/>
      <c r="AX6" s="309"/>
      <c r="AY6" s="309"/>
    </row>
    <row r="7" spans="1:51" s="118" customFormat="1" ht="13.9" customHeight="1" x14ac:dyDescent="0.25">
      <c r="AW7" s="337"/>
      <c r="AX7" s="311"/>
      <c r="AY7" s="311"/>
    </row>
    <row r="8" spans="1:51" s="56" customFormat="1" ht="46.15" customHeight="1" x14ac:dyDescent="0.25">
      <c r="B8" s="54"/>
      <c r="C8" s="54" t="s">
        <v>225</v>
      </c>
      <c r="D8" s="54" t="s">
        <v>220</v>
      </c>
      <c r="E8" s="54" t="s">
        <v>293</v>
      </c>
      <c r="F8" s="54" t="s">
        <v>291</v>
      </c>
      <c r="G8" s="54" t="s">
        <v>292</v>
      </c>
      <c r="H8" s="54" t="s">
        <v>224</v>
      </c>
      <c r="I8" s="144" t="s">
        <v>217</v>
      </c>
      <c r="J8" s="55" t="str">
        <f>+IF(DATOS!AE6="","[ocultar]",DATOS!AE6)</f>
        <v>[ocultar]</v>
      </c>
      <c r="K8" s="55" t="str">
        <f>+IF(DATOS!AF6="","[ocultar]",DATOS!AF6)</f>
        <v>[ocultar]</v>
      </c>
      <c r="L8" s="55" t="str">
        <f>+IF(DATOS!AG6="","[ocultar]",DATOS!AG6)</f>
        <v>[ocultar]</v>
      </c>
      <c r="M8" s="55" t="str">
        <f>+IF(DATOS!AH6="","[ocultar]",DATOS!AH6)</f>
        <v>[ocultar]</v>
      </c>
      <c r="N8" s="55" t="str">
        <f>+IF(DATOS!AI6="","[ocultar]",DATOS!AI6)</f>
        <v>[ocultar]</v>
      </c>
      <c r="O8" s="55" t="str">
        <f>+IF(DATOS!AJ6="","[ocultar]",DATOS!AJ6)</f>
        <v>[ocultar]</v>
      </c>
      <c r="P8" s="55" t="str">
        <f>+IF(DATOS!AK6="","[ocultar]",DATOS!AK6)</f>
        <v>[ocultar]</v>
      </c>
      <c r="Q8" s="55" t="str">
        <f>+IF(DATOS!AL6="","[ocultar]",DATOS!AL6)</f>
        <v>[ocultar]</v>
      </c>
      <c r="R8" s="55" t="str">
        <f>+IF(DATOS!AM6="","[ocultar]",DATOS!AM6)</f>
        <v>[ocultar]</v>
      </c>
      <c r="S8" s="55" t="str">
        <f>+IF(DATOS!AN6="","[ocultar]",DATOS!AN6)</f>
        <v>[ocultar]</v>
      </c>
      <c r="T8" s="55" t="str">
        <f>+IF(DATOS!AO6="","[ocultar]",DATOS!AO6)</f>
        <v>[ocultar]</v>
      </c>
      <c r="U8" s="55" t="str">
        <f>+IF(DATOS!AP6="","[ocultar]",DATOS!AP6)</f>
        <v>[ocultar]</v>
      </c>
      <c r="V8" s="55" t="str">
        <f>+IF(DATOS!AQ6="","[ocultar]",DATOS!AQ6)</f>
        <v>[ocultar]</v>
      </c>
      <c r="W8" s="55" t="str">
        <f>+IF(DATOS!AR6="","[ocultar]",DATOS!AR6)</f>
        <v>[ocultar]</v>
      </c>
      <c r="X8" s="55" t="str">
        <f>+IF(DATOS!AS6="","[ocultar]",DATOS!AS6)</f>
        <v>[ocultar]</v>
      </c>
      <c r="Y8" s="55" t="str">
        <f>+IF(DATOS!AT6="","[ocultar]",DATOS!AT6)</f>
        <v>[ocultar]</v>
      </c>
      <c r="Z8" s="55" t="str">
        <f>+IF(DATOS!AU6="","[ocultar]",DATOS!AU6)</f>
        <v>[ocultar]</v>
      </c>
      <c r="AA8" s="55" t="str">
        <f>+IF(DATOS!AV6="","[ocultar]",DATOS!AV6)</f>
        <v>[ocultar]</v>
      </c>
      <c r="AB8" s="55" t="str">
        <f>+IF(DATOS!AW6="","[ocultar]",DATOS!AW6)</f>
        <v>[ocultar]</v>
      </c>
      <c r="AC8" s="55" t="str">
        <f>+IF(DATOS!AX6="","[ocultar]",DATOS!AX6)</f>
        <v>[ocultar]</v>
      </c>
      <c r="AD8" s="55" t="str">
        <f>+IF(DATOS!AY6="","[ocultar]",DATOS!AY6)</f>
        <v>[ocultar]</v>
      </c>
      <c r="AE8" s="55" t="str">
        <f>+IF(DATOS!AZ6="","[ocultar]",DATOS!AZ6)</f>
        <v>[ocultar]</v>
      </c>
      <c r="AF8" s="55" t="str">
        <f>+IF(DATOS!BA6="","[ocultar]",DATOS!BA6)</f>
        <v>[ocultar]</v>
      </c>
      <c r="AG8" s="55" t="str">
        <f>+IF(DATOS!BB6="","[ocultar]",DATOS!BB6)</f>
        <v>[ocultar]</v>
      </c>
      <c r="AH8" s="55" t="str">
        <f>+IF(DATOS!BC6="","[ocultar]",DATOS!BC6)</f>
        <v>[ocultar]</v>
      </c>
      <c r="AI8" s="55" t="str">
        <f>+IF(DATOS!BD6="","[ocultar]",DATOS!BD6)</f>
        <v>[ocultar]</v>
      </c>
      <c r="AJ8" s="55" t="str">
        <f>+IF(DATOS!BE6="","[ocultar]",DATOS!BE6)</f>
        <v>[ocultar]</v>
      </c>
      <c r="AK8" s="55" t="str">
        <f>+IF(DATOS!BF6="","[ocultar]",DATOS!BF6)</f>
        <v>[ocultar]</v>
      </c>
      <c r="AL8" s="55" t="str">
        <f>+IF(DATOS!BG6="","[ocultar]",DATOS!BG6)</f>
        <v>[ocultar]</v>
      </c>
      <c r="AM8" s="55" t="str">
        <f>+IF(DATOS!BH6="","[ocultar]",DATOS!BH6)</f>
        <v>[ocultar]</v>
      </c>
      <c r="AN8" s="67" t="s">
        <v>218</v>
      </c>
      <c r="AO8" s="68" t="s">
        <v>211</v>
      </c>
      <c r="AP8" s="64" t="str">
        <f>+IF(DATOS!BI6="","[ocultar]",DATOS!BI6)</f>
        <v>[ocultar]</v>
      </c>
      <c r="AQ8" s="64" t="str">
        <f>+IF(DATOS!BJ6="","[ocultar]",DATOS!BJ6)</f>
        <v>[ocultar]</v>
      </c>
      <c r="AR8" s="64" t="str">
        <f>+IF(DATOS!BK6="","[ocultar]",DATOS!BK6)</f>
        <v>[ocultar]</v>
      </c>
      <c r="AS8" s="64" t="str">
        <f>+IF(DATOS!BL6="","[ocultar]",DATOS!BL6)</f>
        <v>[ocultar]</v>
      </c>
      <c r="AT8" s="64" t="str">
        <f>+IF(DATOS!BM6="","[ocultar]",DATOS!BM6)</f>
        <v>[ocultar]</v>
      </c>
      <c r="AU8" s="65" t="s">
        <v>219</v>
      </c>
      <c r="AV8" s="66" t="s">
        <v>212</v>
      </c>
      <c r="AW8" s="337"/>
      <c r="AX8" s="312"/>
      <c r="AY8" s="312"/>
    </row>
    <row r="9" spans="1:51" ht="17.25" thickBot="1" x14ac:dyDescent="0.35">
      <c r="B9" s="62" t="s">
        <v>247</v>
      </c>
      <c r="C9" s="99"/>
      <c r="D9" s="63"/>
      <c r="E9" s="63"/>
      <c r="F9" s="63"/>
      <c r="G9" s="63"/>
      <c r="H9" s="63"/>
      <c r="I9" s="129" t="str">
        <f t="shared" ref="I9" si="1">IFERROR((I10-I11)/I10,"")</f>
        <v/>
      </c>
      <c r="J9" s="130" t="str">
        <f>IFERROR((J10-J11)/J10,"")</f>
        <v/>
      </c>
      <c r="K9" s="131" t="str">
        <f t="shared" ref="K9:AV9" si="2">IFERROR((K10-K11)/K10,"")</f>
        <v/>
      </c>
      <c r="L9" s="131" t="str">
        <f t="shared" si="2"/>
        <v/>
      </c>
      <c r="M9" s="131" t="str">
        <f t="shared" si="2"/>
        <v/>
      </c>
      <c r="N9" s="132" t="str">
        <f t="shared" si="2"/>
        <v/>
      </c>
      <c r="O9" s="133" t="str">
        <f t="shared" si="2"/>
        <v/>
      </c>
      <c r="P9" s="133" t="str">
        <f t="shared" si="2"/>
        <v/>
      </c>
      <c r="Q9" s="133" t="str">
        <f t="shared" si="2"/>
        <v/>
      </c>
      <c r="R9" s="133" t="str">
        <f t="shared" si="2"/>
        <v/>
      </c>
      <c r="S9" s="133" t="str">
        <f t="shared" si="2"/>
        <v/>
      </c>
      <c r="T9" s="133" t="str">
        <f t="shared" si="2"/>
        <v/>
      </c>
      <c r="U9" s="133" t="str">
        <f t="shared" si="2"/>
        <v/>
      </c>
      <c r="V9" s="133" t="str">
        <f t="shared" si="2"/>
        <v/>
      </c>
      <c r="W9" s="133" t="str">
        <f t="shared" si="2"/>
        <v/>
      </c>
      <c r="X9" s="133" t="str">
        <f t="shared" si="2"/>
        <v/>
      </c>
      <c r="Y9" s="133" t="str">
        <f t="shared" si="2"/>
        <v/>
      </c>
      <c r="Z9" s="132" t="str">
        <f t="shared" si="2"/>
        <v/>
      </c>
      <c r="AA9" s="132" t="str">
        <f t="shared" si="2"/>
        <v/>
      </c>
      <c r="AB9" s="132" t="str">
        <f t="shared" si="2"/>
        <v/>
      </c>
      <c r="AC9" s="132" t="str">
        <f t="shared" si="2"/>
        <v/>
      </c>
      <c r="AD9" s="132" t="str">
        <f t="shared" si="2"/>
        <v/>
      </c>
      <c r="AE9" s="132" t="str">
        <f t="shared" si="2"/>
        <v/>
      </c>
      <c r="AF9" s="132" t="str">
        <f t="shared" si="2"/>
        <v/>
      </c>
      <c r="AG9" s="132" t="str">
        <f t="shared" si="2"/>
        <v/>
      </c>
      <c r="AH9" s="132" t="str">
        <f t="shared" si="2"/>
        <v/>
      </c>
      <c r="AI9" s="132" t="str">
        <f t="shared" si="2"/>
        <v/>
      </c>
      <c r="AJ9" s="132" t="str">
        <f t="shared" si="2"/>
        <v/>
      </c>
      <c r="AK9" s="132" t="str">
        <f t="shared" si="2"/>
        <v/>
      </c>
      <c r="AL9" s="132" t="str">
        <f t="shared" si="2"/>
        <v/>
      </c>
      <c r="AM9" s="132" t="str">
        <f t="shared" si="2"/>
        <v/>
      </c>
      <c r="AN9" s="134" t="str">
        <f t="shared" si="2"/>
        <v/>
      </c>
      <c r="AO9" s="138" t="str">
        <f t="shared" si="2"/>
        <v/>
      </c>
      <c r="AP9" s="135" t="str">
        <f t="shared" si="2"/>
        <v/>
      </c>
      <c r="AQ9" s="135" t="str">
        <f t="shared" si="2"/>
        <v/>
      </c>
      <c r="AR9" s="135" t="str">
        <f t="shared" si="2"/>
        <v/>
      </c>
      <c r="AS9" s="135" t="str">
        <f t="shared" si="2"/>
        <v/>
      </c>
      <c r="AT9" s="135" t="str">
        <f t="shared" si="2"/>
        <v/>
      </c>
      <c r="AU9" s="136" t="str">
        <f t="shared" si="2"/>
        <v/>
      </c>
      <c r="AV9" s="137" t="str">
        <f t="shared" si="2"/>
        <v/>
      </c>
      <c r="AW9" s="337"/>
      <c r="AX9" s="313"/>
      <c r="AY9" s="313"/>
    </row>
    <row r="10" spans="1:51" x14ac:dyDescent="0.3">
      <c r="B10" s="57" t="s">
        <v>162</v>
      </c>
      <c r="C10" s="56">
        <f t="array" ref="C10">SUM(IF($B10=DATOS_[Sexo],
IF("Dentro"=DATOS_[Check Periodo Ref.],
1/(COUNTIFS(DATOS_[Sexo],$B10,DATOS_[Check Periodo Ref.],"Dentro",DATOS_[id],DATOS_[id])))))</f>
        <v>0</v>
      </c>
      <c r="D10" s="58">
        <f>COUNTIFS(DATOS_[AGRUP. VALOR. PTO.],"&lt;&gt;",DATOS_[Sexo],$B10,DATOS_[Check Periodo Ref.],"Dentro")</f>
        <v>0</v>
      </c>
      <c r="E10" s="58">
        <f>COUNTIFS(DATOS_[AGRUP. VALOR. PTO.],"&lt;&gt;",DATOS_[Sexo],$B10,DATOS_[Check Periodo Ref.],"Dentro",DATOS_[Check Nº SC Norm],"Sí")</f>
        <v>0</v>
      </c>
      <c r="F10" s="58">
        <f>COUNTIFS(DATOS_[AGRUP. VALOR. PTO.],"&lt;&gt;",DATOS_[Sexo],$B10,DATOS_[Check Periodo Ref.],"Dentro",DATOS_[Check Nº SC Anualiz],"Sí")</f>
        <v>0</v>
      </c>
      <c r="G10" s="58">
        <f>COUNTIFS(DATOS_[AGRUP. VALOR. PTO.],"&lt;&gt;",DATOS_[Sexo],$B10,DATOS_[Check Periodo Ref.],"Dentro",DATOS_[Check Nº SC Norm y Anualiz],"Sí")</f>
        <v>0</v>
      </c>
      <c r="H10" s="58">
        <f>COUNTIFS(DATOS_[AGRUP. VALOR. PTO.],"&lt;&gt;",DATOS_[Sexo],$B10,DATOS_[Check Periodo Ref.],"Dentro",DATOS_[Check Equiparación],"Sí")</f>
        <v>0</v>
      </c>
      <c r="I10" s="100">
        <f t="array" ref="I10">IFERROR(
AVERAGE(IF(DATOS_[Sexo]=$B10,IF(DATOS_[Check Equiparado]="Sí",IF(DATOS_[Check Periodo Ref.]="Dentro",DATOS_[SALARIO BASE Eq],FALSE)))),
0)</f>
        <v>0</v>
      </c>
      <c r="J10" s="108">
        <f t="array" ref="J10">IFERROR(
(AVERAGE((IF(DATOS_[[Sexo]:[Sexo]]=$B10,IF(DATOS_[[Check Periodo Ref.]:[Check Periodo Ref.]]="Dentro",IF(DATOS_[[Check Equiparado]:[Check Equiparado]]="Sí",IF(DATOS!AE$5="Sí",(1/DATOS_[[% anualiz]:[% anualiz]]),1)*IF(DATOS!AE$4="Sí",1/DATOS_[[% normaliz]:[% normaliz]],1)*(DATOS_[Conc.Sal.01]))))))),
0)</f>
        <v>0</v>
      </c>
      <c r="K10" s="108">
        <f t="array" ref="K10">IFERROR(
(AVERAGE((IF(DATOS_[[Sexo]:[Sexo]]=$B10,IF(DATOS_[[Check Periodo Ref.]:[Check Periodo Ref.]]="Dentro",IF(DATOS_[[Check Equiparado]:[Check Equiparado]]="Sí",IF(DATOS!AF$5="Sí",(1/DATOS_[[% anualiz]:[% anualiz]]),1)*IF(DATOS!AF$4="Sí",1/DATOS_[[% normaliz]:[% normaliz]],1)*(DATOS_[Conc.Sal.02]))))))),
0)</f>
        <v>0</v>
      </c>
      <c r="L10" s="108">
        <f t="array" ref="L10">IFERROR(
(AVERAGE((IF(DATOS_[[Sexo]:[Sexo]]=$B10,IF(DATOS_[[Check Periodo Ref.]:[Check Periodo Ref.]]="Dentro",IF(DATOS_[[Check Equiparado]:[Check Equiparado]]="Sí",IF(DATOS!AG$5="Sí",(1/DATOS_[[% anualiz]:[% anualiz]]),1)*IF(DATOS!AG$4="Sí",1/DATOS_[[% normaliz]:[% normaliz]],1)*(DATOS_[Conc.Sal.03]))))))),
0)</f>
        <v>0</v>
      </c>
      <c r="M10" s="108">
        <f t="array" ref="M10">IFERROR(
(AVERAGE((IF(DATOS_[[Sexo]:[Sexo]]=$B10,IF(DATOS_[[Check Periodo Ref.]:[Check Periodo Ref.]]="Dentro",IF(DATOS_[[Check Equiparado]:[Check Equiparado]]="Sí",IF(DATOS!AH$5="Sí",(1/DATOS_[[% anualiz]:[% anualiz]]),1)*IF(DATOS!AH$4="Sí",1/DATOS_[[% normaliz]:[% normaliz]],1)*(DATOS_[Conc.Sal.04]))))))),
0)</f>
        <v>0</v>
      </c>
      <c r="N10" s="108">
        <f t="array" ref="N10">IFERROR(
(AVERAGE((IF(DATOS_[[Sexo]:[Sexo]]=$B10,IF(DATOS_[[Check Periodo Ref.]:[Check Periodo Ref.]]="Dentro",IF(DATOS_[[Check Equiparado]:[Check Equiparado]]="Sí",IF(DATOS!AI$5="Sí",(1/DATOS_[[% anualiz]:[% anualiz]]),1)*IF(DATOS!AI$4="Sí",1/DATOS_[[% normaliz]:[% normaliz]],1)*(DATOS_[Conc.Sal.05]))))))),
0)</f>
        <v>0</v>
      </c>
      <c r="O10" s="108">
        <f t="array" ref="O10">IFERROR(
(AVERAGE((IF(DATOS_[[Sexo]:[Sexo]]=$B10,IF(DATOS_[[Check Periodo Ref.]:[Check Periodo Ref.]]="Dentro",IF(DATOS_[[Check Equiparado]:[Check Equiparado]]="Sí",IF(DATOS!AJ$5="Sí",(1/DATOS_[[% anualiz]:[% anualiz]]),1)*IF(DATOS!AJ$4="Sí",1/DATOS_[[% normaliz]:[% normaliz]],1)*(DATOS_[Conc.Sal.06]))))))),
0)</f>
        <v>0</v>
      </c>
      <c r="P10" s="108">
        <f t="array" ref="P10">IFERROR(
(AVERAGE((IF(DATOS_[[Sexo]:[Sexo]]=$B10,IF(DATOS_[[Check Periodo Ref.]:[Check Periodo Ref.]]="Dentro",IF(DATOS_[[Check Equiparado]:[Check Equiparado]]="Sí",IF(DATOS!AK$5="Sí",(1/DATOS_[[% anualiz]:[% anualiz]]),1)*IF(DATOS!AK$4="Sí",1/DATOS_[[% normaliz]:[% normaliz]],1)*(DATOS_[Conc.Sal.07]))))))),
0)</f>
        <v>0</v>
      </c>
      <c r="Q10" s="108">
        <f t="array" ref="Q10">IFERROR(
(AVERAGE((IF(DATOS_[[Sexo]:[Sexo]]=$B10,IF(DATOS_[[Check Periodo Ref.]:[Check Periodo Ref.]]="Dentro",IF(DATOS_[[Check Equiparado]:[Check Equiparado]]="Sí",IF(DATOS!AL$5="Sí",(1/DATOS_[[% anualiz]:[% anualiz]]),1)*IF(DATOS!AL$4="Sí",1/DATOS_[[% normaliz]:[% normaliz]],1)*(DATOS_[Conc.Sal.08]))))))),
0)</f>
        <v>0</v>
      </c>
      <c r="R10" s="108">
        <f t="array" ref="R10">IFERROR(
(AVERAGE((IF(DATOS_[[Sexo]:[Sexo]]=$B10,IF(DATOS_[[Check Periodo Ref.]:[Check Periodo Ref.]]="Dentro",IF(DATOS_[[Check Equiparado]:[Check Equiparado]]="Sí",IF(DATOS!AM$5="Sí",(1/DATOS_[[% anualiz]:[% anualiz]]),1)*IF(DATOS!AM$4="Sí",1/DATOS_[[% normaliz]:[% normaliz]],1)*(DATOS_[Conc.Sal.09]))))))),
0)</f>
        <v>0</v>
      </c>
      <c r="S10" s="108">
        <f t="array" ref="S10">IFERROR(
(AVERAGE((IF(DATOS_[[Sexo]:[Sexo]]=$B10,IF(DATOS_[[Check Periodo Ref.]:[Check Periodo Ref.]]="Dentro",IF(DATOS_[[Check Equiparado]:[Check Equiparado]]="Sí",IF(DATOS!AN$5="Sí",(1/DATOS_[[% anualiz]:[% anualiz]]),1)*IF(DATOS!AN$4="Sí",1/DATOS_[[% normaliz]:[% normaliz]],1)*(DATOS_[Conc.Sal.10]))))))),
0)</f>
        <v>0</v>
      </c>
      <c r="T10" s="108">
        <f t="array" ref="T10">IFERROR(
(AVERAGE((IF(DATOS_[[Sexo]:[Sexo]]=$B10,IF(DATOS_[[Check Periodo Ref.]:[Check Periodo Ref.]]="Dentro",IF(DATOS_[[Check Equiparado]:[Check Equiparado]]="Sí",IF(DATOS!AO$5="Sí",(1/DATOS_[[% anualiz]:[% anualiz]]),1)*IF(DATOS!AO$4="Sí",1/DATOS_[[% normaliz]:[% normaliz]],1)*(DATOS_[Conc.Sal.11]))))))),
0)</f>
        <v>0</v>
      </c>
      <c r="U10" s="108">
        <f t="array" ref="U10">IFERROR(
(AVERAGE((IF(DATOS_[[Sexo]:[Sexo]]=$B10,IF(DATOS_[[Check Periodo Ref.]:[Check Periodo Ref.]]="Dentro",IF(DATOS_[[Check Equiparado]:[Check Equiparado]]="Sí",IF(DATOS!AP$5="Sí",(1/DATOS_[[% anualiz]:[% anualiz]]),1)*IF(DATOS!AP$4="Sí",1/DATOS_[[% normaliz]:[% normaliz]],1)*(DATOS_[Conc.Sal.12]))))))),
0)</f>
        <v>0</v>
      </c>
      <c r="V10" s="108">
        <f t="array" ref="V10">IFERROR(
(AVERAGE((IF(DATOS_[[Sexo]:[Sexo]]=$B10,IF(DATOS_[[Check Periodo Ref.]:[Check Periodo Ref.]]="Dentro",IF(DATOS_[[Check Equiparado]:[Check Equiparado]]="Sí",IF(DATOS!AQ$5="Sí",(1/DATOS_[[% anualiz]:[% anualiz]]),1)*IF(DATOS!AQ$4="Sí",1/DATOS_[[% normaliz]:[% normaliz]],1)*(DATOS_[Conc.Sal.13]))))))),
0)</f>
        <v>0</v>
      </c>
      <c r="W10" s="108">
        <f t="array" ref="W10">IFERROR(
(AVERAGE((IF(DATOS_[[Sexo]:[Sexo]]=$B10,IF(DATOS_[[Check Periodo Ref.]:[Check Periodo Ref.]]="Dentro",IF(DATOS_[[Check Equiparado]:[Check Equiparado]]="Sí",IF(DATOS!AR$5="Sí",(1/DATOS_[[% anualiz]:[% anualiz]]),1)*IF(DATOS!AR$4="Sí",1/DATOS_[[% normaliz]:[% normaliz]],1)*(DATOS_[Conc.Sal.14]))))))),
0)</f>
        <v>0</v>
      </c>
      <c r="X10" s="108">
        <f t="array" ref="X10">IFERROR(
(AVERAGE((IF(DATOS_[[Sexo]:[Sexo]]=$B10,IF(DATOS_[[Check Periodo Ref.]:[Check Periodo Ref.]]="Dentro",IF(DATOS_[[Check Equiparado]:[Check Equiparado]]="Sí",IF(DATOS!AS$5="Sí",(1/DATOS_[[% anualiz]:[% anualiz]]),1)*IF(DATOS!AS$4="Sí",1/DATOS_[[% normaliz]:[% normaliz]],1)*(DATOS_[Conc.Sal.15]))))))),
0)</f>
        <v>0</v>
      </c>
      <c r="Y10" s="108">
        <f t="array" ref="Y10">IFERROR(
(AVERAGE((IF(DATOS_[[Sexo]:[Sexo]]=$B10,IF(DATOS_[[Check Periodo Ref.]:[Check Periodo Ref.]]="Dentro",IF(DATOS_[[Check Equiparado]:[Check Equiparado]]="Sí",IF(DATOS!AT$5="Sí",(1/DATOS_[[% anualiz]:[% anualiz]]),1)*IF(DATOS!AT$4="Sí",1/DATOS_[[% normaliz]:[% normaliz]],1)*(DATOS_[Conc.Sal.16]))))))),
0)</f>
        <v>0</v>
      </c>
      <c r="Z10" s="108">
        <f t="array" ref="Z10">IFERROR(
(AVERAGE((IF(DATOS_[[Sexo]:[Sexo]]=$B10,IF(DATOS_[[Check Periodo Ref.]:[Check Periodo Ref.]]="Dentro",IF(DATOS_[[Check Equiparado]:[Check Equiparado]]="Sí",IF(DATOS!AU$5="Sí",(1/DATOS_[[% anualiz]:[% anualiz]]),1)*IF(DATOS!AU$4="Sí",1/DATOS_[[% normaliz]:[% normaliz]],1)*(DATOS_[Conc.Sal.17]))))))),
0)</f>
        <v>0</v>
      </c>
      <c r="AA10" s="108">
        <f t="array" ref="AA10">IFERROR(
(AVERAGE((IF(DATOS_[[Sexo]:[Sexo]]=$B10,IF(DATOS_[[Check Periodo Ref.]:[Check Periodo Ref.]]="Dentro",IF(DATOS_[[Check Equiparado]:[Check Equiparado]]="Sí",IF(DATOS!AV$5="Sí",(1/DATOS_[[% anualiz]:[% anualiz]]),1)*IF(DATOS!AV$4="Sí",1/DATOS_[[% normaliz]:[% normaliz]],1)*(DATOS_[Conc.Sal.18]))))))),
0)</f>
        <v>0</v>
      </c>
      <c r="AB10" s="108">
        <f t="array" ref="AB10">IFERROR(
(AVERAGE((IF(DATOS_[[Sexo]:[Sexo]]=$B10,IF(DATOS_[[Check Periodo Ref.]:[Check Periodo Ref.]]="Dentro",IF(DATOS_[[Check Equiparado]:[Check Equiparado]]="Sí",IF(DATOS!AW$5="Sí",(1/DATOS_[[% anualiz]:[% anualiz]]),1)*IF(DATOS!AW$4="Sí",1/DATOS_[[% normaliz]:[% normaliz]],1)*(DATOS_[Conc.Sal.19]))))))),
0)</f>
        <v>0</v>
      </c>
      <c r="AC10" s="108">
        <f t="array" ref="AC10">IFERROR(
(AVERAGE((IF(DATOS_[[Sexo]:[Sexo]]=$B10,IF(DATOS_[[Check Periodo Ref.]:[Check Periodo Ref.]]="Dentro",IF(DATOS_[[Check Equiparado]:[Check Equiparado]]="Sí",IF(DATOS!AX$5="Sí",(1/DATOS_[[% anualiz]:[% anualiz]]),1)*IF(DATOS!AX$4="Sí",1/DATOS_[[% normaliz]:[% normaliz]],1)*(DATOS_[Conc.Sal.20]))))))),
0)</f>
        <v>0</v>
      </c>
      <c r="AD10" s="108">
        <f t="array" ref="AD10">IFERROR(
(AVERAGE((IF(DATOS_[[Sexo]:[Sexo]]=$B10,IF(DATOS_[[Check Periodo Ref.]:[Check Periodo Ref.]]="Dentro",IF(DATOS_[[Check Equiparado]:[Check Equiparado]]="Sí",IF(DATOS!AY$5="Sí",(1/DATOS_[[% anualiz]:[% anualiz]]),1)*IF(DATOS!AY$4="Sí",1/DATOS_[[% normaliz]:[% normaliz]],1)*(DATOS_[Conc.Sal.21]))))))),
0)</f>
        <v>0</v>
      </c>
      <c r="AE10" s="108">
        <f t="array" ref="AE10">IFERROR(
(AVERAGE((IF(DATOS_[[Sexo]:[Sexo]]=$B10,IF(DATOS_[[Check Periodo Ref.]:[Check Periodo Ref.]]="Dentro",IF(DATOS_[[Check Equiparado]:[Check Equiparado]]="Sí",IF(DATOS!AZ$5="Sí",(1/DATOS_[[% anualiz]:[% anualiz]]),1)*IF(DATOS!AZ$4="Sí",1/DATOS_[[% normaliz]:[% normaliz]],1)*(DATOS_[Conc.Sal.22]))))))),
0)</f>
        <v>0</v>
      </c>
      <c r="AF10" s="108">
        <f t="array" ref="AF10">IFERROR(
(AVERAGE((IF(DATOS_[[Sexo]:[Sexo]]=$B10,IF(DATOS_[[Check Periodo Ref.]:[Check Periodo Ref.]]="Dentro",IF(DATOS_[[Check Equiparado]:[Check Equiparado]]="Sí",IF(DATOS!BA$5="Sí",(1/DATOS_[[% anualiz]:[% anualiz]]),1)*IF(DATOS!BA$4="Sí",1/DATOS_[[% normaliz]:[% normaliz]],1)*(DATOS_[Conc.Sal.23]))))))),
0)</f>
        <v>0</v>
      </c>
      <c r="AG10" s="108">
        <f t="array" ref="AG10">IFERROR(
(AVERAGE((IF(DATOS_[[Sexo]:[Sexo]]=$B10,IF(DATOS_[[Check Periodo Ref.]:[Check Periodo Ref.]]="Dentro",IF(DATOS_[[Check Equiparado]:[Check Equiparado]]="Sí",IF(DATOS!BB$5="Sí",(1/DATOS_[[% anualiz]:[% anualiz]]),1)*IF(DATOS!BB$4="Sí",1/DATOS_[[% normaliz]:[% normaliz]],1)*(DATOS_[Conc.Sal.24]))))))),
0)</f>
        <v>0</v>
      </c>
      <c r="AH10" s="108">
        <f t="array" ref="AH10">IFERROR(
(AVERAGE((IF(DATOS_[[Sexo]:[Sexo]]=$B10,IF(DATOS_[[Check Periodo Ref.]:[Check Periodo Ref.]]="Dentro",IF(DATOS_[[Check Equiparado]:[Check Equiparado]]="Sí",IF(DATOS!BC$5="Sí",(1/DATOS_[[% anualiz]:[% anualiz]]),1)*IF(DATOS!BC$4="Sí",1/DATOS_[[% normaliz]:[% normaliz]],1)*(DATOS_[Conc.Sal.25]))))))),
0)</f>
        <v>0</v>
      </c>
      <c r="AI10" s="108">
        <f t="array" ref="AI10">IFERROR(
(AVERAGE((IF(DATOS_[[Sexo]:[Sexo]]=$B10,IF(DATOS_[[Check Periodo Ref.]:[Check Periodo Ref.]]="Dentro",IF(DATOS_[[Check Equiparado]:[Check Equiparado]]="Sí",IF(DATOS!BD$5="Sí",(1/DATOS_[[% anualiz]:[% anualiz]]),1)*IF(DATOS!BD$4="Sí",1/DATOS_[[% normaliz]:[% normaliz]],1)*(DATOS_[Conc.Sal.26]))))))),
0)</f>
        <v>0</v>
      </c>
      <c r="AJ10" s="108">
        <f t="array" ref="AJ10">IFERROR(
(AVERAGE((IF(DATOS_[[Sexo]:[Sexo]]=$B10,IF(DATOS_[[Check Periodo Ref.]:[Check Periodo Ref.]]="Dentro",IF(DATOS_[[Check Equiparado]:[Check Equiparado]]="Sí",IF(DATOS!BE$5="Sí",(1/DATOS_[[% anualiz]:[% anualiz]]),1)*IF(DATOS!BE$4="Sí",1/DATOS_[[% normaliz]:[% normaliz]],1)*(DATOS_[Conc.Sal.27]))))))),
0)</f>
        <v>0</v>
      </c>
      <c r="AK10" s="108">
        <f t="array" ref="AK10">IFERROR(
(AVERAGE((IF(DATOS_[[Sexo]:[Sexo]]=$B10,IF(DATOS_[[Check Periodo Ref.]:[Check Periodo Ref.]]="Dentro",IF(DATOS_[[Check Equiparado]:[Check Equiparado]]="Sí",IF(DATOS!BF$5="Sí",(1/DATOS_[[% anualiz]:[% anualiz]]),1)*IF(DATOS!BF$4="Sí",1/DATOS_[[% normaliz]:[% normaliz]],1)*(DATOS_[Conc.Sal.28]))))))),
0)</f>
        <v>0</v>
      </c>
      <c r="AL10" s="108">
        <f t="array" ref="AL10">IFERROR(
(AVERAGE((IF(DATOS_[[Sexo]:[Sexo]]=$B10,IF(DATOS_[[Check Periodo Ref.]:[Check Periodo Ref.]]="Dentro",IF(DATOS_[[Check Equiparado]:[Check Equiparado]]="Sí",IF(DATOS!BG$5="Sí",(1/DATOS_[[% anualiz]:[% anualiz]]),1)*IF(DATOS!BG$4="Sí",1/DATOS_[[% normaliz]:[% normaliz]],1)*(DATOS_[Conc.Sal.29]))))))),
0)</f>
        <v>0</v>
      </c>
      <c r="AM10" s="108">
        <f t="array" ref="AM10">IFERROR(
(AVERAGE((IF(DATOS_[[Sexo]:[Sexo]]=$B10,IF(DATOS_[[Check Periodo Ref.]:[Check Periodo Ref.]]="Dentro",IF(DATOS_[[Check Equiparado]:[Check Equiparado]]="Sí",IF(DATOS!BH$5="Sí",(1/DATOS_[[% anualiz]:[% anualiz]]),1)*IF(DATOS!BH$4="Sí",1/DATOS_[[% normaliz]:[% normaliz]],1)*(DATOS_[Conc.Sal.30]))))))),
0)</f>
        <v>0</v>
      </c>
      <c r="AN10" s="102">
        <f t="array" ref="AN10">IFERROR(
AVERAGE(IF(DATOS_[Sexo]=$B10,IF(DATOS_[Check Equiparado]="Sí",IF(DATOS_[Check Periodo Ref.]="Dentro",DATOS_[Tot COMPL.SAL Eq],FALSE)))),
0)</f>
        <v>0</v>
      </c>
      <c r="AO10" s="103">
        <f t="array" ref="AO10">IFERROR(
AVERAGE(IF(DATOS_[Sexo]=$B10,IF(DATOS_[Check Equiparado]="Sí",IF(DATOS_[Check Periodo Ref.]="Dentro",DATOS_[TOTAL SALARIO Eq],FALSE)))),
0)</f>
        <v>0</v>
      </c>
      <c r="AP10" s="107">
        <f t="array" ref="AP10">IFERROR(
(AVERAGE((IF(DATOS_[[Sexo]:[Sexo]]=$B10,IF(DATOS_[[Check Periodo Ref.]:[Check Periodo Ref.]]="Dentro",IF(DATOS_[[Check Equiparado]:[Check Equiparado]]="Sí",IF(DATOS!BI$5="Sí",(1/DATOS_[[% anualiz]:[% anualiz]]),1)*IF(DATOS!BI$4="Sí",1/DATOS_[[% normaliz]:[% normaliz]],1)*(DATOS_[C.Extra.01]))))))),
0)</f>
        <v>0</v>
      </c>
      <c r="AQ10" s="107">
        <f t="array" ref="AQ10">IFERROR(
(AVERAGE((IF(DATOS_[[Sexo]:[Sexo]]=$B10,IF(DATOS_[[Check Periodo Ref.]:[Check Periodo Ref.]]="Dentro",IF(DATOS_[[Check Equiparado]:[Check Equiparado]]="Sí",IF(DATOS!BJ$5="Sí",(1/DATOS_[[% anualiz]:[% anualiz]]),1)*IF(DATOS!BJ$4="Sí",1/DATOS_[[% normaliz]:[% normaliz]],1)*(DATOS_[C.Extra.02]))))))),
0)</f>
        <v>0</v>
      </c>
      <c r="AR10" s="107">
        <f t="array" ref="AR10">IFERROR(
(AVERAGE((IF(DATOS_[[Sexo]:[Sexo]]=$B10,IF(DATOS_[[Check Periodo Ref.]:[Check Periodo Ref.]]="Dentro",IF(DATOS_[[Check Equiparado]:[Check Equiparado]]="Sí",IF(DATOS!BK$5="Sí",(1/DATOS_[[% anualiz]:[% anualiz]]),1)*IF(DATOS!BK$4="Sí",1/DATOS_[[% normaliz]:[% normaliz]],1)*(DATOS_[C.Extra.03]))))))),
0)</f>
        <v>0</v>
      </c>
      <c r="AS10" s="107">
        <f t="array" ref="AS10">IFERROR(
(AVERAGE((IF(DATOS_[[Sexo]:[Sexo]]=$B10,IF(DATOS_[[Check Periodo Ref.]:[Check Periodo Ref.]]="Dentro",IF(DATOS_[[Check Equiparado]:[Check Equiparado]]="Sí",IF(DATOS!BL$5="Sí",(1/DATOS_[[% anualiz]:[% anualiz]]),1)*IF(DATOS!BL$4="Sí",1/DATOS_[[% normaliz]:[% normaliz]],1)*(DATOS_[C.Extra.04]))))))),
0)</f>
        <v>0</v>
      </c>
      <c r="AT10" s="107">
        <f t="array" ref="AT10">IFERROR(
(AVERAGE((IF(DATOS_[[Sexo]:[Sexo]]=$B10,IF(DATOS_[[Check Periodo Ref.]:[Check Periodo Ref.]]="Dentro",IF(DATOS_[[Check Equiparado]:[Check Equiparado]]="Sí",IF(DATOS!BM$5="Sí",(1/DATOS_[[% anualiz]:[% anualiz]]),1)*IF(DATOS!BM$4="Sí",1/DATOS_[[% normaliz]:[% normaliz]],1)*(DATOS_[C.Extra.05]))))))),
0)</f>
        <v>0</v>
      </c>
      <c r="AU10" s="105">
        <f t="array" ref="AU10">IFERROR(
AVERAGE(IF(DATOS_[Sexo]=$B10,IF(DATOS_[Check Equiparado]="Sí",IF(DATOS_[Check Periodo Ref.]="Dentro",DATOS_[Tot Extrasalarial Eq],FALSE)))),
0)</f>
        <v>0</v>
      </c>
      <c r="AV10" s="106">
        <f t="array" ref="AV10">IFERROR(
AVERAGE(IF(DATOS_[Sexo]=$B10,IF(DATOS_[Check Equiparado]="Sí",IF(DATOS_[Check Periodo Ref.]="Dentro",DATOS_[TOTAL Retrib Eq],FALSE)))),
0)</f>
        <v>0</v>
      </c>
      <c r="AW10" s="337"/>
      <c r="AX10" s="313"/>
      <c r="AY10" s="313"/>
    </row>
    <row r="11" spans="1:51" x14ac:dyDescent="0.3">
      <c r="B11" s="57" t="s">
        <v>163</v>
      </c>
      <c r="C11" s="56">
        <f t="array" ref="C11">SUM(IF($B11=DATOS_[Sexo],
IF("Dentro"=DATOS_[Check Periodo Ref.],
1/(COUNTIFS(DATOS_[Sexo],$B11,DATOS_[Check Periodo Ref.],"Dentro",DATOS_[id],DATOS_[id])))))</f>
        <v>0</v>
      </c>
      <c r="D11" s="58">
        <f>COUNTIFS(DATOS_[AGRUP. VALOR. PTO.],"&lt;&gt;",DATOS_[Sexo],$B11,DATOS_[Check Periodo Ref.],"Dentro")</f>
        <v>0</v>
      </c>
      <c r="E11" s="58">
        <f>COUNTIFS(DATOS_[AGRUP. VALOR. PTO.],"&lt;&gt;",DATOS_[Sexo],$B11,DATOS_[Check Periodo Ref.],"Dentro",DATOS_[Check Nº SC Norm],"Sí")</f>
        <v>0</v>
      </c>
      <c r="F11" s="58">
        <f>COUNTIFS(DATOS_[AGRUP. VALOR. PTO.],"&lt;&gt;",DATOS_[Sexo],$B11,DATOS_[Check Periodo Ref.],"Dentro",DATOS_[Check Nº SC Anualiz],"Sí")</f>
        <v>0</v>
      </c>
      <c r="G11" s="58">
        <f>COUNTIFS(DATOS_[AGRUP. VALOR. PTO.],"&lt;&gt;",DATOS_[Sexo],$B11,DATOS_[Check Periodo Ref.],"Dentro",DATOS_[Check Nº SC Norm y Anualiz],"Sí")</f>
        <v>0</v>
      </c>
      <c r="H11" s="58">
        <f>COUNTIFS(DATOS_[AGRUP. VALOR. PTO.],"&lt;&gt;",DATOS_[Sexo],$B11,DATOS_[Check Periodo Ref.],"Dentro",DATOS_[Check Equiparación],"Sí")</f>
        <v>0</v>
      </c>
      <c r="I11" s="100">
        <f t="array" ref="I11">IFERROR(
AVERAGE(IF(DATOS_[Sexo]=$B11,IF(DATOS_[Check Equiparado]="Sí",IF(DATOS_[Check Periodo Ref.]="Dentro",DATOS_[SALARIO BASE Eq],FALSE)))),
0)</f>
        <v>0</v>
      </c>
      <c r="J11" s="108">
        <f t="array" ref="J11">IFERROR(
(AVERAGE((IF(DATOS_[[Sexo]:[Sexo]]=$B11,IF(DATOS_[[Check Periodo Ref.]:[Check Periodo Ref.]]="Dentro",IF(DATOS_[[Check Equiparado]:[Check Equiparado]]="Sí",IF(DATOS!AE$5="Sí",(1/DATOS_[[% anualiz]:[% anualiz]]),1)*IF(DATOS!AE$4="Sí",1/DATOS_[[% normaliz]:[% normaliz]],1)*(DATOS_[Conc.Sal.01]))))))),
0)</f>
        <v>0</v>
      </c>
      <c r="K11" s="108">
        <f t="array" ref="K11">IFERROR(
(AVERAGE((IF(DATOS_[[Sexo]:[Sexo]]=$B11,IF(DATOS_[[Check Periodo Ref.]:[Check Periodo Ref.]]="Dentro",IF(DATOS_[[Check Equiparado]:[Check Equiparado]]="Sí",IF(DATOS!AF$5="Sí",(1/DATOS_[[% anualiz]:[% anualiz]]),1)*IF(DATOS!AF$4="Sí",1/DATOS_[[% normaliz]:[% normaliz]],1)*(DATOS_[Conc.Sal.02]))))))),
0)</f>
        <v>0</v>
      </c>
      <c r="L11" s="108">
        <f t="array" ref="L11">IFERROR(
(AVERAGE((IF(DATOS_[[Sexo]:[Sexo]]=$B11,IF(DATOS_[[Check Periodo Ref.]:[Check Periodo Ref.]]="Dentro",IF(DATOS_[[Check Equiparado]:[Check Equiparado]]="Sí",IF(DATOS!AG$5="Sí",(1/DATOS_[[% anualiz]:[% anualiz]]),1)*IF(DATOS!AG$4="Sí",1/DATOS_[[% normaliz]:[% normaliz]],1)*(DATOS_[Conc.Sal.03]))))))),
0)</f>
        <v>0</v>
      </c>
      <c r="M11" s="108">
        <f t="array" ref="M11">IFERROR(
(AVERAGE((IF(DATOS_[[Sexo]:[Sexo]]=$B11,IF(DATOS_[[Check Periodo Ref.]:[Check Periodo Ref.]]="Dentro",IF(DATOS_[[Check Equiparado]:[Check Equiparado]]="Sí",IF(DATOS!AH$5="Sí",(1/DATOS_[[% anualiz]:[% anualiz]]),1)*IF(DATOS!AH$4="Sí",1/DATOS_[[% normaliz]:[% normaliz]],1)*(DATOS_[Conc.Sal.04]))))))),
0)</f>
        <v>0</v>
      </c>
      <c r="N11" s="108">
        <f t="array" ref="N11">IFERROR(
(AVERAGE((IF(DATOS_[[Sexo]:[Sexo]]=$B11,IF(DATOS_[[Check Periodo Ref.]:[Check Periodo Ref.]]="Dentro",IF(DATOS_[[Check Equiparado]:[Check Equiparado]]="Sí",IF(DATOS!AI$5="Sí",(1/DATOS_[[% anualiz]:[% anualiz]]),1)*IF(DATOS!AI$4="Sí",1/DATOS_[[% normaliz]:[% normaliz]],1)*(DATOS_[Conc.Sal.05]))))))),
0)</f>
        <v>0</v>
      </c>
      <c r="O11" s="108">
        <f t="array" ref="O11">IFERROR(
(AVERAGE((IF(DATOS_[[Sexo]:[Sexo]]=$B11,IF(DATOS_[[Check Periodo Ref.]:[Check Periodo Ref.]]="Dentro",IF(DATOS_[[Check Equiparado]:[Check Equiparado]]="Sí",IF(DATOS!AJ$5="Sí",(1/DATOS_[[% anualiz]:[% anualiz]]),1)*IF(DATOS!AJ$4="Sí",1/DATOS_[[% normaliz]:[% normaliz]],1)*(DATOS_[Conc.Sal.06]))))))),
0)</f>
        <v>0</v>
      </c>
      <c r="P11" s="108">
        <f t="array" ref="P11">IFERROR(
(AVERAGE((IF(DATOS_[[Sexo]:[Sexo]]=$B11,IF(DATOS_[[Check Periodo Ref.]:[Check Periodo Ref.]]="Dentro",IF(DATOS_[[Check Equiparado]:[Check Equiparado]]="Sí",IF(DATOS!AK$5="Sí",(1/DATOS_[[% anualiz]:[% anualiz]]),1)*IF(DATOS!AK$4="Sí",1/DATOS_[[% normaliz]:[% normaliz]],1)*(DATOS_[Conc.Sal.07]))))))),
0)</f>
        <v>0</v>
      </c>
      <c r="Q11" s="108">
        <f t="array" ref="Q11">IFERROR(
(AVERAGE((IF(DATOS_[[Sexo]:[Sexo]]=$B11,IF(DATOS_[[Check Periodo Ref.]:[Check Periodo Ref.]]="Dentro",IF(DATOS_[[Check Equiparado]:[Check Equiparado]]="Sí",IF(DATOS!AL$5="Sí",(1/DATOS_[[% anualiz]:[% anualiz]]),1)*IF(DATOS!AL$4="Sí",1/DATOS_[[% normaliz]:[% normaliz]],1)*(DATOS_[Conc.Sal.08]))))))),
0)</f>
        <v>0</v>
      </c>
      <c r="R11" s="108">
        <f t="array" ref="R11">IFERROR(
(AVERAGE((IF(DATOS_[[Sexo]:[Sexo]]=$B11,IF(DATOS_[[Check Periodo Ref.]:[Check Periodo Ref.]]="Dentro",IF(DATOS_[[Check Equiparado]:[Check Equiparado]]="Sí",IF(DATOS!AM$5="Sí",(1/DATOS_[[% anualiz]:[% anualiz]]),1)*IF(DATOS!AM$4="Sí",1/DATOS_[[% normaliz]:[% normaliz]],1)*(DATOS_[Conc.Sal.09]))))))),
0)</f>
        <v>0</v>
      </c>
      <c r="S11" s="108">
        <f t="array" ref="S11">IFERROR(
(AVERAGE((IF(DATOS_[[Sexo]:[Sexo]]=$B11,IF(DATOS_[[Check Periodo Ref.]:[Check Periodo Ref.]]="Dentro",IF(DATOS_[[Check Equiparado]:[Check Equiparado]]="Sí",IF(DATOS!AN$5="Sí",(1/DATOS_[[% anualiz]:[% anualiz]]),1)*IF(DATOS!AN$4="Sí",1/DATOS_[[% normaliz]:[% normaliz]],1)*(DATOS_[Conc.Sal.10]))))))),
0)</f>
        <v>0</v>
      </c>
      <c r="T11" s="108">
        <f t="array" ref="T11">IFERROR(
(AVERAGE((IF(DATOS_[[Sexo]:[Sexo]]=$B11,IF(DATOS_[[Check Periodo Ref.]:[Check Periodo Ref.]]="Dentro",IF(DATOS_[[Check Equiparado]:[Check Equiparado]]="Sí",IF(DATOS!AO$5="Sí",(1/DATOS_[[% anualiz]:[% anualiz]]),1)*IF(DATOS!AO$4="Sí",1/DATOS_[[% normaliz]:[% normaliz]],1)*(DATOS_[Conc.Sal.11]))))))),
0)</f>
        <v>0</v>
      </c>
      <c r="U11" s="108">
        <f t="array" ref="U11">IFERROR(
(AVERAGE((IF(DATOS_[[Sexo]:[Sexo]]=$B11,IF(DATOS_[[Check Periodo Ref.]:[Check Periodo Ref.]]="Dentro",IF(DATOS_[[Check Equiparado]:[Check Equiparado]]="Sí",IF(DATOS!AP$5="Sí",(1/DATOS_[[% anualiz]:[% anualiz]]),1)*IF(DATOS!AP$4="Sí",1/DATOS_[[% normaliz]:[% normaliz]],1)*(DATOS_[Conc.Sal.12]))))))),
0)</f>
        <v>0</v>
      </c>
      <c r="V11" s="108">
        <f t="array" ref="V11">IFERROR(
(AVERAGE((IF(DATOS_[[Sexo]:[Sexo]]=$B11,IF(DATOS_[[Check Periodo Ref.]:[Check Periodo Ref.]]="Dentro",IF(DATOS_[[Check Equiparado]:[Check Equiparado]]="Sí",IF(DATOS!AQ$5="Sí",(1/DATOS_[[% anualiz]:[% anualiz]]),1)*IF(DATOS!AQ$4="Sí",1/DATOS_[[% normaliz]:[% normaliz]],1)*(DATOS_[Conc.Sal.13]))))))),
0)</f>
        <v>0</v>
      </c>
      <c r="W11" s="108">
        <f t="array" ref="W11">IFERROR(
(AVERAGE((IF(DATOS_[[Sexo]:[Sexo]]=$B11,IF(DATOS_[[Check Periodo Ref.]:[Check Periodo Ref.]]="Dentro",IF(DATOS_[[Check Equiparado]:[Check Equiparado]]="Sí",IF(DATOS!AR$5="Sí",(1/DATOS_[[% anualiz]:[% anualiz]]),1)*IF(DATOS!AR$4="Sí",1/DATOS_[[% normaliz]:[% normaliz]],1)*(DATOS_[Conc.Sal.14]))))))),
0)</f>
        <v>0</v>
      </c>
      <c r="X11" s="108">
        <f t="array" ref="X11">IFERROR(
(AVERAGE((IF(DATOS_[[Sexo]:[Sexo]]=$B11,IF(DATOS_[[Check Periodo Ref.]:[Check Periodo Ref.]]="Dentro",IF(DATOS_[[Check Equiparado]:[Check Equiparado]]="Sí",IF(DATOS!AS$5="Sí",(1/DATOS_[[% anualiz]:[% anualiz]]),1)*IF(DATOS!AS$4="Sí",1/DATOS_[[% normaliz]:[% normaliz]],1)*(DATOS_[Conc.Sal.15]))))))),
0)</f>
        <v>0</v>
      </c>
      <c r="Y11" s="108">
        <f t="array" ref="Y11">IFERROR(
(AVERAGE((IF(DATOS_[[Sexo]:[Sexo]]=$B11,IF(DATOS_[[Check Periodo Ref.]:[Check Periodo Ref.]]="Dentro",IF(DATOS_[[Check Equiparado]:[Check Equiparado]]="Sí",IF(DATOS!AT$5="Sí",(1/DATOS_[[% anualiz]:[% anualiz]]),1)*IF(DATOS!AT$4="Sí",1/DATOS_[[% normaliz]:[% normaliz]],1)*(DATOS_[Conc.Sal.16]))))))),
0)</f>
        <v>0</v>
      </c>
      <c r="Z11" s="108">
        <f t="array" ref="Z11">IFERROR(
(AVERAGE((IF(DATOS_[[Sexo]:[Sexo]]=$B11,IF(DATOS_[[Check Periodo Ref.]:[Check Periodo Ref.]]="Dentro",IF(DATOS_[[Check Equiparado]:[Check Equiparado]]="Sí",IF(DATOS!AU$5="Sí",(1/DATOS_[[% anualiz]:[% anualiz]]),1)*IF(DATOS!AU$4="Sí",1/DATOS_[[% normaliz]:[% normaliz]],1)*(DATOS_[Conc.Sal.17]))))))),
0)</f>
        <v>0</v>
      </c>
      <c r="AA11" s="108">
        <f t="array" ref="AA11">IFERROR(
(AVERAGE((IF(DATOS_[[Sexo]:[Sexo]]=$B11,IF(DATOS_[[Check Periodo Ref.]:[Check Periodo Ref.]]="Dentro",IF(DATOS_[[Check Equiparado]:[Check Equiparado]]="Sí",IF(DATOS!AV$5="Sí",(1/DATOS_[[% anualiz]:[% anualiz]]),1)*IF(DATOS!AV$4="Sí",1/DATOS_[[% normaliz]:[% normaliz]],1)*(DATOS_[Conc.Sal.18]))))))),
0)</f>
        <v>0</v>
      </c>
      <c r="AB11" s="108">
        <f t="array" ref="AB11">IFERROR(
(AVERAGE((IF(DATOS_[[Sexo]:[Sexo]]=$B11,IF(DATOS_[[Check Periodo Ref.]:[Check Periodo Ref.]]="Dentro",IF(DATOS_[[Check Equiparado]:[Check Equiparado]]="Sí",IF(DATOS!AW$5="Sí",(1/DATOS_[[% anualiz]:[% anualiz]]),1)*IF(DATOS!AW$4="Sí",1/DATOS_[[% normaliz]:[% normaliz]],1)*(DATOS_[Conc.Sal.19]))))))),
0)</f>
        <v>0</v>
      </c>
      <c r="AC11" s="108">
        <f t="array" ref="AC11">IFERROR(
(AVERAGE((IF(DATOS_[[Sexo]:[Sexo]]=$B11,IF(DATOS_[[Check Periodo Ref.]:[Check Periodo Ref.]]="Dentro",IF(DATOS_[[Check Equiparado]:[Check Equiparado]]="Sí",IF(DATOS!AX$5="Sí",(1/DATOS_[[% anualiz]:[% anualiz]]),1)*IF(DATOS!AX$4="Sí",1/DATOS_[[% normaliz]:[% normaliz]],1)*(DATOS_[Conc.Sal.20]))))))),
0)</f>
        <v>0</v>
      </c>
      <c r="AD11" s="108">
        <f t="array" ref="AD11">IFERROR(
(AVERAGE((IF(DATOS_[[Sexo]:[Sexo]]=$B11,IF(DATOS_[[Check Periodo Ref.]:[Check Periodo Ref.]]="Dentro",IF(DATOS_[[Check Equiparado]:[Check Equiparado]]="Sí",IF(DATOS!AY$5="Sí",(1/DATOS_[[% anualiz]:[% anualiz]]),1)*IF(DATOS!AY$4="Sí",1/DATOS_[[% normaliz]:[% normaliz]],1)*(DATOS_[Conc.Sal.21]))))))),
0)</f>
        <v>0</v>
      </c>
      <c r="AE11" s="108">
        <f t="array" ref="AE11">IFERROR(
(AVERAGE((IF(DATOS_[[Sexo]:[Sexo]]=$B11,IF(DATOS_[[Check Periodo Ref.]:[Check Periodo Ref.]]="Dentro",IF(DATOS_[[Check Equiparado]:[Check Equiparado]]="Sí",IF(DATOS!AZ$5="Sí",(1/DATOS_[[% anualiz]:[% anualiz]]),1)*IF(DATOS!AZ$4="Sí",1/DATOS_[[% normaliz]:[% normaliz]],1)*(DATOS_[Conc.Sal.22]))))))),
0)</f>
        <v>0</v>
      </c>
      <c r="AF11" s="108">
        <f t="array" ref="AF11">IFERROR(
(AVERAGE((IF(DATOS_[[Sexo]:[Sexo]]=$B11,IF(DATOS_[[Check Periodo Ref.]:[Check Periodo Ref.]]="Dentro",IF(DATOS_[[Check Equiparado]:[Check Equiparado]]="Sí",IF(DATOS!BA$5="Sí",(1/DATOS_[[% anualiz]:[% anualiz]]),1)*IF(DATOS!BA$4="Sí",1/DATOS_[[% normaliz]:[% normaliz]],1)*(DATOS_[Conc.Sal.23]))))))),
0)</f>
        <v>0</v>
      </c>
      <c r="AG11" s="108">
        <f t="array" ref="AG11">IFERROR(
(AVERAGE((IF(DATOS_[[Sexo]:[Sexo]]=$B11,IF(DATOS_[[Check Periodo Ref.]:[Check Periodo Ref.]]="Dentro",IF(DATOS_[[Check Equiparado]:[Check Equiparado]]="Sí",IF(DATOS!BB$5="Sí",(1/DATOS_[[% anualiz]:[% anualiz]]),1)*IF(DATOS!BB$4="Sí",1/DATOS_[[% normaliz]:[% normaliz]],1)*(DATOS_[Conc.Sal.24]))))))),
0)</f>
        <v>0</v>
      </c>
      <c r="AH11" s="108">
        <f t="array" ref="AH11">IFERROR(
(AVERAGE((IF(DATOS_[[Sexo]:[Sexo]]=$B11,IF(DATOS_[[Check Periodo Ref.]:[Check Periodo Ref.]]="Dentro",IF(DATOS_[[Check Equiparado]:[Check Equiparado]]="Sí",IF(DATOS!BC$5="Sí",(1/DATOS_[[% anualiz]:[% anualiz]]),1)*IF(DATOS!BC$4="Sí",1/DATOS_[[% normaliz]:[% normaliz]],1)*(DATOS_[Conc.Sal.25]))))))),
0)</f>
        <v>0</v>
      </c>
      <c r="AI11" s="108">
        <f t="array" ref="AI11">IFERROR(
(AVERAGE((IF(DATOS_[[Sexo]:[Sexo]]=$B11,IF(DATOS_[[Check Periodo Ref.]:[Check Periodo Ref.]]="Dentro",IF(DATOS_[[Check Equiparado]:[Check Equiparado]]="Sí",IF(DATOS!BD$5="Sí",(1/DATOS_[[% anualiz]:[% anualiz]]),1)*IF(DATOS!BD$4="Sí",1/DATOS_[[% normaliz]:[% normaliz]],1)*(DATOS_[Conc.Sal.26]))))))),
0)</f>
        <v>0</v>
      </c>
      <c r="AJ11" s="108">
        <f t="array" ref="AJ11">IFERROR(
(AVERAGE((IF(DATOS_[[Sexo]:[Sexo]]=$B11,IF(DATOS_[[Check Periodo Ref.]:[Check Periodo Ref.]]="Dentro",IF(DATOS_[[Check Equiparado]:[Check Equiparado]]="Sí",IF(DATOS!BE$5="Sí",(1/DATOS_[[% anualiz]:[% anualiz]]),1)*IF(DATOS!BE$4="Sí",1/DATOS_[[% normaliz]:[% normaliz]],1)*(DATOS_[Conc.Sal.27]))))))),
0)</f>
        <v>0</v>
      </c>
      <c r="AK11" s="108">
        <f t="array" ref="AK11">IFERROR(
(AVERAGE((IF(DATOS_[[Sexo]:[Sexo]]=$B11,IF(DATOS_[[Check Periodo Ref.]:[Check Periodo Ref.]]="Dentro",IF(DATOS_[[Check Equiparado]:[Check Equiparado]]="Sí",IF(DATOS!BF$5="Sí",(1/DATOS_[[% anualiz]:[% anualiz]]),1)*IF(DATOS!BF$4="Sí",1/DATOS_[[% normaliz]:[% normaliz]],1)*(DATOS_[Conc.Sal.28]))))))),
0)</f>
        <v>0</v>
      </c>
      <c r="AL11" s="108">
        <f t="array" ref="AL11">IFERROR(
(AVERAGE((IF(DATOS_[[Sexo]:[Sexo]]=$B11,IF(DATOS_[[Check Periodo Ref.]:[Check Periodo Ref.]]="Dentro",IF(DATOS_[[Check Equiparado]:[Check Equiparado]]="Sí",IF(DATOS!BG$5="Sí",(1/DATOS_[[% anualiz]:[% anualiz]]),1)*IF(DATOS!BG$4="Sí",1/DATOS_[[% normaliz]:[% normaliz]],1)*(DATOS_[Conc.Sal.29]))))))),
0)</f>
        <v>0</v>
      </c>
      <c r="AM11" s="108">
        <f t="array" ref="AM11">IFERROR(
(AVERAGE((IF(DATOS_[[Sexo]:[Sexo]]=$B11,IF(DATOS_[[Check Periodo Ref.]:[Check Periodo Ref.]]="Dentro",IF(DATOS_[[Check Equiparado]:[Check Equiparado]]="Sí",IF(DATOS!BH$5="Sí",(1/DATOS_[[% anualiz]:[% anualiz]]),1)*IF(DATOS!BH$4="Sí",1/DATOS_[[% normaliz]:[% normaliz]],1)*(DATOS_[Conc.Sal.30]))))))),
0)</f>
        <v>0</v>
      </c>
      <c r="AN11" s="102">
        <f t="array" ref="AN11">IFERROR(
AVERAGE(IF(DATOS_[Sexo]=$B11,IF(DATOS_[Check Equiparado]="Sí",IF(DATOS_[Check Periodo Ref.]="Dentro",DATOS_[Tot COMPL.SAL Eq],FALSE)))),
0)</f>
        <v>0</v>
      </c>
      <c r="AO11" s="103">
        <f t="array" ref="AO11">IFERROR(
AVERAGE(IF(DATOS_[Sexo]=$B11,IF(DATOS_[Check Equiparado]="Sí",IF(DATOS_[Check Periodo Ref.]="Dentro",DATOS_[TOTAL SALARIO Eq],FALSE)))),
0)</f>
        <v>0</v>
      </c>
      <c r="AP11" s="107">
        <f t="array" ref="AP11">IFERROR(
(AVERAGE((IF(DATOS_[[Sexo]:[Sexo]]=$B11,IF(DATOS_[[Check Periodo Ref.]:[Check Periodo Ref.]]="Dentro",IF(DATOS_[[Check Equiparado]:[Check Equiparado]]="Sí",IF(DATOS!BI$5="Sí",(1/DATOS_[[% anualiz]:[% anualiz]]),1)*IF(DATOS!BI$4="Sí",1/DATOS_[[% normaliz]:[% normaliz]],1)*(DATOS_[C.Extra.01]))))))),
0)</f>
        <v>0</v>
      </c>
      <c r="AQ11" s="107">
        <f t="array" ref="AQ11">IFERROR(
(AVERAGE((IF(DATOS_[[Sexo]:[Sexo]]=$B11,IF(DATOS_[[Check Periodo Ref.]:[Check Periodo Ref.]]="Dentro",IF(DATOS_[[Check Equiparado]:[Check Equiparado]]="Sí",IF(DATOS!BJ$5="Sí",(1/DATOS_[[% anualiz]:[% anualiz]]),1)*IF(DATOS!BJ$4="Sí",1/DATOS_[[% normaliz]:[% normaliz]],1)*(DATOS_[C.Extra.02]))))))),
0)</f>
        <v>0</v>
      </c>
      <c r="AR11" s="107">
        <f t="array" ref="AR11">IFERROR(
(AVERAGE((IF(DATOS_[[Sexo]:[Sexo]]=$B11,IF(DATOS_[[Check Periodo Ref.]:[Check Periodo Ref.]]="Dentro",IF(DATOS_[[Check Equiparado]:[Check Equiparado]]="Sí",IF(DATOS!BK$5="Sí",(1/DATOS_[[% anualiz]:[% anualiz]]),1)*IF(DATOS!BK$4="Sí",1/DATOS_[[% normaliz]:[% normaliz]],1)*(DATOS_[C.Extra.03]))))))),
0)</f>
        <v>0</v>
      </c>
      <c r="AS11" s="107">
        <f t="array" ref="AS11">IFERROR(
(AVERAGE((IF(DATOS_[[Sexo]:[Sexo]]=$B11,IF(DATOS_[[Check Periodo Ref.]:[Check Periodo Ref.]]="Dentro",IF(DATOS_[[Check Equiparado]:[Check Equiparado]]="Sí",IF(DATOS!BL$5="Sí",(1/DATOS_[[% anualiz]:[% anualiz]]),1)*IF(DATOS!BL$4="Sí",1/DATOS_[[% normaliz]:[% normaliz]],1)*(DATOS_[C.Extra.04]))))))),
0)</f>
        <v>0</v>
      </c>
      <c r="AT11" s="107">
        <f t="array" ref="AT11">IFERROR(
(AVERAGE((IF(DATOS_[[Sexo]:[Sexo]]=$B11,IF(DATOS_[[Check Periodo Ref.]:[Check Periodo Ref.]]="Dentro",IF(DATOS_[[Check Equiparado]:[Check Equiparado]]="Sí",IF(DATOS!BM$5="Sí",(1/DATOS_[[% anualiz]:[% anualiz]]),1)*IF(DATOS!BM$4="Sí",1/DATOS_[[% normaliz]:[% normaliz]],1)*(DATOS_[C.Extra.05]))))))),
0)</f>
        <v>0</v>
      </c>
      <c r="AU11" s="105">
        <f t="array" ref="AU11">IFERROR(
AVERAGE(IF(DATOS_[Sexo]=$B11,IF(DATOS_[Check Equiparado]="Sí",IF(DATOS_[Check Periodo Ref.]="Dentro",DATOS_[Tot Extrasalarial Eq],FALSE)))),
0)</f>
        <v>0</v>
      </c>
      <c r="AV11" s="106">
        <f t="array" ref="AV11">IFERROR(
AVERAGE(IF(DATOS_[Sexo]=$B11,IF(DATOS_[Check Equiparado]="Sí",IF(DATOS_[Check Periodo Ref.]="Dentro",DATOS_[TOTAL Retrib Eq],FALSE)))),
0)</f>
        <v>0</v>
      </c>
      <c r="AW11" s="337"/>
      <c r="AX11" s="313"/>
      <c r="AY11" s="313"/>
    </row>
    <row r="12" spans="1:51" x14ac:dyDescent="0.3">
      <c r="D12" s="59"/>
      <c r="E12" s="59"/>
      <c r="F12" s="59"/>
      <c r="G12" s="59"/>
      <c r="H12" s="59"/>
      <c r="N12" s="60"/>
      <c r="O12" s="61"/>
      <c r="P12" s="61"/>
      <c r="Q12" s="61"/>
      <c r="R12" s="61"/>
      <c r="S12" s="61"/>
      <c r="T12" s="61"/>
      <c r="U12" s="61"/>
      <c r="V12" s="61"/>
      <c r="W12" s="61"/>
      <c r="X12" s="61"/>
      <c r="Y12" s="61"/>
      <c r="Z12" s="60"/>
      <c r="AA12" s="60"/>
      <c r="AB12" s="60"/>
      <c r="AC12" s="60"/>
      <c r="AD12" s="60"/>
      <c r="AE12" s="60"/>
      <c r="AF12" s="60"/>
      <c r="AG12" s="60"/>
      <c r="AH12" s="60"/>
      <c r="AI12" s="60"/>
      <c r="AJ12" s="60"/>
      <c r="AK12" s="60"/>
      <c r="AL12" s="60"/>
      <c r="AM12" s="60"/>
      <c r="AP12" s="61"/>
      <c r="AQ12" s="61"/>
      <c r="AR12" s="61"/>
      <c r="AS12" s="61"/>
      <c r="AT12" s="61"/>
      <c r="AW12" s="326"/>
      <c r="AX12" s="313"/>
      <c r="AY12" s="313"/>
    </row>
    <row r="13" spans="1:51" x14ac:dyDescent="0.3">
      <c r="D13" s="59"/>
      <c r="E13" s="59"/>
      <c r="F13" s="59"/>
      <c r="G13" s="59"/>
      <c r="H13" s="59"/>
      <c r="N13" s="60"/>
      <c r="O13" s="61"/>
      <c r="P13" s="61"/>
      <c r="Q13" s="61"/>
      <c r="R13" s="61"/>
      <c r="S13" s="61"/>
      <c r="T13" s="61"/>
      <c r="U13" s="61"/>
      <c r="V13" s="61"/>
      <c r="W13" s="61"/>
      <c r="X13" s="61"/>
      <c r="Y13" s="61"/>
      <c r="Z13" s="60"/>
      <c r="AA13" s="60"/>
      <c r="AB13" s="60"/>
      <c r="AC13" s="60"/>
      <c r="AD13" s="60"/>
      <c r="AE13" s="60"/>
      <c r="AF13" s="60"/>
      <c r="AG13" s="60"/>
      <c r="AH13" s="60"/>
      <c r="AI13" s="60"/>
      <c r="AJ13" s="60"/>
      <c r="AK13" s="60"/>
      <c r="AL13" s="60"/>
      <c r="AM13" s="60"/>
      <c r="AP13" s="61"/>
      <c r="AQ13" s="61"/>
      <c r="AR13" s="61"/>
      <c r="AS13" s="61"/>
      <c r="AT13" s="61"/>
    </row>
    <row r="14" spans="1:51" s="56" customFormat="1" ht="46.15" customHeight="1" x14ac:dyDescent="0.25">
      <c r="B14" s="54"/>
      <c r="C14" s="54" t="s">
        <v>225</v>
      </c>
      <c r="D14" s="54" t="s">
        <v>220</v>
      </c>
      <c r="E14" s="54" t="s">
        <v>293</v>
      </c>
      <c r="F14" s="54" t="s">
        <v>291</v>
      </c>
      <c r="G14" s="54" t="s">
        <v>292</v>
      </c>
      <c r="H14" s="54" t="s">
        <v>224</v>
      </c>
      <c r="I14" s="144" t="s">
        <v>217</v>
      </c>
      <c r="J14" s="55" t="str">
        <f>+J8</f>
        <v>[ocultar]</v>
      </c>
      <c r="K14" s="55" t="str">
        <f t="shared" ref="K14:AM14" si="3">+K8</f>
        <v>[ocultar]</v>
      </c>
      <c r="L14" s="55" t="str">
        <f t="shared" si="3"/>
        <v>[ocultar]</v>
      </c>
      <c r="M14" s="55" t="str">
        <f t="shared" si="3"/>
        <v>[ocultar]</v>
      </c>
      <c r="N14" s="55" t="str">
        <f t="shared" si="3"/>
        <v>[ocultar]</v>
      </c>
      <c r="O14" s="55" t="str">
        <f t="shared" si="3"/>
        <v>[ocultar]</v>
      </c>
      <c r="P14" s="55" t="str">
        <f t="shared" si="3"/>
        <v>[ocultar]</v>
      </c>
      <c r="Q14" s="55" t="str">
        <f t="shared" si="3"/>
        <v>[ocultar]</v>
      </c>
      <c r="R14" s="55" t="str">
        <f t="shared" si="3"/>
        <v>[ocultar]</v>
      </c>
      <c r="S14" s="55" t="str">
        <f t="shared" si="3"/>
        <v>[ocultar]</v>
      </c>
      <c r="T14" s="55" t="str">
        <f t="shared" si="3"/>
        <v>[ocultar]</v>
      </c>
      <c r="U14" s="55" t="str">
        <f t="shared" si="3"/>
        <v>[ocultar]</v>
      </c>
      <c r="V14" s="55" t="str">
        <f t="shared" si="3"/>
        <v>[ocultar]</v>
      </c>
      <c r="W14" s="55" t="str">
        <f t="shared" si="3"/>
        <v>[ocultar]</v>
      </c>
      <c r="X14" s="55" t="str">
        <f t="shared" si="3"/>
        <v>[ocultar]</v>
      </c>
      <c r="Y14" s="55" t="str">
        <f t="shared" si="3"/>
        <v>[ocultar]</v>
      </c>
      <c r="Z14" s="55" t="str">
        <f t="shared" si="3"/>
        <v>[ocultar]</v>
      </c>
      <c r="AA14" s="55" t="str">
        <f t="shared" si="3"/>
        <v>[ocultar]</v>
      </c>
      <c r="AB14" s="55" t="str">
        <f t="shared" si="3"/>
        <v>[ocultar]</v>
      </c>
      <c r="AC14" s="55" t="str">
        <f t="shared" si="3"/>
        <v>[ocultar]</v>
      </c>
      <c r="AD14" s="55" t="str">
        <f t="shared" si="3"/>
        <v>[ocultar]</v>
      </c>
      <c r="AE14" s="55" t="str">
        <f t="shared" si="3"/>
        <v>[ocultar]</v>
      </c>
      <c r="AF14" s="55" t="str">
        <f t="shared" si="3"/>
        <v>[ocultar]</v>
      </c>
      <c r="AG14" s="55" t="str">
        <f t="shared" si="3"/>
        <v>[ocultar]</v>
      </c>
      <c r="AH14" s="55" t="str">
        <f t="shared" si="3"/>
        <v>[ocultar]</v>
      </c>
      <c r="AI14" s="55" t="str">
        <f t="shared" si="3"/>
        <v>[ocultar]</v>
      </c>
      <c r="AJ14" s="55" t="str">
        <f t="shared" si="3"/>
        <v>[ocultar]</v>
      </c>
      <c r="AK14" s="55" t="str">
        <f t="shared" si="3"/>
        <v>[ocultar]</v>
      </c>
      <c r="AL14" s="55" t="str">
        <f t="shared" si="3"/>
        <v>[ocultar]</v>
      </c>
      <c r="AM14" s="55" t="str">
        <f t="shared" si="3"/>
        <v>[ocultar]</v>
      </c>
      <c r="AN14" s="67" t="s">
        <v>218</v>
      </c>
      <c r="AO14" s="68" t="s">
        <v>211</v>
      </c>
      <c r="AP14" s="64" t="str">
        <f>+AP8</f>
        <v>[ocultar]</v>
      </c>
      <c r="AQ14" s="64" t="str">
        <f t="shared" ref="AQ14:AT14" si="4">+AQ8</f>
        <v>[ocultar]</v>
      </c>
      <c r="AR14" s="64" t="str">
        <f t="shared" si="4"/>
        <v>[ocultar]</v>
      </c>
      <c r="AS14" s="64" t="str">
        <f t="shared" si="4"/>
        <v>[ocultar]</v>
      </c>
      <c r="AT14" s="64" t="str">
        <f t="shared" si="4"/>
        <v>[ocultar]</v>
      </c>
      <c r="AU14" s="65" t="s">
        <v>219</v>
      </c>
      <c r="AV14" s="66" t="s">
        <v>212</v>
      </c>
    </row>
    <row r="15" spans="1:51" ht="17.25" thickBot="1" x14ac:dyDescent="0.35">
      <c r="A15" s="53" t="str">
        <f>+A16</f>
        <v>[ocultar]</v>
      </c>
      <c r="B15" s="62" t="s">
        <v>308</v>
      </c>
      <c r="C15" s="99"/>
      <c r="D15" s="63"/>
      <c r="E15" s="63"/>
      <c r="F15" s="63"/>
      <c r="G15" s="63"/>
      <c r="H15" s="63"/>
      <c r="I15" s="129" t="str">
        <f t="shared" ref="I15" si="5">IFERROR((I16-I17)/I16,"")</f>
        <v/>
      </c>
      <c r="J15" s="130" t="str">
        <f>IFERROR((J16-J17)/J16,"")</f>
        <v/>
      </c>
      <c r="K15" s="131" t="str">
        <f t="shared" ref="K15:AV15" si="6">IFERROR((K16-K17)/K16,"")</f>
        <v/>
      </c>
      <c r="L15" s="131" t="str">
        <f t="shared" si="6"/>
        <v/>
      </c>
      <c r="M15" s="131" t="str">
        <f t="shared" si="6"/>
        <v/>
      </c>
      <c r="N15" s="132" t="str">
        <f t="shared" si="6"/>
        <v/>
      </c>
      <c r="O15" s="133" t="str">
        <f t="shared" si="6"/>
        <v/>
      </c>
      <c r="P15" s="133" t="str">
        <f t="shared" si="6"/>
        <v/>
      </c>
      <c r="Q15" s="133" t="str">
        <f t="shared" si="6"/>
        <v/>
      </c>
      <c r="R15" s="133" t="str">
        <f t="shared" si="6"/>
        <v/>
      </c>
      <c r="S15" s="133" t="str">
        <f t="shared" si="6"/>
        <v/>
      </c>
      <c r="T15" s="133" t="str">
        <f t="shared" si="6"/>
        <v/>
      </c>
      <c r="U15" s="133" t="str">
        <f t="shared" si="6"/>
        <v/>
      </c>
      <c r="V15" s="133" t="str">
        <f t="shared" si="6"/>
        <v/>
      </c>
      <c r="W15" s="133" t="str">
        <f t="shared" si="6"/>
        <v/>
      </c>
      <c r="X15" s="133" t="str">
        <f t="shared" si="6"/>
        <v/>
      </c>
      <c r="Y15" s="133" t="str">
        <f t="shared" si="6"/>
        <v/>
      </c>
      <c r="Z15" s="132" t="str">
        <f t="shared" si="6"/>
        <v/>
      </c>
      <c r="AA15" s="132" t="str">
        <f t="shared" si="6"/>
        <v/>
      </c>
      <c r="AB15" s="132" t="str">
        <f t="shared" si="6"/>
        <v/>
      </c>
      <c r="AC15" s="132" t="str">
        <f t="shared" si="6"/>
        <v/>
      </c>
      <c r="AD15" s="132" t="str">
        <f t="shared" si="6"/>
        <v/>
      </c>
      <c r="AE15" s="132" t="str">
        <f t="shared" si="6"/>
        <v/>
      </c>
      <c r="AF15" s="132" t="str">
        <f t="shared" si="6"/>
        <v/>
      </c>
      <c r="AG15" s="132" t="str">
        <f t="shared" si="6"/>
        <v/>
      </c>
      <c r="AH15" s="132" t="str">
        <f t="shared" si="6"/>
        <v/>
      </c>
      <c r="AI15" s="132" t="str">
        <f t="shared" si="6"/>
        <v/>
      </c>
      <c r="AJ15" s="132" t="str">
        <f t="shared" si="6"/>
        <v/>
      </c>
      <c r="AK15" s="132" t="str">
        <f t="shared" si="6"/>
        <v/>
      </c>
      <c r="AL15" s="132" t="str">
        <f t="shared" si="6"/>
        <v/>
      </c>
      <c r="AM15" s="132" t="str">
        <f t="shared" si="6"/>
        <v/>
      </c>
      <c r="AN15" s="134" t="str">
        <f t="shared" si="6"/>
        <v/>
      </c>
      <c r="AO15" s="138" t="str">
        <f t="shared" si="6"/>
        <v/>
      </c>
      <c r="AP15" s="135" t="str">
        <f t="shared" si="6"/>
        <v/>
      </c>
      <c r="AQ15" s="135" t="str">
        <f t="shared" si="6"/>
        <v/>
      </c>
      <c r="AR15" s="135" t="str">
        <f t="shared" si="6"/>
        <v/>
      </c>
      <c r="AS15" s="135" t="str">
        <f t="shared" si="6"/>
        <v/>
      </c>
      <c r="AT15" s="135" t="str">
        <f t="shared" si="6"/>
        <v/>
      </c>
      <c r="AU15" s="136" t="str">
        <f t="shared" si="6"/>
        <v/>
      </c>
      <c r="AV15" s="137" t="str">
        <f t="shared" si="6"/>
        <v/>
      </c>
    </row>
    <row r="16" spans="1:51" x14ac:dyDescent="0.3">
      <c r="A16" s="53" t="str">
        <f>+IF(C16+C17=0,"[ocultar]","")</f>
        <v>[ocultar]</v>
      </c>
      <c r="B16" s="57" t="s">
        <v>162</v>
      </c>
      <c r="C16" s="56">
        <f t="array" ref="C16">SUM(IF($B16=DATOS_[Sexo],
IF($B15=DATOS_[AGRUP. VALOR. PTO.],
IF("Dentro"=DATOS_[Check Periodo Ref.],
1/(COUNTIFS(DATOS_[Sexo],$B16,DATOS_[AGRUP. VALOR. PTO.],$B15,DATOS_[Check Periodo Ref.],"Dentro",DATOS_[id],DATOS_[id]))))))</f>
        <v>0</v>
      </c>
      <c r="D16" s="58">
        <f>COUNTIFS(DATOS_[AGRUP. VALOR. PTO.],$B15,DATOS_[Sexo],$B16,DATOS_[Check Periodo Ref.],"Dentro")</f>
        <v>0</v>
      </c>
      <c r="E16" s="58">
        <f>COUNTIFS(DATOS_[AGRUP. VALOR. PTO.],$B15,DATOS_[Sexo],$B16,DATOS_[Check Periodo Ref.],"Dentro",DATOS_[Check Nº SC Norm],"Sí")</f>
        <v>0</v>
      </c>
      <c r="F16" s="58">
        <f>COUNTIFS(DATOS_[AGRUP. VALOR. PTO.],$B15,DATOS_[Sexo],$B16,DATOS_[Check Periodo Ref.],"Dentro",DATOS_[Check Nº SC Anualiz],"Sí")</f>
        <v>0</v>
      </c>
      <c r="G16" s="58">
        <f>COUNTIFS(DATOS_[AGRUP. VALOR. PTO.],$B15,DATOS_[Sexo],$B16,DATOS_[Check Periodo Ref.],"Dentro",DATOS_[Check Nº SC Norm y Anualiz],"Sí")</f>
        <v>0</v>
      </c>
      <c r="H16" s="58">
        <f>COUNTIFS(DATOS_[AGRUP. VALOR. PTO.],$B15,DATOS_[Sexo],$B16,DATOS_[Check Periodo Ref.],"Dentro",DATOS_[Check Equiparación],"Sí")</f>
        <v>0</v>
      </c>
      <c r="I16" s="100">
        <f t="array" ref="I16">IFERROR(
AVERAGE(IF(DATOS_[Sexo]=$B16,IF(DATOS_[[AGRUP. VALOR. PTO.]:[AGRUP. VALOR. PTO.]]=$B15,IF(DATOS_[Check Equiparado]="Sí",IF(DATOS_[Check Periodo Ref.]="Dentro",DATOS_[SALARIO BASE Eq],FALSE))))),
0)</f>
        <v>0</v>
      </c>
      <c r="J16" s="101">
        <f t="array" ref="J16">IFERROR(
(AVERAGE((IF(DATOS_[[Sexo]:[Sexo]]=$B16,IF(DATOS_[[AGRUP. VALOR. PTO.]:[AGRUP. VALOR. PTO.]]=$B15,IF(DATOS_[[Check Periodo Ref.]:[Check Periodo Ref.]]="Dentro",IF(DATOS_[[Check Equiparado]:[Check Equiparado]]="Sí",IF(DATOS!AE$5="Sí",(1/DATOS_[[% anualiz]:[% anualiz]]),1)*IF(DATOS!AE$4="Sí",1/DATOS_[[% normaliz]:[% normaliz]],1)*(DATOS_[Conc.Sal.01])))))))),
0)</f>
        <v>0</v>
      </c>
      <c r="K16" s="101">
        <f t="array" ref="K16">IFERROR(
(AVERAGE((IF(DATOS_[[Sexo]:[Sexo]]=$B16,IF(DATOS_[[AGRUP. VALOR. PTO.]:[AGRUP. VALOR. PTO.]]=$B15,IF(DATOS_[[Check Periodo Ref.]:[Check Periodo Ref.]]="Dentro",IF(DATOS_[[Check Equiparado]:[Check Equiparado]]="Sí",IF(DATOS!AF$5="Sí",(1/DATOS_[[% anualiz]:[% anualiz]]),1)*IF(DATOS!AF$4="Sí",1/DATOS_[[% normaliz]:[% normaliz]],1)*(DATOS_[Conc.Sal.02])))))))),
0)</f>
        <v>0</v>
      </c>
      <c r="L16" s="101">
        <f t="array" ref="L16">IFERROR(
(AVERAGE((IF(DATOS_[[Sexo]:[Sexo]]=$B16,IF(DATOS_[[AGRUP. VALOR. PTO.]:[AGRUP. VALOR. PTO.]]=$B15,IF(DATOS_[[Check Periodo Ref.]:[Check Periodo Ref.]]="Dentro",IF(DATOS_[[Check Equiparado]:[Check Equiparado]]="Sí",IF(DATOS!AG$5="Sí",(1/DATOS_[[% anualiz]:[% anualiz]]),1)*IF(DATOS!AG$4="Sí",1/DATOS_[[% normaliz]:[% normaliz]],1)*(DATOS_[Conc.Sal.03])))))))),
0)</f>
        <v>0</v>
      </c>
      <c r="M16" s="101">
        <f t="array" ref="M16">IFERROR(
(AVERAGE((IF(DATOS_[[Sexo]:[Sexo]]=$B16,IF(DATOS_[[AGRUP. VALOR. PTO.]:[AGRUP. VALOR. PTO.]]=$B15,IF(DATOS_[[Check Periodo Ref.]:[Check Periodo Ref.]]="Dentro",IF(DATOS_[[Check Equiparado]:[Check Equiparado]]="Sí",IF(DATOS!AH$5="Sí",(1/DATOS_[[% anualiz]:[% anualiz]]),1)*IF(DATOS!AH$4="Sí",1/DATOS_[[% normaliz]:[% normaliz]],1)*(DATOS_[Conc.Sal.04])))))))),
0)</f>
        <v>0</v>
      </c>
      <c r="N16" s="101">
        <f t="array" ref="N16">IFERROR(
(AVERAGE((IF(DATOS_[[Sexo]:[Sexo]]=$B16,IF(DATOS_[[AGRUP. VALOR. PTO.]:[AGRUP. VALOR. PTO.]]=$B15,IF(DATOS_[[Check Periodo Ref.]:[Check Periodo Ref.]]="Dentro",IF(DATOS_[[Check Equiparado]:[Check Equiparado]]="Sí",IF(DATOS!AI$5="Sí",(1/DATOS_[[% anualiz]:[% anualiz]]),1)*IF(DATOS!AI$4="Sí",1/DATOS_[[% normaliz]:[% normaliz]],1)*(DATOS_[Conc.Sal.05])))))))),
0)</f>
        <v>0</v>
      </c>
      <c r="O16" s="101">
        <f t="array" ref="O16">IFERROR(
(AVERAGE((IF(DATOS_[[Sexo]:[Sexo]]=$B16,IF(DATOS_[[AGRUP. VALOR. PTO.]:[AGRUP. VALOR. PTO.]]=$B15,IF(DATOS_[[Check Periodo Ref.]:[Check Periodo Ref.]]="Dentro",IF(DATOS_[[Check Equiparado]:[Check Equiparado]]="Sí",IF(DATOS!AJ$5="Sí",(1/DATOS_[[% anualiz]:[% anualiz]]),1)*IF(DATOS!AJ$4="Sí",1/DATOS_[[% normaliz]:[% normaliz]],1)*(DATOS_[Conc.Sal.06])))))))),
0)</f>
        <v>0</v>
      </c>
      <c r="P16" s="101">
        <f t="array" ref="P16">IFERROR(
(AVERAGE((IF(DATOS_[[Sexo]:[Sexo]]=$B16,IF(DATOS_[[AGRUP. VALOR. PTO.]:[AGRUP. VALOR. PTO.]]=$B15,IF(DATOS_[[Check Periodo Ref.]:[Check Periodo Ref.]]="Dentro",IF(DATOS_[[Check Equiparado]:[Check Equiparado]]="Sí",IF(DATOS!AK$5="Sí",(1/DATOS_[[% anualiz]:[% anualiz]]),1)*IF(DATOS!AK$4="Sí",1/DATOS_[[% normaliz]:[% normaliz]],1)*(DATOS_[Conc.Sal.07])))))))),
0)</f>
        <v>0</v>
      </c>
      <c r="Q16" s="101">
        <f t="array" ref="Q16">IFERROR(
(AVERAGE((IF(DATOS_[[Sexo]:[Sexo]]=$B16,IF(DATOS_[[AGRUP. VALOR. PTO.]:[AGRUP. VALOR. PTO.]]=$B15,IF(DATOS_[[Check Periodo Ref.]:[Check Periodo Ref.]]="Dentro",IF(DATOS_[[Check Equiparado]:[Check Equiparado]]="Sí",IF(DATOS!AL$5="Sí",(1/DATOS_[[% anualiz]:[% anualiz]]),1)*IF(DATOS!AL$4="Sí",1/DATOS_[[% normaliz]:[% normaliz]],1)*(DATOS_[Conc.Sal.08])))))))),
0)</f>
        <v>0</v>
      </c>
      <c r="R16" s="101">
        <f t="array" ref="R16">IFERROR(
(AVERAGE((IF(DATOS_[[Sexo]:[Sexo]]=$B16,IF(DATOS_[[AGRUP. VALOR. PTO.]:[AGRUP. VALOR. PTO.]]=$B15,IF(DATOS_[[Check Periodo Ref.]:[Check Periodo Ref.]]="Dentro",IF(DATOS_[[Check Equiparado]:[Check Equiparado]]="Sí",IF(DATOS!AM$5="Sí",(1/DATOS_[[% anualiz]:[% anualiz]]),1)*IF(DATOS!AM$4="Sí",1/DATOS_[[% normaliz]:[% normaliz]],1)*(DATOS_[Conc.Sal.09])))))))),
0)</f>
        <v>0</v>
      </c>
      <c r="S16" s="101">
        <f t="array" ref="S16">IFERROR(
(AVERAGE((IF(DATOS_[[Sexo]:[Sexo]]=$B16,IF(DATOS_[[AGRUP. VALOR. PTO.]:[AGRUP. VALOR. PTO.]]=$B15,IF(DATOS_[[Check Periodo Ref.]:[Check Periodo Ref.]]="Dentro",IF(DATOS_[[Check Equiparado]:[Check Equiparado]]="Sí",IF(DATOS!AN$5="Sí",(1/DATOS_[[% anualiz]:[% anualiz]]),1)*IF(DATOS!AN$4="Sí",1/DATOS_[[% normaliz]:[% normaliz]],1)*(DATOS_[Conc.Sal.10])))))))),
0)</f>
        <v>0</v>
      </c>
      <c r="T16" s="101">
        <f t="array" ref="T16">IFERROR(
(AVERAGE((IF(DATOS_[[Sexo]:[Sexo]]=$B16,IF(DATOS_[[AGRUP. VALOR. PTO.]:[AGRUP. VALOR. PTO.]]=$B15,IF(DATOS_[[Check Periodo Ref.]:[Check Periodo Ref.]]="Dentro",IF(DATOS_[[Check Equiparado]:[Check Equiparado]]="Sí",IF(DATOS!AO$5="Sí",(1/DATOS_[[% anualiz]:[% anualiz]]),1)*IF(DATOS!AO$4="Sí",1/DATOS_[[% normaliz]:[% normaliz]],1)*(DATOS_[Conc.Sal.11])))))))),
0)</f>
        <v>0</v>
      </c>
      <c r="U16" s="101">
        <f t="array" ref="U16">IFERROR(
(AVERAGE((IF(DATOS_[[Sexo]:[Sexo]]=$B16,IF(DATOS_[[AGRUP. VALOR. PTO.]:[AGRUP. VALOR. PTO.]]=$B15,IF(DATOS_[[Check Periodo Ref.]:[Check Periodo Ref.]]="Dentro",IF(DATOS_[[Check Equiparado]:[Check Equiparado]]="Sí",IF(DATOS!AP$5="Sí",(1/DATOS_[[% anualiz]:[% anualiz]]),1)*IF(DATOS!AP$4="Sí",1/DATOS_[[% normaliz]:[% normaliz]],1)*(DATOS_[Conc.Sal.12])))))))),
0)</f>
        <v>0</v>
      </c>
      <c r="V16" s="101">
        <f t="array" ref="V16">IFERROR(
(AVERAGE((IF(DATOS_[[Sexo]:[Sexo]]=$B16,IF(DATOS_[[AGRUP. VALOR. PTO.]:[AGRUP. VALOR. PTO.]]=$B15,IF(DATOS_[[Check Periodo Ref.]:[Check Periodo Ref.]]="Dentro",IF(DATOS_[[Check Equiparado]:[Check Equiparado]]="Sí",IF(DATOS!AQ$5="Sí",(1/DATOS_[[% anualiz]:[% anualiz]]),1)*IF(DATOS!AQ$4="Sí",1/DATOS_[[% normaliz]:[% normaliz]],1)*(DATOS_[Conc.Sal.13])))))))),
0)</f>
        <v>0</v>
      </c>
      <c r="W16" s="101">
        <f t="array" ref="W16">IFERROR(
(AVERAGE((IF(DATOS_[[Sexo]:[Sexo]]=$B16,IF(DATOS_[[AGRUP. VALOR. PTO.]:[AGRUP. VALOR. PTO.]]=$B15,IF(DATOS_[[Check Periodo Ref.]:[Check Periodo Ref.]]="Dentro",IF(DATOS_[[Check Equiparado]:[Check Equiparado]]="Sí",IF(DATOS!AR$5="Sí",(1/DATOS_[[% anualiz]:[% anualiz]]),1)*IF(DATOS!AR$4="Sí",1/DATOS_[[% normaliz]:[% normaliz]],1)*(DATOS_[Conc.Sal.14])))))))),
0)</f>
        <v>0</v>
      </c>
      <c r="X16" s="101">
        <f t="array" ref="X16">IFERROR(
(AVERAGE((IF(DATOS_[[Sexo]:[Sexo]]=$B16,IF(DATOS_[[AGRUP. VALOR. PTO.]:[AGRUP. VALOR. PTO.]]=$B15,IF(DATOS_[[Check Periodo Ref.]:[Check Periodo Ref.]]="Dentro",IF(DATOS_[[Check Equiparado]:[Check Equiparado]]="Sí",IF(DATOS!AS$5="Sí",(1/DATOS_[[% anualiz]:[% anualiz]]),1)*IF(DATOS!AS$4="Sí",1/DATOS_[[% normaliz]:[% normaliz]],1)*(DATOS_[Conc.Sal.15])))))))),
0)</f>
        <v>0</v>
      </c>
      <c r="Y16" s="101">
        <f t="array" ref="Y16">IFERROR(
(AVERAGE((IF(DATOS_[[Sexo]:[Sexo]]=$B16,IF(DATOS_[[AGRUP. VALOR. PTO.]:[AGRUP. VALOR. PTO.]]=$B15,IF(DATOS_[[Check Periodo Ref.]:[Check Periodo Ref.]]="Dentro",IF(DATOS_[[Check Equiparado]:[Check Equiparado]]="Sí",IF(DATOS!AT$5="Sí",(1/DATOS_[[% anualiz]:[% anualiz]]),1)*IF(DATOS!AT$4="Sí",1/DATOS_[[% normaliz]:[% normaliz]],1)*(DATOS_[Conc.Sal.16])))))))),
0)</f>
        <v>0</v>
      </c>
      <c r="Z16" s="101">
        <f t="array" ref="Z16">IFERROR(
(AVERAGE((IF(DATOS_[[Sexo]:[Sexo]]=$B16,IF(DATOS_[[AGRUP. VALOR. PTO.]:[AGRUP. VALOR. PTO.]]=$B15,IF(DATOS_[[Check Periodo Ref.]:[Check Periodo Ref.]]="Dentro",IF(DATOS_[[Check Equiparado]:[Check Equiparado]]="Sí",IF(DATOS!AU$5="Sí",(1/DATOS_[[% anualiz]:[% anualiz]]),1)*IF(DATOS!AU$4="Sí",1/DATOS_[[% normaliz]:[% normaliz]],1)*(DATOS_[Conc.Sal.17])))))))),
0)</f>
        <v>0</v>
      </c>
      <c r="AA16" s="101">
        <f t="array" ref="AA16">IFERROR(
(AVERAGE((IF(DATOS_[[Sexo]:[Sexo]]=$B16,IF(DATOS_[[AGRUP. VALOR. PTO.]:[AGRUP. VALOR. PTO.]]=$B15,IF(DATOS_[[Check Periodo Ref.]:[Check Periodo Ref.]]="Dentro",IF(DATOS_[[Check Equiparado]:[Check Equiparado]]="Sí",IF(DATOS!AV$5="Sí",(1/DATOS_[[% anualiz]:[% anualiz]]),1)*IF(DATOS!AV$4="Sí",1/DATOS_[[% normaliz]:[% normaliz]],1)*(DATOS_[Conc.Sal.18])))))))),
0)</f>
        <v>0</v>
      </c>
      <c r="AB16" s="101">
        <f t="array" ref="AB16">IFERROR(
(AVERAGE((IF(DATOS_[[Sexo]:[Sexo]]=$B16,IF(DATOS_[[AGRUP. VALOR. PTO.]:[AGRUP. VALOR. PTO.]]=$B15,IF(DATOS_[[Check Periodo Ref.]:[Check Periodo Ref.]]="Dentro",IF(DATOS_[[Check Equiparado]:[Check Equiparado]]="Sí",IF(DATOS!AW$5="Sí",(1/DATOS_[[% anualiz]:[% anualiz]]),1)*IF(DATOS!AW$4="Sí",1/DATOS_[[% normaliz]:[% normaliz]],1)*(DATOS_[Conc.Sal.19])))))))),
0)</f>
        <v>0</v>
      </c>
      <c r="AC16" s="101">
        <f t="array" ref="AC16">IFERROR(
(AVERAGE((IF(DATOS_[[Sexo]:[Sexo]]=$B16,IF(DATOS_[[AGRUP. VALOR. PTO.]:[AGRUP. VALOR. PTO.]]=$B15,IF(DATOS_[[Check Periodo Ref.]:[Check Periodo Ref.]]="Dentro",IF(DATOS_[[Check Equiparado]:[Check Equiparado]]="Sí",IF(DATOS!AX$5="Sí",(1/DATOS_[[% anualiz]:[% anualiz]]),1)*IF(DATOS!AX$4="Sí",1/DATOS_[[% normaliz]:[% normaliz]],1)*(DATOS_[Conc.Sal.20])))))))),
0)</f>
        <v>0</v>
      </c>
      <c r="AD16" s="101">
        <f t="array" ref="AD16">IFERROR(
(AVERAGE((IF(DATOS_[[Sexo]:[Sexo]]=$B16,IF(DATOS_[[AGRUP. VALOR. PTO.]:[AGRUP. VALOR. PTO.]]=$B15,IF(DATOS_[[Check Periodo Ref.]:[Check Periodo Ref.]]="Dentro",IF(DATOS_[[Check Equiparado]:[Check Equiparado]]="Sí",IF(DATOS!AY$5="Sí",(1/DATOS_[[% anualiz]:[% anualiz]]),1)*IF(DATOS!AY$4="Sí",1/DATOS_[[% normaliz]:[% normaliz]],1)*(DATOS_[Conc.Sal.21])))))))),
0)</f>
        <v>0</v>
      </c>
      <c r="AE16" s="101">
        <f t="array" ref="AE16">IFERROR(
(AVERAGE((IF(DATOS_[[Sexo]:[Sexo]]=$B16,IF(DATOS_[[AGRUP. VALOR. PTO.]:[AGRUP. VALOR. PTO.]]=$B15,IF(DATOS_[[Check Periodo Ref.]:[Check Periodo Ref.]]="Dentro",IF(DATOS_[[Check Equiparado]:[Check Equiparado]]="Sí",IF(DATOS!AZ$5="Sí",(1/DATOS_[[% anualiz]:[% anualiz]]),1)*IF(DATOS!AZ$4="Sí",1/DATOS_[[% normaliz]:[% normaliz]],1)*(DATOS_[Conc.Sal.22])))))))),
0)</f>
        <v>0</v>
      </c>
      <c r="AF16" s="101">
        <f t="array" ref="AF16">IFERROR(
(AVERAGE((IF(DATOS_[[Sexo]:[Sexo]]=$B16,IF(DATOS_[[AGRUP. VALOR. PTO.]:[AGRUP. VALOR. PTO.]]=$B15,IF(DATOS_[[Check Periodo Ref.]:[Check Periodo Ref.]]="Dentro",IF(DATOS_[[Check Equiparado]:[Check Equiparado]]="Sí",IF(DATOS!BA$5="Sí",(1/DATOS_[[% anualiz]:[% anualiz]]),1)*IF(DATOS!BA$4="Sí",1/DATOS_[[% normaliz]:[% normaliz]],1)*(DATOS_[Conc.Sal.23])))))))),
0)</f>
        <v>0</v>
      </c>
      <c r="AG16" s="101">
        <f t="array" ref="AG16">IFERROR(
(AVERAGE((IF(DATOS_[[Sexo]:[Sexo]]=$B16,IF(DATOS_[[AGRUP. VALOR. PTO.]:[AGRUP. VALOR. PTO.]]=$B15,IF(DATOS_[[Check Periodo Ref.]:[Check Periodo Ref.]]="Dentro",IF(DATOS_[[Check Equiparado]:[Check Equiparado]]="Sí",IF(DATOS!BB$5="Sí",(1/DATOS_[[% anualiz]:[% anualiz]]),1)*IF(DATOS!BB$4="Sí",1/DATOS_[[% normaliz]:[% normaliz]],1)*(DATOS_[Conc.Sal.24])))))))),
0)</f>
        <v>0</v>
      </c>
      <c r="AH16" s="101">
        <f t="array" ref="AH16">IFERROR(
(AVERAGE((IF(DATOS_[[Sexo]:[Sexo]]=$B16,IF(DATOS_[[AGRUP. VALOR. PTO.]:[AGRUP. VALOR. PTO.]]=$B15,IF(DATOS_[[Check Periodo Ref.]:[Check Periodo Ref.]]="Dentro",IF(DATOS_[[Check Equiparado]:[Check Equiparado]]="Sí",IF(DATOS!BC$5="Sí",(1/DATOS_[[% anualiz]:[% anualiz]]),1)*IF(DATOS!BC$4="Sí",1/DATOS_[[% normaliz]:[% normaliz]],1)*(DATOS_[Conc.Sal.25])))))))),
0)</f>
        <v>0</v>
      </c>
      <c r="AI16" s="101">
        <f t="array" ref="AI16">IFERROR(
(AVERAGE((IF(DATOS_[[Sexo]:[Sexo]]=$B16,IF(DATOS_[[AGRUP. VALOR. PTO.]:[AGRUP. VALOR. PTO.]]=$B15,IF(DATOS_[[Check Periodo Ref.]:[Check Periodo Ref.]]="Dentro",IF(DATOS_[[Check Equiparado]:[Check Equiparado]]="Sí",IF(DATOS!BD$5="Sí",(1/DATOS_[[% anualiz]:[% anualiz]]),1)*IF(DATOS!BD$4="Sí",1/DATOS_[[% normaliz]:[% normaliz]],1)*(DATOS_[Conc.Sal.26])))))))),
0)</f>
        <v>0</v>
      </c>
      <c r="AJ16" s="101">
        <f t="array" ref="AJ16">IFERROR(
(AVERAGE((IF(DATOS_[[Sexo]:[Sexo]]=$B16,IF(DATOS_[[AGRUP. VALOR. PTO.]:[AGRUP. VALOR. PTO.]]=$B15,IF(DATOS_[[Check Periodo Ref.]:[Check Periodo Ref.]]="Dentro",IF(DATOS_[[Check Equiparado]:[Check Equiparado]]="Sí",IF(DATOS!BE$5="Sí",(1/DATOS_[[% anualiz]:[% anualiz]]),1)*IF(DATOS!BE$4="Sí",1/DATOS_[[% normaliz]:[% normaliz]],1)*(DATOS_[Conc.Sal.27])))))))),
0)</f>
        <v>0</v>
      </c>
      <c r="AK16" s="101">
        <f t="array" ref="AK16">IFERROR(
(AVERAGE((IF(DATOS_[[Sexo]:[Sexo]]=$B16,IF(DATOS_[[AGRUP. VALOR. PTO.]:[AGRUP. VALOR. PTO.]]=$B15,IF(DATOS_[[Check Periodo Ref.]:[Check Periodo Ref.]]="Dentro",IF(DATOS_[[Check Equiparado]:[Check Equiparado]]="Sí",IF(DATOS!BF$5="Sí",(1/DATOS_[[% anualiz]:[% anualiz]]),1)*IF(DATOS!BF$4="Sí",1/DATOS_[[% normaliz]:[% normaliz]],1)*(DATOS_[Conc.Sal.28])))))))),
0)</f>
        <v>0</v>
      </c>
      <c r="AL16" s="101">
        <f t="array" ref="AL16">IFERROR(
(AVERAGE((IF(DATOS_[[Sexo]:[Sexo]]=$B16,IF(DATOS_[[AGRUP. VALOR. PTO.]:[AGRUP. VALOR. PTO.]]=$B15,IF(DATOS_[[Check Periodo Ref.]:[Check Periodo Ref.]]="Dentro",IF(DATOS_[[Check Equiparado]:[Check Equiparado]]="Sí",IF(DATOS!BG$5="Sí",(1/DATOS_[[% anualiz]:[% anualiz]]),1)*IF(DATOS!BG$4="Sí",1/DATOS_[[% normaliz]:[% normaliz]],1)*(DATOS_[Conc.Sal.29])))))))),
0)</f>
        <v>0</v>
      </c>
      <c r="AM16" s="101">
        <f t="array" ref="AM16">IFERROR(
(AVERAGE((IF(DATOS_[[Sexo]:[Sexo]]=$B16,IF(DATOS_[[AGRUP. VALOR. PTO.]:[AGRUP. VALOR. PTO.]]=$B15,IF(DATOS_[[Check Periodo Ref.]:[Check Periodo Ref.]]="Dentro",IF(DATOS_[[Check Equiparado]:[Check Equiparado]]="Sí",IF(DATOS!BH$5="Sí",(1/DATOS_[[% anualiz]:[% anualiz]]),1)*IF(DATOS!BH$4="Sí",1/DATOS_[[% normaliz]:[% normaliz]],1)*(DATOS_[Conc.Sal.30])))))))),
0)</f>
        <v>0</v>
      </c>
      <c r="AN16" s="102">
        <f t="array" ref="AN16">IFERROR(
AVERAGE(IF(DATOS_[Sexo]=$B16,IF(DATOS_[[AGRUP. VALOR. PTO.]:[AGRUP. VALOR. PTO.]]=$B15,IF(DATOS_[Check Equiparado]="Sí",IF(DATOS_[Check Periodo Ref.]="Dentro",DATOS_[Tot COMPL.SAL Eq],FALSE))))),
0)</f>
        <v>0</v>
      </c>
      <c r="AO16" s="103">
        <f t="array" ref="AO16">IFERROR(
AVERAGE(IF(DATOS_[Sexo]=$B16,IF(DATOS_[[AGRUP. VALOR. PTO.]:[AGRUP. VALOR. PTO.]]=$B15,IF(DATOS_[Check Equiparado]="Sí",IF(DATOS_[Check Periodo Ref.]="Dentro",DATOS_[TOTAL SALARIO Eq],FALSE))))),
0)</f>
        <v>0</v>
      </c>
      <c r="AP16" s="104">
        <f t="array" ref="AP16">IFERROR(
(AVERAGE((IF(DATOS_[[Sexo]:[Sexo]]=$B16,IF(DATOS_[[AGRUP. VALOR. PTO.]:[AGRUP. VALOR. PTO.]]=$B15,IF(DATOS_[[Check Periodo Ref.]:[Check Periodo Ref.]]="Dentro",IF(DATOS_[[Check Equiparado]:[Check Equiparado]]="Sí",IF(DATOS!BI$5="Sí",(1/DATOS_[[% anualiz]:[% anualiz]]),1)*IF(DATOS!BI$4="Sí",1/DATOS_[[% normaliz]:[% normaliz]],1)*(DATOS_[C.Extra.01])))))))),
0)</f>
        <v>0</v>
      </c>
      <c r="AQ16" s="104">
        <f t="array" ref="AQ16">IFERROR(
(AVERAGE((IF(DATOS_[[Sexo]:[Sexo]]=$B16,IF(DATOS_[[AGRUP. VALOR. PTO.]:[AGRUP. VALOR. PTO.]]=$B15,IF(DATOS_[[Check Periodo Ref.]:[Check Periodo Ref.]]="Dentro",IF(DATOS_[[Check Equiparado]:[Check Equiparado]]="Sí",IF(DATOS!BJ$5="Sí",(1/DATOS_[[% anualiz]:[% anualiz]]),1)*IF(DATOS!BJ$4="Sí",1/DATOS_[[% normaliz]:[% normaliz]],1)*(DATOS_[C.Extra.02])))))))),
0)</f>
        <v>0</v>
      </c>
      <c r="AR16" s="104">
        <f t="array" ref="AR16">IFERROR(
(AVERAGE((IF(DATOS_[[Sexo]:[Sexo]]=$B16,IF(DATOS_[[AGRUP. VALOR. PTO.]:[AGRUP. VALOR. PTO.]]=$B15,IF(DATOS_[[Check Periodo Ref.]:[Check Periodo Ref.]]="Dentro",IF(DATOS_[[Check Equiparado]:[Check Equiparado]]="Sí",IF(DATOS!BK$5="Sí",(1/DATOS_[[% anualiz]:[% anualiz]]),1)*IF(DATOS!BK$4="Sí",1/DATOS_[[% normaliz]:[% normaliz]],1)*(DATOS_[C.Extra.03])))))))),
0)</f>
        <v>0</v>
      </c>
      <c r="AS16" s="104">
        <f t="array" ref="AS16">IFERROR(
(AVERAGE((IF(DATOS_[[Sexo]:[Sexo]]=$B16,IF(DATOS_[[AGRUP. VALOR. PTO.]:[AGRUP. VALOR. PTO.]]=$B15,IF(DATOS_[[Check Periodo Ref.]:[Check Periodo Ref.]]="Dentro",IF(DATOS_[[Check Equiparado]:[Check Equiparado]]="Sí",IF(DATOS!BL$5="Sí",(1/DATOS_[[% anualiz]:[% anualiz]]),1)*IF(DATOS!BL$4="Sí",1/DATOS_[[% normaliz]:[% normaliz]],1)*(DATOS_[C.Extra.04])))))))),
0)</f>
        <v>0</v>
      </c>
      <c r="AT16" s="104">
        <f t="array" ref="AT16">IFERROR(
(AVERAGE((IF(DATOS_[[Sexo]:[Sexo]]=$B16,IF(DATOS_[[AGRUP. VALOR. PTO.]:[AGRUP. VALOR. PTO.]]=$B15,IF(DATOS_[[Check Periodo Ref.]:[Check Periodo Ref.]]="Dentro",IF(DATOS_[[Check Equiparado]:[Check Equiparado]]="Sí",IF(DATOS!BM$5="Sí",(1/DATOS_[[% anualiz]:[% anualiz]]),1)*IF(DATOS!BM$4="Sí",1/DATOS_[[% normaliz]:[% normaliz]],1)*(DATOS_[C.Extra.05])))))))),
0)</f>
        <v>0</v>
      </c>
      <c r="AU16" s="105">
        <f t="array" ref="AU16">IFERROR(
AVERAGE(IF(DATOS_[Sexo]=$B16,IF(DATOS_[[AGRUP. VALOR. PTO.]:[AGRUP. VALOR. PTO.]]=$B15,IF(DATOS_[Check Equiparado]="Sí",IF(DATOS_[Check Periodo Ref.]="Dentro",DATOS_[Tot Extrasalarial Eq],FALSE))))),
0)</f>
        <v>0</v>
      </c>
      <c r="AV16" s="106">
        <f t="array" ref="AV16">IFERROR(
AVERAGE(IF(DATOS_[Sexo]=$B16,IF(DATOS_[[AGRUP. VALOR. PTO.]:[AGRUP. VALOR. PTO.]]=$B15,IF(DATOS_[Check Equiparado]="Sí",IF(DATOS_[Check Periodo Ref.]="Dentro",DATOS_[TOTAL Retrib Eq],FALSE))))),
0)</f>
        <v>0</v>
      </c>
    </row>
    <row r="17" spans="1:48" x14ac:dyDescent="0.3">
      <c r="A17" s="53" t="str">
        <f>+A16</f>
        <v>[ocultar]</v>
      </c>
      <c r="B17" s="57" t="s">
        <v>163</v>
      </c>
      <c r="C17" s="56">
        <f t="array" ref="C17">SUM(IF($B17=DATOS_[Sexo],
IF($B15=DATOS_[AGRUP. VALOR. PTO.],
IF("Dentro"=DATOS_[Check Periodo Ref.],
1/(COUNTIFS(DATOS_[Sexo],$B17,DATOS_[AGRUP. VALOR. PTO.],$B15,DATOS_[Check Periodo Ref.],"Dentro",DATOS_[id],DATOS_[id]))))))</f>
        <v>0</v>
      </c>
      <c r="D17" s="58">
        <f>COUNTIFS(DATOS_[AGRUP. VALOR. PTO.],$B15,DATOS_[Sexo],$B17,DATOS_[Check Periodo Ref.],"Dentro")</f>
        <v>0</v>
      </c>
      <c r="E17" s="58">
        <f>COUNTIFS(DATOS_[AGRUP. VALOR. PTO.],$B15,DATOS_[Sexo],$B17,DATOS_[Check Periodo Ref.],"Dentro",DATOS_[Check Nº SC Norm],"Sí")</f>
        <v>0</v>
      </c>
      <c r="F17" s="58">
        <f>COUNTIFS(DATOS_[AGRUP. VALOR. PTO.],$B15,DATOS_[Sexo],$B17,DATOS_[Check Periodo Ref.],"Dentro",DATOS_[Check Nº SC Anualiz],"Sí")</f>
        <v>0</v>
      </c>
      <c r="G17" s="58">
        <f>COUNTIFS(DATOS_[AGRUP. VALOR. PTO.],$B15,DATOS_[Sexo],$B17,DATOS_[Check Periodo Ref.],"Dentro",DATOS_[Check Nº SC Norm y Anualiz],"Sí")</f>
        <v>0</v>
      </c>
      <c r="H17" s="58">
        <f>COUNTIFS(DATOS_[AGRUP. VALOR. PTO.],$B15,DATOS_[Sexo],$B17,DATOS_[Check Periodo Ref.],"Dentro",DATOS_[Check Equiparación],"Sí")</f>
        <v>0</v>
      </c>
      <c r="I17" s="100" cm="1">
        <f t="array" ref="I17">IFERROR(
AVERAGE(IF(DATOS_[Sexo]=$B17,IF(DATOS_[[AGRUP. VALOR. PTO.]:[AGRUP. VALOR. PTO.]]=$B15,IF(DATOS_[Check Equiparado]="Sí",IF(DATOS_[Check Periodo Ref.]="Dentro",DATOS_[SALARIO BASE Eq],FALSE))))),
0)</f>
        <v>0</v>
      </c>
      <c r="J17" s="101">
        <f t="array" ref="J17">IFERROR(
(AVERAGE((IF(DATOS_[[Sexo]:[Sexo]]=$B17,IF(DATOS_[[AGRUP. VALOR. PTO.]:[AGRUP. VALOR. PTO.]]=$B15,IF(DATOS_[[Check Periodo Ref.]:[Check Periodo Ref.]]="Dentro",IF(DATOS_[[Check Equiparado]:[Check Equiparado]]="Sí",IF(DATOS!AE$5="Sí",(1/DATOS_[[% anualiz]:[% anualiz]]),1)*IF(DATOS!AE$4="Sí",1/DATOS_[[% normaliz]:[% normaliz]],1)*(DATOS_[Conc.Sal.01])))))))),
0)</f>
        <v>0</v>
      </c>
      <c r="K17" s="101">
        <f t="array" ref="K17">IFERROR(
(AVERAGE((IF(DATOS_[[Sexo]:[Sexo]]=$B17,IF(DATOS_[[AGRUP. VALOR. PTO.]:[AGRUP. VALOR. PTO.]]=$B15,IF(DATOS_[[Check Periodo Ref.]:[Check Periodo Ref.]]="Dentro",IF(DATOS_[[Check Equiparado]:[Check Equiparado]]="Sí",IF(DATOS!AF$5="Sí",(1/DATOS_[[% anualiz]:[% anualiz]]),1)*IF(DATOS!AF$4="Sí",1/DATOS_[[% normaliz]:[% normaliz]],1)*(DATOS_[Conc.Sal.02])))))))),
0)</f>
        <v>0</v>
      </c>
      <c r="L17" s="101">
        <f t="array" ref="L17">IFERROR(
(AVERAGE((IF(DATOS_[[Sexo]:[Sexo]]=$B17,IF(DATOS_[[AGRUP. VALOR. PTO.]:[AGRUP. VALOR. PTO.]]=$B15,IF(DATOS_[[Check Periodo Ref.]:[Check Periodo Ref.]]="Dentro",IF(DATOS_[[Check Equiparado]:[Check Equiparado]]="Sí",IF(DATOS!AG$5="Sí",(1/DATOS_[[% anualiz]:[% anualiz]]),1)*IF(DATOS!AG$4="Sí",1/DATOS_[[% normaliz]:[% normaliz]],1)*(DATOS_[Conc.Sal.03])))))))),
0)</f>
        <v>0</v>
      </c>
      <c r="M17" s="101">
        <f t="array" ref="M17">IFERROR(
(AVERAGE((IF(DATOS_[[Sexo]:[Sexo]]=$B17,IF(DATOS_[[AGRUP. VALOR. PTO.]:[AGRUP. VALOR. PTO.]]=$B15,IF(DATOS_[[Check Periodo Ref.]:[Check Periodo Ref.]]="Dentro",IF(DATOS_[[Check Equiparado]:[Check Equiparado]]="Sí",IF(DATOS!AH$5="Sí",(1/DATOS_[[% anualiz]:[% anualiz]]),1)*IF(DATOS!AH$4="Sí",1/DATOS_[[% normaliz]:[% normaliz]],1)*(DATOS_[Conc.Sal.04])))))))),
0)</f>
        <v>0</v>
      </c>
      <c r="N17" s="101">
        <f t="array" ref="N17">IFERROR(
(AVERAGE((IF(DATOS_[[Sexo]:[Sexo]]=$B17,IF(DATOS_[[AGRUP. VALOR. PTO.]:[AGRUP. VALOR. PTO.]]=$B15,IF(DATOS_[[Check Periodo Ref.]:[Check Periodo Ref.]]="Dentro",IF(DATOS_[[Check Equiparado]:[Check Equiparado]]="Sí",IF(DATOS!AI$5="Sí",(1/DATOS_[[% anualiz]:[% anualiz]]),1)*IF(DATOS!AI$4="Sí",1/DATOS_[[% normaliz]:[% normaliz]],1)*(DATOS_[Conc.Sal.05])))))))),
0)</f>
        <v>0</v>
      </c>
      <c r="O17" s="101">
        <f t="array" ref="O17">IFERROR(
(AVERAGE((IF(DATOS_[[Sexo]:[Sexo]]=$B17,IF(DATOS_[[AGRUP. VALOR. PTO.]:[AGRUP. VALOR. PTO.]]=$B15,IF(DATOS_[[Check Periodo Ref.]:[Check Periodo Ref.]]="Dentro",IF(DATOS_[[Check Equiparado]:[Check Equiparado]]="Sí",IF(DATOS!AJ$5="Sí",(1/DATOS_[[% anualiz]:[% anualiz]]),1)*IF(DATOS!AJ$4="Sí",1/DATOS_[[% normaliz]:[% normaliz]],1)*(DATOS_[Conc.Sal.06])))))))),
0)</f>
        <v>0</v>
      </c>
      <c r="P17" s="101">
        <f t="array" ref="P17">IFERROR(
(AVERAGE((IF(DATOS_[[Sexo]:[Sexo]]=$B17,IF(DATOS_[[AGRUP. VALOR. PTO.]:[AGRUP. VALOR. PTO.]]=$B15,IF(DATOS_[[Check Periodo Ref.]:[Check Periodo Ref.]]="Dentro",IF(DATOS_[[Check Equiparado]:[Check Equiparado]]="Sí",IF(DATOS!AK$5="Sí",(1/DATOS_[[% anualiz]:[% anualiz]]),1)*IF(DATOS!AK$4="Sí",1/DATOS_[[% normaliz]:[% normaliz]],1)*(DATOS_[Conc.Sal.07])))))))),
0)</f>
        <v>0</v>
      </c>
      <c r="Q17" s="101">
        <f t="array" ref="Q17">IFERROR(
(AVERAGE((IF(DATOS_[[Sexo]:[Sexo]]=$B17,IF(DATOS_[[AGRUP. VALOR. PTO.]:[AGRUP. VALOR. PTO.]]=$B15,IF(DATOS_[[Check Periodo Ref.]:[Check Periodo Ref.]]="Dentro",IF(DATOS_[[Check Equiparado]:[Check Equiparado]]="Sí",IF(DATOS!AL$5="Sí",(1/DATOS_[[% anualiz]:[% anualiz]]),1)*IF(DATOS!AL$4="Sí",1/DATOS_[[% normaliz]:[% normaliz]],1)*(DATOS_[Conc.Sal.08])))))))),
0)</f>
        <v>0</v>
      </c>
      <c r="R17" s="101">
        <f t="array" ref="R17">IFERROR(
(AVERAGE((IF(DATOS_[[Sexo]:[Sexo]]=$B17,IF(DATOS_[[AGRUP. VALOR. PTO.]:[AGRUP. VALOR. PTO.]]=$B15,IF(DATOS_[[Check Periodo Ref.]:[Check Periodo Ref.]]="Dentro",IF(DATOS_[[Check Equiparado]:[Check Equiparado]]="Sí",IF(DATOS!AM$5="Sí",(1/DATOS_[[% anualiz]:[% anualiz]]),1)*IF(DATOS!AM$4="Sí",1/DATOS_[[% normaliz]:[% normaliz]],1)*(DATOS_[Conc.Sal.09])))))))),
0)</f>
        <v>0</v>
      </c>
      <c r="S17" s="101">
        <f t="array" ref="S17">IFERROR(
(AVERAGE((IF(DATOS_[[Sexo]:[Sexo]]=$B17,IF(DATOS_[[AGRUP. VALOR. PTO.]:[AGRUP. VALOR. PTO.]]=$B15,IF(DATOS_[[Check Periodo Ref.]:[Check Periodo Ref.]]="Dentro",IF(DATOS_[[Check Equiparado]:[Check Equiparado]]="Sí",IF(DATOS!AN$5="Sí",(1/DATOS_[[% anualiz]:[% anualiz]]),1)*IF(DATOS!AN$4="Sí",1/DATOS_[[% normaliz]:[% normaliz]],1)*(DATOS_[Conc.Sal.10])))))))),
0)</f>
        <v>0</v>
      </c>
      <c r="T17" s="101">
        <f t="array" ref="T17">IFERROR(
(AVERAGE((IF(DATOS_[[Sexo]:[Sexo]]=$B17,IF(DATOS_[[AGRUP. VALOR. PTO.]:[AGRUP. VALOR. PTO.]]=$B15,IF(DATOS_[[Check Periodo Ref.]:[Check Periodo Ref.]]="Dentro",IF(DATOS_[[Check Equiparado]:[Check Equiparado]]="Sí",IF(DATOS!AO$5="Sí",(1/DATOS_[[% anualiz]:[% anualiz]]),1)*IF(DATOS!AO$4="Sí",1/DATOS_[[% normaliz]:[% normaliz]],1)*(DATOS_[Conc.Sal.11])))))))),
0)</f>
        <v>0</v>
      </c>
      <c r="U17" s="101">
        <f t="array" ref="U17">IFERROR(
(AVERAGE((IF(DATOS_[[Sexo]:[Sexo]]=$B17,IF(DATOS_[[AGRUP. VALOR. PTO.]:[AGRUP. VALOR. PTO.]]=$B15,IF(DATOS_[[Check Periodo Ref.]:[Check Periodo Ref.]]="Dentro",IF(DATOS_[[Check Equiparado]:[Check Equiparado]]="Sí",IF(DATOS!AP$5="Sí",(1/DATOS_[[% anualiz]:[% anualiz]]),1)*IF(DATOS!AP$4="Sí",1/DATOS_[[% normaliz]:[% normaliz]],1)*(DATOS_[Conc.Sal.12])))))))),
0)</f>
        <v>0</v>
      </c>
      <c r="V17" s="101">
        <f t="array" ref="V17">IFERROR(
(AVERAGE((IF(DATOS_[[Sexo]:[Sexo]]=$B17,IF(DATOS_[[AGRUP. VALOR. PTO.]:[AGRUP. VALOR. PTO.]]=$B15,IF(DATOS_[[Check Periodo Ref.]:[Check Periodo Ref.]]="Dentro",IF(DATOS_[[Check Equiparado]:[Check Equiparado]]="Sí",IF(DATOS!AQ$5="Sí",(1/DATOS_[[% anualiz]:[% anualiz]]),1)*IF(DATOS!AQ$4="Sí",1/DATOS_[[% normaliz]:[% normaliz]],1)*(DATOS_[Conc.Sal.13])))))))),
0)</f>
        <v>0</v>
      </c>
      <c r="W17" s="101">
        <f t="array" ref="W17">IFERROR(
(AVERAGE((IF(DATOS_[[Sexo]:[Sexo]]=$B17,IF(DATOS_[[AGRUP. VALOR. PTO.]:[AGRUP. VALOR. PTO.]]=$B15,IF(DATOS_[[Check Periodo Ref.]:[Check Periodo Ref.]]="Dentro",IF(DATOS_[[Check Equiparado]:[Check Equiparado]]="Sí",IF(DATOS!AR$5="Sí",(1/DATOS_[[% anualiz]:[% anualiz]]),1)*IF(DATOS!AR$4="Sí",1/DATOS_[[% normaliz]:[% normaliz]],1)*(DATOS_[Conc.Sal.14])))))))),
0)</f>
        <v>0</v>
      </c>
      <c r="X17" s="101">
        <f t="array" ref="X17">IFERROR(
(AVERAGE((IF(DATOS_[[Sexo]:[Sexo]]=$B17,IF(DATOS_[[AGRUP. VALOR. PTO.]:[AGRUP. VALOR. PTO.]]=$B15,IF(DATOS_[[Check Periodo Ref.]:[Check Periodo Ref.]]="Dentro",IF(DATOS_[[Check Equiparado]:[Check Equiparado]]="Sí",IF(DATOS!AS$5="Sí",(1/DATOS_[[% anualiz]:[% anualiz]]),1)*IF(DATOS!AS$4="Sí",1/DATOS_[[% normaliz]:[% normaliz]],1)*(DATOS_[Conc.Sal.15])))))))),
0)</f>
        <v>0</v>
      </c>
      <c r="Y17" s="101">
        <f t="array" ref="Y17">IFERROR(
(AVERAGE((IF(DATOS_[[Sexo]:[Sexo]]=$B17,IF(DATOS_[[AGRUP. VALOR. PTO.]:[AGRUP. VALOR. PTO.]]=$B15,IF(DATOS_[[Check Periodo Ref.]:[Check Periodo Ref.]]="Dentro",IF(DATOS_[[Check Equiparado]:[Check Equiparado]]="Sí",IF(DATOS!AT$5="Sí",(1/DATOS_[[% anualiz]:[% anualiz]]),1)*IF(DATOS!AT$4="Sí",1/DATOS_[[% normaliz]:[% normaliz]],1)*(DATOS_[Conc.Sal.16])))))))),
0)</f>
        <v>0</v>
      </c>
      <c r="Z17" s="101">
        <f t="array" ref="Z17">IFERROR(
(AVERAGE((IF(DATOS_[[Sexo]:[Sexo]]=$B17,IF(DATOS_[[AGRUP. VALOR. PTO.]:[AGRUP. VALOR. PTO.]]=$B15,IF(DATOS_[[Check Periodo Ref.]:[Check Periodo Ref.]]="Dentro",IF(DATOS_[[Check Equiparado]:[Check Equiparado]]="Sí",IF(DATOS!AU$5="Sí",(1/DATOS_[[% anualiz]:[% anualiz]]),1)*IF(DATOS!AU$4="Sí",1/DATOS_[[% normaliz]:[% normaliz]],1)*(DATOS_[Conc.Sal.17])))))))),
0)</f>
        <v>0</v>
      </c>
      <c r="AA17" s="101">
        <f t="array" ref="AA17">IFERROR(
(AVERAGE((IF(DATOS_[[Sexo]:[Sexo]]=$B17,IF(DATOS_[[AGRUP. VALOR. PTO.]:[AGRUP. VALOR. PTO.]]=$B15,IF(DATOS_[[Check Periodo Ref.]:[Check Periodo Ref.]]="Dentro",IF(DATOS_[[Check Equiparado]:[Check Equiparado]]="Sí",IF(DATOS!AV$5="Sí",(1/DATOS_[[% anualiz]:[% anualiz]]),1)*IF(DATOS!AV$4="Sí",1/DATOS_[[% normaliz]:[% normaliz]],1)*(DATOS_[Conc.Sal.18])))))))),
0)</f>
        <v>0</v>
      </c>
      <c r="AB17" s="101">
        <f t="array" ref="AB17">IFERROR(
(AVERAGE((IF(DATOS_[[Sexo]:[Sexo]]=$B17,IF(DATOS_[[AGRUP. VALOR. PTO.]:[AGRUP. VALOR. PTO.]]=$B15,IF(DATOS_[[Check Periodo Ref.]:[Check Periodo Ref.]]="Dentro",IF(DATOS_[[Check Equiparado]:[Check Equiparado]]="Sí",IF(DATOS!AW$5="Sí",(1/DATOS_[[% anualiz]:[% anualiz]]),1)*IF(DATOS!AW$4="Sí",1/DATOS_[[% normaliz]:[% normaliz]],1)*(DATOS_[Conc.Sal.19])))))))),
0)</f>
        <v>0</v>
      </c>
      <c r="AC17" s="101">
        <f t="array" ref="AC17">IFERROR(
(AVERAGE((IF(DATOS_[[Sexo]:[Sexo]]=$B17,IF(DATOS_[[AGRUP. VALOR. PTO.]:[AGRUP. VALOR. PTO.]]=$B15,IF(DATOS_[[Check Periodo Ref.]:[Check Periodo Ref.]]="Dentro",IF(DATOS_[[Check Equiparado]:[Check Equiparado]]="Sí",IF(DATOS!AX$5="Sí",(1/DATOS_[[% anualiz]:[% anualiz]]),1)*IF(DATOS!AX$4="Sí",1/DATOS_[[% normaliz]:[% normaliz]],1)*(DATOS_[Conc.Sal.20])))))))),
0)</f>
        <v>0</v>
      </c>
      <c r="AD17" s="101">
        <f t="array" ref="AD17">IFERROR(
(AVERAGE((IF(DATOS_[[Sexo]:[Sexo]]=$B17,IF(DATOS_[[AGRUP. VALOR. PTO.]:[AGRUP. VALOR. PTO.]]=$B15,IF(DATOS_[[Check Periodo Ref.]:[Check Periodo Ref.]]="Dentro",IF(DATOS_[[Check Equiparado]:[Check Equiparado]]="Sí",IF(DATOS!AY$5="Sí",(1/DATOS_[[% anualiz]:[% anualiz]]),1)*IF(DATOS!AY$4="Sí",1/DATOS_[[% normaliz]:[% normaliz]],1)*(DATOS_[Conc.Sal.21])))))))),
0)</f>
        <v>0</v>
      </c>
      <c r="AE17" s="101">
        <f t="array" ref="AE17">IFERROR(
(AVERAGE((IF(DATOS_[[Sexo]:[Sexo]]=$B17,IF(DATOS_[[AGRUP. VALOR. PTO.]:[AGRUP. VALOR. PTO.]]=$B15,IF(DATOS_[[Check Periodo Ref.]:[Check Periodo Ref.]]="Dentro",IF(DATOS_[[Check Equiparado]:[Check Equiparado]]="Sí",IF(DATOS!AZ$5="Sí",(1/DATOS_[[% anualiz]:[% anualiz]]),1)*IF(DATOS!AZ$4="Sí",1/DATOS_[[% normaliz]:[% normaliz]],1)*(DATOS_[Conc.Sal.22])))))))),
0)</f>
        <v>0</v>
      </c>
      <c r="AF17" s="101">
        <f t="array" ref="AF17">IFERROR(
(AVERAGE((IF(DATOS_[[Sexo]:[Sexo]]=$B17,IF(DATOS_[[AGRUP. VALOR. PTO.]:[AGRUP. VALOR. PTO.]]=$B15,IF(DATOS_[[Check Periodo Ref.]:[Check Periodo Ref.]]="Dentro",IF(DATOS_[[Check Equiparado]:[Check Equiparado]]="Sí",IF(DATOS!BA$5="Sí",(1/DATOS_[[% anualiz]:[% anualiz]]),1)*IF(DATOS!BA$4="Sí",1/DATOS_[[% normaliz]:[% normaliz]],1)*(DATOS_[Conc.Sal.23])))))))),
0)</f>
        <v>0</v>
      </c>
      <c r="AG17" s="101">
        <f t="array" ref="AG17">IFERROR(
(AVERAGE((IF(DATOS_[[Sexo]:[Sexo]]=$B17,IF(DATOS_[[AGRUP. VALOR. PTO.]:[AGRUP. VALOR. PTO.]]=$B15,IF(DATOS_[[Check Periodo Ref.]:[Check Periodo Ref.]]="Dentro",IF(DATOS_[[Check Equiparado]:[Check Equiparado]]="Sí",IF(DATOS!BB$5="Sí",(1/DATOS_[[% anualiz]:[% anualiz]]),1)*IF(DATOS!BB$4="Sí",1/DATOS_[[% normaliz]:[% normaliz]],1)*(DATOS_[Conc.Sal.24])))))))),
0)</f>
        <v>0</v>
      </c>
      <c r="AH17" s="101">
        <f t="array" ref="AH17">IFERROR(
(AVERAGE((IF(DATOS_[[Sexo]:[Sexo]]=$B17,IF(DATOS_[[AGRUP. VALOR. PTO.]:[AGRUP. VALOR. PTO.]]=$B15,IF(DATOS_[[Check Periodo Ref.]:[Check Periodo Ref.]]="Dentro",IF(DATOS_[[Check Equiparado]:[Check Equiparado]]="Sí",IF(DATOS!BC$5="Sí",(1/DATOS_[[% anualiz]:[% anualiz]]),1)*IF(DATOS!BC$4="Sí",1/DATOS_[[% normaliz]:[% normaliz]],1)*(DATOS_[Conc.Sal.25])))))))),
0)</f>
        <v>0</v>
      </c>
      <c r="AI17" s="101">
        <f t="array" ref="AI17">IFERROR(
(AVERAGE((IF(DATOS_[[Sexo]:[Sexo]]=$B17,IF(DATOS_[[AGRUP. VALOR. PTO.]:[AGRUP. VALOR. PTO.]]=$B15,IF(DATOS_[[Check Periodo Ref.]:[Check Periodo Ref.]]="Dentro",IF(DATOS_[[Check Equiparado]:[Check Equiparado]]="Sí",IF(DATOS!BD$5="Sí",(1/DATOS_[[% anualiz]:[% anualiz]]),1)*IF(DATOS!BD$4="Sí",1/DATOS_[[% normaliz]:[% normaliz]],1)*(DATOS_[Conc.Sal.26])))))))),
0)</f>
        <v>0</v>
      </c>
      <c r="AJ17" s="101">
        <f t="array" ref="AJ17">IFERROR(
(AVERAGE((IF(DATOS_[[Sexo]:[Sexo]]=$B17,IF(DATOS_[[AGRUP. VALOR. PTO.]:[AGRUP. VALOR. PTO.]]=$B15,IF(DATOS_[[Check Periodo Ref.]:[Check Periodo Ref.]]="Dentro",IF(DATOS_[[Check Equiparado]:[Check Equiparado]]="Sí",IF(DATOS!BE$5="Sí",(1/DATOS_[[% anualiz]:[% anualiz]]),1)*IF(DATOS!BE$4="Sí",1/DATOS_[[% normaliz]:[% normaliz]],1)*(DATOS_[Conc.Sal.27])))))))),
0)</f>
        <v>0</v>
      </c>
      <c r="AK17" s="101">
        <f t="array" ref="AK17">IFERROR(
(AVERAGE((IF(DATOS_[[Sexo]:[Sexo]]=$B17,IF(DATOS_[[AGRUP. VALOR. PTO.]:[AGRUP. VALOR. PTO.]]=$B15,IF(DATOS_[[Check Periodo Ref.]:[Check Periodo Ref.]]="Dentro",IF(DATOS_[[Check Equiparado]:[Check Equiparado]]="Sí",IF(DATOS!BF$5="Sí",(1/DATOS_[[% anualiz]:[% anualiz]]),1)*IF(DATOS!BF$4="Sí",1/DATOS_[[% normaliz]:[% normaliz]],1)*(DATOS_[Conc.Sal.28])))))))),
0)</f>
        <v>0</v>
      </c>
      <c r="AL17" s="101">
        <f t="array" ref="AL17">IFERROR(
(AVERAGE((IF(DATOS_[[Sexo]:[Sexo]]=$B17,IF(DATOS_[[AGRUP. VALOR. PTO.]:[AGRUP. VALOR. PTO.]]=$B15,IF(DATOS_[[Check Periodo Ref.]:[Check Periodo Ref.]]="Dentro",IF(DATOS_[[Check Equiparado]:[Check Equiparado]]="Sí",IF(DATOS!BG$5="Sí",(1/DATOS_[[% anualiz]:[% anualiz]]),1)*IF(DATOS!BG$4="Sí",1/DATOS_[[% normaliz]:[% normaliz]],1)*(DATOS_[Conc.Sal.29])))))))),
0)</f>
        <v>0</v>
      </c>
      <c r="AM17" s="101">
        <f t="array" ref="AM17">IFERROR(
(AVERAGE((IF(DATOS_[[Sexo]:[Sexo]]=$B17,IF(DATOS_[[AGRUP. VALOR. PTO.]:[AGRUP. VALOR. PTO.]]=$B15,IF(DATOS_[[Check Periodo Ref.]:[Check Periodo Ref.]]="Dentro",IF(DATOS_[[Check Equiparado]:[Check Equiparado]]="Sí",IF(DATOS!BH$5="Sí",(1/DATOS_[[% anualiz]:[% anualiz]]),1)*IF(DATOS!BH$4="Sí",1/DATOS_[[% normaliz]:[% normaliz]],1)*(DATOS_[Conc.Sal.30])))))))),
0)</f>
        <v>0</v>
      </c>
      <c r="AN17" s="102">
        <f t="array" ref="AN17">IFERROR(
AVERAGE(IF(DATOS_[Sexo]=$B17,IF(DATOS_[[AGRUP. VALOR. PTO.]:[AGRUP. VALOR. PTO.]]=$B15,IF(DATOS_[Check Equiparado]="Sí",IF(DATOS_[Check Periodo Ref.]="Dentro",DATOS_[Tot COMPL.SAL Eq],FALSE))))),
0)</f>
        <v>0</v>
      </c>
      <c r="AO17" s="103">
        <f t="array" ref="AO17">IFERROR(
AVERAGE(IF(DATOS_[Sexo]=$B17,IF(DATOS_[[AGRUP. VALOR. PTO.]:[AGRUP. VALOR. PTO.]]=$B15,IF(DATOS_[Check Equiparado]="Sí",IF(DATOS_[Check Periodo Ref.]="Dentro",DATOS_[TOTAL SALARIO Eq],FALSE))))),
0)</f>
        <v>0</v>
      </c>
      <c r="AP17" s="104">
        <f t="array" ref="AP17">IFERROR(
(AVERAGE((IF(DATOS_[[Sexo]:[Sexo]]=$B17,IF(DATOS_[[AGRUP. VALOR. PTO.]:[AGRUP. VALOR. PTO.]]=$B15,IF(DATOS_[[Check Periodo Ref.]:[Check Periodo Ref.]]="Dentro",IF(DATOS_[[Check Equiparado]:[Check Equiparado]]="Sí",IF(DATOS!BI$5="Sí",(1/DATOS_[[% anualiz]:[% anualiz]]),1)*IF(DATOS!BI$4="Sí",1/DATOS_[[% normaliz]:[% normaliz]],1)*(DATOS_[C.Extra.01])))))))),
0)</f>
        <v>0</v>
      </c>
      <c r="AQ17" s="104">
        <f t="array" ref="AQ17">IFERROR(
(AVERAGE((IF(DATOS_[[Sexo]:[Sexo]]=$B17,IF(DATOS_[[AGRUP. VALOR. PTO.]:[AGRUP. VALOR. PTO.]]=$B15,IF(DATOS_[[Check Periodo Ref.]:[Check Periodo Ref.]]="Dentro",IF(DATOS_[[Check Equiparado]:[Check Equiparado]]="Sí",IF(DATOS!BJ$5="Sí",(1/DATOS_[[% anualiz]:[% anualiz]]),1)*IF(DATOS!BJ$4="Sí",1/DATOS_[[% normaliz]:[% normaliz]],1)*(DATOS_[C.Extra.02])))))))),
0)</f>
        <v>0</v>
      </c>
      <c r="AR17" s="104">
        <f t="array" ref="AR17">IFERROR(
(AVERAGE((IF(DATOS_[[Sexo]:[Sexo]]=$B17,IF(DATOS_[[AGRUP. VALOR. PTO.]:[AGRUP. VALOR. PTO.]]=$B15,IF(DATOS_[[Check Periodo Ref.]:[Check Periodo Ref.]]="Dentro",IF(DATOS_[[Check Equiparado]:[Check Equiparado]]="Sí",IF(DATOS!BK$5="Sí",(1/DATOS_[[% anualiz]:[% anualiz]]),1)*IF(DATOS!BK$4="Sí",1/DATOS_[[% normaliz]:[% normaliz]],1)*(DATOS_[C.Extra.03])))))))),
0)</f>
        <v>0</v>
      </c>
      <c r="AS17" s="104">
        <f t="array" ref="AS17">IFERROR(
(AVERAGE((IF(DATOS_[[Sexo]:[Sexo]]=$B17,IF(DATOS_[[AGRUP. VALOR. PTO.]:[AGRUP. VALOR. PTO.]]=$B15,IF(DATOS_[[Check Periodo Ref.]:[Check Periodo Ref.]]="Dentro",IF(DATOS_[[Check Equiparado]:[Check Equiparado]]="Sí",IF(DATOS!BL$5="Sí",(1/DATOS_[[% anualiz]:[% anualiz]]),1)*IF(DATOS!BL$4="Sí",1/DATOS_[[% normaliz]:[% normaliz]],1)*(DATOS_[C.Extra.04])))))))),
0)</f>
        <v>0</v>
      </c>
      <c r="AT17" s="104">
        <f t="array" ref="AT17">IFERROR(
(AVERAGE((IF(DATOS_[[Sexo]:[Sexo]]=$B17,IF(DATOS_[[AGRUP. VALOR. PTO.]:[AGRUP. VALOR. PTO.]]=$B15,IF(DATOS_[[Check Periodo Ref.]:[Check Periodo Ref.]]="Dentro",IF(DATOS_[[Check Equiparado]:[Check Equiparado]]="Sí",IF(DATOS!BM$5="Sí",(1/DATOS_[[% anualiz]:[% anualiz]]),1)*IF(DATOS!BM$4="Sí",1/DATOS_[[% normaliz]:[% normaliz]],1)*(DATOS_[C.Extra.05])))))))),
0)</f>
        <v>0</v>
      </c>
      <c r="AU17" s="105">
        <f t="array" ref="AU17">IFERROR(
AVERAGE(IF(DATOS_[Sexo]=$B17,IF(DATOS_[[AGRUP. VALOR. PTO.]:[AGRUP. VALOR. PTO.]]=$B15,IF(DATOS_[Check Equiparado]="Sí",IF(DATOS_[Check Periodo Ref.]="Dentro",DATOS_[Tot Extrasalarial Eq],FALSE))))),
0)</f>
        <v>0</v>
      </c>
      <c r="AV17" s="106">
        <f t="array" ref="AV17">IFERROR(
AVERAGE(IF(DATOS_[Sexo]=$B17,IF(DATOS_[[AGRUP. VALOR. PTO.]:[AGRUP. VALOR. PTO.]]=$B15,IF(DATOS_[Check Equiparado]="Sí",IF(DATOS_[Check Periodo Ref.]="Dentro",DATOS_[TOTAL Retrib Eq],FALSE))))),
0)</f>
        <v>0</v>
      </c>
    </row>
    <row r="18" spans="1:48" ht="17.25" thickBot="1" x14ac:dyDescent="0.35">
      <c r="A18" s="53" t="str">
        <f t="shared" ref="A18" si="7">+A19</f>
        <v>[ocultar]</v>
      </c>
      <c r="B18" s="62" t="s">
        <v>304</v>
      </c>
      <c r="C18" s="99"/>
      <c r="D18" s="63"/>
      <c r="E18" s="63"/>
      <c r="F18" s="63"/>
      <c r="G18" s="63"/>
      <c r="H18" s="63"/>
      <c r="I18" s="129" t="str">
        <f t="shared" ref="I18:AV18" si="8">IFERROR((I19-I20)/I19,"")</f>
        <v/>
      </c>
      <c r="J18" s="130" t="str">
        <f t="shared" si="8"/>
        <v/>
      </c>
      <c r="K18" s="131" t="str">
        <f t="shared" si="8"/>
        <v/>
      </c>
      <c r="L18" s="131" t="str">
        <f t="shared" si="8"/>
        <v/>
      </c>
      <c r="M18" s="131" t="str">
        <f t="shared" si="8"/>
        <v/>
      </c>
      <c r="N18" s="132" t="str">
        <f t="shared" si="8"/>
        <v/>
      </c>
      <c r="O18" s="133" t="str">
        <f t="shared" si="8"/>
        <v/>
      </c>
      <c r="P18" s="133" t="str">
        <f t="shared" si="8"/>
        <v/>
      </c>
      <c r="Q18" s="133" t="str">
        <f t="shared" si="8"/>
        <v/>
      </c>
      <c r="R18" s="133" t="str">
        <f t="shared" si="8"/>
        <v/>
      </c>
      <c r="S18" s="133" t="str">
        <f t="shared" si="8"/>
        <v/>
      </c>
      <c r="T18" s="133" t="str">
        <f t="shared" si="8"/>
        <v/>
      </c>
      <c r="U18" s="133" t="str">
        <f t="shared" si="8"/>
        <v/>
      </c>
      <c r="V18" s="133" t="str">
        <f t="shared" si="8"/>
        <v/>
      </c>
      <c r="W18" s="133" t="str">
        <f t="shared" si="8"/>
        <v/>
      </c>
      <c r="X18" s="133" t="str">
        <f t="shared" si="8"/>
        <v/>
      </c>
      <c r="Y18" s="133" t="str">
        <f t="shared" si="8"/>
        <v/>
      </c>
      <c r="Z18" s="132" t="str">
        <f t="shared" si="8"/>
        <v/>
      </c>
      <c r="AA18" s="132" t="str">
        <f t="shared" si="8"/>
        <v/>
      </c>
      <c r="AB18" s="132" t="str">
        <f t="shared" si="8"/>
        <v/>
      </c>
      <c r="AC18" s="132" t="str">
        <f t="shared" si="8"/>
        <v/>
      </c>
      <c r="AD18" s="132" t="str">
        <f t="shared" si="8"/>
        <v/>
      </c>
      <c r="AE18" s="132" t="str">
        <f t="shared" si="8"/>
        <v/>
      </c>
      <c r="AF18" s="132" t="str">
        <f t="shared" si="8"/>
        <v/>
      </c>
      <c r="AG18" s="132" t="str">
        <f t="shared" si="8"/>
        <v/>
      </c>
      <c r="AH18" s="132" t="str">
        <f t="shared" si="8"/>
        <v/>
      </c>
      <c r="AI18" s="132" t="str">
        <f t="shared" si="8"/>
        <v/>
      </c>
      <c r="AJ18" s="132" t="str">
        <f t="shared" si="8"/>
        <v/>
      </c>
      <c r="AK18" s="132" t="str">
        <f t="shared" si="8"/>
        <v/>
      </c>
      <c r="AL18" s="132" t="str">
        <f t="shared" si="8"/>
        <v/>
      </c>
      <c r="AM18" s="132" t="str">
        <f t="shared" si="8"/>
        <v/>
      </c>
      <c r="AN18" s="134" t="str">
        <f t="shared" si="8"/>
        <v/>
      </c>
      <c r="AO18" s="138" t="str">
        <f t="shared" si="8"/>
        <v/>
      </c>
      <c r="AP18" s="135" t="str">
        <f t="shared" si="8"/>
        <v/>
      </c>
      <c r="AQ18" s="135" t="str">
        <f t="shared" si="8"/>
        <v/>
      </c>
      <c r="AR18" s="135" t="str">
        <f t="shared" si="8"/>
        <v/>
      </c>
      <c r="AS18" s="135" t="str">
        <f t="shared" si="8"/>
        <v/>
      </c>
      <c r="AT18" s="135" t="str">
        <f t="shared" si="8"/>
        <v/>
      </c>
      <c r="AU18" s="136" t="str">
        <f t="shared" si="8"/>
        <v/>
      </c>
      <c r="AV18" s="137" t="str">
        <f t="shared" si="8"/>
        <v/>
      </c>
    </row>
    <row r="19" spans="1:48" x14ac:dyDescent="0.3">
      <c r="A19" s="53" t="str">
        <f t="shared" ref="A19" si="9">+IF(C19+C20=0,"[ocultar]","")</f>
        <v>[ocultar]</v>
      </c>
      <c r="B19" s="57" t="s">
        <v>162</v>
      </c>
      <c r="C19" s="56">
        <f t="array" ref="C19">SUM(IF($B19=DATOS_[Sexo],
IF($B18=DATOS_[AGRUP. VALOR. PTO.],
IF("Dentro"=DATOS_[Check Periodo Ref.],
1/(COUNTIFS(DATOS_[Sexo],$B19,DATOS_[AGRUP. VALOR. PTO.],$B18,DATOS_[Check Periodo Ref.],"Dentro",DATOS_[id],DATOS_[id]))))))</f>
        <v>0</v>
      </c>
      <c r="D19" s="58">
        <f>COUNTIFS(DATOS_[AGRUP. VALOR. PTO.],$B18,DATOS_[Sexo],$B19,DATOS_[Check Periodo Ref.],"Dentro")</f>
        <v>0</v>
      </c>
      <c r="E19" s="58">
        <f>COUNTIFS(DATOS_[AGRUP. VALOR. PTO.],$B18,DATOS_[Sexo],$B19,DATOS_[Check Periodo Ref.],"Dentro",DATOS_[Check Nº SC Norm],"Sí")</f>
        <v>0</v>
      </c>
      <c r="F19" s="58">
        <f>COUNTIFS(DATOS_[AGRUP. VALOR. PTO.],$B18,DATOS_[Sexo],$B19,DATOS_[Check Periodo Ref.],"Dentro",DATOS_[Check Nº SC Anualiz],"Sí")</f>
        <v>0</v>
      </c>
      <c r="G19" s="58">
        <f>COUNTIFS(DATOS_[AGRUP. VALOR. PTO.],$B18,DATOS_[Sexo],$B19,DATOS_[Check Periodo Ref.],"Dentro",DATOS_[Check Nº SC Norm y Anualiz],"Sí")</f>
        <v>0</v>
      </c>
      <c r="H19" s="58">
        <f>COUNTIFS(DATOS_[AGRUP. VALOR. PTO.],$B18,DATOS_[Sexo],$B19,DATOS_[Check Periodo Ref.],"Dentro",DATOS_[Check Equiparación],"Sí")</f>
        <v>0</v>
      </c>
      <c r="I19" s="100">
        <f t="array" ref="I19">IFERROR(
AVERAGE(IF(DATOS_[Sexo]=$B19,IF(DATOS_[[AGRUP. VALOR. PTO.]:[AGRUP. VALOR. PTO.]]=$B18,IF(DATOS_[Check Equiparado]="Sí",IF(DATOS_[Check Periodo Ref.]="Dentro",DATOS_[SALARIO BASE Eq],FALSE))))),
0)</f>
        <v>0</v>
      </c>
      <c r="J19" s="101">
        <f t="array" ref="J19">IFERROR(
(AVERAGE((IF(DATOS_[[Sexo]:[Sexo]]=$B19,IF(DATOS_[[AGRUP. VALOR. PTO.]:[AGRUP. VALOR. PTO.]]=$B18,IF(DATOS_[[Check Periodo Ref.]:[Check Periodo Ref.]]="Dentro",IF(DATOS_[[Check Equiparado]:[Check Equiparado]]="Sí",IF(DATOS!AE$5="Sí",(1/DATOS_[[% anualiz]:[% anualiz]]),1)*IF(DATOS!AE$4="Sí",1/DATOS_[[% normaliz]:[% normaliz]],1)*(DATOS_[Conc.Sal.01])))))))),
0)</f>
        <v>0</v>
      </c>
      <c r="K19" s="101">
        <f t="array" ref="K19">IFERROR(
(AVERAGE((IF(DATOS_[[Sexo]:[Sexo]]=$B19,IF(DATOS_[[AGRUP. VALOR. PTO.]:[AGRUP. VALOR. PTO.]]=$B18,IF(DATOS_[[Check Periodo Ref.]:[Check Periodo Ref.]]="Dentro",IF(DATOS_[[Check Equiparado]:[Check Equiparado]]="Sí",IF(DATOS!AF$5="Sí",(1/DATOS_[[% anualiz]:[% anualiz]]),1)*IF(DATOS!AF$4="Sí",1/DATOS_[[% normaliz]:[% normaliz]],1)*(DATOS_[Conc.Sal.02])))))))),
0)</f>
        <v>0</v>
      </c>
      <c r="L19" s="101">
        <f t="array" ref="L19">IFERROR(
(AVERAGE((IF(DATOS_[[Sexo]:[Sexo]]=$B19,IF(DATOS_[[AGRUP. VALOR. PTO.]:[AGRUP. VALOR. PTO.]]=$B18,IF(DATOS_[[Check Periodo Ref.]:[Check Periodo Ref.]]="Dentro",IF(DATOS_[[Check Equiparado]:[Check Equiparado]]="Sí",IF(DATOS!AG$5="Sí",(1/DATOS_[[% anualiz]:[% anualiz]]),1)*IF(DATOS!AG$4="Sí",1/DATOS_[[% normaliz]:[% normaliz]],1)*(DATOS_[Conc.Sal.03])))))))),
0)</f>
        <v>0</v>
      </c>
      <c r="M19" s="101">
        <f t="array" ref="M19">IFERROR(
(AVERAGE((IF(DATOS_[[Sexo]:[Sexo]]=$B19,IF(DATOS_[[AGRUP. VALOR. PTO.]:[AGRUP. VALOR. PTO.]]=$B18,IF(DATOS_[[Check Periodo Ref.]:[Check Periodo Ref.]]="Dentro",IF(DATOS_[[Check Equiparado]:[Check Equiparado]]="Sí",IF(DATOS!AH$5="Sí",(1/DATOS_[[% anualiz]:[% anualiz]]),1)*IF(DATOS!AH$4="Sí",1/DATOS_[[% normaliz]:[% normaliz]],1)*(DATOS_[Conc.Sal.04])))))))),
0)</f>
        <v>0</v>
      </c>
      <c r="N19" s="101">
        <f t="array" ref="N19">IFERROR(
(AVERAGE((IF(DATOS_[[Sexo]:[Sexo]]=$B19,IF(DATOS_[[AGRUP. VALOR. PTO.]:[AGRUP. VALOR. PTO.]]=$B18,IF(DATOS_[[Check Periodo Ref.]:[Check Periodo Ref.]]="Dentro",IF(DATOS_[[Check Equiparado]:[Check Equiparado]]="Sí",IF(DATOS!AI$5="Sí",(1/DATOS_[[% anualiz]:[% anualiz]]),1)*IF(DATOS!AI$4="Sí",1/DATOS_[[% normaliz]:[% normaliz]],1)*(DATOS_[Conc.Sal.05])))))))),
0)</f>
        <v>0</v>
      </c>
      <c r="O19" s="101">
        <f t="array" ref="O19">IFERROR(
(AVERAGE((IF(DATOS_[[Sexo]:[Sexo]]=$B19,IF(DATOS_[[AGRUP. VALOR. PTO.]:[AGRUP. VALOR. PTO.]]=$B18,IF(DATOS_[[Check Periodo Ref.]:[Check Periodo Ref.]]="Dentro",IF(DATOS_[[Check Equiparado]:[Check Equiparado]]="Sí",IF(DATOS!AJ$5="Sí",(1/DATOS_[[% anualiz]:[% anualiz]]),1)*IF(DATOS!AJ$4="Sí",1/DATOS_[[% normaliz]:[% normaliz]],1)*(DATOS_[Conc.Sal.06])))))))),
0)</f>
        <v>0</v>
      </c>
      <c r="P19" s="101">
        <f t="array" ref="P19">IFERROR(
(AVERAGE((IF(DATOS_[[Sexo]:[Sexo]]=$B19,IF(DATOS_[[AGRUP. VALOR. PTO.]:[AGRUP. VALOR. PTO.]]=$B18,IF(DATOS_[[Check Periodo Ref.]:[Check Periodo Ref.]]="Dentro",IF(DATOS_[[Check Equiparado]:[Check Equiparado]]="Sí",IF(DATOS!AK$5="Sí",(1/DATOS_[[% anualiz]:[% anualiz]]),1)*IF(DATOS!AK$4="Sí",1/DATOS_[[% normaliz]:[% normaliz]],1)*(DATOS_[Conc.Sal.07])))))))),
0)</f>
        <v>0</v>
      </c>
      <c r="Q19" s="101">
        <f t="array" ref="Q19">IFERROR(
(AVERAGE((IF(DATOS_[[Sexo]:[Sexo]]=$B19,IF(DATOS_[[AGRUP. VALOR. PTO.]:[AGRUP. VALOR. PTO.]]=$B18,IF(DATOS_[[Check Periodo Ref.]:[Check Periodo Ref.]]="Dentro",IF(DATOS_[[Check Equiparado]:[Check Equiparado]]="Sí",IF(DATOS!AL$5="Sí",(1/DATOS_[[% anualiz]:[% anualiz]]),1)*IF(DATOS!AL$4="Sí",1/DATOS_[[% normaliz]:[% normaliz]],1)*(DATOS_[Conc.Sal.08])))))))),
0)</f>
        <v>0</v>
      </c>
      <c r="R19" s="101">
        <f t="array" ref="R19">IFERROR(
(AVERAGE((IF(DATOS_[[Sexo]:[Sexo]]=$B19,IF(DATOS_[[AGRUP. VALOR. PTO.]:[AGRUP. VALOR. PTO.]]=$B18,IF(DATOS_[[Check Periodo Ref.]:[Check Periodo Ref.]]="Dentro",IF(DATOS_[[Check Equiparado]:[Check Equiparado]]="Sí",IF(DATOS!AM$5="Sí",(1/DATOS_[[% anualiz]:[% anualiz]]),1)*IF(DATOS!AM$4="Sí",1/DATOS_[[% normaliz]:[% normaliz]],1)*(DATOS_[Conc.Sal.09])))))))),
0)</f>
        <v>0</v>
      </c>
      <c r="S19" s="101">
        <f t="array" ref="S19">IFERROR(
(AVERAGE((IF(DATOS_[[Sexo]:[Sexo]]=$B19,IF(DATOS_[[AGRUP. VALOR. PTO.]:[AGRUP. VALOR. PTO.]]=$B18,IF(DATOS_[[Check Periodo Ref.]:[Check Periodo Ref.]]="Dentro",IF(DATOS_[[Check Equiparado]:[Check Equiparado]]="Sí",IF(DATOS!AN$5="Sí",(1/DATOS_[[% anualiz]:[% anualiz]]),1)*IF(DATOS!AN$4="Sí",1/DATOS_[[% normaliz]:[% normaliz]],1)*(DATOS_[Conc.Sal.10])))))))),
0)</f>
        <v>0</v>
      </c>
      <c r="T19" s="101">
        <f t="array" ref="T19">IFERROR(
(AVERAGE((IF(DATOS_[[Sexo]:[Sexo]]=$B19,IF(DATOS_[[AGRUP. VALOR. PTO.]:[AGRUP. VALOR. PTO.]]=$B18,IF(DATOS_[[Check Periodo Ref.]:[Check Periodo Ref.]]="Dentro",IF(DATOS_[[Check Equiparado]:[Check Equiparado]]="Sí",IF(DATOS!AO$5="Sí",(1/DATOS_[[% anualiz]:[% anualiz]]),1)*IF(DATOS!AO$4="Sí",1/DATOS_[[% normaliz]:[% normaliz]],1)*(DATOS_[Conc.Sal.11])))))))),
0)</f>
        <v>0</v>
      </c>
      <c r="U19" s="101">
        <f t="array" ref="U19">IFERROR(
(AVERAGE((IF(DATOS_[[Sexo]:[Sexo]]=$B19,IF(DATOS_[[AGRUP. VALOR. PTO.]:[AGRUP. VALOR. PTO.]]=$B18,IF(DATOS_[[Check Periodo Ref.]:[Check Periodo Ref.]]="Dentro",IF(DATOS_[[Check Equiparado]:[Check Equiparado]]="Sí",IF(DATOS!AP$5="Sí",(1/DATOS_[[% anualiz]:[% anualiz]]),1)*IF(DATOS!AP$4="Sí",1/DATOS_[[% normaliz]:[% normaliz]],1)*(DATOS_[Conc.Sal.12])))))))),
0)</f>
        <v>0</v>
      </c>
      <c r="V19" s="101">
        <f t="array" ref="V19">IFERROR(
(AVERAGE((IF(DATOS_[[Sexo]:[Sexo]]=$B19,IF(DATOS_[[AGRUP. VALOR. PTO.]:[AGRUP. VALOR. PTO.]]=$B18,IF(DATOS_[[Check Periodo Ref.]:[Check Periodo Ref.]]="Dentro",IF(DATOS_[[Check Equiparado]:[Check Equiparado]]="Sí",IF(DATOS!AQ$5="Sí",(1/DATOS_[[% anualiz]:[% anualiz]]),1)*IF(DATOS!AQ$4="Sí",1/DATOS_[[% normaliz]:[% normaliz]],1)*(DATOS_[Conc.Sal.13])))))))),
0)</f>
        <v>0</v>
      </c>
      <c r="W19" s="101">
        <f t="array" ref="W19">IFERROR(
(AVERAGE((IF(DATOS_[[Sexo]:[Sexo]]=$B19,IF(DATOS_[[AGRUP. VALOR. PTO.]:[AGRUP. VALOR. PTO.]]=$B18,IF(DATOS_[[Check Periodo Ref.]:[Check Periodo Ref.]]="Dentro",IF(DATOS_[[Check Equiparado]:[Check Equiparado]]="Sí",IF(DATOS!AR$5="Sí",(1/DATOS_[[% anualiz]:[% anualiz]]),1)*IF(DATOS!AR$4="Sí",1/DATOS_[[% normaliz]:[% normaliz]],1)*(DATOS_[Conc.Sal.14])))))))),
0)</f>
        <v>0</v>
      </c>
      <c r="X19" s="101">
        <f t="array" ref="X19">IFERROR(
(AVERAGE((IF(DATOS_[[Sexo]:[Sexo]]=$B19,IF(DATOS_[[AGRUP. VALOR. PTO.]:[AGRUP. VALOR. PTO.]]=$B18,IF(DATOS_[[Check Periodo Ref.]:[Check Periodo Ref.]]="Dentro",IF(DATOS_[[Check Equiparado]:[Check Equiparado]]="Sí",IF(DATOS!AS$5="Sí",(1/DATOS_[[% anualiz]:[% anualiz]]),1)*IF(DATOS!AS$4="Sí",1/DATOS_[[% normaliz]:[% normaliz]],1)*(DATOS_[Conc.Sal.15])))))))),
0)</f>
        <v>0</v>
      </c>
      <c r="Y19" s="101">
        <f t="array" ref="Y19">IFERROR(
(AVERAGE((IF(DATOS_[[Sexo]:[Sexo]]=$B19,IF(DATOS_[[AGRUP. VALOR. PTO.]:[AGRUP. VALOR. PTO.]]=$B18,IF(DATOS_[[Check Periodo Ref.]:[Check Periodo Ref.]]="Dentro",IF(DATOS_[[Check Equiparado]:[Check Equiparado]]="Sí",IF(DATOS!AT$5="Sí",(1/DATOS_[[% anualiz]:[% anualiz]]),1)*IF(DATOS!AT$4="Sí",1/DATOS_[[% normaliz]:[% normaliz]],1)*(DATOS_[Conc.Sal.16])))))))),
0)</f>
        <v>0</v>
      </c>
      <c r="Z19" s="101">
        <f t="array" ref="Z19">IFERROR(
(AVERAGE((IF(DATOS_[[Sexo]:[Sexo]]=$B19,IF(DATOS_[[AGRUP. VALOR. PTO.]:[AGRUP. VALOR. PTO.]]=$B18,IF(DATOS_[[Check Periodo Ref.]:[Check Periodo Ref.]]="Dentro",IF(DATOS_[[Check Equiparado]:[Check Equiparado]]="Sí",IF(DATOS!AU$5="Sí",(1/DATOS_[[% anualiz]:[% anualiz]]),1)*IF(DATOS!AU$4="Sí",1/DATOS_[[% normaliz]:[% normaliz]],1)*(DATOS_[Conc.Sal.17])))))))),
0)</f>
        <v>0</v>
      </c>
      <c r="AA19" s="101">
        <f t="array" ref="AA19">IFERROR(
(AVERAGE((IF(DATOS_[[Sexo]:[Sexo]]=$B19,IF(DATOS_[[AGRUP. VALOR. PTO.]:[AGRUP. VALOR. PTO.]]=$B18,IF(DATOS_[[Check Periodo Ref.]:[Check Periodo Ref.]]="Dentro",IF(DATOS_[[Check Equiparado]:[Check Equiparado]]="Sí",IF(DATOS!AV$5="Sí",(1/DATOS_[[% anualiz]:[% anualiz]]),1)*IF(DATOS!AV$4="Sí",1/DATOS_[[% normaliz]:[% normaliz]],1)*(DATOS_[Conc.Sal.18])))))))),
0)</f>
        <v>0</v>
      </c>
      <c r="AB19" s="101">
        <f t="array" ref="AB19">IFERROR(
(AVERAGE((IF(DATOS_[[Sexo]:[Sexo]]=$B19,IF(DATOS_[[AGRUP. VALOR. PTO.]:[AGRUP. VALOR. PTO.]]=$B18,IF(DATOS_[[Check Periodo Ref.]:[Check Periodo Ref.]]="Dentro",IF(DATOS_[[Check Equiparado]:[Check Equiparado]]="Sí",IF(DATOS!AW$5="Sí",(1/DATOS_[[% anualiz]:[% anualiz]]),1)*IF(DATOS!AW$4="Sí",1/DATOS_[[% normaliz]:[% normaliz]],1)*(DATOS_[Conc.Sal.19])))))))),
0)</f>
        <v>0</v>
      </c>
      <c r="AC19" s="101">
        <f t="array" ref="AC19">IFERROR(
(AVERAGE((IF(DATOS_[[Sexo]:[Sexo]]=$B19,IF(DATOS_[[AGRUP. VALOR. PTO.]:[AGRUP. VALOR. PTO.]]=$B18,IF(DATOS_[[Check Periodo Ref.]:[Check Periodo Ref.]]="Dentro",IF(DATOS_[[Check Equiparado]:[Check Equiparado]]="Sí",IF(DATOS!AX$5="Sí",(1/DATOS_[[% anualiz]:[% anualiz]]),1)*IF(DATOS!AX$4="Sí",1/DATOS_[[% normaliz]:[% normaliz]],1)*(DATOS_[Conc.Sal.20])))))))),
0)</f>
        <v>0</v>
      </c>
      <c r="AD19" s="101">
        <f t="array" ref="AD19">IFERROR(
(AVERAGE((IF(DATOS_[[Sexo]:[Sexo]]=$B19,IF(DATOS_[[AGRUP. VALOR. PTO.]:[AGRUP. VALOR. PTO.]]=$B18,IF(DATOS_[[Check Periodo Ref.]:[Check Periodo Ref.]]="Dentro",IF(DATOS_[[Check Equiparado]:[Check Equiparado]]="Sí",IF(DATOS!AY$5="Sí",(1/DATOS_[[% anualiz]:[% anualiz]]),1)*IF(DATOS!AY$4="Sí",1/DATOS_[[% normaliz]:[% normaliz]],1)*(DATOS_[Conc.Sal.21])))))))),
0)</f>
        <v>0</v>
      </c>
      <c r="AE19" s="101">
        <f t="array" ref="AE19">IFERROR(
(AVERAGE((IF(DATOS_[[Sexo]:[Sexo]]=$B19,IF(DATOS_[[AGRUP. VALOR. PTO.]:[AGRUP. VALOR. PTO.]]=$B18,IF(DATOS_[[Check Periodo Ref.]:[Check Periodo Ref.]]="Dentro",IF(DATOS_[[Check Equiparado]:[Check Equiparado]]="Sí",IF(DATOS!AZ$5="Sí",(1/DATOS_[[% anualiz]:[% anualiz]]),1)*IF(DATOS!AZ$4="Sí",1/DATOS_[[% normaliz]:[% normaliz]],1)*(DATOS_[Conc.Sal.22])))))))),
0)</f>
        <v>0</v>
      </c>
      <c r="AF19" s="101">
        <f t="array" ref="AF19">IFERROR(
(AVERAGE((IF(DATOS_[[Sexo]:[Sexo]]=$B19,IF(DATOS_[[AGRUP. VALOR. PTO.]:[AGRUP. VALOR. PTO.]]=$B18,IF(DATOS_[[Check Periodo Ref.]:[Check Periodo Ref.]]="Dentro",IF(DATOS_[[Check Equiparado]:[Check Equiparado]]="Sí",IF(DATOS!BA$5="Sí",(1/DATOS_[[% anualiz]:[% anualiz]]),1)*IF(DATOS!BA$4="Sí",1/DATOS_[[% normaliz]:[% normaliz]],1)*(DATOS_[Conc.Sal.23])))))))),
0)</f>
        <v>0</v>
      </c>
      <c r="AG19" s="101">
        <f t="array" ref="AG19">IFERROR(
(AVERAGE((IF(DATOS_[[Sexo]:[Sexo]]=$B19,IF(DATOS_[[AGRUP. VALOR. PTO.]:[AGRUP. VALOR. PTO.]]=$B18,IF(DATOS_[[Check Periodo Ref.]:[Check Periodo Ref.]]="Dentro",IF(DATOS_[[Check Equiparado]:[Check Equiparado]]="Sí",IF(DATOS!BB$5="Sí",(1/DATOS_[[% anualiz]:[% anualiz]]),1)*IF(DATOS!BB$4="Sí",1/DATOS_[[% normaliz]:[% normaliz]],1)*(DATOS_[Conc.Sal.24])))))))),
0)</f>
        <v>0</v>
      </c>
      <c r="AH19" s="101">
        <f t="array" ref="AH19">IFERROR(
(AVERAGE((IF(DATOS_[[Sexo]:[Sexo]]=$B19,IF(DATOS_[[AGRUP. VALOR. PTO.]:[AGRUP. VALOR. PTO.]]=$B18,IF(DATOS_[[Check Periodo Ref.]:[Check Periodo Ref.]]="Dentro",IF(DATOS_[[Check Equiparado]:[Check Equiparado]]="Sí",IF(DATOS!BC$5="Sí",(1/DATOS_[[% anualiz]:[% anualiz]]),1)*IF(DATOS!BC$4="Sí",1/DATOS_[[% normaliz]:[% normaliz]],1)*(DATOS_[Conc.Sal.25])))))))),
0)</f>
        <v>0</v>
      </c>
      <c r="AI19" s="101">
        <f t="array" ref="AI19">IFERROR(
(AVERAGE((IF(DATOS_[[Sexo]:[Sexo]]=$B19,IF(DATOS_[[AGRUP. VALOR. PTO.]:[AGRUP. VALOR. PTO.]]=$B18,IF(DATOS_[[Check Periodo Ref.]:[Check Periodo Ref.]]="Dentro",IF(DATOS_[[Check Equiparado]:[Check Equiparado]]="Sí",IF(DATOS!BD$5="Sí",(1/DATOS_[[% anualiz]:[% anualiz]]),1)*IF(DATOS!BD$4="Sí",1/DATOS_[[% normaliz]:[% normaliz]],1)*(DATOS_[Conc.Sal.26])))))))),
0)</f>
        <v>0</v>
      </c>
      <c r="AJ19" s="101">
        <f t="array" ref="AJ19">IFERROR(
(AVERAGE((IF(DATOS_[[Sexo]:[Sexo]]=$B19,IF(DATOS_[[AGRUP. VALOR. PTO.]:[AGRUP. VALOR. PTO.]]=$B18,IF(DATOS_[[Check Periodo Ref.]:[Check Periodo Ref.]]="Dentro",IF(DATOS_[[Check Equiparado]:[Check Equiparado]]="Sí",IF(DATOS!BE$5="Sí",(1/DATOS_[[% anualiz]:[% anualiz]]),1)*IF(DATOS!BE$4="Sí",1/DATOS_[[% normaliz]:[% normaliz]],1)*(DATOS_[Conc.Sal.27])))))))),
0)</f>
        <v>0</v>
      </c>
      <c r="AK19" s="101">
        <f t="array" ref="AK19">IFERROR(
(AVERAGE((IF(DATOS_[[Sexo]:[Sexo]]=$B19,IF(DATOS_[[AGRUP. VALOR. PTO.]:[AGRUP. VALOR. PTO.]]=$B18,IF(DATOS_[[Check Periodo Ref.]:[Check Periodo Ref.]]="Dentro",IF(DATOS_[[Check Equiparado]:[Check Equiparado]]="Sí",IF(DATOS!BF$5="Sí",(1/DATOS_[[% anualiz]:[% anualiz]]),1)*IF(DATOS!BF$4="Sí",1/DATOS_[[% normaliz]:[% normaliz]],1)*(DATOS_[Conc.Sal.28])))))))),
0)</f>
        <v>0</v>
      </c>
      <c r="AL19" s="101">
        <f t="array" ref="AL19">IFERROR(
(AVERAGE((IF(DATOS_[[Sexo]:[Sexo]]=$B19,IF(DATOS_[[AGRUP. VALOR. PTO.]:[AGRUP. VALOR. PTO.]]=$B18,IF(DATOS_[[Check Periodo Ref.]:[Check Periodo Ref.]]="Dentro",IF(DATOS_[[Check Equiparado]:[Check Equiparado]]="Sí",IF(DATOS!BG$5="Sí",(1/DATOS_[[% anualiz]:[% anualiz]]),1)*IF(DATOS!BG$4="Sí",1/DATOS_[[% normaliz]:[% normaliz]],1)*(DATOS_[Conc.Sal.29])))))))),
0)</f>
        <v>0</v>
      </c>
      <c r="AM19" s="101">
        <f t="array" ref="AM19">IFERROR(
(AVERAGE((IF(DATOS_[[Sexo]:[Sexo]]=$B19,IF(DATOS_[[AGRUP. VALOR. PTO.]:[AGRUP. VALOR. PTO.]]=$B18,IF(DATOS_[[Check Periodo Ref.]:[Check Periodo Ref.]]="Dentro",IF(DATOS_[[Check Equiparado]:[Check Equiparado]]="Sí",IF(DATOS!BH$5="Sí",(1/DATOS_[[% anualiz]:[% anualiz]]),1)*IF(DATOS!BH$4="Sí",1/DATOS_[[% normaliz]:[% normaliz]],1)*(DATOS_[Conc.Sal.30])))))))),
0)</f>
        <v>0</v>
      </c>
      <c r="AN19" s="102">
        <f t="array" ref="AN19">IFERROR(
AVERAGE(IF(DATOS_[Sexo]=$B19,IF(DATOS_[[AGRUP. VALOR. PTO.]:[AGRUP. VALOR. PTO.]]=$B18,IF(DATOS_[Check Equiparado]="Sí",IF(DATOS_[Check Periodo Ref.]="Dentro",DATOS_[Tot COMPL.SAL Eq],FALSE))))),
0)</f>
        <v>0</v>
      </c>
      <c r="AO19" s="103">
        <f t="array" ref="AO19">IFERROR(
AVERAGE(IF(DATOS_[Sexo]=$B19,IF(DATOS_[[AGRUP. VALOR. PTO.]:[AGRUP. VALOR. PTO.]]=$B18,IF(DATOS_[Check Equiparado]="Sí",IF(DATOS_[Check Periodo Ref.]="Dentro",DATOS_[TOTAL SALARIO Eq],FALSE))))),
0)</f>
        <v>0</v>
      </c>
      <c r="AP19" s="104">
        <f t="array" ref="AP19">IFERROR(
(AVERAGE((IF(DATOS_[[Sexo]:[Sexo]]=$B19,IF(DATOS_[[AGRUP. VALOR. PTO.]:[AGRUP. VALOR. PTO.]]=$B18,IF(DATOS_[[Check Periodo Ref.]:[Check Periodo Ref.]]="Dentro",IF(DATOS_[[Check Equiparado]:[Check Equiparado]]="Sí",IF(DATOS!BI$5="Sí",(1/DATOS_[[% anualiz]:[% anualiz]]),1)*IF(DATOS!BI$4="Sí",1/DATOS_[[% normaliz]:[% normaliz]],1)*(DATOS_[C.Extra.01])))))))),
0)</f>
        <v>0</v>
      </c>
      <c r="AQ19" s="104">
        <f t="array" ref="AQ19">IFERROR(
(AVERAGE((IF(DATOS_[[Sexo]:[Sexo]]=$B19,IF(DATOS_[[AGRUP. VALOR. PTO.]:[AGRUP. VALOR. PTO.]]=$B18,IF(DATOS_[[Check Periodo Ref.]:[Check Periodo Ref.]]="Dentro",IF(DATOS_[[Check Equiparado]:[Check Equiparado]]="Sí",IF(DATOS!BJ$5="Sí",(1/DATOS_[[% anualiz]:[% anualiz]]),1)*IF(DATOS!BJ$4="Sí",1/DATOS_[[% normaliz]:[% normaliz]],1)*(DATOS_[C.Extra.02])))))))),
0)</f>
        <v>0</v>
      </c>
      <c r="AR19" s="104">
        <f t="array" ref="AR19">IFERROR(
(AVERAGE((IF(DATOS_[[Sexo]:[Sexo]]=$B19,IF(DATOS_[[AGRUP. VALOR. PTO.]:[AGRUP. VALOR. PTO.]]=$B18,IF(DATOS_[[Check Periodo Ref.]:[Check Periodo Ref.]]="Dentro",IF(DATOS_[[Check Equiparado]:[Check Equiparado]]="Sí",IF(DATOS!BK$5="Sí",(1/DATOS_[[% anualiz]:[% anualiz]]),1)*IF(DATOS!BK$4="Sí",1/DATOS_[[% normaliz]:[% normaliz]],1)*(DATOS_[C.Extra.03])))))))),
0)</f>
        <v>0</v>
      </c>
      <c r="AS19" s="104">
        <f t="array" ref="AS19">IFERROR(
(AVERAGE((IF(DATOS_[[Sexo]:[Sexo]]=$B19,IF(DATOS_[[AGRUP. VALOR. PTO.]:[AGRUP. VALOR. PTO.]]=$B18,IF(DATOS_[[Check Periodo Ref.]:[Check Periodo Ref.]]="Dentro",IF(DATOS_[[Check Equiparado]:[Check Equiparado]]="Sí",IF(DATOS!BL$5="Sí",(1/DATOS_[[% anualiz]:[% anualiz]]),1)*IF(DATOS!BL$4="Sí",1/DATOS_[[% normaliz]:[% normaliz]],1)*(DATOS_[C.Extra.04])))))))),
0)</f>
        <v>0</v>
      </c>
      <c r="AT19" s="104">
        <f t="array" ref="AT19">IFERROR(
(AVERAGE((IF(DATOS_[[Sexo]:[Sexo]]=$B19,IF(DATOS_[[AGRUP. VALOR. PTO.]:[AGRUP. VALOR. PTO.]]=$B18,IF(DATOS_[[Check Periodo Ref.]:[Check Periodo Ref.]]="Dentro",IF(DATOS_[[Check Equiparado]:[Check Equiparado]]="Sí",IF(DATOS!BM$5="Sí",(1/DATOS_[[% anualiz]:[% anualiz]]),1)*IF(DATOS!BM$4="Sí",1/DATOS_[[% normaliz]:[% normaliz]],1)*(DATOS_[C.Extra.05])))))))),
0)</f>
        <v>0</v>
      </c>
      <c r="AU19" s="105">
        <f t="array" ref="AU19">IFERROR(
AVERAGE(IF(DATOS_[Sexo]=$B19,IF(DATOS_[[AGRUP. VALOR. PTO.]:[AGRUP. VALOR. PTO.]]=$B18,IF(DATOS_[Check Equiparado]="Sí",IF(DATOS_[Check Periodo Ref.]="Dentro",DATOS_[Tot Extrasalarial Eq],FALSE))))),
0)</f>
        <v>0</v>
      </c>
      <c r="AV19" s="106">
        <f t="array" ref="AV19">IFERROR(
AVERAGE(IF(DATOS_[Sexo]=$B19,IF(DATOS_[[AGRUP. VALOR. PTO.]:[AGRUP. VALOR. PTO.]]=$B18,IF(DATOS_[Check Equiparado]="Sí",IF(DATOS_[Check Periodo Ref.]="Dentro",DATOS_[TOTAL Retrib Eq],FALSE))))),
0)</f>
        <v>0</v>
      </c>
    </row>
    <row r="20" spans="1:48" x14ac:dyDescent="0.3">
      <c r="A20" s="53" t="str">
        <f t="shared" ref="A20" si="10">+A19</f>
        <v>[ocultar]</v>
      </c>
      <c r="B20" s="57" t="s">
        <v>163</v>
      </c>
      <c r="C20" s="56">
        <f t="array" ref="C20">SUM(IF($B20=DATOS_[Sexo],
IF($B18=DATOS_[AGRUP. VALOR. PTO.],
IF("Dentro"=DATOS_[Check Periodo Ref.],
1/(COUNTIFS(DATOS_[Sexo],$B20,DATOS_[AGRUP. VALOR. PTO.],$B18,DATOS_[Check Periodo Ref.],"Dentro",DATOS_[id],DATOS_[id]))))))</f>
        <v>0</v>
      </c>
      <c r="D20" s="58">
        <f>COUNTIFS(DATOS_[AGRUP. VALOR. PTO.],$B18,DATOS_[Sexo],$B20,DATOS_[Check Periodo Ref.],"Dentro")</f>
        <v>0</v>
      </c>
      <c r="E20" s="58">
        <f>COUNTIFS(DATOS_[AGRUP. VALOR. PTO.],$B18,DATOS_[Sexo],$B20,DATOS_[Check Periodo Ref.],"Dentro",DATOS_[Check Nº SC Norm],"Sí")</f>
        <v>0</v>
      </c>
      <c r="F20" s="58">
        <f>COUNTIFS(DATOS_[AGRUP. VALOR. PTO.],$B18,DATOS_[Sexo],$B20,DATOS_[Check Periodo Ref.],"Dentro",DATOS_[Check Nº SC Anualiz],"Sí")</f>
        <v>0</v>
      </c>
      <c r="G20" s="58">
        <f>COUNTIFS(DATOS_[AGRUP. VALOR. PTO.],$B18,DATOS_[Sexo],$B20,DATOS_[Check Periodo Ref.],"Dentro",DATOS_[Check Nº SC Norm y Anualiz],"Sí")</f>
        <v>0</v>
      </c>
      <c r="H20" s="58">
        <f>COUNTIFS(DATOS_[AGRUP. VALOR. PTO.],$B18,DATOS_[Sexo],$B20,DATOS_[Check Periodo Ref.],"Dentro",DATOS_[Check Equiparación],"Sí")</f>
        <v>0</v>
      </c>
      <c r="I20" s="100" cm="1">
        <f t="array" ref="I20">IFERROR(
AVERAGE(IF(DATOS_[Sexo]=$B20,IF(DATOS_[[AGRUP. VALOR. PTO.]:[AGRUP. VALOR. PTO.]]=$B18,IF(DATOS_[Check Equiparado]="Sí",IF(DATOS_[Check Periodo Ref.]="Dentro",DATOS_[SALARIO BASE Eq],FALSE))))),
0)</f>
        <v>0</v>
      </c>
      <c r="J20" s="101">
        <f t="array" ref="J20">IFERROR(
(AVERAGE((IF(DATOS_[[Sexo]:[Sexo]]=$B20,IF(DATOS_[[AGRUP. VALOR. PTO.]:[AGRUP. VALOR. PTO.]]=$B18,IF(DATOS_[[Check Periodo Ref.]:[Check Periodo Ref.]]="Dentro",IF(DATOS_[[Check Equiparado]:[Check Equiparado]]="Sí",IF(DATOS!AE$5="Sí",(1/DATOS_[[% anualiz]:[% anualiz]]),1)*IF(DATOS!AE$4="Sí",1/DATOS_[[% normaliz]:[% normaliz]],1)*(DATOS_[Conc.Sal.01])))))))),
0)</f>
        <v>0</v>
      </c>
      <c r="K20" s="101">
        <f t="array" ref="K20">IFERROR(
(AVERAGE((IF(DATOS_[[Sexo]:[Sexo]]=$B20,IF(DATOS_[[AGRUP. VALOR. PTO.]:[AGRUP. VALOR. PTO.]]=$B18,IF(DATOS_[[Check Periodo Ref.]:[Check Periodo Ref.]]="Dentro",IF(DATOS_[[Check Equiparado]:[Check Equiparado]]="Sí",IF(DATOS!AF$5="Sí",(1/DATOS_[[% anualiz]:[% anualiz]]),1)*IF(DATOS!AF$4="Sí",1/DATOS_[[% normaliz]:[% normaliz]],1)*(DATOS_[Conc.Sal.02])))))))),
0)</f>
        <v>0</v>
      </c>
      <c r="L20" s="101">
        <f t="array" ref="L20">IFERROR(
(AVERAGE((IF(DATOS_[[Sexo]:[Sexo]]=$B20,IF(DATOS_[[AGRUP. VALOR. PTO.]:[AGRUP. VALOR. PTO.]]=$B18,IF(DATOS_[[Check Periodo Ref.]:[Check Periodo Ref.]]="Dentro",IF(DATOS_[[Check Equiparado]:[Check Equiparado]]="Sí",IF(DATOS!AG$5="Sí",(1/DATOS_[[% anualiz]:[% anualiz]]),1)*IF(DATOS!AG$4="Sí",1/DATOS_[[% normaliz]:[% normaliz]],1)*(DATOS_[Conc.Sal.03])))))))),
0)</f>
        <v>0</v>
      </c>
      <c r="M20" s="101">
        <f t="array" ref="M20">IFERROR(
(AVERAGE((IF(DATOS_[[Sexo]:[Sexo]]=$B20,IF(DATOS_[[AGRUP. VALOR. PTO.]:[AGRUP. VALOR. PTO.]]=$B18,IF(DATOS_[[Check Periodo Ref.]:[Check Periodo Ref.]]="Dentro",IF(DATOS_[[Check Equiparado]:[Check Equiparado]]="Sí",IF(DATOS!AH$5="Sí",(1/DATOS_[[% anualiz]:[% anualiz]]),1)*IF(DATOS!AH$4="Sí",1/DATOS_[[% normaliz]:[% normaliz]],1)*(DATOS_[Conc.Sal.04])))))))),
0)</f>
        <v>0</v>
      </c>
      <c r="N20" s="101">
        <f t="array" ref="N20">IFERROR(
(AVERAGE((IF(DATOS_[[Sexo]:[Sexo]]=$B20,IF(DATOS_[[AGRUP. VALOR. PTO.]:[AGRUP. VALOR. PTO.]]=$B18,IF(DATOS_[[Check Periodo Ref.]:[Check Periodo Ref.]]="Dentro",IF(DATOS_[[Check Equiparado]:[Check Equiparado]]="Sí",IF(DATOS!AI$5="Sí",(1/DATOS_[[% anualiz]:[% anualiz]]),1)*IF(DATOS!AI$4="Sí",1/DATOS_[[% normaliz]:[% normaliz]],1)*(DATOS_[Conc.Sal.05])))))))),
0)</f>
        <v>0</v>
      </c>
      <c r="O20" s="101">
        <f t="array" ref="O20">IFERROR(
(AVERAGE((IF(DATOS_[[Sexo]:[Sexo]]=$B20,IF(DATOS_[[AGRUP. VALOR. PTO.]:[AGRUP. VALOR. PTO.]]=$B18,IF(DATOS_[[Check Periodo Ref.]:[Check Periodo Ref.]]="Dentro",IF(DATOS_[[Check Equiparado]:[Check Equiparado]]="Sí",IF(DATOS!AJ$5="Sí",(1/DATOS_[[% anualiz]:[% anualiz]]),1)*IF(DATOS!AJ$4="Sí",1/DATOS_[[% normaliz]:[% normaliz]],1)*(DATOS_[Conc.Sal.06])))))))),
0)</f>
        <v>0</v>
      </c>
      <c r="P20" s="101">
        <f t="array" ref="P20">IFERROR(
(AVERAGE((IF(DATOS_[[Sexo]:[Sexo]]=$B20,IF(DATOS_[[AGRUP. VALOR. PTO.]:[AGRUP. VALOR. PTO.]]=$B18,IF(DATOS_[[Check Periodo Ref.]:[Check Periodo Ref.]]="Dentro",IF(DATOS_[[Check Equiparado]:[Check Equiparado]]="Sí",IF(DATOS!AK$5="Sí",(1/DATOS_[[% anualiz]:[% anualiz]]),1)*IF(DATOS!AK$4="Sí",1/DATOS_[[% normaliz]:[% normaliz]],1)*(DATOS_[Conc.Sal.07])))))))),
0)</f>
        <v>0</v>
      </c>
      <c r="Q20" s="101">
        <f t="array" ref="Q20">IFERROR(
(AVERAGE((IF(DATOS_[[Sexo]:[Sexo]]=$B20,IF(DATOS_[[AGRUP. VALOR. PTO.]:[AGRUP. VALOR. PTO.]]=$B18,IF(DATOS_[[Check Periodo Ref.]:[Check Periodo Ref.]]="Dentro",IF(DATOS_[[Check Equiparado]:[Check Equiparado]]="Sí",IF(DATOS!AL$5="Sí",(1/DATOS_[[% anualiz]:[% anualiz]]),1)*IF(DATOS!AL$4="Sí",1/DATOS_[[% normaliz]:[% normaliz]],1)*(DATOS_[Conc.Sal.08])))))))),
0)</f>
        <v>0</v>
      </c>
      <c r="R20" s="101">
        <f t="array" ref="R20">IFERROR(
(AVERAGE((IF(DATOS_[[Sexo]:[Sexo]]=$B20,IF(DATOS_[[AGRUP. VALOR. PTO.]:[AGRUP. VALOR. PTO.]]=$B18,IF(DATOS_[[Check Periodo Ref.]:[Check Periodo Ref.]]="Dentro",IF(DATOS_[[Check Equiparado]:[Check Equiparado]]="Sí",IF(DATOS!AM$5="Sí",(1/DATOS_[[% anualiz]:[% anualiz]]),1)*IF(DATOS!AM$4="Sí",1/DATOS_[[% normaliz]:[% normaliz]],1)*(DATOS_[Conc.Sal.09])))))))),
0)</f>
        <v>0</v>
      </c>
      <c r="S20" s="101">
        <f t="array" ref="S20">IFERROR(
(AVERAGE((IF(DATOS_[[Sexo]:[Sexo]]=$B20,IF(DATOS_[[AGRUP. VALOR. PTO.]:[AGRUP. VALOR. PTO.]]=$B18,IF(DATOS_[[Check Periodo Ref.]:[Check Periodo Ref.]]="Dentro",IF(DATOS_[[Check Equiparado]:[Check Equiparado]]="Sí",IF(DATOS!AN$5="Sí",(1/DATOS_[[% anualiz]:[% anualiz]]),1)*IF(DATOS!AN$4="Sí",1/DATOS_[[% normaliz]:[% normaliz]],1)*(DATOS_[Conc.Sal.10])))))))),
0)</f>
        <v>0</v>
      </c>
      <c r="T20" s="101">
        <f t="array" ref="T20">IFERROR(
(AVERAGE((IF(DATOS_[[Sexo]:[Sexo]]=$B20,IF(DATOS_[[AGRUP. VALOR. PTO.]:[AGRUP. VALOR. PTO.]]=$B18,IF(DATOS_[[Check Periodo Ref.]:[Check Periodo Ref.]]="Dentro",IF(DATOS_[[Check Equiparado]:[Check Equiparado]]="Sí",IF(DATOS!AO$5="Sí",(1/DATOS_[[% anualiz]:[% anualiz]]),1)*IF(DATOS!AO$4="Sí",1/DATOS_[[% normaliz]:[% normaliz]],1)*(DATOS_[Conc.Sal.11])))))))),
0)</f>
        <v>0</v>
      </c>
      <c r="U20" s="101">
        <f t="array" ref="U20">IFERROR(
(AVERAGE((IF(DATOS_[[Sexo]:[Sexo]]=$B20,IF(DATOS_[[AGRUP. VALOR. PTO.]:[AGRUP. VALOR. PTO.]]=$B18,IF(DATOS_[[Check Periodo Ref.]:[Check Periodo Ref.]]="Dentro",IF(DATOS_[[Check Equiparado]:[Check Equiparado]]="Sí",IF(DATOS!AP$5="Sí",(1/DATOS_[[% anualiz]:[% anualiz]]),1)*IF(DATOS!AP$4="Sí",1/DATOS_[[% normaliz]:[% normaliz]],1)*(DATOS_[Conc.Sal.12])))))))),
0)</f>
        <v>0</v>
      </c>
      <c r="V20" s="101">
        <f t="array" ref="V20">IFERROR(
(AVERAGE((IF(DATOS_[[Sexo]:[Sexo]]=$B20,IF(DATOS_[[AGRUP. VALOR. PTO.]:[AGRUP. VALOR. PTO.]]=$B18,IF(DATOS_[[Check Periodo Ref.]:[Check Periodo Ref.]]="Dentro",IF(DATOS_[[Check Equiparado]:[Check Equiparado]]="Sí",IF(DATOS!AQ$5="Sí",(1/DATOS_[[% anualiz]:[% anualiz]]),1)*IF(DATOS!AQ$4="Sí",1/DATOS_[[% normaliz]:[% normaliz]],1)*(DATOS_[Conc.Sal.13])))))))),
0)</f>
        <v>0</v>
      </c>
      <c r="W20" s="101">
        <f t="array" ref="W20">IFERROR(
(AVERAGE((IF(DATOS_[[Sexo]:[Sexo]]=$B20,IF(DATOS_[[AGRUP. VALOR. PTO.]:[AGRUP. VALOR. PTO.]]=$B18,IF(DATOS_[[Check Periodo Ref.]:[Check Periodo Ref.]]="Dentro",IF(DATOS_[[Check Equiparado]:[Check Equiparado]]="Sí",IF(DATOS!AR$5="Sí",(1/DATOS_[[% anualiz]:[% anualiz]]),1)*IF(DATOS!AR$4="Sí",1/DATOS_[[% normaliz]:[% normaliz]],1)*(DATOS_[Conc.Sal.14])))))))),
0)</f>
        <v>0</v>
      </c>
      <c r="X20" s="101">
        <f t="array" ref="X20">IFERROR(
(AVERAGE((IF(DATOS_[[Sexo]:[Sexo]]=$B20,IF(DATOS_[[AGRUP. VALOR. PTO.]:[AGRUP. VALOR. PTO.]]=$B18,IF(DATOS_[[Check Periodo Ref.]:[Check Periodo Ref.]]="Dentro",IF(DATOS_[[Check Equiparado]:[Check Equiparado]]="Sí",IF(DATOS!AS$5="Sí",(1/DATOS_[[% anualiz]:[% anualiz]]),1)*IF(DATOS!AS$4="Sí",1/DATOS_[[% normaliz]:[% normaliz]],1)*(DATOS_[Conc.Sal.15])))))))),
0)</f>
        <v>0</v>
      </c>
      <c r="Y20" s="101">
        <f t="array" ref="Y20">IFERROR(
(AVERAGE((IF(DATOS_[[Sexo]:[Sexo]]=$B20,IF(DATOS_[[AGRUP. VALOR. PTO.]:[AGRUP. VALOR. PTO.]]=$B18,IF(DATOS_[[Check Periodo Ref.]:[Check Periodo Ref.]]="Dentro",IF(DATOS_[[Check Equiparado]:[Check Equiparado]]="Sí",IF(DATOS!AT$5="Sí",(1/DATOS_[[% anualiz]:[% anualiz]]),1)*IF(DATOS!AT$4="Sí",1/DATOS_[[% normaliz]:[% normaliz]],1)*(DATOS_[Conc.Sal.16])))))))),
0)</f>
        <v>0</v>
      </c>
      <c r="Z20" s="101">
        <f t="array" ref="Z20">IFERROR(
(AVERAGE((IF(DATOS_[[Sexo]:[Sexo]]=$B20,IF(DATOS_[[AGRUP. VALOR. PTO.]:[AGRUP. VALOR. PTO.]]=$B18,IF(DATOS_[[Check Periodo Ref.]:[Check Periodo Ref.]]="Dentro",IF(DATOS_[[Check Equiparado]:[Check Equiparado]]="Sí",IF(DATOS!AU$5="Sí",(1/DATOS_[[% anualiz]:[% anualiz]]),1)*IF(DATOS!AU$4="Sí",1/DATOS_[[% normaliz]:[% normaliz]],1)*(DATOS_[Conc.Sal.17])))))))),
0)</f>
        <v>0</v>
      </c>
      <c r="AA20" s="101">
        <f t="array" ref="AA20">IFERROR(
(AVERAGE((IF(DATOS_[[Sexo]:[Sexo]]=$B20,IF(DATOS_[[AGRUP. VALOR. PTO.]:[AGRUP. VALOR. PTO.]]=$B18,IF(DATOS_[[Check Periodo Ref.]:[Check Periodo Ref.]]="Dentro",IF(DATOS_[[Check Equiparado]:[Check Equiparado]]="Sí",IF(DATOS!AV$5="Sí",(1/DATOS_[[% anualiz]:[% anualiz]]),1)*IF(DATOS!AV$4="Sí",1/DATOS_[[% normaliz]:[% normaliz]],1)*(DATOS_[Conc.Sal.18])))))))),
0)</f>
        <v>0</v>
      </c>
      <c r="AB20" s="101">
        <f t="array" ref="AB20">IFERROR(
(AVERAGE((IF(DATOS_[[Sexo]:[Sexo]]=$B20,IF(DATOS_[[AGRUP. VALOR. PTO.]:[AGRUP. VALOR. PTO.]]=$B18,IF(DATOS_[[Check Periodo Ref.]:[Check Periodo Ref.]]="Dentro",IF(DATOS_[[Check Equiparado]:[Check Equiparado]]="Sí",IF(DATOS!AW$5="Sí",(1/DATOS_[[% anualiz]:[% anualiz]]),1)*IF(DATOS!AW$4="Sí",1/DATOS_[[% normaliz]:[% normaliz]],1)*(DATOS_[Conc.Sal.19])))))))),
0)</f>
        <v>0</v>
      </c>
      <c r="AC20" s="101">
        <f t="array" ref="AC20">IFERROR(
(AVERAGE((IF(DATOS_[[Sexo]:[Sexo]]=$B20,IF(DATOS_[[AGRUP. VALOR. PTO.]:[AGRUP. VALOR. PTO.]]=$B18,IF(DATOS_[[Check Periodo Ref.]:[Check Periodo Ref.]]="Dentro",IF(DATOS_[[Check Equiparado]:[Check Equiparado]]="Sí",IF(DATOS!AX$5="Sí",(1/DATOS_[[% anualiz]:[% anualiz]]),1)*IF(DATOS!AX$4="Sí",1/DATOS_[[% normaliz]:[% normaliz]],1)*(DATOS_[Conc.Sal.20])))))))),
0)</f>
        <v>0</v>
      </c>
      <c r="AD20" s="101">
        <f t="array" ref="AD20">IFERROR(
(AVERAGE((IF(DATOS_[[Sexo]:[Sexo]]=$B20,IF(DATOS_[[AGRUP. VALOR. PTO.]:[AGRUP. VALOR. PTO.]]=$B18,IF(DATOS_[[Check Periodo Ref.]:[Check Periodo Ref.]]="Dentro",IF(DATOS_[[Check Equiparado]:[Check Equiparado]]="Sí",IF(DATOS!AY$5="Sí",(1/DATOS_[[% anualiz]:[% anualiz]]),1)*IF(DATOS!AY$4="Sí",1/DATOS_[[% normaliz]:[% normaliz]],1)*(DATOS_[Conc.Sal.21])))))))),
0)</f>
        <v>0</v>
      </c>
      <c r="AE20" s="101">
        <f t="array" ref="AE20">IFERROR(
(AVERAGE((IF(DATOS_[[Sexo]:[Sexo]]=$B20,IF(DATOS_[[AGRUP. VALOR. PTO.]:[AGRUP. VALOR. PTO.]]=$B18,IF(DATOS_[[Check Periodo Ref.]:[Check Periodo Ref.]]="Dentro",IF(DATOS_[[Check Equiparado]:[Check Equiparado]]="Sí",IF(DATOS!AZ$5="Sí",(1/DATOS_[[% anualiz]:[% anualiz]]),1)*IF(DATOS!AZ$4="Sí",1/DATOS_[[% normaliz]:[% normaliz]],1)*(DATOS_[Conc.Sal.22])))))))),
0)</f>
        <v>0</v>
      </c>
      <c r="AF20" s="101">
        <f t="array" ref="AF20">IFERROR(
(AVERAGE((IF(DATOS_[[Sexo]:[Sexo]]=$B20,IF(DATOS_[[AGRUP. VALOR. PTO.]:[AGRUP. VALOR. PTO.]]=$B18,IF(DATOS_[[Check Periodo Ref.]:[Check Periodo Ref.]]="Dentro",IF(DATOS_[[Check Equiparado]:[Check Equiparado]]="Sí",IF(DATOS!BA$5="Sí",(1/DATOS_[[% anualiz]:[% anualiz]]),1)*IF(DATOS!BA$4="Sí",1/DATOS_[[% normaliz]:[% normaliz]],1)*(DATOS_[Conc.Sal.23])))))))),
0)</f>
        <v>0</v>
      </c>
      <c r="AG20" s="101">
        <f t="array" ref="AG20">IFERROR(
(AVERAGE((IF(DATOS_[[Sexo]:[Sexo]]=$B20,IF(DATOS_[[AGRUP. VALOR. PTO.]:[AGRUP. VALOR. PTO.]]=$B18,IF(DATOS_[[Check Periodo Ref.]:[Check Periodo Ref.]]="Dentro",IF(DATOS_[[Check Equiparado]:[Check Equiparado]]="Sí",IF(DATOS!BB$5="Sí",(1/DATOS_[[% anualiz]:[% anualiz]]),1)*IF(DATOS!BB$4="Sí",1/DATOS_[[% normaliz]:[% normaliz]],1)*(DATOS_[Conc.Sal.24])))))))),
0)</f>
        <v>0</v>
      </c>
      <c r="AH20" s="101">
        <f t="array" ref="AH20">IFERROR(
(AVERAGE((IF(DATOS_[[Sexo]:[Sexo]]=$B20,IF(DATOS_[[AGRUP. VALOR. PTO.]:[AGRUP. VALOR. PTO.]]=$B18,IF(DATOS_[[Check Periodo Ref.]:[Check Periodo Ref.]]="Dentro",IF(DATOS_[[Check Equiparado]:[Check Equiparado]]="Sí",IF(DATOS!BC$5="Sí",(1/DATOS_[[% anualiz]:[% anualiz]]),1)*IF(DATOS!BC$4="Sí",1/DATOS_[[% normaliz]:[% normaliz]],1)*(DATOS_[Conc.Sal.25])))))))),
0)</f>
        <v>0</v>
      </c>
      <c r="AI20" s="101">
        <f t="array" ref="AI20">IFERROR(
(AVERAGE((IF(DATOS_[[Sexo]:[Sexo]]=$B20,IF(DATOS_[[AGRUP. VALOR. PTO.]:[AGRUP. VALOR. PTO.]]=$B18,IF(DATOS_[[Check Periodo Ref.]:[Check Periodo Ref.]]="Dentro",IF(DATOS_[[Check Equiparado]:[Check Equiparado]]="Sí",IF(DATOS!BD$5="Sí",(1/DATOS_[[% anualiz]:[% anualiz]]),1)*IF(DATOS!BD$4="Sí",1/DATOS_[[% normaliz]:[% normaliz]],1)*(DATOS_[Conc.Sal.26])))))))),
0)</f>
        <v>0</v>
      </c>
      <c r="AJ20" s="101">
        <f t="array" ref="AJ20">IFERROR(
(AVERAGE((IF(DATOS_[[Sexo]:[Sexo]]=$B20,IF(DATOS_[[AGRUP. VALOR. PTO.]:[AGRUP. VALOR. PTO.]]=$B18,IF(DATOS_[[Check Periodo Ref.]:[Check Periodo Ref.]]="Dentro",IF(DATOS_[[Check Equiparado]:[Check Equiparado]]="Sí",IF(DATOS!BE$5="Sí",(1/DATOS_[[% anualiz]:[% anualiz]]),1)*IF(DATOS!BE$4="Sí",1/DATOS_[[% normaliz]:[% normaliz]],1)*(DATOS_[Conc.Sal.27])))))))),
0)</f>
        <v>0</v>
      </c>
      <c r="AK20" s="101">
        <f t="array" ref="AK20">IFERROR(
(AVERAGE((IF(DATOS_[[Sexo]:[Sexo]]=$B20,IF(DATOS_[[AGRUP. VALOR. PTO.]:[AGRUP. VALOR. PTO.]]=$B18,IF(DATOS_[[Check Periodo Ref.]:[Check Periodo Ref.]]="Dentro",IF(DATOS_[[Check Equiparado]:[Check Equiparado]]="Sí",IF(DATOS!BF$5="Sí",(1/DATOS_[[% anualiz]:[% anualiz]]),1)*IF(DATOS!BF$4="Sí",1/DATOS_[[% normaliz]:[% normaliz]],1)*(DATOS_[Conc.Sal.28])))))))),
0)</f>
        <v>0</v>
      </c>
      <c r="AL20" s="101">
        <f t="array" ref="AL20">IFERROR(
(AVERAGE((IF(DATOS_[[Sexo]:[Sexo]]=$B20,IF(DATOS_[[AGRUP. VALOR. PTO.]:[AGRUP. VALOR. PTO.]]=$B18,IF(DATOS_[[Check Periodo Ref.]:[Check Periodo Ref.]]="Dentro",IF(DATOS_[[Check Equiparado]:[Check Equiparado]]="Sí",IF(DATOS!BG$5="Sí",(1/DATOS_[[% anualiz]:[% anualiz]]),1)*IF(DATOS!BG$4="Sí",1/DATOS_[[% normaliz]:[% normaliz]],1)*(DATOS_[Conc.Sal.29])))))))),
0)</f>
        <v>0</v>
      </c>
      <c r="AM20" s="101">
        <f t="array" ref="AM20">IFERROR(
(AVERAGE((IF(DATOS_[[Sexo]:[Sexo]]=$B20,IF(DATOS_[[AGRUP. VALOR. PTO.]:[AGRUP. VALOR. PTO.]]=$B18,IF(DATOS_[[Check Periodo Ref.]:[Check Periodo Ref.]]="Dentro",IF(DATOS_[[Check Equiparado]:[Check Equiparado]]="Sí",IF(DATOS!BH$5="Sí",(1/DATOS_[[% anualiz]:[% anualiz]]),1)*IF(DATOS!BH$4="Sí",1/DATOS_[[% normaliz]:[% normaliz]],1)*(DATOS_[Conc.Sal.30])))))))),
0)</f>
        <v>0</v>
      </c>
      <c r="AN20" s="102">
        <f t="array" ref="AN20">IFERROR(
AVERAGE(IF(DATOS_[Sexo]=$B20,IF(DATOS_[[AGRUP. VALOR. PTO.]:[AGRUP. VALOR. PTO.]]=$B18,IF(DATOS_[Check Equiparado]="Sí",IF(DATOS_[Check Periodo Ref.]="Dentro",DATOS_[Tot COMPL.SAL Eq],FALSE))))),
0)</f>
        <v>0</v>
      </c>
      <c r="AO20" s="103">
        <f t="array" ref="AO20">IFERROR(
AVERAGE(IF(DATOS_[Sexo]=$B20,IF(DATOS_[[AGRUP. VALOR. PTO.]:[AGRUP. VALOR. PTO.]]=$B18,IF(DATOS_[Check Equiparado]="Sí",IF(DATOS_[Check Periodo Ref.]="Dentro",DATOS_[TOTAL SALARIO Eq],FALSE))))),
0)</f>
        <v>0</v>
      </c>
      <c r="AP20" s="104">
        <f t="array" ref="AP20">IFERROR(
(AVERAGE((IF(DATOS_[[Sexo]:[Sexo]]=$B20,IF(DATOS_[[AGRUP. VALOR. PTO.]:[AGRUP. VALOR. PTO.]]=$B18,IF(DATOS_[[Check Periodo Ref.]:[Check Periodo Ref.]]="Dentro",IF(DATOS_[[Check Equiparado]:[Check Equiparado]]="Sí",IF(DATOS!BI$5="Sí",(1/DATOS_[[% anualiz]:[% anualiz]]),1)*IF(DATOS!BI$4="Sí",1/DATOS_[[% normaliz]:[% normaliz]],1)*(DATOS_[C.Extra.01])))))))),
0)</f>
        <v>0</v>
      </c>
      <c r="AQ20" s="104">
        <f t="array" ref="AQ20">IFERROR(
(AVERAGE((IF(DATOS_[[Sexo]:[Sexo]]=$B20,IF(DATOS_[[AGRUP. VALOR. PTO.]:[AGRUP. VALOR. PTO.]]=$B18,IF(DATOS_[[Check Periodo Ref.]:[Check Periodo Ref.]]="Dentro",IF(DATOS_[[Check Equiparado]:[Check Equiparado]]="Sí",IF(DATOS!BJ$5="Sí",(1/DATOS_[[% anualiz]:[% anualiz]]),1)*IF(DATOS!BJ$4="Sí",1/DATOS_[[% normaliz]:[% normaliz]],1)*(DATOS_[C.Extra.02])))))))),
0)</f>
        <v>0</v>
      </c>
      <c r="AR20" s="104">
        <f t="array" ref="AR20">IFERROR(
(AVERAGE((IF(DATOS_[[Sexo]:[Sexo]]=$B20,IF(DATOS_[[AGRUP. VALOR. PTO.]:[AGRUP. VALOR. PTO.]]=$B18,IF(DATOS_[[Check Periodo Ref.]:[Check Periodo Ref.]]="Dentro",IF(DATOS_[[Check Equiparado]:[Check Equiparado]]="Sí",IF(DATOS!BK$5="Sí",(1/DATOS_[[% anualiz]:[% anualiz]]),1)*IF(DATOS!BK$4="Sí",1/DATOS_[[% normaliz]:[% normaliz]],1)*(DATOS_[C.Extra.03])))))))),
0)</f>
        <v>0</v>
      </c>
      <c r="AS20" s="104">
        <f t="array" ref="AS20">IFERROR(
(AVERAGE((IF(DATOS_[[Sexo]:[Sexo]]=$B20,IF(DATOS_[[AGRUP. VALOR. PTO.]:[AGRUP. VALOR. PTO.]]=$B18,IF(DATOS_[[Check Periodo Ref.]:[Check Periodo Ref.]]="Dentro",IF(DATOS_[[Check Equiparado]:[Check Equiparado]]="Sí",IF(DATOS!BL$5="Sí",(1/DATOS_[[% anualiz]:[% anualiz]]),1)*IF(DATOS!BL$4="Sí",1/DATOS_[[% normaliz]:[% normaliz]],1)*(DATOS_[C.Extra.04])))))))),
0)</f>
        <v>0</v>
      </c>
      <c r="AT20" s="104">
        <f t="array" ref="AT20">IFERROR(
(AVERAGE((IF(DATOS_[[Sexo]:[Sexo]]=$B20,IF(DATOS_[[AGRUP. VALOR. PTO.]:[AGRUP. VALOR. PTO.]]=$B18,IF(DATOS_[[Check Periodo Ref.]:[Check Periodo Ref.]]="Dentro",IF(DATOS_[[Check Equiparado]:[Check Equiparado]]="Sí",IF(DATOS!BM$5="Sí",(1/DATOS_[[% anualiz]:[% anualiz]]),1)*IF(DATOS!BM$4="Sí",1/DATOS_[[% normaliz]:[% normaliz]],1)*(DATOS_[C.Extra.05])))))))),
0)</f>
        <v>0</v>
      </c>
      <c r="AU20" s="105">
        <f t="array" ref="AU20">IFERROR(
AVERAGE(IF(DATOS_[Sexo]=$B20,IF(DATOS_[[AGRUP. VALOR. PTO.]:[AGRUP. VALOR. PTO.]]=$B18,IF(DATOS_[Check Equiparado]="Sí",IF(DATOS_[Check Periodo Ref.]="Dentro",DATOS_[Tot Extrasalarial Eq],FALSE))))),
0)</f>
        <v>0</v>
      </c>
      <c r="AV20" s="106">
        <f t="array" ref="AV20">IFERROR(
AVERAGE(IF(DATOS_[Sexo]=$B20,IF(DATOS_[[AGRUP. VALOR. PTO.]:[AGRUP. VALOR. PTO.]]=$B18,IF(DATOS_[Check Equiparado]="Sí",IF(DATOS_[Check Periodo Ref.]="Dentro",DATOS_[TOTAL Retrib Eq],FALSE))))),
0)</f>
        <v>0</v>
      </c>
    </row>
    <row r="21" spans="1:48" ht="17.25" thickBot="1" x14ac:dyDescent="0.35">
      <c r="A21" s="53" t="str">
        <f t="shared" ref="A21" si="11">+A22</f>
        <v>[ocultar]</v>
      </c>
      <c r="B21" s="62" t="s">
        <v>310</v>
      </c>
      <c r="C21" s="99"/>
      <c r="D21" s="63"/>
      <c r="E21" s="63"/>
      <c r="F21" s="63"/>
      <c r="G21" s="63"/>
      <c r="H21" s="63"/>
      <c r="I21" s="129" t="str">
        <f t="shared" ref="I21:AV21" si="12">IFERROR((I22-I23)/I22,"")</f>
        <v/>
      </c>
      <c r="J21" s="130" t="str">
        <f t="shared" si="12"/>
        <v/>
      </c>
      <c r="K21" s="131" t="str">
        <f t="shared" si="12"/>
        <v/>
      </c>
      <c r="L21" s="131" t="str">
        <f t="shared" si="12"/>
        <v/>
      </c>
      <c r="M21" s="131" t="str">
        <f t="shared" si="12"/>
        <v/>
      </c>
      <c r="N21" s="132" t="str">
        <f t="shared" si="12"/>
        <v/>
      </c>
      <c r="O21" s="133" t="str">
        <f t="shared" si="12"/>
        <v/>
      </c>
      <c r="P21" s="133" t="str">
        <f t="shared" si="12"/>
        <v/>
      </c>
      <c r="Q21" s="133" t="str">
        <f t="shared" si="12"/>
        <v/>
      </c>
      <c r="R21" s="133" t="str">
        <f t="shared" si="12"/>
        <v/>
      </c>
      <c r="S21" s="133" t="str">
        <f t="shared" si="12"/>
        <v/>
      </c>
      <c r="T21" s="133" t="str">
        <f t="shared" si="12"/>
        <v/>
      </c>
      <c r="U21" s="133" t="str">
        <f t="shared" si="12"/>
        <v/>
      </c>
      <c r="V21" s="133" t="str">
        <f t="shared" si="12"/>
        <v/>
      </c>
      <c r="W21" s="133" t="str">
        <f t="shared" si="12"/>
        <v/>
      </c>
      <c r="X21" s="133" t="str">
        <f t="shared" si="12"/>
        <v/>
      </c>
      <c r="Y21" s="133" t="str">
        <f t="shared" si="12"/>
        <v/>
      </c>
      <c r="Z21" s="132" t="str">
        <f t="shared" si="12"/>
        <v/>
      </c>
      <c r="AA21" s="132" t="str">
        <f t="shared" si="12"/>
        <v/>
      </c>
      <c r="AB21" s="132" t="str">
        <f t="shared" si="12"/>
        <v/>
      </c>
      <c r="AC21" s="132" t="str">
        <f t="shared" si="12"/>
        <v/>
      </c>
      <c r="AD21" s="132" t="str">
        <f t="shared" si="12"/>
        <v/>
      </c>
      <c r="AE21" s="132" t="str">
        <f t="shared" si="12"/>
        <v/>
      </c>
      <c r="AF21" s="132" t="str">
        <f t="shared" si="12"/>
        <v/>
      </c>
      <c r="AG21" s="132" t="str">
        <f t="shared" si="12"/>
        <v/>
      </c>
      <c r="AH21" s="132" t="str">
        <f t="shared" si="12"/>
        <v/>
      </c>
      <c r="AI21" s="132" t="str">
        <f t="shared" si="12"/>
        <v/>
      </c>
      <c r="AJ21" s="132" t="str">
        <f t="shared" si="12"/>
        <v/>
      </c>
      <c r="AK21" s="132" t="str">
        <f t="shared" si="12"/>
        <v/>
      </c>
      <c r="AL21" s="132" t="str">
        <f t="shared" si="12"/>
        <v/>
      </c>
      <c r="AM21" s="132" t="str">
        <f t="shared" si="12"/>
        <v/>
      </c>
      <c r="AN21" s="134" t="str">
        <f t="shared" si="12"/>
        <v/>
      </c>
      <c r="AO21" s="138" t="str">
        <f t="shared" si="12"/>
        <v/>
      </c>
      <c r="AP21" s="135" t="str">
        <f t="shared" si="12"/>
        <v/>
      </c>
      <c r="AQ21" s="135" t="str">
        <f t="shared" si="12"/>
        <v/>
      </c>
      <c r="AR21" s="135" t="str">
        <f t="shared" si="12"/>
        <v/>
      </c>
      <c r="AS21" s="135" t="str">
        <f t="shared" si="12"/>
        <v/>
      </c>
      <c r="AT21" s="135" t="str">
        <f t="shared" si="12"/>
        <v/>
      </c>
      <c r="AU21" s="136" t="str">
        <f t="shared" si="12"/>
        <v/>
      </c>
      <c r="AV21" s="137" t="str">
        <f t="shared" si="12"/>
        <v/>
      </c>
    </row>
    <row r="22" spans="1:48" x14ac:dyDescent="0.3">
      <c r="A22" s="53" t="str">
        <f t="shared" ref="A22" si="13">+IF(C22+C23=0,"[ocultar]","")</f>
        <v>[ocultar]</v>
      </c>
      <c r="B22" s="57" t="s">
        <v>162</v>
      </c>
      <c r="C22" s="56">
        <f t="array" ref="C22">SUM(IF($B22=DATOS_[Sexo],
IF($B21=DATOS_[AGRUP. VALOR. PTO.],
IF("Dentro"=DATOS_[Check Periodo Ref.],
1/(COUNTIFS(DATOS_[Sexo],$B22,DATOS_[AGRUP. VALOR. PTO.],$B21,DATOS_[Check Periodo Ref.],"Dentro",DATOS_[id],DATOS_[id]))))))</f>
        <v>0</v>
      </c>
      <c r="D22" s="58">
        <f>COUNTIFS(DATOS_[AGRUP. VALOR. PTO.],$B21,DATOS_[Sexo],$B22,DATOS_[Check Periodo Ref.],"Dentro")</f>
        <v>0</v>
      </c>
      <c r="E22" s="58">
        <f>COUNTIFS(DATOS_[AGRUP. VALOR. PTO.],$B21,DATOS_[Sexo],$B22,DATOS_[Check Periodo Ref.],"Dentro",DATOS_[Check Nº SC Norm],"Sí")</f>
        <v>0</v>
      </c>
      <c r="F22" s="58">
        <f>COUNTIFS(DATOS_[AGRUP. VALOR. PTO.],$B21,DATOS_[Sexo],$B22,DATOS_[Check Periodo Ref.],"Dentro",DATOS_[Check Nº SC Anualiz],"Sí")</f>
        <v>0</v>
      </c>
      <c r="G22" s="58">
        <f>COUNTIFS(DATOS_[AGRUP. VALOR. PTO.],$B21,DATOS_[Sexo],$B22,DATOS_[Check Periodo Ref.],"Dentro",DATOS_[Check Nº SC Norm y Anualiz],"Sí")</f>
        <v>0</v>
      </c>
      <c r="H22" s="58">
        <f>COUNTIFS(DATOS_[AGRUP. VALOR. PTO.],$B21,DATOS_[Sexo],$B22,DATOS_[Check Periodo Ref.],"Dentro",DATOS_[Check Equiparación],"Sí")</f>
        <v>0</v>
      </c>
      <c r="I22" s="100">
        <f t="array" ref="I22">IFERROR(
AVERAGE(IF(DATOS_[Sexo]=$B22,IF(DATOS_[[AGRUP. VALOR. PTO.]:[AGRUP. VALOR. PTO.]]=$B21,IF(DATOS_[Check Equiparado]="Sí",IF(DATOS_[Check Periodo Ref.]="Dentro",DATOS_[SALARIO BASE Eq],FALSE))))),
0)</f>
        <v>0</v>
      </c>
      <c r="J22" s="101">
        <f t="array" ref="J22">IFERROR(
(AVERAGE((IF(DATOS_[[Sexo]:[Sexo]]=$B22,IF(DATOS_[[AGRUP. VALOR. PTO.]:[AGRUP. VALOR. PTO.]]=$B21,IF(DATOS_[[Check Periodo Ref.]:[Check Periodo Ref.]]="Dentro",IF(DATOS_[[Check Equiparado]:[Check Equiparado]]="Sí",IF(DATOS!AE$5="Sí",(1/DATOS_[[% anualiz]:[% anualiz]]),1)*IF(DATOS!AE$4="Sí",1/DATOS_[[% normaliz]:[% normaliz]],1)*(DATOS_[Conc.Sal.01])))))))),
0)</f>
        <v>0</v>
      </c>
      <c r="K22" s="101">
        <f t="array" ref="K22">IFERROR(
(AVERAGE((IF(DATOS_[[Sexo]:[Sexo]]=$B22,IF(DATOS_[[AGRUP. VALOR. PTO.]:[AGRUP. VALOR. PTO.]]=$B21,IF(DATOS_[[Check Periodo Ref.]:[Check Periodo Ref.]]="Dentro",IF(DATOS_[[Check Equiparado]:[Check Equiparado]]="Sí",IF(DATOS!AF$5="Sí",(1/DATOS_[[% anualiz]:[% anualiz]]),1)*IF(DATOS!AF$4="Sí",1/DATOS_[[% normaliz]:[% normaliz]],1)*(DATOS_[Conc.Sal.02])))))))),
0)</f>
        <v>0</v>
      </c>
      <c r="L22" s="101">
        <f t="array" ref="L22">IFERROR(
(AVERAGE((IF(DATOS_[[Sexo]:[Sexo]]=$B22,IF(DATOS_[[AGRUP. VALOR. PTO.]:[AGRUP. VALOR. PTO.]]=$B21,IF(DATOS_[[Check Periodo Ref.]:[Check Periodo Ref.]]="Dentro",IF(DATOS_[[Check Equiparado]:[Check Equiparado]]="Sí",IF(DATOS!AG$5="Sí",(1/DATOS_[[% anualiz]:[% anualiz]]),1)*IF(DATOS!AG$4="Sí",1/DATOS_[[% normaliz]:[% normaliz]],1)*(DATOS_[Conc.Sal.03])))))))),
0)</f>
        <v>0</v>
      </c>
      <c r="M22" s="101">
        <f t="array" ref="M22">IFERROR(
(AVERAGE((IF(DATOS_[[Sexo]:[Sexo]]=$B22,IF(DATOS_[[AGRUP. VALOR. PTO.]:[AGRUP. VALOR. PTO.]]=$B21,IF(DATOS_[[Check Periodo Ref.]:[Check Periodo Ref.]]="Dentro",IF(DATOS_[[Check Equiparado]:[Check Equiparado]]="Sí",IF(DATOS!AH$5="Sí",(1/DATOS_[[% anualiz]:[% anualiz]]),1)*IF(DATOS!AH$4="Sí",1/DATOS_[[% normaliz]:[% normaliz]],1)*(DATOS_[Conc.Sal.04])))))))),
0)</f>
        <v>0</v>
      </c>
      <c r="N22" s="101">
        <f t="array" ref="N22">IFERROR(
(AVERAGE((IF(DATOS_[[Sexo]:[Sexo]]=$B22,IF(DATOS_[[AGRUP. VALOR. PTO.]:[AGRUP. VALOR. PTO.]]=$B21,IF(DATOS_[[Check Periodo Ref.]:[Check Periodo Ref.]]="Dentro",IF(DATOS_[[Check Equiparado]:[Check Equiparado]]="Sí",IF(DATOS!AI$5="Sí",(1/DATOS_[[% anualiz]:[% anualiz]]),1)*IF(DATOS!AI$4="Sí",1/DATOS_[[% normaliz]:[% normaliz]],1)*(DATOS_[Conc.Sal.05])))))))),
0)</f>
        <v>0</v>
      </c>
      <c r="O22" s="101">
        <f t="array" ref="O22">IFERROR(
(AVERAGE((IF(DATOS_[[Sexo]:[Sexo]]=$B22,IF(DATOS_[[AGRUP. VALOR. PTO.]:[AGRUP. VALOR. PTO.]]=$B21,IF(DATOS_[[Check Periodo Ref.]:[Check Periodo Ref.]]="Dentro",IF(DATOS_[[Check Equiparado]:[Check Equiparado]]="Sí",IF(DATOS!AJ$5="Sí",(1/DATOS_[[% anualiz]:[% anualiz]]),1)*IF(DATOS!AJ$4="Sí",1/DATOS_[[% normaliz]:[% normaliz]],1)*(DATOS_[Conc.Sal.06])))))))),
0)</f>
        <v>0</v>
      </c>
      <c r="P22" s="101">
        <f t="array" ref="P22">IFERROR(
(AVERAGE((IF(DATOS_[[Sexo]:[Sexo]]=$B22,IF(DATOS_[[AGRUP. VALOR. PTO.]:[AGRUP. VALOR. PTO.]]=$B21,IF(DATOS_[[Check Periodo Ref.]:[Check Periodo Ref.]]="Dentro",IF(DATOS_[[Check Equiparado]:[Check Equiparado]]="Sí",IF(DATOS!AK$5="Sí",(1/DATOS_[[% anualiz]:[% anualiz]]),1)*IF(DATOS!AK$4="Sí",1/DATOS_[[% normaliz]:[% normaliz]],1)*(DATOS_[Conc.Sal.07])))))))),
0)</f>
        <v>0</v>
      </c>
      <c r="Q22" s="101">
        <f t="array" ref="Q22">IFERROR(
(AVERAGE((IF(DATOS_[[Sexo]:[Sexo]]=$B22,IF(DATOS_[[AGRUP. VALOR. PTO.]:[AGRUP. VALOR. PTO.]]=$B21,IF(DATOS_[[Check Periodo Ref.]:[Check Periodo Ref.]]="Dentro",IF(DATOS_[[Check Equiparado]:[Check Equiparado]]="Sí",IF(DATOS!AL$5="Sí",(1/DATOS_[[% anualiz]:[% anualiz]]),1)*IF(DATOS!AL$4="Sí",1/DATOS_[[% normaliz]:[% normaliz]],1)*(DATOS_[Conc.Sal.08])))))))),
0)</f>
        <v>0</v>
      </c>
      <c r="R22" s="101">
        <f t="array" ref="R22">IFERROR(
(AVERAGE((IF(DATOS_[[Sexo]:[Sexo]]=$B22,IF(DATOS_[[AGRUP. VALOR. PTO.]:[AGRUP. VALOR. PTO.]]=$B21,IF(DATOS_[[Check Periodo Ref.]:[Check Periodo Ref.]]="Dentro",IF(DATOS_[[Check Equiparado]:[Check Equiparado]]="Sí",IF(DATOS!AM$5="Sí",(1/DATOS_[[% anualiz]:[% anualiz]]),1)*IF(DATOS!AM$4="Sí",1/DATOS_[[% normaliz]:[% normaliz]],1)*(DATOS_[Conc.Sal.09])))))))),
0)</f>
        <v>0</v>
      </c>
      <c r="S22" s="101">
        <f t="array" ref="S22">IFERROR(
(AVERAGE((IF(DATOS_[[Sexo]:[Sexo]]=$B22,IF(DATOS_[[AGRUP. VALOR. PTO.]:[AGRUP. VALOR. PTO.]]=$B21,IF(DATOS_[[Check Periodo Ref.]:[Check Periodo Ref.]]="Dentro",IF(DATOS_[[Check Equiparado]:[Check Equiparado]]="Sí",IF(DATOS!AN$5="Sí",(1/DATOS_[[% anualiz]:[% anualiz]]),1)*IF(DATOS!AN$4="Sí",1/DATOS_[[% normaliz]:[% normaliz]],1)*(DATOS_[Conc.Sal.10])))))))),
0)</f>
        <v>0</v>
      </c>
      <c r="T22" s="101">
        <f t="array" ref="T22">IFERROR(
(AVERAGE((IF(DATOS_[[Sexo]:[Sexo]]=$B22,IF(DATOS_[[AGRUP. VALOR. PTO.]:[AGRUP. VALOR. PTO.]]=$B21,IF(DATOS_[[Check Periodo Ref.]:[Check Periodo Ref.]]="Dentro",IF(DATOS_[[Check Equiparado]:[Check Equiparado]]="Sí",IF(DATOS!AO$5="Sí",(1/DATOS_[[% anualiz]:[% anualiz]]),1)*IF(DATOS!AO$4="Sí",1/DATOS_[[% normaliz]:[% normaliz]],1)*(DATOS_[Conc.Sal.11])))))))),
0)</f>
        <v>0</v>
      </c>
      <c r="U22" s="101">
        <f t="array" ref="U22">IFERROR(
(AVERAGE((IF(DATOS_[[Sexo]:[Sexo]]=$B22,IF(DATOS_[[AGRUP. VALOR. PTO.]:[AGRUP. VALOR. PTO.]]=$B21,IF(DATOS_[[Check Periodo Ref.]:[Check Periodo Ref.]]="Dentro",IF(DATOS_[[Check Equiparado]:[Check Equiparado]]="Sí",IF(DATOS!AP$5="Sí",(1/DATOS_[[% anualiz]:[% anualiz]]),1)*IF(DATOS!AP$4="Sí",1/DATOS_[[% normaliz]:[% normaliz]],1)*(DATOS_[Conc.Sal.12])))))))),
0)</f>
        <v>0</v>
      </c>
      <c r="V22" s="101">
        <f t="array" ref="V22">IFERROR(
(AVERAGE((IF(DATOS_[[Sexo]:[Sexo]]=$B22,IF(DATOS_[[AGRUP. VALOR. PTO.]:[AGRUP. VALOR. PTO.]]=$B21,IF(DATOS_[[Check Periodo Ref.]:[Check Periodo Ref.]]="Dentro",IF(DATOS_[[Check Equiparado]:[Check Equiparado]]="Sí",IF(DATOS!AQ$5="Sí",(1/DATOS_[[% anualiz]:[% anualiz]]),1)*IF(DATOS!AQ$4="Sí",1/DATOS_[[% normaliz]:[% normaliz]],1)*(DATOS_[Conc.Sal.13])))))))),
0)</f>
        <v>0</v>
      </c>
      <c r="W22" s="101">
        <f t="array" ref="W22">IFERROR(
(AVERAGE((IF(DATOS_[[Sexo]:[Sexo]]=$B22,IF(DATOS_[[AGRUP. VALOR. PTO.]:[AGRUP. VALOR. PTO.]]=$B21,IF(DATOS_[[Check Periodo Ref.]:[Check Periodo Ref.]]="Dentro",IF(DATOS_[[Check Equiparado]:[Check Equiparado]]="Sí",IF(DATOS!AR$5="Sí",(1/DATOS_[[% anualiz]:[% anualiz]]),1)*IF(DATOS!AR$4="Sí",1/DATOS_[[% normaliz]:[% normaliz]],1)*(DATOS_[Conc.Sal.14])))))))),
0)</f>
        <v>0</v>
      </c>
      <c r="X22" s="101">
        <f t="array" ref="X22">IFERROR(
(AVERAGE((IF(DATOS_[[Sexo]:[Sexo]]=$B22,IF(DATOS_[[AGRUP. VALOR. PTO.]:[AGRUP. VALOR. PTO.]]=$B21,IF(DATOS_[[Check Periodo Ref.]:[Check Periodo Ref.]]="Dentro",IF(DATOS_[[Check Equiparado]:[Check Equiparado]]="Sí",IF(DATOS!AS$5="Sí",(1/DATOS_[[% anualiz]:[% anualiz]]),1)*IF(DATOS!AS$4="Sí",1/DATOS_[[% normaliz]:[% normaliz]],1)*(DATOS_[Conc.Sal.15])))))))),
0)</f>
        <v>0</v>
      </c>
      <c r="Y22" s="101">
        <f t="array" ref="Y22">IFERROR(
(AVERAGE((IF(DATOS_[[Sexo]:[Sexo]]=$B22,IF(DATOS_[[AGRUP. VALOR. PTO.]:[AGRUP. VALOR. PTO.]]=$B21,IF(DATOS_[[Check Periodo Ref.]:[Check Periodo Ref.]]="Dentro",IF(DATOS_[[Check Equiparado]:[Check Equiparado]]="Sí",IF(DATOS!AT$5="Sí",(1/DATOS_[[% anualiz]:[% anualiz]]),1)*IF(DATOS!AT$4="Sí",1/DATOS_[[% normaliz]:[% normaliz]],1)*(DATOS_[Conc.Sal.16])))))))),
0)</f>
        <v>0</v>
      </c>
      <c r="Z22" s="101">
        <f t="array" ref="Z22">IFERROR(
(AVERAGE((IF(DATOS_[[Sexo]:[Sexo]]=$B22,IF(DATOS_[[AGRUP. VALOR. PTO.]:[AGRUP. VALOR. PTO.]]=$B21,IF(DATOS_[[Check Periodo Ref.]:[Check Periodo Ref.]]="Dentro",IF(DATOS_[[Check Equiparado]:[Check Equiparado]]="Sí",IF(DATOS!AU$5="Sí",(1/DATOS_[[% anualiz]:[% anualiz]]),1)*IF(DATOS!AU$4="Sí",1/DATOS_[[% normaliz]:[% normaliz]],1)*(DATOS_[Conc.Sal.17])))))))),
0)</f>
        <v>0</v>
      </c>
      <c r="AA22" s="101">
        <f t="array" ref="AA22">IFERROR(
(AVERAGE((IF(DATOS_[[Sexo]:[Sexo]]=$B22,IF(DATOS_[[AGRUP. VALOR. PTO.]:[AGRUP. VALOR. PTO.]]=$B21,IF(DATOS_[[Check Periodo Ref.]:[Check Periodo Ref.]]="Dentro",IF(DATOS_[[Check Equiparado]:[Check Equiparado]]="Sí",IF(DATOS!AV$5="Sí",(1/DATOS_[[% anualiz]:[% anualiz]]),1)*IF(DATOS!AV$4="Sí",1/DATOS_[[% normaliz]:[% normaliz]],1)*(DATOS_[Conc.Sal.18])))))))),
0)</f>
        <v>0</v>
      </c>
      <c r="AB22" s="101">
        <f t="array" ref="AB22">IFERROR(
(AVERAGE((IF(DATOS_[[Sexo]:[Sexo]]=$B22,IF(DATOS_[[AGRUP. VALOR. PTO.]:[AGRUP. VALOR. PTO.]]=$B21,IF(DATOS_[[Check Periodo Ref.]:[Check Periodo Ref.]]="Dentro",IF(DATOS_[[Check Equiparado]:[Check Equiparado]]="Sí",IF(DATOS!AW$5="Sí",(1/DATOS_[[% anualiz]:[% anualiz]]),1)*IF(DATOS!AW$4="Sí",1/DATOS_[[% normaliz]:[% normaliz]],1)*(DATOS_[Conc.Sal.19])))))))),
0)</f>
        <v>0</v>
      </c>
      <c r="AC22" s="101">
        <f t="array" ref="AC22">IFERROR(
(AVERAGE((IF(DATOS_[[Sexo]:[Sexo]]=$B22,IF(DATOS_[[AGRUP. VALOR. PTO.]:[AGRUP. VALOR. PTO.]]=$B21,IF(DATOS_[[Check Periodo Ref.]:[Check Periodo Ref.]]="Dentro",IF(DATOS_[[Check Equiparado]:[Check Equiparado]]="Sí",IF(DATOS!AX$5="Sí",(1/DATOS_[[% anualiz]:[% anualiz]]),1)*IF(DATOS!AX$4="Sí",1/DATOS_[[% normaliz]:[% normaliz]],1)*(DATOS_[Conc.Sal.20])))))))),
0)</f>
        <v>0</v>
      </c>
      <c r="AD22" s="101">
        <f t="array" ref="AD22">IFERROR(
(AVERAGE((IF(DATOS_[[Sexo]:[Sexo]]=$B22,IF(DATOS_[[AGRUP. VALOR. PTO.]:[AGRUP. VALOR. PTO.]]=$B21,IF(DATOS_[[Check Periodo Ref.]:[Check Periodo Ref.]]="Dentro",IF(DATOS_[[Check Equiparado]:[Check Equiparado]]="Sí",IF(DATOS!AY$5="Sí",(1/DATOS_[[% anualiz]:[% anualiz]]),1)*IF(DATOS!AY$4="Sí",1/DATOS_[[% normaliz]:[% normaliz]],1)*(DATOS_[Conc.Sal.21])))))))),
0)</f>
        <v>0</v>
      </c>
      <c r="AE22" s="101">
        <f t="array" ref="AE22">IFERROR(
(AVERAGE((IF(DATOS_[[Sexo]:[Sexo]]=$B22,IF(DATOS_[[AGRUP. VALOR. PTO.]:[AGRUP. VALOR. PTO.]]=$B21,IF(DATOS_[[Check Periodo Ref.]:[Check Periodo Ref.]]="Dentro",IF(DATOS_[[Check Equiparado]:[Check Equiparado]]="Sí",IF(DATOS!AZ$5="Sí",(1/DATOS_[[% anualiz]:[% anualiz]]),1)*IF(DATOS!AZ$4="Sí",1/DATOS_[[% normaliz]:[% normaliz]],1)*(DATOS_[Conc.Sal.22])))))))),
0)</f>
        <v>0</v>
      </c>
      <c r="AF22" s="101">
        <f t="array" ref="AF22">IFERROR(
(AVERAGE((IF(DATOS_[[Sexo]:[Sexo]]=$B22,IF(DATOS_[[AGRUP. VALOR. PTO.]:[AGRUP. VALOR. PTO.]]=$B21,IF(DATOS_[[Check Periodo Ref.]:[Check Periodo Ref.]]="Dentro",IF(DATOS_[[Check Equiparado]:[Check Equiparado]]="Sí",IF(DATOS!BA$5="Sí",(1/DATOS_[[% anualiz]:[% anualiz]]),1)*IF(DATOS!BA$4="Sí",1/DATOS_[[% normaliz]:[% normaliz]],1)*(DATOS_[Conc.Sal.23])))))))),
0)</f>
        <v>0</v>
      </c>
      <c r="AG22" s="101">
        <f t="array" ref="AG22">IFERROR(
(AVERAGE((IF(DATOS_[[Sexo]:[Sexo]]=$B22,IF(DATOS_[[AGRUP. VALOR. PTO.]:[AGRUP. VALOR. PTO.]]=$B21,IF(DATOS_[[Check Periodo Ref.]:[Check Periodo Ref.]]="Dentro",IF(DATOS_[[Check Equiparado]:[Check Equiparado]]="Sí",IF(DATOS!BB$5="Sí",(1/DATOS_[[% anualiz]:[% anualiz]]),1)*IF(DATOS!BB$4="Sí",1/DATOS_[[% normaliz]:[% normaliz]],1)*(DATOS_[Conc.Sal.24])))))))),
0)</f>
        <v>0</v>
      </c>
      <c r="AH22" s="101">
        <f t="array" ref="AH22">IFERROR(
(AVERAGE((IF(DATOS_[[Sexo]:[Sexo]]=$B22,IF(DATOS_[[AGRUP. VALOR. PTO.]:[AGRUP. VALOR. PTO.]]=$B21,IF(DATOS_[[Check Periodo Ref.]:[Check Periodo Ref.]]="Dentro",IF(DATOS_[[Check Equiparado]:[Check Equiparado]]="Sí",IF(DATOS!BC$5="Sí",(1/DATOS_[[% anualiz]:[% anualiz]]),1)*IF(DATOS!BC$4="Sí",1/DATOS_[[% normaliz]:[% normaliz]],1)*(DATOS_[Conc.Sal.25])))))))),
0)</f>
        <v>0</v>
      </c>
      <c r="AI22" s="101">
        <f t="array" ref="AI22">IFERROR(
(AVERAGE((IF(DATOS_[[Sexo]:[Sexo]]=$B22,IF(DATOS_[[AGRUP. VALOR. PTO.]:[AGRUP. VALOR. PTO.]]=$B21,IF(DATOS_[[Check Periodo Ref.]:[Check Periodo Ref.]]="Dentro",IF(DATOS_[[Check Equiparado]:[Check Equiparado]]="Sí",IF(DATOS!BD$5="Sí",(1/DATOS_[[% anualiz]:[% anualiz]]),1)*IF(DATOS!BD$4="Sí",1/DATOS_[[% normaliz]:[% normaliz]],1)*(DATOS_[Conc.Sal.26])))))))),
0)</f>
        <v>0</v>
      </c>
      <c r="AJ22" s="101">
        <f t="array" ref="AJ22">IFERROR(
(AVERAGE((IF(DATOS_[[Sexo]:[Sexo]]=$B22,IF(DATOS_[[AGRUP. VALOR. PTO.]:[AGRUP. VALOR. PTO.]]=$B21,IF(DATOS_[[Check Periodo Ref.]:[Check Periodo Ref.]]="Dentro",IF(DATOS_[[Check Equiparado]:[Check Equiparado]]="Sí",IF(DATOS!BE$5="Sí",(1/DATOS_[[% anualiz]:[% anualiz]]),1)*IF(DATOS!BE$4="Sí",1/DATOS_[[% normaliz]:[% normaliz]],1)*(DATOS_[Conc.Sal.27])))))))),
0)</f>
        <v>0</v>
      </c>
      <c r="AK22" s="101">
        <f t="array" ref="AK22">IFERROR(
(AVERAGE((IF(DATOS_[[Sexo]:[Sexo]]=$B22,IF(DATOS_[[AGRUP. VALOR. PTO.]:[AGRUP. VALOR. PTO.]]=$B21,IF(DATOS_[[Check Periodo Ref.]:[Check Periodo Ref.]]="Dentro",IF(DATOS_[[Check Equiparado]:[Check Equiparado]]="Sí",IF(DATOS!BF$5="Sí",(1/DATOS_[[% anualiz]:[% anualiz]]),1)*IF(DATOS!BF$4="Sí",1/DATOS_[[% normaliz]:[% normaliz]],1)*(DATOS_[Conc.Sal.28])))))))),
0)</f>
        <v>0</v>
      </c>
      <c r="AL22" s="101">
        <f t="array" ref="AL22">IFERROR(
(AVERAGE((IF(DATOS_[[Sexo]:[Sexo]]=$B22,IF(DATOS_[[AGRUP. VALOR. PTO.]:[AGRUP. VALOR. PTO.]]=$B21,IF(DATOS_[[Check Periodo Ref.]:[Check Periodo Ref.]]="Dentro",IF(DATOS_[[Check Equiparado]:[Check Equiparado]]="Sí",IF(DATOS!BG$5="Sí",(1/DATOS_[[% anualiz]:[% anualiz]]),1)*IF(DATOS!BG$4="Sí",1/DATOS_[[% normaliz]:[% normaliz]],1)*(DATOS_[Conc.Sal.29])))))))),
0)</f>
        <v>0</v>
      </c>
      <c r="AM22" s="101">
        <f t="array" ref="AM22">IFERROR(
(AVERAGE((IF(DATOS_[[Sexo]:[Sexo]]=$B22,IF(DATOS_[[AGRUP. VALOR. PTO.]:[AGRUP. VALOR. PTO.]]=$B21,IF(DATOS_[[Check Periodo Ref.]:[Check Periodo Ref.]]="Dentro",IF(DATOS_[[Check Equiparado]:[Check Equiparado]]="Sí",IF(DATOS!BH$5="Sí",(1/DATOS_[[% anualiz]:[% anualiz]]),1)*IF(DATOS!BH$4="Sí",1/DATOS_[[% normaliz]:[% normaliz]],1)*(DATOS_[Conc.Sal.30])))))))),
0)</f>
        <v>0</v>
      </c>
      <c r="AN22" s="102">
        <f t="array" ref="AN22">IFERROR(
AVERAGE(IF(DATOS_[Sexo]=$B22,IF(DATOS_[[AGRUP. VALOR. PTO.]:[AGRUP. VALOR. PTO.]]=$B21,IF(DATOS_[Check Equiparado]="Sí",IF(DATOS_[Check Periodo Ref.]="Dentro",DATOS_[Tot COMPL.SAL Eq],FALSE))))),
0)</f>
        <v>0</v>
      </c>
      <c r="AO22" s="103">
        <f t="array" ref="AO22">IFERROR(
AVERAGE(IF(DATOS_[Sexo]=$B22,IF(DATOS_[[AGRUP. VALOR. PTO.]:[AGRUP. VALOR. PTO.]]=$B21,IF(DATOS_[Check Equiparado]="Sí",IF(DATOS_[Check Periodo Ref.]="Dentro",DATOS_[TOTAL SALARIO Eq],FALSE))))),
0)</f>
        <v>0</v>
      </c>
      <c r="AP22" s="104">
        <f t="array" ref="AP22">IFERROR(
(AVERAGE((IF(DATOS_[[Sexo]:[Sexo]]=$B22,IF(DATOS_[[AGRUP. VALOR. PTO.]:[AGRUP. VALOR. PTO.]]=$B21,IF(DATOS_[[Check Periodo Ref.]:[Check Periodo Ref.]]="Dentro",IF(DATOS_[[Check Equiparado]:[Check Equiparado]]="Sí",IF(DATOS!BI$5="Sí",(1/DATOS_[[% anualiz]:[% anualiz]]),1)*IF(DATOS!BI$4="Sí",1/DATOS_[[% normaliz]:[% normaliz]],1)*(DATOS_[C.Extra.01])))))))),
0)</f>
        <v>0</v>
      </c>
      <c r="AQ22" s="104">
        <f t="array" ref="AQ22">IFERROR(
(AVERAGE((IF(DATOS_[[Sexo]:[Sexo]]=$B22,IF(DATOS_[[AGRUP. VALOR. PTO.]:[AGRUP. VALOR. PTO.]]=$B21,IF(DATOS_[[Check Periodo Ref.]:[Check Periodo Ref.]]="Dentro",IF(DATOS_[[Check Equiparado]:[Check Equiparado]]="Sí",IF(DATOS!BJ$5="Sí",(1/DATOS_[[% anualiz]:[% anualiz]]),1)*IF(DATOS!BJ$4="Sí",1/DATOS_[[% normaliz]:[% normaliz]],1)*(DATOS_[C.Extra.02])))))))),
0)</f>
        <v>0</v>
      </c>
      <c r="AR22" s="104">
        <f t="array" ref="AR22">IFERROR(
(AVERAGE((IF(DATOS_[[Sexo]:[Sexo]]=$B22,IF(DATOS_[[AGRUP. VALOR. PTO.]:[AGRUP. VALOR. PTO.]]=$B21,IF(DATOS_[[Check Periodo Ref.]:[Check Periodo Ref.]]="Dentro",IF(DATOS_[[Check Equiparado]:[Check Equiparado]]="Sí",IF(DATOS!BK$5="Sí",(1/DATOS_[[% anualiz]:[% anualiz]]),1)*IF(DATOS!BK$4="Sí",1/DATOS_[[% normaliz]:[% normaliz]],1)*(DATOS_[C.Extra.03])))))))),
0)</f>
        <v>0</v>
      </c>
      <c r="AS22" s="104">
        <f t="array" ref="AS22">IFERROR(
(AVERAGE((IF(DATOS_[[Sexo]:[Sexo]]=$B22,IF(DATOS_[[AGRUP. VALOR. PTO.]:[AGRUP. VALOR. PTO.]]=$B21,IF(DATOS_[[Check Periodo Ref.]:[Check Periodo Ref.]]="Dentro",IF(DATOS_[[Check Equiparado]:[Check Equiparado]]="Sí",IF(DATOS!BL$5="Sí",(1/DATOS_[[% anualiz]:[% anualiz]]),1)*IF(DATOS!BL$4="Sí",1/DATOS_[[% normaliz]:[% normaliz]],1)*(DATOS_[C.Extra.04])))))))),
0)</f>
        <v>0</v>
      </c>
      <c r="AT22" s="104">
        <f t="array" ref="AT22">IFERROR(
(AVERAGE((IF(DATOS_[[Sexo]:[Sexo]]=$B22,IF(DATOS_[[AGRUP. VALOR. PTO.]:[AGRUP. VALOR. PTO.]]=$B21,IF(DATOS_[[Check Periodo Ref.]:[Check Periodo Ref.]]="Dentro",IF(DATOS_[[Check Equiparado]:[Check Equiparado]]="Sí",IF(DATOS!BM$5="Sí",(1/DATOS_[[% anualiz]:[% anualiz]]),1)*IF(DATOS!BM$4="Sí",1/DATOS_[[% normaliz]:[% normaliz]],1)*(DATOS_[C.Extra.05])))))))),
0)</f>
        <v>0</v>
      </c>
      <c r="AU22" s="105">
        <f t="array" ref="AU22">IFERROR(
AVERAGE(IF(DATOS_[Sexo]=$B22,IF(DATOS_[[AGRUP. VALOR. PTO.]:[AGRUP. VALOR. PTO.]]=$B21,IF(DATOS_[Check Equiparado]="Sí",IF(DATOS_[Check Periodo Ref.]="Dentro",DATOS_[Tot Extrasalarial Eq],FALSE))))),
0)</f>
        <v>0</v>
      </c>
      <c r="AV22" s="106">
        <f t="array" ref="AV22">IFERROR(
AVERAGE(IF(DATOS_[Sexo]=$B22,IF(DATOS_[[AGRUP. VALOR. PTO.]:[AGRUP. VALOR. PTO.]]=$B21,IF(DATOS_[Check Equiparado]="Sí",IF(DATOS_[Check Periodo Ref.]="Dentro",DATOS_[TOTAL Retrib Eq],FALSE))))),
0)</f>
        <v>0</v>
      </c>
    </row>
    <row r="23" spans="1:48" x14ac:dyDescent="0.3">
      <c r="A23" s="53" t="str">
        <f t="shared" ref="A23" si="14">+A22</f>
        <v>[ocultar]</v>
      </c>
      <c r="B23" s="57" t="s">
        <v>163</v>
      </c>
      <c r="C23" s="56">
        <f t="array" ref="C23">SUM(IF($B23=DATOS_[Sexo],
IF($B21=DATOS_[AGRUP. VALOR. PTO.],
IF("Dentro"=DATOS_[Check Periodo Ref.],
1/(COUNTIFS(DATOS_[Sexo],$B23,DATOS_[AGRUP. VALOR. PTO.],$B21,DATOS_[Check Periodo Ref.],"Dentro",DATOS_[id],DATOS_[id]))))))</f>
        <v>0</v>
      </c>
      <c r="D23" s="58">
        <f>COUNTIFS(DATOS_[AGRUP. VALOR. PTO.],$B21,DATOS_[Sexo],$B23,DATOS_[Check Periodo Ref.],"Dentro")</f>
        <v>0</v>
      </c>
      <c r="E23" s="58">
        <f>COUNTIFS(DATOS_[AGRUP. VALOR. PTO.],$B21,DATOS_[Sexo],$B23,DATOS_[Check Periodo Ref.],"Dentro",DATOS_[Check Nº SC Norm],"Sí")</f>
        <v>0</v>
      </c>
      <c r="F23" s="58">
        <f>COUNTIFS(DATOS_[AGRUP. VALOR. PTO.],$B21,DATOS_[Sexo],$B23,DATOS_[Check Periodo Ref.],"Dentro",DATOS_[Check Nº SC Anualiz],"Sí")</f>
        <v>0</v>
      </c>
      <c r="G23" s="58">
        <f>COUNTIFS(DATOS_[AGRUP. VALOR. PTO.],$B21,DATOS_[Sexo],$B23,DATOS_[Check Periodo Ref.],"Dentro",DATOS_[Check Nº SC Norm y Anualiz],"Sí")</f>
        <v>0</v>
      </c>
      <c r="H23" s="58">
        <f>COUNTIFS(DATOS_[AGRUP. VALOR. PTO.],$B21,DATOS_[Sexo],$B23,DATOS_[Check Periodo Ref.],"Dentro",DATOS_[Check Equiparación],"Sí")</f>
        <v>0</v>
      </c>
      <c r="I23" s="100" cm="1">
        <f t="array" ref="I23">IFERROR(
AVERAGE(IF(DATOS_[Sexo]=$B23,IF(DATOS_[[AGRUP. VALOR. PTO.]:[AGRUP. VALOR. PTO.]]=$B21,IF(DATOS_[Check Equiparado]="Sí",IF(DATOS_[Check Periodo Ref.]="Dentro",DATOS_[SALARIO BASE Eq],FALSE))))),
0)</f>
        <v>0</v>
      </c>
      <c r="J23" s="101">
        <f t="array" ref="J23">IFERROR(
(AVERAGE((IF(DATOS_[[Sexo]:[Sexo]]=$B23,IF(DATOS_[[AGRUP. VALOR. PTO.]:[AGRUP. VALOR. PTO.]]=$B21,IF(DATOS_[[Check Periodo Ref.]:[Check Periodo Ref.]]="Dentro",IF(DATOS_[[Check Equiparado]:[Check Equiparado]]="Sí",IF(DATOS!AE$5="Sí",(1/DATOS_[[% anualiz]:[% anualiz]]),1)*IF(DATOS!AE$4="Sí",1/DATOS_[[% normaliz]:[% normaliz]],1)*(DATOS_[Conc.Sal.01])))))))),
0)</f>
        <v>0</v>
      </c>
      <c r="K23" s="101">
        <f t="array" ref="K23">IFERROR(
(AVERAGE((IF(DATOS_[[Sexo]:[Sexo]]=$B23,IF(DATOS_[[AGRUP. VALOR. PTO.]:[AGRUP. VALOR. PTO.]]=$B21,IF(DATOS_[[Check Periodo Ref.]:[Check Periodo Ref.]]="Dentro",IF(DATOS_[[Check Equiparado]:[Check Equiparado]]="Sí",IF(DATOS!AF$5="Sí",(1/DATOS_[[% anualiz]:[% anualiz]]),1)*IF(DATOS!AF$4="Sí",1/DATOS_[[% normaliz]:[% normaliz]],1)*(DATOS_[Conc.Sal.02])))))))),
0)</f>
        <v>0</v>
      </c>
      <c r="L23" s="101">
        <f t="array" ref="L23">IFERROR(
(AVERAGE((IF(DATOS_[[Sexo]:[Sexo]]=$B23,IF(DATOS_[[AGRUP. VALOR. PTO.]:[AGRUP. VALOR. PTO.]]=$B21,IF(DATOS_[[Check Periodo Ref.]:[Check Periodo Ref.]]="Dentro",IF(DATOS_[[Check Equiparado]:[Check Equiparado]]="Sí",IF(DATOS!AG$5="Sí",(1/DATOS_[[% anualiz]:[% anualiz]]),1)*IF(DATOS!AG$4="Sí",1/DATOS_[[% normaliz]:[% normaliz]],1)*(DATOS_[Conc.Sal.03])))))))),
0)</f>
        <v>0</v>
      </c>
      <c r="M23" s="101">
        <f t="array" ref="M23">IFERROR(
(AVERAGE((IF(DATOS_[[Sexo]:[Sexo]]=$B23,IF(DATOS_[[AGRUP. VALOR. PTO.]:[AGRUP. VALOR. PTO.]]=$B21,IF(DATOS_[[Check Periodo Ref.]:[Check Periodo Ref.]]="Dentro",IF(DATOS_[[Check Equiparado]:[Check Equiparado]]="Sí",IF(DATOS!AH$5="Sí",(1/DATOS_[[% anualiz]:[% anualiz]]),1)*IF(DATOS!AH$4="Sí",1/DATOS_[[% normaliz]:[% normaliz]],1)*(DATOS_[Conc.Sal.04])))))))),
0)</f>
        <v>0</v>
      </c>
      <c r="N23" s="101">
        <f t="array" ref="N23">IFERROR(
(AVERAGE((IF(DATOS_[[Sexo]:[Sexo]]=$B23,IF(DATOS_[[AGRUP. VALOR. PTO.]:[AGRUP. VALOR. PTO.]]=$B21,IF(DATOS_[[Check Periodo Ref.]:[Check Periodo Ref.]]="Dentro",IF(DATOS_[[Check Equiparado]:[Check Equiparado]]="Sí",IF(DATOS!AI$5="Sí",(1/DATOS_[[% anualiz]:[% anualiz]]),1)*IF(DATOS!AI$4="Sí",1/DATOS_[[% normaliz]:[% normaliz]],1)*(DATOS_[Conc.Sal.05])))))))),
0)</f>
        <v>0</v>
      </c>
      <c r="O23" s="101">
        <f t="array" ref="O23">IFERROR(
(AVERAGE((IF(DATOS_[[Sexo]:[Sexo]]=$B23,IF(DATOS_[[AGRUP. VALOR. PTO.]:[AGRUP. VALOR. PTO.]]=$B21,IF(DATOS_[[Check Periodo Ref.]:[Check Periodo Ref.]]="Dentro",IF(DATOS_[[Check Equiparado]:[Check Equiparado]]="Sí",IF(DATOS!AJ$5="Sí",(1/DATOS_[[% anualiz]:[% anualiz]]),1)*IF(DATOS!AJ$4="Sí",1/DATOS_[[% normaliz]:[% normaliz]],1)*(DATOS_[Conc.Sal.06])))))))),
0)</f>
        <v>0</v>
      </c>
      <c r="P23" s="101">
        <f t="array" ref="P23">IFERROR(
(AVERAGE((IF(DATOS_[[Sexo]:[Sexo]]=$B23,IF(DATOS_[[AGRUP. VALOR. PTO.]:[AGRUP. VALOR. PTO.]]=$B21,IF(DATOS_[[Check Periodo Ref.]:[Check Periodo Ref.]]="Dentro",IF(DATOS_[[Check Equiparado]:[Check Equiparado]]="Sí",IF(DATOS!AK$5="Sí",(1/DATOS_[[% anualiz]:[% anualiz]]),1)*IF(DATOS!AK$4="Sí",1/DATOS_[[% normaliz]:[% normaliz]],1)*(DATOS_[Conc.Sal.07])))))))),
0)</f>
        <v>0</v>
      </c>
      <c r="Q23" s="101">
        <f t="array" ref="Q23">IFERROR(
(AVERAGE((IF(DATOS_[[Sexo]:[Sexo]]=$B23,IF(DATOS_[[AGRUP. VALOR. PTO.]:[AGRUP. VALOR. PTO.]]=$B21,IF(DATOS_[[Check Periodo Ref.]:[Check Periodo Ref.]]="Dentro",IF(DATOS_[[Check Equiparado]:[Check Equiparado]]="Sí",IF(DATOS!AL$5="Sí",(1/DATOS_[[% anualiz]:[% anualiz]]),1)*IF(DATOS!AL$4="Sí",1/DATOS_[[% normaliz]:[% normaliz]],1)*(DATOS_[Conc.Sal.08])))))))),
0)</f>
        <v>0</v>
      </c>
      <c r="R23" s="101">
        <f t="array" ref="R23">IFERROR(
(AVERAGE((IF(DATOS_[[Sexo]:[Sexo]]=$B23,IF(DATOS_[[AGRUP. VALOR. PTO.]:[AGRUP. VALOR. PTO.]]=$B21,IF(DATOS_[[Check Periodo Ref.]:[Check Periodo Ref.]]="Dentro",IF(DATOS_[[Check Equiparado]:[Check Equiparado]]="Sí",IF(DATOS!AM$5="Sí",(1/DATOS_[[% anualiz]:[% anualiz]]),1)*IF(DATOS!AM$4="Sí",1/DATOS_[[% normaliz]:[% normaliz]],1)*(DATOS_[Conc.Sal.09])))))))),
0)</f>
        <v>0</v>
      </c>
      <c r="S23" s="101">
        <f t="array" ref="S23">IFERROR(
(AVERAGE((IF(DATOS_[[Sexo]:[Sexo]]=$B23,IF(DATOS_[[AGRUP. VALOR. PTO.]:[AGRUP. VALOR. PTO.]]=$B21,IF(DATOS_[[Check Periodo Ref.]:[Check Periodo Ref.]]="Dentro",IF(DATOS_[[Check Equiparado]:[Check Equiparado]]="Sí",IF(DATOS!AN$5="Sí",(1/DATOS_[[% anualiz]:[% anualiz]]),1)*IF(DATOS!AN$4="Sí",1/DATOS_[[% normaliz]:[% normaliz]],1)*(DATOS_[Conc.Sal.10])))))))),
0)</f>
        <v>0</v>
      </c>
      <c r="T23" s="101">
        <f t="array" ref="T23">IFERROR(
(AVERAGE((IF(DATOS_[[Sexo]:[Sexo]]=$B23,IF(DATOS_[[AGRUP. VALOR. PTO.]:[AGRUP. VALOR. PTO.]]=$B21,IF(DATOS_[[Check Periodo Ref.]:[Check Periodo Ref.]]="Dentro",IF(DATOS_[[Check Equiparado]:[Check Equiparado]]="Sí",IF(DATOS!AO$5="Sí",(1/DATOS_[[% anualiz]:[% anualiz]]),1)*IF(DATOS!AO$4="Sí",1/DATOS_[[% normaliz]:[% normaliz]],1)*(DATOS_[Conc.Sal.11])))))))),
0)</f>
        <v>0</v>
      </c>
      <c r="U23" s="101">
        <f t="array" ref="U23">IFERROR(
(AVERAGE((IF(DATOS_[[Sexo]:[Sexo]]=$B23,IF(DATOS_[[AGRUP. VALOR. PTO.]:[AGRUP. VALOR. PTO.]]=$B21,IF(DATOS_[[Check Periodo Ref.]:[Check Periodo Ref.]]="Dentro",IF(DATOS_[[Check Equiparado]:[Check Equiparado]]="Sí",IF(DATOS!AP$5="Sí",(1/DATOS_[[% anualiz]:[% anualiz]]),1)*IF(DATOS!AP$4="Sí",1/DATOS_[[% normaliz]:[% normaliz]],1)*(DATOS_[Conc.Sal.12])))))))),
0)</f>
        <v>0</v>
      </c>
      <c r="V23" s="101">
        <f t="array" ref="V23">IFERROR(
(AVERAGE((IF(DATOS_[[Sexo]:[Sexo]]=$B23,IF(DATOS_[[AGRUP. VALOR. PTO.]:[AGRUP. VALOR. PTO.]]=$B21,IF(DATOS_[[Check Periodo Ref.]:[Check Periodo Ref.]]="Dentro",IF(DATOS_[[Check Equiparado]:[Check Equiparado]]="Sí",IF(DATOS!AQ$5="Sí",(1/DATOS_[[% anualiz]:[% anualiz]]),1)*IF(DATOS!AQ$4="Sí",1/DATOS_[[% normaliz]:[% normaliz]],1)*(DATOS_[Conc.Sal.13])))))))),
0)</f>
        <v>0</v>
      </c>
      <c r="W23" s="101">
        <f t="array" ref="W23">IFERROR(
(AVERAGE((IF(DATOS_[[Sexo]:[Sexo]]=$B23,IF(DATOS_[[AGRUP. VALOR. PTO.]:[AGRUP. VALOR. PTO.]]=$B21,IF(DATOS_[[Check Periodo Ref.]:[Check Periodo Ref.]]="Dentro",IF(DATOS_[[Check Equiparado]:[Check Equiparado]]="Sí",IF(DATOS!AR$5="Sí",(1/DATOS_[[% anualiz]:[% anualiz]]),1)*IF(DATOS!AR$4="Sí",1/DATOS_[[% normaliz]:[% normaliz]],1)*(DATOS_[Conc.Sal.14])))))))),
0)</f>
        <v>0</v>
      </c>
      <c r="X23" s="101">
        <f t="array" ref="X23">IFERROR(
(AVERAGE((IF(DATOS_[[Sexo]:[Sexo]]=$B23,IF(DATOS_[[AGRUP. VALOR. PTO.]:[AGRUP. VALOR. PTO.]]=$B21,IF(DATOS_[[Check Periodo Ref.]:[Check Periodo Ref.]]="Dentro",IF(DATOS_[[Check Equiparado]:[Check Equiparado]]="Sí",IF(DATOS!AS$5="Sí",(1/DATOS_[[% anualiz]:[% anualiz]]),1)*IF(DATOS!AS$4="Sí",1/DATOS_[[% normaliz]:[% normaliz]],1)*(DATOS_[Conc.Sal.15])))))))),
0)</f>
        <v>0</v>
      </c>
      <c r="Y23" s="101">
        <f t="array" ref="Y23">IFERROR(
(AVERAGE((IF(DATOS_[[Sexo]:[Sexo]]=$B23,IF(DATOS_[[AGRUP. VALOR. PTO.]:[AGRUP. VALOR. PTO.]]=$B21,IF(DATOS_[[Check Periodo Ref.]:[Check Periodo Ref.]]="Dentro",IF(DATOS_[[Check Equiparado]:[Check Equiparado]]="Sí",IF(DATOS!AT$5="Sí",(1/DATOS_[[% anualiz]:[% anualiz]]),1)*IF(DATOS!AT$4="Sí",1/DATOS_[[% normaliz]:[% normaliz]],1)*(DATOS_[Conc.Sal.16])))))))),
0)</f>
        <v>0</v>
      </c>
      <c r="Z23" s="101">
        <f t="array" ref="Z23">IFERROR(
(AVERAGE((IF(DATOS_[[Sexo]:[Sexo]]=$B23,IF(DATOS_[[AGRUP. VALOR. PTO.]:[AGRUP. VALOR. PTO.]]=$B21,IF(DATOS_[[Check Periodo Ref.]:[Check Periodo Ref.]]="Dentro",IF(DATOS_[[Check Equiparado]:[Check Equiparado]]="Sí",IF(DATOS!AU$5="Sí",(1/DATOS_[[% anualiz]:[% anualiz]]),1)*IF(DATOS!AU$4="Sí",1/DATOS_[[% normaliz]:[% normaliz]],1)*(DATOS_[Conc.Sal.17])))))))),
0)</f>
        <v>0</v>
      </c>
      <c r="AA23" s="101">
        <f t="array" ref="AA23">IFERROR(
(AVERAGE((IF(DATOS_[[Sexo]:[Sexo]]=$B23,IF(DATOS_[[AGRUP. VALOR. PTO.]:[AGRUP. VALOR. PTO.]]=$B21,IF(DATOS_[[Check Periodo Ref.]:[Check Periodo Ref.]]="Dentro",IF(DATOS_[[Check Equiparado]:[Check Equiparado]]="Sí",IF(DATOS!AV$5="Sí",(1/DATOS_[[% anualiz]:[% anualiz]]),1)*IF(DATOS!AV$4="Sí",1/DATOS_[[% normaliz]:[% normaliz]],1)*(DATOS_[Conc.Sal.18])))))))),
0)</f>
        <v>0</v>
      </c>
      <c r="AB23" s="101">
        <f t="array" ref="AB23">IFERROR(
(AVERAGE((IF(DATOS_[[Sexo]:[Sexo]]=$B23,IF(DATOS_[[AGRUP. VALOR. PTO.]:[AGRUP. VALOR. PTO.]]=$B21,IF(DATOS_[[Check Periodo Ref.]:[Check Periodo Ref.]]="Dentro",IF(DATOS_[[Check Equiparado]:[Check Equiparado]]="Sí",IF(DATOS!AW$5="Sí",(1/DATOS_[[% anualiz]:[% anualiz]]),1)*IF(DATOS!AW$4="Sí",1/DATOS_[[% normaliz]:[% normaliz]],1)*(DATOS_[Conc.Sal.19])))))))),
0)</f>
        <v>0</v>
      </c>
      <c r="AC23" s="101">
        <f t="array" ref="AC23">IFERROR(
(AVERAGE((IF(DATOS_[[Sexo]:[Sexo]]=$B23,IF(DATOS_[[AGRUP. VALOR. PTO.]:[AGRUP. VALOR. PTO.]]=$B21,IF(DATOS_[[Check Periodo Ref.]:[Check Periodo Ref.]]="Dentro",IF(DATOS_[[Check Equiparado]:[Check Equiparado]]="Sí",IF(DATOS!AX$5="Sí",(1/DATOS_[[% anualiz]:[% anualiz]]),1)*IF(DATOS!AX$4="Sí",1/DATOS_[[% normaliz]:[% normaliz]],1)*(DATOS_[Conc.Sal.20])))))))),
0)</f>
        <v>0</v>
      </c>
      <c r="AD23" s="101">
        <f t="array" ref="AD23">IFERROR(
(AVERAGE((IF(DATOS_[[Sexo]:[Sexo]]=$B23,IF(DATOS_[[AGRUP. VALOR. PTO.]:[AGRUP. VALOR. PTO.]]=$B21,IF(DATOS_[[Check Periodo Ref.]:[Check Periodo Ref.]]="Dentro",IF(DATOS_[[Check Equiparado]:[Check Equiparado]]="Sí",IF(DATOS!AY$5="Sí",(1/DATOS_[[% anualiz]:[% anualiz]]),1)*IF(DATOS!AY$4="Sí",1/DATOS_[[% normaliz]:[% normaliz]],1)*(DATOS_[Conc.Sal.21])))))))),
0)</f>
        <v>0</v>
      </c>
      <c r="AE23" s="101">
        <f t="array" ref="AE23">IFERROR(
(AVERAGE((IF(DATOS_[[Sexo]:[Sexo]]=$B23,IF(DATOS_[[AGRUP. VALOR. PTO.]:[AGRUP. VALOR. PTO.]]=$B21,IF(DATOS_[[Check Periodo Ref.]:[Check Periodo Ref.]]="Dentro",IF(DATOS_[[Check Equiparado]:[Check Equiparado]]="Sí",IF(DATOS!AZ$5="Sí",(1/DATOS_[[% anualiz]:[% anualiz]]),1)*IF(DATOS!AZ$4="Sí",1/DATOS_[[% normaliz]:[% normaliz]],1)*(DATOS_[Conc.Sal.22])))))))),
0)</f>
        <v>0</v>
      </c>
      <c r="AF23" s="101">
        <f t="array" ref="AF23">IFERROR(
(AVERAGE((IF(DATOS_[[Sexo]:[Sexo]]=$B23,IF(DATOS_[[AGRUP. VALOR. PTO.]:[AGRUP. VALOR. PTO.]]=$B21,IF(DATOS_[[Check Periodo Ref.]:[Check Periodo Ref.]]="Dentro",IF(DATOS_[[Check Equiparado]:[Check Equiparado]]="Sí",IF(DATOS!BA$5="Sí",(1/DATOS_[[% anualiz]:[% anualiz]]),1)*IF(DATOS!BA$4="Sí",1/DATOS_[[% normaliz]:[% normaliz]],1)*(DATOS_[Conc.Sal.23])))))))),
0)</f>
        <v>0</v>
      </c>
      <c r="AG23" s="101">
        <f t="array" ref="AG23">IFERROR(
(AVERAGE((IF(DATOS_[[Sexo]:[Sexo]]=$B23,IF(DATOS_[[AGRUP. VALOR. PTO.]:[AGRUP. VALOR. PTO.]]=$B21,IF(DATOS_[[Check Periodo Ref.]:[Check Periodo Ref.]]="Dentro",IF(DATOS_[[Check Equiparado]:[Check Equiparado]]="Sí",IF(DATOS!BB$5="Sí",(1/DATOS_[[% anualiz]:[% anualiz]]),1)*IF(DATOS!BB$4="Sí",1/DATOS_[[% normaliz]:[% normaliz]],1)*(DATOS_[Conc.Sal.24])))))))),
0)</f>
        <v>0</v>
      </c>
      <c r="AH23" s="101">
        <f t="array" ref="AH23">IFERROR(
(AVERAGE((IF(DATOS_[[Sexo]:[Sexo]]=$B23,IF(DATOS_[[AGRUP. VALOR. PTO.]:[AGRUP. VALOR. PTO.]]=$B21,IF(DATOS_[[Check Periodo Ref.]:[Check Periodo Ref.]]="Dentro",IF(DATOS_[[Check Equiparado]:[Check Equiparado]]="Sí",IF(DATOS!BC$5="Sí",(1/DATOS_[[% anualiz]:[% anualiz]]),1)*IF(DATOS!BC$4="Sí",1/DATOS_[[% normaliz]:[% normaliz]],1)*(DATOS_[Conc.Sal.25])))))))),
0)</f>
        <v>0</v>
      </c>
      <c r="AI23" s="101">
        <f t="array" ref="AI23">IFERROR(
(AVERAGE((IF(DATOS_[[Sexo]:[Sexo]]=$B23,IF(DATOS_[[AGRUP. VALOR. PTO.]:[AGRUP. VALOR. PTO.]]=$B21,IF(DATOS_[[Check Periodo Ref.]:[Check Periodo Ref.]]="Dentro",IF(DATOS_[[Check Equiparado]:[Check Equiparado]]="Sí",IF(DATOS!BD$5="Sí",(1/DATOS_[[% anualiz]:[% anualiz]]),1)*IF(DATOS!BD$4="Sí",1/DATOS_[[% normaliz]:[% normaliz]],1)*(DATOS_[Conc.Sal.26])))))))),
0)</f>
        <v>0</v>
      </c>
      <c r="AJ23" s="101">
        <f t="array" ref="AJ23">IFERROR(
(AVERAGE((IF(DATOS_[[Sexo]:[Sexo]]=$B23,IF(DATOS_[[AGRUP. VALOR. PTO.]:[AGRUP. VALOR. PTO.]]=$B21,IF(DATOS_[[Check Periodo Ref.]:[Check Periodo Ref.]]="Dentro",IF(DATOS_[[Check Equiparado]:[Check Equiparado]]="Sí",IF(DATOS!BE$5="Sí",(1/DATOS_[[% anualiz]:[% anualiz]]),1)*IF(DATOS!BE$4="Sí",1/DATOS_[[% normaliz]:[% normaliz]],1)*(DATOS_[Conc.Sal.27])))))))),
0)</f>
        <v>0</v>
      </c>
      <c r="AK23" s="101">
        <f t="array" ref="AK23">IFERROR(
(AVERAGE((IF(DATOS_[[Sexo]:[Sexo]]=$B23,IF(DATOS_[[AGRUP. VALOR. PTO.]:[AGRUP. VALOR. PTO.]]=$B21,IF(DATOS_[[Check Periodo Ref.]:[Check Periodo Ref.]]="Dentro",IF(DATOS_[[Check Equiparado]:[Check Equiparado]]="Sí",IF(DATOS!BF$5="Sí",(1/DATOS_[[% anualiz]:[% anualiz]]),1)*IF(DATOS!BF$4="Sí",1/DATOS_[[% normaliz]:[% normaliz]],1)*(DATOS_[Conc.Sal.28])))))))),
0)</f>
        <v>0</v>
      </c>
      <c r="AL23" s="101">
        <f t="array" ref="AL23">IFERROR(
(AVERAGE((IF(DATOS_[[Sexo]:[Sexo]]=$B23,IF(DATOS_[[AGRUP. VALOR. PTO.]:[AGRUP. VALOR. PTO.]]=$B21,IF(DATOS_[[Check Periodo Ref.]:[Check Periodo Ref.]]="Dentro",IF(DATOS_[[Check Equiparado]:[Check Equiparado]]="Sí",IF(DATOS!BG$5="Sí",(1/DATOS_[[% anualiz]:[% anualiz]]),1)*IF(DATOS!BG$4="Sí",1/DATOS_[[% normaliz]:[% normaliz]],1)*(DATOS_[Conc.Sal.29])))))))),
0)</f>
        <v>0</v>
      </c>
      <c r="AM23" s="101">
        <f t="array" ref="AM23">IFERROR(
(AVERAGE((IF(DATOS_[[Sexo]:[Sexo]]=$B23,IF(DATOS_[[AGRUP. VALOR. PTO.]:[AGRUP. VALOR. PTO.]]=$B21,IF(DATOS_[[Check Periodo Ref.]:[Check Periodo Ref.]]="Dentro",IF(DATOS_[[Check Equiparado]:[Check Equiparado]]="Sí",IF(DATOS!BH$5="Sí",(1/DATOS_[[% anualiz]:[% anualiz]]),1)*IF(DATOS!BH$4="Sí",1/DATOS_[[% normaliz]:[% normaliz]],1)*(DATOS_[Conc.Sal.30])))))))),
0)</f>
        <v>0</v>
      </c>
      <c r="AN23" s="102">
        <f t="array" ref="AN23">IFERROR(
AVERAGE(IF(DATOS_[Sexo]=$B23,IF(DATOS_[[AGRUP. VALOR. PTO.]:[AGRUP. VALOR. PTO.]]=$B21,IF(DATOS_[Check Equiparado]="Sí",IF(DATOS_[Check Periodo Ref.]="Dentro",DATOS_[Tot COMPL.SAL Eq],FALSE))))),
0)</f>
        <v>0</v>
      </c>
      <c r="AO23" s="103">
        <f t="array" ref="AO23">IFERROR(
AVERAGE(IF(DATOS_[Sexo]=$B23,IF(DATOS_[[AGRUP. VALOR. PTO.]:[AGRUP. VALOR. PTO.]]=$B21,IF(DATOS_[Check Equiparado]="Sí",IF(DATOS_[Check Periodo Ref.]="Dentro",DATOS_[TOTAL SALARIO Eq],FALSE))))),
0)</f>
        <v>0</v>
      </c>
      <c r="AP23" s="104">
        <f t="array" ref="AP23">IFERROR(
(AVERAGE((IF(DATOS_[[Sexo]:[Sexo]]=$B23,IF(DATOS_[[AGRUP. VALOR. PTO.]:[AGRUP. VALOR. PTO.]]=$B21,IF(DATOS_[[Check Periodo Ref.]:[Check Periodo Ref.]]="Dentro",IF(DATOS_[[Check Equiparado]:[Check Equiparado]]="Sí",IF(DATOS!BI$5="Sí",(1/DATOS_[[% anualiz]:[% anualiz]]),1)*IF(DATOS!BI$4="Sí",1/DATOS_[[% normaliz]:[% normaliz]],1)*(DATOS_[C.Extra.01])))))))),
0)</f>
        <v>0</v>
      </c>
      <c r="AQ23" s="104">
        <f t="array" ref="AQ23">IFERROR(
(AVERAGE((IF(DATOS_[[Sexo]:[Sexo]]=$B23,IF(DATOS_[[AGRUP. VALOR. PTO.]:[AGRUP. VALOR. PTO.]]=$B21,IF(DATOS_[[Check Periodo Ref.]:[Check Periodo Ref.]]="Dentro",IF(DATOS_[[Check Equiparado]:[Check Equiparado]]="Sí",IF(DATOS!BJ$5="Sí",(1/DATOS_[[% anualiz]:[% anualiz]]),1)*IF(DATOS!BJ$4="Sí",1/DATOS_[[% normaliz]:[% normaliz]],1)*(DATOS_[C.Extra.02])))))))),
0)</f>
        <v>0</v>
      </c>
      <c r="AR23" s="104">
        <f t="array" ref="AR23">IFERROR(
(AVERAGE((IF(DATOS_[[Sexo]:[Sexo]]=$B23,IF(DATOS_[[AGRUP. VALOR. PTO.]:[AGRUP. VALOR. PTO.]]=$B21,IF(DATOS_[[Check Periodo Ref.]:[Check Periodo Ref.]]="Dentro",IF(DATOS_[[Check Equiparado]:[Check Equiparado]]="Sí",IF(DATOS!BK$5="Sí",(1/DATOS_[[% anualiz]:[% anualiz]]),1)*IF(DATOS!BK$4="Sí",1/DATOS_[[% normaliz]:[% normaliz]],1)*(DATOS_[C.Extra.03])))))))),
0)</f>
        <v>0</v>
      </c>
      <c r="AS23" s="104">
        <f t="array" ref="AS23">IFERROR(
(AVERAGE((IF(DATOS_[[Sexo]:[Sexo]]=$B23,IF(DATOS_[[AGRUP. VALOR. PTO.]:[AGRUP. VALOR. PTO.]]=$B21,IF(DATOS_[[Check Periodo Ref.]:[Check Periodo Ref.]]="Dentro",IF(DATOS_[[Check Equiparado]:[Check Equiparado]]="Sí",IF(DATOS!BL$5="Sí",(1/DATOS_[[% anualiz]:[% anualiz]]),1)*IF(DATOS!BL$4="Sí",1/DATOS_[[% normaliz]:[% normaliz]],1)*(DATOS_[C.Extra.04])))))))),
0)</f>
        <v>0</v>
      </c>
      <c r="AT23" s="104">
        <f t="array" ref="AT23">IFERROR(
(AVERAGE((IF(DATOS_[[Sexo]:[Sexo]]=$B23,IF(DATOS_[[AGRUP. VALOR. PTO.]:[AGRUP. VALOR. PTO.]]=$B21,IF(DATOS_[[Check Periodo Ref.]:[Check Periodo Ref.]]="Dentro",IF(DATOS_[[Check Equiparado]:[Check Equiparado]]="Sí",IF(DATOS!BM$5="Sí",(1/DATOS_[[% anualiz]:[% anualiz]]),1)*IF(DATOS!BM$4="Sí",1/DATOS_[[% normaliz]:[% normaliz]],1)*(DATOS_[C.Extra.05])))))))),
0)</f>
        <v>0</v>
      </c>
      <c r="AU23" s="105">
        <f t="array" ref="AU23">IFERROR(
AVERAGE(IF(DATOS_[Sexo]=$B23,IF(DATOS_[[AGRUP. VALOR. PTO.]:[AGRUP. VALOR. PTO.]]=$B21,IF(DATOS_[Check Equiparado]="Sí",IF(DATOS_[Check Periodo Ref.]="Dentro",DATOS_[Tot Extrasalarial Eq],FALSE))))),
0)</f>
        <v>0</v>
      </c>
      <c r="AV23" s="106">
        <f t="array" ref="AV23">IFERROR(
AVERAGE(IF(DATOS_[Sexo]=$B23,IF(DATOS_[[AGRUP. VALOR. PTO.]:[AGRUP. VALOR. PTO.]]=$B21,IF(DATOS_[Check Equiparado]="Sí",IF(DATOS_[Check Periodo Ref.]="Dentro",DATOS_[TOTAL Retrib Eq],FALSE))))),
0)</f>
        <v>0</v>
      </c>
    </row>
    <row r="24" spans="1:48" ht="17.25" thickBot="1" x14ac:dyDescent="0.35">
      <c r="A24" s="53" t="str">
        <f t="shared" ref="A24" si="15">+A25</f>
        <v>[ocultar]</v>
      </c>
      <c r="B24" s="62" t="s">
        <v>309</v>
      </c>
      <c r="C24" s="99"/>
      <c r="D24" s="63"/>
      <c r="E24" s="63"/>
      <c r="F24" s="63"/>
      <c r="G24" s="63"/>
      <c r="H24" s="63"/>
      <c r="I24" s="129" t="str">
        <f t="shared" ref="I24:AV24" si="16">IFERROR((I25-I26)/I25,"")</f>
        <v/>
      </c>
      <c r="J24" s="130" t="str">
        <f t="shared" si="16"/>
        <v/>
      </c>
      <c r="K24" s="131" t="str">
        <f t="shared" si="16"/>
        <v/>
      </c>
      <c r="L24" s="131" t="str">
        <f t="shared" si="16"/>
        <v/>
      </c>
      <c r="M24" s="131" t="str">
        <f t="shared" si="16"/>
        <v/>
      </c>
      <c r="N24" s="132" t="str">
        <f t="shared" si="16"/>
        <v/>
      </c>
      <c r="O24" s="133" t="str">
        <f t="shared" si="16"/>
        <v/>
      </c>
      <c r="P24" s="133" t="str">
        <f t="shared" si="16"/>
        <v/>
      </c>
      <c r="Q24" s="133" t="str">
        <f t="shared" si="16"/>
        <v/>
      </c>
      <c r="R24" s="133" t="str">
        <f t="shared" si="16"/>
        <v/>
      </c>
      <c r="S24" s="133" t="str">
        <f t="shared" si="16"/>
        <v/>
      </c>
      <c r="T24" s="133" t="str">
        <f t="shared" si="16"/>
        <v/>
      </c>
      <c r="U24" s="133" t="str">
        <f t="shared" si="16"/>
        <v/>
      </c>
      <c r="V24" s="133" t="str">
        <f t="shared" si="16"/>
        <v/>
      </c>
      <c r="W24" s="133" t="str">
        <f t="shared" si="16"/>
        <v/>
      </c>
      <c r="X24" s="133" t="str">
        <f t="shared" si="16"/>
        <v/>
      </c>
      <c r="Y24" s="133" t="str">
        <f t="shared" si="16"/>
        <v/>
      </c>
      <c r="Z24" s="132" t="str">
        <f t="shared" si="16"/>
        <v/>
      </c>
      <c r="AA24" s="132" t="str">
        <f t="shared" si="16"/>
        <v/>
      </c>
      <c r="AB24" s="132" t="str">
        <f t="shared" si="16"/>
        <v/>
      </c>
      <c r="AC24" s="132" t="str">
        <f t="shared" si="16"/>
        <v/>
      </c>
      <c r="AD24" s="132" t="str">
        <f t="shared" si="16"/>
        <v/>
      </c>
      <c r="AE24" s="132" t="str">
        <f t="shared" si="16"/>
        <v/>
      </c>
      <c r="AF24" s="132" t="str">
        <f t="shared" si="16"/>
        <v/>
      </c>
      <c r="AG24" s="132" t="str">
        <f t="shared" si="16"/>
        <v/>
      </c>
      <c r="AH24" s="132" t="str">
        <f t="shared" si="16"/>
        <v/>
      </c>
      <c r="AI24" s="132" t="str">
        <f t="shared" si="16"/>
        <v/>
      </c>
      <c r="AJ24" s="132" t="str">
        <f t="shared" si="16"/>
        <v/>
      </c>
      <c r="AK24" s="132" t="str">
        <f t="shared" si="16"/>
        <v/>
      </c>
      <c r="AL24" s="132" t="str">
        <f t="shared" si="16"/>
        <v/>
      </c>
      <c r="AM24" s="132" t="str">
        <f t="shared" si="16"/>
        <v/>
      </c>
      <c r="AN24" s="134" t="str">
        <f t="shared" si="16"/>
        <v/>
      </c>
      <c r="AO24" s="138" t="str">
        <f t="shared" si="16"/>
        <v/>
      </c>
      <c r="AP24" s="135" t="str">
        <f t="shared" si="16"/>
        <v/>
      </c>
      <c r="AQ24" s="135" t="str">
        <f t="shared" si="16"/>
        <v/>
      </c>
      <c r="AR24" s="135" t="str">
        <f t="shared" si="16"/>
        <v/>
      </c>
      <c r="AS24" s="135" t="str">
        <f t="shared" si="16"/>
        <v/>
      </c>
      <c r="AT24" s="135" t="str">
        <f t="shared" si="16"/>
        <v/>
      </c>
      <c r="AU24" s="136" t="str">
        <f t="shared" si="16"/>
        <v/>
      </c>
      <c r="AV24" s="137" t="str">
        <f t="shared" si="16"/>
        <v/>
      </c>
    </row>
    <row r="25" spans="1:48" x14ac:dyDescent="0.3">
      <c r="A25" s="53" t="str">
        <f t="shared" ref="A25" si="17">+IF(C25+C26=0,"[ocultar]","")</f>
        <v>[ocultar]</v>
      </c>
      <c r="B25" s="57" t="s">
        <v>162</v>
      </c>
      <c r="C25" s="56">
        <f t="array" ref="C25">SUM(IF($B25=DATOS_[Sexo],
IF($B24=DATOS_[AGRUP. VALOR. PTO.],
IF("Dentro"=DATOS_[Check Periodo Ref.],
1/(COUNTIFS(DATOS_[Sexo],$B25,DATOS_[AGRUP. VALOR. PTO.],$B24,DATOS_[Check Periodo Ref.],"Dentro",DATOS_[id],DATOS_[id]))))))</f>
        <v>0</v>
      </c>
      <c r="D25" s="58">
        <f>COUNTIFS(DATOS_[AGRUP. VALOR. PTO.],$B24,DATOS_[Sexo],$B25,DATOS_[Check Periodo Ref.],"Dentro")</f>
        <v>0</v>
      </c>
      <c r="E25" s="58">
        <f>COUNTIFS(DATOS_[AGRUP. VALOR. PTO.],$B24,DATOS_[Sexo],$B25,DATOS_[Check Periodo Ref.],"Dentro",DATOS_[Check Nº SC Norm],"Sí")</f>
        <v>0</v>
      </c>
      <c r="F25" s="58">
        <f>COUNTIFS(DATOS_[AGRUP. VALOR. PTO.],$B24,DATOS_[Sexo],$B25,DATOS_[Check Periodo Ref.],"Dentro",DATOS_[Check Nº SC Anualiz],"Sí")</f>
        <v>0</v>
      </c>
      <c r="G25" s="58">
        <f>COUNTIFS(DATOS_[AGRUP. VALOR. PTO.],$B24,DATOS_[Sexo],$B25,DATOS_[Check Periodo Ref.],"Dentro",DATOS_[Check Nº SC Norm y Anualiz],"Sí")</f>
        <v>0</v>
      </c>
      <c r="H25" s="58">
        <f>COUNTIFS(DATOS_[AGRUP. VALOR. PTO.],$B24,DATOS_[Sexo],$B25,DATOS_[Check Periodo Ref.],"Dentro",DATOS_[Check Equiparación],"Sí")</f>
        <v>0</v>
      </c>
      <c r="I25" s="100">
        <f t="array" ref="I25">IFERROR(
AVERAGE(IF(DATOS_[Sexo]=$B25,IF(DATOS_[[AGRUP. VALOR. PTO.]:[AGRUP. VALOR. PTO.]]=$B24,IF(DATOS_[Check Equiparado]="Sí",IF(DATOS_[Check Periodo Ref.]="Dentro",DATOS_[SALARIO BASE Eq],FALSE))))),
0)</f>
        <v>0</v>
      </c>
      <c r="J25" s="101">
        <f t="array" ref="J25">IFERROR(
(AVERAGE((IF(DATOS_[[Sexo]:[Sexo]]=$B25,IF(DATOS_[[AGRUP. VALOR. PTO.]:[AGRUP. VALOR. PTO.]]=$B24,IF(DATOS_[[Check Periodo Ref.]:[Check Periodo Ref.]]="Dentro",IF(DATOS_[[Check Equiparado]:[Check Equiparado]]="Sí",IF(DATOS!AE$5="Sí",(1/DATOS_[[% anualiz]:[% anualiz]]),1)*IF(DATOS!AE$4="Sí",1/DATOS_[[% normaliz]:[% normaliz]],1)*(DATOS_[Conc.Sal.01])))))))),
0)</f>
        <v>0</v>
      </c>
      <c r="K25" s="101">
        <f t="array" ref="K25">IFERROR(
(AVERAGE((IF(DATOS_[[Sexo]:[Sexo]]=$B25,IF(DATOS_[[AGRUP. VALOR. PTO.]:[AGRUP. VALOR. PTO.]]=$B24,IF(DATOS_[[Check Periodo Ref.]:[Check Periodo Ref.]]="Dentro",IF(DATOS_[[Check Equiparado]:[Check Equiparado]]="Sí",IF(DATOS!AF$5="Sí",(1/DATOS_[[% anualiz]:[% anualiz]]),1)*IF(DATOS!AF$4="Sí",1/DATOS_[[% normaliz]:[% normaliz]],1)*(DATOS_[Conc.Sal.02])))))))),
0)</f>
        <v>0</v>
      </c>
      <c r="L25" s="101">
        <f t="array" ref="L25">IFERROR(
(AVERAGE((IF(DATOS_[[Sexo]:[Sexo]]=$B25,IF(DATOS_[[AGRUP. VALOR. PTO.]:[AGRUP. VALOR. PTO.]]=$B24,IF(DATOS_[[Check Periodo Ref.]:[Check Periodo Ref.]]="Dentro",IF(DATOS_[[Check Equiparado]:[Check Equiparado]]="Sí",IF(DATOS!AG$5="Sí",(1/DATOS_[[% anualiz]:[% anualiz]]),1)*IF(DATOS!AG$4="Sí",1/DATOS_[[% normaliz]:[% normaliz]],1)*(DATOS_[Conc.Sal.03])))))))),
0)</f>
        <v>0</v>
      </c>
      <c r="M25" s="101">
        <f t="array" ref="M25">IFERROR(
(AVERAGE((IF(DATOS_[[Sexo]:[Sexo]]=$B25,IF(DATOS_[[AGRUP. VALOR. PTO.]:[AGRUP. VALOR. PTO.]]=$B24,IF(DATOS_[[Check Periodo Ref.]:[Check Periodo Ref.]]="Dentro",IF(DATOS_[[Check Equiparado]:[Check Equiparado]]="Sí",IF(DATOS!AH$5="Sí",(1/DATOS_[[% anualiz]:[% anualiz]]),1)*IF(DATOS!AH$4="Sí",1/DATOS_[[% normaliz]:[% normaliz]],1)*(DATOS_[Conc.Sal.04])))))))),
0)</f>
        <v>0</v>
      </c>
      <c r="N25" s="101">
        <f t="array" ref="N25">IFERROR(
(AVERAGE((IF(DATOS_[[Sexo]:[Sexo]]=$B25,IF(DATOS_[[AGRUP. VALOR. PTO.]:[AGRUP. VALOR. PTO.]]=$B24,IF(DATOS_[[Check Periodo Ref.]:[Check Periodo Ref.]]="Dentro",IF(DATOS_[[Check Equiparado]:[Check Equiparado]]="Sí",IF(DATOS!AI$5="Sí",(1/DATOS_[[% anualiz]:[% anualiz]]),1)*IF(DATOS!AI$4="Sí",1/DATOS_[[% normaliz]:[% normaliz]],1)*(DATOS_[Conc.Sal.05])))))))),
0)</f>
        <v>0</v>
      </c>
      <c r="O25" s="101">
        <f t="array" ref="O25">IFERROR(
(AVERAGE((IF(DATOS_[[Sexo]:[Sexo]]=$B25,IF(DATOS_[[AGRUP. VALOR. PTO.]:[AGRUP. VALOR. PTO.]]=$B24,IF(DATOS_[[Check Periodo Ref.]:[Check Periodo Ref.]]="Dentro",IF(DATOS_[[Check Equiparado]:[Check Equiparado]]="Sí",IF(DATOS!AJ$5="Sí",(1/DATOS_[[% anualiz]:[% anualiz]]),1)*IF(DATOS!AJ$4="Sí",1/DATOS_[[% normaliz]:[% normaliz]],1)*(DATOS_[Conc.Sal.06])))))))),
0)</f>
        <v>0</v>
      </c>
      <c r="P25" s="101">
        <f t="array" ref="P25">IFERROR(
(AVERAGE((IF(DATOS_[[Sexo]:[Sexo]]=$B25,IF(DATOS_[[AGRUP. VALOR. PTO.]:[AGRUP. VALOR. PTO.]]=$B24,IF(DATOS_[[Check Periodo Ref.]:[Check Periodo Ref.]]="Dentro",IF(DATOS_[[Check Equiparado]:[Check Equiparado]]="Sí",IF(DATOS!AK$5="Sí",(1/DATOS_[[% anualiz]:[% anualiz]]),1)*IF(DATOS!AK$4="Sí",1/DATOS_[[% normaliz]:[% normaliz]],1)*(DATOS_[Conc.Sal.07])))))))),
0)</f>
        <v>0</v>
      </c>
      <c r="Q25" s="101">
        <f t="array" ref="Q25">IFERROR(
(AVERAGE((IF(DATOS_[[Sexo]:[Sexo]]=$B25,IF(DATOS_[[AGRUP. VALOR. PTO.]:[AGRUP. VALOR. PTO.]]=$B24,IF(DATOS_[[Check Periodo Ref.]:[Check Periodo Ref.]]="Dentro",IF(DATOS_[[Check Equiparado]:[Check Equiparado]]="Sí",IF(DATOS!AL$5="Sí",(1/DATOS_[[% anualiz]:[% anualiz]]),1)*IF(DATOS!AL$4="Sí",1/DATOS_[[% normaliz]:[% normaliz]],1)*(DATOS_[Conc.Sal.08])))))))),
0)</f>
        <v>0</v>
      </c>
      <c r="R25" s="101">
        <f t="array" ref="R25">IFERROR(
(AVERAGE((IF(DATOS_[[Sexo]:[Sexo]]=$B25,IF(DATOS_[[AGRUP. VALOR. PTO.]:[AGRUP. VALOR. PTO.]]=$B24,IF(DATOS_[[Check Periodo Ref.]:[Check Periodo Ref.]]="Dentro",IF(DATOS_[[Check Equiparado]:[Check Equiparado]]="Sí",IF(DATOS!AM$5="Sí",(1/DATOS_[[% anualiz]:[% anualiz]]),1)*IF(DATOS!AM$4="Sí",1/DATOS_[[% normaliz]:[% normaliz]],1)*(DATOS_[Conc.Sal.09])))))))),
0)</f>
        <v>0</v>
      </c>
      <c r="S25" s="101">
        <f t="array" ref="S25">IFERROR(
(AVERAGE((IF(DATOS_[[Sexo]:[Sexo]]=$B25,IF(DATOS_[[AGRUP. VALOR. PTO.]:[AGRUP. VALOR. PTO.]]=$B24,IF(DATOS_[[Check Periodo Ref.]:[Check Periodo Ref.]]="Dentro",IF(DATOS_[[Check Equiparado]:[Check Equiparado]]="Sí",IF(DATOS!AN$5="Sí",(1/DATOS_[[% anualiz]:[% anualiz]]),1)*IF(DATOS!AN$4="Sí",1/DATOS_[[% normaliz]:[% normaliz]],1)*(DATOS_[Conc.Sal.10])))))))),
0)</f>
        <v>0</v>
      </c>
      <c r="T25" s="101">
        <f t="array" ref="T25">IFERROR(
(AVERAGE((IF(DATOS_[[Sexo]:[Sexo]]=$B25,IF(DATOS_[[AGRUP. VALOR. PTO.]:[AGRUP. VALOR. PTO.]]=$B24,IF(DATOS_[[Check Periodo Ref.]:[Check Periodo Ref.]]="Dentro",IF(DATOS_[[Check Equiparado]:[Check Equiparado]]="Sí",IF(DATOS!AO$5="Sí",(1/DATOS_[[% anualiz]:[% anualiz]]),1)*IF(DATOS!AO$4="Sí",1/DATOS_[[% normaliz]:[% normaliz]],1)*(DATOS_[Conc.Sal.11])))))))),
0)</f>
        <v>0</v>
      </c>
      <c r="U25" s="101">
        <f t="array" ref="U25">IFERROR(
(AVERAGE((IF(DATOS_[[Sexo]:[Sexo]]=$B25,IF(DATOS_[[AGRUP. VALOR. PTO.]:[AGRUP. VALOR. PTO.]]=$B24,IF(DATOS_[[Check Periodo Ref.]:[Check Periodo Ref.]]="Dentro",IF(DATOS_[[Check Equiparado]:[Check Equiparado]]="Sí",IF(DATOS!AP$5="Sí",(1/DATOS_[[% anualiz]:[% anualiz]]),1)*IF(DATOS!AP$4="Sí",1/DATOS_[[% normaliz]:[% normaliz]],1)*(DATOS_[Conc.Sal.12])))))))),
0)</f>
        <v>0</v>
      </c>
      <c r="V25" s="101">
        <f t="array" ref="V25">IFERROR(
(AVERAGE((IF(DATOS_[[Sexo]:[Sexo]]=$B25,IF(DATOS_[[AGRUP. VALOR. PTO.]:[AGRUP. VALOR. PTO.]]=$B24,IF(DATOS_[[Check Periodo Ref.]:[Check Periodo Ref.]]="Dentro",IF(DATOS_[[Check Equiparado]:[Check Equiparado]]="Sí",IF(DATOS!AQ$5="Sí",(1/DATOS_[[% anualiz]:[% anualiz]]),1)*IF(DATOS!AQ$4="Sí",1/DATOS_[[% normaliz]:[% normaliz]],1)*(DATOS_[Conc.Sal.13])))))))),
0)</f>
        <v>0</v>
      </c>
      <c r="W25" s="101">
        <f t="array" ref="W25">IFERROR(
(AVERAGE((IF(DATOS_[[Sexo]:[Sexo]]=$B25,IF(DATOS_[[AGRUP. VALOR. PTO.]:[AGRUP. VALOR. PTO.]]=$B24,IF(DATOS_[[Check Periodo Ref.]:[Check Periodo Ref.]]="Dentro",IF(DATOS_[[Check Equiparado]:[Check Equiparado]]="Sí",IF(DATOS!AR$5="Sí",(1/DATOS_[[% anualiz]:[% anualiz]]),1)*IF(DATOS!AR$4="Sí",1/DATOS_[[% normaliz]:[% normaliz]],1)*(DATOS_[Conc.Sal.14])))))))),
0)</f>
        <v>0</v>
      </c>
      <c r="X25" s="101">
        <f t="array" ref="X25">IFERROR(
(AVERAGE((IF(DATOS_[[Sexo]:[Sexo]]=$B25,IF(DATOS_[[AGRUP. VALOR. PTO.]:[AGRUP. VALOR. PTO.]]=$B24,IF(DATOS_[[Check Periodo Ref.]:[Check Periodo Ref.]]="Dentro",IF(DATOS_[[Check Equiparado]:[Check Equiparado]]="Sí",IF(DATOS!AS$5="Sí",(1/DATOS_[[% anualiz]:[% anualiz]]),1)*IF(DATOS!AS$4="Sí",1/DATOS_[[% normaliz]:[% normaliz]],1)*(DATOS_[Conc.Sal.15])))))))),
0)</f>
        <v>0</v>
      </c>
      <c r="Y25" s="101">
        <f t="array" ref="Y25">IFERROR(
(AVERAGE((IF(DATOS_[[Sexo]:[Sexo]]=$B25,IF(DATOS_[[AGRUP. VALOR. PTO.]:[AGRUP. VALOR. PTO.]]=$B24,IF(DATOS_[[Check Periodo Ref.]:[Check Periodo Ref.]]="Dentro",IF(DATOS_[[Check Equiparado]:[Check Equiparado]]="Sí",IF(DATOS!AT$5="Sí",(1/DATOS_[[% anualiz]:[% anualiz]]),1)*IF(DATOS!AT$4="Sí",1/DATOS_[[% normaliz]:[% normaliz]],1)*(DATOS_[Conc.Sal.16])))))))),
0)</f>
        <v>0</v>
      </c>
      <c r="Z25" s="101">
        <f t="array" ref="Z25">IFERROR(
(AVERAGE((IF(DATOS_[[Sexo]:[Sexo]]=$B25,IF(DATOS_[[AGRUP. VALOR. PTO.]:[AGRUP. VALOR. PTO.]]=$B24,IF(DATOS_[[Check Periodo Ref.]:[Check Periodo Ref.]]="Dentro",IF(DATOS_[[Check Equiparado]:[Check Equiparado]]="Sí",IF(DATOS!AU$5="Sí",(1/DATOS_[[% anualiz]:[% anualiz]]),1)*IF(DATOS!AU$4="Sí",1/DATOS_[[% normaliz]:[% normaliz]],1)*(DATOS_[Conc.Sal.17])))))))),
0)</f>
        <v>0</v>
      </c>
      <c r="AA25" s="101">
        <f t="array" ref="AA25">IFERROR(
(AVERAGE((IF(DATOS_[[Sexo]:[Sexo]]=$B25,IF(DATOS_[[AGRUP. VALOR. PTO.]:[AGRUP. VALOR. PTO.]]=$B24,IF(DATOS_[[Check Periodo Ref.]:[Check Periodo Ref.]]="Dentro",IF(DATOS_[[Check Equiparado]:[Check Equiparado]]="Sí",IF(DATOS!AV$5="Sí",(1/DATOS_[[% anualiz]:[% anualiz]]),1)*IF(DATOS!AV$4="Sí",1/DATOS_[[% normaliz]:[% normaliz]],1)*(DATOS_[Conc.Sal.18])))))))),
0)</f>
        <v>0</v>
      </c>
      <c r="AB25" s="101">
        <f t="array" ref="AB25">IFERROR(
(AVERAGE((IF(DATOS_[[Sexo]:[Sexo]]=$B25,IF(DATOS_[[AGRUP. VALOR. PTO.]:[AGRUP. VALOR. PTO.]]=$B24,IF(DATOS_[[Check Periodo Ref.]:[Check Periodo Ref.]]="Dentro",IF(DATOS_[[Check Equiparado]:[Check Equiparado]]="Sí",IF(DATOS!AW$5="Sí",(1/DATOS_[[% anualiz]:[% anualiz]]),1)*IF(DATOS!AW$4="Sí",1/DATOS_[[% normaliz]:[% normaliz]],1)*(DATOS_[Conc.Sal.19])))))))),
0)</f>
        <v>0</v>
      </c>
      <c r="AC25" s="101">
        <f t="array" ref="AC25">IFERROR(
(AVERAGE((IF(DATOS_[[Sexo]:[Sexo]]=$B25,IF(DATOS_[[AGRUP. VALOR. PTO.]:[AGRUP. VALOR. PTO.]]=$B24,IF(DATOS_[[Check Periodo Ref.]:[Check Periodo Ref.]]="Dentro",IF(DATOS_[[Check Equiparado]:[Check Equiparado]]="Sí",IF(DATOS!AX$5="Sí",(1/DATOS_[[% anualiz]:[% anualiz]]),1)*IF(DATOS!AX$4="Sí",1/DATOS_[[% normaliz]:[% normaliz]],1)*(DATOS_[Conc.Sal.20])))))))),
0)</f>
        <v>0</v>
      </c>
      <c r="AD25" s="101">
        <f t="array" ref="AD25">IFERROR(
(AVERAGE((IF(DATOS_[[Sexo]:[Sexo]]=$B25,IF(DATOS_[[AGRUP. VALOR. PTO.]:[AGRUP. VALOR. PTO.]]=$B24,IF(DATOS_[[Check Periodo Ref.]:[Check Periodo Ref.]]="Dentro",IF(DATOS_[[Check Equiparado]:[Check Equiparado]]="Sí",IF(DATOS!AY$5="Sí",(1/DATOS_[[% anualiz]:[% anualiz]]),1)*IF(DATOS!AY$4="Sí",1/DATOS_[[% normaliz]:[% normaliz]],1)*(DATOS_[Conc.Sal.21])))))))),
0)</f>
        <v>0</v>
      </c>
      <c r="AE25" s="101">
        <f t="array" ref="AE25">IFERROR(
(AVERAGE((IF(DATOS_[[Sexo]:[Sexo]]=$B25,IF(DATOS_[[AGRUP. VALOR. PTO.]:[AGRUP. VALOR. PTO.]]=$B24,IF(DATOS_[[Check Periodo Ref.]:[Check Periodo Ref.]]="Dentro",IF(DATOS_[[Check Equiparado]:[Check Equiparado]]="Sí",IF(DATOS!AZ$5="Sí",(1/DATOS_[[% anualiz]:[% anualiz]]),1)*IF(DATOS!AZ$4="Sí",1/DATOS_[[% normaliz]:[% normaliz]],1)*(DATOS_[Conc.Sal.22])))))))),
0)</f>
        <v>0</v>
      </c>
      <c r="AF25" s="101">
        <f t="array" ref="AF25">IFERROR(
(AVERAGE((IF(DATOS_[[Sexo]:[Sexo]]=$B25,IF(DATOS_[[AGRUP. VALOR. PTO.]:[AGRUP. VALOR. PTO.]]=$B24,IF(DATOS_[[Check Periodo Ref.]:[Check Periodo Ref.]]="Dentro",IF(DATOS_[[Check Equiparado]:[Check Equiparado]]="Sí",IF(DATOS!BA$5="Sí",(1/DATOS_[[% anualiz]:[% anualiz]]),1)*IF(DATOS!BA$4="Sí",1/DATOS_[[% normaliz]:[% normaliz]],1)*(DATOS_[Conc.Sal.23])))))))),
0)</f>
        <v>0</v>
      </c>
      <c r="AG25" s="101">
        <f t="array" ref="AG25">IFERROR(
(AVERAGE((IF(DATOS_[[Sexo]:[Sexo]]=$B25,IF(DATOS_[[AGRUP. VALOR. PTO.]:[AGRUP. VALOR. PTO.]]=$B24,IF(DATOS_[[Check Periodo Ref.]:[Check Periodo Ref.]]="Dentro",IF(DATOS_[[Check Equiparado]:[Check Equiparado]]="Sí",IF(DATOS!BB$5="Sí",(1/DATOS_[[% anualiz]:[% anualiz]]),1)*IF(DATOS!BB$4="Sí",1/DATOS_[[% normaliz]:[% normaliz]],1)*(DATOS_[Conc.Sal.24])))))))),
0)</f>
        <v>0</v>
      </c>
      <c r="AH25" s="101">
        <f t="array" ref="AH25">IFERROR(
(AVERAGE((IF(DATOS_[[Sexo]:[Sexo]]=$B25,IF(DATOS_[[AGRUP. VALOR. PTO.]:[AGRUP. VALOR. PTO.]]=$B24,IF(DATOS_[[Check Periodo Ref.]:[Check Periodo Ref.]]="Dentro",IF(DATOS_[[Check Equiparado]:[Check Equiparado]]="Sí",IF(DATOS!BC$5="Sí",(1/DATOS_[[% anualiz]:[% anualiz]]),1)*IF(DATOS!BC$4="Sí",1/DATOS_[[% normaliz]:[% normaliz]],1)*(DATOS_[Conc.Sal.25])))))))),
0)</f>
        <v>0</v>
      </c>
      <c r="AI25" s="101">
        <f t="array" ref="AI25">IFERROR(
(AVERAGE((IF(DATOS_[[Sexo]:[Sexo]]=$B25,IF(DATOS_[[AGRUP. VALOR. PTO.]:[AGRUP. VALOR. PTO.]]=$B24,IF(DATOS_[[Check Periodo Ref.]:[Check Periodo Ref.]]="Dentro",IF(DATOS_[[Check Equiparado]:[Check Equiparado]]="Sí",IF(DATOS!BD$5="Sí",(1/DATOS_[[% anualiz]:[% anualiz]]),1)*IF(DATOS!BD$4="Sí",1/DATOS_[[% normaliz]:[% normaliz]],1)*(DATOS_[Conc.Sal.26])))))))),
0)</f>
        <v>0</v>
      </c>
      <c r="AJ25" s="101">
        <f t="array" ref="AJ25">IFERROR(
(AVERAGE((IF(DATOS_[[Sexo]:[Sexo]]=$B25,IF(DATOS_[[AGRUP. VALOR. PTO.]:[AGRUP. VALOR. PTO.]]=$B24,IF(DATOS_[[Check Periodo Ref.]:[Check Periodo Ref.]]="Dentro",IF(DATOS_[[Check Equiparado]:[Check Equiparado]]="Sí",IF(DATOS!BE$5="Sí",(1/DATOS_[[% anualiz]:[% anualiz]]),1)*IF(DATOS!BE$4="Sí",1/DATOS_[[% normaliz]:[% normaliz]],1)*(DATOS_[Conc.Sal.27])))))))),
0)</f>
        <v>0</v>
      </c>
      <c r="AK25" s="101">
        <f t="array" ref="AK25">IFERROR(
(AVERAGE((IF(DATOS_[[Sexo]:[Sexo]]=$B25,IF(DATOS_[[AGRUP. VALOR. PTO.]:[AGRUP. VALOR. PTO.]]=$B24,IF(DATOS_[[Check Periodo Ref.]:[Check Periodo Ref.]]="Dentro",IF(DATOS_[[Check Equiparado]:[Check Equiparado]]="Sí",IF(DATOS!BF$5="Sí",(1/DATOS_[[% anualiz]:[% anualiz]]),1)*IF(DATOS!BF$4="Sí",1/DATOS_[[% normaliz]:[% normaliz]],1)*(DATOS_[Conc.Sal.28])))))))),
0)</f>
        <v>0</v>
      </c>
      <c r="AL25" s="101">
        <f t="array" ref="AL25">IFERROR(
(AVERAGE((IF(DATOS_[[Sexo]:[Sexo]]=$B25,IF(DATOS_[[AGRUP. VALOR. PTO.]:[AGRUP. VALOR. PTO.]]=$B24,IF(DATOS_[[Check Periodo Ref.]:[Check Periodo Ref.]]="Dentro",IF(DATOS_[[Check Equiparado]:[Check Equiparado]]="Sí",IF(DATOS!BG$5="Sí",(1/DATOS_[[% anualiz]:[% anualiz]]),1)*IF(DATOS!BG$4="Sí",1/DATOS_[[% normaliz]:[% normaliz]],1)*(DATOS_[Conc.Sal.29])))))))),
0)</f>
        <v>0</v>
      </c>
      <c r="AM25" s="101">
        <f t="array" ref="AM25">IFERROR(
(AVERAGE((IF(DATOS_[[Sexo]:[Sexo]]=$B25,IF(DATOS_[[AGRUP. VALOR. PTO.]:[AGRUP. VALOR. PTO.]]=$B24,IF(DATOS_[[Check Periodo Ref.]:[Check Periodo Ref.]]="Dentro",IF(DATOS_[[Check Equiparado]:[Check Equiparado]]="Sí",IF(DATOS!BH$5="Sí",(1/DATOS_[[% anualiz]:[% anualiz]]),1)*IF(DATOS!BH$4="Sí",1/DATOS_[[% normaliz]:[% normaliz]],1)*(DATOS_[Conc.Sal.30])))))))),
0)</f>
        <v>0</v>
      </c>
      <c r="AN25" s="102">
        <f t="array" ref="AN25">IFERROR(
AVERAGE(IF(DATOS_[Sexo]=$B25,IF(DATOS_[[AGRUP. VALOR. PTO.]:[AGRUP. VALOR. PTO.]]=$B24,IF(DATOS_[Check Equiparado]="Sí",IF(DATOS_[Check Periodo Ref.]="Dentro",DATOS_[Tot COMPL.SAL Eq],FALSE))))),
0)</f>
        <v>0</v>
      </c>
      <c r="AO25" s="103">
        <f t="array" ref="AO25">IFERROR(
AVERAGE(IF(DATOS_[Sexo]=$B25,IF(DATOS_[[AGRUP. VALOR. PTO.]:[AGRUP. VALOR. PTO.]]=$B24,IF(DATOS_[Check Equiparado]="Sí",IF(DATOS_[Check Periodo Ref.]="Dentro",DATOS_[TOTAL SALARIO Eq],FALSE))))),
0)</f>
        <v>0</v>
      </c>
      <c r="AP25" s="104">
        <f t="array" ref="AP25">IFERROR(
(AVERAGE((IF(DATOS_[[Sexo]:[Sexo]]=$B25,IF(DATOS_[[AGRUP. VALOR. PTO.]:[AGRUP. VALOR. PTO.]]=$B24,IF(DATOS_[[Check Periodo Ref.]:[Check Periodo Ref.]]="Dentro",IF(DATOS_[[Check Equiparado]:[Check Equiparado]]="Sí",IF(DATOS!BI$5="Sí",(1/DATOS_[[% anualiz]:[% anualiz]]),1)*IF(DATOS!BI$4="Sí",1/DATOS_[[% normaliz]:[% normaliz]],1)*(DATOS_[C.Extra.01])))))))),
0)</f>
        <v>0</v>
      </c>
      <c r="AQ25" s="104">
        <f t="array" ref="AQ25">IFERROR(
(AVERAGE((IF(DATOS_[[Sexo]:[Sexo]]=$B25,IF(DATOS_[[AGRUP. VALOR. PTO.]:[AGRUP. VALOR. PTO.]]=$B24,IF(DATOS_[[Check Periodo Ref.]:[Check Periodo Ref.]]="Dentro",IF(DATOS_[[Check Equiparado]:[Check Equiparado]]="Sí",IF(DATOS!BJ$5="Sí",(1/DATOS_[[% anualiz]:[% anualiz]]),1)*IF(DATOS!BJ$4="Sí",1/DATOS_[[% normaliz]:[% normaliz]],1)*(DATOS_[C.Extra.02])))))))),
0)</f>
        <v>0</v>
      </c>
      <c r="AR25" s="104">
        <f t="array" ref="AR25">IFERROR(
(AVERAGE((IF(DATOS_[[Sexo]:[Sexo]]=$B25,IF(DATOS_[[AGRUP. VALOR. PTO.]:[AGRUP. VALOR. PTO.]]=$B24,IF(DATOS_[[Check Periodo Ref.]:[Check Periodo Ref.]]="Dentro",IF(DATOS_[[Check Equiparado]:[Check Equiparado]]="Sí",IF(DATOS!BK$5="Sí",(1/DATOS_[[% anualiz]:[% anualiz]]),1)*IF(DATOS!BK$4="Sí",1/DATOS_[[% normaliz]:[% normaliz]],1)*(DATOS_[C.Extra.03])))))))),
0)</f>
        <v>0</v>
      </c>
      <c r="AS25" s="104">
        <f t="array" ref="AS25">IFERROR(
(AVERAGE((IF(DATOS_[[Sexo]:[Sexo]]=$B25,IF(DATOS_[[AGRUP. VALOR. PTO.]:[AGRUP. VALOR. PTO.]]=$B24,IF(DATOS_[[Check Periodo Ref.]:[Check Periodo Ref.]]="Dentro",IF(DATOS_[[Check Equiparado]:[Check Equiparado]]="Sí",IF(DATOS!BL$5="Sí",(1/DATOS_[[% anualiz]:[% anualiz]]),1)*IF(DATOS!BL$4="Sí",1/DATOS_[[% normaliz]:[% normaliz]],1)*(DATOS_[C.Extra.04])))))))),
0)</f>
        <v>0</v>
      </c>
      <c r="AT25" s="104">
        <f t="array" ref="AT25">IFERROR(
(AVERAGE((IF(DATOS_[[Sexo]:[Sexo]]=$B25,IF(DATOS_[[AGRUP. VALOR. PTO.]:[AGRUP. VALOR. PTO.]]=$B24,IF(DATOS_[[Check Periodo Ref.]:[Check Periodo Ref.]]="Dentro",IF(DATOS_[[Check Equiparado]:[Check Equiparado]]="Sí",IF(DATOS!BM$5="Sí",(1/DATOS_[[% anualiz]:[% anualiz]]),1)*IF(DATOS!BM$4="Sí",1/DATOS_[[% normaliz]:[% normaliz]],1)*(DATOS_[C.Extra.05])))))))),
0)</f>
        <v>0</v>
      </c>
      <c r="AU25" s="105">
        <f t="array" ref="AU25">IFERROR(
AVERAGE(IF(DATOS_[Sexo]=$B25,IF(DATOS_[[AGRUP. VALOR. PTO.]:[AGRUP. VALOR. PTO.]]=$B24,IF(DATOS_[Check Equiparado]="Sí",IF(DATOS_[Check Periodo Ref.]="Dentro",DATOS_[Tot Extrasalarial Eq],FALSE))))),
0)</f>
        <v>0</v>
      </c>
      <c r="AV25" s="106">
        <f t="array" ref="AV25">IFERROR(
AVERAGE(IF(DATOS_[Sexo]=$B25,IF(DATOS_[[AGRUP. VALOR. PTO.]:[AGRUP. VALOR. PTO.]]=$B24,IF(DATOS_[Check Equiparado]="Sí",IF(DATOS_[Check Periodo Ref.]="Dentro",DATOS_[TOTAL Retrib Eq],FALSE))))),
0)</f>
        <v>0</v>
      </c>
    </row>
    <row r="26" spans="1:48" x14ac:dyDescent="0.3">
      <c r="A26" s="53" t="str">
        <f t="shared" ref="A26" si="18">+A25</f>
        <v>[ocultar]</v>
      </c>
      <c r="B26" s="57" t="s">
        <v>163</v>
      </c>
      <c r="C26" s="56">
        <f t="array" ref="C26">SUM(IF($B26=DATOS_[Sexo],
IF($B24=DATOS_[AGRUP. VALOR. PTO.],
IF("Dentro"=DATOS_[Check Periodo Ref.],
1/(COUNTIFS(DATOS_[Sexo],$B26,DATOS_[AGRUP. VALOR. PTO.],$B24,DATOS_[Check Periodo Ref.],"Dentro",DATOS_[id],DATOS_[id]))))))</f>
        <v>0</v>
      </c>
      <c r="D26" s="58">
        <f>COUNTIFS(DATOS_[AGRUP. VALOR. PTO.],$B24,DATOS_[Sexo],$B26,DATOS_[Check Periodo Ref.],"Dentro")</f>
        <v>0</v>
      </c>
      <c r="E26" s="58">
        <f>COUNTIFS(DATOS_[AGRUP. VALOR. PTO.],$B24,DATOS_[Sexo],$B26,DATOS_[Check Periodo Ref.],"Dentro",DATOS_[Check Nº SC Norm],"Sí")</f>
        <v>0</v>
      </c>
      <c r="F26" s="58">
        <f>COUNTIFS(DATOS_[AGRUP. VALOR. PTO.],$B24,DATOS_[Sexo],$B26,DATOS_[Check Periodo Ref.],"Dentro",DATOS_[Check Nº SC Anualiz],"Sí")</f>
        <v>0</v>
      </c>
      <c r="G26" s="58">
        <f>COUNTIFS(DATOS_[AGRUP. VALOR. PTO.],$B24,DATOS_[Sexo],$B26,DATOS_[Check Periodo Ref.],"Dentro",DATOS_[Check Nº SC Norm y Anualiz],"Sí")</f>
        <v>0</v>
      </c>
      <c r="H26" s="58">
        <f>COUNTIFS(DATOS_[AGRUP. VALOR. PTO.],$B24,DATOS_[Sexo],$B26,DATOS_[Check Periodo Ref.],"Dentro",DATOS_[Check Equiparación],"Sí")</f>
        <v>0</v>
      </c>
      <c r="I26" s="100" cm="1">
        <f t="array" ref="I26">IFERROR(
AVERAGE(IF(DATOS_[Sexo]=$B26,IF(DATOS_[[AGRUP. VALOR. PTO.]:[AGRUP. VALOR. PTO.]]=$B24,IF(DATOS_[Check Equiparado]="Sí",IF(DATOS_[Check Periodo Ref.]="Dentro",DATOS_[SALARIO BASE Eq],FALSE))))),
0)</f>
        <v>0</v>
      </c>
      <c r="J26" s="101">
        <f t="array" ref="J26">IFERROR(
(AVERAGE((IF(DATOS_[[Sexo]:[Sexo]]=$B26,IF(DATOS_[[AGRUP. VALOR. PTO.]:[AGRUP. VALOR. PTO.]]=$B24,IF(DATOS_[[Check Periodo Ref.]:[Check Periodo Ref.]]="Dentro",IF(DATOS_[[Check Equiparado]:[Check Equiparado]]="Sí",IF(DATOS!AE$5="Sí",(1/DATOS_[[% anualiz]:[% anualiz]]),1)*IF(DATOS!AE$4="Sí",1/DATOS_[[% normaliz]:[% normaliz]],1)*(DATOS_[Conc.Sal.01])))))))),
0)</f>
        <v>0</v>
      </c>
      <c r="K26" s="101">
        <f t="array" ref="K26">IFERROR(
(AVERAGE((IF(DATOS_[[Sexo]:[Sexo]]=$B26,IF(DATOS_[[AGRUP. VALOR. PTO.]:[AGRUP. VALOR. PTO.]]=$B24,IF(DATOS_[[Check Periodo Ref.]:[Check Periodo Ref.]]="Dentro",IF(DATOS_[[Check Equiparado]:[Check Equiparado]]="Sí",IF(DATOS!AF$5="Sí",(1/DATOS_[[% anualiz]:[% anualiz]]),1)*IF(DATOS!AF$4="Sí",1/DATOS_[[% normaliz]:[% normaliz]],1)*(DATOS_[Conc.Sal.02])))))))),
0)</f>
        <v>0</v>
      </c>
      <c r="L26" s="101">
        <f t="array" ref="L26">IFERROR(
(AVERAGE((IF(DATOS_[[Sexo]:[Sexo]]=$B26,IF(DATOS_[[AGRUP. VALOR. PTO.]:[AGRUP. VALOR. PTO.]]=$B24,IF(DATOS_[[Check Periodo Ref.]:[Check Periodo Ref.]]="Dentro",IF(DATOS_[[Check Equiparado]:[Check Equiparado]]="Sí",IF(DATOS!AG$5="Sí",(1/DATOS_[[% anualiz]:[% anualiz]]),1)*IF(DATOS!AG$4="Sí",1/DATOS_[[% normaliz]:[% normaliz]],1)*(DATOS_[Conc.Sal.03])))))))),
0)</f>
        <v>0</v>
      </c>
      <c r="M26" s="101">
        <f t="array" ref="M26">IFERROR(
(AVERAGE((IF(DATOS_[[Sexo]:[Sexo]]=$B26,IF(DATOS_[[AGRUP. VALOR. PTO.]:[AGRUP. VALOR. PTO.]]=$B24,IF(DATOS_[[Check Periodo Ref.]:[Check Periodo Ref.]]="Dentro",IF(DATOS_[[Check Equiparado]:[Check Equiparado]]="Sí",IF(DATOS!AH$5="Sí",(1/DATOS_[[% anualiz]:[% anualiz]]),1)*IF(DATOS!AH$4="Sí",1/DATOS_[[% normaliz]:[% normaliz]],1)*(DATOS_[Conc.Sal.04])))))))),
0)</f>
        <v>0</v>
      </c>
      <c r="N26" s="101">
        <f t="array" ref="N26">IFERROR(
(AVERAGE((IF(DATOS_[[Sexo]:[Sexo]]=$B26,IF(DATOS_[[AGRUP. VALOR. PTO.]:[AGRUP. VALOR. PTO.]]=$B24,IF(DATOS_[[Check Periodo Ref.]:[Check Periodo Ref.]]="Dentro",IF(DATOS_[[Check Equiparado]:[Check Equiparado]]="Sí",IF(DATOS!AI$5="Sí",(1/DATOS_[[% anualiz]:[% anualiz]]),1)*IF(DATOS!AI$4="Sí",1/DATOS_[[% normaliz]:[% normaliz]],1)*(DATOS_[Conc.Sal.05])))))))),
0)</f>
        <v>0</v>
      </c>
      <c r="O26" s="101">
        <f t="array" ref="O26">IFERROR(
(AVERAGE((IF(DATOS_[[Sexo]:[Sexo]]=$B26,IF(DATOS_[[AGRUP. VALOR. PTO.]:[AGRUP. VALOR. PTO.]]=$B24,IF(DATOS_[[Check Periodo Ref.]:[Check Periodo Ref.]]="Dentro",IF(DATOS_[[Check Equiparado]:[Check Equiparado]]="Sí",IF(DATOS!AJ$5="Sí",(1/DATOS_[[% anualiz]:[% anualiz]]),1)*IF(DATOS!AJ$4="Sí",1/DATOS_[[% normaliz]:[% normaliz]],1)*(DATOS_[Conc.Sal.06])))))))),
0)</f>
        <v>0</v>
      </c>
      <c r="P26" s="101">
        <f t="array" ref="P26">IFERROR(
(AVERAGE((IF(DATOS_[[Sexo]:[Sexo]]=$B26,IF(DATOS_[[AGRUP. VALOR. PTO.]:[AGRUP. VALOR. PTO.]]=$B24,IF(DATOS_[[Check Periodo Ref.]:[Check Periodo Ref.]]="Dentro",IF(DATOS_[[Check Equiparado]:[Check Equiparado]]="Sí",IF(DATOS!AK$5="Sí",(1/DATOS_[[% anualiz]:[% anualiz]]),1)*IF(DATOS!AK$4="Sí",1/DATOS_[[% normaliz]:[% normaliz]],1)*(DATOS_[Conc.Sal.07])))))))),
0)</f>
        <v>0</v>
      </c>
      <c r="Q26" s="101">
        <f t="array" ref="Q26">IFERROR(
(AVERAGE((IF(DATOS_[[Sexo]:[Sexo]]=$B26,IF(DATOS_[[AGRUP. VALOR. PTO.]:[AGRUP. VALOR. PTO.]]=$B24,IF(DATOS_[[Check Periodo Ref.]:[Check Periodo Ref.]]="Dentro",IF(DATOS_[[Check Equiparado]:[Check Equiparado]]="Sí",IF(DATOS!AL$5="Sí",(1/DATOS_[[% anualiz]:[% anualiz]]),1)*IF(DATOS!AL$4="Sí",1/DATOS_[[% normaliz]:[% normaliz]],1)*(DATOS_[Conc.Sal.08])))))))),
0)</f>
        <v>0</v>
      </c>
      <c r="R26" s="101">
        <f t="array" ref="R26">IFERROR(
(AVERAGE((IF(DATOS_[[Sexo]:[Sexo]]=$B26,IF(DATOS_[[AGRUP. VALOR. PTO.]:[AGRUP. VALOR. PTO.]]=$B24,IF(DATOS_[[Check Periodo Ref.]:[Check Periodo Ref.]]="Dentro",IF(DATOS_[[Check Equiparado]:[Check Equiparado]]="Sí",IF(DATOS!AM$5="Sí",(1/DATOS_[[% anualiz]:[% anualiz]]),1)*IF(DATOS!AM$4="Sí",1/DATOS_[[% normaliz]:[% normaliz]],1)*(DATOS_[Conc.Sal.09])))))))),
0)</f>
        <v>0</v>
      </c>
      <c r="S26" s="101">
        <f t="array" ref="S26">IFERROR(
(AVERAGE((IF(DATOS_[[Sexo]:[Sexo]]=$B26,IF(DATOS_[[AGRUP. VALOR. PTO.]:[AGRUP. VALOR. PTO.]]=$B24,IF(DATOS_[[Check Periodo Ref.]:[Check Periodo Ref.]]="Dentro",IF(DATOS_[[Check Equiparado]:[Check Equiparado]]="Sí",IF(DATOS!AN$5="Sí",(1/DATOS_[[% anualiz]:[% anualiz]]),1)*IF(DATOS!AN$4="Sí",1/DATOS_[[% normaliz]:[% normaliz]],1)*(DATOS_[Conc.Sal.10])))))))),
0)</f>
        <v>0</v>
      </c>
      <c r="T26" s="101">
        <f t="array" ref="T26">IFERROR(
(AVERAGE((IF(DATOS_[[Sexo]:[Sexo]]=$B26,IF(DATOS_[[AGRUP. VALOR. PTO.]:[AGRUP. VALOR. PTO.]]=$B24,IF(DATOS_[[Check Periodo Ref.]:[Check Periodo Ref.]]="Dentro",IF(DATOS_[[Check Equiparado]:[Check Equiparado]]="Sí",IF(DATOS!AO$5="Sí",(1/DATOS_[[% anualiz]:[% anualiz]]),1)*IF(DATOS!AO$4="Sí",1/DATOS_[[% normaliz]:[% normaliz]],1)*(DATOS_[Conc.Sal.11])))))))),
0)</f>
        <v>0</v>
      </c>
      <c r="U26" s="101">
        <f t="array" ref="U26">IFERROR(
(AVERAGE((IF(DATOS_[[Sexo]:[Sexo]]=$B26,IF(DATOS_[[AGRUP. VALOR. PTO.]:[AGRUP. VALOR. PTO.]]=$B24,IF(DATOS_[[Check Periodo Ref.]:[Check Periodo Ref.]]="Dentro",IF(DATOS_[[Check Equiparado]:[Check Equiparado]]="Sí",IF(DATOS!AP$5="Sí",(1/DATOS_[[% anualiz]:[% anualiz]]),1)*IF(DATOS!AP$4="Sí",1/DATOS_[[% normaliz]:[% normaliz]],1)*(DATOS_[Conc.Sal.12])))))))),
0)</f>
        <v>0</v>
      </c>
      <c r="V26" s="101">
        <f t="array" ref="V26">IFERROR(
(AVERAGE((IF(DATOS_[[Sexo]:[Sexo]]=$B26,IF(DATOS_[[AGRUP. VALOR. PTO.]:[AGRUP. VALOR. PTO.]]=$B24,IF(DATOS_[[Check Periodo Ref.]:[Check Periodo Ref.]]="Dentro",IF(DATOS_[[Check Equiparado]:[Check Equiparado]]="Sí",IF(DATOS!AQ$5="Sí",(1/DATOS_[[% anualiz]:[% anualiz]]),1)*IF(DATOS!AQ$4="Sí",1/DATOS_[[% normaliz]:[% normaliz]],1)*(DATOS_[Conc.Sal.13])))))))),
0)</f>
        <v>0</v>
      </c>
      <c r="W26" s="101">
        <f t="array" ref="W26">IFERROR(
(AVERAGE((IF(DATOS_[[Sexo]:[Sexo]]=$B26,IF(DATOS_[[AGRUP. VALOR. PTO.]:[AGRUP. VALOR. PTO.]]=$B24,IF(DATOS_[[Check Periodo Ref.]:[Check Periodo Ref.]]="Dentro",IF(DATOS_[[Check Equiparado]:[Check Equiparado]]="Sí",IF(DATOS!AR$5="Sí",(1/DATOS_[[% anualiz]:[% anualiz]]),1)*IF(DATOS!AR$4="Sí",1/DATOS_[[% normaliz]:[% normaliz]],1)*(DATOS_[Conc.Sal.14])))))))),
0)</f>
        <v>0</v>
      </c>
      <c r="X26" s="101">
        <f t="array" ref="X26">IFERROR(
(AVERAGE((IF(DATOS_[[Sexo]:[Sexo]]=$B26,IF(DATOS_[[AGRUP. VALOR. PTO.]:[AGRUP. VALOR. PTO.]]=$B24,IF(DATOS_[[Check Periodo Ref.]:[Check Periodo Ref.]]="Dentro",IF(DATOS_[[Check Equiparado]:[Check Equiparado]]="Sí",IF(DATOS!AS$5="Sí",(1/DATOS_[[% anualiz]:[% anualiz]]),1)*IF(DATOS!AS$4="Sí",1/DATOS_[[% normaliz]:[% normaliz]],1)*(DATOS_[Conc.Sal.15])))))))),
0)</f>
        <v>0</v>
      </c>
      <c r="Y26" s="101">
        <f t="array" ref="Y26">IFERROR(
(AVERAGE((IF(DATOS_[[Sexo]:[Sexo]]=$B26,IF(DATOS_[[AGRUP. VALOR. PTO.]:[AGRUP. VALOR. PTO.]]=$B24,IF(DATOS_[[Check Periodo Ref.]:[Check Periodo Ref.]]="Dentro",IF(DATOS_[[Check Equiparado]:[Check Equiparado]]="Sí",IF(DATOS!AT$5="Sí",(1/DATOS_[[% anualiz]:[% anualiz]]),1)*IF(DATOS!AT$4="Sí",1/DATOS_[[% normaliz]:[% normaliz]],1)*(DATOS_[Conc.Sal.16])))))))),
0)</f>
        <v>0</v>
      </c>
      <c r="Z26" s="101">
        <f t="array" ref="Z26">IFERROR(
(AVERAGE((IF(DATOS_[[Sexo]:[Sexo]]=$B26,IF(DATOS_[[AGRUP. VALOR. PTO.]:[AGRUP. VALOR. PTO.]]=$B24,IF(DATOS_[[Check Periodo Ref.]:[Check Periodo Ref.]]="Dentro",IF(DATOS_[[Check Equiparado]:[Check Equiparado]]="Sí",IF(DATOS!AU$5="Sí",(1/DATOS_[[% anualiz]:[% anualiz]]),1)*IF(DATOS!AU$4="Sí",1/DATOS_[[% normaliz]:[% normaliz]],1)*(DATOS_[Conc.Sal.17])))))))),
0)</f>
        <v>0</v>
      </c>
      <c r="AA26" s="101">
        <f t="array" ref="AA26">IFERROR(
(AVERAGE((IF(DATOS_[[Sexo]:[Sexo]]=$B26,IF(DATOS_[[AGRUP. VALOR. PTO.]:[AGRUP. VALOR. PTO.]]=$B24,IF(DATOS_[[Check Periodo Ref.]:[Check Periodo Ref.]]="Dentro",IF(DATOS_[[Check Equiparado]:[Check Equiparado]]="Sí",IF(DATOS!AV$5="Sí",(1/DATOS_[[% anualiz]:[% anualiz]]),1)*IF(DATOS!AV$4="Sí",1/DATOS_[[% normaliz]:[% normaliz]],1)*(DATOS_[Conc.Sal.18])))))))),
0)</f>
        <v>0</v>
      </c>
      <c r="AB26" s="101">
        <f t="array" ref="AB26">IFERROR(
(AVERAGE((IF(DATOS_[[Sexo]:[Sexo]]=$B26,IF(DATOS_[[AGRUP. VALOR. PTO.]:[AGRUP. VALOR. PTO.]]=$B24,IF(DATOS_[[Check Periodo Ref.]:[Check Periodo Ref.]]="Dentro",IF(DATOS_[[Check Equiparado]:[Check Equiparado]]="Sí",IF(DATOS!AW$5="Sí",(1/DATOS_[[% anualiz]:[% anualiz]]),1)*IF(DATOS!AW$4="Sí",1/DATOS_[[% normaliz]:[% normaliz]],1)*(DATOS_[Conc.Sal.19])))))))),
0)</f>
        <v>0</v>
      </c>
      <c r="AC26" s="101">
        <f t="array" ref="AC26">IFERROR(
(AVERAGE((IF(DATOS_[[Sexo]:[Sexo]]=$B26,IF(DATOS_[[AGRUP. VALOR. PTO.]:[AGRUP. VALOR. PTO.]]=$B24,IF(DATOS_[[Check Periodo Ref.]:[Check Periodo Ref.]]="Dentro",IF(DATOS_[[Check Equiparado]:[Check Equiparado]]="Sí",IF(DATOS!AX$5="Sí",(1/DATOS_[[% anualiz]:[% anualiz]]),1)*IF(DATOS!AX$4="Sí",1/DATOS_[[% normaliz]:[% normaliz]],1)*(DATOS_[Conc.Sal.20])))))))),
0)</f>
        <v>0</v>
      </c>
      <c r="AD26" s="101">
        <f t="array" ref="AD26">IFERROR(
(AVERAGE((IF(DATOS_[[Sexo]:[Sexo]]=$B26,IF(DATOS_[[AGRUP. VALOR. PTO.]:[AGRUP. VALOR. PTO.]]=$B24,IF(DATOS_[[Check Periodo Ref.]:[Check Periodo Ref.]]="Dentro",IF(DATOS_[[Check Equiparado]:[Check Equiparado]]="Sí",IF(DATOS!AY$5="Sí",(1/DATOS_[[% anualiz]:[% anualiz]]),1)*IF(DATOS!AY$4="Sí",1/DATOS_[[% normaliz]:[% normaliz]],1)*(DATOS_[Conc.Sal.21])))))))),
0)</f>
        <v>0</v>
      </c>
      <c r="AE26" s="101">
        <f t="array" ref="AE26">IFERROR(
(AVERAGE((IF(DATOS_[[Sexo]:[Sexo]]=$B26,IF(DATOS_[[AGRUP. VALOR. PTO.]:[AGRUP. VALOR. PTO.]]=$B24,IF(DATOS_[[Check Periodo Ref.]:[Check Periodo Ref.]]="Dentro",IF(DATOS_[[Check Equiparado]:[Check Equiparado]]="Sí",IF(DATOS!AZ$5="Sí",(1/DATOS_[[% anualiz]:[% anualiz]]),1)*IF(DATOS!AZ$4="Sí",1/DATOS_[[% normaliz]:[% normaliz]],1)*(DATOS_[Conc.Sal.22])))))))),
0)</f>
        <v>0</v>
      </c>
      <c r="AF26" s="101">
        <f t="array" ref="AF26">IFERROR(
(AVERAGE((IF(DATOS_[[Sexo]:[Sexo]]=$B26,IF(DATOS_[[AGRUP. VALOR. PTO.]:[AGRUP. VALOR. PTO.]]=$B24,IF(DATOS_[[Check Periodo Ref.]:[Check Periodo Ref.]]="Dentro",IF(DATOS_[[Check Equiparado]:[Check Equiparado]]="Sí",IF(DATOS!BA$5="Sí",(1/DATOS_[[% anualiz]:[% anualiz]]),1)*IF(DATOS!BA$4="Sí",1/DATOS_[[% normaliz]:[% normaliz]],1)*(DATOS_[Conc.Sal.23])))))))),
0)</f>
        <v>0</v>
      </c>
      <c r="AG26" s="101">
        <f t="array" ref="AG26">IFERROR(
(AVERAGE((IF(DATOS_[[Sexo]:[Sexo]]=$B26,IF(DATOS_[[AGRUP. VALOR. PTO.]:[AGRUP. VALOR. PTO.]]=$B24,IF(DATOS_[[Check Periodo Ref.]:[Check Periodo Ref.]]="Dentro",IF(DATOS_[[Check Equiparado]:[Check Equiparado]]="Sí",IF(DATOS!BB$5="Sí",(1/DATOS_[[% anualiz]:[% anualiz]]),1)*IF(DATOS!BB$4="Sí",1/DATOS_[[% normaliz]:[% normaliz]],1)*(DATOS_[Conc.Sal.24])))))))),
0)</f>
        <v>0</v>
      </c>
      <c r="AH26" s="101">
        <f t="array" ref="AH26">IFERROR(
(AVERAGE((IF(DATOS_[[Sexo]:[Sexo]]=$B26,IF(DATOS_[[AGRUP. VALOR. PTO.]:[AGRUP. VALOR. PTO.]]=$B24,IF(DATOS_[[Check Periodo Ref.]:[Check Periodo Ref.]]="Dentro",IF(DATOS_[[Check Equiparado]:[Check Equiparado]]="Sí",IF(DATOS!BC$5="Sí",(1/DATOS_[[% anualiz]:[% anualiz]]),1)*IF(DATOS!BC$4="Sí",1/DATOS_[[% normaliz]:[% normaliz]],1)*(DATOS_[Conc.Sal.25])))))))),
0)</f>
        <v>0</v>
      </c>
      <c r="AI26" s="101">
        <f t="array" ref="AI26">IFERROR(
(AVERAGE((IF(DATOS_[[Sexo]:[Sexo]]=$B26,IF(DATOS_[[AGRUP. VALOR. PTO.]:[AGRUP. VALOR. PTO.]]=$B24,IF(DATOS_[[Check Periodo Ref.]:[Check Periodo Ref.]]="Dentro",IF(DATOS_[[Check Equiparado]:[Check Equiparado]]="Sí",IF(DATOS!BD$5="Sí",(1/DATOS_[[% anualiz]:[% anualiz]]),1)*IF(DATOS!BD$4="Sí",1/DATOS_[[% normaliz]:[% normaliz]],1)*(DATOS_[Conc.Sal.26])))))))),
0)</f>
        <v>0</v>
      </c>
      <c r="AJ26" s="101">
        <f t="array" ref="AJ26">IFERROR(
(AVERAGE((IF(DATOS_[[Sexo]:[Sexo]]=$B26,IF(DATOS_[[AGRUP. VALOR. PTO.]:[AGRUP. VALOR. PTO.]]=$B24,IF(DATOS_[[Check Periodo Ref.]:[Check Periodo Ref.]]="Dentro",IF(DATOS_[[Check Equiparado]:[Check Equiparado]]="Sí",IF(DATOS!BE$5="Sí",(1/DATOS_[[% anualiz]:[% anualiz]]),1)*IF(DATOS!BE$4="Sí",1/DATOS_[[% normaliz]:[% normaliz]],1)*(DATOS_[Conc.Sal.27])))))))),
0)</f>
        <v>0</v>
      </c>
      <c r="AK26" s="101">
        <f t="array" ref="AK26">IFERROR(
(AVERAGE((IF(DATOS_[[Sexo]:[Sexo]]=$B26,IF(DATOS_[[AGRUP. VALOR. PTO.]:[AGRUP. VALOR. PTO.]]=$B24,IF(DATOS_[[Check Periodo Ref.]:[Check Periodo Ref.]]="Dentro",IF(DATOS_[[Check Equiparado]:[Check Equiparado]]="Sí",IF(DATOS!BF$5="Sí",(1/DATOS_[[% anualiz]:[% anualiz]]),1)*IF(DATOS!BF$4="Sí",1/DATOS_[[% normaliz]:[% normaliz]],1)*(DATOS_[Conc.Sal.28])))))))),
0)</f>
        <v>0</v>
      </c>
      <c r="AL26" s="101">
        <f t="array" ref="AL26">IFERROR(
(AVERAGE((IF(DATOS_[[Sexo]:[Sexo]]=$B26,IF(DATOS_[[AGRUP. VALOR. PTO.]:[AGRUP. VALOR. PTO.]]=$B24,IF(DATOS_[[Check Periodo Ref.]:[Check Periodo Ref.]]="Dentro",IF(DATOS_[[Check Equiparado]:[Check Equiparado]]="Sí",IF(DATOS!BG$5="Sí",(1/DATOS_[[% anualiz]:[% anualiz]]),1)*IF(DATOS!BG$4="Sí",1/DATOS_[[% normaliz]:[% normaliz]],1)*(DATOS_[Conc.Sal.29])))))))),
0)</f>
        <v>0</v>
      </c>
      <c r="AM26" s="101">
        <f t="array" ref="AM26">IFERROR(
(AVERAGE((IF(DATOS_[[Sexo]:[Sexo]]=$B26,IF(DATOS_[[AGRUP. VALOR. PTO.]:[AGRUP. VALOR. PTO.]]=$B24,IF(DATOS_[[Check Periodo Ref.]:[Check Periodo Ref.]]="Dentro",IF(DATOS_[[Check Equiparado]:[Check Equiparado]]="Sí",IF(DATOS!BH$5="Sí",(1/DATOS_[[% anualiz]:[% anualiz]]),1)*IF(DATOS!BH$4="Sí",1/DATOS_[[% normaliz]:[% normaliz]],1)*(DATOS_[Conc.Sal.30])))))))),
0)</f>
        <v>0</v>
      </c>
      <c r="AN26" s="102">
        <f t="array" ref="AN26">IFERROR(
AVERAGE(IF(DATOS_[Sexo]=$B26,IF(DATOS_[[AGRUP. VALOR. PTO.]:[AGRUP. VALOR. PTO.]]=$B24,IF(DATOS_[Check Equiparado]="Sí",IF(DATOS_[Check Periodo Ref.]="Dentro",DATOS_[Tot COMPL.SAL Eq],FALSE))))),
0)</f>
        <v>0</v>
      </c>
      <c r="AO26" s="103">
        <f t="array" ref="AO26">IFERROR(
AVERAGE(IF(DATOS_[Sexo]=$B26,IF(DATOS_[[AGRUP. VALOR. PTO.]:[AGRUP. VALOR. PTO.]]=$B24,IF(DATOS_[Check Equiparado]="Sí",IF(DATOS_[Check Periodo Ref.]="Dentro",DATOS_[TOTAL SALARIO Eq],FALSE))))),
0)</f>
        <v>0</v>
      </c>
      <c r="AP26" s="104">
        <f t="array" ref="AP26">IFERROR(
(AVERAGE((IF(DATOS_[[Sexo]:[Sexo]]=$B26,IF(DATOS_[[AGRUP. VALOR. PTO.]:[AGRUP. VALOR. PTO.]]=$B24,IF(DATOS_[[Check Periodo Ref.]:[Check Periodo Ref.]]="Dentro",IF(DATOS_[[Check Equiparado]:[Check Equiparado]]="Sí",IF(DATOS!BI$5="Sí",(1/DATOS_[[% anualiz]:[% anualiz]]),1)*IF(DATOS!BI$4="Sí",1/DATOS_[[% normaliz]:[% normaliz]],1)*(DATOS_[C.Extra.01])))))))),
0)</f>
        <v>0</v>
      </c>
      <c r="AQ26" s="104">
        <f t="array" ref="AQ26">IFERROR(
(AVERAGE((IF(DATOS_[[Sexo]:[Sexo]]=$B26,IF(DATOS_[[AGRUP. VALOR. PTO.]:[AGRUP. VALOR. PTO.]]=$B24,IF(DATOS_[[Check Periodo Ref.]:[Check Periodo Ref.]]="Dentro",IF(DATOS_[[Check Equiparado]:[Check Equiparado]]="Sí",IF(DATOS!BJ$5="Sí",(1/DATOS_[[% anualiz]:[% anualiz]]),1)*IF(DATOS!BJ$4="Sí",1/DATOS_[[% normaliz]:[% normaliz]],1)*(DATOS_[C.Extra.02])))))))),
0)</f>
        <v>0</v>
      </c>
      <c r="AR26" s="104">
        <f t="array" ref="AR26">IFERROR(
(AVERAGE((IF(DATOS_[[Sexo]:[Sexo]]=$B26,IF(DATOS_[[AGRUP. VALOR. PTO.]:[AGRUP. VALOR. PTO.]]=$B24,IF(DATOS_[[Check Periodo Ref.]:[Check Periodo Ref.]]="Dentro",IF(DATOS_[[Check Equiparado]:[Check Equiparado]]="Sí",IF(DATOS!BK$5="Sí",(1/DATOS_[[% anualiz]:[% anualiz]]),1)*IF(DATOS!BK$4="Sí",1/DATOS_[[% normaliz]:[% normaliz]],1)*(DATOS_[C.Extra.03])))))))),
0)</f>
        <v>0</v>
      </c>
      <c r="AS26" s="104">
        <f t="array" ref="AS26">IFERROR(
(AVERAGE((IF(DATOS_[[Sexo]:[Sexo]]=$B26,IF(DATOS_[[AGRUP. VALOR. PTO.]:[AGRUP. VALOR. PTO.]]=$B24,IF(DATOS_[[Check Periodo Ref.]:[Check Periodo Ref.]]="Dentro",IF(DATOS_[[Check Equiparado]:[Check Equiparado]]="Sí",IF(DATOS!BL$5="Sí",(1/DATOS_[[% anualiz]:[% anualiz]]),1)*IF(DATOS!BL$4="Sí",1/DATOS_[[% normaliz]:[% normaliz]],1)*(DATOS_[C.Extra.04])))))))),
0)</f>
        <v>0</v>
      </c>
      <c r="AT26" s="104">
        <f t="array" ref="AT26">IFERROR(
(AVERAGE((IF(DATOS_[[Sexo]:[Sexo]]=$B26,IF(DATOS_[[AGRUP. VALOR. PTO.]:[AGRUP. VALOR. PTO.]]=$B24,IF(DATOS_[[Check Periodo Ref.]:[Check Periodo Ref.]]="Dentro",IF(DATOS_[[Check Equiparado]:[Check Equiparado]]="Sí",IF(DATOS!BM$5="Sí",(1/DATOS_[[% anualiz]:[% anualiz]]),1)*IF(DATOS!BM$4="Sí",1/DATOS_[[% normaliz]:[% normaliz]],1)*(DATOS_[C.Extra.05])))))))),
0)</f>
        <v>0</v>
      </c>
      <c r="AU26" s="105">
        <f t="array" ref="AU26">IFERROR(
AVERAGE(IF(DATOS_[Sexo]=$B26,IF(DATOS_[[AGRUP. VALOR. PTO.]:[AGRUP. VALOR. PTO.]]=$B24,IF(DATOS_[Check Equiparado]="Sí",IF(DATOS_[Check Periodo Ref.]="Dentro",DATOS_[Tot Extrasalarial Eq],FALSE))))),
0)</f>
        <v>0</v>
      </c>
      <c r="AV26" s="106">
        <f t="array" ref="AV26">IFERROR(
AVERAGE(IF(DATOS_[Sexo]=$B26,IF(DATOS_[[AGRUP. VALOR. PTO.]:[AGRUP. VALOR. PTO.]]=$B24,IF(DATOS_[Check Equiparado]="Sí",IF(DATOS_[Check Periodo Ref.]="Dentro",DATOS_[TOTAL Retrib Eq],FALSE))))),
0)</f>
        <v>0</v>
      </c>
    </row>
    <row r="27" spans="1:48" ht="17.25" thickBot="1" x14ac:dyDescent="0.35">
      <c r="A27" s="53" t="str">
        <f t="shared" ref="A27" si="19">+A28</f>
        <v>[ocultar]</v>
      </c>
      <c r="B27" s="62" t="s">
        <v>307</v>
      </c>
      <c r="C27" s="99"/>
      <c r="D27" s="63"/>
      <c r="E27" s="63"/>
      <c r="F27" s="63"/>
      <c r="G27" s="63"/>
      <c r="H27" s="63"/>
      <c r="I27" s="129" t="str">
        <f t="shared" ref="I27:AV27" si="20">IFERROR((I28-I29)/I28,"")</f>
        <v/>
      </c>
      <c r="J27" s="130" t="str">
        <f t="shared" si="20"/>
        <v/>
      </c>
      <c r="K27" s="131" t="str">
        <f t="shared" si="20"/>
        <v/>
      </c>
      <c r="L27" s="131" t="str">
        <f t="shared" si="20"/>
        <v/>
      </c>
      <c r="M27" s="131" t="str">
        <f t="shared" si="20"/>
        <v/>
      </c>
      <c r="N27" s="132" t="str">
        <f t="shared" si="20"/>
        <v/>
      </c>
      <c r="O27" s="133" t="str">
        <f t="shared" si="20"/>
        <v/>
      </c>
      <c r="P27" s="133" t="str">
        <f t="shared" si="20"/>
        <v/>
      </c>
      <c r="Q27" s="133" t="str">
        <f t="shared" si="20"/>
        <v/>
      </c>
      <c r="R27" s="133" t="str">
        <f t="shared" si="20"/>
        <v/>
      </c>
      <c r="S27" s="133" t="str">
        <f t="shared" si="20"/>
        <v/>
      </c>
      <c r="T27" s="133" t="str">
        <f t="shared" si="20"/>
        <v/>
      </c>
      <c r="U27" s="133" t="str">
        <f t="shared" si="20"/>
        <v/>
      </c>
      <c r="V27" s="133" t="str">
        <f t="shared" si="20"/>
        <v/>
      </c>
      <c r="W27" s="133" t="str">
        <f t="shared" si="20"/>
        <v/>
      </c>
      <c r="X27" s="133" t="str">
        <f t="shared" si="20"/>
        <v/>
      </c>
      <c r="Y27" s="133" t="str">
        <f t="shared" si="20"/>
        <v/>
      </c>
      <c r="Z27" s="132" t="str">
        <f t="shared" si="20"/>
        <v/>
      </c>
      <c r="AA27" s="132" t="str">
        <f t="shared" si="20"/>
        <v/>
      </c>
      <c r="AB27" s="132" t="str">
        <f t="shared" si="20"/>
        <v/>
      </c>
      <c r="AC27" s="132" t="str">
        <f t="shared" si="20"/>
        <v/>
      </c>
      <c r="AD27" s="132" t="str">
        <f t="shared" si="20"/>
        <v/>
      </c>
      <c r="AE27" s="132" t="str">
        <f t="shared" si="20"/>
        <v/>
      </c>
      <c r="AF27" s="132" t="str">
        <f t="shared" si="20"/>
        <v/>
      </c>
      <c r="AG27" s="132" t="str">
        <f t="shared" si="20"/>
        <v/>
      </c>
      <c r="AH27" s="132" t="str">
        <f t="shared" si="20"/>
        <v/>
      </c>
      <c r="AI27" s="132" t="str">
        <f t="shared" si="20"/>
        <v/>
      </c>
      <c r="AJ27" s="132" t="str">
        <f t="shared" si="20"/>
        <v/>
      </c>
      <c r="AK27" s="132" t="str">
        <f t="shared" si="20"/>
        <v/>
      </c>
      <c r="AL27" s="132" t="str">
        <f t="shared" si="20"/>
        <v/>
      </c>
      <c r="AM27" s="132" t="str">
        <f t="shared" si="20"/>
        <v/>
      </c>
      <c r="AN27" s="134" t="str">
        <f t="shared" si="20"/>
        <v/>
      </c>
      <c r="AO27" s="138" t="str">
        <f t="shared" si="20"/>
        <v/>
      </c>
      <c r="AP27" s="135" t="str">
        <f t="shared" si="20"/>
        <v/>
      </c>
      <c r="AQ27" s="135" t="str">
        <f t="shared" si="20"/>
        <v/>
      </c>
      <c r="AR27" s="135" t="str">
        <f t="shared" si="20"/>
        <v/>
      </c>
      <c r="AS27" s="135" t="str">
        <f t="shared" si="20"/>
        <v/>
      </c>
      <c r="AT27" s="135" t="str">
        <f t="shared" si="20"/>
        <v/>
      </c>
      <c r="AU27" s="136" t="str">
        <f t="shared" si="20"/>
        <v/>
      </c>
      <c r="AV27" s="137" t="str">
        <f t="shared" si="20"/>
        <v/>
      </c>
    </row>
    <row r="28" spans="1:48" x14ac:dyDescent="0.3">
      <c r="A28" s="53" t="str">
        <f t="shared" ref="A28" si="21">+IF(C28+C29=0,"[ocultar]","")</f>
        <v>[ocultar]</v>
      </c>
      <c r="B28" s="57" t="s">
        <v>162</v>
      </c>
      <c r="C28" s="56">
        <f t="array" ref="C28">SUM(IF($B28=DATOS_[Sexo],
IF($B27=DATOS_[AGRUP. VALOR. PTO.],
IF("Dentro"=DATOS_[Check Periodo Ref.],
1/(COUNTIFS(DATOS_[Sexo],$B28,DATOS_[AGRUP. VALOR. PTO.],$B27,DATOS_[Check Periodo Ref.],"Dentro",DATOS_[id],DATOS_[id]))))))</f>
        <v>0</v>
      </c>
      <c r="D28" s="58">
        <f>COUNTIFS(DATOS_[AGRUP. VALOR. PTO.],$B27,DATOS_[Sexo],$B28,DATOS_[Check Periodo Ref.],"Dentro")</f>
        <v>0</v>
      </c>
      <c r="E28" s="58">
        <f>COUNTIFS(DATOS_[AGRUP. VALOR. PTO.],$B27,DATOS_[Sexo],$B28,DATOS_[Check Periodo Ref.],"Dentro",DATOS_[Check Nº SC Norm],"Sí")</f>
        <v>0</v>
      </c>
      <c r="F28" s="58">
        <f>COUNTIFS(DATOS_[AGRUP. VALOR. PTO.],$B27,DATOS_[Sexo],$B28,DATOS_[Check Periodo Ref.],"Dentro",DATOS_[Check Nº SC Anualiz],"Sí")</f>
        <v>0</v>
      </c>
      <c r="G28" s="58">
        <f>COUNTIFS(DATOS_[AGRUP. VALOR. PTO.],$B27,DATOS_[Sexo],$B28,DATOS_[Check Periodo Ref.],"Dentro",DATOS_[Check Nº SC Norm y Anualiz],"Sí")</f>
        <v>0</v>
      </c>
      <c r="H28" s="58">
        <f>COUNTIFS(DATOS_[AGRUP. VALOR. PTO.],$B27,DATOS_[Sexo],$B28,DATOS_[Check Periodo Ref.],"Dentro",DATOS_[Check Equiparación],"Sí")</f>
        <v>0</v>
      </c>
      <c r="I28" s="100">
        <f t="array" ref="I28">IFERROR(
AVERAGE(IF(DATOS_[Sexo]=$B28,IF(DATOS_[[AGRUP. VALOR. PTO.]:[AGRUP. VALOR. PTO.]]=$B27,IF(DATOS_[Check Equiparado]="Sí",IF(DATOS_[Check Periodo Ref.]="Dentro",DATOS_[SALARIO BASE Eq],FALSE))))),
0)</f>
        <v>0</v>
      </c>
      <c r="J28" s="101">
        <f t="array" ref="J28">IFERROR(
(AVERAGE((IF(DATOS_[[Sexo]:[Sexo]]=$B28,IF(DATOS_[[AGRUP. VALOR. PTO.]:[AGRUP. VALOR. PTO.]]=$B27,IF(DATOS_[[Check Periodo Ref.]:[Check Periodo Ref.]]="Dentro",IF(DATOS_[[Check Equiparado]:[Check Equiparado]]="Sí",IF(DATOS!AE$5="Sí",(1/DATOS_[[% anualiz]:[% anualiz]]),1)*IF(DATOS!AE$4="Sí",1/DATOS_[[% normaliz]:[% normaliz]],1)*(DATOS_[Conc.Sal.01])))))))),
0)</f>
        <v>0</v>
      </c>
      <c r="K28" s="101">
        <f t="array" ref="K28">IFERROR(
(AVERAGE((IF(DATOS_[[Sexo]:[Sexo]]=$B28,IF(DATOS_[[AGRUP. VALOR. PTO.]:[AGRUP. VALOR. PTO.]]=$B27,IF(DATOS_[[Check Periodo Ref.]:[Check Periodo Ref.]]="Dentro",IF(DATOS_[[Check Equiparado]:[Check Equiparado]]="Sí",IF(DATOS!AF$5="Sí",(1/DATOS_[[% anualiz]:[% anualiz]]),1)*IF(DATOS!AF$4="Sí",1/DATOS_[[% normaliz]:[% normaliz]],1)*(DATOS_[Conc.Sal.02])))))))),
0)</f>
        <v>0</v>
      </c>
      <c r="L28" s="101">
        <f t="array" ref="L28">IFERROR(
(AVERAGE((IF(DATOS_[[Sexo]:[Sexo]]=$B28,IF(DATOS_[[AGRUP. VALOR. PTO.]:[AGRUP. VALOR. PTO.]]=$B27,IF(DATOS_[[Check Periodo Ref.]:[Check Periodo Ref.]]="Dentro",IF(DATOS_[[Check Equiparado]:[Check Equiparado]]="Sí",IF(DATOS!AG$5="Sí",(1/DATOS_[[% anualiz]:[% anualiz]]),1)*IF(DATOS!AG$4="Sí",1/DATOS_[[% normaliz]:[% normaliz]],1)*(DATOS_[Conc.Sal.03])))))))),
0)</f>
        <v>0</v>
      </c>
      <c r="M28" s="101">
        <f t="array" ref="M28">IFERROR(
(AVERAGE((IF(DATOS_[[Sexo]:[Sexo]]=$B28,IF(DATOS_[[AGRUP. VALOR. PTO.]:[AGRUP. VALOR. PTO.]]=$B27,IF(DATOS_[[Check Periodo Ref.]:[Check Periodo Ref.]]="Dentro",IF(DATOS_[[Check Equiparado]:[Check Equiparado]]="Sí",IF(DATOS!AH$5="Sí",(1/DATOS_[[% anualiz]:[% anualiz]]),1)*IF(DATOS!AH$4="Sí",1/DATOS_[[% normaliz]:[% normaliz]],1)*(DATOS_[Conc.Sal.04])))))))),
0)</f>
        <v>0</v>
      </c>
      <c r="N28" s="101">
        <f t="array" ref="N28">IFERROR(
(AVERAGE((IF(DATOS_[[Sexo]:[Sexo]]=$B28,IF(DATOS_[[AGRUP. VALOR. PTO.]:[AGRUP. VALOR. PTO.]]=$B27,IF(DATOS_[[Check Periodo Ref.]:[Check Periodo Ref.]]="Dentro",IF(DATOS_[[Check Equiparado]:[Check Equiparado]]="Sí",IF(DATOS!AI$5="Sí",(1/DATOS_[[% anualiz]:[% anualiz]]),1)*IF(DATOS!AI$4="Sí",1/DATOS_[[% normaliz]:[% normaliz]],1)*(DATOS_[Conc.Sal.05])))))))),
0)</f>
        <v>0</v>
      </c>
      <c r="O28" s="101">
        <f t="array" ref="O28">IFERROR(
(AVERAGE((IF(DATOS_[[Sexo]:[Sexo]]=$B28,IF(DATOS_[[AGRUP. VALOR. PTO.]:[AGRUP. VALOR. PTO.]]=$B27,IF(DATOS_[[Check Periodo Ref.]:[Check Periodo Ref.]]="Dentro",IF(DATOS_[[Check Equiparado]:[Check Equiparado]]="Sí",IF(DATOS!AJ$5="Sí",(1/DATOS_[[% anualiz]:[% anualiz]]),1)*IF(DATOS!AJ$4="Sí",1/DATOS_[[% normaliz]:[% normaliz]],1)*(DATOS_[Conc.Sal.06])))))))),
0)</f>
        <v>0</v>
      </c>
      <c r="P28" s="101">
        <f t="array" ref="P28">IFERROR(
(AVERAGE((IF(DATOS_[[Sexo]:[Sexo]]=$B28,IF(DATOS_[[AGRUP. VALOR. PTO.]:[AGRUP. VALOR. PTO.]]=$B27,IF(DATOS_[[Check Periodo Ref.]:[Check Periodo Ref.]]="Dentro",IF(DATOS_[[Check Equiparado]:[Check Equiparado]]="Sí",IF(DATOS!AK$5="Sí",(1/DATOS_[[% anualiz]:[% anualiz]]),1)*IF(DATOS!AK$4="Sí",1/DATOS_[[% normaliz]:[% normaliz]],1)*(DATOS_[Conc.Sal.07])))))))),
0)</f>
        <v>0</v>
      </c>
      <c r="Q28" s="101">
        <f t="array" ref="Q28">IFERROR(
(AVERAGE((IF(DATOS_[[Sexo]:[Sexo]]=$B28,IF(DATOS_[[AGRUP. VALOR. PTO.]:[AGRUP. VALOR. PTO.]]=$B27,IF(DATOS_[[Check Periodo Ref.]:[Check Periodo Ref.]]="Dentro",IF(DATOS_[[Check Equiparado]:[Check Equiparado]]="Sí",IF(DATOS!AL$5="Sí",(1/DATOS_[[% anualiz]:[% anualiz]]),1)*IF(DATOS!AL$4="Sí",1/DATOS_[[% normaliz]:[% normaliz]],1)*(DATOS_[Conc.Sal.08])))))))),
0)</f>
        <v>0</v>
      </c>
      <c r="R28" s="101">
        <f t="array" ref="R28">IFERROR(
(AVERAGE((IF(DATOS_[[Sexo]:[Sexo]]=$B28,IF(DATOS_[[AGRUP. VALOR. PTO.]:[AGRUP. VALOR. PTO.]]=$B27,IF(DATOS_[[Check Periodo Ref.]:[Check Periodo Ref.]]="Dentro",IF(DATOS_[[Check Equiparado]:[Check Equiparado]]="Sí",IF(DATOS!AM$5="Sí",(1/DATOS_[[% anualiz]:[% anualiz]]),1)*IF(DATOS!AM$4="Sí",1/DATOS_[[% normaliz]:[% normaliz]],1)*(DATOS_[Conc.Sal.09])))))))),
0)</f>
        <v>0</v>
      </c>
      <c r="S28" s="101">
        <f t="array" ref="S28">IFERROR(
(AVERAGE((IF(DATOS_[[Sexo]:[Sexo]]=$B28,IF(DATOS_[[AGRUP. VALOR. PTO.]:[AGRUP. VALOR. PTO.]]=$B27,IF(DATOS_[[Check Periodo Ref.]:[Check Periodo Ref.]]="Dentro",IF(DATOS_[[Check Equiparado]:[Check Equiparado]]="Sí",IF(DATOS!AN$5="Sí",(1/DATOS_[[% anualiz]:[% anualiz]]),1)*IF(DATOS!AN$4="Sí",1/DATOS_[[% normaliz]:[% normaliz]],1)*(DATOS_[Conc.Sal.10])))))))),
0)</f>
        <v>0</v>
      </c>
      <c r="T28" s="101">
        <f t="array" ref="T28">IFERROR(
(AVERAGE((IF(DATOS_[[Sexo]:[Sexo]]=$B28,IF(DATOS_[[AGRUP. VALOR. PTO.]:[AGRUP. VALOR. PTO.]]=$B27,IF(DATOS_[[Check Periodo Ref.]:[Check Periodo Ref.]]="Dentro",IF(DATOS_[[Check Equiparado]:[Check Equiparado]]="Sí",IF(DATOS!AO$5="Sí",(1/DATOS_[[% anualiz]:[% anualiz]]),1)*IF(DATOS!AO$4="Sí",1/DATOS_[[% normaliz]:[% normaliz]],1)*(DATOS_[Conc.Sal.11])))))))),
0)</f>
        <v>0</v>
      </c>
      <c r="U28" s="101">
        <f t="array" ref="U28">IFERROR(
(AVERAGE((IF(DATOS_[[Sexo]:[Sexo]]=$B28,IF(DATOS_[[AGRUP. VALOR. PTO.]:[AGRUP. VALOR. PTO.]]=$B27,IF(DATOS_[[Check Periodo Ref.]:[Check Periodo Ref.]]="Dentro",IF(DATOS_[[Check Equiparado]:[Check Equiparado]]="Sí",IF(DATOS!AP$5="Sí",(1/DATOS_[[% anualiz]:[% anualiz]]),1)*IF(DATOS!AP$4="Sí",1/DATOS_[[% normaliz]:[% normaliz]],1)*(DATOS_[Conc.Sal.12])))))))),
0)</f>
        <v>0</v>
      </c>
      <c r="V28" s="101">
        <f t="array" ref="V28">IFERROR(
(AVERAGE((IF(DATOS_[[Sexo]:[Sexo]]=$B28,IF(DATOS_[[AGRUP. VALOR. PTO.]:[AGRUP. VALOR. PTO.]]=$B27,IF(DATOS_[[Check Periodo Ref.]:[Check Periodo Ref.]]="Dentro",IF(DATOS_[[Check Equiparado]:[Check Equiparado]]="Sí",IF(DATOS!AQ$5="Sí",(1/DATOS_[[% anualiz]:[% anualiz]]),1)*IF(DATOS!AQ$4="Sí",1/DATOS_[[% normaliz]:[% normaliz]],1)*(DATOS_[Conc.Sal.13])))))))),
0)</f>
        <v>0</v>
      </c>
      <c r="W28" s="101">
        <f t="array" ref="W28">IFERROR(
(AVERAGE((IF(DATOS_[[Sexo]:[Sexo]]=$B28,IF(DATOS_[[AGRUP. VALOR. PTO.]:[AGRUP. VALOR. PTO.]]=$B27,IF(DATOS_[[Check Periodo Ref.]:[Check Periodo Ref.]]="Dentro",IF(DATOS_[[Check Equiparado]:[Check Equiparado]]="Sí",IF(DATOS!AR$5="Sí",(1/DATOS_[[% anualiz]:[% anualiz]]),1)*IF(DATOS!AR$4="Sí",1/DATOS_[[% normaliz]:[% normaliz]],1)*(DATOS_[Conc.Sal.14])))))))),
0)</f>
        <v>0</v>
      </c>
      <c r="X28" s="101">
        <f t="array" ref="X28">IFERROR(
(AVERAGE((IF(DATOS_[[Sexo]:[Sexo]]=$B28,IF(DATOS_[[AGRUP. VALOR. PTO.]:[AGRUP. VALOR. PTO.]]=$B27,IF(DATOS_[[Check Periodo Ref.]:[Check Periodo Ref.]]="Dentro",IF(DATOS_[[Check Equiparado]:[Check Equiparado]]="Sí",IF(DATOS!AS$5="Sí",(1/DATOS_[[% anualiz]:[% anualiz]]),1)*IF(DATOS!AS$4="Sí",1/DATOS_[[% normaliz]:[% normaliz]],1)*(DATOS_[Conc.Sal.15])))))))),
0)</f>
        <v>0</v>
      </c>
      <c r="Y28" s="101">
        <f t="array" ref="Y28">IFERROR(
(AVERAGE((IF(DATOS_[[Sexo]:[Sexo]]=$B28,IF(DATOS_[[AGRUP. VALOR. PTO.]:[AGRUP. VALOR. PTO.]]=$B27,IF(DATOS_[[Check Periodo Ref.]:[Check Periodo Ref.]]="Dentro",IF(DATOS_[[Check Equiparado]:[Check Equiparado]]="Sí",IF(DATOS!AT$5="Sí",(1/DATOS_[[% anualiz]:[% anualiz]]),1)*IF(DATOS!AT$4="Sí",1/DATOS_[[% normaliz]:[% normaliz]],1)*(DATOS_[Conc.Sal.16])))))))),
0)</f>
        <v>0</v>
      </c>
      <c r="Z28" s="101">
        <f t="array" ref="Z28">IFERROR(
(AVERAGE((IF(DATOS_[[Sexo]:[Sexo]]=$B28,IF(DATOS_[[AGRUP. VALOR. PTO.]:[AGRUP. VALOR. PTO.]]=$B27,IF(DATOS_[[Check Periodo Ref.]:[Check Periodo Ref.]]="Dentro",IF(DATOS_[[Check Equiparado]:[Check Equiparado]]="Sí",IF(DATOS!AU$5="Sí",(1/DATOS_[[% anualiz]:[% anualiz]]),1)*IF(DATOS!AU$4="Sí",1/DATOS_[[% normaliz]:[% normaliz]],1)*(DATOS_[Conc.Sal.17])))))))),
0)</f>
        <v>0</v>
      </c>
      <c r="AA28" s="101">
        <f t="array" ref="AA28">IFERROR(
(AVERAGE((IF(DATOS_[[Sexo]:[Sexo]]=$B28,IF(DATOS_[[AGRUP. VALOR. PTO.]:[AGRUP. VALOR. PTO.]]=$B27,IF(DATOS_[[Check Periodo Ref.]:[Check Periodo Ref.]]="Dentro",IF(DATOS_[[Check Equiparado]:[Check Equiparado]]="Sí",IF(DATOS!AV$5="Sí",(1/DATOS_[[% anualiz]:[% anualiz]]),1)*IF(DATOS!AV$4="Sí",1/DATOS_[[% normaliz]:[% normaliz]],1)*(DATOS_[Conc.Sal.18])))))))),
0)</f>
        <v>0</v>
      </c>
      <c r="AB28" s="101">
        <f t="array" ref="AB28">IFERROR(
(AVERAGE((IF(DATOS_[[Sexo]:[Sexo]]=$B28,IF(DATOS_[[AGRUP. VALOR. PTO.]:[AGRUP. VALOR. PTO.]]=$B27,IF(DATOS_[[Check Periodo Ref.]:[Check Periodo Ref.]]="Dentro",IF(DATOS_[[Check Equiparado]:[Check Equiparado]]="Sí",IF(DATOS!AW$5="Sí",(1/DATOS_[[% anualiz]:[% anualiz]]),1)*IF(DATOS!AW$4="Sí",1/DATOS_[[% normaliz]:[% normaliz]],1)*(DATOS_[Conc.Sal.19])))))))),
0)</f>
        <v>0</v>
      </c>
      <c r="AC28" s="101">
        <f t="array" ref="AC28">IFERROR(
(AVERAGE((IF(DATOS_[[Sexo]:[Sexo]]=$B28,IF(DATOS_[[AGRUP. VALOR. PTO.]:[AGRUP. VALOR. PTO.]]=$B27,IF(DATOS_[[Check Periodo Ref.]:[Check Periodo Ref.]]="Dentro",IF(DATOS_[[Check Equiparado]:[Check Equiparado]]="Sí",IF(DATOS!AX$5="Sí",(1/DATOS_[[% anualiz]:[% anualiz]]),1)*IF(DATOS!AX$4="Sí",1/DATOS_[[% normaliz]:[% normaliz]],1)*(DATOS_[Conc.Sal.20])))))))),
0)</f>
        <v>0</v>
      </c>
      <c r="AD28" s="101">
        <f t="array" ref="AD28">IFERROR(
(AVERAGE((IF(DATOS_[[Sexo]:[Sexo]]=$B28,IF(DATOS_[[AGRUP. VALOR. PTO.]:[AGRUP. VALOR. PTO.]]=$B27,IF(DATOS_[[Check Periodo Ref.]:[Check Periodo Ref.]]="Dentro",IF(DATOS_[[Check Equiparado]:[Check Equiparado]]="Sí",IF(DATOS!AY$5="Sí",(1/DATOS_[[% anualiz]:[% anualiz]]),1)*IF(DATOS!AY$4="Sí",1/DATOS_[[% normaliz]:[% normaliz]],1)*(DATOS_[Conc.Sal.21])))))))),
0)</f>
        <v>0</v>
      </c>
      <c r="AE28" s="101">
        <f t="array" ref="AE28">IFERROR(
(AVERAGE((IF(DATOS_[[Sexo]:[Sexo]]=$B28,IF(DATOS_[[AGRUP. VALOR. PTO.]:[AGRUP. VALOR. PTO.]]=$B27,IF(DATOS_[[Check Periodo Ref.]:[Check Periodo Ref.]]="Dentro",IF(DATOS_[[Check Equiparado]:[Check Equiparado]]="Sí",IF(DATOS!AZ$5="Sí",(1/DATOS_[[% anualiz]:[% anualiz]]),1)*IF(DATOS!AZ$4="Sí",1/DATOS_[[% normaliz]:[% normaliz]],1)*(DATOS_[Conc.Sal.22])))))))),
0)</f>
        <v>0</v>
      </c>
      <c r="AF28" s="101">
        <f t="array" ref="AF28">IFERROR(
(AVERAGE((IF(DATOS_[[Sexo]:[Sexo]]=$B28,IF(DATOS_[[AGRUP. VALOR. PTO.]:[AGRUP. VALOR. PTO.]]=$B27,IF(DATOS_[[Check Periodo Ref.]:[Check Periodo Ref.]]="Dentro",IF(DATOS_[[Check Equiparado]:[Check Equiparado]]="Sí",IF(DATOS!BA$5="Sí",(1/DATOS_[[% anualiz]:[% anualiz]]),1)*IF(DATOS!BA$4="Sí",1/DATOS_[[% normaliz]:[% normaliz]],1)*(DATOS_[Conc.Sal.23])))))))),
0)</f>
        <v>0</v>
      </c>
      <c r="AG28" s="101">
        <f t="array" ref="AG28">IFERROR(
(AVERAGE((IF(DATOS_[[Sexo]:[Sexo]]=$B28,IF(DATOS_[[AGRUP. VALOR. PTO.]:[AGRUP. VALOR. PTO.]]=$B27,IF(DATOS_[[Check Periodo Ref.]:[Check Periodo Ref.]]="Dentro",IF(DATOS_[[Check Equiparado]:[Check Equiparado]]="Sí",IF(DATOS!BB$5="Sí",(1/DATOS_[[% anualiz]:[% anualiz]]),1)*IF(DATOS!BB$4="Sí",1/DATOS_[[% normaliz]:[% normaliz]],1)*(DATOS_[Conc.Sal.24])))))))),
0)</f>
        <v>0</v>
      </c>
      <c r="AH28" s="101">
        <f t="array" ref="AH28">IFERROR(
(AVERAGE((IF(DATOS_[[Sexo]:[Sexo]]=$B28,IF(DATOS_[[AGRUP. VALOR. PTO.]:[AGRUP. VALOR. PTO.]]=$B27,IF(DATOS_[[Check Periodo Ref.]:[Check Periodo Ref.]]="Dentro",IF(DATOS_[[Check Equiparado]:[Check Equiparado]]="Sí",IF(DATOS!BC$5="Sí",(1/DATOS_[[% anualiz]:[% anualiz]]),1)*IF(DATOS!BC$4="Sí",1/DATOS_[[% normaliz]:[% normaliz]],1)*(DATOS_[Conc.Sal.25])))))))),
0)</f>
        <v>0</v>
      </c>
      <c r="AI28" s="101">
        <f t="array" ref="AI28">IFERROR(
(AVERAGE((IF(DATOS_[[Sexo]:[Sexo]]=$B28,IF(DATOS_[[AGRUP. VALOR. PTO.]:[AGRUP. VALOR. PTO.]]=$B27,IF(DATOS_[[Check Periodo Ref.]:[Check Periodo Ref.]]="Dentro",IF(DATOS_[[Check Equiparado]:[Check Equiparado]]="Sí",IF(DATOS!BD$5="Sí",(1/DATOS_[[% anualiz]:[% anualiz]]),1)*IF(DATOS!BD$4="Sí",1/DATOS_[[% normaliz]:[% normaliz]],1)*(DATOS_[Conc.Sal.26])))))))),
0)</f>
        <v>0</v>
      </c>
      <c r="AJ28" s="101">
        <f t="array" ref="AJ28">IFERROR(
(AVERAGE((IF(DATOS_[[Sexo]:[Sexo]]=$B28,IF(DATOS_[[AGRUP. VALOR. PTO.]:[AGRUP. VALOR. PTO.]]=$B27,IF(DATOS_[[Check Periodo Ref.]:[Check Periodo Ref.]]="Dentro",IF(DATOS_[[Check Equiparado]:[Check Equiparado]]="Sí",IF(DATOS!BE$5="Sí",(1/DATOS_[[% anualiz]:[% anualiz]]),1)*IF(DATOS!BE$4="Sí",1/DATOS_[[% normaliz]:[% normaliz]],1)*(DATOS_[Conc.Sal.27])))))))),
0)</f>
        <v>0</v>
      </c>
      <c r="AK28" s="101">
        <f t="array" ref="AK28">IFERROR(
(AVERAGE((IF(DATOS_[[Sexo]:[Sexo]]=$B28,IF(DATOS_[[AGRUP. VALOR. PTO.]:[AGRUP. VALOR. PTO.]]=$B27,IF(DATOS_[[Check Periodo Ref.]:[Check Periodo Ref.]]="Dentro",IF(DATOS_[[Check Equiparado]:[Check Equiparado]]="Sí",IF(DATOS!BF$5="Sí",(1/DATOS_[[% anualiz]:[% anualiz]]),1)*IF(DATOS!BF$4="Sí",1/DATOS_[[% normaliz]:[% normaliz]],1)*(DATOS_[Conc.Sal.28])))))))),
0)</f>
        <v>0</v>
      </c>
      <c r="AL28" s="101">
        <f t="array" ref="AL28">IFERROR(
(AVERAGE((IF(DATOS_[[Sexo]:[Sexo]]=$B28,IF(DATOS_[[AGRUP. VALOR. PTO.]:[AGRUP. VALOR. PTO.]]=$B27,IF(DATOS_[[Check Periodo Ref.]:[Check Periodo Ref.]]="Dentro",IF(DATOS_[[Check Equiparado]:[Check Equiparado]]="Sí",IF(DATOS!BG$5="Sí",(1/DATOS_[[% anualiz]:[% anualiz]]),1)*IF(DATOS!BG$4="Sí",1/DATOS_[[% normaliz]:[% normaliz]],1)*(DATOS_[Conc.Sal.29])))))))),
0)</f>
        <v>0</v>
      </c>
      <c r="AM28" s="101">
        <f t="array" ref="AM28">IFERROR(
(AVERAGE((IF(DATOS_[[Sexo]:[Sexo]]=$B28,IF(DATOS_[[AGRUP. VALOR. PTO.]:[AGRUP. VALOR. PTO.]]=$B27,IF(DATOS_[[Check Periodo Ref.]:[Check Periodo Ref.]]="Dentro",IF(DATOS_[[Check Equiparado]:[Check Equiparado]]="Sí",IF(DATOS!BH$5="Sí",(1/DATOS_[[% anualiz]:[% anualiz]]),1)*IF(DATOS!BH$4="Sí",1/DATOS_[[% normaliz]:[% normaliz]],1)*(DATOS_[Conc.Sal.30])))))))),
0)</f>
        <v>0</v>
      </c>
      <c r="AN28" s="102">
        <f t="array" ref="AN28">IFERROR(
AVERAGE(IF(DATOS_[Sexo]=$B28,IF(DATOS_[[AGRUP. VALOR. PTO.]:[AGRUP. VALOR. PTO.]]=$B27,IF(DATOS_[Check Equiparado]="Sí",IF(DATOS_[Check Periodo Ref.]="Dentro",DATOS_[Tot COMPL.SAL Eq],FALSE))))),
0)</f>
        <v>0</v>
      </c>
      <c r="AO28" s="103">
        <f t="array" ref="AO28">IFERROR(
AVERAGE(IF(DATOS_[Sexo]=$B28,IF(DATOS_[[AGRUP. VALOR. PTO.]:[AGRUP. VALOR. PTO.]]=$B27,IF(DATOS_[Check Equiparado]="Sí",IF(DATOS_[Check Periodo Ref.]="Dentro",DATOS_[TOTAL SALARIO Eq],FALSE))))),
0)</f>
        <v>0</v>
      </c>
      <c r="AP28" s="104">
        <f t="array" ref="AP28">IFERROR(
(AVERAGE((IF(DATOS_[[Sexo]:[Sexo]]=$B28,IF(DATOS_[[AGRUP. VALOR. PTO.]:[AGRUP. VALOR. PTO.]]=$B27,IF(DATOS_[[Check Periodo Ref.]:[Check Periodo Ref.]]="Dentro",IF(DATOS_[[Check Equiparado]:[Check Equiparado]]="Sí",IF(DATOS!BI$5="Sí",(1/DATOS_[[% anualiz]:[% anualiz]]),1)*IF(DATOS!BI$4="Sí",1/DATOS_[[% normaliz]:[% normaliz]],1)*(DATOS_[C.Extra.01])))))))),
0)</f>
        <v>0</v>
      </c>
      <c r="AQ28" s="104">
        <f t="array" ref="AQ28">IFERROR(
(AVERAGE((IF(DATOS_[[Sexo]:[Sexo]]=$B28,IF(DATOS_[[AGRUP. VALOR. PTO.]:[AGRUP. VALOR. PTO.]]=$B27,IF(DATOS_[[Check Periodo Ref.]:[Check Periodo Ref.]]="Dentro",IF(DATOS_[[Check Equiparado]:[Check Equiparado]]="Sí",IF(DATOS!BJ$5="Sí",(1/DATOS_[[% anualiz]:[% anualiz]]),1)*IF(DATOS!BJ$4="Sí",1/DATOS_[[% normaliz]:[% normaliz]],1)*(DATOS_[C.Extra.02])))))))),
0)</f>
        <v>0</v>
      </c>
      <c r="AR28" s="104">
        <f t="array" ref="AR28">IFERROR(
(AVERAGE((IF(DATOS_[[Sexo]:[Sexo]]=$B28,IF(DATOS_[[AGRUP. VALOR. PTO.]:[AGRUP. VALOR. PTO.]]=$B27,IF(DATOS_[[Check Periodo Ref.]:[Check Periodo Ref.]]="Dentro",IF(DATOS_[[Check Equiparado]:[Check Equiparado]]="Sí",IF(DATOS!BK$5="Sí",(1/DATOS_[[% anualiz]:[% anualiz]]),1)*IF(DATOS!BK$4="Sí",1/DATOS_[[% normaliz]:[% normaliz]],1)*(DATOS_[C.Extra.03])))))))),
0)</f>
        <v>0</v>
      </c>
      <c r="AS28" s="104">
        <f t="array" ref="AS28">IFERROR(
(AVERAGE((IF(DATOS_[[Sexo]:[Sexo]]=$B28,IF(DATOS_[[AGRUP. VALOR. PTO.]:[AGRUP. VALOR. PTO.]]=$B27,IF(DATOS_[[Check Periodo Ref.]:[Check Periodo Ref.]]="Dentro",IF(DATOS_[[Check Equiparado]:[Check Equiparado]]="Sí",IF(DATOS!BL$5="Sí",(1/DATOS_[[% anualiz]:[% anualiz]]),1)*IF(DATOS!BL$4="Sí",1/DATOS_[[% normaliz]:[% normaliz]],1)*(DATOS_[C.Extra.04])))))))),
0)</f>
        <v>0</v>
      </c>
      <c r="AT28" s="104">
        <f t="array" ref="AT28">IFERROR(
(AVERAGE((IF(DATOS_[[Sexo]:[Sexo]]=$B28,IF(DATOS_[[AGRUP. VALOR. PTO.]:[AGRUP. VALOR. PTO.]]=$B27,IF(DATOS_[[Check Periodo Ref.]:[Check Periodo Ref.]]="Dentro",IF(DATOS_[[Check Equiparado]:[Check Equiparado]]="Sí",IF(DATOS!BM$5="Sí",(1/DATOS_[[% anualiz]:[% anualiz]]),1)*IF(DATOS!BM$4="Sí",1/DATOS_[[% normaliz]:[% normaliz]],1)*(DATOS_[C.Extra.05])))))))),
0)</f>
        <v>0</v>
      </c>
      <c r="AU28" s="105">
        <f t="array" ref="AU28">IFERROR(
AVERAGE(IF(DATOS_[Sexo]=$B28,IF(DATOS_[[AGRUP. VALOR. PTO.]:[AGRUP. VALOR. PTO.]]=$B27,IF(DATOS_[Check Equiparado]="Sí",IF(DATOS_[Check Periodo Ref.]="Dentro",DATOS_[Tot Extrasalarial Eq],FALSE))))),
0)</f>
        <v>0</v>
      </c>
      <c r="AV28" s="106">
        <f t="array" ref="AV28">IFERROR(
AVERAGE(IF(DATOS_[Sexo]=$B28,IF(DATOS_[[AGRUP. VALOR. PTO.]:[AGRUP. VALOR. PTO.]]=$B27,IF(DATOS_[Check Equiparado]="Sí",IF(DATOS_[Check Periodo Ref.]="Dentro",DATOS_[TOTAL Retrib Eq],FALSE))))),
0)</f>
        <v>0</v>
      </c>
    </row>
    <row r="29" spans="1:48" x14ac:dyDescent="0.3">
      <c r="A29" s="53" t="str">
        <f t="shared" ref="A29" si="22">+A28</f>
        <v>[ocultar]</v>
      </c>
      <c r="B29" s="57" t="s">
        <v>163</v>
      </c>
      <c r="C29" s="56">
        <f t="array" ref="C29">SUM(IF($B29=DATOS_[Sexo],
IF($B27=DATOS_[AGRUP. VALOR. PTO.],
IF("Dentro"=DATOS_[Check Periodo Ref.],
1/(COUNTIFS(DATOS_[Sexo],$B29,DATOS_[AGRUP. VALOR. PTO.],$B27,DATOS_[Check Periodo Ref.],"Dentro",DATOS_[id],DATOS_[id]))))))</f>
        <v>0</v>
      </c>
      <c r="D29" s="58">
        <f>COUNTIFS(DATOS_[AGRUP. VALOR. PTO.],$B27,DATOS_[Sexo],$B29,DATOS_[Check Periodo Ref.],"Dentro")</f>
        <v>0</v>
      </c>
      <c r="E29" s="58">
        <f>COUNTIFS(DATOS_[AGRUP. VALOR. PTO.],$B27,DATOS_[Sexo],$B29,DATOS_[Check Periodo Ref.],"Dentro",DATOS_[Check Nº SC Norm],"Sí")</f>
        <v>0</v>
      </c>
      <c r="F29" s="58">
        <f>COUNTIFS(DATOS_[AGRUP. VALOR. PTO.],$B27,DATOS_[Sexo],$B29,DATOS_[Check Periodo Ref.],"Dentro",DATOS_[Check Nº SC Anualiz],"Sí")</f>
        <v>0</v>
      </c>
      <c r="G29" s="58">
        <f>COUNTIFS(DATOS_[AGRUP. VALOR. PTO.],$B27,DATOS_[Sexo],$B29,DATOS_[Check Periodo Ref.],"Dentro",DATOS_[Check Nº SC Norm y Anualiz],"Sí")</f>
        <v>0</v>
      </c>
      <c r="H29" s="58">
        <f>COUNTIFS(DATOS_[AGRUP. VALOR. PTO.],$B27,DATOS_[Sexo],$B29,DATOS_[Check Periodo Ref.],"Dentro",DATOS_[Check Equiparación],"Sí")</f>
        <v>0</v>
      </c>
      <c r="I29" s="100" cm="1">
        <f t="array" ref="I29">IFERROR(
AVERAGE(IF(DATOS_[Sexo]=$B29,IF(DATOS_[[AGRUP. VALOR. PTO.]:[AGRUP. VALOR. PTO.]]=$B27,IF(DATOS_[Check Equiparado]="Sí",IF(DATOS_[Check Periodo Ref.]="Dentro",DATOS_[SALARIO BASE Eq],FALSE))))),
0)</f>
        <v>0</v>
      </c>
      <c r="J29" s="101">
        <f t="array" ref="J29">IFERROR(
(AVERAGE((IF(DATOS_[[Sexo]:[Sexo]]=$B29,IF(DATOS_[[AGRUP. VALOR. PTO.]:[AGRUP. VALOR. PTO.]]=$B27,IF(DATOS_[[Check Periodo Ref.]:[Check Periodo Ref.]]="Dentro",IF(DATOS_[[Check Equiparado]:[Check Equiparado]]="Sí",IF(DATOS!AE$5="Sí",(1/DATOS_[[% anualiz]:[% anualiz]]),1)*IF(DATOS!AE$4="Sí",1/DATOS_[[% normaliz]:[% normaliz]],1)*(DATOS_[Conc.Sal.01])))))))),
0)</f>
        <v>0</v>
      </c>
      <c r="K29" s="101">
        <f t="array" ref="K29">IFERROR(
(AVERAGE((IF(DATOS_[[Sexo]:[Sexo]]=$B29,IF(DATOS_[[AGRUP. VALOR. PTO.]:[AGRUP. VALOR. PTO.]]=$B27,IF(DATOS_[[Check Periodo Ref.]:[Check Periodo Ref.]]="Dentro",IF(DATOS_[[Check Equiparado]:[Check Equiparado]]="Sí",IF(DATOS!AF$5="Sí",(1/DATOS_[[% anualiz]:[% anualiz]]),1)*IF(DATOS!AF$4="Sí",1/DATOS_[[% normaliz]:[% normaliz]],1)*(DATOS_[Conc.Sal.02])))))))),
0)</f>
        <v>0</v>
      </c>
      <c r="L29" s="101">
        <f t="array" ref="L29">IFERROR(
(AVERAGE((IF(DATOS_[[Sexo]:[Sexo]]=$B29,IF(DATOS_[[AGRUP. VALOR. PTO.]:[AGRUP. VALOR. PTO.]]=$B27,IF(DATOS_[[Check Periodo Ref.]:[Check Periodo Ref.]]="Dentro",IF(DATOS_[[Check Equiparado]:[Check Equiparado]]="Sí",IF(DATOS!AG$5="Sí",(1/DATOS_[[% anualiz]:[% anualiz]]),1)*IF(DATOS!AG$4="Sí",1/DATOS_[[% normaliz]:[% normaliz]],1)*(DATOS_[Conc.Sal.03])))))))),
0)</f>
        <v>0</v>
      </c>
      <c r="M29" s="101">
        <f t="array" ref="M29">IFERROR(
(AVERAGE((IF(DATOS_[[Sexo]:[Sexo]]=$B29,IF(DATOS_[[AGRUP. VALOR. PTO.]:[AGRUP. VALOR. PTO.]]=$B27,IF(DATOS_[[Check Periodo Ref.]:[Check Periodo Ref.]]="Dentro",IF(DATOS_[[Check Equiparado]:[Check Equiparado]]="Sí",IF(DATOS!AH$5="Sí",(1/DATOS_[[% anualiz]:[% anualiz]]),1)*IF(DATOS!AH$4="Sí",1/DATOS_[[% normaliz]:[% normaliz]],1)*(DATOS_[Conc.Sal.04])))))))),
0)</f>
        <v>0</v>
      </c>
      <c r="N29" s="101">
        <f t="array" ref="N29">IFERROR(
(AVERAGE((IF(DATOS_[[Sexo]:[Sexo]]=$B29,IF(DATOS_[[AGRUP. VALOR. PTO.]:[AGRUP. VALOR. PTO.]]=$B27,IF(DATOS_[[Check Periodo Ref.]:[Check Periodo Ref.]]="Dentro",IF(DATOS_[[Check Equiparado]:[Check Equiparado]]="Sí",IF(DATOS!AI$5="Sí",(1/DATOS_[[% anualiz]:[% anualiz]]),1)*IF(DATOS!AI$4="Sí",1/DATOS_[[% normaliz]:[% normaliz]],1)*(DATOS_[Conc.Sal.05])))))))),
0)</f>
        <v>0</v>
      </c>
      <c r="O29" s="101">
        <f t="array" ref="O29">IFERROR(
(AVERAGE((IF(DATOS_[[Sexo]:[Sexo]]=$B29,IF(DATOS_[[AGRUP. VALOR. PTO.]:[AGRUP. VALOR. PTO.]]=$B27,IF(DATOS_[[Check Periodo Ref.]:[Check Periodo Ref.]]="Dentro",IF(DATOS_[[Check Equiparado]:[Check Equiparado]]="Sí",IF(DATOS!AJ$5="Sí",(1/DATOS_[[% anualiz]:[% anualiz]]),1)*IF(DATOS!AJ$4="Sí",1/DATOS_[[% normaliz]:[% normaliz]],1)*(DATOS_[Conc.Sal.06])))))))),
0)</f>
        <v>0</v>
      </c>
      <c r="P29" s="101">
        <f t="array" ref="P29">IFERROR(
(AVERAGE((IF(DATOS_[[Sexo]:[Sexo]]=$B29,IF(DATOS_[[AGRUP. VALOR. PTO.]:[AGRUP. VALOR. PTO.]]=$B27,IF(DATOS_[[Check Periodo Ref.]:[Check Periodo Ref.]]="Dentro",IF(DATOS_[[Check Equiparado]:[Check Equiparado]]="Sí",IF(DATOS!AK$5="Sí",(1/DATOS_[[% anualiz]:[% anualiz]]),1)*IF(DATOS!AK$4="Sí",1/DATOS_[[% normaliz]:[% normaliz]],1)*(DATOS_[Conc.Sal.07])))))))),
0)</f>
        <v>0</v>
      </c>
      <c r="Q29" s="101">
        <f t="array" ref="Q29">IFERROR(
(AVERAGE((IF(DATOS_[[Sexo]:[Sexo]]=$B29,IF(DATOS_[[AGRUP. VALOR. PTO.]:[AGRUP. VALOR. PTO.]]=$B27,IF(DATOS_[[Check Periodo Ref.]:[Check Periodo Ref.]]="Dentro",IF(DATOS_[[Check Equiparado]:[Check Equiparado]]="Sí",IF(DATOS!AL$5="Sí",(1/DATOS_[[% anualiz]:[% anualiz]]),1)*IF(DATOS!AL$4="Sí",1/DATOS_[[% normaliz]:[% normaliz]],1)*(DATOS_[Conc.Sal.08])))))))),
0)</f>
        <v>0</v>
      </c>
      <c r="R29" s="101">
        <f t="array" ref="R29">IFERROR(
(AVERAGE((IF(DATOS_[[Sexo]:[Sexo]]=$B29,IF(DATOS_[[AGRUP. VALOR. PTO.]:[AGRUP. VALOR. PTO.]]=$B27,IF(DATOS_[[Check Periodo Ref.]:[Check Periodo Ref.]]="Dentro",IF(DATOS_[[Check Equiparado]:[Check Equiparado]]="Sí",IF(DATOS!AM$5="Sí",(1/DATOS_[[% anualiz]:[% anualiz]]),1)*IF(DATOS!AM$4="Sí",1/DATOS_[[% normaliz]:[% normaliz]],1)*(DATOS_[Conc.Sal.09])))))))),
0)</f>
        <v>0</v>
      </c>
      <c r="S29" s="101">
        <f t="array" ref="S29">IFERROR(
(AVERAGE((IF(DATOS_[[Sexo]:[Sexo]]=$B29,IF(DATOS_[[AGRUP. VALOR. PTO.]:[AGRUP. VALOR. PTO.]]=$B27,IF(DATOS_[[Check Periodo Ref.]:[Check Periodo Ref.]]="Dentro",IF(DATOS_[[Check Equiparado]:[Check Equiparado]]="Sí",IF(DATOS!AN$5="Sí",(1/DATOS_[[% anualiz]:[% anualiz]]),1)*IF(DATOS!AN$4="Sí",1/DATOS_[[% normaliz]:[% normaliz]],1)*(DATOS_[Conc.Sal.10])))))))),
0)</f>
        <v>0</v>
      </c>
      <c r="T29" s="101">
        <f t="array" ref="T29">IFERROR(
(AVERAGE((IF(DATOS_[[Sexo]:[Sexo]]=$B29,IF(DATOS_[[AGRUP. VALOR. PTO.]:[AGRUP. VALOR. PTO.]]=$B27,IF(DATOS_[[Check Periodo Ref.]:[Check Periodo Ref.]]="Dentro",IF(DATOS_[[Check Equiparado]:[Check Equiparado]]="Sí",IF(DATOS!AO$5="Sí",(1/DATOS_[[% anualiz]:[% anualiz]]),1)*IF(DATOS!AO$4="Sí",1/DATOS_[[% normaliz]:[% normaliz]],1)*(DATOS_[Conc.Sal.11])))))))),
0)</f>
        <v>0</v>
      </c>
      <c r="U29" s="101">
        <f t="array" ref="U29">IFERROR(
(AVERAGE((IF(DATOS_[[Sexo]:[Sexo]]=$B29,IF(DATOS_[[AGRUP. VALOR. PTO.]:[AGRUP. VALOR. PTO.]]=$B27,IF(DATOS_[[Check Periodo Ref.]:[Check Periodo Ref.]]="Dentro",IF(DATOS_[[Check Equiparado]:[Check Equiparado]]="Sí",IF(DATOS!AP$5="Sí",(1/DATOS_[[% anualiz]:[% anualiz]]),1)*IF(DATOS!AP$4="Sí",1/DATOS_[[% normaliz]:[% normaliz]],1)*(DATOS_[Conc.Sal.12])))))))),
0)</f>
        <v>0</v>
      </c>
      <c r="V29" s="101">
        <f t="array" ref="V29">IFERROR(
(AVERAGE((IF(DATOS_[[Sexo]:[Sexo]]=$B29,IF(DATOS_[[AGRUP. VALOR. PTO.]:[AGRUP. VALOR. PTO.]]=$B27,IF(DATOS_[[Check Periodo Ref.]:[Check Periodo Ref.]]="Dentro",IF(DATOS_[[Check Equiparado]:[Check Equiparado]]="Sí",IF(DATOS!AQ$5="Sí",(1/DATOS_[[% anualiz]:[% anualiz]]),1)*IF(DATOS!AQ$4="Sí",1/DATOS_[[% normaliz]:[% normaliz]],1)*(DATOS_[Conc.Sal.13])))))))),
0)</f>
        <v>0</v>
      </c>
      <c r="W29" s="101">
        <f t="array" ref="W29">IFERROR(
(AVERAGE((IF(DATOS_[[Sexo]:[Sexo]]=$B29,IF(DATOS_[[AGRUP. VALOR. PTO.]:[AGRUP. VALOR. PTO.]]=$B27,IF(DATOS_[[Check Periodo Ref.]:[Check Periodo Ref.]]="Dentro",IF(DATOS_[[Check Equiparado]:[Check Equiparado]]="Sí",IF(DATOS!AR$5="Sí",(1/DATOS_[[% anualiz]:[% anualiz]]),1)*IF(DATOS!AR$4="Sí",1/DATOS_[[% normaliz]:[% normaliz]],1)*(DATOS_[Conc.Sal.14])))))))),
0)</f>
        <v>0</v>
      </c>
      <c r="X29" s="101">
        <f t="array" ref="X29">IFERROR(
(AVERAGE((IF(DATOS_[[Sexo]:[Sexo]]=$B29,IF(DATOS_[[AGRUP. VALOR. PTO.]:[AGRUP. VALOR. PTO.]]=$B27,IF(DATOS_[[Check Periodo Ref.]:[Check Periodo Ref.]]="Dentro",IF(DATOS_[[Check Equiparado]:[Check Equiparado]]="Sí",IF(DATOS!AS$5="Sí",(1/DATOS_[[% anualiz]:[% anualiz]]),1)*IF(DATOS!AS$4="Sí",1/DATOS_[[% normaliz]:[% normaliz]],1)*(DATOS_[Conc.Sal.15])))))))),
0)</f>
        <v>0</v>
      </c>
      <c r="Y29" s="101">
        <f t="array" ref="Y29">IFERROR(
(AVERAGE((IF(DATOS_[[Sexo]:[Sexo]]=$B29,IF(DATOS_[[AGRUP. VALOR. PTO.]:[AGRUP. VALOR. PTO.]]=$B27,IF(DATOS_[[Check Periodo Ref.]:[Check Periodo Ref.]]="Dentro",IF(DATOS_[[Check Equiparado]:[Check Equiparado]]="Sí",IF(DATOS!AT$5="Sí",(1/DATOS_[[% anualiz]:[% anualiz]]),1)*IF(DATOS!AT$4="Sí",1/DATOS_[[% normaliz]:[% normaliz]],1)*(DATOS_[Conc.Sal.16])))))))),
0)</f>
        <v>0</v>
      </c>
      <c r="Z29" s="101">
        <f t="array" ref="Z29">IFERROR(
(AVERAGE((IF(DATOS_[[Sexo]:[Sexo]]=$B29,IF(DATOS_[[AGRUP. VALOR. PTO.]:[AGRUP. VALOR. PTO.]]=$B27,IF(DATOS_[[Check Periodo Ref.]:[Check Periodo Ref.]]="Dentro",IF(DATOS_[[Check Equiparado]:[Check Equiparado]]="Sí",IF(DATOS!AU$5="Sí",(1/DATOS_[[% anualiz]:[% anualiz]]),1)*IF(DATOS!AU$4="Sí",1/DATOS_[[% normaliz]:[% normaliz]],1)*(DATOS_[Conc.Sal.17])))))))),
0)</f>
        <v>0</v>
      </c>
      <c r="AA29" s="101">
        <f t="array" ref="AA29">IFERROR(
(AVERAGE((IF(DATOS_[[Sexo]:[Sexo]]=$B29,IF(DATOS_[[AGRUP. VALOR. PTO.]:[AGRUP. VALOR. PTO.]]=$B27,IF(DATOS_[[Check Periodo Ref.]:[Check Periodo Ref.]]="Dentro",IF(DATOS_[[Check Equiparado]:[Check Equiparado]]="Sí",IF(DATOS!AV$5="Sí",(1/DATOS_[[% anualiz]:[% anualiz]]),1)*IF(DATOS!AV$4="Sí",1/DATOS_[[% normaliz]:[% normaliz]],1)*(DATOS_[Conc.Sal.18])))))))),
0)</f>
        <v>0</v>
      </c>
      <c r="AB29" s="101">
        <f t="array" ref="AB29">IFERROR(
(AVERAGE((IF(DATOS_[[Sexo]:[Sexo]]=$B29,IF(DATOS_[[AGRUP. VALOR. PTO.]:[AGRUP. VALOR. PTO.]]=$B27,IF(DATOS_[[Check Periodo Ref.]:[Check Periodo Ref.]]="Dentro",IF(DATOS_[[Check Equiparado]:[Check Equiparado]]="Sí",IF(DATOS!AW$5="Sí",(1/DATOS_[[% anualiz]:[% anualiz]]),1)*IF(DATOS!AW$4="Sí",1/DATOS_[[% normaliz]:[% normaliz]],1)*(DATOS_[Conc.Sal.19])))))))),
0)</f>
        <v>0</v>
      </c>
      <c r="AC29" s="101">
        <f t="array" ref="AC29">IFERROR(
(AVERAGE((IF(DATOS_[[Sexo]:[Sexo]]=$B29,IF(DATOS_[[AGRUP. VALOR. PTO.]:[AGRUP. VALOR. PTO.]]=$B27,IF(DATOS_[[Check Periodo Ref.]:[Check Periodo Ref.]]="Dentro",IF(DATOS_[[Check Equiparado]:[Check Equiparado]]="Sí",IF(DATOS!AX$5="Sí",(1/DATOS_[[% anualiz]:[% anualiz]]),1)*IF(DATOS!AX$4="Sí",1/DATOS_[[% normaliz]:[% normaliz]],1)*(DATOS_[Conc.Sal.20])))))))),
0)</f>
        <v>0</v>
      </c>
      <c r="AD29" s="101">
        <f t="array" ref="AD29">IFERROR(
(AVERAGE((IF(DATOS_[[Sexo]:[Sexo]]=$B29,IF(DATOS_[[AGRUP. VALOR. PTO.]:[AGRUP. VALOR. PTO.]]=$B27,IF(DATOS_[[Check Periodo Ref.]:[Check Periodo Ref.]]="Dentro",IF(DATOS_[[Check Equiparado]:[Check Equiparado]]="Sí",IF(DATOS!AY$5="Sí",(1/DATOS_[[% anualiz]:[% anualiz]]),1)*IF(DATOS!AY$4="Sí",1/DATOS_[[% normaliz]:[% normaliz]],1)*(DATOS_[Conc.Sal.21])))))))),
0)</f>
        <v>0</v>
      </c>
      <c r="AE29" s="101">
        <f t="array" ref="AE29">IFERROR(
(AVERAGE((IF(DATOS_[[Sexo]:[Sexo]]=$B29,IF(DATOS_[[AGRUP. VALOR. PTO.]:[AGRUP. VALOR. PTO.]]=$B27,IF(DATOS_[[Check Periodo Ref.]:[Check Periodo Ref.]]="Dentro",IF(DATOS_[[Check Equiparado]:[Check Equiparado]]="Sí",IF(DATOS!AZ$5="Sí",(1/DATOS_[[% anualiz]:[% anualiz]]),1)*IF(DATOS!AZ$4="Sí",1/DATOS_[[% normaliz]:[% normaliz]],1)*(DATOS_[Conc.Sal.22])))))))),
0)</f>
        <v>0</v>
      </c>
      <c r="AF29" s="101">
        <f t="array" ref="AF29">IFERROR(
(AVERAGE((IF(DATOS_[[Sexo]:[Sexo]]=$B29,IF(DATOS_[[AGRUP. VALOR. PTO.]:[AGRUP. VALOR. PTO.]]=$B27,IF(DATOS_[[Check Periodo Ref.]:[Check Periodo Ref.]]="Dentro",IF(DATOS_[[Check Equiparado]:[Check Equiparado]]="Sí",IF(DATOS!BA$5="Sí",(1/DATOS_[[% anualiz]:[% anualiz]]),1)*IF(DATOS!BA$4="Sí",1/DATOS_[[% normaliz]:[% normaliz]],1)*(DATOS_[Conc.Sal.23])))))))),
0)</f>
        <v>0</v>
      </c>
      <c r="AG29" s="101">
        <f t="array" ref="AG29">IFERROR(
(AVERAGE((IF(DATOS_[[Sexo]:[Sexo]]=$B29,IF(DATOS_[[AGRUP. VALOR. PTO.]:[AGRUP. VALOR. PTO.]]=$B27,IF(DATOS_[[Check Periodo Ref.]:[Check Periodo Ref.]]="Dentro",IF(DATOS_[[Check Equiparado]:[Check Equiparado]]="Sí",IF(DATOS!BB$5="Sí",(1/DATOS_[[% anualiz]:[% anualiz]]),1)*IF(DATOS!BB$4="Sí",1/DATOS_[[% normaliz]:[% normaliz]],1)*(DATOS_[Conc.Sal.24])))))))),
0)</f>
        <v>0</v>
      </c>
      <c r="AH29" s="101">
        <f t="array" ref="AH29">IFERROR(
(AVERAGE((IF(DATOS_[[Sexo]:[Sexo]]=$B29,IF(DATOS_[[AGRUP. VALOR. PTO.]:[AGRUP. VALOR. PTO.]]=$B27,IF(DATOS_[[Check Periodo Ref.]:[Check Periodo Ref.]]="Dentro",IF(DATOS_[[Check Equiparado]:[Check Equiparado]]="Sí",IF(DATOS!BC$5="Sí",(1/DATOS_[[% anualiz]:[% anualiz]]),1)*IF(DATOS!BC$4="Sí",1/DATOS_[[% normaliz]:[% normaliz]],1)*(DATOS_[Conc.Sal.25])))))))),
0)</f>
        <v>0</v>
      </c>
      <c r="AI29" s="101">
        <f t="array" ref="AI29">IFERROR(
(AVERAGE((IF(DATOS_[[Sexo]:[Sexo]]=$B29,IF(DATOS_[[AGRUP. VALOR. PTO.]:[AGRUP. VALOR. PTO.]]=$B27,IF(DATOS_[[Check Periodo Ref.]:[Check Periodo Ref.]]="Dentro",IF(DATOS_[[Check Equiparado]:[Check Equiparado]]="Sí",IF(DATOS!BD$5="Sí",(1/DATOS_[[% anualiz]:[% anualiz]]),1)*IF(DATOS!BD$4="Sí",1/DATOS_[[% normaliz]:[% normaliz]],1)*(DATOS_[Conc.Sal.26])))))))),
0)</f>
        <v>0</v>
      </c>
      <c r="AJ29" s="101">
        <f t="array" ref="AJ29">IFERROR(
(AVERAGE((IF(DATOS_[[Sexo]:[Sexo]]=$B29,IF(DATOS_[[AGRUP. VALOR. PTO.]:[AGRUP. VALOR. PTO.]]=$B27,IF(DATOS_[[Check Periodo Ref.]:[Check Periodo Ref.]]="Dentro",IF(DATOS_[[Check Equiparado]:[Check Equiparado]]="Sí",IF(DATOS!BE$5="Sí",(1/DATOS_[[% anualiz]:[% anualiz]]),1)*IF(DATOS!BE$4="Sí",1/DATOS_[[% normaliz]:[% normaliz]],1)*(DATOS_[Conc.Sal.27])))))))),
0)</f>
        <v>0</v>
      </c>
      <c r="AK29" s="101">
        <f t="array" ref="AK29">IFERROR(
(AVERAGE((IF(DATOS_[[Sexo]:[Sexo]]=$B29,IF(DATOS_[[AGRUP. VALOR. PTO.]:[AGRUP. VALOR. PTO.]]=$B27,IF(DATOS_[[Check Periodo Ref.]:[Check Periodo Ref.]]="Dentro",IF(DATOS_[[Check Equiparado]:[Check Equiparado]]="Sí",IF(DATOS!BF$5="Sí",(1/DATOS_[[% anualiz]:[% anualiz]]),1)*IF(DATOS!BF$4="Sí",1/DATOS_[[% normaliz]:[% normaliz]],1)*(DATOS_[Conc.Sal.28])))))))),
0)</f>
        <v>0</v>
      </c>
      <c r="AL29" s="101">
        <f t="array" ref="AL29">IFERROR(
(AVERAGE((IF(DATOS_[[Sexo]:[Sexo]]=$B29,IF(DATOS_[[AGRUP. VALOR. PTO.]:[AGRUP. VALOR. PTO.]]=$B27,IF(DATOS_[[Check Periodo Ref.]:[Check Periodo Ref.]]="Dentro",IF(DATOS_[[Check Equiparado]:[Check Equiparado]]="Sí",IF(DATOS!BG$5="Sí",(1/DATOS_[[% anualiz]:[% anualiz]]),1)*IF(DATOS!BG$4="Sí",1/DATOS_[[% normaliz]:[% normaliz]],1)*(DATOS_[Conc.Sal.29])))))))),
0)</f>
        <v>0</v>
      </c>
      <c r="AM29" s="101">
        <f t="array" ref="AM29">IFERROR(
(AVERAGE((IF(DATOS_[[Sexo]:[Sexo]]=$B29,IF(DATOS_[[AGRUP. VALOR. PTO.]:[AGRUP. VALOR. PTO.]]=$B27,IF(DATOS_[[Check Periodo Ref.]:[Check Periodo Ref.]]="Dentro",IF(DATOS_[[Check Equiparado]:[Check Equiparado]]="Sí",IF(DATOS!BH$5="Sí",(1/DATOS_[[% anualiz]:[% anualiz]]),1)*IF(DATOS!BH$4="Sí",1/DATOS_[[% normaliz]:[% normaliz]],1)*(DATOS_[Conc.Sal.30])))))))),
0)</f>
        <v>0</v>
      </c>
      <c r="AN29" s="102">
        <f t="array" ref="AN29">IFERROR(
AVERAGE(IF(DATOS_[Sexo]=$B29,IF(DATOS_[[AGRUP. VALOR. PTO.]:[AGRUP. VALOR. PTO.]]=$B27,IF(DATOS_[Check Equiparado]="Sí",IF(DATOS_[Check Periodo Ref.]="Dentro",DATOS_[Tot COMPL.SAL Eq],FALSE))))),
0)</f>
        <v>0</v>
      </c>
      <c r="AO29" s="103">
        <f t="array" ref="AO29">IFERROR(
AVERAGE(IF(DATOS_[Sexo]=$B29,IF(DATOS_[[AGRUP. VALOR. PTO.]:[AGRUP. VALOR. PTO.]]=$B27,IF(DATOS_[Check Equiparado]="Sí",IF(DATOS_[Check Periodo Ref.]="Dentro",DATOS_[TOTAL SALARIO Eq],FALSE))))),
0)</f>
        <v>0</v>
      </c>
      <c r="AP29" s="104">
        <f t="array" ref="AP29">IFERROR(
(AVERAGE((IF(DATOS_[[Sexo]:[Sexo]]=$B29,IF(DATOS_[[AGRUP. VALOR. PTO.]:[AGRUP. VALOR. PTO.]]=$B27,IF(DATOS_[[Check Periodo Ref.]:[Check Periodo Ref.]]="Dentro",IF(DATOS_[[Check Equiparado]:[Check Equiparado]]="Sí",IF(DATOS!BI$5="Sí",(1/DATOS_[[% anualiz]:[% anualiz]]),1)*IF(DATOS!BI$4="Sí",1/DATOS_[[% normaliz]:[% normaliz]],1)*(DATOS_[C.Extra.01])))))))),
0)</f>
        <v>0</v>
      </c>
      <c r="AQ29" s="104">
        <f t="array" ref="AQ29">IFERROR(
(AVERAGE((IF(DATOS_[[Sexo]:[Sexo]]=$B29,IF(DATOS_[[AGRUP. VALOR. PTO.]:[AGRUP. VALOR. PTO.]]=$B27,IF(DATOS_[[Check Periodo Ref.]:[Check Periodo Ref.]]="Dentro",IF(DATOS_[[Check Equiparado]:[Check Equiparado]]="Sí",IF(DATOS!BJ$5="Sí",(1/DATOS_[[% anualiz]:[% anualiz]]),1)*IF(DATOS!BJ$4="Sí",1/DATOS_[[% normaliz]:[% normaliz]],1)*(DATOS_[C.Extra.02])))))))),
0)</f>
        <v>0</v>
      </c>
      <c r="AR29" s="104">
        <f t="array" ref="AR29">IFERROR(
(AVERAGE((IF(DATOS_[[Sexo]:[Sexo]]=$B29,IF(DATOS_[[AGRUP. VALOR. PTO.]:[AGRUP. VALOR. PTO.]]=$B27,IF(DATOS_[[Check Periodo Ref.]:[Check Periodo Ref.]]="Dentro",IF(DATOS_[[Check Equiparado]:[Check Equiparado]]="Sí",IF(DATOS!BK$5="Sí",(1/DATOS_[[% anualiz]:[% anualiz]]),1)*IF(DATOS!BK$4="Sí",1/DATOS_[[% normaliz]:[% normaliz]],1)*(DATOS_[C.Extra.03])))))))),
0)</f>
        <v>0</v>
      </c>
      <c r="AS29" s="104">
        <f t="array" ref="AS29">IFERROR(
(AVERAGE((IF(DATOS_[[Sexo]:[Sexo]]=$B29,IF(DATOS_[[AGRUP. VALOR. PTO.]:[AGRUP. VALOR. PTO.]]=$B27,IF(DATOS_[[Check Periodo Ref.]:[Check Periodo Ref.]]="Dentro",IF(DATOS_[[Check Equiparado]:[Check Equiparado]]="Sí",IF(DATOS!BL$5="Sí",(1/DATOS_[[% anualiz]:[% anualiz]]),1)*IF(DATOS!BL$4="Sí",1/DATOS_[[% normaliz]:[% normaliz]],1)*(DATOS_[C.Extra.04])))))))),
0)</f>
        <v>0</v>
      </c>
      <c r="AT29" s="104">
        <f t="array" ref="AT29">IFERROR(
(AVERAGE((IF(DATOS_[[Sexo]:[Sexo]]=$B29,IF(DATOS_[[AGRUP. VALOR. PTO.]:[AGRUP. VALOR. PTO.]]=$B27,IF(DATOS_[[Check Periodo Ref.]:[Check Periodo Ref.]]="Dentro",IF(DATOS_[[Check Equiparado]:[Check Equiparado]]="Sí",IF(DATOS!BM$5="Sí",(1/DATOS_[[% anualiz]:[% anualiz]]),1)*IF(DATOS!BM$4="Sí",1/DATOS_[[% normaliz]:[% normaliz]],1)*(DATOS_[C.Extra.05])))))))),
0)</f>
        <v>0</v>
      </c>
      <c r="AU29" s="105">
        <f t="array" ref="AU29">IFERROR(
AVERAGE(IF(DATOS_[Sexo]=$B29,IF(DATOS_[[AGRUP. VALOR. PTO.]:[AGRUP. VALOR. PTO.]]=$B27,IF(DATOS_[Check Equiparado]="Sí",IF(DATOS_[Check Periodo Ref.]="Dentro",DATOS_[Tot Extrasalarial Eq],FALSE))))),
0)</f>
        <v>0</v>
      </c>
      <c r="AV29" s="106">
        <f t="array" ref="AV29">IFERROR(
AVERAGE(IF(DATOS_[Sexo]=$B29,IF(DATOS_[[AGRUP. VALOR. PTO.]:[AGRUP. VALOR. PTO.]]=$B27,IF(DATOS_[Check Equiparado]="Sí",IF(DATOS_[Check Periodo Ref.]="Dentro",DATOS_[TOTAL Retrib Eq],FALSE))))),
0)</f>
        <v>0</v>
      </c>
    </row>
    <row r="30" spans="1:48" ht="17.25" thickBot="1" x14ac:dyDescent="0.35">
      <c r="A30" s="53" t="str">
        <f t="shared" ref="A30" si="23">+A31</f>
        <v>[ocultar]</v>
      </c>
      <c r="B30" s="62" t="s">
        <v>303</v>
      </c>
      <c r="C30" s="99"/>
      <c r="D30" s="63"/>
      <c r="E30" s="63"/>
      <c r="F30" s="63"/>
      <c r="G30" s="63"/>
      <c r="H30" s="63"/>
      <c r="I30" s="129" t="str">
        <f t="shared" ref="I30:AV30" si="24">IFERROR((I31-I32)/I31,"")</f>
        <v/>
      </c>
      <c r="J30" s="130" t="str">
        <f t="shared" si="24"/>
        <v/>
      </c>
      <c r="K30" s="131" t="str">
        <f t="shared" si="24"/>
        <v/>
      </c>
      <c r="L30" s="131" t="str">
        <f t="shared" si="24"/>
        <v/>
      </c>
      <c r="M30" s="131" t="str">
        <f t="shared" si="24"/>
        <v/>
      </c>
      <c r="N30" s="132" t="str">
        <f t="shared" si="24"/>
        <v/>
      </c>
      <c r="O30" s="133" t="str">
        <f t="shared" si="24"/>
        <v/>
      </c>
      <c r="P30" s="133" t="str">
        <f t="shared" si="24"/>
        <v/>
      </c>
      <c r="Q30" s="133" t="str">
        <f t="shared" si="24"/>
        <v/>
      </c>
      <c r="R30" s="133" t="str">
        <f t="shared" si="24"/>
        <v/>
      </c>
      <c r="S30" s="133" t="str">
        <f t="shared" si="24"/>
        <v/>
      </c>
      <c r="T30" s="133" t="str">
        <f t="shared" si="24"/>
        <v/>
      </c>
      <c r="U30" s="133" t="str">
        <f t="shared" si="24"/>
        <v/>
      </c>
      <c r="V30" s="133" t="str">
        <f t="shared" si="24"/>
        <v/>
      </c>
      <c r="W30" s="133" t="str">
        <f t="shared" si="24"/>
        <v/>
      </c>
      <c r="X30" s="133" t="str">
        <f t="shared" si="24"/>
        <v/>
      </c>
      <c r="Y30" s="133" t="str">
        <f t="shared" si="24"/>
        <v/>
      </c>
      <c r="Z30" s="132" t="str">
        <f t="shared" si="24"/>
        <v/>
      </c>
      <c r="AA30" s="132" t="str">
        <f t="shared" si="24"/>
        <v/>
      </c>
      <c r="AB30" s="132" t="str">
        <f t="shared" si="24"/>
        <v/>
      </c>
      <c r="AC30" s="132" t="str">
        <f t="shared" si="24"/>
        <v/>
      </c>
      <c r="AD30" s="132" t="str">
        <f t="shared" si="24"/>
        <v/>
      </c>
      <c r="AE30" s="132" t="str">
        <f t="shared" si="24"/>
        <v/>
      </c>
      <c r="AF30" s="132" t="str">
        <f t="shared" si="24"/>
        <v/>
      </c>
      <c r="AG30" s="132" t="str">
        <f t="shared" si="24"/>
        <v/>
      </c>
      <c r="AH30" s="132" t="str">
        <f t="shared" si="24"/>
        <v/>
      </c>
      <c r="AI30" s="132" t="str">
        <f t="shared" si="24"/>
        <v/>
      </c>
      <c r="AJ30" s="132" t="str">
        <f t="shared" si="24"/>
        <v/>
      </c>
      <c r="AK30" s="132" t="str">
        <f t="shared" si="24"/>
        <v/>
      </c>
      <c r="AL30" s="132" t="str">
        <f t="shared" si="24"/>
        <v/>
      </c>
      <c r="AM30" s="132" t="str">
        <f t="shared" si="24"/>
        <v/>
      </c>
      <c r="AN30" s="134" t="str">
        <f t="shared" si="24"/>
        <v/>
      </c>
      <c r="AO30" s="138" t="str">
        <f t="shared" si="24"/>
        <v/>
      </c>
      <c r="AP30" s="135" t="str">
        <f t="shared" si="24"/>
        <v/>
      </c>
      <c r="AQ30" s="135" t="str">
        <f t="shared" si="24"/>
        <v/>
      </c>
      <c r="AR30" s="135" t="str">
        <f t="shared" si="24"/>
        <v/>
      </c>
      <c r="AS30" s="135" t="str">
        <f t="shared" si="24"/>
        <v/>
      </c>
      <c r="AT30" s="135" t="str">
        <f t="shared" si="24"/>
        <v/>
      </c>
      <c r="AU30" s="136" t="str">
        <f t="shared" si="24"/>
        <v/>
      </c>
      <c r="AV30" s="137" t="str">
        <f t="shared" si="24"/>
        <v/>
      </c>
    </row>
    <row r="31" spans="1:48" x14ac:dyDescent="0.3">
      <c r="A31" s="53" t="str">
        <f t="shared" ref="A31" si="25">+IF(C31+C32=0,"[ocultar]","")</f>
        <v>[ocultar]</v>
      </c>
      <c r="B31" s="57" t="s">
        <v>162</v>
      </c>
      <c r="C31" s="56">
        <f t="array" ref="C31">SUM(IF($B31=DATOS_[Sexo],
IF($B30=DATOS_[AGRUP. VALOR. PTO.],
IF("Dentro"=DATOS_[Check Periodo Ref.],
1/(COUNTIFS(DATOS_[Sexo],$B31,DATOS_[AGRUP. VALOR. PTO.],$B30,DATOS_[Check Periodo Ref.],"Dentro",DATOS_[id],DATOS_[id]))))))</f>
        <v>0</v>
      </c>
      <c r="D31" s="58">
        <f>COUNTIFS(DATOS_[AGRUP. VALOR. PTO.],$B30,DATOS_[Sexo],$B31,DATOS_[Check Periodo Ref.],"Dentro")</f>
        <v>0</v>
      </c>
      <c r="E31" s="58">
        <f>COUNTIFS(DATOS_[AGRUP. VALOR. PTO.],$B30,DATOS_[Sexo],$B31,DATOS_[Check Periodo Ref.],"Dentro",DATOS_[Check Nº SC Norm],"Sí")</f>
        <v>0</v>
      </c>
      <c r="F31" s="58">
        <f>COUNTIFS(DATOS_[AGRUP. VALOR. PTO.],$B30,DATOS_[Sexo],$B31,DATOS_[Check Periodo Ref.],"Dentro",DATOS_[Check Nº SC Anualiz],"Sí")</f>
        <v>0</v>
      </c>
      <c r="G31" s="58">
        <f>COUNTIFS(DATOS_[AGRUP. VALOR. PTO.],$B30,DATOS_[Sexo],$B31,DATOS_[Check Periodo Ref.],"Dentro",DATOS_[Check Nº SC Norm y Anualiz],"Sí")</f>
        <v>0</v>
      </c>
      <c r="H31" s="58">
        <f>COUNTIFS(DATOS_[AGRUP. VALOR. PTO.],$B30,DATOS_[Sexo],$B31,DATOS_[Check Periodo Ref.],"Dentro",DATOS_[Check Equiparación],"Sí")</f>
        <v>0</v>
      </c>
      <c r="I31" s="100">
        <f t="array" ref="I31">IFERROR(
AVERAGE(IF(DATOS_[Sexo]=$B31,IF(DATOS_[[AGRUP. VALOR. PTO.]:[AGRUP. VALOR. PTO.]]=$B30,IF(DATOS_[Check Equiparado]="Sí",IF(DATOS_[Check Periodo Ref.]="Dentro",DATOS_[SALARIO BASE Eq],FALSE))))),
0)</f>
        <v>0</v>
      </c>
      <c r="J31" s="101">
        <f t="array" ref="J31">IFERROR(
(AVERAGE((IF(DATOS_[[Sexo]:[Sexo]]=$B31,IF(DATOS_[[AGRUP. VALOR. PTO.]:[AGRUP. VALOR. PTO.]]=$B30,IF(DATOS_[[Check Periodo Ref.]:[Check Periodo Ref.]]="Dentro",IF(DATOS_[[Check Equiparado]:[Check Equiparado]]="Sí",IF(DATOS!AE$5="Sí",(1/DATOS_[[% anualiz]:[% anualiz]]),1)*IF(DATOS!AE$4="Sí",1/DATOS_[[% normaliz]:[% normaliz]],1)*(DATOS_[Conc.Sal.01])))))))),
0)</f>
        <v>0</v>
      </c>
      <c r="K31" s="101">
        <f t="array" ref="K31">IFERROR(
(AVERAGE((IF(DATOS_[[Sexo]:[Sexo]]=$B31,IF(DATOS_[[AGRUP. VALOR. PTO.]:[AGRUP. VALOR. PTO.]]=$B30,IF(DATOS_[[Check Periodo Ref.]:[Check Periodo Ref.]]="Dentro",IF(DATOS_[[Check Equiparado]:[Check Equiparado]]="Sí",IF(DATOS!AF$5="Sí",(1/DATOS_[[% anualiz]:[% anualiz]]),1)*IF(DATOS!AF$4="Sí",1/DATOS_[[% normaliz]:[% normaliz]],1)*(DATOS_[Conc.Sal.02])))))))),
0)</f>
        <v>0</v>
      </c>
      <c r="L31" s="101">
        <f t="array" ref="L31">IFERROR(
(AVERAGE((IF(DATOS_[[Sexo]:[Sexo]]=$B31,IF(DATOS_[[AGRUP. VALOR. PTO.]:[AGRUP. VALOR. PTO.]]=$B30,IF(DATOS_[[Check Periodo Ref.]:[Check Periodo Ref.]]="Dentro",IF(DATOS_[[Check Equiparado]:[Check Equiparado]]="Sí",IF(DATOS!AG$5="Sí",(1/DATOS_[[% anualiz]:[% anualiz]]),1)*IF(DATOS!AG$4="Sí",1/DATOS_[[% normaliz]:[% normaliz]],1)*(DATOS_[Conc.Sal.03])))))))),
0)</f>
        <v>0</v>
      </c>
      <c r="M31" s="101">
        <f t="array" ref="M31">IFERROR(
(AVERAGE((IF(DATOS_[[Sexo]:[Sexo]]=$B31,IF(DATOS_[[AGRUP. VALOR. PTO.]:[AGRUP. VALOR. PTO.]]=$B30,IF(DATOS_[[Check Periodo Ref.]:[Check Periodo Ref.]]="Dentro",IF(DATOS_[[Check Equiparado]:[Check Equiparado]]="Sí",IF(DATOS!AH$5="Sí",(1/DATOS_[[% anualiz]:[% anualiz]]),1)*IF(DATOS!AH$4="Sí",1/DATOS_[[% normaliz]:[% normaliz]],1)*(DATOS_[Conc.Sal.04])))))))),
0)</f>
        <v>0</v>
      </c>
      <c r="N31" s="101">
        <f t="array" ref="N31">IFERROR(
(AVERAGE((IF(DATOS_[[Sexo]:[Sexo]]=$B31,IF(DATOS_[[AGRUP. VALOR. PTO.]:[AGRUP. VALOR. PTO.]]=$B30,IF(DATOS_[[Check Periodo Ref.]:[Check Periodo Ref.]]="Dentro",IF(DATOS_[[Check Equiparado]:[Check Equiparado]]="Sí",IF(DATOS!AI$5="Sí",(1/DATOS_[[% anualiz]:[% anualiz]]),1)*IF(DATOS!AI$4="Sí",1/DATOS_[[% normaliz]:[% normaliz]],1)*(DATOS_[Conc.Sal.05])))))))),
0)</f>
        <v>0</v>
      </c>
      <c r="O31" s="101">
        <f t="array" ref="O31">IFERROR(
(AVERAGE((IF(DATOS_[[Sexo]:[Sexo]]=$B31,IF(DATOS_[[AGRUP. VALOR. PTO.]:[AGRUP. VALOR. PTO.]]=$B30,IF(DATOS_[[Check Periodo Ref.]:[Check Periodo Ref.]]="Dentro",IF(DATOS_[[Check Equiparado]:[Check Equiparado]]="Sí",IF(DATOS!AJ$5="Sí",(1/DATOS_[[% anualiz]:[% anualiz]]),1)*IF(DATOS!AJ$4="Sí",1/DATOS_[[% normaliz]:[% normaliz]],1)*(DATOS_[Conc.Sal.06])))))))),
0)</f>
        <v>0</v>
      </c>
      <c r="P31" s="101">
        <f t="array" ref="P31">IFERROR(
(AVERAGE((IF(DATOS_[[Sexo]:[Sexo]]=$B31,IF(DATOS_[[AGRUP. VALOR. PTO.]:[AGRUP. VALOR. PTO.]]=$B30,IF(DATOS_[[Check Periodo Ref.]:[Check Periodo Ref.]]="Dentro",IF(DATOS_[[Check Equiparado]:[Check Equiparado]]="Sí",IF(DATOS!AK$5="Sí",(1/DATOS_[[% anualiz]:[% anualiz]]),1)*IF(DATOS!AK$4="Sí",1/DATOS_[[% normaliz]:[% normaliz]],1)*(DATOS_[Conc.Sal.07])))))))),
0)</f>
        <v>0</v>
      </c>
      <c r="Q31" s="101">
        <f t="array" ref="Q31">IFERROR(
(AVERAGE((IF(DATOS_[[Sexo]:[Sexo]]=$B31,IF(DATOS_[[AGRUP. VALOR. PTO.]:[AGRUP. VALOR. PTO.]]=$B30,IF(DATOS_[[Check Periodo Ref.]:[Check Periodo Ref.]]="Dentro",IF(DATOS_[[Check Equiparado]:[Check Equiparado]]="Sí",IF(DATOS!AL$5="Sí",(1/DATOS_[[% anualiz]:[% anualiz]]),1)*IF(DATOS!AL$4="Sí",1/DATOS_[[% normaliz]:[% normaliz]],1)*(DATOS_[Conc.Sal.08])))))))),
0)</f>
        <v>0</v>
      </c>
      <c r="R31" s="101">
        <f t="array" ref="R31">IFERROR(
(AVERAGE((IF(DATOS_[[Sexo]:[Sexo]]=$B31,IF(DATOS_[[AGRUP. VALOR. PTO.]:[AGRUP. VALOR. PTO.]]=$B30,IF(DATOS_[[Check Periodo Ref.]:[Check Periodo Ref.]]="Dentro",IF(DATOS_[[Check Equiparado]:[Check Equiparado]]="Sí",IF(DATOS!AM$5="Sí",(1/DATOS_[[% anualiz]:[% anualiz]]),1)*IF(DATOS!AM$4="Sí",1/DATOS_[[% normaliz]:[% normaliz]],1)*(DATOS_[Conc.Sal.09])))))))),
0)</f>
        <v>0</v>
      </c>
      <c r="S31" s="101">
        <f t="array" ref="S31">IFERROR(
(AVERAGE((IF(DATOS_[[Sexo]:[Sexo]]=$B31,IF(DATOS_[[AGRUP. VALOR. PTO.]:[AGRUP. VALOR. PTO.]]=$B30,IF(DATOS_[[Check Periodo Ref.]:[Check Periodo Ref.]]="Dentro",IF(DATOS_[[Check Equiparado]:[Check Equiparado]]="Sí",IF(DATOS!AN$5="Sí",(1/DATOS_[[% anualiz]:[% anualiz]]),1)*IF(DATOS!AN$4="Sí",1/DATOS_[[% normaliz]:[% normaliz]],1)*(DATOS_[Conc.Sal.10])))))))),
0)</f>
        <v>0</v>
      </c>
      <c r="T31" s="101">
        <f t="array" ref="T31">IFERROR(
(AVERAGE((IF(DATOS_[[Sexo]:[Sexo]]=$B31,IF(DATOS_[[AGRUP. VALOR. PTO.]:[AGRUP. VALOR. PTO.]]=$B30,IF(DATOS_[[Check Periodo Ref.]:[Check Periodo Ref.]]="Dentro",IF(DATOS_[[Check Equiparado]:[Check Equiparado]]="Sí",IF(DATOS!AO$5="Sí",(1/DATOS_[[% anualiz]:[% anualiz]]),1)*IF(DATOS!AO$4="Sí",1/DATOS_[[% normaliz]:[% normaliz]],1)*(DATOS_[Conc.Sal.11])))))))),
0)</f>
        <v>0</v>
      </c>
      <c r="U31" s="101">
        <f t="array" ref="U31">IFERROR(
(AVERAGE((IF(DATOS_[[Sexo]:[Sexo]]=$B31,IF(DATOS_[[AGRUP. VALOR. PTO.]:[AGRUP. VALOR. PTO.]]=$B30,IF(DATOS_[[Check Periodo Ref.]:[Check Periodo Ref.]]="Dentro",IF(DATOS_[[Check Equiparado]:[Check Equiparado]]="Sí",IF(DATOS!AP$5="Sí",(1/DATOS_[[% anualiz]:[% anualiz]]),1)*IF(DATOS!AP$4="Sí",1/DATOS_[[% normaliz]:[% normaliz]],1)*(DATOS_[Conc.Sal.12])))))))),
0)</f>
        <v>0</v>
      </c>
      <c r="V31" s="101">
        <f t="array" ref="V31">IFERROR(
(AVERAGE((IF(DATOS_[[Sexo]:[Sexo]]=$B31,IF(DATOS_[[AGRUP. VALOR. PTO.]:[AGRUP. VALOR. PTO.]]=$B30,IF(DATOS_[[Check Periodo Ref.]:[Check Periodo Ref.]]="Dentro",IF(DATOS_[[Check Equiparado]:[Check Equiparado]]="Sí",IF(DATOS!AQ$5="Sí",(1/DATOS_[[% anualiz]:[% anualiz]]),1)*IF(DATOS!AQ$4="Sí",1/DATOS_[[% normaliz]:[% normaliz]],1)*(DATOS_[Conc.Sal.13])))))))),
0)</f>
        <v>0</v>
      </c>
      <c r="W31" s="101">
        <f t="array" ref="W31">IFERROR(
(AVERAGE((IF(DATOS_[[Sexo]:[Sexo]]=$B31,IF(DATOS_[[AGRUP. VALOR. PTO.]:[AGRUP. VALOR. PTO.]]=$B30,IF(DATOS_[[Check Periodo Ref.]:[Check Periodo Ref.]]="Dentro",IF(DATOS_[[Check Equiparado]:[Check Equiparado]]="Sí",IF(DATOS!AR$5="Sí",(1/DATOS_[[% anualiz]:[% anualiz]]),1)*IF(DATOS!AR$4="Sí",1/DATOS_[[% normaliz]:[% normaliz]],1)*(DATOS_[Conc.Sal.14])))))))),
0)</f>
        <v>0</v>
      </c>
      <c r="X31" s="101">
        <f t="array" ref="X31">IFERROR(
(AVERAGE((IF(DATOS_[[Sexo]:[Sexo]]=$B31,IF(DATOS_[[AGRUP. VALOR. PTO.]:[AGRUP. VALOR. PTO.]]=$B30,IF(DATOS_[[Check Periodo Ref.]:[Check Periodo Ref.]]="Dentro",IF(DATOS_[[Check Equiparado]:[Check Equiparado]]="Sí",IF(DATOS!AS$5="Sí",(1/DATOS_[[% anualiz]:[% anualiz]]),1)*IF(DATOS!AS$4="Sí",1/DATOS_[[% normaliz]:[% normaliz]],1)*(DATOS_[Conc.Sal.15])))))))),
0)</f>
        <v>0</v>
      </c>
      <c r="Y31" s="101">
        <f t="array" ref="Y31">IFERROR(
(AVERAGE((IF(DATOS_[[Sexo]:[Sexo]]=$B31,IF(DATOS_[[AGRUP. VALOR. PTO.]:[AGRUP. VALOR. PTO.]]=$B30,IF(DATOS_[[Check Periodo Ref.]:[Check Periodo Ref.]]="Dentro",IF(DATOS_[[Check Equiparado]:[Check Equiparado]]="Sí",IF(DATOS!AT$5="Sí",(1/DATOS_[[% anualiz]:[% anualiz]]),1)*IF(DATOS!AT$4="Sí",1/DATOS_[[% normaliz]:[% normaliz]],1)*(DATOS_[Conc.Sal.16])))))))),
0)</f>
        <v>0</v>
      </c>
      <c r="Z31" s="101">
        <f t="array" ref="Z31">IFERROR(
(AVERAGE((IF(DATOS_[[Sexo]:[Sexo]]=$B31,IF(DATOS_[[AGRUP. VALOR. PTO.]:[AGRUP. VALOR. PTO.]]=$B30,IF(DATOS_[[Check Periodo Ref.]:[Check Periodo Ref.]]="Dentro",IF(DATOS_[[Check Equiparado]:[Check Equiparado]]="Sí",IF(DATOS!AU$5="Sí",(1/DATOS_[[% anualiz]:[% anualiz]]),1)*IF(DATOS!AU$4="Sí",1/DATOS_[[% normaliz]:[% normaliz]],1)*(DATOS_[Conc.Sal.17])))))))),
0)</f>
        <v>0</v>
      </c>
      <c r="AA31" s="101">
        <f t="array" ref="AA31">IFERROR(
(AVERAGE((IF(DATOS_[[Sexo]:[Sexo]]=$B31,IF(DATOS_[[AGRUP. VALOR. PTO.]:[AGRUP. VALOR. PTO.]]=$B30,IF(DATOS_[[Check Periodo Ref.]:[Check Periodo Ref.]]="Dentro",IF(DATOS_[[Check Equiparado]:[Check Equiparado]]="Sí",IF(DATOS!AV$5="Sí",(1/DATOS_[[% anualiz]:[% anualiz]]),1)*IF(DATOS!AV$4="Sí",1/DATOS_[[% normaliz]:[% normaliz]],1)*(DATOS_[Conc.Sal.18])))))))),
0)</f>
        <v>0</v>
      </c>
      <c r="AB31" s="101">
        <f t="array" ref="AB31">IFERROR(
(AVERAGE((IF(DATOS_[[Sexo]:[Sexo]]=$B31,IF(DATOS_[[AGRUP. VALOR. PTO.]:[AGRUP. VALOR. PTO.]]=$B30,IF(DATOS_[[Check Periodo Ref.]:[Check Periodo Ref.]]="Dentro",IF(DATOS_[[Check Equiparado]:[Check Equiparado]]="Sí",IF(DATOS!AW$5="Sí",(1/DATOS_[[% anualiz]:[% anualiz]]),1)*IF(DATOS!AW$4="Sí",1/DATOS_[[% normaliz]:[% normaliz]],1)*(DATOS_[Conc.Sal.19])))))))),
0)</f>
        <v>0</v>
      </c>
      <c r="AC31" s="101">
        <f t="array" ref="AC31">IFERROR(
(AVERAGE((IF(DATOS_[[Sexo]:[Sexo]]=$B31,IF(DATOS_[[AGRUP. VALOR. PTO.]:[AGRUP. VALOR. PTO.]]=$B30,IF(DATOS_[[Check Periodo Ref.]:[Check Periodo Ref.]]="Dentro",IF(DATOS_[[Check Equiparado]:[Check Equiparado]]="Sí",IF(DATOS!AX$5="Sí",(1/DATOS_[[% anualiz]:[% anualiz]]),1)*IF(DATOS!AX$4="Sí",1/DATOS_[[% normaliz]:[% normaliz]],1)*(DATOS_[Conc.Sal.20])))))))),
0)</f>
        <v>0</v>
      </c>
      <c r="AD31" s="101">
        <f t="array" ref="AD31">IFERROR(
(AVERAGE((IF(DATOS_[[Sexo]:[Sexo]]=$B31,IF(DATOS_[[AGRUP. VALOR. PTO.]:[AGRUP. VALOR. PTO.]]=$B30,IF(DATOS_[[Check Periodo Ref.]:[Check Periodo Ref.]]="Dentro",IF(DATOS_[[Check Equiparado]:[Check Equiparado]]="Sí",IF(DATOS!AY$5="Sí",(1/DATOS_[[% anualiz]:[% anualiz]]),1)*IF(DATOS!AY$4="Sí",1/DATOS_[[% normaliz]:[% normaliz]],1)*(DATOS_[Conc.Sal.21])))))))),
0)</f>
        <v>0</v>
      </c>
      <c r="AE31" s="101">
        <f t="array" ref="AE31">IFERROR(
(AVERAGE((IF(DATOS_[[Sexo]:[Sexo]]=$B31,IF(DATOS_[[AGRUP. VALOR. PTO.]:[AGRUP. VALOR. PTO.]]=$B30,IF(DATOS_[[Check Periodo Ref.]:[Check Periodo Ref.]]="Dentro",IF(DATOS_[[Check Equiparado]:[Check Equiparado]]="Sí",IF(DATOS!AZ$5="Sí",(1/DATOS_[[% anualiz]:[% anualiz]]),1)*IF(DATOS!AZ$4="Sí",1/DATOS_[[% normaliz]:[% normaliz]],1)*(DATOS_[Conc.Sal.22])))))))),
0)</f>
        <v>0</v>
      </c>
      <c r="AF31" s="101">
        <f t="array" ref="AF31">IFERROR(
(AVERAGE((IF(DATOS_[[Sexo]:[Sexo]]=$B31,IF(DATOS_[[AGRUP. VALOR. PTO.]:[AGRUP. VALOR. PTO.]]=$B30,IF(DATOS_[[Check Periodo Ref.]:[Check Periodo Ref.]]="Dentro",IF(DATOS_[[Check Equiparado]:[Check Equiparado]]="Sí",IF(DATOS!BA$5="Sí",(1/DATOS_[[% anualiz]:[% anualiz]]),1)*IF(DATOS!BA$4="Sí",1/DATOS_[[% normaliz]:[% normaliz]],1)*(DATOS_[Conc.Sal.23])))))))),
0)</f>
        <v>0</v>
      </c>
      <c r="AG31" s="101">
        <f t="array" ref="AG31">IFERROR(
(AVERAGE((IF(DATOS_[[Sexo]:[Sexo]]=$B31,IF(DATOS_[[AGRUP. VALOR. PTO.]:[AGRUP. VALOR. PTO.]]=$B30,IF(DATOS_[[Check Periodo Ref.]:[Check Periodo Ref.]]="Dentro",IF(DATOS_[[Check Equiparado]:[Check Equiparado]]="Sí",IF(DATOS!BB$5="Sí",(1/DATOS_[[% anualiz]:[% anualiz]]),1)*IF(DATOS!BB$4="Sí",1/DATOS_[[% normaliz]:[% normaliz]],1)*(DATOS_[Conc.Sal.24])))))))),
0)</f>
        <v>0</v>
      </c>
      <c r="AH31" s="101">
        <f t="array" ref="AH31">IFERROR(
(AVERAGE((IF(DATOS_[[Sexo]:[Sexo]]=$B31,IF(DATOS_[[AGRUP. VALOR. PTO.]:[AGRUP. VALOR. PTO.]]=$B30,IF(DATOS_[[Check Periodo Ref.]:[Check Periodo Ref.]]="Dentro",IF(DATOS_[[Check Equiparado]:[Check Equiparado]]="Sí",IF(DATOS!BC$5="Sí",(1/DATOS_[[% anualiz]:[% anualiz]]),1)*IF(DATOS!BC$4="Sí",1/DATOS_[[% normaliz]:[% normaliz]],1)*(DATOS_[Conc.Sal.25])))))))),
0)</f>
        <v>0</v>
      </c>
      <c r="AI31" s="101">
        <f t="array" ref="AI31">IFERROR(
(AVERAGE((IF(DATOS_[[Sexo]:[Sexo]]=$B31,IF(DATOS_[[AGRUP. VALOR. PTO.]:[AGRUP. VALOR. PTO.]]=$B30,IF(DATOS_[[Check Periodo Ref.]:[Check Periodo Ref.]]="Dentro",IF(DATOS_[[Check Equiparado]:[Check Equiparado]]="Sí",IF(DATOS!BD$5="Sí",(1/DATOS_[[% anualiz]:[% anualiz]]),1)*IF(DATOS!BD$4="Sí",1/DATOS_[[% normaliz]:[% normaliz]],1)*(DATOS_[Conc.Sal.26])))))))),
0)</f>
        <v>0</v>
      </c>
      <c r="AJ31" s="101">
        <f t="array" ref="AJ31">IFERROR(
(AVERAGE((IF(DATOS_[[Sexo]:[Sexo]]=$B31,IF(DATOS_[[AGRUP. VALOR. PTO.]:[AGRUP. VALOR. PTO.]]=$B30,IF(DATOS_[[Check Periodo Ref.]:[Check Periodo Ref.]]="Dentro",IF(DATOS_[[Check Equiparado]:[Check Equiparado]]="Sí",IF(DATOS!BE$5="Sí",(1/DATOS_[[% anualiz]:[% anualiz]]),1)*IF(DATOS!BE$4="Sí",1/DATOS_[[% normaliz]:[% normaliz]],1)*(DATOS_[Conc.Sal.27])))))))),
0)</f>
        <v>0</v>
      </c>
      <c r="AK31" s="101">
        <f t="array" ref="AK31">IFERROR(
(AVERAGE((IF(DATOS_[[Sexo]:[Sexo]]=$B31,IF(DATOS_[[AGRUP. VALOR. PTO.]:[AGRUP. VALOR. PTO.]]=$B30,IF(DATOS_[[Check Periodo Ref.]:[Check Periodo Ref.]]="Dentro",IF(DATOS_[[Check Equiparado]:[Check Equiparado]]="Sí",IF(DATOS!BF$5="Sí",(1/DATOS_[[% anualiz]:[% anualiz]]),1)*IF(DATOS!BF$4="Sí",1/DATOS_[[% normaliz]:[% normaliz]],1)*(DATOS_[Conc.Sal.28])))))))),
0)</f>
        <v>0</v>
      </c>
      <c r="AL31" s="101">
        <f t="array" ref="AL31">IFERROR(
(AVERAGE((IF(DATOS_[[Sexo]:[Sexo]]=$B31,IF(DATOS_[[AGRUP. VALOR. PTO.]:[AGRUP. VALOR. PTO.]]=$B30,IF(DATOS_[[Check Periodo Ref.]:[Check Periodo Ref.]]="Dentro",IF(DATOS_[[Check Equiparado]:[Check Equiparado]]="Sí",IF(DATOS!BG$5="Sí",(1/DATOS_[[% anualiz]:[% anualiz]]),1)*IF(DATOS!BG$4="Sí",1/DATOS_[[% normaliz]:[% normaliz]],1)*(DATOS_[Conc.Sal.29])))))))),
0)</f>
        <v>0</v>
      </c>
      <c r="AM31" s="101">
        <f t="array" ref="AM31">IFERROR(
(AVERAGE((IF(DATOS_[[Sexo]:[Sexo]]=$B31,IF(DATOS_[[AGRUP. VALOR. PTO.]:[AGRUP. VALOR. PTO.]]=$B30,IF(DATOS_[[Check Periodo Ref.]:[Check Periodo Ref.]]="Dentro",IF(DATOS_[[Check Equiparado]:[Check Equiparado]]="Sí",IF(DATOS!BH$5="Sí",(1/DATOS_[[% anualiz]:[% anualiz]]),1)*IF(DATOS!BH$4="Sí",1/DATOS_[[% normaliz]:[% normaliz]],1)*(DATOS_[Conc.Sal.30])))))))),
0)</f>
        <v>0</v>
      </c>
      <c r="AN31" s="102">
        <f t="array" ref="AN31">IFERROR(
AVERAGE(IF(DATOS_[Sexo]=$B31,IF(DATOS_[[AGRUP. VALOR. PTO.]:[AGRUP. VALOR. PTO.]]=$B30,IF(DATOS_[Check Equiparado]="Sí",IF(DATOS_[Check Periodo Ref.]="Dentro",DATOS_[Tot COMPL.SAL Eq],FALSE))))),
0)</f>
        <v>0</v>
      </c>
      <c r="AO31" s="103">
        <f t="array" ref="AO31">IFERROR(
AVERAGE(IF(DATOS_[Sexo]=$B31,IF(DATOS_[[AGRUP. VALOR. PTO.]:[AGRUP. VALOR. PTO.]]=$B30,IF(DATOS_[Check Equiparado]="Sí",IF(DATOS_[Check Periodo Ref.]="Dentro",DATOS_[TOTAL SALARIO Eq],FALSE))))),
0)</f>
        <v>0</v>
      </c>
      <c r="AP31" s="104">
        <f t="array" ref="AP31">IFERROR(
(AVERAGE((IF(DATOS_[[Sexo]:[Sexo]]=$B31,IF(DATOS_[[AGRUP. VALOR. PTO.]:[AGRUP. VALOR. PTO.]]=$B30,IF(DATOS_[[Check Periodo Ref.]:[Check Periodo Ref.]]="Dentro",IF(DATOS_[[Check Equiparado]:[Check Equiparado]]="Sí",IF(DATOS!BI$5="Sí",(1/DATOS_[[% anualiz]:[% anualiz]]),1)*IF(DATOS!BI$4="Sí",1/DATOS_[[% normaliz]:[% normaliz]],1)*(DATOS_[C.Extra.01])))))))),
0)</f>
        <v>0</v>
      </c>
      <c r="AQ31" s="104">
        <f t="array" ref="AQ31">IFERROR(
(AVERAGE((IF(DATOS_[[Sexo]:[Sexo]]=$B31,IF(DATOS_[[AGRUP. VALOR. PTO.]:[AGRUP. VALOR. PTO.]]=$B30,IF(DATOS_[[Check Periodo Ref.]:[Check Periodo Ref.]]="Dentro",IF(DATOS_[[Check Equiparado]:[Check Equiparado]]="Sí",IF(DATOS!BJ$5="Sí",(1/DATOS_[[% anualiz]:[% anualiz]]),1)*IF(DATOS!BJ$4="Sí",1/DATOS_[[% normaliz]:[% normaliz]],1)*(DATOS_[C.Extra.02])))))))),
0)</f>
        <v>0</v>
      </c>
      <c r="AR31" s="104">
        <f t="array" ref="AR31">IFERROR(
(AVERAGE((IF(DATOS_[[Sexo]:[Sexo]]=$B31,IF(DATOS_[[AGRUP. VALOR. PTO.]:[AGRUP. VALOR. PTO.]]=$B30,IF(DATOS_[[Check Periodo Ref.]:[Check Periodo Ref.]]="Dentro",IF(DATOS_[[Check Equiparado]:[Check Equiparado]]="Sí",IF(DATOS!BK$5="Sí",(1/DATOS_[[% anualiz]:[% anualiz]]),1)*IF(DATOS!BK$4="Sí",1/DATOS_[[% normaliz]:[% normaliz]],1)*(DATOS_[C.Extra.03])))))))),
0)</f>
        <v>0</v>
      </c>
      <c r="AS31" s="104">
        <f t="array" ref="AS31">IFERROR(
(AVERAGE((IF(DATOS_[[Sexo]:[Sexo]]=$B31,IF(DATOS_[[AGRUP. VALOR. PTO.]:[AGRUP. VALOR. PTO.]]=$B30,IF(DATOS_[[Check Periodo Ref.]:[Check Periodo Ref.]]="Dentro",IF(DATOS_[[Check Equiparado]:[Check Equiparado]]="Sí",IF(DATOS!BL$5="Sí",(1/DATOS_[[% anualiz]:[% anualiz]]),1)*IF(DATOS!BL$4="Sí",1/DATOS_[[% normaliz]:[% normaliz]],1)*(DATOS_[C.Extra.04])))))))),
0)</f>
        <v>0</v>
      </c>
      <c r="AT31" s="104">
        <f t="array" ref="AT31">IFERROR(
(AVERAGE((IF(DATOS_[[Sexo]:[Sexo]]=$B31,IF(DATOS_[[AGRUP. VALOR. PTO.]:[AGRUP. VALOR. PTO.]]=$B30,IF(DATOS_[[Check Periodo Ref.]:[Check Periodo Ref.]]="Dentro",IF(DATOS_[[Check Equiparado]:[Check Equiparado]]="Sí",IF(DATOS!BM$5="Sí",(1/DATOS_[[% anualiz]:[% anualiz]]),1)*IF(DATOS!BM$4="Sí",1/DATOS_[[% normaliz]:[% normaliz]],1)*(DATOS_[C.Extra.05])))))))),
0)</f>
        <v>0</v>
      </c>
      <c r="AU31" s="105">
        <f t="array" ref="AU31">IFERROR(
AVERAGE(IF(DATOS_[Sexo]=$B31,IF(DATOS_[[AGRUP. VALOR. PTO.]:[AGRUP. VALOR. PTO.]]=$B30,IF(DATOS_[Check Equiparado]="Sí",IF(DATOS_[Check Periodo Ref.]="Dentro",DATOS_[Tot Extrasalarial Eq],FALSE))))),
0)</f>
        <v>0</v>
      </c>
      <c r="AV31" s="106">
        <f t="array" ref="AV31">IFERROR(
AVERAGE(IF(DATOS_[Sexo]=$B31,IF(DATOS_[[AGRUP. VALOR. PTO.]:[AGRUP. VALOR. PTO.]]=$B30,IF(DATOS_[Check Equiparado]="Sí",IF(DATOS_[Check Periodo Ref.]="Dentro",DATOS_[TOTAL Retrib Eq],FALSE))))),
0)</f>
        <v>0</v>
      </c>
    </row>
    <row r="32" spans="1:48" x14ac:dyDescent="0.3">
      <c r="A32" s="53" t="str">
        <f t="shared" ref="A32" si="26">+A31</f>
        <v>[ocultar]</v>
      </c>
      <c r="B32" s="57" t="s">
        <v>163</v>
      </c>
      <c r="C32" s="56">
        <f t="array" ref="C32">SUM(IF($B32=DATOS_[Sexo],
IF($B30=DATOS_[AGRUP. VALOR. PTO.],
IF("Dentro"=DATOS_[Check Periodo Ref.],
1/(COUNTIFS(DATOS_[Sexo],$B32,DATOS_[AGRUP. VALOR. PTO.],$B30,DATOS_[Check Periodo Ref.],"Dentro",DATOS_[id],DATOS_[id]))))))</f>
        <v>0</v>
      </c>
      <c r="D32" s="58">
        <f>COUNTIFS(DATOS_[AGRUP. VALOR. PTO.],$B30,DATOS_[Sexo],$B32,DATOS_[Check Periodo Ref.],"Dentro")</f>
        <v>0</v>
      </c>
      <c r="E32" s="58">
        <f>COUNTIFS(DATOS_[AGRUP. VALOR. PTO.],$B30,DATOS_[Sexo],$B32,DATOS_[Check Periodo Ref.],"Dentro",DATOS_[Check Nº SC Norm],"Sí")</f>
        <v>0</v>
      </c>
      <c r="F32" s="58">
        <f>COUNTIFS(DATOS_[AGRUP. VALOR. PTO.],$B30,DATOS_[Sexo],$B32,DATOS_[Check Periodo Ref.],"Dentro",DATOS_[Check Nº SC Anualiz],"Sí")</f>
        <v>0</v>
      </c>
      <c r="G32" s="58">
        <f>COUNTIFS(DATOS_[AGRUP. VALOR. PTO.],$B30,DATOS_[Sexo],$B32,DATOS_[Check Periodo Ref.],"Dentro",DATOS_[Check Nº SC Norm y Anualiz],"Sí")</f>
        <v>0</v>
      </c>
      <c r="H32" s="58">
        <f>COUNTIFS(DATOS_[AGRUP. VALOR. PTO.],$B30,DATOS_[Sexo],$B32,DATOS_[Check Periodo Ref.],"Dentro",DATOS_[Check Equiparación],"Sí")</f>
        <v>0</v>
      </c>
      <c r="I32" s="100" cm="1">
        <f t="array" ref="I32">IFERROR(
AVERAGE(IF(DATOS_[Sexo]=$B32,IF(DATOS_[[AGRUP. VALOR. PTO.]:[AGRUP. VALOR. PTO.]]=$B30,IF(DATOS_[Check Equiparado]="Sí",IF(DATOS_[Check Periodo Ref.]="Dentro",DATOS_[SALARIO BASE Eq],FALSE))))),
0)</f>
        <v>0</v>
      </c>
      <c r="J32" s="101">
        <f t="array" ref="J32">IFERROR(
(AVERAGE((IF(DATOS_[[Sexo]:[Sexo]]=$B32,IF(DATOS_[[AGRUP. VALOR. PTO.]:[AGRUP. VALOR. PTO.]]=$B30,IF(DATOS_[[Check Periodo Ref.]:[Check Periodo Ref.]]="Dentro",IF(DATOS_[[Check Equiparado]:[Check Equiparado]]="Sí",IF(DATOS!AE$5="Sí",(1/DATOS_[[% anualiz]:[% anualiz]]),1)*IF(DATOS!AE$4="Sí",1/DATOS_[[% normaliz]:[% normaliz]],1)*(DATOS_[Conc.Sal.01])))))))),
0)</f>
        <v>0</v>
      </c>
      <c r="K32" s="101">
        <f t="array" ref="K32">IFERROR(
(AVERAGE((IF(DATOS_[[Sexo]:[Sexo]]=$B32,IF(DATOS_[[AGRUP. VALOR. PTO.]:[AGRUP. VALOR. PTO.]]=$B30,IF(DATOS_[[Check Periodo Ref.]:[Check Periodo Ref.]]="Dentro",IF(DATOS_[[Check Equiparado]:[Check Equiparado]]="Sí",IF(DATOS!AF$5="Sí",(1/DATOS_[[% anualiz]:[% anualiz]]),1)*IF(DATOS!AF$4="Sí",1/DATOS_[[% normaliz]:[% normaliz]],1)*(DATOS_[Conc.Sal.02])))))))),
0)</f>
        <v>0</v>
      </c>
      <c r="L32" s="101">
        <f t="array" ref="L32">IFERROR(
(AVERAGE((IF(DATOS_[[Sexo]:[Sexo]]=$B32,IF(DATOS_[[AGRUP. VALOR. PTO.]:[AGRUP. VALOR. PTO.]]=$B30,IF(DATOS_[[Check Periodo Ref.]:[Check Periodo Ref.]]="Dentro",IF(DATOS_[[Check Equiparado]:[Check Equiparado]]="Sí",IF(DATOS!AG$5="Sí",(1/DATOS_[[% anualiz]:[% anualiz]]),1)*IF(DATOS!AG$4="Sí",1/DATOS_[[% normaliz]:[% normaliz]],1)*(DATOS_[Conc.Sal.03])))))))),
0)</f>
        <v>0</v>
      </c>
      <c r="M32" s="101">
        <f t="array" ref="M32">IFERROR(
(AVERAGE((IF(DATOS_[[Sexo]:[Sexo]]=$B32,IF(DATOS_[[AGRUP. VALOR. PTO.]:[AGRUP. VALOR. PTO.]]=$B30,IF(DATOS_[[Check Periodo Ref.]:[Check Periodo Ref.]]="Dentro",IF(DATOS_[[Check Equiparado]:[Check Equiparado]]="Sí",IF(DATOS!AH$5="Sí",(1/DATOS_[[% anualiz]:[% anualiz]]),1)*IF(DATOS!AH$4="Sí",1/DATOS_[[% normaliz]:[% normaliz]],1)*(DATOS_[Conc.Sal.04])))))))),
0)</f>
        <v>0</v>
      </c>
      <c r="N32" s="101">
        <f t="array" ref="N32">IFERROR(
(AVERAGE((IF(DATOS_[[Sexo]:[Sexo]]=$B32,IF(DATOS_[[AGRUP. VALOR. PTO.]:[AGRUP. VALOR. PTO.]]=$B30,IF(DATOS_[[Check Periodo Ref.]:[Check Periodo Ref.]]="Dentro",IF(DATOS_[[Check Equiparado]:[Check Equiparado]]="Sí",IF(DATOS!AI$5="Sí",(1/DATOS_[[% anualiz]:[% anualiz]]),1)*IF(DATOS!AI$4="Sí",1/DATOS_[[% normaliz]:[% normaliz]],1)*(DATOS_[Conc.Sal.05])))))))),
0)</f>
        <v>0</v>
      </c>
      <c r="O32" s="101">
        <f t="array" ref="O32">IFERROR(
(AVERAGE((IF(DATOS_[[Sexo]:[Sexo]]=$B32,IF(DATOS_[[AGRUP. VALOR. PTO.]:[AGRUP. VALOR. PTO.]]=$B30,IF(DATOS_[[Check Periodo Ref.]:[Check Periodo Ref.]]="Dentro",IF(DATOS_[[Check Equiparado]:[Check Equiparado]]="Sí",IF(DATOS!AJ$5="Sí",(1/DATOS_[[% anualiz]:[% anualiz]]),1)*IF(DATOS!AJ$4="Sí",1/DATOS_[[% normaliz]:[% normaliz]],1)*(DATOS_[Conc.Sal.06])))))))),
0)</f>
        <v>0</v>
      </c>
      <c r="P32" s="101">
        <f t="array" ref="P32">IFERROR(
(AVERAGE((IF(DATOS_[[Sexo]:[Sexo]]=$B32,IF(DATOS_[[AGRUP. VALOR. PTO.]:[AGRUP. VALOR. PTO.]]=$B30,IF(DATOS_[[Check Periodo Ref.]:[Check Periodo Ref.]]="Dentro",IF(DATOS_[[Check Equiparado]:[Check Equiparado]]="Sí",IF(DATOS!AK$5="Sí",(1/DATOS_[[% anualiz]:[% anualiz]]),1)*IF(DATOS!AK$4="Sí",1/DATOS_[[% normaliz]:[% normaliz]],1)*(DATOS_[Conc.Sal.07])))))))),
0)</f>
        <v>0</v>
      </c>
      <c r="Q32" s="101">
        <f t="array" ref="Q32">IFERROR(
(AVERAGE((IF(DATOS_[[Sexo]:[Sexo]]=$B32,IF(DATOS_[[AGRUP. VALOR. PTO.]:[AGRUP. VALOR. PTO.]]=$B30,IF(DATOS_[[Check Periodo Ref.]:[Check Periodo Ref.]]="Dentro",IF(DATOS_[[Check Equiparado]:[Check Equiparado]]="Sí",IF(DATOS!AL$5="Sí",(1/DATOS_[[% anualiz]:[% anualiz]]),1)*IF(DATOS!AL$4="Sí",1/DATOS_[[% normaliz]:[% normaliz]],1)*(DATOS_[Conc.Sal.08])))))))),
0)</f>
        <v>0</v>
      </c>
      <c r="R32" s="101">
        <f t="array" ref="R32">IFERROR(
(AVERAGE((IF(DATOS_[[Sexo]:[Sexo]]=$B32,IF(DATOS_[[AGRUP. VALOR. PTO.]:[AGRUP. VALOR. PTO.]]=$B30,IF(DATOS_[[Check Periodo Ref.]:[Check Periodo Ref.]]="Dentro",IF(DATOS_[[Check Equiparado]:[Check Equiparado]]="Sí",IF(DATOS!AM$5="Sí",(1/DATOS_[[% anualiz]:[% anualiz]]),1)*IF(DATOS!AM$4="Sí",1/DATOS_[[% normaliz]:[% normaliz]],1)*(DATOS_[Conc.Sal.09])))))))),
0)</f>
        <v>0</v>
      </c>
      <c r="S32" s="101">
        <f t="array" ref="S32">IFERROR(
(AVERAGE((IF(DATOS_[[Sexo]:[Sexo]]=$B32,IF(DATOS_[[AGRUP. VALOR. PTO.]:[AGRUP. VALOR. PTO.]]=$B30,IF(DATOS_[[Check Periodo Ref.]:[Check Periodo Ref.]]="Dentro",IF(DATOS_[[Check Equiparado]:[Check Equiparado]]="Sí",IF(DATOS!AN$5="Sí",(1/DATOS_[[% anualiz]:[% anualiz]]),1)*IF(DATOS!AN$4="Sí",1/DATOS_[[% normaliz]:[% normaliz]],1)*(DATOS_[Conc.Sal.10])))))))),
0)</f>
        <v>0</v>
      </c>
      <c r="T32" s="101">
        <f t="array" ref="T32">IFERROR(
(AVERAGE((IF(DATOS_[[Sexo]:[Sexo]]=$B32,IF(DATOS_[[AGRUP. VALOR. PTO.]:[AGRUP. VALOR. PTO.]]=$B30,IF(DATOS_[[Check Periodo Ref.]:[Check Periodo Ref.]]="Dentro",IF(DATOS_[[Check Equiparado]:[Check Equiparado]]="Sí",IF(DATOS!AO$5="Sí",(1/DATOS_[[% anualiz]:[% anualiz]]),1)*IF(DATOS!AO$4="Sí",1/DATOS_[[% normaliz]:[% normaliz]],1)*(DATOS_[Conc.Sal.11])))))))),
0)</f>
        <v>0</v>
      </c>
      <c r="U32" s="101">
        <f t="array" ref="U32">IFERROR(
(AVERAGE((IF(DATOS_[[Sexo]:[Sexo]]=$B32,IF(DATOS_[[AGRUP. VALOR. PTO.]:[AGRUP. VALOR. PTO.]]=$B30,IF(DATOS_[[Check Periodo Ref.]:[Check Periodo Ref.]]="Dentro",IF(DATOS_[[Check Equiparado]:[Check Equiparado]]="Sí",IF(DATOS!AP$5="Sí",(1/DATOS_[[% anualiz]:[% anualiz]]),1)*IF(DATOS!AP$4="Sí",1/DATOS_[[% normaliz]:[% normaliz]],1)*(DATOS_[Conc.Sal.12])))))))),
0)</f>
        <v>0</v>
      </c>
      <c r="V32" s="101">
        <f t="array" ref="V32">IFERROR(
(AVERAGE((IF(DATOS_[[Sexo]:[Sexo]]=$B32,IF(DATOS_[[AGRUP. VALOR. PTO.]:[AGRUP. VALOR. PTO.]]=$B30,IF(DATOS_[[Check Periodo Ref.]:[Check Periodo Ref.]]="Dentro",IF(DATOS_[[Check Equiparado]:[Check Equiparado]]="Sí",IF(DATOS!AQ$5="Sí",(1/DATOS_[[% anualiz]:[% anualiz]]),1)*IF(DATOS!AQ$4="Sí",1/DATOS_[[% normaliz]:[% normaliz]],1)*(DATOS_[Conc.Sal.13])))))))),
0)</f>
        <v>0</v>
      </c>
      <c r="W32" s="101">
        <f t="array" ref="W32">IFERROR(
(AVERAGE((IF(DATOS_[[Sexo]:[Sexo]]=$B32,IF(DATOS_[[AGRUP. VALOR. PTO.]:[AGRUP. VALOR. PTO.]]=$B30,IF(DATOS_[[Check Periodo Ref.]:[Check Periodo Ref.]]="Dentro",IF(DATOS_[[Check Equiparado]:[Check Equiparado]]="Sí",IF(DATOS!AR$5="Sí",(1/DATOS_[[% anualiz]:[% anualiz]]),1)*IF(DATOS!AR$4="Sí",1/DATOS_[[% normaliz]:[% normaliz]],1)*(DATOS_[Conc.Sal.14])))))))),
0)</f>
        <v>0</v>
      </c>
      <c r="X32" s="101">
        <f t="array" ref="X32">IFERROR(
(AVERAGE((IF(DATOS_[[Sexo]:[Sexo]]=$B32,IF(DATOS_[[AGRUP. VALOR. PTO.]:[AGRUP. VALOR. PTO.]]=$B30,IF(DATOS_[[Check Periodo Ref.]:[Check Periodo Ref.]]="Dentro",IF(DATOS_[[Check Equiparado]:[Check Equiparado]]="Sí",IF(DATOS!AS$5="Sí",(1/DATOS_[[% anualiz]:[% anualiz]]),1)*IF(DATOS!AS$4="Sí",1/DATOS_[[% normaliz]:[% normaliz]],1)*(DATOS_[Conc.Sal.15])))))))),
0)</f>
        <v>0</v>
      </c>
      <c r="Y32" s="101">
        <f t="array" ref="Y32">IFERROR(
(AVERAGE((IF(DATOS_[[Sexo]:[Sexo]]=$B32,IF(DATOS_[[AGRUP. VALOR. PTO.]:[AGRUP. VALOR. PTO.]]=$B30,IF(DATOS_[[Check Periodo Ref.]:[Check Periodo Ref.]]="Dentro",IF(DATOS_[[Check Equiparado]:[Check Equiparado]]="Sí",IF(DATOS!AT$5="Sí",(1/DATOS_[[% anualiz]:[% anualiz]]),1)*IF(DATOS!AT$4="Sí",1/DATOS_[[% normaliz]:[% normaliz]],1)*(DATOS_[Conc.Sal.16])))))))),
0)</f>
        <v>0</v>
      </c>
      <c r="Z32" s="101">
        <f t="array" ref="Z32">IFERROR(
(AVERAGE((IF(DATOS_[[Sexo]:[Sexo]]=$B32,IF(DATOS_[[AGRUP. VALOR. PTO.]:[AGRUP. VALOR. PTO.]]=$B30,IF(DATOS_[[Check Periodo Ref.]:[Check Periodo Ref.]]="Dentro",IF(DATOS_[[Check Equiparado]:[Check Equiparado]]="Sí",IF(DATOS!AU$5="Sí",(1/DATOS_[[% anualiz]:[% anualiz]]),1)*IF(DATOS!AU$4="Sí",1/DATOS_[[% normaliz]:[% normaliz]],1)*(DATOS_[Conc.Sal.17])))))))),
0)</f>
        <v>0</v>
      </c>
      <c r="AA32" s="101">
        <f t="array" ref="AA32">IFERROR(
(AVERAGE((IF(DATOS_[[Sexo]:[Sexo]]=$B32,IF(DATOS_[[AGRUP. VALOR. PTO.]:[AGRUP. VALOR. PTO.]]=$B30,IF(DATOS_[[Check Periodo Ref.]:[Check Periodo Ref.]]="Dentro",IF(DATOS_[[Check Equiparado]:[Check Equiparado]]="Sí",IF(DATOS!AV$5="Sí",(1/DATOS_[[% anualiz]:[% anualiz]]),1)*IF(DATOS!AV$4="Sí",1/DATOS_[[% normaliz]:[% normaliz]],1)*(DATOS_[Conc.Sal.18])))))))),
0)</f>
        <v>0</v>
      </c>
      <c r="AB32" s="101">
        <f t="array" ref="AB32">IFERROR(
(AVERAGE((IF(DATOS_[[Sexo]:[Sexo]]=$B32,IF(DATOS_[[AGRUP. VALOR. PTO.]:[AGRUP. VALOR. PTO.]]=$B30,IF(DATOS_[[Check Periodo Ref.]:[Check Periodo Ref.]]="Dentro",IF(DATOS_[[Check Equiparado]:[Check Equiparado]]="Sí",IF(DATOS!AW$5="Sí",(1/DATOS_[[% anualiz]:[% anualiz]]),1)*IF(DATOS!AW$4="Sí",1/DATOS_[[% normaliz]:[% normaliz]],1)*(DATOS_[Conc.Sal.19])))))))),
0)</f>
        <v>0</v>
      </c>
      <c r="AC32" s="101">
        <f t="array" ref="AC32">IFERROR(
(AVERAGE((IF(DATOS_[[Sexo]:[Sexo]]=$B32,IF(DATOS_[[AGRUP. VALOR. PTO.]:[AGRUP. VALOR. PTO.]]=$B30,IF(DATOS_[[Check Periodo Ref.]:[Check Periodo Ref.]]="Dentro",IF(DATOS_[[Check Equiparado]:[Check Equiparado]]="Sí",IF(DATOS!AX$5="Sí",(1/DATOS_[[% anualiz]:[% anualiz]]),1)*IF(DATOS!AX$4="Sí",1/DATOS_[[% normaliz]:[% normaliz]],1)*(DATOS_[Conc.Sal.20])))))))),
0)</f>
        <v>0</v>
      </c>
      <c r="AD32" s="101">
        <f t="array" ref="AD32">IFERROR(
(AVERAGE((IF(DATOS_[[Sexo]:[Sexo]]=$B32,IF(DATOS_[[AGRUP. VALOR. PTO.]:[AGRUP. VALOR. PTO.]]=$B30,IF(DATOS_[[Check Periodo Ref.]:[Check Periodo Ref.]]="Dentro",IF(DATOS_[[Check Equiparado]:[Check Equiparado]]="Sí",IF(DATOS!AY$5="Sí",(1/DATOS_[[% anualiz]:[% anualiz]]),1)*IF(DATOS!AY$4="Sí",1/DATOS_[[% normaliz]:[% normaliz]],1)*(DATOS_[Conc.Sal.21])))))))),
0)</f>
        <v>0</v>
      </c>
      <c r="AE32" s="101">
        <f t="array" ref="AE32">IFERROR(
(AVERAGE((IF(DATOS_[[Sexo]:[Sexo]]=$B32,IF(DATOS_[[AGRUP. VALOR. PTO.]:[AGRUP. VALOR. PTO.]]=$B30,IF(DATOS_[[Check Periodo Ref.]:[Check Periodo Ref.]]="Dentro",IF(DATOS_[[Check Equiparado]:[Check Equiparado]]="Sí",IF(DATOS!AZ$5="Sí",(1/DATOS_[[% anualiz]:[% anualiz]]),1)*IF(DATOS!AZ$4="Sí",1/DATOS_[[% normaliz]:[% normaliz]],1)*(DATOS_[Conc.Sal.22])))))))),
0)</f>
        <v>0</v>
      </c>
      <c r="AF32" s="101">
        <f t="array" ref="AF32">IFERROR(
(AVERAGE((IF(DATOS_[[Sexo]:[Sexo]]=$B32,IF(DATOS_[[AGRUP. VALOR. PTO.]:[AGRUP. VALOR. PTO.]]=$B30,IF(DATOS_[[Check Periodo Ref.]:[Check Periodo Ref.]]="Dentro",IF(DATOS_[[Check Equiparado]:[Check Equiparado]]="Sí",IF(DATOS!BA$5="Sí",(1/DATOS_[[% anualiz]:[% anualiz]]),1)*IF(DATOS!BA$4="Sí",1/DATOS_[[% normaliz]:[% normaliz]],1)*(DATOS_[Conc.Sal.23])))))))),
0)</f>
        <v>0</v>
      </c>
      <c r="AG32" s="101">
        <f t="array" ref="AG32">IFERROR(
(AVERAGE((IF(DATOS_[[Sexo]:[Sexo]]=$B32,IF(DATOS_[[AGRUP. VALOR. PTO.]:[AGRUP. VALOR. PTO.]]=$B30,IF(DATOS_[[Check Periodo Ref.]:[Check Periodo Ref.]]="Dentro",IF(DATOS_[[Check Equiparado]:[Check Equiparado]]="Sí",IF(DATOS!BB$5="Sí",(1/DATOS_[[% anualiz]:[% anualiz]]),1)*IF(DATOS!BB$4="Sí",1/DATOS_[[% normaliz]:[% normaliz]],1)*(DATOS_[Conc.Sal.24])))))))),
0)</f>
        <v>0</v>
      </c>
      <c r="AH32" s="101">
        <f t="array" ref="AH32">IFERROR(
(AVERAGE((IF(DATOS_[[Sexo]:[Sexo]]=$B32,IF(DATOS_[[AGRUP. VALOR. PTO.]:[AGRUP. VALOR. PTO.]]=$B30,IF(DATOS_[[Check Periodo Ref.]:[Check Periodo Ref.]]="Dentro",IF(DATOS_[[Check Equiparado]:[Check Equiparado]]="Sí",IF(DATOS!BC$5="Sí",(1/DATOS_[[% anualiz]:[% anualiz]]),1)*IF(DATOS!BC$4="Sí",1/DATOS_[[% normaliz]:[% normaliz]],1)*(DATOS_[Conc.Sal.25])))))))),
0)</f>
        <v>0</v>
      </c>
      <c r="AI32" s="101">
        <f t="array" ref="AI32">IFERROR(
(AVERAGE((IF(DATOS_[[Sexo]:[Sexo]]=$B32,IF(DATOS_[[AGRUP. VALOR. PTO.]:[AGRUP. VALOR. PTO.]]=$B30,IF(DATOS_[[Check Periodo Ref.]:[Check Periodo Ref.]]="Dentro",IF(DATOS_[[Check Equiparado]:[Check Equiparado]]="Sí",IF(DATOS!BD$5="Sí",(1/DATOS_[[% anualiz]:[% anualiz]]),1)*IF(DATOS!BD$4="Sí",1/DATOS_[[% normaliz]:[% normaliz]],1)*(DATOS_[Conc.Sal.26])))))))),
0)</f>
        <v>0</v>
      </c>
      <c r="AJ32" s="101">
        <f t="array" ref="AJ32">IFERROR(
(AVERAGE((IF(DATOS_[[Sexo]:[Sexo]]=$B32,IF(DATOS_[[AGRUP. VALOR. PTO.]:[AGRUP. VALOR. PTO.]]=$B30,IF(DATOS_[[Check Periodo Ref.]:[Check Periodo Ref.]]="Dentro",IF(DATOS_[[Check Equiparado]:[Check Equiparado]]="Sí",IF(DATOS!BE$5="Sí",(1/DATOS_[[% anualiz]:[% anualiz]]),1)*IF(DATOS!BE$4="Sí",1/DATOS_[[% normaliz]:[% normaliz]],1)*(DATOS_[Conc.Sal.27])))))))),
0)</f>
        <v>0</v>
      </c>
      <c r="AK32" s="101">
        <f t="array" ref="AK32">IFERROR(
(AVERAGE((IF(DATOS_[[Sexo]:[Sexo]]=$B32,IF(DATOS_[[AGRUP. VALOR. PTO.]:[AGRUP. VALOR. PTO.]]=$B30,IF(DATOS_[[Check Periodo Ref.]:[Check Periodo Ref.]]="Dentro",IF(DATOS_[[Check Equiparado]:[Check Equiparado]]="Sí",IF(DATOS!BF$5="Sí",(1/DATOS_[[% anualiz]:[% anualiz]]),1)*IF(DATOS!BF$4="Sí",1/DATOS_[[% normaliz]:[% normaliz]],1)*(DATOS_[Conc.Sal.28])))))))),
0)</f>
        <v>0</v>
      </c>
      <c r="AL32" s="101">
        <f t="array" ref="AL32">IFERROR(
(AVERAGE((IF(DATOS_[[Sexo]:[Sexo]]=$B32,IF(DATOS_[[AGRUP. VALOR. PTO.]:[AGRUP. VALOR. PTO.]]=$B30,IF(DATOS_[[Check Periodo Ref.]:[Check Periodo Ref.]]="Dentro",IF(DATOS_[[Check Equiparado]:[Check Equiparado]]="Sí",IF(DATOS!BG$5="Sí",(1/DATOS_[[% anualiz]:[% anualiz]]),1)*IF(DATOS!BG$4="Sí",1/DATOS_[[% normaliz]:[% normaliz]],1)*(DATOS_[Conc.Sal.29])))))))),
0)</f>
        <v>0</v>
      </c>
      <c r="AM32" s="101">
        <f t="array" ref="AM32">IFERROR(
(AVERAGE((IF(DATOS_[[Sexo]:[Sexo]]=$B32,IF(DATOS_[[AGRUP. VALOR. PTO.]:[AGRUP. VALOR. PTO.]]=$B30,IF(DATOS_[[Check Periodo Ref.]:[Check Periodo Ref.]]="Dentro",IF(DATOS_[[Check Equiparado]:[Check Equiparado]]="Sí",IF(DATOS!BH$5="Sí",(1/DATOS_[[% anualiz]:[% anualiz]]),1)*IF(DATOS!BH$4="Sí",1/DATOS_[[% normaliz]:[% normaliz]],1)*(DATOS_[Conc.Sal.30])))))))),
0)</f>
        <v>0</v>
      </c>
      <c r="AN32" s="102">
        <f t="array" ref="AN32">IFERROR(
AVERAGE(IF(DATOS_[Sexo]=$B32,IF(DATOS_[[AGRUP. VALOR. PTO.]:[AGRUP. VALOR. PTO.]]=$B30,IF(DATOS_[Check Equiparado]="Sí",IF(DATOS_[Check Periodo Ref.]="Dentro",DATOS_[Tot COMPL.SAL Eq],FALSE))))),
0)</f>
        <v>0</v>
      </c>
      <c r="AO32" s="103">
        <f t="array" ref="AO32">IFERROR(
AVERAGE(IF(DATOS_[Sexo]=$B32,IF(DATOS_[[AGRUP. VALOR. PTO.]:[AGRUP. VALOR. PTO.]]=$B30,IF(DATOS_[Check Equiparado]="Sí",IF(DATOS_[Check Periodo Ref.]="Dentro",DATOS_[TOTAL SALARIO Eq],FALSE))))),
0)</f>
        <v>0</v>
      </c>
      <c r="AP32" s="104">
        <f t="array" ref="AP32">IFERROR(
(AVERAGE((IF(DATOS_[[Sexo]:[Sexo]]=$B32,IF(DATOS_[[AGRUP. VALOR. PTO.]:[AGRUP. VALOR. PTO.]]=$B30,IF(DATOS_[[Check Periodo Ref.]:[Check Periodo Ref.]]="Dentro",IF(DATOS_[[Check Equiparado]:[Check Equiparado]]="Sí",IF(DATOS!BI$5="Sí",(1/DATOS_[[% anualiz]:[% anualiz]]),1)*IF(DATOS!BI$4="Sí",1/DATOS_[[% normaliz]:[% normaliz]],1)*(DATOS_[C.Extra.01])))))))),
0)</f>
        <v>0</v>
      </c>
      <c r="AQ32" s="104">
        <f t="array" ref="AQ32">IFERROR(
(AVERAGE((IF(DATOS_[[Sexo]:[Sexo]]=$B32,IF(DATOS_[[AGRUP. VALOR. PTO.]:[AGRUP. VALOR. PTO.]]=$B30,IF(DATOS_[[Check Periodo Ref.]:[Check Periodo Ref.]]="Dentro",IF(DATOS_[[Check Equiparado]:[Check Equiparado]]="Sí",IF(DATOS!BJ$5="Sí",(1/DATOS_[[% anualiz]:[% anualiz]]),1)*IF(DATOS!BJ$4="Sí",1/DATOS_[[% normaliz]:[% normaliz]],1)*(DATOS_[C.Extra.02])))))))),
0)</f>
        <v>0</v>
      </c>
      <c r="AR32" s="104">
        <f t="array" ref="AR32">IFERROR(
(AVERAGE((IF(DATOS_[[Sexo]:[Sexo]]=$B32,IF(DATOS_[[AGRUP. VALOR. PTO.]:[AGRUP. VALOR. PTO.]]=$B30,IF(DATOS_[[Check Periodo Ref.]:[Check Periodo Ref.]]="Dentro",IF(DATOS_[[Check Equiparado]:[Check Equiparado]]="Sí",IF(DATOS!BK$5="Sí",(1/DATOS_[[% anualiz]:[% anualiz]]),1)*IF(DATOS!BK$4="Sí",1/DATOS_[[% normaliz]:[% normaliz]],1)*(DATOS_[C.Extra.03])))))))),
0)</f>
        <v>0</v>
      </c>
      <c r="AS32" s="104">
        <f t="array" ref="AS32">IFERROR(
(AVERAGE((IF(DATOS_[[Sexo]:[Sexo]]=$B32,IF(DATOS_[[AGRUP. VALOR. PTO.]:[AGRUP. VALOR. PTO.]]=$B30,IF(DATOS_[[Check Periodo Ref.]:[Check Periodo Ref.]]="Dentro",IF(DATOS_[[Check Equiparado]:[Check Equiparado]]="Sí",IF(DATOS!BL$5="Sí",(1/DATOS_[[% anualiz]:[% anualiz]]),1)*IF(DATOS!BL$4="Sí",1/DATOS_[[% normaliz]:[% normaliz]],1)*(DATOS_[C.Extra.04])))))))),
0)</f>
        <v>0</v>
      </c>
      <c r="AT32" s="104">
        <f t="array" ref="AT32">IFERROR(
(AVERAGE((IF(DATOS_[[Sexo]:[Sexo]]=$B32,IF(DATOS_[[AGRUP. VALOR. PTO.]:[AGRUP. VALOR. PTO.]]=$B30,IF(DATOS_[[Check Periodo Ref.]:[Check Periodo Ref.]]="Dentro",IF(DATOS_[[Check Equiparado]:[Check Equiparado]]="Sí",IF(DATOS!BM$5="Sí",(1/DATOS_[[% anualiz]:[% anualiz]]),1)*IF(DATOS!BM$4="Sí",1/DATOS_[[% normaliz]:[% normaliz]],1)*(DATOS_[C.Extra.05])))))))),
0)</f>
        <v>0</v>
      </c>
      <c r="AU32" s="105">
        <f t="array" ref="AU32">IFERROR(
AVERAGE(IF(DATOS_[Sexo]=$B32,IF(DATOS_[[AGRUP. VALOR. PTO.]:[AGRUP. VALOR. PTO.]]=$B30,IF(DATOS_[Check Equiparado]="Sí",IF(DATOS_[Check Periodo Ref.]="Dentro",DATOS_[Tot Extrasalarial Eq],FALSE))))),
0)</f>
        <v>0</v>
      </c>
      <c r="AV32" s="106">
        <f t="array" ref="AV32">IFERROR(
AVERAGE(IF(DATOS_[Sexo]=$B32,IF(DATOS_[[AGRUP. VALOR. PTO.]:[AGRUP. VALOR. PTO.]]=$B30,IF(DATOS_[Check Equiparado]="Sí",IF(DATOS_[Check Periodo Ref.]="Dentro",DATOS_[TOTAL Retrib Eq],FALSE))))),
0)</f>
        <v>0</v>
      </c>
    </row>
    <row r="33" spans="1:48" ht="17.25" thickBot="1" x14ac:dyDescent="0.35">
      <c r="A33" s="53" t="str">
        <f t="shared" ref="A33" si="27">+A34</f>
        <v>[ocultar]</v>
      </c>
      <c r="B33" s="62" t="s">
        <v>305</v>
      </c>
      <c r="C33" s="99"/>
      <c r="D33" s="63"/>
      <c r="E33" s="63"/>
      <c r="F33" s="63"/>
      <c r="G33" s="63"/>
      <c r="H33" s="63"/>
      <c r="I33" s="129" t="str">
        <f t="shared" ref="I33:AV33" si="28">IFERROR((I34-I35)/I34,"")</f>
        <v/>
      </c>
      <c r="J33" s="130" t="str">
        <f t="shared" si="28"/>
        <v/>
      </c>
      <c r="K33" s="131" t="str">
        <f t="shared" si="28"/>
        <v/>
      </c>
      <c r="L33" s="131" t="str">
        <f t="shared" si="28"/>
        <v/>
      </c>
      <c r="M33" s="131" t="str">
        <f t="shared" si="28"/>
        <v/>
      </c>
      <c r="N33" s="132" t="str">
        <f t="shared" si="28"/>
        <v/>
      </c>
      <c r="O33" s="133" t="str">
        <f t="shared" si="28"/>
        <v/>
      </c>
      <c r="P33" s="133" t="str">
        <f t="shared" si="28"/>
        <v/>
      </c>
      <c r="Q33" s="133" t="str">
        <f t="shared" si="28"/>
        <v/>
      </c>
      <c r="R33" s="133" t="str">
        <f t="shared" si="28"/>
        <v/>
      </c>
      <c r="S33" s="133" t="str">
        <f t="shared" si="28"/>
        <v/>
      </c>
      <c r="T33" s="133" t="str">
        <f t="shared" si="28"/>
        <v/>
      </c>
      <c r="U33" s="133" t="str">
        <f t="shared" si="28"/>
        <v/>
      </c>
      <c r="V33" s="133" t="str">
        <f t="shared" si="28"/>
        <v/>
      </c>
      <c r="W33" s="133" t="str">
        <f t="shared" si="28"/>
        <v/>
      </c>
      <c r="X33" s="133" t="str">
        <f t="shared" si="28"/>
        <v/>
      </c>
      <c r="Y33" s="133" t="str">
        <f t="shared" si="28"/>
        <v/>
      </c>
      <c r="Z33" s="132" t="str">
        <f t="shared" si="28"/>
        <v/>
      </c>
      <c r="AA33" s="132" t="str">
        <f t="shared" si="28"/>
        <v/>
      </c>
      <c r="AB33" s="132" t="str">
        <f t="shared" si="28"/>
        <v/>
      </c>
      <c r="AC33" s="132" t="str">
        <f t="shared" si="28"/>
        <v/>
      </c>
      <c r="AD33" s="132" t="str">
        <f t="shared" si="28"/>
        <v/>
      </c>
      <c r="AE33" s="132" t="str">
        <f t="shared" si="28"/>
        <v/>
      </c>
      <c r="AF33" s="132" t="str">
        <f t="shared" si="28"/>
        <v/>
      </c>
      <c r="AG33" s="132" t="str">
        <f t="shared" si="28"/>
        <v/>
      </c>
      <c r="AH33" s="132" t="str">
        <f t="shared" si="28"/>
        <v/>
      </c>
      <c r="AI33" s="132" t="str">
        <f t="shared" si="28"/>
        <v/>
      </c>
      <c r="AJ33" s="132" t="str">
        <f t="shared" si="28"/>
        <v/>
      </c>
      <c r="AK33" s="132" t="str">
        <f t="shared" si="28"/>
        <v/>
      </c>
      <c r="AL33" s="132" t="str">
        <f t="shared" si="28"/>
        <v/>
      </c>
      <c r="AM33" s="132" t="str">
        <f t="shared" si="28"/>
        <v/>
      </c>
      <c r="AN33" s="134" t="str">
        <f t="shared" si="28"/>
        <v/>
      </c>
      <c r="AO33" s="138" t="str">
        <f t="shared" si="28"/>
        <v/>
      </c>
      <c r="AP33" s="135" t="str">
        <f t="shared" si="28"/>
        <v/>
      </c>
      <c r="AQ33" s="135" t="str">
        <f t="shared" si="28"/>
        <v/>
      </c>
      <c r="AR33" s="135" t="str">
        <f t="shared" si="28"/>
        <v/>
      </c>
      <c r="AS33" s="135" t="str">
        <f t="shared" si="28"/>
        <v/>
      </c>
      <c r="AT33" s="135" t="str">
        <f t="shared" si="28"/>
        <v/>
      </c>
      <c r="AU33" s="136" t="str">
        <f t="shared" si="28"/>
        <v/>
      </c>
      <c r="AV33" s="137" t="str">
        <f t="shared" si="28"/>
        <v/>
      </c>
    </row>
    <row r="34" spans="1:48" x14ac:dyDescent="0.3">
      <c r="A34" s="53" t="str">
        <f t="shared" ref="A34" si="29">+IF(C34+C35=0,"[ocultar]","")</f>
        <v>[ocultar]</v>
      </c>
      <c r="B34" s="57" t="s">
        <v>162</v>
      </c>
      <c r="C34" s="56">
        <f t="array" ref="C34">SUM(IF($B34=DATOS_[Sexo],
IF($B33=DATOS_[AGRUP. VALOR. PTO.],
IF("Dentro"=DATOS_[Check Periodo Ref.],
1/(COUNTIFS(DATOS_[Sexo],$B34,DATOS_[AGRUP. VALOR. PTO.],$B33,DATOS_[Check Periodo Ref.],"Dentro",DATOS_[id],DATOS_[id]))))))</f>
        <v>0</v>
      </c>
      <c r="D34" s="58">
        <f>COUNTIFS(DATOS_[AGRUP. VALOR. PTO.],$B33,DATOS_[Sexo],$B34,DATOS_[Check Periodo Ref.],"Dentro")</f>
        <v>0</v>
      </c>
      <c r="E34" s="58">
        <f>COUNTIFS(DATOS_[AGRUP. VALOR. PTO.],$B33,DATOS_[Sexo],$B34,DATOS_[Check Periodo Ref.],"Dentro",DATOS_[Check Nº SC Norm],"Sí")</f>
        <v>0</v>
      </c>
      <c r="F34" s="58">
        <f>COUNTIFS(DATOS_[AGRUP. VALOR. PTO.],$B33,DATOS_[Sexo],$B34,DATOS_[Check Periodo Ref.],"Dentro",DATOS_[Check Nº SC Anualiz],"Sí")</f>
        <v>0</v>
      </c>
      <c r="G34" s="58">
        <f>COUNTIFS(DATOS_[AGRUP. VALOR. PTO.],$B33,DATOS_[Sexo],$B34,DATOS_[Check Periodo Ref.],"Dentro",DATOS_[Check Nº SC Norm y Anualiz],"Sí")</f>
        <v>0</v>
      </c>
      <c r="H34" s="58">
        <f>COUNTIFS(DATOS_[AGRUP. VALOR. PTO.],$B33,DATOS_[Sexo],$B34,DATOS_[Check Periodo Ref.],"Dentro",DATOS_[Check Equiparación],"Sí")</f>
        <v>0</v>
      </c>
      <c r="I34" s="100">
        <f t="array" ref="I34">IFERROR(
AVERAGE(IF(DATOS_[Sexo]=$B34,IF(DATOS_[[AGRUP. VALOR. PTO.]:[AGRUP. VALOR. PTO.]]=$B33,IF(DATOS_[Check Equiparado]="Sí",IF(DATOS_[Check Periodo Ref.]="Dentro",DATOS_[SALARIO BASE Eq],FALSE))))),
0)</f>
        <v>0</v>
      </c>
      <c r="J34" s="101">
        <f t="array" ref="J34">IFERROR(
(AVERAGE((IF(DATOS_[[Sexo]:[Sexo]]=$B34,IF(DATOS_[[AGRUP. VALOR. PTO.]:[AGRUP. VALOR. PTO.]]=$B33,IF(DATOS_[[Check Periodo Ref.]:[Check Periodo Ref.]]="Dentro",IF(DATOS_[[Check Equiparado]:[Check Equiparado]]="Sí",IF(DATOS!AE$5="Sí",(1/DATOS_[[% anualiz]:[% anualiz]]),1)*IF(DATOS!AE$4="Sí",1/DATOS_[[% normaliz]:[% normaliz]],1)*(DATOS_[Conc.Sal.01])))))))),
0)</f>
        <v>0</v>
      </c>
      <c r="K34" s="101">
        <f t="array" ref="K34">IFERROR(
(AVERAGE((IF(DATOS_[[Sexo]:[Sexo]]=$B34,IF(DATOS_[[AGRUP. VALOR. PTO.]:[AGRUP. VALOR. PTO.]]=$B33,IF(DATOS_[[Check Periodo Ref.]:[Check Periodo Ref.]]="Dentro",IF(DATOS_[[Check Equiparado]:[Check Equiparado]]="Sí",IF(DATOS!AF$5="Sí",(1/DATOS_[[% anualiz]:[% anualiz]]),1)*IF(DATOS!AF$4="Sí",1/DATOS_[[% normaliz]:[% normaliz]],1)*(DATOS_[Conc.Sal.02])))))))),
0)</f>
        <v>0</v>
      </c>
      <c r="L34" s="101">
        <f t="array" ref="L34">IFERROR(
(AVERAGE((IF(DATOS_[[Sexo]:[Sexo]]=$B34,IF(DATOS_[[AGRUP. VALOR. PTO.]:[AGRUP. VALOR. PTO.]]=$B33,IF(DATOS_[[Check Periodo Ref.]:[Check Periodo Ref.]]="Dentro",IF(DATOS_[[Check Equiparado]:[Check Equiparado]]="Sí",IF(DATOS!AG$5="Sí",(1/DATOS_[[% anualiz]:[% anualiz]]),1)*IF(DATOS!AG$4="Sí",1/DATOS_[[% normaliz]:[% normaliz]],1)*(DATOS_[Conc.Sal.03])))))))),
0)</f>
        <v>0</v>
      </c>
      <c r="M34" s="101">
        <f t="array" ref="M34">IFERROR(
(AVERAGE((IF(DATOS_[[Sexo]:[Sexo]]=$B34,IF(DATOS_[[AGRUP. VALOR. PTO.]:[AGRUP. VALOR. PTO.]]=$B33,IF(DATOS_[[Check Periodo Ref.]:[Check Periodo Ref.]]="Dentro",IF(DATOS_[[Check Equiparado]:[Check Equiparado]]="Sí",IF(DATOS!AH$5="Sí",(1/DATOS_[[% anualiz]:[% anualiz]]),1)*IF(DATOS!AH$4="Sí",1/DATOS_[[% normaliz]:[% normaliz]],1)*(DATOS_[Conc.Sal.04])))))))),
0)</f>
        <v>0</v>
      </c>
      <c r="N34" s="101">
        <f t="array" ref="N34">IFERROR(
(AVERAGE((IF(DATOS_[[Sexo]:[Sexo]]=$B34,IF(DATOS_[[AGRUP. VALOR. PTO.]:[AGRUP. VALOR. PTO.]]=$B33,IF(DATOS_[[Check Periodo Ref.]:[Check Periodo Ref.]]="Dentro",IF(DATOS_[[Check Equiparado]:[Check Equiparado]]="Sí",IF(DATOS!AI$5="Sí",(1/DATOS_[[% anualiz]:[% anualiz]]),1)*IF(DATOS!AI$4="Sí",1/DATOS_[[% normaliz]:[% normaliz]],1)*(DATOS_[Conc.Sal.05])))))))),
0)</f>
        <v>0</v>
      </c>
      <c r="O34" s="101">
        <f t="array" ref="O34">IFERROR(
(AVERAGE((IF(DATOS_[[Sexo]:[Sexo]]=$B34,IF(DATOS_[[AGRUP. VALOR. PTO.]:[AGRUP. VALOR. PTO.]]=$B33,IF(DATOS_[[Check Periodo Ref.]:[Check Periodo Ref.]]="Dentro",IF(DATOS_[[Check Equiparado]:[Check Equiparado]]="Sí",IF(DATOS!AJ$5="Sí",(1/DATOS_[[% anualiz]:[% anualiz]]),1)*IF(DATOS!AJ$4="Sí",1/DATOS_[[% normaliz]:[% normaliz]],1)*(DATOS_[Conc.Sal.06])))))))),
0)</f>
        <v>0</v>
      </c>
      <c r="P34" s="101">
        <f t="array" ref="P34">IFERROR(
(AVERAGE((IF(DATOS_[[Sexo]:[Sexo]]=$B34,IF(DATOS_[[AGRUP. VALOR. PTO.]:[AGRUP. VALOR. PTO.]]=$B33,IF(DATOS_[[Check Periodo Ref.]:[Check Periodo Ref.]]="Dentro",IF(DATOS_[[Check Equiparado]:[Check Equiparado]]="Sí",IF(DATOS!AK$5="Sí",(1/DATOS_[[% anualiz]:[% anualiz]]),1)*IF(DATOS!AK$4="Sí",1/DATOS_[[% normaliz]:[% normaliz]],1)*(DATOS_[Conc.Sal.07])))))))),
0)</f>
        <v>0</v>
      </c>
      <c r="Q34" s="101">
        <f t="array" ref="Q34">IFERROR(
(AVERAGE((IF(DATOS_[[Sexo]:[Sexo]]=$B34,IF(DATOS_[[AGRUP. VALOR. PTO.]:[AGRUP. VALOR. PTO.]]=$B33,IF(DATOS_[[Check Periodo Ref.]:[Check Periodo Ref.]]="Dentro",IF(DATOS_[[Check Equiparado]:[Check Equiparado]]="Sí",IF(DATOS!AL$5="Sí",(1/DATOS_[[% anualiz]:[% anualiz]]),1)*IF(DATOS!AL$4="Sí",1/DATOS_[[% normaliz]:[% normaliz]],1)*(DATOS_[Conc.Sal.08])))))))),
0)</f>
        <v>0</v>
      </c>
      <c r="R34" s="101">
        <f t="array" ref="R34">IFERROR(
(AVERAGE((IF(DATOS_[[Sexo]:[Sexo]]=$B34,IF(DATOS_[[AGRUP. VALOR. PTO.]:[AGRUP. VALOR. PTO.]]=$B33,IF(DATOS_[[Check Periodo Ref.]:[Check Periodo Ref.]]="Dentro",IF(DATOS_[[Check Equiparado]:[Check Equiparado]]="Sí",IF(DATOS!AM$5="Sí",(1/DATOS_[[% anualiz]:[% anualiz]]),1)*IF(DATOS!AM$4="Sí",1/DATOS_[[% normaliz]:[% normaliz]],1)*(DATOS_[Conc.Sal.09])))))))),
0)</f>
        <v>0</v>
      </c>
      <c r="S34" s="101">
        <f t="array" ref="S34">IFERROR(
(AVERAGE((IF(DATOS_[[Sexo]:[Sexo]]=$B34,IF(DATOS_[[AGRUP. VALOR. PTO.]:[AGRUP. VALOR. PTO.]]=$B33,IF(DATOS_[[Check Periodo Ref.]:[Check Periodo Ref.]]="Dentro",IF(DATOS_[[Check Equiparado]:[Check Equiparado]]="Sí",IF(DATOS!AN$5="Sí",(1/DATOS_[[% anualiz]:[% anualiz]]),1)*IF(DATOS!AN$4="Sí",1/DATOS_[[% normaliz]:[% normaliz]],1)*(DATOS_[Conc.Sal.10])))))))),
0)</f>
        <v>0</v>
      </c>
      <c r="T34" s="101">
        <f t="array" ref="T34">IFERROR(
(AVERAGE((IF(DATOS_[[Sexo]:[Sexo]]=$B34,IF(DATOS_[[AGRUP. VALOR. PTO.]:[AGRUP. VALOR. PTO.]]=$B33,IF(DATOS_[[Check Periodo Ref.]:[Check Periodo Ref.]]="Dentro",IF(DATOS_[[Check Equiparado]:[Check Equiparado]]="Sí",IF(DATOS!AO$5="Sí",(1/DATOS_[[% anualiz]:[% anualiz]]),1)*IF(DATOS!AO$4="Sí",1/DATOS_[[% normaliz]:[% normaliz]],1)*(DATOS_[Conc.Sal.11])))))))),
0)</f>
        <v>0</v>
      </c>
      <c r="U34" s="101">
        <f t="array" ref="U34">IFERROR(
(AVERAGE((IF(DATOS_[[Sexo]:[Sexo]]=$B34,IF(DATOS_[[AGRUP. VALOR. PTO.]:[AGRUP. VALOR. PTO.]]=$B33,IF(DATOS_[[Check Periodo Ref.]:[Check Periodo Ref.]]="Dentro",IF(DATOS_[[Check Equiparado]:[Check Equiparado]]="Sí",IF(DATOS!AP$5="Sí",(1/DATOS_[[% anualiz]:[% anualiz]]),1)*IF(DATOS!AP$4="Sí",1/DATOS_[[% normaliz]:[% normaliz]],1)*(DATOS_[Conc.Sal.12])))))))),
0)</f>
        <v>0</v>
      </c>
      <c r="V34" s="101">
        <f t="array" ref="V34">IFERROR(
(AVERAGE((IF(DATOS_[[Sexo]:[Sexo]]=$B34,IF(DATOS_[[AGRUP. VALOR. PTO.]:[AGRUP. VALOR. PTO.]]=$B33,IF(DATOS_[[Check Periodo Ref.]:[Check Periodo Ref.]]="Dentro",IF(DATOS_[[Check Equiparado]:[Check Equiparado]]="Sí",IF(DATOS!AQ$5="Sí",(1/DATOS_[[% anualiz]:[% anualiz]]),1)*IF(DATOS!AQ$4="Sí",1/DATOS_[[% normaliz]:[% normaliz]],1)*(DATOS_[Conc.Sal.13])))))))),
0)</f>
        <v>0</v>
      </c>
      <c r="W34" s="101">
        <f t="array" ref="W34">IFERROR(
(AVERAGE((IF(DATOS_[[Sexo]:[Sexo]]=$B34,IF(DATOS_[[AGRUP. VALOR. PTO.]:[AGRUP. VALOR. PTO.]]=$B33,IF(DATOS_[[Check Periodo Ref.]:[Check Periodo Ref.]]="Dentro",IF(DATOS_[[Check Equiparado]:[Check Equiparado]]="Sí",IF(DATOS!AR$5="Sí",(1/DATOS_[[% anualiz]:[% anualiz]]),1)*IF(DATOS!AR$4="Sí",1/DATOS_[[% normaliz]:[% normaliz]],1)*(DATOS_[Conc.Sal.14])))))))),
0)</f>
        <v>0</v>
      </c>
      <c r="X34" s="101">
        <f t="array" ref="X34">IFERROR(
(AVERAGE((IF(DATOS_[[Sexo]:[Sexo]]=$B34,IF(DATOS_[[AGRUP. VALOR. PTO.]:[AGRUP. VALOR. PTO.]]=$B33,IF(DATOS_[[Check Periodo Ref.]:[Check Periodo Ref.]]="Dentro",IF(DATOS_[[Check Equiparado]:[Check Equiparado]]="Sí",IF(DATOS!AS$5="Sí",(1/DATOS_[[% anualiz]:[% anualiz]]),1)*IF(DATOS!AS$4="Sí",1/DATOS_[[% normaliz]:[% normaliz]],1)*(DATOS_[Conc.Sal.15])))))))),
0)</f>
        <v>0</v>
      </c>
      <c r="Y34" s="101">
        <f t="array" ref="Y34">IFERROR(
(AVERAGE((IF(DATOS_[[Sexo]:[Sexo]]=$B34,IF(DATOS_[[AGRUP. VALOR. PTO.]:[AGRUP. VALOR. PTO.]]=$B33,IF(DATOS_[[Check Periodo Ref.]:[Check Periodo Ref.]]="Dentro",IF(DATOS_[[Check Equiparado]:[Check Equiparado]]="Sí",IF(DATOS!AT$5="Sí",(1/DATOS_[[% anualiz]:[% anualiz]]),1)*IF(DATOS!AT$4="Sí",1/DATOS_[[% normaliz]:[% normaliz]],1)*(DATOS_[Conc.Sal.16])))))))),
0)</f>
        <v>0</v>
      </c>
      <c r="Z34" s="101">
        <f t="array" ref="Z34">IFERROR(
(AVERAGE((IF(DATOS_[[Sexo]:[Sexo]]=$B34,IF(DATOS_[[AGRUP. VALOR. PTO.]:[AGRUP. VALOR. PTO.]]=$B33,IF(DATOS_[[Check Periodo Ref.]:[Check Periodo Ref.]]="Dentro",IF(DATOS_[[Check Equiparado]:[Check Equiparado]]="Sí",IF(DATOS!AU$5="Sí",(1/DATOS_[[% anualiz]:[% anualiz]]),1)*IF(DATOS!AU$4="Sí",1/DATOS_[[% normaliz]:[% normaliz]],1)*(DATOS_[Conc.Sal.17])))))))),
0)</f>
        <v>0</v>
      </c>
      <c r="AA34" s="101">
        <f t="array" ref="AA34">IFERROR(
(AVERAGE((IF(DATOS_[[Sexo]:[Sexo]]=$B34,IF(DATOS_[[AGRUP. VALOR. PTO.]:[AGRUP. VALOR. PTO.]]=$B33,IF(DATOS_[[Check Periodo Ref.]:[Check Periodo Ref.]]="Dentro",IF(DATOS_[[Check Equiparado]:[Check Equiparado]]="Sí",IF(DATOS!AV$5="Sí",(1/DATOS_[[% anualiz]:[% anualiz]]),1)*IF(DATOS!AV$4="Sí",1/DATOS_[[% normaliz]:[% normaliz]],1)*(DATOS_[Conc.Sal.18])))))))),
0)</f>
        <v>0</v>
      </c>
      <c r="AB34" s="101">
        <f t="array" ref="AB34">IFERROR(
(AVERAGE((IF(DATOS_[[Sexo]:[Sexo]]=$B34,IF(DATOS_[[AGRUP. VALOR. PTO.]:[AGRUP. VALOR. PTO.]]=$B33,IF(DATOS_[[Check Periodo Ref.]:[Check Periodo Ref.]]="Dentro",IF(DATOS_[[Check Equiparado]:[Check Equiparado]]="Sí",IF(DATOS!AW$5="Sí",(1/DATOS_[[% anualiz]:[% anualiz]]),1)*IF(DATOS!AW$4="Sí",1/DATOS_[[% normaliz]:[% normaliz]],1)*(DATOS_[Conc.Sal.19])))))))),
0)</f>
        <v>0</v>
      </c>
      <c r="AC34" s="101">
        <f t="array" ref="AC34">IFERROR(
(AVERAGE((IF(DATOS_[[Sexo]:[Sexo]]=$B34,IF(DATOS_[[AGRUP. VALOR. PTO.]:[AGRUP. VALOR. PTO.]]=$B33,IF(DATOS_[[Check Periodo Ref.]:[Check Periodo Ref.]]="Dentro",IF(DATOS_[[Check Equiparado]:[Check Equiparado]]="Sí",IF(DATOS!AX$5="Sí",(1/DATOS_[[% anualiz]:[% anualiz]]),1)*IF(DATOS!AX$4="Sí",1/DATOS_[[% normaliz]:[% normaliz]],1)*(DATOS_[Conc.Sal.20])))))))),
0)</f>
        <v>0</v>
      </c>
      <c r="AD34" s="101">
        <f t="array" ref="AD34">IFERROR(
(AVERAGE((IF(DATOS_[[Sexo]:[Sexo]]=$B34,IF(DATOS_[[AGRUP. VALOR. PTO.]:[AGRUP. VALOR. PTO.]]=$B33,IF(DATOS_[[Check Periodo Ref.]:[Check Periodo Ref.]]="Dentro",IF(DATOS_[[Check Equiparado]:[Check Equiparado]]="Sí",IF(DATOS!AY$5="Sí",(1/DATOS_[[% anualiz]:[% anualiz]]),1)*IF(DATOS!AY$4="Sí",1/DATOS_[[% normaliz]:[% normaliz]],1)*(DATOS_[Conc.Sal.21])))))))),
0)</f>
        <v>0</v>
      </c>
      <c r="AE34" s="101">
        <f t="array" ref="AE34">IFERROR(
(AVERAGE((IF(DATOS_[[Sexo]:[Sexo]]=$B34,IF(DATOS_[[AGRUP. VALOR. PTO.]:[AGRUP. VALOR. PTO.]]=$B33,IF(DATOS_[[Check Periodo Ref.]:[Check Periodo Ref.]]="Dentro",IF(DATOS_[[Check Equiparado]:[Check Equiparado]]="Sí",IF(DATOS!AZ$5="Sí",(1/DATOS_[[% anualiz]:[% anualiz]]),1)*IF(DATOS!AZ$4="Sí",1/DATOS_[[% normaliz]:[% normaliz]],1)*(DATOS_[Conc.Sal.22])))))))),
0)</f>
        <v>0</v>
      </c>
      <c r="AF34" s="101">
        <f t="array" ref="AF34">IFERROR(
(AVERAGE((IF(DATOS_[[Sexo]:[Sexo]]=$B34,IF(DATOS_[[AGRUP. VALOR. PTO.]:[AGRUP. VALOR. PTO.]]=$B33,IF(DATOS_[[Check Periodo Ref.]:[Check Periodo Ref.]]="Dentro",IF(DATOS_[[Check Equiparado]:[Check Equiparado]]="Sí",IF(DATOS!BA$5="Sí",(1/DATOS_[[% anualiz]:[% anualiz]]),1)*IF(DATOS!BA$4="Sí",1/DATOS_[[% normaliz]:[% normaliz]],1)*(DATOS_[Conc.Sal.23])))))))),
0)</f>
        <v>0</v>
      </c>
      <c r="AG34" s="101">
        <f t="array" ref="AG34">IFERROR(
(AVERAGE((IF(DATOS_[[Sexo]:[Sexo]]=$B34,IF(DATOS_[[AGRUP. VALOR. PTO.]:[AGRUP. VALOR. PTO.]]=$B33,IF(DATOS_[[Check Periodo Ref.]:[Check Periodo Ref.]]="Dentro",IF(DATOS_[[Check Equiparado]:[Check Equiparado]]="Sí",IF(DATOS!BB$5="Sí",(1/DATOS_[[% anualiz]:[% anualiz]]),1)*IF(DATOS!BB$4="Sí",1/DATOS_[[% normaliz]:[% normaliz]],1)*(DATOS_[Conc.Sal.24])))))))),
0)</f>
        <v>0</v>
      </c>
      <c r="AH34" s="101">
        <f t="array" ref="AH34">IFERROR(
(AVERAGE((IF(DATOS_[[Sexo]:[Sexo]]=$B34,IF(DATOS_[[AGRUP. VALOR. PTO.]:[AGRUP. VALOR. PTO.]]=$B33,IF(DATOS_[[Check Periodo Ref.]:[Check Periodo Ref.]]="Dentro",IF(DATOS_[[Check Equiparado]:[Check Equiparado]]="Sí",IF(DATOS!BC$5="Sí",(1/DATOS_[[% anualiz]:[% anualiz]]),1)*IF(DATOS!BC$4="Sí",1/DATOS_[[% normaliz]:[% normaliz]],1)*(DATOS_[Conc.Sal.25])))))))),
0)</f>
        <v>0</v>
      </c>
      <c r="AI34" s="101">
        <f t="array" ref="AI34">IFERROR(
(AVERAGE((IF(DATOS_[[Sexo]:[Sexo]]=$B34,IF(DATOS_[[AGRUP. VALOR. PTO.]:[AGRUP. VALOR. PTO.]]=$B33,IF(DATOS_[[Check Periodo Ref.]:[Check Periodo Ref.]]="Dentro",IF(DATOS_[[Check Equiparado]:[Check Equiparado]]="Sí",IF(DATOS!BD$5="Sí",(1/DATOS_[[% anualiz]:[% anualiz]]),1)*IF(DATOS!BD$4="Sí",1/DATOS_[[% normaliz]:[% normaliz]],1)*(DATOS_[Conc.Sal.26])))))))),
0)</f>
        <v>0</v>
      </c>
      <c r="AJ34" s="101">
        <f t="array" ref="AJ34">IFERROR(
(AVERAGE((IF(DATOS_[[Sexo]:[Sexo]]=$B34,IF(DATOS_[[AGRUP. VALOR. PTO.]:[AGRUP. VALOR. PTO.]]=$B33,IF(DATOS_[[Check Periodo Ref.]:[Check Periodo Ref.]]="Dentro",IF(DATOS_[[Check Equiparado]:[Check Equiparado]]="Sí",IF(DATOS!BE$5="Sí",(1/DATOS_[[% anualiz]:[% anualiz]]),1)*IF(DATOS!BE$4="Sí",1/DATOS_[[% normaliz]:[% normaliz]],1)*(DATOS_[Conc.Sal.27])))))))),
0)</f>
        <v>0</v>
      </c>
      <c r="AK34" s="101">
        <f t="array" ref="AK34">IFERROR(
(AVERAGE((IF(DATOS_[[Sexo]:[Sexo]]=$B34,IF(DATOS_[[AGRUP. VALOR. PTO.]:[AGRUP. VALOR. PTO.]]=$B33,IF(DATOS_[[Check Periodo Ref.]:[Check Periodo Ref.]]="Dentro",IF(DATOS_[[Check Equiparado]:[Check Equiparado]]="Sí",IF(DATOS!BF$5="Sí",(1/DATOS_[[% anualiz]:[% anualiz]]),1)*IF(DATOS!BF$4="Sí",1/DATOS_[[% normaliz]:[% normaliz]],1)*(DATOS_[Conc.Sal.28])))))))),
0)</f>
        <v>0</v>
      </c>
      <c r="AL34" s="101">
        <f t="array" ref="AL34">IFERROR(
(AVERAGE((IF(DATOS_[[Sexo]:[Sexo]]=$B34,IF(DATOS_[[AGRUP. VALOR. PTO.]:[AGRUP. VALOR. PTO.]]=$B33,IF(DATOS_[[Check Periodo Ref.]:[Check Periodo Ref.]]="Dentro",IF(DATOS_[[Check Equiparado]:[Check Equiparado]]="Sí",IF(DATOS!BG$5="Sí",(1/DATOS_[[% anualiz]:[% anualiz]]),1)*IF(DATOS!BG$4="Sí",1/DATOS_[[% normaliz]:[% normaliz]],1)*(DATOS_[Conc.Sal.29])))))))),
0)</f>
        <v>0</v>
      </c>
      <c r="AM34" s="101">
        <f t="array" ref="AM34">IFERROR(
(AVERAGE((IF(DATOS_[[Sexo]:[Sexo]]=$B34,IF(DATOS_[[AGRUP. VALOR. PTO.]:[AGRUP. VALOR. PTO.]]=$B33,IF(DATOS_[[Check Periodo Ref.]:[Check Periodo Ref.]]="Dentro",IF(DATOS_[[Check Equiparado]:[Check Equiparado]]="Sí",IF(DATOS!BH$5="Sí",(1/DATOS_[[% anualiz]:[% anualiz]]),1)*IF(DATOS!BH$4="Sí",1/DATOS_[[% normaliz]:[% normaliz]],1)*(DATOS_[Conc.Sal.30])))))))),
0)</f>
        <v>0</v>
      </c>
      <c r="AN34" s="102">
        <f t="array" ref="AN34">IFERROR(
AVERAGE(IF(DATOS_[Sexo]=$B34,IF(DATOS_[[AGRUP. VALOR. PTO.]:[AGRUP. VALOR. PTO.]]=$B33,IF(DATOS_[Check Equiparado]="Sí",IF(DATOS_[Check Periodo Ref.]="Dentro",DATOS_[Tot COMPL.SAL Eq],FALSE))))),
0)</f>
        <v>0</v>
      </c>
      <c r="AO34" s="103">
        <f t="array" ref="AO34">IFERROR(
AVERAGE(IF(DATOS_[Sexo]=$B34,IF(DATOS_[[AGRUP. VALOR. PTO.]:[AGRUP. VALOR. PTO.]]=$B33,IF(DATOS_[Check Equiparado]="Sí",IF(DATOS_[Check Periodo Ref.]="Dentro",DATOS_[TOTAL SALARIO Eq],FALSE))))),
0)</f>
        <v>0</v>
      </c>
      <c r="AP34" s="104">
        <f t="array" ref="AP34">IFERROR(
(AVERAGE((IF(DATOS_[[Sexo]:[Sexo]]=$B34,IF(DATOS_[[AGRUP. VALOR. PTO.]:[AGRUP. VALOR. PTO.]]=$B33,IF(DATOS_[[Check Periodo Ref.]:[Check Periodo Ref.]]="Dentro",IF(DATOS_[[Check Equiparado]:[Check Equiparado]]="Sí",IF(DATOS!BI$5="Sí",(1/DATOS_[[% anualiz]:[% anualiz]]),1)*IF(DATOS!BI$4="Sí",1/DATOS_[[% normaliz]:[% normaliz]],1)*(DATOS_[C.Extra.01])))))))),
0)</f>
        <v>0</v>
      </c>
      <c r="AQ34" s="104">
        <f t="array" ref="AQ34">IFERROR(
(AVERAGE((IF(DATOS_[[Sexo]:[Sexo]]=$B34,IF(DATOS_[[AGRUP. VALOR. PTO.]:[AGRUP. VALOR. PTO.]]=$B33,IF(DATOS_[[Check Periodo Ref.]:[Check Periodo Ref.]]="Dentro",IF(DATOS_[[Check Equiparado]:[Check Equiparado]]="Sí",IF(DATOS!BJ$5="Sí",(1/DATOS_[[% anualiz]:[% anualiz]]),1)*IF(DATOS!BJ$4="Sí",1/DATOS_[[% normaliz]:[% normaliz]],1)*(DATOS_[C.Extra.02])))))))),
0)</f>
        <v>0</v>
      </c>
      <c r="AR34" s="104">
        <f t="array" ref="AR34">IFERROR(
(AVERAGE((IF(DATOS_[[Sexo]:[Sexo]]=$B34,IF(DATOS_[[AGRUP. VALOR. PTO.]:[AGRUP. VALOR. PTO.]]=$B33,IF(DATOS_[[Check Periodo Ref.]:[Check Periodo Ref.]]="Dentro",IF(DATOS_[[Check Equiparado]:[Check Equiparado]]="Sí",IF(DATOS!BK$5="Sí",(1/DATOS_[[% anualiz]:[% anualiz]]),1)*IF(DATOS!BK$4="Sí",1/DATOS_[[% normaliz]:[% normaliz]],1)*(DATOS_[C.Extra.03])))))))),
0)</f>
        <v>0</v>
      </c>
      <c r="AS34" s="104">
        <f t="array" ref="AS34">IFERROR(
(AVERAGE((IF(DATOS_[[Sexo]:[Sexo]]=$B34,IF(DATOS_[[AGRUP. VALOR. PTO.]:[AGRUP. VALOR. PTO.]]=$B33,IF(DATOS_[[Check Periodo Ref.]:[Check Periodo Ref.]]="Dentro",IF(DATOS_[[Check Equiparado]:[Check Equiparado]]="Sí",IF(DATOS!BL$5="Sí",(1/DATOS_[[% anualiz]:[% anualiz]]),1)*IF(DATOS!BL$4="Sí",1/DATOS_[[% normaliz]:[% normaliz]],1)*(DATOS_[C.Extra.04])))))))),
0)</f>
        <v>0</v>
      </c>
      <c r="AT34" s="104">
        <f t="array" ref="AT34">IFERROR(
(AVERAGE((IF(DATOS_[[Sexo]:[Sexo]]=$B34,IF(DATOS_[[AGRUP. VALOR. PTO.]:[AGRUP. VALOR. PTO.]]=$B33,IF(DATOS_[[Check Periodo Ref.]:[Check Periodo Ref.]]="Dentro",IF(DATOS_[[Check Equiparado]:[Check Equiparado]]="Sí",IF(DATOS!BM$5="Sí",(1/DATOS_[[% anualiz]:[% anualiz]]),1)*IF(DATOS!BM$4="Sí",1/DATOS_[[% normaliz]:[% normaliz]],1)*(DATOS_[C.Extra.05])))))))),
0)</f>
        <v>0</v>
      </c>
      <c r="AU34" s="105">
        <f t="array" ref="AU34">IFERROR(
AVERAGE(IF(DATOS_[Sexo]=$B34,IF(DATOS_[[AGRUP. VALOR. PTO.]:[AGRUP. VALOR. PTO.]]=$B33,IF(DATOS_[Check Equiparado]="Sí",IF(DATOS_[Check Periodo Ref.]="Dentro",DATOS_[Tot Extrasalarial Eq],FALSE))))),
0)</f>
        <v>0</v>
      </c>
      <c r="AV34" s="106">
        <f t="array" ref="AV34">IFERROR(
AVERAGE(IF(DATOS_[Sexo]=$B34,IF(DATOS_[[AGRUP. VALOR. PTO.]:[AGRUP. VALOR. PTO.]]=$B33,IF(DATOS_[Check Equiparado]="Sí",IF(DATOS_[Check Periodo Ref.]="Dentro",DATOS_[TOTAL Retrib Eq],FALSE))))),
0)</f>
        <v>0</v>
      </c>
    </row>
    <row r="35" spans="1:48" x14ac:dyDescent="0.3">
      <c r="A35" s="53" t="str">
        <f t="shared" ref="A35" si="30">+A34</f>
        <v>[ocultar]</v>
      </c>
      <c r="B35" s="57" t="s">
        <v>163</v>
      </c>
      <c r="C35" s="56">
        <f t="array" ref="C35">SUM(IF($B35=DATOS_[Sexo],
IF($B33=DATOS_[AGRUP. VALOR. PTO.],
IF("Dentro"=DATOS_[Check Periodo Ref.],
1/(COUNTIFS(DATOS_[Sexo],$B35,DATOS_[AGRUP. VALOR. PTO.],$B33,DATOS_[Check Periodo Ref.],"Dentro",DATOS_[id],DATOS_[id]))))))</f>
        <v>0</v>
      </c>
      <c r="D35" s="58">
        <f>COUNTIFS(DATOS_[AGRUP. VALOR. PTO.],$B33,DATOS_[Sexo],$B35,DATOS_[Check Periodo Ref.],"Dentro")</f>
        <v>0</v>
      </c>
      <c r="E35" s="58">
        <f>COUNTIFS(DATOS_[AGRUP. VALOR. PTO.],$B33,DATOS_[Sexo],$B35,DATOS_[Check Periodo Ref.],"Dentro",DATOS_[Check Nº SC Norm],"Sí")</f>
        <v>0</v>
      </c>
      <c r="F35" s="58">
        <f>COUNTIFS(DATOS_[AGRUP. VALOR. PTO.],$B33,DATOS_[Sexo],$B35,DATOS_[Check Periodo Ref.],"Dentro",DATOS_[Check Nº SC Anualiz],"Sí")</f>
        <v>0</v>
      </c>
      <c r="G35" s="58">
        <f>COUNTIFS(DATOS_[AGRUP. VALOR. PTO.],$B33,DATOS_[Sexo],$B35,DATOS_[Check Periodo Ref.],"Dentro",DATOS_[Check Nº SC Norm y Anualiz],"Sí")</f>
        <v>0</v>
      </c>
      <c r="H35" s="58">
        <f>COUNTIFS(DATOS_[AGRUP. VALOR. PTO.],$B33,DATOS_[Sexo],$B35,DATOS_[Check Periodo Ref.],"Dentro",DATOS_[Check Equiparación],"Sí")</f>
        <v>0</v>
      </c>
      <c r="I35" s="100" cm="1">
        <f t="array" ref="I35">IFERROR(
AVERAGE(IF(DATOS_[Sexo]=$B35,IF(DATOS_[[AGRUP. VALOR. PTO.]:[AGRUP. VALOR. PTO.]]=$B33,IF(DATOS_[Check Equiparado]="Sí",IF(DATOS_[Check Periodo Ref.]="Dentro",DATOS_[SALARIO BASE Eq],FALSE))))),
0)</f>
        <v>0</v>
      </c>
      <c r="J35" s="101">
        <f t="array" ref="J35">IFERROR(
(AVERAGE((IF(DATOS_[[Sexo]:[Sexo]]=$B35,IF(DATOS_[[AGRUP. VALOR. PTO.]:[AGRUP. VALOR. PTO.]]=$B33,IF(DATOS_[[Check Periodo Ref.]:[Check Periodo Ref.]]="Dentro",IF(DATOS_[[Check Equiparado]:[Check Equiparado]]="Sí",IF(DATOS!AE$5="Sí",(1/DATOS_[[% anualiz]:[% anualiz]]),1)*IF(DATOS!AE$4="Sí",1/DATOS_[[% normaliz]:[% normaliz]],1)*(DATOS_[Conc.Sal.01])))))))),
0)</f>
        <v>0</v>
      </c>
      <c r="K35" s="101">
        <f t="array" ref="K35">IFERROR(
(AVERAGE((IF(DATOS_[[Sexo]:[Sexo]]=$B35,IF(DATOS_[[AGRUP. VALOR. PTO.]:[AGRUP. VALOR. PTO.]]=$B33,IF(DATOS_[[Check Periodo Ref.]:[Check Periodo Ref.]]="Dentro",IF(DATOS_[[Check Equiparado]:[Check Equiparado]]="Sí",IF(DATOS!AF$5="Sí",(1/DATOS_[[% anualiz]:[% anualiz]]),1)*IF(DATOS!AF$4="Sí",1/DATOS_[[% normaliz]:[% normaliz]],1)*(DATOS_[Conc.Sal.02])))))))),
0)</f>
        <v>0</v>
      </c>
      <c r="L35" s="101">
        <f t="array" ref="L35">IFERROR(
(AVERAGE((IF(DATOS_[[Sexo]:[Sexo]]=$B35,IF(DATOS_[[AGRUP. VALOR. PTO.]:[AGRUP. VALOR. PTO.]]=$B33,IF(DATOS_[[Check Periodo Ref.]:[Check Periodo Ref.]]="Dentro",IF(DATOS_[[Check Equiparado]:[Check Equiparado]]="Sí",IF(DATOS!AG$5="Sí",(1/DATOS_[[% anualiz]:[% anualiz]]),1)*IF(DATOS!AG$4="Sí",1/DATOS_[[% normaliz]:[% normaliz]],1)*(DATOS_[Conc.Sal.03])))))))),
0)</f>
        <v>0</v>
      </c>
      <c r="M35" s="101">
        <f t="array" ref="M35">IFERROR(
(AVERAGE((IF(DATOS_[[Sexo]:[Sexo]]=$B35,IF(DATOS_[[AGRUP. VALOR. PTO.]:[AGRUP. VALOR. PTO.]]=$B33,IF(DATOS_[[Check Periodo Ref.]:[Check Periodo Ref.]]="Dentro",IF(DATOS_[[Check Equiparado]:[Check Equiparado]]="Sí",IF(DATOS!AH$5="Sí",(1/DATOS_[[% anualiz]:[% anualiz]]),1)*IF(DATOS!AH$4="Sí",1/DATOS_[[% normaliz]:[% normaliz]],1)*(DATOS_[Conc.Sal.04])))))))),
0)</f>
        <v>0</v>
      </c>
      <c r="N35" s="101">
        <f t="array" ref="N35">IFERROR(
(AVERAGE((IF(DATOS_[[Sexo]:[Sexo]]=$B35,IF(DATOS_[[AGRUP. VALOR. PTO.]:[AGRUP. VALOR. PTO.]]=$B33,IF(DATOS_[[Check Periodo Ref.]:[Check Periodo Ref.]]="Dentro",IF(DATOS_[[Check Equiparado]:[Check Equiparado]]="Sí",IF(DATOS!AI$5="Sí",(1/DATOS_[[% anualiz]:[% anualiz]]),1)*IF(DATOS!AI$4="Sí",1/DATOS_[[% normaliz]:[% normaliz]],1)*(DATOS_[Conc.Sal.05])))))))),
0)</f>
        <v>0</v>
      </c>
      <c r="O35" s="101">
        <f t="array" ref="O35">IFERROR(
(AVERAGE((IF(DATOS_[[Sexo]:[Sexo]]=$B35,IF(DATOS_[[AGRUP. VALOR. PTO.]:[AGRUP. VALOR. PTO.]]=$B33,IF(DATOS_[[Check Periodo Ref.]:[Check Periodo Ref.]]="Dentro",IF(DATOS_[[Check Equiparado]:[Check Equiparado]]="Sí",IF(DATOS!AJ$5="Sí",(1/DATOS_[[% anualiz]:[% anualiz]]),1)*IF(DATOS!AJ$4="Sí",1/DATOS_[[% normaliz]:[% normaliz]],1)*(DATOS_[Conc.Sal.06])))))))),
0)</f>
        <v>0</v>
      </c>
      <c r="P35" s="101">
        <f t="array" ref="P35">IFERROR(
(AVERAGE((IF(DATOS_[[Sexo]:[Sexo]]=$B35,IF(DATOS_[[AGRUP. VALOR. PTO.]:[AGRUP. VALOR. PTO.]]=$B33,IF(DATOS_[[Check Periodo Ref.]:[Check Periodo Ref.]]="Dentro",IF(DATOS_[[Check Equiparado]:[Check Equiparado]]="Sí",IF(DATOS!AK$5="Sí",(1/DATOS_[[% anualiz]:[% anualiz]]),1)*IF(DATOS!AK$4="Sí",1/DATOS_[[% normaliz]:[% normaliz]],1)*(DATOS_[Conc.Sal.07])))))))),
0)</f>
        <v>0</v>
      </c>
      <c r="Q35" s="101">
        <f t="array" ref="Q35">IFERROR(
(AVERAGE((IF(DATOS_[[Sexo]:[Sexo]]=$B35,IF(DATOS_[[AGRUP. VALOR. PTO.]:[AGRUP. VALOR. PTO.]]=$B33,IF(DATOS_[[Check Periodo Ref.]:[Check Periodo Ref.]]="Dentro",IF(DATOS_[[Check Equiparado]:[Check Equiparado]]="Sí",IF(DATOS!AL$5="Sí",(1/DATOS_[[% anualiz]:[% anualiz]]),1)*IF(DATOS!AL$4="Sí",1/DATOS_[[% normaliz]:[% normaliz]],1)*(DATOS_[Conc.Sal.08])))))))),
0)</f>
        <v>0</v>
      </c>
      <c r="R35" s="101">
        <f t="array" ref="R35">IFERROR(
(AVERAGE((IF(DATOS_[[Sexo]:[Sexo]]=$B35,IF(DATOS_[[AGRUP. VALOR. PTO.]:[AGRUP. VALOR. PTO.]]=$B33,IF(DATOS_[[Check Periodo Ref.]:[Check Periodo Ref.]]="Dentro",IF(DATOS_[[Check Equiparado]:[Check Equiparado]]="Sí",IF(DATOS!AM$5="Sí",(1/DATOS_[[% anualiz]:[% anualiz]]),1)*IF(DATOS!AM$4="Sí",1/DATOS_[[% normaliz]:[% normaliz]],1)*(DATOS_[Conc.Sal.09])))))))),
0)</f>
        <v>0</v>
      </c>
      <c r="S35" s="101">
        <f t="array" ref="S35">IFERROR(
(AVERAGE((IF(DATOS_[[Sexo]:[Sexo]]=$B35,IF(DATOS_[[AGRUP. VALOR. PTO.]:[AGRUP. VALOR. PTO.]]=$B33,IF(DATOS_[[Check Periodo Ref.]:[Check Periodo Ref.]]="Dentro",IF(DATOS_[[Check Equiparado]:[Check Equiparado]]="Sí",IF(DATOS!AN$5="Sí",(1/DATOS_[[% anualiz]:[% anualiz]]),1)*IF(DATOS!AN$4="Sí",1/DATOS_[[% normaliz]:[% normaliz]],1)*(DATOS_[Conc.Sal.10])))))))),
0)</f>
        <v>0</v>
      </c>
      <c r="T35" s="101">
        <f t="array" ref="T35">IFERROR(
(AVERAGE((IF(DATOS_[[Sexo]:[Sexo]]=$B35,IF(DATOS_[[AGRUP. VALOR. PTO.]:[AGRUP. VALOR. PTO.]]=$B33,IF(DATOS_[[Check Periodo Ref.]:[Check Periodo Ref.]]="Dentro",IF(DATOS_[[Check Equiparado]:[Check Equiparado]]="Sí",IF(DATOS!AO$5="Sí",(1/DATOS_[[% anualiz]:[% anualiz]]),1)*IF(DATOS!AO$4="Sí",1/DATOS_[[% normaliz]:[% normaliz]],1)*(DATOS_[Conc.Sal.11])))))))),
0)</f>
        <v>0</v>
      </c>
      <c r="U35" s="101">
        <f t="array" ref="U35">IFERROR(
(AVERAGE((IF(DATOS_[[Sexo]:[Sexo]]=$B35,IF(DATOS_[[AGRUP. VALOR. PTO.]:[AGRUP. VALOR. PTO.]]=$B33,IF(DATOS_[[Check Periodo Ref.]:[Check Periodo Ref.]]="Dentro",IF(DATOS_[[Check Equiparado]:[Check Equiparado]]="Sí",IF(DATOS!AP$5="Sí",(1/DATOS_[[% anualiz]:[% anualiz]]),1)*IF(DATOS!AP$4="Sí",1/DATOS_[[% normaliz]:[% normaliz]],1)*(DATOS_[Conc.Sal.12])))))))),
0)</f>
        <v>0</v>
      </c>
      <c r="V35" s="101">
        <f t="array" ref="V35">IFERROR(
(AVERAGE((IF(DATOS_[[Sexo]:[Sexo]]=$B35,IF(DATOS_[[AGRUP. VALOR. PTO.]:[AGRUP. VALOR. PTO.]]=$B33,IF(DATOS_[[Check Periodo Ref.]:[Check Periodo Ref.]]="Dentro",IF(DATOS_[[Check Equiparado]:[Check Equiparado]]="Sí",IF(DATOS!AQ$5="Sí",(1/DATOS_[[% anualiz]:[% anualiz]]),1)*IF(DATOS!AQ$4="Sí",1/DATOS_[[% normaliz]:[% normaliz]],1)*(DATOS_[Conc.Sal.13])))))))),
0)</f>
        <v>0</v>
      </c>
      <c r="W35" s="101">
        <f t="array" ref="W35">IFERROR(
(AVERAGE((IF(DATOS_[[Sexo]:[Sexo]]=$B35,IF(DATOS_[[AGRUP. VALOR. PTO.]:[AGRUP. VALOR. PTO.]]=$B33,IF(DATOS_[[Check Periodo Ref.]:[Check Periodo Ref.]]="Dentro",IF(DATOS_[[Check Equiparado]:[Check Equiparado]]="Sí",IF(DATOS!AR$5="Sí",(1/DATOS_[[% anualiz]:[% anualiz]]),1)*IF(DATOS!AR$4="Sí",1/DATOS_[[% normaliz]:[% normaliz]],1)*(DATOS_[Conc.Sal.14])))))))),
0)</f>
        <v>0</v>
      </c>
      <c r="X35" s="101">
        <f t="array" ref="X35">IFERROR(
(AVERAGE((IF(DATOS_[[Sexo]:[Sexo]]=$B35,IF(DATOS_[[AGRUP. VALOR. PTO.]:[AGRUP. VALOR. PTO.]]=$B33,IF(DATOS_[[Check Periodo Ref.]:[Check Periodo Ref.]]="Dentro",IF(DATOS_[[Check Equiparado]:[Check Equiparado]]="Sí",IF(DATOS!AS$5="Sí",(1/DATOS_[[% anualiz]:[% anualiz]]),1)*IF(DATOS!AS$4="Sí",1/DATOS_[[% normaliz]:[% normaliz]],1)*(DATOS_[Conc.Sal.15])))))))),
0)</f>
        <v>0</v>
      </c>
      <c r="Y35" s="101">
        <f t="array" ref="Y35">IFERROR(
(AVERAGE((IF(DATOS_[[Sexo]:[Sexo]]=$B35,IF(DATOS_[[AGRUP. VALOR. PTO.]:[AGRUP. VALOR. PTO.]]=$B33,IF(DATOS_[[Check Periodo Ref.]:[Check Periodo Ref.]]="Dentro",IF(DATOS_[[Check Equiparado]:[Check Equiparado]]="Sí",IF(DATOS!AT$5="Sí",(1/DATOS_[[% anualiz]:[% anualiz]]),1)*IF(DATOS!AT$4="Sí",1/DATOS_[[% normaliz]:[% normaliz]],1)*(DATOS_[Conc.Sal.16])))))))),
0)</f>
        <v>0</v>
      </c>
      <c r="Z35" s="101">
        <f t="array" ref="Z35">IFERROR(
(AVERAGE((IF(DATOS_[[Sexo]:[Sexo]]=$B35,IF(DATOS_[[AGRUP. VALOR. PTO.]:[AGRUP. VALOR. PTO.]]=$B33,IF(DATOS_[[Check Periodo Ref.]:[Check Periodo Ref.]]="Dentro",IF(DATOS_[[Check Equiparado]:[Check Equiparado]]="Sí",IF(DATOS!AU$5="Sí",(1/DATOS_[[% anualiz]:[% anualiz]]),1)*IF(DATOS!AU$4="Sí",1/DATOS_[[% normaliz]:[% normaliz]],1)*(DATOS_[Conc.Sal.17])))))))),
0)</f>
        <v>0</v>
      </c>
      <c r="AA35" s="101">
        <f t="array" ref="AA35">IFERROR(
(AVERAGE((IF(DATOS_[[Sexo]:[Sexo]]=$B35,IF(DATOS_[[AGRUP. VALOR. PTO.]:[AGRUP. VALOR. PTO.]]=$B33,IF(DATOS_[[Check Periodo Ref.]:[Check Periodo Ref.]]="Dentro",IF(DATOS_[[Check Equiparado]:[Check Equiparado]]="Sí",IF(DATOS!AV$5="Sí",(1/DATOS_[[% anualiz]:[% anualiz]]),1)*IF(DATOS!AV$4="Sí",1/DATOS_[[% normaliz]:[% normaliz]],1)*(DATOS_[Conc.Sal.18])))))))),
0)</f>
        <v>0</v>
      </c>
      <c r="AB35" s="101">
        <f t="array" ref="AB35">IFERROR(
(AVERAGE((IF(DATOS_[[Sexo]:[Sexo]]=$B35,IF(DATOS_[[AGRUP. VALOR. PTO.]:[AGRUP. VALOR. PTO.]]=$B33,IF(DATOS_[[Check Periodo Ref.]:[Check Periodo Ref.]]="Dentro",IF(DATOS_[[Check Equiparado]:[Check Equiparado]]="Sí",IF(DATOS!AW$5="Sí",(1/DATOS_[[% anualiz]:[% anualiz]]),1)*IF(DATOS!AW$4="Sí",1/DATOS_[[% normaliz]:[% normaliz]],1)*(DATOS_[Conc.Sal.19])))))))),
0)</f>
        <v>0</v>
      </c>
      <c r="AC35" s="101">
        <f t="array" ref="AC35">IFERROR(
(AVERAGE((IF(DATOS_[[Sexo]:[Sexo]]=$B35,IF(DATOS_[[AGRUP. VALOR. PTO.]:[AGRUP. VALOR. PTO.]]=$B33,IF(DATOS_[[Check Periodo Ref.]:[Check Periodo Ref.]]="Dentro",IF(DATOS_[[Check Equiparado]:[Check Equiparado]]="Sí",IF(DATOS!AX$5="Sí",(1/DATOS_[[% anualiz]:[% anualiz]]),1)*IF(DATOS!AX$4="Sí",1/DATOS_[[% normaliz]:[% normaliz]],1)*(DATOS_[Conc.Sal.20])))))))),
0)</f>
        <v>0</v>
      </c>
      <c r="AD35" s="101">
        <f t="array" ref="AD35">IFERROR(
(AVERAGE((IF(DATOS_[[Sexo]:[Sexo]]=$B35,IF(DATOS_[[AGRUP. VALOR. PTO.]:[AGRUP. VALOR. PTO.]]=$B33,IF(DATOS_[[Check Periodo Ref.]:[Check Periodo Ref.]]="Dentro",IF(DATOS_[[Check Equiparado]:[Check Equiparado]]="Sí",IF(DATOS!AY$5="Sí",(1/DATOS_[[% anualiz]:[% anualiz]]),1)*IF(DATOS!AY$4="Sí",1/DATOS_[[% normaliz]:[% normaliz]],1)*(DATOS_[Conc.Sal.21])))))))),
0)</f>
        <v>0</v>
      </c>
      <c r="AE35" s="101">
        <f t="array" ref="AE35">IFERROR(
(AVERAGE((IF(DATOS_[[Sexo]:[Sexo]]=$B35,IF(DATOS_[[AGRUP. VALOR. PTO.]:[AGRUP. VALOR. PTO.]]=$B33,IF(DATOS_[[Check Periodo Ref.]:[Check Periodo Ref.]]="Dentro",IF(DATOS_[[Check Equiparado]:[Check Equiparado]]="Sí",IF(DATOS!AZ$5="Sí",(1/DATOS_[[% anualiz]:[% anualiz]]),1)*IF(DATOS!AZ$4="Sí",1/DATOS_[[% normaliz]:[% normaliz]],1)*(DATOS_[Conc.Sal.22])))))))),
0)</f>
        <v>0</v>
      </c>
      <c r="AF35" s="101">
        <f t="array" ref="AF35">IFERROR(
(AVERAGE((IF(DATOS_[[Sexo]:[Sexo]]=$B35,IF(DATOS_[[AGRUP. VALOR. PTO.]:[AGRUP. VALOR. PTO.]]=$B33,IF(DATOS_[[Check Periodo Ref.]:[Check Periodo Ref.]]="Dentro",IF(DATOS_[[Check Equiparado]:[Check Equiparado]]="Sí",IF(DATOS!BA$5="Sí",(1/DATOS_[[% anualiz]:[% anualiz]]),1)*IF(DATOS!BA$4="Sí",1/DATOS_[[% normaliz]:[% normaliz]],1)*(DATOS_[Conc.Sal.23])))))))),
0)</f>
        <v>0</v>
      </c>
      <c r="AG35" s="101">
        <f t="array" ref="AG35">IFERROR(
(AVERAGE((IF(DATOS_[[Sexo]:[Sexo]]=$B35,IF(DATOS_[[AGRUP. VALOR. PTO.]:[AGRUP. VALOR. PTO.]]=$B33,IF(DATOS_[[Check Periodo Ref.]:[Check Periodo Ref.]]="Dentro",IF(DATOS_[[Check Equiparado]:[Check Equiparado]]="Sí",IF(DATOS!BB$5="Sí",(1/DATOS_[[% anualiz]:[% anualiz]]),1)*IF(DATOS!BB$4="Sí",1/DATOS_[[% normaliz]:[% normaliz]],1)*(DATOS_[Conc.Sal.24])))))))),
0)</f>
        <v>0</v>
      </c>
      <c r="AH35" s="101">
        <f t="array" ref="AH35">IFERROR(
(AVERAGE((IF(DATOS_[[Sexo]:[Sexo]]=$B35,IF(DATOS_[[AGRUP. VALOR. PTO.]:[AGRUP. VALOR. PTO.]]=$B33,IF(DATOS_[[Check Periodo Ref.]:[Check Periodo Ref.]]="Dentro",IF(DATOS_[[Check Equiparado]:[Check Equiparado]]="Sí",IF(DATOS!BC$5="Sí",(1/DATOS_[[% anualiz]:[% anualiz]]),1)*IF(DATOS!BC$4="Sí",1/DATOS_[[% normaliz]:[% normaliz]],1)*(DATOS_[Conc.Sal.25])))))))),
0)</f>
        <v>0</v>
      </c>
      <c r="AI35" s="101">
        <f t="array" ref="AI35">IFERROR(
(AVERAGE((IF(DATOS_[[Sexo]:[Sexo]]=$B35,IF(DATOS_[[AGRUP. VALOR. PTO.]:[AGRUP. VALOR. PTO.]]=$B33,IF(DATOS_[[Check Periodo Ref.]:[Check Periodo Ref.]]="Dentro",IF(DATOS_[[Check Equiparado]:[Check Equiparado]]="Sí",IF(DATOS!BD$5="Sí",(1/DATOS_[[% anualiz]:[% anualiz]]),1)*IF(DATOS!BD$4="Sí",1/DATOS_[[% normaliz]:[% normaliz]],1)*(DATOS_[Conc.Sal.26])))))))),
0)</f>
        <v>0</v>
      </c>
      <c r="AJ35" s="101">
        <f t="array" ref="AJ35">IFERROR(
(AVERAGE((IF(DATOS_[[Sexo]:[Sexo]]=$B35,IF(DATOS_[[AGRUP. VALOR. PTO.]:[AGRUP. VALOR. PTO.]]=$B33,IF(DATOS_[[Check Periodo Ref.]:[Check Periodo Ref.]]="Dentro",IF(DATOS_[[Check Equiparado]:[Check Equiparado]]="Sí",IF(DATOS!BE$5="Sí",(1/DATOS_[[% anualiz]:[% anualiz]]),1)*IF(DATOS!BE$4="Sí",1/DATOS_[[% normaliz]:[% normaliz]],1)*(DATOS_[Conc.Sal.27])))))))),
0)</f>
        <v>0</v>
      </c>
      <c r="AK35" s="101">
        <f t="array" ref="AK35">IFERROR(
(AVERAGE((IF(DATOS_[[Sexo]:[Sexo]]=$B35,IF(DATOS_[[AGRUP. VALOR. PTO.]:[AGRUP. VALOR. PTO.]]=$B33,IF(DATOS_[[Check Periodo Ref.]:[Check Periodo Ref.]]="Dentro",IF(DATOS_[[Check Equiparado]:[Check Equiparado]]="Sí",IF(DATOS!BF$5="Sí",(1/DATOS_[[% anualiz]:[% anualiz]]),1)*IF(DATOS!BF$4="Sí",1/DATOS_[[% normaliz]:[% normaliz]],1)*(DATOS_[Conc.Sal.28])))))))),
0)</f>
        <v>0</v>
      </c>
      <c r="AL35" s="101">
        <f t="array" ref="AL35">IFERROR(
(AVERAGE((IF(DATOS_[[Sexo]:[Sexo]]=$B35,IF(DATOS_[[AGRUP. VALOR. PTO.]:[AGRUP. VALOR. PTO.]]=$B33,IF(DATOS_[[Check Periodo Ref.]:[Check Periodo Ref.]]="Dentro",IF(DATOS_[[Check Equiparado]:[Check Equiparado]]="Sí",IF(DATOS!BG$5="Sí",(1/DATOS_[[% anualiz]:[% anualiz]]),1)*IF(DATOS!BG$4="Sí",1/DATOS_[[% normaliz]:[% normaliz]],1)*(DATOS_[Conc.Sal.29])))))))),
0)</f>
        <v>0</v>
      </c>
      <c r="AM35" s="101">
        <f t="array" ref="AM35">IFERROR(
(AVERAGE((IF(DATOS_[[Sexo]:[Sexo]]=$B35,IF(DATOS_[[AGRUP. VALOR. PTO.]:[AGRUP. VALOR. PTO.]]=$B33,IF(DATOS_[[Check Periodo Ref.]:[Check Periodo Ref.]]="Dentro",IF(DATOS_[[Check Equiparado]:[Check Equiparado]]="Sí",IF(DATOS!BH$5="Sí",(1/DATOS_[[% anualiz]:[% anualiz]]),1)*IF(DATOS!BH$4="Sí",1/DATOS_[[% normaliz]:[% normaliz]],1)*(DATOS_[Conc.Sal.30])))))))),
0)</f>
        <v>0</v>
      </c>
      <c r="AN35" s="102">
        <f t="array" ref="AN35">IFERROR(
AVERAGE(IF(DATOS_[Sexo]=$B35,IF(DATOS_[[AGRUP. VALOR. PTO.]:[AGRUP. VALOR. PTO.]]=$B33,IF(DATOS_[Check Equiparado]="Sí",IF(DATOS_[Check Periodo Ref.]="Dentro",DATOS_[Tot COMPL.SAL Eq],FALSE))))),
0)</f>
        <v>0</v>
      </c>
      <c r="AO35" s="103">
        <f t="array" ref="AO35">IFERROR(
AVERAGE(IF(DATOS_[Sexo]=$B35,IF(DATOS_[[AGRUP. VALOR. PTO.]:[AGRUP. VALOR. PTO.]]=$B33,IF(DATOS_[Check Equiparado]="Sí",IF(DATOS_[Check Periodo Ref.]="Dentro",DATOS_[TOTAL SALARIO Eq],FALSE))))),
0)</f>
        <v>0</v>
      </c>
      <c r="AP35" s="104">
        <f t="array" ref="AP35">IFERROR(
(AVERAGE((IF(DATOS_[[Sexo]:[Sexo]]=$B35,IF(DATOS_[[AGRUP. VALOR. PTO.]:[AGRUP. VALOR. PTO.]]=$B33,IF(DATOS_[[Check Periodo Ref.]:[Check Periodo Ref.]]="Dentro",IF(DATOS_[[Check Equiparado]:[Check Equiparado]]="Sí",IF(DATOS!BI$5="Sí",(1/DATOS_[[% anualiz]:[% anualiz]]),1)*IF(DATOS!BI$4="Sí",1/DATOS_[[% normaliz]:[% normaliz]],1)*(DATOS_[C.Extra.01])))))))),
0)</f>
        <v>0</v>
      </c>
      <c r="AQ35" s="104">
        <f t="array" ref="AQ35">IFERROR(
(AVERAGE((IF(DATOS_[[Sexo]:[Sexo]]=$B35,IF(DATOS_[[AGRUP. VALOR. PTO.]:[AGRUP. VALOR. PTO.]]=$B33,IF(DATOS_[[Check Periodo Ref.]:[Check Periodo Ref.]]="Dentro",IF(DATOS_[[Check Equiparado]:[Check Equiparado]]="Sí",IF(DATOS!BJ$5="Sí",(1/DATOS_[[% anualiz]:[% anualiz]]),1)*IF(DATOS!BJ$4="Sí",1/DATOS_[[% normaliz]:[% normaliz]],1)*(DATOS_[C.Extra.02])))))))),
0)</f>
        <v>0</v>
      </c>
      <c r="AR35" s="104">
        <f t="array" ref="AR35">IFERROR(
(AVERAGE((IF(DATOS_[[Sexo]:[Sexo]]=$B35,IF(DATOS_[[AGRUP. VALOR. PTO.]:[AGRUP. VALOR. PTO.]]=$B33,IF(DATOS_[[Check Periodo Ref.]:[Check Periodo Ref.]]="Dentro",IF(DATOS_[[Check Equiparado]:[Check Equiparado]]="Sí",IF(DATOS!BK$5="Sí",(1/DATOS_[[% anualiz]:[% anualiz]]),1)*IF(DATOS!BK$4="Sí",1/DATOS_[[% normaliz]:[% normaliz]],1)*(DATOS_[C.Extra.03])))))))),
0)</f>
        <v>0</v>
      </c>
      <c r="AS35" s="104">
        <f t="array" ref="AS35">IFERROR(
(AVERAGE((IF(DATOS_[[Sexo]:[Sexo]]=$B35,IF(DATOS_[[AGRUP. VALOR. PTO.]:[AGRUP. VALOR. PTO.]]=$B33,IF(DATOS_[[Check Periodo Ref.]:[Check Periodo Ref.]]="Dentro",IF(DATOS_[[Check Equiparado]:[Check Equiparado]]="Sí",IF(DATOS!BL$5="Sí",(1/DATOS_[[% anualiz]:[% anualiz]]),1)*IF(DATOS!BL$4="Sí",1/DATOS_[[% normaliz]:[% normaliz]],1)*(DATOS_[C.Extra.04])))))))),
0)</f>
        <v>0</v>
      </c>
      <c r="AT35" s="104">
        <f t="array" ref="AT35">IFERROR(
(AVERAGE((IF(DATOS_[[Sexo]:[Sexo]]=$B35,IF(DATOS_[[AGRUP. VALOR. PTO.]:[AGRUP. VALOR. PTO.]]=$B33,IF(DATOS_[[Check Periodo Ref.]:[Check Periodo Ref.]]="Dentro",IF(DATOS_[[Check Equiparado]:[Check Equiparado]]="Sí",IF(DATOS!BM$5="Sí",(1/DATOS_[[% anualiz]:[% anualiz]]),1)*IF(DATOS!BM$4="Sí",1/DATOS_[[% normaliz]:[% normaliz]],1)*(DATOS_[C.Extra.05])))))))),
0)</f>
        <v>0</v>
      </c>
      <c r="AU35" s="105">
        <f t="array" ref="AU35">IFERROR(
AVERAGE(IF(DATOS_[Sexo]=$B35,IF(DATOS_[[AGRUP. VALOR. PTO.]:[AGRUP. VALOR. PTO.]]=$B33,IF(DATOS_[Check Equiparado]="Sí",IF(DATOS_[Check Periodo Ref.]="Dentro",DATOS_[Tot Extrasalarial Eq],FALSE))))),
0)</f>
        <v>0</v>
      </c>
      <c r="AV35" s="106">
        <f t="array" ref="AV35">IFERROR(
AVERAGE(IF(DATOS_[Sexo]=$B35,IF(DATOS_[[AGRUP. VALOR. PTO.]:[AGRUP. VALOR. PTO.]]=$B33,IF(DATOS_[Check Equiparado]="Sí",IF(DATOS_[Check Periodo Ref.]="Dentro",DATOS_[TOTAL Retrib Eq],FALSE))))),
0)</f>
        <v>0</v>
      </c>
    </row>
    <row r="36" spans="1:48" ht="17.25" thickBot="1" x14ac:dyDescent="0.35">
      <c r="A36" s="53" t="str">
        <f t="shared" ref="A36" si="31">+A37</f>
        <v>[ocultar]</v>
      </c>
      <c r="B36" s="62" t="s">
        <v>302</v>
      </c>
      <c r="C36" s="99"/>
      <c r="D36" s="63"/>
      <c r="E36" s="63"/>
      <c r="F36" s="63"/>
      <c r="G36" s="63"/>
      <c r="H36" s="63"/>
      <c r="I36" s="129" t="str">
        <f t="shared" ref="I36:AV36" si="32">IFERROR((I37-I38)/I37,"")</f>
        <v/>
      </c>
      <c r="J36" s="130" t="str">
        <f t="shared" si="32"/>
        <v/>
      </c>
      <c r="K36" s="131" t="str">
        <f t="shared" si="32"/>
        <v/>
      </c>
      <c r="L36" s="131" t="str">
        <f t="shared" si="32"/>
        <v/>
      </c>
      <c r="M36" s="131" t="str">
        <f t="shared" si="32"/>
        <v/>
      </c>
      <c r="N36" s="132" t="str">
        <f t="shared" si="32"/>
        <v/>
      </c>
      <c r="O36" s="133" t="str">
        <f t="shared" si="32"/>
        <v/>
      </c>
      <c r="P36" s="133" t="str">
        <f t="shared" si="32"/>
        <v/>
      </c>
      <c r="Q36" s="133" t="str">
        <f t="shared" si="32"/>
        <v/>
      </c>
      <c r="R36" s="133" t="str">
        <f t="shared" si="32"/>
        <v/>
      </c>
      <c r="S36" s="133" t="str">
        <f t="shared" si="32"/>
        <v/>
      </c>
      <c r="T36" s="133" t="str">
        <f t="shared" si="32"/>
        <v/>
      </c>
      <c r="U36" s="133" t="str">
        <f t="shared" si="32"/>
        <v/>
      </c>
      <c r="V36" s="133" t="str">
        <f t="shared" si="32"/>
        <v/>
      </c>
      <c r="W36" s="133" t="str">
        <f t="shared" si="32"/>
        <v/>
      </c>
      <c r="X36" s="133" t="str">
        <f t="shared" si="32"/>
        <v/>
      </c>
      <c r="Y36" s="133" t="str">
        <f t="shared" si="32"/>
        <v/>
      </c>
      <c r="Z36" s="132" t="str">
        <f t="shared" si="32"/>
        <v/>
      </c>
      <c r="AA36" s="132" t="str">
        <f t="shared" si="32"/>
        <v/>
      </c>
      <c r="AB36" s="132" t="str">
        <f t="shared" si="32"/>
        <v/>
      </c>
      <c r="AC36" s="132" t="str">
        <f t="shared" si="32"/>
        <v/>
      </c>
      <c r="AD36" s="132" t="str">
        <f t="shared" si="32"/>
        <v/>
      </c>
      <c r="AE36" s="132" t="str">
        <f t="shared" si="32"/>
        <v/>
      </c>
      <c r="AF36" s="132" t="str">
        <f t="shared" si="32"/>
        <v/>
      </c>
      <c r="AG36" s="132" t="str">
        <f t="shared" si="32"/>
        <v/>
      </c>
      <c r="AH36" s="132" t="str">
        <f t="shared" si="32"/>
        <v/>
      </c>
      <c r="AI36" s="132" t="str">
        <f t="shared" si="32"/>
        <v/>
      </c>
      <c r="AJ36" s="132" t="str">
        <f t="shared" si="32"/>
        <v/>
      </c>
      <c r="AK36" s="132" t="str">
        <f t="shared" si="32"/>
        <v/>
      </c>
      <c r="AL36" s="132" t="str">
        <f t="shared" si="32"/>
        <v/>
      </c>
      <c r="AM36" s="132" t="str">
        <f t="shared" si="32"/>
        <v/>
      </c>
      <c r="AN36" s="134" t="str">
        <f t="shared" si="32"/>
        <v/>
      </c>
      <c r="AO36" s="138" t="str">
        <f t="shared" si="32"/>
        <v/>
      </c>
      <c r="AP36" s="135" t="str">
        <f t="shared" si="32"/>
        <v/>
      </c>
      <c r="AQ36" s="135" t="str">
        <f t="shared" si="32"/>
        <v/>
      </c>
      <c r="AR36" s="135" t="str">
        <f t="shared" si="32"/>
        <v/>
      </c>
      <c r="AS36" s="135" t="str">
        <f t="shared" si="32"/>
        <v/>
      </c>
      <c r="AT36" s="135" t="str">
        <f t="shared" si="32"/>
        <v/>
      </c>
      <c r="AU36" s="136" t="str">
        <f t="shared" si="32"/>
        <v/>
      </c>
      <c r="AV36" s="137" t="str">
        <f t="shared" si="32"/>
        <v/>
      </c>
    </row>
    <row r="37" spans="1:48" x14ac:dyDescent="0.3">
      <c r="A37" s="53" t="str">
        <f t="shared" ref="A37" si="33">+IF(C37+C38=0,"[ocultar]","")</f>
        <v>[ocultar]</v>
      </c>
      <c r="B37" s="57" t="s">
        <v>162</v>
      </c>
      <c r="C37" s="56">
        <f t="array" ref="C37">SUM(IF($B37=DATOS_[Sexo],
IF($B36=DATOS_[AGRUP. VALOR. PTO.],
IF("Dentro"=DATOS_[Check Periodo Ref.],
1/(COUNTIFS(DATOS_[Sexo],$B37,DATOS_[AGRUP. VALOR. PTO.],$B36,DATOS_[Check Periodo Ref.],"Dentro",DATOS_[id],DATOS_[id]))))))</f>
        <v>0</v>
      </c>
      <c r="D37" s="58">
        <f>COUNTIFS(DATOS_[AGRUP. VALOR. PTO.],$B36,DATOS_[Sexo],$B37,DATOS_[Check Periodo Ref.],"Dentro")</f>
        <v>0</v>
      </c>
      <c r="E37" s="58">
        <f>COUNTIFS(DATOS_[AGRUP. VALOR. PTO.],$B36,DATOS_[Sexo],$B37,DATOS_[Check Periodo Ref.],"Dentro",DATOS_[Check Nº SC Norm],"Sí")</f>
        <v>0</v>
      </c>
      <c r="F37" s="58">
        <f>COUNTIFS(DATOS_[AGRUP. VALOR. PTO.],$B36,DATOS_[Sexo],$B37,DATOS_[Check Periodo Ref.],"Dentro",DATOS_[Check Nº SC Anualiz],"Sí")</f>
        <v>0</v>
      </c>
      <c r="G37" s="58">
        <f>COUNTIFS(DATOS_[AGRUP. VALOR. PTO.],$B36,DATOS_[Sexo],$B37,DATOS_[Check Periodo Ref.],"Dentro",DATOS_[Check Nº SC Norm y Anualiz],"Sí")</f>
        <v>0</v>
      </c>
      <c r="H37" s="58">
        <f>COUNTIFS(DATOS_[AGRUP. VALOR. PTO.],$B36,DATOS_[Sexo],$B37,DATOS_[Check Periodo Ref.],"Dentro",DATOS_[Check Equiparación],"Sí")</f>
        <v>0</v>
      </c>
      <c r="I37" s="100">
        <f t="array" ref="I37">IFERROR(
AVERAGE(IF(DATOS_[Sexo]=$B37,IF(DATOS_[[AGRUP. VALOR. PTO.]:[AGRUP. VALOR. PTO.]]=$B36,IF(DATOS_[Check Equiparado]="Sí",IF(DATOS_[Check Periodo Ref.]="Dentro",DATOS_[SALARIO BASE Eq],FALSE))))),
0)</f>
        <v>0</v>
      </c>
      <c r="J37" s="101">
        <f t="array" ref="J37">IFERROR(
(AVERAGE((IF(DATOS_[[Sexo]:[Sexo]]=$B37,IF(DATOS_[[AGRUP. VALOR. PTO.]:[AGRUP. VALOR. PTO.]]=$B36,IF(DATOS_[[Check Periodo Ref.]:[Check Periodo Ref.]]="Dentro",IF(DATOS_[[Check Equiparado]:[Check Equiparado]]="Sí",IF(DATOS!AE$5="Sí",(1/DATOS_[[% anualiz]:[% anualiz]]),1)*IF(DATOS!AE$4="Sí",1/DATOS_[[% normaliz]:[% normaliz]],1)*(DATOS_[Conc.Sal.01])))))))),
0)</f>
        <v>0</v>
      </c>
      <c r="K37" s="101">
        <f t="array" ref="K37">IFERROR(
(AVERAGE((IF(DATOS_[[Sexo]:[Sexo]]=$B37,IF(DATOS_[[AGRUP. VALOR. PTO.]:[AGRUP. VALOR. PTO.]]=$B36,IF(DATOS_[[Check Periodo Ref.]:[Check Periodo Ref.]]="Dentro",IF(DATOS_[[Check Equiparado]:[Check Equiparado]]="Sí",IF(DATOS!AF$5="Sí",(1/DATOS_[[% anualiz]:[% anualiz]]),1)*IF(DATOS!AF$4="Sí",1/DATOS_[[% normaliz]:[% normaliz]],1)*(DATOS_[Conc.Sal.02])))))))),
0)</f>
        <v>0</v>
      </c>
      <c r="L37" s="101">
        <f t="array" ref="L37">IFERROR(
(AVERAGE((IF(DATOS_[[Sexo]:[Sexo]]=$B37,IF(DATOS_[[AGRUP. VALOR. PTO.]:[AGRUP. VALOR. PTO.]]=$B36,IF(DATOS_[[Check Periodo Ref.]:[Check Periodo Ref.]]="Dentro",IF(DATOS_[[Check Equiparado]:[Check Equiparado]]="Sí",IF(DATOS!AG$5="Sí",(1/DATOS_[[% anualiz]:[% anualiz]]),1)*IF(DATOS!AG$4="Sí",1/DATOS_[[% normaliz]:[% normaliz]],1)*(DATOS_[Conc.Sal.03])))))))),
0)</f>
        <v>0</v>
      </c>
      <c r="M37" s="101">
        <f t="array" ref="M37">IFERROR(
(AVERAGE((IF(DATOS_[[Sexo]:[Sexo]]=$B37,IF(DATOS_[[AGRUP. VALOR. PTO.]:[AGRUP. VALOR. PTO.]]=$B36,IF(DATOS_[[Check Periodo Ref.]:[Check Periodo Ref.]]="Dentro",IF(DATOS_[[Check Equiparado]:[Check Equiparado]]="Sí",IF(DATOS!AH$5="Sí",(1/DATOS_[[% anualiz]:[% anualiz]]),1)*IF(DATOS!AH$4="Sí",1/DATOS_[[% normaliz]:[% normaliz]],1)*(DATOS_[Conc.Sal.04])))))))),
0)</f>
        <v>0</v>
      </c>
      <c r="N37" s="101">
        <f t="array" ref="N37">IFERROR(
(AVERAGE((IF(DATOS_[[Sexo]:[Sexo]]=$B37,IF(DATOS_[[AGRUP. VALOR. PTO.]:[AGRUP. VALOR. PTO.]]=$B36,IF(DATOS_[[Check Periodo Ref.]:[Check Periodo Ref.]]="Dentro",IF(DATOS_[[Check Equiparado]:[Check Equiparado]]="Sí",IF(DATOS!AI$5="Sí",(1/DATOS_[[% anualiz]:[% anualiz]]),1)*IF(DATOS!AI$4="Sí",1/DATOS_[[% normaliz]:[% normaliz]],1)*(DATOS_[Conc.Sal.05])))))))),
0)</f>
        <v>0</v>
      </c>
      <c r="O37" s="101">
        <f t="array" ref="O37">IFERROR(
(AVERAGE((IF(DATOS_[[Sexo]:[Sexo]]=$B37,IF(DATOS_[[AGRUP. VALOR. PTO.]:[AGRUP. VALOR. PTO.]]=$B36,IF(DATOS_[[Check Periodo Ref.]:[Check Periodo Ref.]]="Dentro",IF(DATOS_[[Check Equiparado]:[Check Equiparado]]="Sí",IF(DATOS!AJ$5="Sí",(1/DATOS_[[% anualiz]:[% anualiz]]),1)*IF(DATOS!AJ$4="Sí",1/DATOS_[[% normaliz]:[% normaliz]],1)*(DATOS_[Conc.Sal.06])))))))),
0)</f>
        <v>0</v>
      </c>
      <c r="P37" s="101">
        <f t="array" ref="P37">IFERROR(
(AVERAGE((IF(DATOS_[[Sexo]:[Sexo]]=$B37,IF(DATOS_[[AGRUP. VALOR. PTO.]:[AGRUP. VALOR. PTO.]]=$B36,IF(DATOS_[[Check Periodo Ref.]:[Check Periodo Ref.]]="Dentro",IF(DATOS_[[Check Equiparado]:[Check Equiparado]]="Sí",IF(DATOS!AK$5="Sí",(1/DATOS_[[% anualiz]:[% anualiz]]),1)*IF(DATOS!AK$4="Sí",1/DATOS_[[% normaliz]:[% normaliz]],1)*(DATOS_[Conc.Sal.07])))))))),
0)</f>
        <v>0</v>
      </c>
      <c r="Q37" s="101">
        <f t="array" ref="Q37">IFERROR(
(AVERAGE((IF(DATOS_[[Sexo]:[Sexo]]=$B37,IF(DATOS_[[AGRUP. VALOR. PTO.]:[AGRUP. VALOR. PTO.]]=$B36,IF(DATOS_[[Check Periodo Ref.]:[Check Periodo Ref.]]="Dentro",IF(DATOS_[[Check Equiparado]:[Check Equiparado]]="Sí",IF(DATOS!AL$5="Sí",(1/DATOS_[[% anualiz]:[% anualiz]]),1)*IF(DATOS!AL$4="Sí",1/DATOS_[[% normaliz]:[% normaliz]],1)*(DATOS_[Conc.Sal.08])))))))),
0)</f>
        <v>0</v>
      </c>
      <c r="R37" s="101">
        <f t="array" ref="R37">IFERROR(
(AVERAGE((IF(DATOS_[[Sexo]:[Sexo]]=$B37,IF(DATOS_[[AGRUP. VALOR. PTO.]:[AGRUP. VALOR. PTO.]]=$B36,IF(DATOS_[[Check Periodo Ref.]:[Check Periodo Ref.]]="Dentro",IF(DATOS_[[Check Equiparado]:[Check Equiparado]]="Sí",IF(DATOS!AM$5="Sí",(1/DATOS_[[% anualiz]:[% anualiz]]),1)*IF(DATOS!AM$4="Sí",1/DATOS_[[% normaliz]:[% normaliz]],1)*(DATOS_[Conc.Sal.09])))))))),
0)</f>
        <v>0</v>
      </c>
      <c r="S37" s="101">
        <f t="array" ref="S37">IFERROR(
(AVERAGE((IF(DATOS_[[Sexo]:[Sexo]]=$B37,IF(DATOS_[[AGRUP. VALOR. PTO.]:[AGRUP. VALOR. PTO.]]=$B36,IF(DATOS_[[Check Periodo Ref.]:[Check Periodo Ref.]]="Dentro",IF(DATOS_[[Check Equiparado]:[Check Equiparado]]="Sí",IF(DATOS!AN$5="Sí",(1/DATOS_[[% anualiz]:[% anualiz]]),1)*IF(DATOS!AN$4="Sí",1/DATOS_[[% normaliz]:[% normaliz]],1)*(DATOS_[Conc.Sal.10])))))))),
0)</f>
        <v>0</v>
      </c>
      <c r="T37" s="101">
        <f t="array" ref="T37">IFERROR(
(AVERAGE((IF(DATOS_[[Sexo]:[Sexo]]=$B37,IF(DATOS_[[AGRUP. VALOR. PTO.]:[AGRUP. VALOR. PTO.]]=$B36,IF(DATOS_[[Check Periodo Ref.]:[Check Periodo Ref.]]="Dentro",IF(DATOS_[[Check Equiparado]:[Check Equiparado]]="Sí",IF(DATOS!AO$5="Sí",(1/DATOS_[[% anualiz]:[% anualiz]]),1)*IF(DATOS!AO$4="Sí",1/DATOS_[[% normaliz]:[% normaliz]],1)*(DATOS_[Conc.Sal.11])))))))),
0)</f>
        <v>0</v>
      </c>
      <c r="U37" s="101">
        <f t="array" ref="U37">IFERROR(
(AVERAGE((IF(DATOS_[[Sexo]:[Sexo]]=$B37,IF(DATOS_[[AGRUP. VALOR. PTO.]:[AGRUP. VALOR. PTO.]]=$B36,IF(DATOS_[[Check Periodo Ref.]:[Check Periodo Ref.]]="Dentro",IF(DATOS_[[Check Equiparado]:[Check Equiparado]]="Sí",IF(DATOS!AP$5="Sí",(1/DATOS_[[% anualiz]:[% anualiz]]),1)*IF(DATOS!AP$4="Sí",1/DATOS_[[% normaliz]:[% normaliz]],1)*(DATOS_[Conc.Sal.12])))))))),
0)</f>
        <v>0</v>
      </c>
      <c r="V37" s="101">
        <f t="array" ref="V37">IFERROR(
(AVERAGE((IF(DATOS_[[Sexo]:[Sexo]]=$B37,IF(DATOS_[[AGRUP. VALOR. PTO.]:[AGRUP. VALOR. PTO.]]=$B36,IF(DATOS_[[Check Periodo Ref.]:[Check Periodo Ref.]]="Dentro",IF(DATOS_[[Check Equiparado]:[Check Equiparado]]="Sí",IF(DATOS!AQ$5="Sí",(1/DATOS_[[% anualiz]:[% anualiz]]),1)*IF(DATOS!AQ$4="Sí",1/DATOS_[[% normaliz]:[% normaliz]],1)*(DATOS_[Conc.Sal.13])))))))),
0)</f>
        <v>0</v>
      </c>
      <c r="W37" s="101">
        <f t="array" ref="W37">IFERROR(
(AVERAGE((IF(DATOS_[[Sexo]:[Sexo]]=$B37,IF(DATOS_[[AGRUP. VALOR. PTO.]:[AGRUP. VALOR. PTO.]]=$B36,IF(DATOS_[[Check Periodo Ref.]:[Check Periodo Ref.]]="Dentro",IF(DATOS_[[Check Equiparado]:[Check Equiparado]]="Sí",IF(DATOS!AR$5="Sí",(1/DATOS_[[% anualiz]:[% anualiz]]),1)*IF(DATOS!AR$4="Sí",1/DATOS_[[% normaliz]:[% normaliz]],1)*(DATOS_[Conc.Sal.14])))))))),
0)</f>
        <v>0</v>
      </c>
      <c r="X37" s="101">
        <f t="array" ref="X37">IFERROR(
(AVERAGE((IF(DATOS_[[Sexo]:[Sexo]]=$B37,IF(DATOS_[[AGRUP. VALOR. PTO.]:[AGRUP. VALOR. PTO.]]=$B36,IF(DATOS_[[Check Periodo Ref.]:[Check Periodo Ref.]]="Dentro",IF(DATOS_[[Check Equiparado]:[Check Equiparado]]="Sí",IF(DATOS!AS$5="Sí",(1/DATOS_[[% anualiz]:[% anualiz]]),1)*IF(DATOS!AS$4="Sí",1/DATOS_[[% normaliz]:[% normaliz]],1)*(DATOS_[Conc.Sal.15])))))))),
0)</f>
        <v>0</v>
      </c>
      <c r="Y37" s="101">
        <f t="array" ref="Y37">IFERROR(
(AVERAGE((IF(DATOS_[[Sexo]:[Sexo]]=$B37,IF(DATOS_[[AGRUP. VALOR. PTO.]:[AGRUP. VALOR. PTO.]]=$B36,IF(DATOS_[[Check Periodo Ref.]:[Check Periodo Ref.]]="Dentro",IF(DATOS_[[Check Equiparado]:[Check Equiparado]]="Sí",IF(DATOS!AT$5="Sí",(1/DATOS_[[% anualiz]:[% anualiz]]),1)*IF(DATOS!AT$4="Sí",1/DATOS_[[% normaliz]:[% normaliz]],1)*(DATOS_[Conc.Sal.16])))))))),
0)</f>
        <v>0</v>
      </c>
      <c r="Z37" s="101">
        <f t="array" ref="Z37">IFERROR(
(AVERAGE((IF(DATOS_[[Sexo]:[Sexo]]=$B37,IF(DATOS_[[AGRUP. VALOR. PTO.]:[AGRUP. VALOR. PTO.]]=$B36,IF(DATOS_[[Check Periodo Ref.]:[Check Periodo Ref.]]="Dentro",IF(DATOS_[[Check Equiparado]:[Check Equiparado]]="Sí",IF(DATOS!AU$5="Sí",(1/DATOS_[[% anualiz]:[% anualiz]]),1)*IF(DATOS!AU$4="Sí",1/DATOS_[[% normaliz]:[% normaliz]],1)*(DATOS_[Conc.Sal.17])))))))),
0)</f>
        <v>0</v>
      </c>
      <c r="AA37" s="101">
        <f t="array" ref="AA37">IFERROR(
(AVERAGE((IF(DATOS_[[Sexo]:[Sexo]]=$B37,IF(DATOS_[[AGRUP. VALOR. PTO.]:[AGRUP. VALOR. PTO.]]=$B36,IF(DATOS_[[Check Periodo Ref.]:[Check Periodo Ref.]]="Dentro",IF(DATOS_[[Check Equiparado]:[Check Equiparado]]="Sí",IF(DATOS!AV$5="Sí",(1/DATOS_[[% anualiz]:[% anualiz]]),1)*IF(DATOS!AV$4="Sí",1/DATOS_[[% normaliz]:[% normaliz]],1)*(DATOS_[Conc.Sal.18])))))))),
0)</f>
        <v>0</v>
      </c>
      <c r="AB37" s="101">
        <f t="array" ref="AB37">IFERROR(
(AVERAGE((IF(DATOS_[[Sexo]:[Sexo]]=$B37,IF(DATOS_[[AGRUP. VALOR. PTO.]:[AGRUP. VALOR. PTO.]]=$B36,IF(DATOS_[[Check Periodo Ref.]:[Check Periodo Ref.]]="Dentro",IF(DATOS_[[Check Equiparado]:[Check Equiparado]]="Sí",IF(DATOS!AW$5="Sí",(1/DATOS_[[% anualiz]:[% anualiz]]),1)*IF(DATOS!AW$4="Sí",1/DATOS_[[% normaliz]:[% normaliz]],1)*(DATOS_[Conc.Sal.19])))))))),
0)</f>
        <v>0</v>
      </c>
      <c r="AC37" s="101">
        <f t="array" ref="AC37">IFERROR(
(AVERAGE((IF(DATOS_[[Sexo]:[Sexo]]=$B37,IF(DATOS_[[AGRUP. VALOR. PTO.]:[AGRUP. VALOR. PTO.]]=$B36,IF(DATOS_[[Check Periodo Ref.]:[Check Periodo Ref.]]="Dentro",IF(DATOS_[[Check Equiparado]:[Check Equiparado]]="Sí",IF(DATOS!AX$5="Sí",(1/DATOS_[[% anualiz]:[% anualiz]]),1)*IF(DATOS!AX$4="Sí",1/DATOS_[[% normaliz]:[% normaliz]],1)*(DATOS_[Conc.Sal.20])))))))),
0)</f>
        <v>0</v>
      </c>
      <c r="AD37" s="101">
        <f t="array" ref="AD37">IFERROR(
(AVERAGE((IF(DATOS_[[Sexo]:[Sexo]]=$B37,IF(DATOS_[[AGRUP. VALOR. PTO.]:[AGRUP. VALOR. PTO.]]=$B36,IF(DATOS_[[Check Periodo Ref.]:[Check Periodo Ref.]]="Dentro",IF(DATOS_[[Check Equiparado]:[Check Equiparado]]="Sí",IF(DATOS!AY$5="Sí",(1/DATOS_[[% anualiz]:[% anualiz]]),1)*IF(DATOS!AY$4="Sí",1/DATOS_[[% normaliz]:[% normaliz]],1)*(DATOS_[Conc.Sal.21])))))))),
0)</f>
        <v>0</v>
      </c>
      <c r="AE37" s="101">
        <f t="array" ref="AE37">IFERROR(
(AVERAGE((IF(DATOS_[[Sexo]:[Sexo]]=$B37,IF(DATOS_[[AGRUP. VALOR. PTO.]:[AGRUP. VALOR. PTO.]]=$B36,IF(DATOS_[[Check Periodo Ref.]:[Check Periodo Ref.]]="Dentro",IF(DATOS_[[Check Equiparado]:[Check Equiparado]]="Sí",IF(DATOS!AZ$5="Sí",(1/DATOS_[[% anualiz]:[% anualiz]]),1)*IF(DATOS!AZ$4="Sí",1/DATOS_[[% normaliz]:[% normaliz]],1)*(DATOS_[Conc.Sal.22])))))))),
0)</f>
        <v>0</v>
      </c>
      <c r="AF37" s="101">
        <f t="array" ref="AF37">IFERROR(
(AVERAGE((IF(DATOS_[[Sexo]:[Sexo]]=$B37,IF(DATOS_[[AGRUP. VALOR. PTO.]:[AGRUP. VALOR. PTO.]]=$B36,IF(DATOS_[[Check Periodo Ref.]:[Check Periodo Ref.]]="Dentro",IF(DATOS_[[Check Equiparado]:[Check Equiparado]]="Sí",IF(DATOS!BA$5="Sí",(1/DATOS_[[% anualiz]:[% anualiz]]),1)*IF(DATOS!BA$4="Sí",1/DATOS_[[% normaliz]:[% normaliz]],1)*(DATOS_[Conc.Sal.23])))))))),
0)</f>
        <v>0</v>
      </c>
      <c r="AG37" s="101">
        <f t="array" ref="AG37">IFERROR(
(AVERAGE((IF(DATOS_[[Sexo]:[Sexo]]=$B37,IF(DATOS_[[AGRUP. VALOR. PTO.]:[AGRUP. VALOR. PTO.]]=$B36,IF(DATOS_[[Check Periodo Ref.]:[Check Periodo Ref.]]="Dentro",IF(DATOS_[[Check Equiparado]:[Check Equiparado]]="Sí",IF(DATOS!BB$5="Sí",(1/DATOS_[[% anualiz]:[% anualiz]]),1)*IF(DATOS!BB$4="Sí",1/DATOS_[[% normaliz]:[% normaliz]],1)*(DATOS_[Conc.Sal.24])))))))),
0)</f>
        <v>0</v>
      </c>
      <c r="AH37" s="101">
        <f t="array" ref="AH37">IFERROR(
(AVERAGE((IF(DATOS_[[Sexo]:[Sexo]]=$B37,IF(DATOS_[[AGRUP. VALOR. PTO.]:[AGRUP. VALOR. PTO.]]=$B36,IF(DATOS_[[Check Periodo Ref.]:[Check Periodo Ref.]]="Dentro",IF(DATOS_[[Check Equiparado]:[Check Equiparado]]="Sí",IF(DATOS!BC$5="Sí",(1/DATOS_[[% anualiz]:[% anualiz]]),1)*IF(DATOS!BC$4="Sí",1/DATOS_[[% normaliz]:[% normaliz]],1)*(DATOS_[Conc.Sal.25])))))))),
0)</f>
        <v>0</v>
      </c>
      <c r="AI37" s="101">
        <f t="array" ref="AI37">IFERROR(
(AVERAGE((IF(DATOS_[[Sexo]:[Sexo]]=$B37,IF(DATOS_[[AGRUP. VALOR. PTO.]:[AGRUP. VALOR. PTO.]]=$B36,IF(DATOS_[[Check Periodo Ref.]:[Check Periodo Ref.]]="Dentro",IF(DATOS_[[Check Equiparado]:[Check Equiparado]]="Sí",IF(DATOS!BD$5="Sí",(1/DATOS_[[% anualiz]:[% anualiz]]),1)*IF(DATOS!BD$4="Sí",1/DATOS_[[% normaliz]:[% normaliz]],1)*(DATOS_[Conc.Sal.26])))))))),
0)</f>
        <v>0</v>
      </c>
      <c r="AJ37" s="101">
        <f t="array" ref="AJ37">IFERROR(
(AVERAGE((IF(DATOS_[[Sexo]:[Sexo]]=$B37,IF(DATOS_[[AGRUP. VALOR. PTO.]:[AGRUP. VALOR. PTO.]]=$B36,IF(DATOS_[[Check Periodo Ref.]:[Check Periodo Ref.]]="Dentro",IF(DATOS_[[Check Equiparado]:[Check Equiparado]]="Sí",IF(DATOS!BE$5="Sí",(1/DATOS_[[% anualiz]:[% anualiz]]),1)*IF(DATOS!BE$4="Sí",1/DATOS_[[% normaliz]:[% normaliz]],1)*(DATOS_[Conc.Sal.27])))))))),
0)</f>
        <v>0</v>
      </c>
      <c r="AK37" s="101">
        <f t="array" ref="AK37">IFERROR(
(AVERAGE((IF(DATOS_[[Sexo]:[Sexo]]=$B37,IF(DATOS_[[AGRUP. VALOR. PTO.]:[AGRUP. VALOR. PTO.]]=$B36,IF(DATOS_[[Check Periodo Ref.]:[Check Periodo Ref.]]="Dentro",IF(DATOS_[[Check Equiparado]:[Check Equiparado]]="Sí",IF(DATOS!BF$5="Sí",(1/DATOS_[[% anualiz]:[% anualiz]]),1)*IF(DATOS!BF$4="Sí",1/DATOS_[[% normaliz]:[% normaliz]],1)*(DATOS_[Conc.Sal.28])))))))),
0)</f>
        <v>0</v>
      </c>
      <c r="AL37" s="101">
        <f t="array" ref="AL37">IFERROR(
(AVERAGE((IF(DATOS_[[Sexo]:[Sexo]]=$B37,IF(DATOS_[[AGRUP. VALOR. PTO.]:[AGRUP. VALOR. PTO.]]=$B36,IF(DATOS_[[Check Periodo Ref.]:[Check Periodo Ref.]]="Dentro",IF(DATOS_[[Check Equiparado]:[Check Equiparado]]="Sí",IF(DATOS!BG$5="Sí",(1/DATOS_[[% anualiz]:[% anualiz]]),1)*IF(DATOS!BG$4="Sí",1/DATOS_[[% normaliz]:[% normaliz]],1)*(DATOS_[Conc.Sal.29])))))))),
0)</f>
        <v>0</v>
      </c>
      <c r="AM37" s="101">
        <f t="array" ref="AM37">IFERROR(
(AVERAGE((IF(DATOS_[[Sexo]:[Sexo]]=$B37,IF(DATOS_[[AGRUP. VALOR. PTO.]:[AGRUP. VALOR. PTO.]]=$B36,IF(DATOS_[[Check Periodo Ref.]:[Check Periodo Ref.]]="Dentro",IF(DATOS_[[Check Equiparado]:[Check Equiparado]]="Sí",IF(DATOS!BH$5="Sí",(1/DATOS_[[% anualiz]:[% anualiz]]),1)*IF(DATOS!BH$4="Sí",1/DATOS_[[% normaliz]:[% normaliz]],1)*(DATOS_[Conc.Sal.30])))))))),
0)</f>
        <v>0</v>
      </c>
      <c r="AN37" s="102">
        <f t="array" ref="AN37">IFERROR(
AVERAGE(IF(DATOS_[Sexo]=$B37,IF(DATOS_[[AGRUP. VALOR. PTO.]:[AGRUP. VALOR. PTO.]]=$B36,IF(DATOS_[Check Equiparado]="Sí",IF(DATOS_[Check Periodo Ref.]="Dentro",DATOS_[Tot COMPL.SAL Eq],FALSE))))),
0)</f>
        <v>0</v>
      </c>
      <c r="AO37" s="103">
        <f t="array" ref="AO37">IFERROR(
AVERAGE(IF(DATOS_[Sexo]=$B37,IF(DATOS_[[AGRUP. VALOR. PTO.]:[AGRUP. VALOR. PTO.]]=$B36,IF(DATOS_[Check Equiparado]="Sí",IF(DATOS_[Check Periodo Ref.]="Dentro",DATOS_[TOTAL SALARIO Eq],FALSE))))),
0)</f>
        <v>0</v>
      </c>
      <c r="AP37" s="104">
        <f t="array" ref="AP37">IFERROR(
(AVERAGE((IF(DATOS_[[Sexo]:[Sexo]]=$B37,IF(DATOS_[[AGRUP. VALOR. PTO.]:[AGRUP. VALOR. PTO.]]=$B36,IF(DATOS_[[Check Periodo Ref.]:[Check Periodo Ref.]]="Dentro",IF(DATOS_[[Check Equiparado]:[Check Equiparado]]="Sí",IF(DATOS!BI$5="Sí",(1/DATOS_[[% anualiz]:[% anualiz]]),1)*IF(DATOS!BI$4="Sí",1/DATOS_[[% normaliz]:[% normaliz]],1)*(DATOS_[C.Extra.01])))))))),
0)</f>
        <v>0</v>
      </c>
      <c r="AQ37" s="104">
        <f t="array" ref="AQ37">IFERROR(
(AVERAGE((IF(DATOS_[[Sexo]:[Sexo]]=$B37,IF(DATOS_[[AGRUP. VALOR. PTO.]:[AGRUP. VALOR. PTO.]]=$B36,IF(DATOS_[[Check Periodo Ref.]:[Check Periodo Ref.]]="Dentro",IF(DATOS_[[Check Equiparado]:[Check Equiparado]]="Sí",IF(DATOS!BJ$5="Sí",(1/DATOS_[[% anualiz]:[% anualiz]]),1)*IF(DATOS!BJ$4="Sí",1/DATOS_[[% normaliz]:[% normaliz]],1)*(DATOS_[C.Extra.02])))))))),
0)</f>
        <v>0</v>
      </c>
      <c r="AR37" s="104">
        <f t="array" ref="AR37">IFERROR(
(AVERAGE((IF(DATOS_[[Sexo]:[Sexo]]=$B37,IF(DATOS_[[AGRUP. VALOR. PTO.]:[AGRUP. VALOR. PTO.]]=$B36,IF(DATOS_[[Check Periodo Ref.]:[Check Periodo Ref.]]="Dentro",IF(DATOS_[[Check Equiparado]:[Check Equiparado]]="Sí",IF(DATOS!BK$5="Sí",(1/DATOS_[[% anualiz]:[% anualiz]]),1)*IF(DATOS!BK$4="Sí",1/DATOS_[[% normaliz]:[% normaliz]],1)*(DATOS_[C.Extra.03])))))))),
0)</f>
        <v>0</v>
      </c>
      <c r="AS37" s="104">
        <f t="array" ref="AS37">IFERROR(
(AVERAGE((IF(DATOS_[[Sexo]:[Sexo]]=$B37,IF(DATOS_[[AGRUP. VALOR. PTO.]:[AGRUP. VALOR. PTO.]]=$B36,IF(DATOS_[[Check Periodo Ref.]:[Check Periodo Ref.]]="Dentro",IF(DATOS_[[Check Equiparado]:[Check Equiparado]]="Sí",IF(DATOS!BL$5="Sí",(1/DATOS_[[% anualiz]:[% anualiz]]),1)*IF(DATOS!BL$4="Sí",1/DATOS_[[% normaliz]:[% normaliz]],1)*(DATOS_[C.Extra.04])))))))),
0)</f>
        <v>0</v>
      </c>
      <c r="AT37" s="104">
        <f t="array" ref="AT37">IFERROR(
(AVERAGE((IF(DATOS_[[Sexo]:[Sexo]]=$B37,IF(DATOS_[[AGRUP. VALOR. PTO.]:[AGRUP. VALOR. PTO.]]=$B36,IF(DATOS_[[Check Periodo Ref.]:[Check Periodo Ref.]]="Dentro",IF(DATOS_[[Check Equiparado]:[Check Equiparado]]="Sí",IF(DATOS!BM$5="Sí",(1/DATOS_[[% anualiz]:[% anualiz]]),1)*IF(DATOS!BM$4="Sí",1/DATOS_[[% normaliz]:[% normaliz]],1)*(DATOS_[C.Extra.05])))))))),
0)</f>
        <v>0</v>
      </c>
      <c r="AU37" s="105">
        <f t="array" ref="AU37">IFERROR(
AVERAGE(IF(DATOS_[Sexo]=$B37,IF(DATOS_[[AGRUP. VALOR. PTO.]:[AGRUP. VALOR. PTO.]]=$B36,IF(DATOS_[Check Equiparado]="Sí",IF(DATOS_[Check Periodo Ref.]="Dentro",DATOS_[Tot Extrasalarial Eq],FALSE))))),
0)</f>
        <v>0</v>
      </c>
      <c r="AV37" s="106">
        <f t="array" ref="AV37">IFERROR(
AVERAGE(IF(DATOS_[Sexo]=$B37,IF(DATOS_[[AGRUP. VALOR. PTO.]:[AGRUP. VALOR. PTO.]]=$B36,IF(DATOS_[Check Equiparado]="Sí",IF(DATOS_[Check Periodo Ref.]="Dentro",DATOS_[TOTAL Retrib Eq],FALSE))))),
0)</f>
        <v>0</v>
      </c>
    </row>
    <row r="38" spans="1:48" x14ac:dyDescent="0.3">
      <c r="A38" s="53" t="str">
        <f t="shared" ref="A38" si="34">+A37</f>
        <v>[ocultar]</v>
      </c>
      <c r="B38" s="57" t="s">
        <v>163</v>
      </c>
      <c r="C38" s="56">
        <f t="array" ref="C38">SUM(IF($B38=DATOS_[Sexo],
IF($B36=DATOS_[AGRUP. VALOR. PTO.],
IF("Dentro"=DATOS_[Check Periodo Ref.],
1/(COUNTIFS(DATOS_[Sexo],$B38,DATOS_[AGRUP. VALOR. PTO.],$B36,DATOS_[Check Periodo Ref.],"Dentro",DATOS_[id],DATOS_[id]))))))</f>
        <v>0</v>
      </c>
      <c r="D38" s="58">
        <f>COUNTIFS(DATOS_[AGRUP. VALOR. PTO.],$B36,DATOS_[Sexo],$B38,DATOS_[Check Periodo Ref.],"Dentro")</f>
        <v>0</v>
      </c>
      <c r="E38" s="58">
        <f>COUNTIFS(DATOS_[AGRUP. VALOR. PTO.],$B36,DATOS_[Sexo],$B38,DATOS_[Check Periodo Ref.],"Dentro",DATOS_[Check Nº SC Norm],"Sí")</f>
        <v>0</v>
      </c>
      <c r="F38" s="58">
        <f>COUNTIFS(DATOS_[AGRUP. VALOR. PTO.],$B36,DATOS_[Sexo],$B38,DATOS_[Check Periodo Ref.],"Dentro",DATOS_[Check Nº SC Anualiz],"Sí")</f>
        <v>0</v>
      </c>
      <c r="G38" s="58">
        <f>COUNTIFS(DATOS_[AGRUP. VALOR. PTO.],$B36,DATOS_[Sexo],$B38,DATOS_[Check Periodo Ref.],"Dentro",DATOS_[Check Nº SC Norm y Anualiz],"Sí")</f>
        <v>0</v>
      </c>
      <c r="H38" s="58">
        <f>COUNTIFS(DATOS_[AGRUP. VALOR. PTO.],$B36,DATOS_[Sexo],$B38,DATOS_[Check Periodo Ref.],"Dentro",DATOS_[Check Equiparación],"Sí")</f>
        <v>0</v>
      </c>
      <c r="I38" s="100" cm="1">
        <f t="array" ref="I38">IFERROR(
AVERAGE(IF(DATOS_[Sexo]=$B38,IF(DATOS_[[AGRUP. VALOR. PTO.]:[AGRUP. VALOR. PTO.]]=$B36,IF(DATOS_[Check Equiparado]="Sí",IF(DATOS_[Check Periodo Ref.]="Dentro",DATOS_[SALARIO BASE Eq],FALSE))))),
0)</f>
        <v>0</v>
      </c>
      <c r="J38" s="101">
        <f t="array" ref="J38">IFERROR(
(AVERAGE((IF(DATOS_[[Sexo]:[Sexo]]=$B38,IF(DATOS_[[AGRUP. VALOR. PTO.]:[AGRUP. VALOR. PTO.]]=$B36,IF(DATOS_[[Check Periodo Ref.]:[Check Periodo Ref.]]="Dentro",IF(DATOS_[[Check Equiparado]:[Check Equiparado]]="Sí",IF(DATOS!AE$5="Sí",(1/DATOS_[[% anualiz]:[% anualiz]]),1)*IF(DATOS!AE$4="Sí",1/DATOS_[[% normaliz]:[% normaliz]],1)*(DATOS_[Conc.Sal.01])))))))),
0)</f>
        <v>0</v>
      </c>
      <c r="K38" s="101">
        <f t="array" ref="K38">IFERROR(
(AVERAGE((IF(DATOS_[[Sexo]:[Sexo]]=$B38,IF(DATOS_[[AGRUP. VALOR. PTO.]:[AGRUP. VALOR. PTO.]]=$B36,IF(DATOS_[[Check Periodo Ref.]:[Check Periodo Ref.]]="Dentro",IF(DATOS_[[Check Equiparado]:[Check Equiparado]]="Sí",IF(DATOS!AF$5="Sí",(1/DATOS_[[% anualiz]:[% anualiz]]),1)*IF(DATOS!AF$4="Sí",1/DATOS_[[% normaliz]:[% normaliz]],1)*(DATOS_[Conc.Sal.02])))))))),
0)</f>
        <v>0</v>
      </c>
      <c r="L38" s="101">
        <f t="array" ref="L38">IFERROR(
(AVERAGE((IF(DATOS_[[Sexo]:[Sexo]]=$B38,IF(DATOS_[[AGRUP. VALOR. PTO.]:[AGRUP. VALOR. PTO.]]=$B36,IF(DATOS_[[Check Periodo Ref.]:[Check Periodo Ref.]]="Dentro",IF(DATOS_[[Check Equiparado]:[Check Equiparado]]="Sí",IF(DATOS!AG$5="Sí",(1/DATOS_[[% anualiz]:[% anualiz]]),1)*IF(DATOS!AG$4="Sí",1/DATOS_[[% normaliz]:[% normaliz]],1)*(DATOS_[Conc.Sal.03])))))))),
0)</f>
        <v>0</v>
      </c>
      <c r="M38" s="101">
        <f t="array" ref="M38">IFERROR(
(AVERAGE((IF(DATOS_[[Sexo]:[Sexo]]=$B38,IF(DATOS_[[AGRUP. VALOR. PTO.]:[AGRUP. VALOR. PTO.]]=$B36,IF(DATOS_[[Check Periodo Ref.]:[Check Periodo Ref.]]="Dentro",IF(DATOS_[[Check Equiparado]:[Check Equiparado]]="Sí",IF(DATOS!AH$5="Sí",(1/DATOS_[[% anualiz]:[% anualiz]]),1)*IF(DATOS!AH$4="Sí",1/DATOS_[[% normaliz]:[% normaliz]],1)*(DATOS_[Conc.Sal.04])))))))),
0)</f>
        <v>0</v>
      </c>
      <c r="N38" s="101">
        <f t="array" ref="N38">IFERROR(
(AVERAGE((IF(DATOS_[[Sexo]:[Sexo]]=$B38,IF(DATOS_[[AGRUP. VALOR. PTO.]:[AGRUP. VALOR. PTO.]]=$B36,IF(DATOS_[[Check Periodo Ref.]:[Check Periodo Ref.]]="Dentro",IF(DATOS_[[Check Equiparado]:[Check Equiparado]]="Sí",IF(DATOS!AI$5="Sí",(1/DATOS_[[% anualiz]:[% anualiz]]),1)*IF(DATOS!AI$4="Sí",1/DATOS_[[% normaliz]:[% normaliz]],1)*(DATOS_[Conc.Sal.05])))))))),
0)</f>
        <v>0</v>
      </c>
      <c r="O38" s="101">
        <f t="array" ref="O38">IFERROR(
(AVERAGE((IF(DATOS_[[Sexo]:[Sexo]]=$B38,IF(DATOS_[[AGRUP. VALOR. PTO.]:[AGRUP. VALOR. PTO.]]=$B36,IF(DATOS_[[Check Periodo Ref.]:[Check Periodo Ref.]]="Dentro",IF(DATOS_[[Check Equiparado]:[Check Equiparado]]="Sí",IF(DATOS!AJ$5="Sí",(1/DATOS_[[% anualiz]:[% anualiz]]),1)*IF(DATOS!AJ$4="Sí",1/DATOS_[[% normaliz]:[% normaliz]],1)*(DATOS_[Conc.Sal.06])))))))),
0)</f>
        <v>0</v>
      </c>
      <c r="P38" s="101">
        <f t="array" ref="P38">IFERROR(
(AVERAGE((IF(DATOS_[[Sexo]:[Sexo]]=$B38,IF(DATOS_[[AGRUP. VALOR. PTO.]:[AGRUP. VALOR. PTO.]]=$B36,IF(DATOS_[[Check Periodo Ref.]:[Check Periodo Ref.]]="Dentro",IF(DATOS_[[Check Equiparado]:[Check Equiparado]]="Sí",IF(DATOS!AK$5="Sí",(1/DATOS_[[% anualiz]:[% anualiz]]),1)*IF(DATOS!AK$4="Sí",1/DATOS_[[% normaliz]:[% normaliz]],1)*(DATOS_[Conc.Sal.07])))))))),
0)</f>
        <v>0</v>
      </c>
      <c r="Q38" s="101">
        <f t="array" ref="Q38">IFERROR(
(AVERAGE((IF(DATOS_[[Sexo]:[Sexo]]=$B38,IF(DATOS_[[AGRUP. VALOR. PTO.]:[AGRUP. VALOR. PTO.]]=$B36,IF(DATOS_[[Check Periodo Ref.]:[Check Periodo Ref.]]="Dentro",IF(DATOS_[[Check Equiparado]:[Check Equiparado]]="Sí",IF(DATOS!AL$5="Sí",(1/DATOS_[[% anualiz]:[% anualiz]]),1)*IF(DATOS!AL$4="Sí",1/DATOS_[[% normaliz]:[% normaliz]],1)*(DATOS_[Conc.Sal.08])))))))),
0)</f>
        <v>0</v>
      </c>
      <c r="R38" s="101">
        <f t="array" ref="R38">IFERROR(
(AVERAGE((IF(DATOS_[[Sexo]:[Sexo]]=$B38,IF(DATOS_[[AGRUP. VALOR. PTO.]:[AGRUP. VALOR. PTO.]]=$B36,IF(DATOS_[[Check Periodo Ref.]:[Check Periodo Ref.]]="Dentro",IF(DATOS_[[Check Equiparado]:[Check Equiparado]]="Sí",IF(DATOS!AM$5="Sí",(1/DATOS_[[% anualiz]:[% anualiz]]),1)*IF(DATOS!AM$4="Sí",1/DATOS_[[% normaliz]:[% normaliz]],1)*(DATOS_[Conc.Sal.09])))))))),
0)</f>
        <v>0</v>
      </c>
      <c r="S38" s="101">
        <f t="array" ref="S38">IFERROR(
(AVERAGE((IF(DATOS_[[Sexo]:[Sexo]]=$B38,IF(DATOS_[[AGRUP. VALOR. PTO.]:[AGRUP. VALOR. PTO.]]=$B36,IF(DATOS_[[Check Periodo Ref.]:[Check Periodo Ref.]]="Dentro",IF(DATOS_[[Check Equiparado]:[Check Equiparado]]="Sí",IF(DATOS!AN$5="Sí",(1/DATOS_[[% anualiz]:[% anualiz]]),1)*IF(DATOS!AN$4="Sí",1/DATOS_[[% normaliz]:[% normaliz]],1)*(DATOS_[Conc.Sal.10])))))))),
0)</f>
        <v>0</v>
      </c>
      <c r="T38" s="101">
        <f t="array" ref="T38">IFERROR(
(AVERAGE((IF(DATOS_[[Sexo]:[Sexo]]=$B38,IF(DATOS_[[AGRUP. VALOR. PTO.]:[AGRUP. VALOR. PTO.]]=$B36,IF(DATOS_[[Check Periodo Ref.]:[Check Periodo Ref.]]="Dentro",IF(DATOS_[[Check Equiparado]:[Check Equiparado]]="Sí",IF(DATOS!AO$5="Sí",(1/DATOS_[[% anualiz]:[% anualiz]]),1)*IF(DATOS!AO$4="Sí",1/DATOS_[[% normaliz]:[% normaliz]],1)*(DATOS_[Conc.Sal.11])))))))),
0)</f>
        <v>0</v>
      </c>
      <c r="U38" s="101">
        <f t="array" ref="U38">IFERROR(
(AVERAGE((IF(DATOS_[[Sexo]:[Sexo]]=$B38,IF(DATOS_[[AGRUP. VALOR. PTO.]:[AGRUP. VALOR. PTO.]]=$B36,IF(DATOS_[[Check Periodo Ref.]:[Check Periodo Ref.]]="Dentro",IF(DATOS_[[Check Equiparado]:[Check Equiparado]]="Sí",IF(DATOS!AP$5="Sí",(1/DATOS_[[% anualiz]:[% anualiz]]),1)*IF(DATOS!AP$4="Sí",1/DATOS_[[% normaliz]:[% normaliz]],1)*(DATOS_[Conc.Sal.12])))))))),
0)</f>
        <v>0</v>
      </c>
      <c r="V38" s="101">
        <f t="array" ref="V38">IFERROR(
(AVERAGE((IF(DATOS_[[Sexo]:[Sexo]]=$B38,IF(DATOS_[[AGRUP. VALOR. PTO.]:[AGRUP. VALOR. PTO.]]=$B36,IF(DATOS_[[Check Periodo Ref.]:[Check Periodo Ref.]]="Dentro",IF(DATOS_[[Check Equiparado]:[Check Equiparado]]="Sí",IF(DATOS!AQ$5="Sí",(1/DATOS_[[% anualiz]:[% anualiz]]),1)*IF(DATOS!AQ$4="Sí",1/DATOS_[[% normaliz]:[% normaliz]],1)*(DATOS_[Conc.Sal.13])))))))),
0)</f>
        <v>0</v>
      </c>
      <c r="W38" s="101">
        <f t="array" ref="W38">IFERROR(
(AVERAGE((IF(DATOS_[[Sexo]:[Sexo]]=$B38,IF(DATOS_[[AGRUP. VALOR. PTO.]:[AGRUP. VALOR. PTO.]]=$B36,IF(DATOS_[[Check Periodo Ref.]:[Check Periodo Ref.]]="Dentro",IF(DATOS_[[Check Equiparado]:[Check Equiparado]]="Sí",IF(DATOS!AR$5="Sí",(1/DATOS_[[% anualiz]:[% anualiz]]),1)*IF(DATOS!AR$4="Sí",1/DATOS_[[% normaliz]:[% normaliz]],1)*(DATOS_[Conc.Sal.14])))))))),
0)</f>
        <v>0</v>
      </c>
      <c r="X38" s="101">
        <f t="array" ref="X38">IFERROR(
(AVERAGE((IF(DATOS_[[Sexo]:[Sexo]]=$B38,IF(DATOS_[[AGRUP. VALOR. PTO.]:[AGRUP. VALOR. PTO.]]=$B36,IF(DATOS_[[Check Periodo Ref.]:[Check Periodo Ref.]]="Dentro",IF(DATOS_[[Check Equiparado]:[Check Equiparado]]="Sí",IF(DATOS!AS$5="Sí",(1/DATOS_[[% anualiz]:[% anualiz]]),1)*IF(DATOS!AS$4="Sí",1/DATOS_[[% normaliz]:[% normaliz]],1)*(DATOS_[Conc.Sal.15])))))))),
0)</f>
        <v>0</v>
      </c>
      <c r="Y38" s="101">
        <f t="array" ref="Y38">IFERROR(
(AVERAGE((IF(DATOS_[[Sexo]:[Sexo]]=$B38,IF(DATOS_[[AGRUP. VALOR. PTO.]:[AGRUP. VALOR. PTO.]]=$B36,IF(DATOS_[[Check Periodo Ref.]:[Check Periodo Ref.]]="Dentro",IF(DATOS_[[Check Equiparado]:[Check Equiparado]]="Sí",IF(DATOS!AT$5="Sí",(1/DATOS_[[% anualiz]:[% anualiz]]),1)*IF(DATOS!AT$4="Sí",1/DATOS_[[% normaliz]:[% normaliz]],1)*(DATOS_[Conc.Sal.16])))))))),
0)</f>
        <v>0</v>
      </c>
      <c r="Z38" s="101">
        <f t="array" ref="Z38">IFERROR(
(AVERAGE((IF(DATOS_[[Sexo]:[Sexo]]=$B38,IF(DATOS_[[AGRUP. VALOR. PTO.]:[AGRUP. VALOR. PTO.]]=$B36,IF(DATOS_[[Check Periodo Ref.]:[Check Periodo Ref.]]="Dentro",IF(DATOS_[[Check Equiparado]:[Check Equiparado]]="Sí",IF(DATOS!AU$5="Sí",(1/DATOS_[[% anualiz]:[% anualiz]]),1)*IF(DATOS!AU$4="Sí",1/DATOS_[[% normaliz]:[% normaliz]],1)*(DATOS_[Conc.Sal.17])))))))),
0)</f>
        <v>0</v>
      </c>
      <c r="AA38" s="101">
        <f t="array" ref="AA38">IFERROR(
(AVERAGE((IF(DATOS_[[Sexo]:[Sexo]]=$B38,IF(DATOS_[[AGRUP. VALOR. PTO.]:[AGRUP. VALOR. PTO.]]=$B36,IF(DATOS_[[Check Periodo Ref.]:[Check Periodo Ref.]]="Dentro",IF(DATOS_[[Check Equiparado]:[Check Equiparado]]="Sí",IF(DATOS!AV$5="Sí",(1/DATOS_[[% anualiz]:[% anualiz]]),1)*IF(DATOS!AV$4="Sí",1/DATOS_[[% normaliz]:[% normaliz]],1)*(DATOS_[Conc.Sal.18])))))))),
0)</f>
        <v>0</v>
      </c>
      <c r="AB38" s="101">
        <f t="array" ref="AB38">IFERROR(
(AVERAGE((IF(DATOS_[[Sexo]:[Sexo]]=$B38,IF(DATOS_[[AGRUP. VALOR. PTO.]:[AGRUP. VALOR. PTO.]]=$B36,IF(DATOS_[[Check Periodo Ref.]:[Check Periodo Ref.]]="Dentro",IF(DATOS_[[Check Equiparado]:[Check Equiparado]]="Sí",IF(DATOS!AW$5="Sí",(1/DATOS_[[% anualiz]:[% anualiz]]),1)*IF(DATOS!AW$4="Sí",1/DATOS_[[% normaliz]:[% normaliz]],1)*(DATOS_[Conc.Sal.19])))))))),
0)</f>
        <v>0</v>
      </c>
      <c r="AC38" s="101">
        <f t="array" ref="AC38">IFERROR(
(AVERAGE((IF(DATOS_[[Sexo]:[Sexo]]=$B38,IF(DATOS_[[AGRUP. VALOR. PTO.]:[AGRUP. VALOR. PTO.]]=$B36,IF(DATOS_[[Check Periodo Ref.]:[Check Periodo Ref.]]="Dentro",IF(DATOS_[[Check Equiparado]:[Check Equiparado]]="Sí",IF(DATOS!AX$5="Sí",(1/DATOS_[[% anualiz]:[% anualiz]]),1)*IF(DATOS!AX$4="Sí",1/DATOS_[[% normaliz]:[% normaliz]],1)*(DATOS_[Conc.Sal.20])))))))),
0)</f>
        <v>0</v>
      </c>
      <c r="AD38" s="101">
        <f t="array" ref="AD38">IFERROR(
(AVERAGE((IF(DATOS_[[Sexo]:[Sexo]]=$B38,IF(DATOS_[[AGRUP. VALOR. PTO.]:[AGRUP. VALOR. PTO.]]=$B36,IF(DATOS_[[Check Periodo Ref.]:[Check Periodo Ref.]]="Dentro",IF(DATOS_[[Check Equiparado]:[Check Equiparado]]="Sí",IF(DATOS!AY$5="Sí",(1/DATOS_[[% anualiz]:[% anualiz]]),1)*IF(DATOS!AY$4="Sí",1/DATOS_[[% normaliz]:[% normaliz]],1)*(DATOS_[Conc.Sal.21])))))))),
0)</f>
        <v>0</v>
      </c>
      <c r="AE38" s="101">
        <f t="array" ref="AE38">IFERROR(
(AVERAGE((IF(DATOS_[[Sexo]:[Sexo]]=$B38,IF(DATOS_[[AGRUP. VALOR. PTO.]:[AGRUP. VALOR. PTO.]]=$B36,IF(DATOS_[[Check Periodo Ref.]:[Check Periodo Ref.]]="Dentro",IF(DATOS_[[Check Equiparado]:[Check Equiparado]]="Sí",IF(DATOS!AZ$5="Sí",(1/DATOS_[[% anualiz]:[% anualiz]]),1)*IF(DATOS!AZ$4="Sí",1/DATOS_[[% normaliz]:[% normaliz]],1)*(DATOS_[Conc.Sal.22])))))))),
0)</f>
        <v>0</v>
      </c>
      <c r="AF38" s="101">
        <f t="array" ref="AF38">IFERROR(
(AVERAGE((IF(DATOS_[[Sexo]:[Sexo]]=$B38,IF(DATOS_[[AGRUP. VALOR. PTO.]:[AGRUP. VALOR. PTO.]]=$B36,IF(DATOS_[[Check Periodo Ref.]:[Check Periodo Ref.]]="Dentro",IF(DATOS_[[Check Equiparado]:[Check Equiparado]]="Sí",IF(DATOS!BA$5="Sí",(1/DATOS_[[% anualiz]:[% anualiz]]),1)*IF(DATOS!BA$4="Sí",1/DATOS_[[% normaliz]:[% normaliz]],1)*(DATOS_[Conc.Sal.23])))))))),
0)</f>
        <v>0</v>
      </c>
      <c r="AG38" s="101">
        <f t="array" ref="AG38">IFERROR(
(AVERAGE((IF(DATOS_[[Sexo]:[Sexo]]=$B38,IF(DATOS_[[AGRUP. VALOR. PTO.]:[AGRUP. VALOR. PTO.]]=$B36,IF(DATOS_[[Check Periodo Ref.]:[Check Periodo Ref.]]="Dentro",IF(DATOS_[[Check Equiparado]:[Check Equiparado]]="Sí",IF(DATOS!BB$5="Sí",(1/DATOS_[[% anualiz]:[% anualiz]]),1)*IF(DATOS!BB$4="Sí",1/DATOS_[[% normaliz]:[% normaliz]],1)*(DATOS_[Conc.Sal.24])))))))),
0)</f>
        <v>0</v>
      </c>
      <c r="AH38" s="101">
        <f t="array" ref="AH38">IFERROR(
(AVERAGE((IF(DATOS_[[Sexo]:[Sexo]]=$B38,IF(DATOS_[[AGRUP. VALOR. PTO.]:[AGRUP. VALOR. PTO.]]=$B36,IF(DATOS_[[Check Periodo Ref.]:[Check Periodo Ref.]]="Dentro",IF(DATOS_[[Check Equiparado]:[Check Equiparado]]="Sí",IF(DATOS!BC$5="Sí",(1/DATOS_[[% anualiz]:[% anualiz]]),1)*IF(DATOS!BC$4="Sí",1/DATOS_[[% normaliz]:[% normaliz]],1)*(DATOS_[Conc.Sal.25])))))))),
0)</f>
        <v>0</v>
      </c>
      <c r="AI38" s="101">
        <f t="array" ref="AI38">IFERROR(
(AVERAGE((IF(DATOS_[[Sexo]:[Sexo]]=$B38,IF(DATOS_[[AGRUP. VALOR. PTO.]:[AGRUP. VALOR. PTO.]]=$B36,IF(DATOS_[[Check Periodo Ref.]:[Check Periodo Ref.]]="Dentro",IF(DATOS_[[Check Equiparado]:[Check Equiparado]]="Sí",IF(DATOS!BD$5="Sí",(1/DATOS_[[% anualiz]:[% anualiz]]),1)*IF(DATOS!BD$4="Sí",1/DATOS_[[% normaliz]:[% normaliz]],1)*(DATOS_[Conc.Sal.26])))))))),
0)</f>
        <v>0</v>
      </c>
      <c r="AJ38" s="101">
        <f t="array" ref="AJ38">IFERROR(
(AVERAGE((IF(DATOS_[[Sexo]:[Sexo]]=$B38,IF(DATOS_[[AGRUP. VALOR. PTO.]:[AGRUP. VALOR. PTO.]]=$B36,IF(DATOS_[[Check Periodo Ref.]:[Check Periodo Ref.]]="Dentro",IF(DATOS_[[Check Equiparado]:[Check Equiparado]]="Sí",IF(DATOS!BE$5="Sí",(1/DATOS_[[% anualiz]:[% anualiz]]),1)*IF(DATOS!BE$4="Sí",1/DATOS_[[% normaliz]:[% normaliz]],1)*(DATOS_[Conc.Sal.27])))))))),
0)</f>
        <v>0</v>
      </c>
      <c r="AK38" s="101">
        <f t="array" ref="AK38">IFERROR(
(AVERAGE((IF(DATOS_[[Sexo]:[Sexo]]=$B38,IF(DATOS_[[AGRUP. VALOR. PTO.]:[AGRUP. VALOR. PTO.]]=$B36,IF(DATOS_[[Check Periodo Ref.]:[Check Periodo Ref.]]="Dentro",IF(DATOS_[[Check Equiparado]:[Check Equiparado]]="Sí",IF(DATOS!BF$5="Sí",(1/DATOS_[[% anualiz]:[% anualiz]]),1)*IF(DATOS!BF$4="Sí",1/DATOS_[[% normaliz]:[% normaliz]],1)*(DATOS_[Conc.Sal.28])))))))),
0)</f>
        <v>0</v>
      </c>
      <c r="AL38" s="101">
        <f t="array" ref="AL38">IFERROR(
(AVERAGE((IF(DATOS_[[Sexo]:[Sexo]]=$B38,IF(DATOS_[[AGRUP. VALOR. PTO.]:[AGRUP. VALOR. PTO.]]=$B36,IF(DATOS_[[Check Periodo Ref.]:[Check Periodo Ref.]]="Dentro",IF(DATOS_[[Check Equiparado]:[Check Equiparado]]="Sí",IF(DATOS!BG$5="Sí",(1/DATOS_[[% anualiz]:[% anualiz]]),1)*IF(DATOS!BG$4="Sí",1/DATOS_[[% normaliz]:[% normaliz]],1)*(DATOS_[Conc.Sal.29])))))))),
0)</f>
        <v>0</v>
      </c>
      <c r="AM38" s="101">
        <f t="array" ref="AM38">IFERROR(
(AVERAGE((IF(DATOS_[[Sexo]:[Sexo]]=$B38,IF(DATOS_[[AGRUP. VALOR. PTO.]:[AGRUP. VALOR. PTO.]]=$B36,IF(DATOS_[[Check Periodo Ref.]:[Check Periodo Ref.]]="Dentro",IF(DATOS_[[Check Equiparado]:[Check Equiparado]]="Sí",IF(DATOS!BH$5="Sí",(1/DATOS_[[% anualiz]:[% anualiz]]),1)*IF(DATOS!BH$4="Sí",1/DATOS_[[% normaliz]:[% normaliz]],1)*(DATOS_[Conc.Sal.30])))))))),
0)</f>
        <v>0</v>
      </c>
      <c r="AN38" s="102">
        <f t="array" ref="AN38">IFERROR(
AVERAGE(IF(DATOS_[Sexo]=$B38,IF(DATOS_[[AGRUP. VALOR. PTO.]:[AGRUP. VALOR. PTO.]]=$B36,IF(DATOS_[Check Equiparado]="Sí",IF(DATOS_[Check Periodo Ref.]="Dentro",DATOS_[Tot COMPL.SAL Eq],FALSE))))),
0)</f>
        <v>0</v>
      </c>
      <c r="AO38" s="103">
        <f t="array" ref="AO38">IFERROR(
AVERAGE(IF(DATOS_[Sexo]=$B38,IF(DATOS_[[AGRUP. VALOR. PTO.]:[AGRUP. VALOR. PTO.]]=$B36,IF(DATOS_[Check Equiparado]="Sí",IF(DATOS_[Check Periodo Ref.]="Dentro",DATOS_[TOTAL SALARIO Eq],FALSE))))),
0)</f>
        <v>0</v>
      </c>
      <c r="AP38" s="104">
        <f t="array" ref="AP38">IFERROR(
(AVERAGE((IF(DATOS_[[Sexo]:[Sexo]]=$B38,IF(DATOS_[[AGRUP. VALOR. PTO.]:[AGRUP. VALOR. PTO.]]=$B36,IF(DATOS_[[Check Periodo Ref.]:[Check Periodo Ref.]]="Dentro",IF(DATOS_[[Check Equiparado]:[Check Equiparado]]="Sí",IF(DATOS!BI$5="Sí",(1/DATOS_[[% anualiz]:[% anualiz]]),1)*IF(DATOS!BI$4="Sí",1/DATOS_[[% normaliz]:[% normaliz]],1)*(DATOS_[C.Extra.01])))))))),
0)</f>
        <v>0</v>
      </c>
      <c r="AQ38" s="104">
        <f t="array" ref="AQ38">IFERROR(
(AVERAGE((IF(DATOS_[[Sexo]:[Sexo]]=$B38,IF(DATOS_[[AGRUP. VALOR. PTO.]:[AGRUP. VALOR. PTO.]]=$B36,IF(DATOS_[[Check Periodo Ref.]:[Check Periodo Ref.]]="Dentro",IF(DATOS_[[Check Equiparado]:[Check Equiparado]]="Sí",IF(DATOS!BJ$5="Sí",(1/DATOS_[[% anualiz]:[% anualiz]]),1)*IF(DATOS!BJ$4="Sí",1/DATOS_[[% normaliz]:[% normaliz]],1)*(DATOS_[C.Extra.02])))))))),
0)</f>
        <v>0</v>
      </c>
      <c r="AR38" s="104">
        <f t="array" ref="AR38">IFERROR(
(AVERAGE((IF(DATOS_[[Sexo]:[Sexo]]=$B38,IF(DATOS_[[AGRUP. VALOR. PTO.]:[AGRUP. VALOR. PTO.]]=$B36,IF(DATOS_[[Check Periodo Ref.]:[Check Periodo Ref.]]="Dentro",IF(DATOS_[[Check Equiparado]:[Check Equiparado]]="Sí",IF(DATOS!BK$5="Sí",(1/DATOS_[[% anualiz]:[% anualiz]]),1)*IF(DATOS!BK$4="Sí",1/DATOS_[[% normaliz]:[% normaliz]],1)*(DATOS_[C.Extra.03])))))))),
0)</f>
        <v>0</v>
      </c>
      <c r="AS38" s="104">
        <f t="array" ref="AS38">IFERROR(
(AVERAGE((IF(DATOS_[[Sexo]:[Sexo]]=$B38,IF(DATOS_[[AGRUP. VALOR. PTO.]:[AGRUP. VALOR. PTO.]]=$B36,IF(DATOS_[[Check Periodo Ref.]:[Check Periodo Ref.]]="Dentro",IF(DATOS_[[Check Equiparado]:[Check Equiparado]]="Sí",IF(DATOS!BL$5="Sí",(1/DATOS_[[% anualiz]:[% anualiz]]),1)*IF(DATOS!BL$4="Sí",1/DATOS_[[% normaliz]:[% normaliz]],1)*(DATOS_[C.Extra.04])))))))),
0)</f>
        <v>0</v>
      </c>
      <c r="AT38" s="104">
        <f t="array" ref="AT38">IFERROR(
(AVERAGE((IF(DATOS_[[Sexo]:[Sexo]]=$B38,IF(DATOS_[[AGRUP. VALOR. PTO.]:[AGRUP. VALOR. PTO.]]=$B36,IF(DATOS_[[Check Periodo Ref.]:[Check Periodo Ref.]]="Dentro",IF(DATOS_[[Check Equiparado]:[Check Equiparado]]="Sí",IF(DATOS!BM$5="Sí",(1/DATOS_[[% anualiz]:[% anualiz]]),1)*IF(DATOS!BM$4="Sí",1/DATOS_[[% normaliz]:[% normaliz]],1)*(DATOS_[C.Extra.05])))))))),
0)</f>
        <v>0</v>
      </c>
      <c r="AU38" s="105">
        <f t="array" ref="AU38">IFERROR(
AVERAGE(IF(DATOS_[Sexo]=$B38,IF(DATOS_[[AGRUP. VALOR. PTO.]:[AGRUP. VALOR. PTO.]]=$B36,IF(DATOS_[Check Equiparado]="Sí",IF(DATOS_[Check Periodo Ref.]="Dentro",DATOS_[Tot Extrasalarial Eq],FALSE))))),
0)</f>
        <v>0</v>
      </c>
      <c r="AV38" s="106">
        <f t="array" ref="AV38">IFERROR(
AVERAGE(IF(DATOS_[Sexo]=$B38,IF(DATOS_[[AGRUP. VALOR. PTO.]:[AGRUP. VALOR. PTO.]]=$B36,IF(DATOS_[Check Equiparado]="Sí",IF(DATOS_[Check Periodo Ref.]="Dentro",DATOS_[TOTAL Retrib Eq],FALSE))))),
0)</f>
        <v>0</v>
      </c>
    </row>
    <row r="39" spans="1:48" ht="17.25" thickBot="1" x14ac:dyDescent="0.35">
      <c r="A39" s="53" t="str">
        <f t="shared" ref="A39" si="35">+A40</f>
        <v>[ocultar]</v>
      </c>
      <c r="B39" s="62" t="s">
        <v>306</v>
      </c>
      <c r="C39" s="99"/>
      <c r="D39" s="63"/>
      <c r="E39" s="63"/>
      <c r="F39" s="63"/>
      <c r="G39" s="63"/>
      <c r="H39" s="63"/>
      <c r="I39" s="129" t="str">
        <f t="shared" ref="I39:AV39" si="36">IFERROR((I40-I41)/I40,"")</f>
        <v/>
      </c>
      <c r="J39" s="130" t="str">
        <f t="shared" si="36"/>
        <v/>
      </c>
      <c r="K39" s="131" t="str">
        <f t="shared" si="36"/>
        <v/>
      </c>
      <c r="L39" s="131" t="str">
        <f t="shared" si="36"/>
        <v/>
      </c>
      <c r="M39" s="131" t="str">
        <f t="shared" si="36"/>
        <v/>
      </c>
      <c r="N39" s="132" t="str">
        <f t="shared" si="36"/>
        <v/>
      </c>
      <c r="O39" s="133" t="str">
        <f t="shared" si="36"/>
        <v/>
      </c>
      <c r="P39" s="133" t="str">
        <f t="shared" si="36"/>
        <v/>
      </c>
      <c r="Q39" s="133" t="str">
        <f t="shared" si="36"/>
        <v/>
      </c>
      <c r="R39" s="133" t="str">
        <f t="shared" si="36"/>
        <v/>
      </c>
      <c r="S39" s="133" t="str">
        <f t="shared" si="36"/>
        <v/>
      </c>
      <c r="T39" s="133" t="str">
        <f t="shared" si="36"/>
        <v/>
      </c>
      <c r="U39" s="133" t="str">
        <f t="shared" si="36"/>
        <v/>
      </c>
      <c r="V39" s="133" t="str">
        <f t="shared" si="36"/>
        <v/>
      </c>
      <c r="W39" s="133" t="str">
        <f t="shared" si="36"/>
        <v/>
      </c>
      <c r="X39" s="133" t="str">
        <f t="shared" si="36"/>
        <v/>
      </c>
      <c r="Y39" s="133" t="str">
        <f t="shared" si="36"/>
        <v/>
      </c>
      <c r="Z39" s="132" t="str">
        <f t="shared" si="36"/>
        <v/>
      </c>
      <c r="AA39" s="132" t="str">
        <f t="shared" si="36"/>
        <v/>
      </c>
      <c r="AB39" s="132" t="str">
        <f t="shared" si="36"/>
        <v/>
      </c>
      <c r="AC39" s="132" t="str">
        <f t="shared" si="36"/>
        <v/>
      </c>
      <c r="AD39" s="132" t="str">
        <f t="shared" si="36"/>
        <v/>
      </c>
      <c r="AE39" s="132" t="str">
        <f t="shared" si="36"/>
        <v/>
      </c>
      <c r="AF39" s="132" t="str">
        <f t="shared" si="36"/>
        <v/>
      </c>
      <c r="AG39" s="132" t="str">
        <f t="shared" si="36"/>
        <v/>
      </c>
      <c r="AH39" s="132" t="str">
        <f t="shared" si="36"/>
        <v/>
      </c>
      <c r="AI39" s="132" t="str">
        <f t="shared" si="36"/>
        <v/>
      </c>
      <c r="AJ39" s="132" t="str">
        <f t="shared" si="36"/>
        <v/>
      </c>
      <c r="AK39" s="132" t="str">
        <f t="shared" si="36"/>
        <v/>
      </c>
      <c r="AL39" s="132" t="str">
        <f t="shared" si="36"/>
        <v/>
      </c>
      <c r="AM39" s="132" t="str">
        <f t="shared" si="36"/>
        <v/>
      </c>
      <c r="AN39" s="134" t="str">
        <f t="shared" si="36"/>
        <v/>
      </c>
      <c r="AO39" s="138" t="str">
        <f t="shared" si="36"/>
        <v/>
      </c>
      <c r="AP39" s="135" t="str">
        <f t="shared" si="36"/>
        <v/>
      </c>
      <c r="AQ39" s="135" t="str">
        <f t="shared" si="36"/>
        <v/>
      </c>
      <c r="AR39" s="135" t="str">
        <f t="shared" si="36"/>
        <v/>
      </c>
      <c r="AS39" s="135" t="str">
        <f t="shared" si="36"/>
        <v/>
      </c>
      <c r="AT39" s="135" t="str">
        <f t="shared" si="36"/>
        <v/>
      </c>
      <c r="AU39" s="136" t="str">
        <f t="shared" si="36"/>
        <v/>
      </c>
      <c r="AV39" s="137" t="str">
        <f t="shared" si="36"/>
        <v/>
      </c>
    </row>
    <row r="40" spans="1:48" x14ac:dyDescent="0.3">
      <c r="A40" s="53" t="str">
        <f t="shared" ref="A40" si="37">+IF(C40+C41=0,"[ocultar]","")</f>
        <v>[ocultar]</v>
      </c>
      <c r="B40" s="57" t="s">
        <v>162</v>
      </c>
      <c r="C40" s="56">
        <f t="array" ref="C40">SUM(IF($B40=DATOS_[Sexo],
IF($B39=DATOS_[AGRUP. VALOR. PTO.],
IF("Dentro"=DATOS_[Check Periodo Ref.],
1/(COUNTIFS(DATOS_[Sexo],$B40,DATOS_[AGRUP. VALOR. PTO.],$B39,DATOS_[Check Periodo Ref.],"Dentro",DATOS_[id],DATOS_[id]))))))</f>
        <v>0</v>
      </c>
      <c r="D40" s="58">
        <f>COUNTIFS(DATOS_[AGRUP. VALOR. PTO.],$B39,DATOS_[Sexo],$B40,DATOS_[Check Periodo Ref.],"Dentro")</f>
        <v>0</v>
      </c>
      <c r="E40" s="58">
        <f>COUNTIFS(DATOS_[AGRUP. VALOR. PTO.],$B39,DATOS_[Sexo],$B40,DATOS_[Check Periodo Ref.],"Dentro",DATOS_[Check Nº SC Norm],"Sí")</f>
        <v>0</v>
      </c>
      <c r="F40" s="58">
        <f>COUNTIFS(DATOS_[AGRUP. VALOR. PTO.],$B39,DATOS_[Sexo],$B40,DATOS_[Check Periodo Ref.],"Dentro",DATOS_[Check Nº SC Anualiz],"Sí")</f>
        <v>0</v>
      </c>
      <c r="G40" s="58">
        <f>COUNTIFS(DATOS_[AGRUP. VALOR. PTO.],$B39,DATOS_[Sexo],$B40,DATOS_[Check Periodo Ref.],"Dentro",DATOS_[Check Nº SC Norm y Anualiz],"Sí")</f>
        <v>0</v>
      </c>
      <c r="H40" s="58">
        <f>COUNTIFS(DATOS_[AGRUP. VALOR. PTO.],$B39,DATOS_[Sexo],$B40,DATOS_[Check Periodo Ref.],"Dentro",DATOS_[Check Equiparación],"Sí")</f>
        <v>0</v>
      </c>
      <c r="I40" s="100">
        <f t="array" ref="I40">IFERROR(
AVERAGE(IF(DATOS_[Sexo]=$B40,IF(DATOS_[[AGRUP. VALOR. PTO.]:[AGRUP. VALOR. PTO.]]=$B39,IF(DATOS_[Check Equiparado]="Sí",IF(DATOS_[Check Periodo Ref.]="Dentro",DATOS_[SALARIO BASE Eq],FALSE))))),
0)</f>
        <v>0</v>
      </c>
      <c r="J40" s="101">
        <f t="array" ref="J40">IFERROR(
(AVERAGE((IF(DATOS_[[Sexo]:[Sexo]]=$B40,IF(DATOS_[[AGRUP. VALOR. PTO.]:[AGRUP. VALOR. PTO.]]=$B39,IF(DATOS_[[Check Periodo Ref.]:[Check Periodo Ref.]]="Dentro",IF(DATOS_[[Check Equiparado]:[Check Equiparado]]="Sí",IF(DATOS!AE$5="Sí",(1/DATOS_[[% anualiz]:[% anualiz]]),1)*IF(DATOS!AE$4="Sí",1/DATOS_[[% normaliz]:[% normaliz]],1)*(DATOS_[Conc.Sal.01])))))))),
0)</f>
        <v>0</v>
      </c>
      <c r="K40" s="101">
        <f t="array" ref="K40">IFERROR(
(AVERAGE((IF(DATOS_[[Sexo]:[Sexo]]=$B40,IF(DATOS_[[AGRUP. VALOR. PTO.]:[AGRUP. VALOR. PTO.]]=$B39,IF(DATOS_[[Check Periodo Ref.]:[Check Periodo Ref.]]="Dentro",IF(DATOS_[[Check Equiparado]:[Check Equiparado]]="Sí",IF(DATOS!AF$5="Sí",(1/DATOS_[[% anualiz]:[% anualiz]]),1)*IF(DATOS!AF$4="Sí",1/DATOS_[[% normaliz]:[% normaliz]],1)*(DATOS_[Conc.Sal.02])))))))),
0)</f>
        <v>0</v>
      </c>
      <c r="L40" s="101">
        <f t="array" ref="L40">IFERROR(
(AVERAGE((IF(DATOS_[[Sexo]:[Sexo]]=$B40,IF(DATOS_[[AGRUP. VALOR. PTO.]:[AGRUP. VALOR. PTO.]]=$B39,IF(DATOS_[[Check Periodo Ref.]:[Check Periodo Ref.]]="Dentro",IF(DATOS_[[Check Equiparado]:[Check Equiparado]]="Sí",IF(DATOS!AG$5="Sí",(1/DATOS_[[% anualiz]:[% anualiz]]),1)*IF(DATOS!AG$4="Sí",1/DATOS_[[% normaliz]:[% normaliz]],1)*(DATOS_[Conc.Sal.03])))))))),
0)</f>
        <v>0</v>
      </c>
      <c r="M40" s="101">
        <f t="array" ref="M40">IFERROR(
(AVERAGE((IF(DATOS_[[Sexo]:[Sexo]]=$B40,IF(DATOS_[[AGRUP. VALOR. PTO.]:[AGRUP. VALOR. PTO.]]=$B39,IF(DATOS_[[Check Periodo Ref.]:[Check Periodo Ref.]]="Dentro",IF(DATOS_[[Check Equiparado]:[Check Equiparado]]="Sí",IF(DATOS!AH$5="Sí",(1/DATOS_[[% anualiz]:[% anualiz]]),1)*IF(DATOS!AH$4="Sí",1/DATOS_[[% normaliz]:[% normaliz]],1)*(DATOS_[Conc.Sal.04])))))))),
0)</f>
        <v>0</v>
      </c>
      <c r="N40" s="101">
        <f t="array" ref="N40">IFERROR(
(AVERAGE((IF(DATOS_[[Sexo]:[Sexo]]=$B40,IF(DATOS_[[AGRUP. VALOR. PTO.]:[AGRUP. VALOR. PTO.]]=$B39,IF(DATOS_[[Check Periodo Ref.]:[Check Periodo Ref.]]="Dentro",IF(DATOS_[[Check Equiparado]:[Check Equiparado]]="Sí",IF(DATOS!AI$5="Sí",(1/DATOS_[[% anualiz]:[% anualiz]]),1)*IF(DATOS!AI$4="Sí",1/DATOS_[[% normaliz]:[% normaliz]],1)*(DATOS_[Conc.Sal.05])))))))),
0)</f>
        <v>0</v>
      </c>
      <c r="O40" s="101">
        <f t="array" ref="O40">IFERROR(
(AVERAGE((IF(DATOS_[[Sexo]:[Sexo]]=$B40,IF(DATOS_[[AGRUP. VALOR. PTO.]:[AGRUP. VALOR. PTO.]]=$B39,IF(DATOS_[[Check Periodo Ref.]:[Check Periodo Ref.]]="Dentro",IF(DATOS_[[Check Equiparado]:[Check Equiparado]]="Sí",IF(DATOS!AJ$5="Sí",(1/DATOS_[[% anualiz]:[% anualiz]]),1)*IF(DATOS!AJ$4="Sí",1/DATOS_[[% normaliz]:[% normaliz]],1)*(DATOS_[Conc.Sal.06])))))))),
0)</f>
        <v>0</v>
      </c>
      <c r="P40" s="101">
        <f t="array" ref="P40">IFERROR(
(AVERAGE((IF(DATOS_[[Sexo]:[Sexo]]=$B40,IF(DATOS_[[AGRUP. VALOR. PTO.]:[AGRUP. VALOR. PTO.]]=$B39,IF(DATOS_[[Check Periodo Ref.]:[Check Periodo Ref.]]="Dentro",IF(DATOS_[[Check Equiparado]:[Check Equiparado]]="Sí",IF(DATOS!AK$5="Sí",(1/DATOS_[[% anualiz]:[% anualiz]]),1)*IF(DATOS!AK$4="Sí",1/DATOS_[[% normaliz]:[% normaliz]],1)*(DATOS_[Conc.Sal.07])))))))),
0)</f>
        <v>0</v>
      </c>
      <c r="Q40" s="101">
        <f t="array" ref="Q40">IFERROR(
(AVERAGE((IF(DATOS_[[Sexo]:[Sexo]]=$B40,IF(DATOS_[[AGRUP. VALOR. PTO.]:[AGRUP. VALOR. PTO.]]=$B39,IF(DATOS_[[Check Periodo Ref.]:[Check Periodo Ref.]]="Dentro",IF(DATOS_[[Check Equiparado]:[Check Equiparado]]="Sí",IF(DATOS!AL$5="Sí",(1/DATOS_[[% anualiz]:[% anualiz]]),1)*IF(DATOS!AL$4="Sí",1/DATOS_[[% normaliz]:[% normaliz]],1)*(DATOS_[Conc.Sal.08])))))))),
0)</f>
        <v>0</v>
      </c>
      <c r="R40" s="101">
        <f t="array" ref="R40">IFERROR(
(AVERAGE((IF(DATOS_[[Sexo]:[Sexo]]=$B40,IF(DATOS_[[AGRUP. VALOR. PTO.]:[AGRUP. VALOR. PTO.]]=$B39,IF(DATOS_[[Check Periodo Ref.]:[Check Periodo Ref.]]="Dentro",IF(DATOS_[[Check Equiparado]:[Check Equiparado]]="Sí",IF(DATOS!AM$5="Sí",(1/DATOS_[[% anualiz]:[% anualiz]]),1)*IF(DATOS!AM$4="Sí",1/DATOS_[[% normaliz]:[% normaliz]],1)*(DATOS_[Conc.Sal.09])))))))),
0)</f>
        <v>0</v>
      </c>
      <c r="S40" s="101">
        <f t="array" ref="S40">IFERROR(
(AVERAGE((IF(DATOS_[[Sexo]:[Sexo]]=$B40,IF(DATOS_[[AGRUP. VALOR. PTO.]:[AGRUP. VALOR. PTO.]]=$B39,IF(DATOS_[[Check Periodo Ref.]:[Check Periodo Ref.]]="Dentro",IF(DATOS_[[Check Equiparado]:[Check Equiparado]]="Sí",IF(DATOS!AN$5="Sí",(1/DATOS_[[% anualiz]:[% anualiz]]),1)*IF(DATOS!AN$4="Sí",1/DATOS_[[% normaliz]:[% normaliz]],1)*(DATOS_[Conc.Sal.10])))))))),
0)</f>
        <v>0</v>
      </c>
      <c r="T40" s="101">
        <f t="array" ref="T40">IFERROR(
(AVERAGE((IF(DATOS_[[Sexo]:[Sexo]]=$B40,IF(DATOS_[[AGRUP. VALOR. PTO.]:[AGRUP. VALOR. PTO.]]=$B39,IF(DATOS_[[Check Periodo Ref.]:[Check Periodo Ref.]]="Dentro",IF(DATOS_[[Check Equiparado]:[Check Equiparado]]="Sí",IF(DATOS!AO$5="Sí",(1/DATOS_[[% anualiz]:[% anualiz]]),1)*IF(DATOS!AO$4="Sí",1/DATOS_[[% normaliz]:[% normaliz]],1)*(DATOS_[Conc.Sal.11])))))))),
0)</f>
        <v>0</v>
      </c>
      <c r="U40" s="101">
        <f t="array" ref="U40">IFERROR(
(AVERAGE((IF(DATOS_[[Sexo]:[Sexo]]=$B40,IF(DATOS_[[AGRUP. VALOR. PTO.]:[AGRUP. VALOR. PTO.]]=$B39,IF(DATOS_[[Check Periodo Ref.]:[Check Periodo Ref.]]="Dentro",IF(DATOS_[[Check Equiparado]:[Check Equiparado]]="Sí",IF(DATOS!AP$5="Sí",(1/DATOS_[[% anualiz]:[% anualiz]]),1)*IF(DATOS!AP$4="Sí",1/DATOS_[[% normaliz]:[% normaliz]],1)*(DATOS_[Conc.Sal.12])))))))),
0)</f>
        <v>0</v>
      </c>
      <c r="V40" s="101">
        <f t="array" ref="V40">IFERROR(
(AVERAGE((IF(DATOS_[[Sexo]:[Sexo]]=$B40,IF(DATOS_[[AGRUP. VALOR. PTO.]:[AGRUP. VALOR. PTO.]]=$B39,IF(DATOS_[[Check Periodo Ref.]:[Check Periodo Ref.]]="Dentro",IF(DATOS_[[Check Equiparado]:[Check Equiparado]]="Sí",IF(DATOS!AQ$5="Sí",(1/DATOS_[[% anualiz]:[% anualiz]]),1)*IF(DATOS!AQ$4="Sí",1/DATOS_[[% normaliz]:[% normaliz]],1)*(DATOS_[Conc.Sal.13])))))))),
0)</f>
        <v>0</v>
      </c>
      <c r="W40" s="101">
        <f t="array" ref="W40">IFERROR(
(AVERAGE((IF(DATOS_[[Sexo]:[Sexo]]=$B40,IF(DATOS_[[AGRUP. VALOR. PTO.]:[AGRUP. VALOR. PTO.]]=$B39,IF(DATOS_[[Check Periodo Ref.]:[Check Periodo Ref.]]="Dentro",IF(DATOS_[[Check Equiparado]:[Check Equiparado]]="Sí",IF(DATOS!AR$5="Sí",(1/DATOS_[[% anualiz]:[% anualiz]]),1)*IF(DATOS!AR$4="Sí",1/DATOS_[[% normaliz]:[% normaliz]],1)*(DATOS_[Conc.Sal.14])))))))),
0)</f>
        <v>0</v>
      </c>
      <c r="X40" s="101">
        <f t="array" ref="X40">IFERROR(
(AVERAGE((IF(DATOS_[[Sexo]:[Sexo]]=$B40,IF(DATOS_[[AGRUP. VALOR. PTO.]:[AGRUP. VALOR. PTO.]]=$B39,IF(DATOS_[[Check Periodo Ref.]:[Check Periodo Ref.]]="Dentro",IF(DATOS_[[Check Equiparado]:[Check Equiparado]]="Sí",IF(DATOS!AS$5="Sí",(1/DATOS_[[% anualiz]:[% anualiz]]),1)*IF(DATOS!AS$4="Sí",1/DATOS_[[% normaliz]:[% normaliz]],1)*(DATOS_[Conc.Sal.15])))))))),
0)</f>
        <v>0</v>
      </c>
      <c r="Y40" s="101">
        <f t="array" ref="Y40">IFERROR(
(AVERAGE((IF(DATOS_[[Sexo]:[Sexo]]=$B40,IF(DATOS_[[AGRUP. VALOR. PTO.]:[AGRUP. VALOR. PTO.]]=$B39,IF(DATOS_[[Check Periodo Ref.]:[Check Periodo Ref.]]="Dentro",IF(DATOS_[[Check Equiparado]:[Check Equiparado]]="Sí",IF(DATOS!AT$5="Sí",(1/DATOS_[[% anualiz]:[% anualiz]]),1)*IF(DATOS!AT$4="Sí",1/DATOS_[[% normaliz]:[% normaliz]],1)*(DATOS_[Conc.Sal.16])))))))),
0)</f>
        <v>0</v>
      </c>
      <c r="Z40" s="101">
        <f t="array" ref="Z40">IFERROR(
(AVERAGE((IF(DATOS_[[Sexo]:[Sexo]]=$B40,IF(DATOS_[[AGRUP. VALOR. PTO.]:[AGRUP. VALOR. PTO.]]=$B39,IF(DATOS_[[Check Periodo Ref.]:[Check Periodo Ref.]]="Dentro",IF(DATOS_[[Check Equiparado]:[Check Equiparado]]="Sí",IF(DATOS!AU$5="Sí",(1/DATOS_[[% anualiz]:[% anualiz]]),1)*IF(DATOS!AU$4="Sí",1/DATOS_[[% normaliz]:[% normaliz]],1)*(DATOS_[Conc.Sal.17])))))))),
0)</f>
        <v>0</v>
      </c>
      <c r="AA40" s="101">
        <f t="array" ref="AA40">IFERROR(
(AVERAGE((IF(DATOS_[[Sexo]:[Sexo]]=$B40,IF(DATOS_[[AGRUP. VALOR. PTO.]:[AGRUP. VALOR. PTO.]]=$B39,IF(DATOS_[[Check Periodo Ref.]:[Check Periodo Ref.]]="Dentro",IF(DATOS_[[Check Equiparado]:[Check Equiparado]]="Sí",IF(DATOS!AV$5="Sí",(1/DATOS_[[% anualiz]:[% anualiz]]),1)*IF(DATOS!AV$4="Sí",1/DATOS_[[% normaliz]:[% normaliz]],1)*(DATOS_[Conc.Sal.18])))))))),
0)</f>
        <v>0</v>
      </c>
      <c r="AB40" s="101">
        <f t="array" ref="AB40">IFERROR(
(AVERAGE((IF(DATOS_[[Sexo]:[Sexo]]=$B40,IF(DATOS_[[AGRUP. VALOR. PTO.]:[AGRUP. VALOR. PTO.]]=$B39,IF(DATOS_[[Check Periodo Ref.]:[Check Periodo Ref.]]="Dentro",IF(DATOS_[[Check Equiparado]:[Check Equiparado]]="Sí",IF(DATOS!AW$5="Sí",(1/DATOS_[[% anualiz]:[% anualiz]]),1)*IF(DATOS!AW$4="Sí",1/DATOS_[[% normaliz]:[% normaliz]],1)*(DATOS_[Conc.Sal.19])))))))),
0)</f>
        <v>0</v>
      </c>
      <c r="AC40" s="101">
        <f t="array" ref="AC40">IFERROR(
(AVERAGE((IF(DATOS_[[Sexo]:[Sexo]]=$B40,IF(DATOS_[[AGRUP. VALOR. PTO.]:[AGRUP. VALOR. PTO.]]=$B39,IF(DATOS_[[Check Periodo Ref.]:[Check Periodo Ref.]]="Dentro",IF(DATOS_[[Check Equiparado]:[Check Equiparado]]="Sí",IF(DATOS!AX$5="Sí",(1/DATOS_[[% anualiz]:[% anualiz]]),1)*IF(DATOS!AX$4="Sí",1/DATOS_[[% normaliz]:[% normaliz]],1)*(DATOS_[Conc.Sal.20])))))))),
0)</f>
        <v>0</v>
      </c>
      <c r="AD40" s="101">
        <f t="array" ref="AD40">IFERROR(
(AVERAGE((IF(DATOS_[[Sexo]:[Sexo]]=$B40,IF(DATOS_[[AGRUP. VALOR. PTO.]:[AGRUP. VALOR. PTO.]]=$B39,IF(DATOS_[[Check Periodo Ref.]:[Check Periodo Ref.]]="Dentro",IF(DATOS_[[Check Equiparado]:[Check Equiparado]]="Sí",IF(DATOS!AY$5="Sí",(1/DATOS_[[% anualiz]:[% anualiz]]),1)*IF(DATOS!AY$4="Sí",1/DATOS_[[% normaliz]:[% normaliz]],1)*(DATOS_[Conc.Sal.21])))))))),
0)</f>
        <v>0</v>
      </c>
      <c r="AE40" s="101">
        <f t="array" ref="AE40">IFERROR(
(AVERAGE((IF(DATOS_[[Sexo]:[Sexo]]=$B40,IF(DATOS_[[AGRUP. VALOR. PTO.]:[AGRUP. VALOR. PTO.]]=$B39,IF(DATOS_[[Check Periodo Ref.]:[Check Periodo Ref.]]="Dentro",IF(DATOS_[[Check Equiparado]:[Check Equiparado]]="Sí",IF(DATOS!AZ$5="Sí",(1/DATOS_[[% anualiz]:[% anualiz]]),1)*IF(DATOS!AZ$4="Sí",1/DATOS_[[% normaliz]:[% normaliz]],1)*(DATOS_[Conc.Sal.22])))))))),
0)</f>
        <v>0</v>
      </c>
      <c r="AF40" s="101">
        <f t="array" ref="AF40">IFERROR(
(AVERAGE((IF(DATOS_[[Sexo]:[Sexo]]=$B40,IF(DATOS_[[AGRUP. VALOR. PTO.]:[AGRUP. VALOR. PTO.]]=$B39,IF(DATOS_[[Check Periodo Ref.]:[Check Periodo Ref.]]="Dentro",IF(DATOS_[[Check Equiparado]:[Check Equiparado]]="Sí",IF(DATOS!BA$5="Sí",(1/DATOS_[[% anualiz]:[% anualiz]]),1)*IF(DATOS!BA$4="Sí",1/DATOS_[[% normaliz]:[% normaliz]],1)*(DATOS_[Conc.Sal.23])))))))),
0)</f>
        <v>0</v>
      </c>
      <c r="AG40" s="101">
        <f t="array" ref="AG40">IFERROR(
(AVERAGE((IF(DATOS_[[Sexo]:[Sexo]]=$B40,IF(DATOS_[[AGRUP. VALOR. PTO.]:[AGRUP. VALOR. PTO.]]=$B39,IF(DATOS_[[Check Periodo Ref.]:[Check Periodo Ref.]]="Dentro",IF(DATOS_[[Check Equiparado]:[Check Equiparado]]="Sí",IF(DATOS!BB$5="Sí",(1/DATOS_[[% anualiz]:[% anualiz]]),1)*IF(DATOS!BB$4="Sí",1/DATOS_[[% normaliz]:[% normaliz]],1)*(DATOS_[Conc.Sal.24])))))))),
0)</f>
        <v>0</v>
      </c>
      <c r="AH40" s="101">
        <f t="array" ref="AH40">IFERROR(
(AVERAGE((IF(DATOS_[[Sexo]:[Sexo]]=$B40,IF(DATOS_[[AGRUP. VALOR. PTO.]:[AGRUP. VALOR. PTO.]]=$B39,IF(DATOS_[[Check Periodo Ref.]:[Check Periodo Ref.]]="Dentro",IF(DATOS_[[Check Equiparado]:[Check Equiparado]]="Sí",IF(DATOS!BC$5="Sí",(1/DATOS_[[% anualiz]:[% anualiz]]),1)*IF(DATOS!BC$4="Sí",1/DATOS_[[% normaliz]:[% normaliz]],1)*(DATOS_[Conc.Sal.25])))))))),
0)</f>
        <v>0</v>
      </c>
      <c r="AI40" s="101">
        <f t="array" ref="AI40">IFERROR(
(AVERAGE((IF(DATOS_[[Sexo]:[Sexo]]=$B40,IF(DATOS_[[AGRUP. VALOR. PTO.]:[AGRUP. VALOR. PTO.]]=$B39,IF(DATOS_[[Check Periodo Ref.]:[Check Periodo Ref.]]="Dentro",IF(DATOS_[[Check Equiparado]:[Check Equiparado]]="Sí",IF(DATOS!BD$5="Sí",(1/DATOS_[[% anualiz]:[% anualiz]]),1)*IF(DATOS!BD$4="Sí",1/DATOS_[[% normaliz]:[% normaliz]],1)*(DATOS_[Conc.Sal.26])))))))),
0)</f>
        <v>0</v>
      </c>
      <c r="AJ40" s="101">
        <f t="array" ref="AJ40">IFERROR(
(AVERAGE((IF(DATOS_[[Sexo]:[Sexo]]=$B40,IF(DATOS_[[AGRUP. VALOR. PTO.]:[AGRUP. VALOR. PTO.]]=$B39,IF(DATOS_[[Check Periodo Ref.]:[Check Periodo Ref.]]="Dentro",IF(DATOS_[[Check Equiparado]:[Check Equiparado]]="Sí",IF(DATOS!BE$5="Sí",(1/DATOS_[[% anualiz]:[% anualiz]]),1)*IF(DATOS!BE$4="Sí",1/DATOS_[[% normaliz]:[% normaliz]],1)*(DATOS_[Conc.Sal.27])))))))),
0)</f>
        <v>0</v>
      </c>
      <c r="AK40" s="101">
        <f t="array" ref="AK40">IFERROR(
(AVERAGE((IF(DATOS_[[Sexo]:[Sexo]]=$B40,IF(DATOS_[[AGRUP. VALOR. PTO.]:[AGRUP. VALOR. PTO.]]=$B39,IF(DATOS_[[Check Periodo Ref.]:[Check Periodo Ref.]]="Dentro",IF(DATOS_[[Check Equiparado]:[Check Equiparado]]="Sí",IF(DATOS!BF$5="Sí",(1/DATOS_[[% anualiz]:[% anualiz]]),1)*IF(DATOS!BF$4="Sí",1/DATOS_[[% normaliz]:[% normaliz]],1)*(DATOS_[Conc.Sal.28])))))))),
0)</f>
        <v>0</v>
      </c>
      <c r="AL40" s="101">
        <f t="array" ref="AL40">IFERROR(
(AVERAGE((IF(DATOS_[[Sexo]:[Sexo]]=$B40,IF(DATOS_[[AGRUP. VALOR. PTO.]:[AGRUP. VALOR. PTO.]]=$B39,IF(DATOS_[[Check Periodo Ref.]:[Check Periodo Ref.]]="Dentro",IF(DATOS_[[Check Equiparado]:[Check Equiparado]]="Sí",IF(DATOS!BG$5="Sí",(1/DATOS_[[% anualiz]:[% anualiz]]),1)*IF(DATOS!BG$4="Sí",1/DATOS_[[% normaliz]:[% normaliz]],1)*(DATOS_[Conc.Sal.29])))))))),
0)</f>
        <v>0</v>
      </c>
      <c r="AM40" s="101">
        <f t="array" ref="AM40">IFERROR(
(AVERAGE((IF(DATOS_[[Sexo]:[Sexo]]=$B40,IF(DATOS_[[AGRUP. VALOR. PTO.]:[AGRUP. VALOR. PTO.]]=$B39,IF(DATOS_[[Check Periodo Ref.]:[Check Periodo Ref.]]="Dentro",IF(DATOS_[[Check Equiparado]:[Check Equiparado]]="Sí",IF(DATOS!BH$5="Sí",(1/DATOS_[[% anualiz]:[% anualiz]]),1)*IF(DATOS!BH$4="Sí",1/DATOS_[[% normaliz]:[% normaliz]],1)*(DATOS_[Conc.Sal.30])))))))),
0)</f>
        <v>0</v>
      </c>
      <c r="AN40" s="102">
        <f t="array" ref="AN40">IFERROR(
AVERAGE(IF(DATOS_[Sexo]=$B40,IF(DATOS_[[AGRUP. VALOR. PTO.]:[AGRUP. VALOR. PTO.]]=$B39,IF(DATOS_[Check Equiparado]="Sí",IF(DATOS_[Check Periodo Ref.]="Dentro",DATOS_[Tot COMPL.SAL Eq],FALSE))))),
0)</f>
        <v>0</v>
      </c>
      <c r="AO40" s="103">
        <f t="array" ref="AO40">IFERROR(
AVERAGE(IF(DATOS_[Sexo]=$B40,IF(DATOS_[[AGRUP. VALOR. PTO.]:[AGRUP. VALOR. PTO.]]=$B39,IF(DATOS_[Check Equiparado]="Sí",IF(DATOS_[Check Periodo Ref.]="Dentro",DATOS_[TOTAL SALARIO Eq],FALSE))))),
0)</f>
        <v>0</v>
      </c>
      <c r="AP40" s="104">
        <f t="array" ref="AP40">IFERROR(
(AVERAGE((IF(DATOS_[[Sexo]:[Sexo]]=$B40,IF(DATOS_[[AGRUP. VALOR. PTO.]:[AGRUP. VALOR. PTO.]]=$B39,IF(DATOS_[[Check Periodo Ref.]:[Check Periodo Ref.]]="Dentro",IF(DATOS_[[Check Equiparado]:[Check Equiparado]]="Sí",IF(DATOS!BI$5="Sí",(1/DATOS_[[% anualiz]:[% anualiz]]),1)*IF(DATOS!BI$4="Sí",1/DATOS_[[% normaliz]:[% normaliz]],1)*(DATOS_[C.Extra.01])))))))),
0)</f>
        <v>0</v>
      </c>
      <c r="AQ40" s="104">
        <f t="array" ref="AQ40">IFERROR(
(AVERAGE((IF(DATOS_[[Sexo]:[Sexo]]=$B40,IF(DATOS_[[AGRUP. VALOR. PTO.]:[AGRUP. VALOR. PTO.]]=$B39,IF(DATOS_[[Check Periodo Ref.]:[Check Periodo Ref.]]="Dentro",IF(DATOS_[[Check Equiparado]:[Check Equiparado]]="Sí",IF(DATOS!BJ$5="Sí",(1/DATOS_[[% anualiz]:[% anualiz]]),1)*IF(DATOS!BJ$4="Sí",1/DATOS_[[% normaliz]:[% normaliz]],1)*(DATOS_[C.Extra.02])))))))),
0)</f>
        <v>0</v>
      </c>
      <c r="AR40" s="104">
        <f t="array" ref="AR40">IFERROR(
(AVERAGE((IF(DATOS_[[Sexo]:[Sexo]]=$B40,IF(DATOS_[[AGRUP. VALOR. PTO.]:[AGRUP. VALOR. PTO.]]=$B39,IF(DATOS_[[Check Periodo Ref.]:[Check Periodo Ref.]]="Dentro",IF(DATOS_[[Check Equiparado]:[Check Equiparado]]="Sí",IF(DATOS!BK$5="Sí",(1/DATOS_[[% anualiz]:[% anualiz]]),1)*IF(DATOS!BK$4="Sí",1/DATOS_[[% normaliz]:[% normaliz]],1)*(DATOS_[C.Extra.03])))))))),
0)</f>
        <v>0</v>
      </c>
      <c r="AS40" s="104">
        <f t="array" ref="AS40">IFERROR(
(AVERAGE((IF(DATOS_[[Sexo]:[Sexo]]=$B40,IF(DATOS_[[AGRUP. VALOR. PTO.]:[AGRUP. VALOR. PTO.]]=$B39,IF(DATOS_[[Check Periodo Ref.]:[Check Periodo Ref.]]="Dentro",IF(DATOS_[[Check Equiparado]:[Check Equiparado]]="Sí",IF(DATOS!BL$5="Sí",(1/DATOS_[[% anualiz]:[% anualiz]]),1)*IF(DATOS!BL$4="Sí",1/DATOS_[[% normaliz]:[% normaliz]],1)*(DATOS_[C.Extra.04])))))))),
0)</f>
        <v>0</v>
      </c>
      <c r="AT40" s="104">
        <f t="array" ref="AT40">IFERROR(
(AVERAGE((IF(DATOS_[[Sexo]:[Sexo]]=$B40,IF(DATOS_[[AGRUP. VALOR. PTO.]:[AGRUP. VALOR. PTO.]]=$B39,IF(DATOS_[[Check Periodo Ref.]:[Check Periodo Ref.]]="Dentro",IF(DATOS_[[Check Equiparado]:[Check Equiparado]]="Sí",IF(DATOS!BM$5="Sí",(1/DATOS_[[% anualiz]:[% anualiz]]),1)*IF(DATOS!BM$4="Sí",1/DATOS_[[% normaliz]:[% normaliz]],1)*(DATOS_[C.Extra.05])))))))),
0)</f>
        <v>0</v>
      </c>
      <c r="AU40" s="105">
        <f t="array" ref="AU40">IFERROR(
AVERAGE(IF(DATOS_[Sexo]=$B40,IF(DATOS_[[AGRUP. VALOR. PTO.]:[AGRUP. VALOR. PTO.]]=$B39,IF(DATOS_[Check Equiparado]="Sí",IF(DATOS_[Check Periodo Ref.]="Dentro",DATOS_[Tot Extrasalarial Eq],FALSE))))),
0)</f>
        <v>0</v>
      </c>
      <c r="AV40" s="106">
        <f t="array" ref="AV40">IFERROR(
AVERAGE(IF(DATOS_[Sexo]=$B40,IF(DATOS_[[AGRUP. VALOR. PTO.]:[AGRUP. VALOR. PTO.]]=$B39,IF(DATOS_[Check Equiparado]="Sí",IF(DATOS_[Check Periodo Ref.]="Dentro",DATOS_[TOTAL Retrib Eq],FALSE))))),
0)</f>
        <v>0</v>
      </c>
    </row>
    <row r="41" spans="1:48" x14ac:dyDescent="0.3">
      <c r="A41" s="53" t="str">
        <f t="shared" ref="A41" si="38">+A40</f>
        <v>[ocultar]</v>
      </c>
      <c r="B41" s="57" t="s">
        <v>163</v>
      </c>
      <c r="C41" s="56">
        <f t="array" ref="C41">SUM(IF($B41=DATOS_[Sexo],
IF($B39=DATOS_[AGRUP. VALOR. PTO.],
IF("Dentro"=DATOS_[Check Periodo Ref.],
1/(COUNTIFS(DATOS_[Sexo],$B41,DATOS_[AGRUP. VALOR. PTO.],$B39,DATOS_[Check Periodo Ref.],"Dentro",DATOS_[id],DATOS_[id]))))))</f>
        <v>0</v>
      </c>
      <c r="D41" s="58">
        <f>COUNTIFS(DATOS_[AGRUP. VALOR. PTO.],$B39,DATOS_[Sexo],$B41,DATOS_[Check Periodo Ref.],"Dentro")</f>
        <v>0</v>
      </c>
      <c r="E41" s="58">
        <f>COUNTIFS(DATOS_[AGRUP. VALOR. PTO.],$B39,DATOS_[Sexo],$B41,DATOS_[Check Periodo Ref.],"Dentro",DATOS_[Check Nº SC Norm],"Sí")</f>
        <v>0</v>
      </c>
      <c r="F41" s="58">
        <f>COUNTIFS(DATOS_[AGRUP. VALOR. PTO.],$B39,DATOS_[Sexo],$B41,DATOS_[Check Periodo Ref.],"Dentro",DATOS_[Check Nº SC Anualiz],"Sí")</f>
        <v>0</v>
      </c>
      <c r="G41" s="58">
        <f>COUNTIFS(DATOS_[AGRUP. VALOR. PTO.],$B39,DATOS_[Sexo],$B41,DATOS_[Check Periodo Ref.],"Dentro",DATOS_[Check Nº SC Norm y Anualiz],"Sí")</f>
        <v>0</v>
      </c>
      <c r="H41" s="58">
        <f>COUNTIFS(DATOS_[AGRUP. VALOR. PTO.],$B39,DATOS_[Sexo],$B41,DATOS_[Check Periodo Ref.],"Dentro",DATOS_[Check Equiparación],"Sí")</f>
        <v>0</v>
      </c>
      <c r="I41" s="100" cm="1">
        <f t="array" ref="I41">IFERROR(
AVERAGE(IF(DATOS_[Sexo]=$B41,IF(DATOS_[[AGRUP. VALOR. PTO.]:[AGRUP. VALOR. PTO.]]=$B39,IF(DATOS_[Check Equiparado]="Sí",IF(DATOS_[Check Periodo Ref.]="Dentro",DATOS_[SALARIO BASE Eq],FALSE))))),
0)</f>
        <v>0</v>
      </c>
      <c r="J41" s="101">
        <f t="array" ref="J41">IFERROR(
(AVERAGE((IF(DATOS_[[Sexo]:[Sexo]]=$B41,IF(DATOS_[[AGRUP. VALOR. PTO.]:[AGRUP. VALOR. PTO.]]=$B39,IF(DATOS_[[Check Periodo Ref.]:[Check Periodo Ref.]]="Dentro",IF(DATOS_[[Check Equiparado]:[Check Equiparado]]="Sí",IF(DATOS!AE$5="Sí",(1/DATOS_[[% anualiz]:[% anualiz]]),1)*IF(DATOS!AE$4="Sí",1/DATOS_[[% normaliz]:[% normaliz]],1)*(DATOS_[Conc.Sal.01])))))))),
0)</f>
        <v>0</v>
      </c>
      <c r="K41" s="101">
        <f t="array" ref="K41">IFERROR(
(AVERAGE((IF(DATOS_[[Sexo]:[Sexo]]=$B41,IF(DATOS_[[AGRUP. VALOR. PTO.]:[AGRUP. VALOR. PTO.]]=$B39,IF(DATOS_[[Check Periodo Ref.]:[Check Periodo Ref.]]="Dentro",IF(DATOS_[[Check Equiparado]:[Check Equiparado]]="Sí",IF(DATOS!AF$5="Sí",(1/DATOS_[[% anualiz]:[% anualiz]]),1)*IF(DATOS!AF$4="Sí",1/DATOS_[[% normaliz]:[% normaliz]],1)*(DATOS_[Conc.Sal.02])))))))),
0)</f>
        <v>0</v>
      </c>
      <c r="L41" s="101">
        <f t="array" ref="L41">IFERROR(
(AVERAGE((IF(DATOS_[[Sexo]:[Sexo]]=$B41,IF(DATOS_[[AGRUP. VALOR. PTO.]:[AGRUP. VALOR. PTO.]]=$B39,IF(DATOS_[[Check Periodo Ref.]:[Check Periodo Ref.]]="Dentro",IF(DATOS_[[Check Equiparado]:[Check Equiparado]]="Sí",IF(DATOS!AG$5="Sí",(1/DATOS_[[% anualiz]:[% anualiz]]),1)*IF(DATOS!AG$4="Sí",1/DATOS_[[% normaliz]:[% normaliz]],1)*(DATOS_[Conc.Sal.03])))))))),
0)</f>
        <v>0</v>
      </c>
      <c r="M41" s="101">
        <f t="array" ref="M41">IFERROR(
(AVERAGE((IF(DATOS_[[Sexo]:[Sexo]]=$B41,IF(DATOS_[[AGRUP. VALOR. PTO.]:[AGRUP. VALOR. PTO.]]=$B39,IF(DATOS_[[Check Periodo Ref.]:[Check Periodo Ref.]]="Dentro",IF(DATOS_[[Check Equiparado]:[Check Equiparado]]="Sí",IF(DATOS!AH$5="Sí",(1/DATOS_[[% anualiz]:[% anualiz]]),1)*IF(DATOS!AH$4="Sí",1/DATOS_[[% normaliz]:[% normaliz]],1)*(DATOS_[Conc.Sal.04])))))))),
0)</f>
        <v>0</v>
      </c>
      <c r="N41" s="101">
        <f t="array" ref="N41">IFERROR(
(AVERAGE((IF(DATOS_[[Sexo]:[Sexo]]=$B41,IF(DATOS_[[AGRUP. VALOR. PTO.]:[AGRUP. VALOR. PTO.]]=$B39,IF(DATOS_[[Check Periodo Ref.]:[Check Periodo Ref.]]="Dentro",IF(DATOS_[[Check Equiparado]:[Check Equiparado]]="Sí",IF(DATOS!AI$5="Sí",(1/DATOS_[[% anualiz]:[% anualiz]]),1)*IF(DATOS!AI$4="Sí",1/DATOS_[[% normaliz]:[% normaliz]],1)*(DATOS_[Conc.Sal.05])))))))),
0)</f>
        <v>0</v>
      </c>
      <c r="O41" s="101">
        <f t="array" ref="O41">IFERROR(
(AVERAGE((IF(DATOS_[[Sexo]:[Sexo]]=$B41,IF(DATOS_[[AGRUP. VALOR. PTO.]:[AGRUP. VALOR. PTO.]]=$B39,IF(DATOS_[[Check Periodo Ref.]:[Check Periodo Ref.]]="Dentro",IF(DATOS_[[Check Equiparado]:[Check Equiparado]]="Sí",IF(DATOS!AJ$5="Sí",(1/DATOS_[[% anualiz]:[% anualiz]]),1)*IF(DATOS!AJ$4="Sí",1/DATOS_[[% normaliz]:[% normaliz]],1)*(DATOS_[Conc.Sal.06])))))))),
0)</f>
        <v>0</v>
      </c>
      <c r="P41" s="101">
        <f t="array" ref="P41">IFERROR(
(AVERAGE((IF(DATOS_[[Sexo]:[Sexo]]=$B41,IF(DATOS_[[AGRUP. VALOR. PTO.]:[AGRUP. VALOR. PTO.]]=$B39,IF(DATOS_[[Check Periodo Ref.]:[Check Periodo Ref.]]="Dentro",IF(DATOS_[[Check Equiparado]:[Check Equiparado]]="Sí",IF(DATOS!AK$5="Sí",(1/DATOS_[[% anualiz]:[% anualiz]]),1)*IF(DATOS!AK$4="Sí",1/DATOS_[[% normaliz]:[% normaliz]],1)*(DATOS_[Conc.Sal.07])))))))),
0)</f>
        <v>0</v>
      </c>
      <c r="Q41" s="101">
        <f t="array" ref="Q41">IFERROR(
(AVERAGE((IF(DATOS_[[Sexo]:[Sexo]]=$B41,IF(DATOS_[[AGRUP. VALOR. PTO.]:[AGRUP. VALOR. PTO.]]=$B39,IF(DATOS_[[Check Periodo Ref.]:[Check Periodo Ref.]]="Dentro",IF(DATOS_[[Check Equiparado]:[Check Equiparado]]="Sí",IF(DATOS!AL$5="Sí",(1/DATOS_[[% anualiz]:[% anualiz]]),1)*IF(DATOS!AL$4="Sí",1/DATOS_[[% normaliz]:[% normaliz]],1)*(DATOS_[Conc.Sal.08])))))))),
0)</f>
        <v>0</v>
      </c>
      <c r="R41" s="101">
        <f t="array" ref="R41">IFERROR(
(AVERAGE((IF(DATOS_[[Sexo]:[Sexo]]=$B41,IF(DATOS_[[AGRUP. VALOR. PTO.]:[AGRUP. VALOR. PTO.]]=$B39,IF(DATOS_[[Check Periodo Ref.]:[Check Periodo Ref.]]="Dentro",IF(DATOS_[[Check Equiparado]:[Check Equiparado]]="Sí",IF(DATOS!AM$5="Sí",(1/DATOS_[[% anualiz]:[% anualiz]]),1)*IF(DATOS!AM$4="Sí",1/DATOS_[[% normaliz]:[% normaliz]],1)*(DATOS_[Conc.Sal.09])))))))),
0)</f>
        <v>0</v>
      </c>
      <c r="S41" s="101">
        <f t="array" ref="S41">IFERROR(
(AVERAGE((IF(DATOS_[[Sexo]:[Sexo]]=$B41,IF(DATOS_[[AGRUP. VALOR. PTO.]:[AGRUP. VALOR. PTO.]]=$B39,IF(DATOS_[[Check Periodo Ref.]:[Check Periodo Ref.]]="Dentro",IF(DATOS_[[Check Equiparado]:[Check Equiparado]]="Sí",IF(DATOS!AN$5="Sí",(1/DATOS_[[% anualiz]:[% anualiz]]),1)*IF(DATOS!AN$4="Sí",1/DATOS_[[% normaliz]:[% normaliz]],1)*(DATOS_[Conc.Sal.10])))))))),
0)</f>
        <v>0</v>
      </c>
      <c r="T41" s="101">
        <f t="array" ref="T41">IFERROR(
(AVERAGE((IF(DATOS_[[Sexo]:[Sexo]]=$B41,IF(DATOS_[[AGRUP. VALOR. PTO.]:[AGRUP. VALOR. PTO.]]=$B39,IF(DATOS_[[Check Periodo Ref.]:[Check Periodo Ref.]]="Dentro",IF(DATOS_[[Check Equiparado]:[Check Equiparado]]="Sí",IF(DATOS!AO$5="Sí",(1/DATOS_[[% anualiz]:[% anualiz]]),1)*IF(DATOS!AO$4="Sí",1/DATOS_[[% normaliz]:[% normaliz]],1)*(DATOS_[Conc.Sal.11])))))))),
0)</f>
        <v>0</v>
      </c>
      <c r="U41" s="101">
        <f t="array" ref="U41">IFERROR(
(AVERAGE((IF(DATOS_[[Sexo]:[Sexo]]=$B41,IF(DATOS_[[AGRUP. VALOR. PTO.]:[AGRUP. VALOR. PTO.]]=$B39,IF(DATOS_[[Check Periodo Ref.]:[Check Periodo Ref.]]="Dentro",IF(DATOS_[[Check Equiparado]:[Check Equiparado]]="Sí",IF(DATOS!AP$5="Sí",(1/DATOS_[[% anualiz]:[% anualiz]]),1)*IF(DATOS!AP$4="Sí",1/DATOS_[[% normaliz]:[% normaliz]],1)*(DATOS_[Conc.Sal.12])))))))),
0)</f>
        <v>0</v>
      </c>
      <c r="V41" s="101">
        <f t="array" ref="V41">IFERROR(
(AVERAGE((IF(DATOS_[[Sexo]:[Sexo]]=$B41,IF(DATOS_[[AGRUP. VALOR. PTO.]:[AGRUP. VALOR. PTO.]]=$B39,IF(DATOS_[[Check Periodo Ref.]:[Check Periodo Ref.]]="Dentro",IF(DATOS_[[Check Equiparado]:[Check Equiparado]]="Sí",IF(DATOS!AQ$5="Sí",(1/DATOS_[[% anualiz]:[% anualiz]]),1)*IF(DATOS!AQ$4="Sí",1/DATOS_[[% normaliz]:[% normaliz]],1)*(DATOS_[Conc.Sal.13])))))))),
0)</f>
        <v>0</v>
      </c>
      <c r="W41" s="101">
        <f t="array" ref="W41">IFERROR(
(AVERAGE((IF(DATOS_[[Sexo]:[Sexo]]=$B41,IF(DATOS_[[AGRUP. VALOR. PTO.]:[AGRUP. VALOR. PTO.]]=$B39,IF(DATOS_[[Check Periodo Ref.]:[Check Periodo Ref.]]="Dentro",IF(DATOS_[[Check Equiparado]:[Check Equiparado]]="Sí",IF(DATOS!AR$5="Sí",(1/DATOS_[[% anualiz]:[% anualiz]]),1)*IF(DATOS!AR$4="Sí",1/DATOS_[[% normaliz]:[% normaliz]],1)*(DATOS_[Conc.Sal.14])))))))),
0)</f>
        <v>0</v>
      </c>
      <c r="X41" s="101">
        <f t="array" ref="X41">IFERROR(
(AVERAGE((IF(DATOS_[[Sexo]:[Sexo]]=$B41,IF(DATOS_[[AGRUP. VALOR. PTO.]:[AGRUP. VALOR. PTO.]]=$B39,IF(DATOS_[[Check Periodo Ref.]:[Check Periodo Ref.]]="Dentro",IF(DATOS_[[Check Equiparado]:[Check Equiparado]]="Sí",IF(DATOS!AS$5="Sí",(1/DATOS_[[% anualiz]:[% anualiz]]),1)*IF(DATOS!AS$4="Sí",1/DATOS_[[% normaliz]:[% normaliz]],1)*(DATOS_[Conc.Sal.15])))))))),
0)</f>
        <v>0</v>
      </c>
      <c r="Y41" s="101">
        <f t="array" ref="Y41">IFERROR(
(AVERAGE((IF(DATOS_[[Sexo]:[Sexo]]=$B41,IF(DATOS_[[AGRUP. VALOR. PTO.]:[AGRUP. VALOR. PTO.]]=$B39,IF(DATOS_[[Check Periodo Ref.]:[Check Periodo Ref.]]="Dentro",IF(DATOS_[[Check Equiparado]:[Check Equiparado]]="Sí",IF(DATOS!AT$5="Sí",(1/DATOS_[[% anualiz]:[% anualiz]]),1)*IF(DATOS!AT$4="Sí",1/DATOS_[[% normaliz]:[% normaliz]],1)*(DATOS_[Conc.Sal.16])))))))),
0)</f>
        <v>0</v>
      </c>
      <c r="Z41" s="101">
        <f t="array" ref="Z41">IFERROR(
(AVERAGE((IF(DATOS_[[Sexo]:[Sexo]]=$B41,IF(DATOS_[[AGRUP. VALOR. PTO.]:[AGRUP. VALOR. PTO.]]=$B39,IF(DATOS_[[Check Periodo Ref.]:[Check Periodo Ref.]]="Dentro",IF(DATOS_[[Check Equiparado]:[Check Equiparado]]="Sí",IF(DATOS!AU$5="Sí",(1/DATOS_[[% anualiz]:[% anualiz]]),1)*IF(DATOS!AU$4="Sí",1/DATOS_[[% normaliz]:[% normaliz]],1)*(DATOS_[Conc.Sal.17])))))))),
0)</f>
        <v>0</v>
      </c>
      <c r="AA41" s="101">
        <f t="array" ref="AA41">IFERROR(
(AVERAGE((IF(DATOS_[[Sexo]:[Sexo]]=$B41,IF(DATOS_[[AGRUP. VALOR. PTO.]:[AGRUP. VALOR. PTO.]]=$B39,IF(DATOS_[[Check Periodo Ref.]:[Check Periodo Ref.]]="Dentro",IF(DATOS_[[Check Equiparado]:[Check Equiparado]]="Sí",IF(DATOS!AV$5="Sí",(1/DATOS_[[% anualiz]:[% anualiz]]),1)*IF(DATOS!AV$4="Sí",1/DATOS_[[% normaliz]:[% normaliz]],1)*(DATOS_[Conc.Sal.18])))))))),
0)</f>
        <v>0</v>
      </c>
      <c r="AB41" s="101">
        <f t="array" ref="AB41">IFERROR(
(AVERAGE((IF(DATOS_[[Sexo]:[Sexo]]=$B41,IF(DATOS_[[AGRUP. VALOR. PTO.]:[AGRUP. VALOR. PTO.]]=$B39,IF(DATOS_[[Check Periodo Ref.]:[Check Periodo Ref.]]="Dentro",IF(DATOS_[[Check Equiparado]:[Check Equiparado]]="Sí",IF(DATOS!AW$5="Sí",(1/DATOS_[[% anualiz]:[% anualiz]]),1)*IF(DATOS!AW$4="Sí",1/DATOS_[[% normaliz]:[% normaliz]],1)*(DATOS_[Conc.Sal.19])))))))),
0)</f>
        <v>0</v>
      </c>
      <c r="AC41" s="101">
        <f t="array" ref="AC41">IFERROR(
(AVERAGE((IF(DATOS_[[Sexo]:[Sexo]]=$B41,IF(DATOS_[[AGRUP. VALOR. PTO.]:[AGRUP. VALOR. PTO.]]=$B39,IF(DATOS_[[Check Periodo Ref.]:[Check Periodo Ref.]]="Dentro",IF(DATOS_[[Check Equiparado]:[Check Equiparado]]="Sí",IF(DATOS!AX$5="Sí",(1/DATOS_[[% anualiz]:[% anualiz]]),1)*IF(DATOS!AX$4="Sí",1/DATOS_[[% normaliz]:[% normaliz]],1)*(DATOS_[Conc.Sal.20])))))))),
0)</f>
        <v>0</v>
      </c>
      <c r="AD41" s="101">
        <f t="array" ref="AD41">IFERROR(
(AVERAGE((IF(DATOS_[[Sexo]:[Sexo]]=$B41,IF(DATOS_[[AGRUP. VALOR. PTO.]:[AGRUP. VALOR. PTO.]]=$B39,IF(DATOS_[[Check Periodo Ref.]:[Check Periodo Ref.]]="Dentro",IF(DATOS_[[Check Equiparado]:[Check Equiparado]]="Sí",IF(DATOS!AY$5="Sí",(1/DATOS_[[% anualiz]:[% anualiz]]),1)*IF(DATOS!AY$4="Sí",1/DATOS_[[% normaliz]:[% normaliz]],1)*(DATOS_[Conc.Sal.21])))))))),
0)</f>
        <v>0</v>
      </c>
      <c r="AE41" s="101">
        <f t="array" ref="AE41">IFERROR(
(AVERAGE((IF(DATOS_[[Sexo]:[Sexo]]=$B41,IF(DATOS_[[AGRUP. VALOR. PTO.]:[AGRUP. VALOR. PTO.]]=$B39,IF(DATOS_[[Check Periodo Ref.]:[Check Periodo Ref.]]="Dentro",IF(DATOS_[[Check Equiparado]:[Check Equiparado]]="Sí",IF(DATOS!AZ$5="Sí",(1/DATOS_[[% anualiz]:[% anualiz]]),1)*IF(DATOS!AZ$4="Sí",1/DATOS_[[% normaliz]:[% normaliz]],1)*(DATOS_[Conc.Sal.22])))))))),
0)</f>
        <v>0</v>
      </c>
      <c r="AF41" s="101">
        <f t="array" ref="AF41">IFERROR(
(AVERAGE((IF(DATOS_[[Sexo]:[Sexo]]=$B41,IF(DATOS_[[AGRUP. VALOR. PTO.]:[AGRUP. VALOR. PTO.]]=$B39,IF(DATOS_[[Check Periodo Ref.]:[Check Periodo Ref.]]="Dentro",IF(DATOS_[[Check Equiparado]:[Check Equiparado]]="Sí",IF(DATOS!BA$5="Sí",(1/DATOS_[[% anualiz]:[% anualiz]]),1)*IF(DATOS!BA$4="Sí",1/DATOS_[[% normaliz]:[% normaliz]],1)*(DATOS_[Conc.Sal.23])))))))),
0)</f>
        <v>0</v>
      </c>
      <c r="AG41" s="101">
        <f t="array" ref="AG41">IFERROR(
(AVERAGE((IF(DATOS_[[Sexo]:[Sexo]]=$B41,IF(DATOS_[[AGRUP. VALOR. PTO.]:[AGRUP. VALOR. PTO.]]=$B39,IF(DATOS_[[Check Periodo Ref.]:[Check Periodo Ref.]]="Dentro",IF(DATOS_[[Check Equiparado]:[Check Equiparado]]="Sí",IF(DATOS!BB$5="Sí",(1/DATOS_[[% anualiz]:[% anualiz]]),1)*IF(DATOS!BB$4="Sí",1/DATOS_[[% normaliz]:[% normaliz]],1)*(DATOS_[Conc.Sal.24])))))))),
0)</f>
        <v>0</v>
      </c>
      <c r="AH41" s="101">
        <f t="array" ref="AH41">IFERROR(
(AVERAGE((IF(DATOS_[[Sexo]:[Sexo]]=$B41,IF(DATOS_[[AGRUP. VALOR. PTO.]:[AGRUP. VALOR. PTO.]]=$B39,IF(DATOS_[[Check Periodo Ref.]:[Check Periodo Ref.]]="Dentro",IF(DATOS_[[Check Equiparado]:[Check Equiparado]]="Sí",IF(DATOS!BC$5="Sí",(1/DATOS_[[% anualiz]:[% anualiz]]),1)*IF(DATOS!BC$4="Sí",1/DATOS_[[% normaliz]:[% normaliz]],1)*(DATOS_[Conc.Sal.25])))))))),
0)</f>
        <v>0</v>
      </c>
      <c r="AI41" s="101">
        <f t="array" ref="AI41">IFERROR(
(AVERAGE((IF(DATOS_[[Sexo]:[Sexo]]=$B41,IF(DATOS_[[AGRUP. VALOR. PTO.]:[AGRUP. VALOR. PTO.]]=$B39,IF(DATOS_[[Check Periodo Ref.]:[Check Periodo Ref.]]="Dentro",IF(DATOS_[[Check Equiparado]:[Check Equiparado]]="Sí",IF(DATOS!BD$5="Sí",(1/DATOS_[[% anualiz]:[% anualiz]]),1)*IF(DATOS!BD$4="Sí",1/DATOS_[[% normaliz]:[% normaliz]],1)*(DATOS_[Conc.Sal.26])))))))),
0)</f>
        <v>0</v>
      </c>
      <c r="AJ41" s="101">
        <f t="array" ref="AJ41">IFERROR(
(AVERAGE((IF(DATOS_[[Sexo]:[Sexo]]=$B41,IF(DATOS_[[AGRUP. VALOR. PTO.]:[AGRUP. VALOR. PTO.]]=$B39,IF(DATOS_[[Check Periodo Ref.]:[Check Periodo Ref.]]="Dentro",IF(DATOS_[[Check Equiparado]:[Check Equiparado]]="Sí",IF(DATOS!BE$5="Sí",(1/DATOS_[[% anualiz]:[% anualiz]]),1)*IF(DATOS!BE$4="Sí",1/DATOS_[[% normaliz]:[% normaliz]],1)*(DATOS_[Conc.Sal.27])))))))),
0)</f>
        <v>0</v>
      </c>
      <c r="AK41" s="101">
        <f t="array" ref="AK41">IFERROR(
(AVERAGE((IF(DATOS_[[Sexo]:[Sexo]]=$B41,IF(DATOS_[[AGRUP. VALOR. PTO.]:[AGRUP. VALOR. PTO.]]=$B39,IF(DATOS_[[Check Periodo Ref.]:[Check Periodo Ref.]]="Dentro",IF(DATOS_[[Check Equiparado]:[Check Equiparado]]="Sí",IF(DATOS!BF$5="Sí",(1/DATOS_[[% anualiz]:[% anualiz]]),1)*IF(DATOS!BF$4="Sí",1/DATOS_[[% normaliz]:[% normaliz]],1)*(DATOS_[Conc.Sal.28])))))))),
0)</f>
        <v>0</v>
      </c>
      <c r="AL41" s="101">
        <f t="array" ref="AL41">IFERROR(
(AVERAGE((IF(DATOS_[[Sexo]:[Sexo]]=$B41,IF(DATOS_[[AGRUP. VALOR. PTO.]:[AGRUP. VALOR. PTO.]]=$B39,IF(DATOS_[[Check Periodo Ref.]:[Check Periodo Ref.]]="Dentro",IF(DATOS_[[Check Equiparado]:[Check Equiparado]]="Sí",IF(DATOS!BG$5="Sí",(1/DATOS_[[% anualiz]:[% anualiz]]),1)*IF(DATOS!BG$4="Sí",1/DATOS_[[% normaliz]:[% normaliz]],1)*(DATOS_[Conc.Sal.29])))))))),
0)</f>
        <v>0</v>
      </c>
      <c r="AM41" s="101">
        <f t="array" ref="AM41">IFERROR(
(AVERAGE((IF(DATOS_[[Sexo]:[Sexo]]=$B41,IF(DATOS_[[AGRUP. VALOR. PTO.]:[AGRUP. VALOR. PTO.]]=$B39,IF(DATOS_[[Check Periodo Ref.]:[Check Periodo Ref.]]="Dentro",IF(DATOS_[[Check Equiparado]:[Check Equiparado]]="Sí",IF(DATOS!BH$5="Sí",(1/DATOS_[[% anualiz]:[% anualiz]]),1)*IF(DATOS!BH$4="Sí",1/DATOS_[[% normaliz]:[% normaliz]],1)*(DATOS_[Conc.Sal.30])))))))),
0)</f>
        <v>0</v>
      </c>
      <c r="AN41" s="102">
        <f t="array" ref="AN41">IFERROR(
AVERAGE(IF(DATOS_[Sexo]=$B41,IF(DATOS_[[AGRUP. VALOR. PTO.]:[AGRUP. VALOR. PTO.]]=$B39,IF(DATOS_[Check Equiparado]="Sí",IF(DATOS_[Check Periodo Ref.]="Dentro",DATOS_[Tot COMPL.SAL Eq],FALSE))))),
0)</f>
        <v>0</v>
      </c>
      <c r="AO41" s="103">
        <f t="array" ref="AO41">IFERROR(
AVERAGE(IF(DATOS_[Sexo]=$B41,IF(DATOS_[[AGRUP. VALOR. PTO.]:[AGRUP. VALOR. PTO.]]=$B39,IF(DATOS_[Check Equiparado]="Sí",IF(DATOS_[Check Periodo Ref.]="Dentro",DATOS_[TOTAL SALARIO Eq],FALSE))))),
0)</f>
        <v>0</v>
      </c>
      <c r="AP41" s="104">
        <f t="array" ref="AP41">IFERROR(
(AVERAGE((IF(DATOS_[[Sexo]:[Sexo]]=$B41,IF(DATOS_[[AGRUP. VALOR. PTO.]:[AGRUP. VALOR. PTO.]]=$B39,IF(DATOS_[[Check Periodo Ref.]:[Check Periodo Ref.]]="Dentro",IF(DATOS_[[Check Equiparado]:[Check Equiparado]]="Sí",IF(DATOS!BI$5="Sí",(1/DATOS_[[% anualiz]:[% anualiz]]),1)*IF(DATOS!BI$4="Sí",1/DATOS_[[% normaliz]:[% normaliz]],1)*(DATOS_[C.Extra.01])))))))),
0)</f>
        <v>0</v>
      </c>
      <c r="AQ41" s="104">
        <f t="array" ref="AQ41">IFERROR(
(AVERAGE((IF(DATOS_[[Sexo]:[Sexo]]=$B41,IF(DATOS_[[AGRUP. VALOR. PTO.]:[AGRUP. VALOR. PTO.]]=$B39,IF(DATOS_[[Check Periodo Ref.]:[Check Periodo Ref.]]="Dentro",IF(DATOS_[[Check Equiparado]:[Check Equiparado]]="Sí",IF(DATOS!BJ$5="Sí",(1/DATOS_[[% anualiz]:[% anualiz]]),1)*IF(DATOS!BJ$4="Sí",1/DATOS_[[% normaliz]:[% normaliz]],1)*(DATOS_[C.Extra.02])))))))),
0)</f>
        <v>0</v>
      </c>
      <c r="AR41" s="104">
        <f t="array" ref="AR41">IFERROR(
(AVERAGE((IF(DATOS_[[Sexo]:[Sexo]]=$B41,IF(DATOS_[[AGRUP. VALOR. PTO.]:[AGRUP. VALOR. PTO.]]=$B39,IF(DATOS_[[Check Periodo Ref.]:[Check Periodo Ref.]]="Dentro",IF(DATOS_[[Check Equiparado]:[Check Equiparado]]="Sí",IF(DATOS!BK$5="Sí",(1/DATOS_[[% anualiz]:[% anualiz]]),1)*IF(DATOS!BK$4="Sí",1/DATOS_[[% normaliz]:[% normaliz]],1)*(DATOS_[C.Extra.03])))))))),
0)</f>
        <v>0</v>
      </c>
      <c r="AS41" s="104">
        <f t="array" ref="AS41">IFERROR(
(AVERAGE((IF(DATOS_[[Sexo]:[Sexo]]=$B41,IF(DATOS_[[AGRUP. VALOR. PTO.]:[AGRUP. VALOR. PTO.]]=$B39,IF(DATOS_[[Check Periodo Ref.]:[Check Periodo Ref.]]="Dentro",IF(DATOS_[[Check Equiparado]:[Check Equiparado]]="Sí",IF(DATOS!BL$5="Sí",(1/DATOS_[[% anualiz]:[% anualiz]]),1)*IF(DATOS!BL$4="Sí",1/DATOS_[[% normaliz]:[% normaliz]],1)*(DATOS_[C.Extra.04])))))))),
0)</f>
        <v>0</v>
      </c>
      <c r="AT41" s="104">
        <f t="array" ref="AT41">IFERROR(
(AVERAGE((IF(DATOS_[[Sexo]:[Sexo]]=$B41,IF(DATOS_[[AGRUP. VALOR. PTO.]:[AGRUP. VALOR. PTO.]]=$B39,IF(DATOS_[[Check Periodo Ref.]:[Check Periodo Ref.]]="Dentro",IF(DATOS_[[Check Equiparado]:[Check Equiparado]]="Sí",IF(DATOS!BM$5="Sí",(1/DATOS_[[% anualiz]:[% anualiz]]),1)*IF(DATOS!BM$4="Sí",1/DATOS_[[% normaliz]:[% normaliz]],1)*(DATOS_[C.Extra.05])))))))),
0)</f>
        <v>0</v>
      </c>
      <c r="AU41" s="105">
        <f t="array" ref="AU41">IFERROR(
AVERAGE(IF(DATOS_[Sexo]=$B41,IF(DATOS_[[AGRUP. VALOR. PTO.]:[AGRUP. VALOR. PTO.]]=$B39,IF(DATOS_[Check Equiparado]="Sí",IF(DATOS_[Check Periodo Ref.]="Dentro",DATOS_[Tot Extrasalarial Eq],FALSE))))),
0)</f>
        <v>0</v>
      </c>
      <c r="AV41" s="106">
        <f t="array" ref="AV41">IFERROR(
AVERAGE(IF(DATOS_[Sexo]=$B41,IF(DATOS_[[AGRUP. VALOR. PTO.]:[AGRUP. VALOR. PTO.]]=$B39,IF(DATOS_[Check Equiparado]="Sí",IF(DATOS_[Check Periodo Ref.]="Dentro",DATOS_[TOTAL Retrib Eq],FALSE))))),
0)</f>
        <v>0</v>
      </c>
    </row>
    <row r="42" spans="1:48" ht="17.25" thickBot="1" x14ac:dyDescent="0.35">
      <c r="A42" s="53" t="str">
        <f t="shared" ref="A42" si="39">+A43</f>
        <v>[ocultar]</v>
      </c>
      <c r="B42" s="62" t="s">
        <v>269</v>
      </c>
      <c r="C42" s="99"/>
      <c r="D42" s="63"/>
      <c r="E42" s="63"/>
      <c r="F42" s="63"/>
      <c r="G42" s="63"/>
      <c r="H42" s="63"/>
      <c r="I42" s="129" t="str">
        <f t="shared" ref="I42:AV42" si="40">IFERROR((I43-I44)/I43,"")</f>
        <v/>
      </c>
      <c r="J42" s="130" t="str">
        <f t="shared" si="40"/>
        <v/>
      </c>
      <c r="K42" s="131" t="str">
        <f t="shared" si="40"/>
        <v/>
      </c>
      <c r="L42" s="131" t="str">
        <f t="shared" si="40"/>
        <v/>
      </c>
      <c r="M42" s="131" t="str">
        <f t="shared" si="40"/>
        <v/>
      </c>
      <c r="N42" s="132" t="str">
        <f t="shared" si="40"/>
        <v/>
      </c>
      <c r="O42" s="133" t="str">
        <f t="shared" si="40"/>
        <v/>
      </c>
      <c r="P42" s="133" t="str">
        <f t="shared" si="40"/>
        <v/>
      </c>
      <c r="Q42" s="133" t="str">
        <f t="shared" si="40"/>
        <v/>
      </c>
      <c r="R42" s="133" t="str">
        <f t="shared" si="40"/>
        <v/>
      </c>
      <c r="S42" s="133" t="str">
        <f t="shared" si="40"/>
        <v/>
      </c>
      <c r="T42" s="133" t="str">
        <f t="shared" si="40"/>
        <v/>
      </c>
      <c r="U42" s="133" t="str">
        <f t="shared" si="40"/>
        <v/>
      </c>
      <c r="V42" s="133" t="str">
        <f t="shared" si="40"/>
        <v/>
      </c>
      <c r="W42" s="133" t="str">
        <f t="shared" si="40"/>
        <v/>
      </c>
      <c r="X42" s="133" t="str">
        <f t="shared" si="40"/>
        <v/>
      </c>
      <c r="Y42" s="133" t="str">
        <f t="shared" si="40"/>
        <v/>
      </c>
      <c r="Z42" s="132" t="str">
        <f t="shared" si="40"/>
        <v/>
      </c>
      <c r="AA42" s="132" t="str">
        <f t="shared" si="40"/>
        <v/>
      </c>
      <c r="AB42" s="132" t="str">
        <f t="shared" si="40"/>
        <v/>
      </c>
      <c r="AC42" s="132" t="str">
        <f t="shared" si="40"/>
        <v/>
      </c>
      <c r="AD42" s="132" t="str">
        <f t="shared" si="40"/>
        <v/>
      </c>
      <c r="AE42" s="132" t="str">
        <f t="shared" si="40"/>
        <v/>
      </c>
      <c r="AF42" s="132" t="str">
        <f t="shared" si="40"/>
        <v/>
      </c>
      <c r="AG42" s="132" t="str">
        <f t="shared" si="40"/>
        <v/>
      </c>
      <c r="AH42" s="132" t="str">
        <f t="shared" si="40"/>
        <v/>
      </c>
      <c r="AI42" s="132" t="str">
        <f t="shared" si="40"/>
        <v/>
      </c>
      <c r="AJ42" s="132" t="str">
        <f t="shared" si="40"/>
        <v/>
      </c>
      <c r="AK42" s="132" t="str">
        <f t="shared" si="40"/>
        <v/>
      </c>
      <c r="AL42" s="132" t="str">
        <f t="shared" si="40"/>
        <v/>
      </c>
      <c r="AM42" s="132" t="str">
        <f t="shared" si="40"/>
        <v/>
      </c>
      <c r="AN42" s="134" t="str">
        <f t="shared" si="40"/>
        <v/>
      </c>
      <c r="AO42" s="138" t="str">
        <f t="shared" si="40"/>
        <v/>
      </c>
      <c r="AP42" s="135" t="str">
        <f t="shared" si="40"/>
        <v/>
      </c>
      <c r="AQ42" s="135" t="str">
        <f t="shared" si="40"/>
        <v/>
      </c>
      <c r="AR42" s="135" t="str">
        <f t="shared" si="40"/>
        <v/>
      </c>
      <c r="AS42" s="135" t="str">
        <f t="shared" si="40"/>
        <v/>
      </c>
      <c r="AT42" s="135" t="str">
        <f t="shared" si="40"/>
        <v/>
      </c>
      <c r="AU42" s="136" t="str">
        <f t="shared" si="40"/>
        <v/>
      </c>
      <c r="AV42" s="137" t="str">
        <f t="shared" si="40"/>
        <v/>
      </c>
    </row>
    <row r="43" spans="1:48" x14ac:dyDescent="0.3">
      <c r="A43" s="53" t="str">
        <f t="shared" ref="A43" si="41">+IF(C43+C44=0,"[ocultar]","")</f>
        <v>[ocultar]</v>
      </c>
      <c r="B43" s="57" t="s">
        <v>162</v>
      </c>
      <c r="C43" s="56">
        <f t="array" ref="C43">SUM(IF($B43=DATOS_[Sexo],
IF($B42=DATOS_[AGRUP. VALOR. PTO.],
IF("Dentro"=DATOS_[Check Periodo Ref.],
1/(COUNTIFS(DATOS_[Sexo],$B43,DATOS_[AGRUP. VALOR. PTO.],$B42,DATOS_[Check Periodo Ref.],"Dentro",DATOS_[id],DATOS_[id]))))))</f>
        <v>0</v>
      </c>
      <c r="D43" s="58">
        <f>COUNTIFS(DATOS_[AGRUP. VALOR. PTO.],$B42,DATOS_[Sexo],$B43,DATOS_[Check Periodo Ref.],"Dentro")</f>
        <v>0</v>
      </c>
      <c r="E43" s="58">
        <f>COUNTIFS(DATOS_[AGRUP. VALOR. PTO.],$B42,DATOS_[Sexo],$B43,DATOS_[Check Periodo Ref.],"Dentro",DATOS_[Check Nº SC Norm],"Sí")</f>
        <v>0</v>
      </c>
      <c r="F43" s="58">
        <f>COUNTIFS(DATOS_[AGRUP. VALOR. PTO.],$B42,DATOS_[Sexo],$B43,DATOS_[Check Periodo Ref.],"Dentro",DATOS_[Check Nº SC Anualiz],"Sí")</f>
        <v>0</v>
      </c>
      <c r="G43" s="58">
        <f>COUNTIFS(DATOS_[AGRUP. VALOR. PTO.],$B42,DATOS_[Sexo],$B43,DATOS_[Check Periodo Ref.],"Dentro",DATOS_[Check Nº SC Norm y Anualiz],"Sí")</f>
        <v>0</v>
      </c>
      <c r="H43" s="58">
        <f>COUNTIFS(DATOS_[AGRUP. VALOR. PTO.],$B42,DATOS_[Sexo],$B43,DATOS_[Check Periodo Ref.],"Dentro",DATOS_[Check Equiparación],"Sí")</f>
        <v>0</v>
      </c>
      <c r="I43" s="100">
        <f t="array" ref="I43">IFERROR(
AVERAGE(IF(DATOS_[Sexo]=$B43,IF(DATOS_[[AGRUP. VALOR. PTO.]:[AGRUP. VALOR. PTO.]]=$B42,IF(DATOS_[Check Equiparado]="Sí",IF(DATOS_[Check Periodo Ref.]="Dentro",DATOS_[SALARIO BASE Eq],FALSE))))),
0)</f>
        <v>0</v>
      </c>
      <c r="J43" s="101">
        <f t="array" ref="J43">IFERROR(
(AVERAGE((IF(DATOS_[[Sexo]:[Sexo]]=$B43,IF(DATOS_[[AGRUP. VALOR. PTO.]:[AGRUP. VALOR. PTO.]]=$B42,IF(DATOS_[[Check Periodo Ref.]:[Check Periodo Ref.]]="Dentro",IF(DATOS_[[Check Equiparado]:[Check Equiparado]]="Sí",IF(DATOS!AE$5="Sí",(1/DATOS_[[% anualiz]:[% anualiz]]),1)*IF(DATOS!AE$4="Sí",1/DATOS_[[% normaliz]:[% normaliz]],1)*(DATOS_[Conc.Sal.01])))))))),
0)</f>
        <v>0</v>
      </c>
      <c r="K43" s="101">
        <f t="array" ref="K43">IFERROR(
(AVERAGE((IF(DATOS_[[Sexo]:[Sexo]]=$B43,IF(DATOS_[[AGRUP. VALOR. PTO.]:[AGRUP. VALOR. PTO.]]=$B42,IF(DATOS_[[Check Periodo Ref.]:[Check Periodo Ref.]]="Dentro",IF(DATOS_[[Check Equiparado]:[Check Equiparado]]="Sí",IF(DATOS!AF$5="Sí",(1/DATOS_[[% anualiz]:[% anualiz]]),1)*IF(DATOS!AF$4="Sí",1/DATOS_[[% normaliz]:[% normaliz]],1)*(DATOS_[Conc.Sal.02])))))))),
0)</f>
        <v>0</v>
      </c>
      <c r="L43" s="101">
        <f t="array" ref="L43">IFERROR(
(AVERAGE((IF(DATOS_[[Sexo]:[Sexo]]=$B43,IF(DATOS_[[AGRUP. VALOR. PTO.]:[AGRUP. VALOR. PTO.]]=$B42,IF(DATOS_[[Check Periodo Ref.]:[Check Periodo Ref.]]="Dentro",IF(DATOS_[[Check Equiparado]:[Check Equiparado]]="Sí",IF(DATOS!AG$5="Sí",(1/DATOS_[[% anualiz]:[% anualiz]]),1)*IF(DATOS!AG$4="Sí",1/DATOS_[[% normaliz]:[% normaliz]],1)*(DATOS_[Conc.Sal.03])))))))),
0)</f>
        <v>0</v>
      </c>
      <c r="M43" s="101">
        <f t="array" ref="M43">IFERROR(
(AVERAGE((IF(DATOS_[[Sexo]:[Sexo]]=$B43,IF(DATOS_[[AGRUP. VALOR. PTO.]:[AGRUP. VALOR. PTO.]]=$B42,IF(DATOS_[[Check Periodo Ref.]:[Check Periodo Ref.]]="Dentro",IF(DATOS_[[Check Equiparado]:[Check Equiparado]]="Sí",IF(DATOS!AH$5="Sí",(1/DATOS_[[% anualiz]:[% anualiz]]),1)*IF(DATOS!AH$4="Sí",1/DATOS_[[% normaliz]:[% normaliz]],1)*(DATOS_[Conc.Sal.04])))))))),
0)</f>
        <v>0</v>
      </c>
      <c r="N43" s="101">
        <f t="array" ref="N43">IFERROR(
(AVERAGE((IF(DATOS_[[Sexo]:[Sexo]]=$B43,IF(DATOS_[[AGRUP. VALOR. PTO.]:[AGRUP. VALOR. PTO.]]=$B42,IF(DATOS_[[Check Periodo Ref.]:[Check Periodo Ref.]]="Dentro",IF(DATOS_[[Check Equiparado]:[Check Equiparado]]="Sí",IF(DATOS!AI$5="Sí",(1/DATOS_[[% anualiz]:[% anualiz]]),1)*IF(DATOS!AI$4="Sí",1/DATOS_[[% normaliz]:[% normaliz]],1)*(DATOS_[Conc.Sal.05])))))))),
0)</f>
        <v>0</v>
      </c>
      <c r="O43" s="101">
        <f t="array" ref="O43">IFERROR(
(AVERAGE((IF(DATOS_[[Sexo]:[Sexo]]=$B43,IF(DATOS_[[AGRUP. VALOR. PTO.]:[AGRUP. VALOR. PTO.]]=$B42,IF(DATOS_[[Check Periodo Ref.]:[Check Periodo Ref.]]="Dentro",IF(DATOS_[[Check Equiparado]:[Check Equiparado]]="Sí",IF(DATOS!AJ$5="Sí",(1/DATOS_[[% anualiz]:[% anualiz]]),1)*IF(DATOS!AJ$4="Sí",1/DATOS_[[% normaliz]:[% normaliz]],1)*(DATOS_[Conc.Sal.06])))))))),
0)</f>
        <v>0</v>
      </c>
      <c r="P43" s="101">
        <f t="array" ref="P43">IFERROR(
(AVERAGE((IF(DATOS_[[Sexo]:[Sexo]]=$B43,IF(DATOS_[[AGRUP. VALOR. PTO.]:[AGRUP. VALOR. PTO.]]=$B42,IF(DATOS_[[Check Periodo Ref.]:[Check Periodo Ref.]]="Dentro",IF(DATOS_[[Check Equiparado]:[Check Equiparado]]="Sí",IF(DATOS!AK$5="Sí",(1/DATOS_[[% anualiz]:[% anualiz]]),1)*IF(DATOS!AK$4="Sí",1/DATOS_[[% normaliz]:[% normaliz]],1)*(DATOS_[Conc.Sal.07])))))))),
0)</f>
        <v>0</v>
      </c>
      <c r="Q43" s="101">
        <f t="array" ref="Q43">IFERROR(
(AVERAGE((IF(DATOS_[[Sexo]:[Sexo]]=$B43,IF(DATOS_[[AGRUP. VALOR. PTO.]:[AGRUP. VALOR. PTO.]]=$B42,IF(DATOS_[[Check Periodo Ref.]:[Check Periodo Ref.]]="Dentro",IF(DATOS_[[Check Equiparado]:[Check Equiparado]]="Sí",IF(DATOS!AL$5="Sí",(1/DATOS_[[% anualiz]:[% anualiz]]),1)*IF(DATOS!AL$4="Sí",1/DATOS_[[% normaliz]:[% normaliz]],1)*(DATOS_[Conc.Sal.08])))))))),
0)</f>
        <v>0</v>
      </c>
      <c r="R43" s="101">
        <f t="array" ref="R43">IFERROR(
(AVERAGE((IF(DATOS_[[Sexo]:[Sexo]]=$B43,IF(DATOS_[[AGRUP. VALOR. PTO.]:[AGRUP. VALOR. PTO.]]=$B42,IF(DATOS_[[Check Periodo Ref.]:[Check Periodo Ref.]]="Dentro",IF(DATOS_[[Check Equiparado]:[Check Equiparado]]="Sí",IF(DATOS!AM$5="Sí",(1/DATOS_[[% anualiz]:[% anualiz]]),1)*IF(DATOS!AM$4="Sí",1/DATOS_[[% normaliz]:[% normaliz]],1)*(DATOS_[Conc.Sal.09])))))))),
0)</f>
        <v>0</v>
      </c>
      <c r="S43" s="101">
        <f t="array" ref="S43">IFERROR(
(AVERAGE((IF(DATOS_[[Sexo]:[Sexo]]=$B43,IF(DATOS_[[AGRUP. VALOR. PTO.]:[AGRUP. VALOR. PTO.]]=$B42,IF(DATOS_[[Check Periodo Ref.]:[Check Periodo Ref.]]="Dentro",IF(DATOS_[[Check Equiparado]:[Check Equiparado]]="Sí",IF(DATOS!AN$5="Sí",(1/DATOS_[[% anualiz]:[% anualiz]]),1)*IF(DATOS!AN$4="Sí",1/DATOS_[[% normaliz]:[% normaliz]],1)*(DATOS_[Conc.Sal.10])))))))),
0)</f>
        <v>0</v>
      </c>
      <c r="T43" s="101">
        <f t="array" ref="T43">IFERROR(
(AVERAGE((IF(DATOS_[[Sexo]:[Sexo]]=$B43,IF(DATOS_[[AGRUP. VALOR. PTO.]:[AGRUP. VALOR. PTO.]]=$B42,IF(DATOS_[[Check Periodo Ref.]:[Check Periodo Ref.]]="Dentro",IF(DATOS_[[Check Equiparado]:[Check Equiparado]]="Sí",IF(DATOS!AO$5="Sí",(1/DATOS_[[% anualiz]:[% anualiz]]),1)*IF(DATOS!AO$4="Sí",1/DATOS_[[% normaliz]:[% normaliz]],1)*(DATOS_[Conc.Sal.11])))))))),
0)</f>
        <v>0</v>
      </c>
      <c r="U43" s="101">
        <f t="array" ref="U43">IFERROR(
(AVERAGE((IF(DATOS_[[Sexo]:[Sexo]]=$B43,IF(DATOS_[[AGRUP. VALOR. PTO.]:[AGRUP. VALOR. PTO.]]=$B42,IF(DATOS_[[Check Periodo Ref.]:[Check Periodo Ref.]]="Dentro",IF(DATOS_[[Check Equiparado]:[Check Equiparado]]="Sí",IF(DATOS!AP$5="Sí",(1/DATOS_[[% anualiz]:[% anualiz]]),1)*IF(DATOS!AP$4="Sí",1/DATOS_[[% normaliz]:[% normaliz]],1)*(DATOS_[Conc.Sal.12])))))))),
0)</f>
        <v>0</v>
      </c>
      <c r="V43" s="101">
        <f t="array" ref="V43">IFERROR(
(AVERAGE((IF(DATOS_[[Sexo]:[Sexo]]=$B43,IF(DATOS_[[AGRUP. VALOR. PTO.]:[AGRUP. VALOR. PTO.]]=$B42,IF(DATOS_[[Check Periodo Ref.]:[Check Periodo Ref.]]="Dentro",IF(DATOS_[[Check Equiparado]:[Check Equiparado]]="Sí",IF(DATOS!AQ$5="Sí",(1/DATOS_[[% anualiz]:[% anualiz]]),1)*IF(DATOS!AQ$4="Sí",1/DATOS_[[% normaliz]:[% normaliz]],1)*(DATOS_[Conc.Sal.13])))))))),
0)</f>
        <v>0</v>
      </c>
      <c r="W43" s="101">
        <f t="array" ref="W43">IFERROR(
(AVERAGE((IF(DATOS_[[Sexo]:[Sexo]]=$B43,IF(DATOS_[[AGRUP. VALOR. PTO.]:[AGRUP. VALOR. PTO.]]=$B42,IF(DATOS_[[Check Periodo Ref.]:[Check Periodo Ref.]]="Dentro",IF(DATOS_[[Check Equiparado]:[Check Equiparado]]="Sí",IF(DATOS!AR$5="Sí",(1/DATOS_[[% anualiz]:[% anualiz]]),1)*IF(DATOS!AR$4="Sí",1/DATOS_[[% normaliz]:[% normaliz]],1)*(DATOS_[Conc.Sal.14])))))))),
0)</f>
        <v>0</v>
      </c>
      <c r="X43" s="101">
        <f t="array" ref="X43">IFERROR(
(AVERAGE((IF(DATOS_[[Sexo]:[Sexo]]=$B43,IF(DATOS_[[AGRUP. VALOR. PTO.]:[AGRUP. VALOR. PTO.]]=$B42,IF(DATOS_[[Check Periodo Ref.]:[Check Periodo Ref.]]="Dentro",IF(DATOS_[[Check Equiparado]:[Check Equiparado]]="Sí",IF(DATOS!AS$5="Sí",(1/DATOS_[[% anualiz]:[% anualiz]]),1)*IF(DATOS!AS$4="Sí",1/DATOS_[[% normaliz]:[% normaliz]],1)*(DATOS_[Conc.Sal.15])))))))),
0)</f>
        <v>0</v>
      </c>
      <c r="Y43" s="101">
        <f t="array" ref="Y43">IFERROR(
(AVERAGE((IF(DATOS_[[Sexo]:[Sexo]]=$B43,IF(DATOS_[[AGRUP. VALOR. PTO.]:[AGRUP. VALOR. PTO.]]=$B42,IF(DATOS_[[Check Periodo Ref.]:[Check Periodo Ref.]]="Dentro",IF(DATOS_[[Check Equiparado]:[Check Equiparado]]="Sí",IF(DATOS!AT$5="Sí",(1/DATOS_[[% anualiz]:[% anualiz]]),1)*IF(DATOS!AT$4="Sí",1/DATOS_[[% normaliz]:[% normaliz]],1)*(DATOS_[Conc.Sal.16])))))))),
0)</f>
        <v>0</v>
      </c>
      <c r="Z43" s="101">
        <f t="array" ref="Z43">IFERROR(
(AVERAGE((IF(DATOS_[[Sexo]:[Sexo]]=$B43,IF(DATOS_[[AGRUP. VALOR. PTO.]:[AGRUP. VALOR. PTO.]]=$B42,IF(DATOS_[[Check Periodo Ref.]:[Check Periodo Ref.]]="Dentro",IF(DATOS_[[Check Equiparado]:[Check Equiparado]]="Sí",IF(DATOS!AU$5="Sí",(1/DATOS_[[% anualiz]:[% anualiz]]),1)*IF(DATOS!AU$4="Sí",1/DATOS_[[% normaliz]:[% normaliz]],1)*(DATOS_[Conc.Sal.17])))))))),
0)</f>
        <v>0</v>
      </c>
      <c r="AA43" s="101">
        <f t="array" ref="AA43">IFERROR(
(AVERAGE((IF(DATOS_[[Sexo]:[Sexo]]=$B43,IF(DATOS_[[AGRUP. VALOR. PTO.]:[AGRUP. VALOR. PTO.]]=$B42,IF(DATOS_[[Check Periodo Ref.]:[Check Periodo Ref.]]="Dentro",IF(DATOS_[[Check Equiparado]:[Check Equiparado]]="Sí",IF(DATOS!AV$5="Sí",(1/DATOS_[[% anualiz]:[% anualiz]]),1)*IF(DATOS!AV$4="Sí",1/DATOS_[[% normaliz]:[% normaliz]],1)*(DATOS_[Conc.Sal.18])))))))),
0)</f>
        <v>0</v>
      </c>
      <c r="AB43" s="101">
        <f t="array" ref="AB43">IFERROR(
(AVERAGE((IF(DATOS_[[Sexo]:[Sexo]]=$B43,IF(DATOS_[[AGRUP. VALOR. PTO.]:[AGRUP. VALOR. PTO.]]=$B42,IF(DATOS_[[Check Periodo Ref.]:[Check Periodo Ref.]]="Dentro",IF(DATOS_[[Check Equiparado]:[Check Equiparado]]="Sí",IF(DATOS!AW$5="Sí",(1/DATOS_[[% anualiz]:[% anualiz]]),1)*IF(DATOS!AW$4="Sí",1/DATOS_[[% normaliz]:[% normaliz]],1)*(DATOS_[Conc.Sal.19])))))))),
0)</f>
        <v>0</v>
      </c>
      <c r="AC43" s="101">
        <f t="array" ref="AC43">IFERROR(
(AVERAGE((IF(DATOS_[[Sexo]:[Sexo]]=$B43,IF(DATOS_[[AGRUP. VALOR. PTO.]:[AGRUP. VALOR. PTO.]]=$B42,IF(DATOS_[[Check Periodo Ref.]:[Check Periodo Ref.]]="Dentro",IF(DATOS_[[Check Equiparado]:[Check Equiparado]]="Sí",IF(DATOS!AX$5="Sí",(1/DATOS_[[% anualiz]:[% anualiz]]),1)*IF(DATOS!AX$4="Sí",1/DATOS_[[% normaliz]:[% normaliz]],1)*(DATOS_[Conc.Sal.20])))))))),
0)</f>
        <v>0</v>
      </c>
      <c r="AD43" s="101">
        <f t="array" ref="AD43">IFERROR(
(AVERAGE((IF(DATOS_[[Sexo]:[Sexo]]=$B43,IF(DATOS_[[AGRUP. VALOR. PTO.]:[AGRUP. VALOR. PTO.]]=$B42,IF(DATOS_[[Check Periodo Ref.]:[Check Periodo Ref.]]="Dentro",IF(DATOS_[[Check Equiparado]:[Check Equiparado]]="Sí",IF(DATOS!AY$5="Sí",(1/DATOS_[[% anualiz]:[% anualiz]]),1)*IF(DATOS!AY$4="Sí",1/DATOS_[[% normaliz]:[% normaliz]],1)*(DATOS_[Conc.Sal.21])))))))),
0)</f>
        <v>0</v>
      </c>
      <c r="AE43" s="101">
        <f t="array" ref="AE43">IFERROR(
(AVERAGE((IF(DATOS_[[Sexo]:[Sexo]]=$B43,IF(DATOS_[[AGRUP. VALOR. PTO.]:[AGRUP. VALOR. PTO.]]=$B42,IF(DATOS_[[Check Periodo Ref.]:[Check Periodo Ref.]]="Dentro",IF(DATOS_[[Check Equiparado]:[Check Equiparado]]="Sí",IF(DATOS!AZ$5="Sí",(1/DATOS_[[% anualiz]:[% anualiz]]),1)*IF(DATOS!AZ$4="Sí",1/DATOS_[[% normaliz]:[% normaliz]],1)*(DATOS_[Conc.Sal.22])))))))),
0)</f>
        <v>0</v>
      </c>
      <c r="AF43" s="101">
        <f t="array" ref="AF43">IFERROR(
(AVERAGE((IF(DATOS_[[Sexo]:[Sexo]]=$B43,IF(DATOS_[[AGRUP. VALOR. PTO.]:[AGRUP. VALOR. PTO.]]=$B42,IF(DATOS_[[Check Periodo Ref.]:[Check Periodo Ref.]]="Dentro",IF(DATOS_[[Check Equiparado]:[Check Equiparado]]="Sí",IF(DATOS!BA$5="Sí",(1/DATOS_[[% anualiz]:[% anualiz]]),1)*IF(DATOS!BA$4="Sí",1/DATOS_[[% normaliz]:[% normaliz]],1)*(DATOS_[Conc.Sal.23])))))))),
0)</f>
        <v>0</v>
      </c>
      <c r="AG43" s="101">
        <f t="array" ref="AG43">IFERROR(
(AVERAGE((IF(DATOS_[[Sexo]:[Sexo]]=$B43,IF(DATOS_[[AGRUP. VALOR. PTO.]:[AGRUP. VALOR. PTO.]]=$B42,IF(DATOS_[[Check Periodo Ref.]:[Check Periodo Ref.]]="Dentro",IF(DATOS_[[Check Equiparado]:[Check Equiparado]]="Sí",IF(DATOS!BB$5="Sí",(1/DATOS_[[% anualiz]:[% anualiz]]),1)*IF(DATOS!BB$4="Sí",1/DATOS_[[% normaliz]:[% normaliz]],1)*(DATOS_[Conc.Sal.24])))))))),
0)</f>
        <v>0</v>
      </c>
      <c r="AH43" s="101">
        <f t="array" ref="AH43">IFERROR(
(AVERAGE((IF(DATOS_[[Sexo]:[Sexo]]=$B43,IF(DATOS_[[AGRUP. VALOR. PTO.]:[AGRUP. VALOR. PTO.]]=$B42,IF(DATOS_[[Check Periodo Ref.]:[Check Periodo Ref.]]="Dentro",IF(DATOS_[[Check Equiparado]:[Check Equiparado]]="Sí",IF(DATOS!BC$5="Sí",(1/DATOS_[[% anualiz]:[% anualiz]]),1)*IF(DATOS!BC$4="Sí",1/DATOS_[[% normaliz]:[% normaliz]],1)*(DATOS_[Conc.Sal.25])))))))),
0)</f>
        <v>0</v>
      </c>
      <c r="AI43" s="101">
        <f t="array" ref="AI43">IFERROR(
(AVERAGE((IF(DATOS_[[Sexo]:[Sexo]]=$B43,IF(DATOS_[[AGRUP. VALOR. PTO.]:[AGRUP. VALOR. PTO.]]=$B42,IF(DATOS_[[Check Periodo Ref.]:[Check Periodo Ref.]]="Dentro",IF(DATOS_[[Check Equiparado]:[Check Equiparado]]="Sí",IF(DATOS!BD$5="Sí",(1/DATOS_[[% anualiz]:[% anualiz]]),1)*IF(DATOS!BD$4="Sí",1/DATOS_[[% normaliz]:[% normaliz]],1)*(DATOS_[Conc.Sal.26])))))))),
0)</f>
        <v>0</v>
      </c>
      <c r="AJ43" s="101">
        <f t="array" ref="AJ43">IFERROR(
(AVERAGE((IF(DATOS_[[Sexo]:[Sexo]]=$B43,IF(DATOS_[[AGRUP. VALOR. PTO.]:[AGRUP. VALOR. PTO.]]=$B42,IF(DATOS_[[Check Periodo Ref.]:[Check Periodo Ref.]]="Dentro",IF(DATOS_[[Check Equiparado]:[Check Equiparado]]="Sí",IF(DATOS!BE$5="Sí",(1/DATOS_[[% anualiz]:[% anualiz]]),1)*IF(DATOS!BE$4="Sí",1/DATOS_[[% normaliz]:[% normaliz]],1)*(DATOS_[Conc.Sal.27])))))))),
0)</f>
        <v>0</v>
      </c>
      <c r="AK43" s="101">
        <f t="array" ref="AK43">IFERROR(
(AVERAGE((IF(DATOS_[[Sexo]:[Sexo]]=$B43,IF(DATOS_[[AGRUP. VALOR. PTO.]:[AGRUP. VALOR. PTO.]]=$B42,IF(DATOS_[[Check Periodo Ref.]:[Check Periodo Ref.]]="Dentro",IF(DATOS_[[Check Equiparado]:[Check Equiparado]]="Sí",IF(DATOS!BF$5="Sí",(1/DATOS_[[% anualiz]:[% anualiz]]),1)*IF(DATOS!BF$4="Sí",1/DATOS_[[% normaliz]:[% normaliz]],1)*(DATOS_[Conc.Sal.28])))))))),
0)</f>
        <v>0</v>
      </c>
      <c r="AL43" s="101">
        <f t="array" ref="AL43">IFERROR(
(AVERAGE((IF(DATOS_[[Sexo]:[Sexo]]=$B43,IF(DATOS_[[AGRUP. VALOR. PTO.]:[AGRUP. VALOR. PTO.]]=$B42,IF(DATOS_[[Check Periodo Ref.]:[Check Periodo Ref.]]="Dentro",IF(DATOS_[[Check Equiparado]:[Check Equiparado]]="Sí",IF(DATOS!BG$5="Sí",(1/DATOS_[[% anualiz]:[% anualiz]]),1)*IF(DATOS!BG$4="Sí",1/DATOS_[[% normaliz]:[% normaliz]],1)*(DATOS_[Conc.Sal.29])))))))),
0)</f>
        <v>0</v>
      </c>
      <c r="AM43" s="101">
        <f t="array" ref="AM43">IFERROR(
(AVERAGE((IF(DATOS_[[Sexo]:[Sexo]]=$B43,IF(DATOS_[[AGRUP. VALOR. PTO.]:[AGRUP. VALOR. PTO.]]=$B42,IF(DATOS_[[Check Periodo Ref.]:[Check Periodo Ref.]]="Dentro",IF(DATOS_[[Check Equiparado]:[Check Equiparado]]="Sí",IF(DATOS!BH$5="Sí",(1/DATOS_[[% anualiz]:[% anualiz]]),1)*IF(DATOS!BH$4="Sí",1/DATOS_[[% normaliz]:[% normaliz]],1)*(DATOS_[Conc.Sal.30])))))))),
0)</f>
        <v>0</v>
      </c>
      <c r="AN43" s="102">
        <f t="array" ref="AN43">IFERROR(
AVERAGE(IF(DATOS_[Sexo]=$B43,IF(DATOS_[[AGRUP. VALOR. PTO.]:[AGRUP. VALOR. PTO.]]=$B42,IF(DATOS_[Check Equiparado]="Sí",IF(DATOS_[Check Periodo Ref.]="Dentro",DATOS_[Tot COMPL.SAL Eq],FALSE))))),
0)</f>
        <v>0</v>
      </c>
      <c r="AO43" s="103">
        <f t="array" ref="AO43">IFERROR(
AVERAGE(IF(DATOS_[Sexo]=$B43,IF(DATOS_[[AGRUP. VALOR. PTO.]:[AGRUP. VALOR. PTO.]]=$B42,IF(DATOS_[Check Equiparado]="Sí",IF(DATOS_[Check Periodo Ref.]="Dentro",DATOS_[TOTAL SALARIO Eq],FALSE))))),
0)</f>
        <v>0</v>
      </c>
      <c r="AP43" s="104">
        <f t="array" ref="AP43">IFERROR(
(AVERAGE((IF(DATOS_[[Sexo]:[Sexo]]=$B43,IF(DATOS_[[AGRUP. VALOR. PTO.]:[AGRUP. VALOR. PTO.]]=$B42,IF(DATOS_[[Check Periodo Ref.]:[Check Periodo Ref.]]="Dentro",IF(DATOS_[[Check Equiparado]:[Check Equiparado]]="Sí",IF(DATOS!BI$5="Sí",(1/DATOS_[[% anualiz]:[% anualiz]]),1)*IF(DATOS!BI$4="Sí",1/DATOS_[[% normaliz]:[% normaliz]],1)*(DATOS_[C.Extra.01])))))))),
0)</f>
        <v>0</v>
      </c>
      <c r="AQ43" s="104">
        <f t="array" ref="AQ43">IFERROR(
(AVERAGE((IF(DATOS_[[Sexo]:[Sexo]]=$B43,IF(DATOS_[[AGRUP. VALOR. PTO.]:[AGRUP. VALOR. PTO.]]=$B42,IF(DATOS_[[Check Periodo Ref.]:[Check Periodo Ref.]]="Dentro",IF(DATOS_[[Check Equiparado]:[Check Equiparado]]="Sí",IF(DATOS!BJ$5="Sí",(1/DATOS_[[% anualiz]:[% anualiz]]),1)*IF(DATOS!BJ$4="Sí",1/DATOS_[[% normaliz]:[% normaliz]],1)*(DATOS_[C.Extra.02])))))))),
0)</f>
        <v>0</v>
      </c>
      <c r="AR43" s="104">
        <f t="array" ref="AR43">IFERROR(
(AVERAGE((IF(DATOS_[[Sexo]:[Sexo]]=$B43,IF(DATOS_[[AGRUP. VALOR. PTO.]:[AGRUP. VALOR. PTO.]]=$B42,IF(DATOS_[[Check Periodo Ref.]:[Check Periodo Ref.]]="Dentro",IF(DATOS_[[Check Equiparado]:[Check Equiparado]]="Sí",IF(DATOS!BK$5="Sí",(1/DATOS_[[% anualiz]:[% anualiz]]),1)*IF(DATOS!BK$4="Sí",1/DATOS_[[% normaliz]:[% normaliz]],1)*(DATOS_[C.Extra.03])))))))),
0)</f>
        <v>0</v>
      </c>
      <c r="AS43" s="104">
        <f t="array" ref="AS43">IFERROR(
(AVERAGE((IF(DATOS_[[Sexo]:[Sexo]]=$B43,IF(DATOS_[[AGRUP. VALOR. PTO.]:[AGRUP. VALOR. PTO.]]=$B42,IF(DATOS_[[Check Periodo Ref.]:[Check Periodo Ref.]]="Dentro",IF(DATOS_[[Check Equiparado]:[Check Equiparado]]="Sí",IF(DATOS!BL$5="Sí",(1/DATOS_[[% anualiz]:[% anualiz]]),1)*IF(DATOS!BL$4="Sí",1/DATOS_[[% normaliz]:[% normaliz]],1)*(DATOS_[C.Extra.04])))))))),
0)</f>
        <v>0</v>
      </c>
      <c r="AT43" s="104">
        <f t="array" ref="AT43">IFERROR(
(AVERAGE((IF(DATOS_[[Sexo]:[Sexo]]=$B43,IF(DATOS_[[AGRUP. VALOR. PTO.]:[AGRUP. VALOR. PTO.]]=$B42,IF(DATOS_[[Check Periodo Ref.]:[Check Periodo Ref.]]="Dentro",IF(DATOS_[[Check Equiparado]:[Check Equiparado]]="Sí",IF(DATOS!BM$5="Sí",(1/DATOS_[[% anualiz]:[% anualiz]]),1)*IF(DATOS!BM$4="Sí",1/DATOS_[[% normaliz]:[% normaliz]],1)*(DATOS_[C.Extra.05])))))))),
0)</f>
        <v>0</v>
      </c>
      <c r="AU43" s="105">
        <f t="array" ref="AU43">IFERROR(
AVERAGE(IF(DATOS_[Sexo]=$B43,IF(DATOS_[[AGRUP. VALOR. PTO.]:[AGRUP. VALOR. PTO.]]=$B42,IF(DATOS_[Check Equiparado]="Sí",IF(DATOS_[Check Periodo Ref.]="Dentro",DATOS_[Tot Extrasalarial Eq],FALSE))))),
0)</f>
        <v>0</v>
      </c>
      <c r="AV43" s="106">
        <f t="array" ref="AV43">IFERROR(
AVERAGE(IF(DATOS_[Sexo]=$B43,IF(DATOS_[[AGRUP. VALOR. PTO.]:[AGRUP. VALOR. PTO.]]=$B42,IF(DATOS_[Check Equiparado]="Sí",IF(DATOS_[Check Periodo Ref.]="Dentro",DATOS_[TOTAL Retrib Eq],FALSE))))),
0)</f>
        <v>0</v>
      </c>
    </row>
    <row r="44" spans="1:48" x14ac:dyDescent="0.3">
      <c r="A44" s="53" t="str">
        <f t="shared" ref="A44" si="42">+A43</f>
        <v>[ocultar]</v>
      </c>
      <c r="B44" s="57" t="s">
        <v>163</v>
      </c>
      <c r="C44" s="56">
        <f t="array" ref="C44">SUM(IF($B44=DATOS_[Sexo],
IF($B42=DATOS_[AGRUP. VALOR. PTO.],
IF("Dentro"=DATOS_[Check Periodo Ref.],
1/(COUNTIFS(DATOS_[Sexo],$B44,DATOS_[AGRUP. VALOR. PTO.],$B42,DATOS_[Check Periodo Ref.],"Dentro",DATOS_[id],DATOS_[id]))))))</f>
        <v>0</v>
      </c>
      <c r="D44" s="58">
        <f>COUNTIFS(DATOS_[AGRUP. VALOR. PTO.],$B42,DATOS_[Sexo],$B44,DATOS_[Check Periodo Ref.],"Dentro")</f>
        <v>0</v>
      </c>
      <c r="E44" s="58">
        <f>COUNTIFS(DATOS_[AGRUP. VALOR. PTO.],$B42,DATOS_[Sexo],$B44,DATOS_[Check Periodo Ref.],"Dentro",DATOS_[Check Nº SC Norm],"Sí")</f>
        <v>0</v>
      </c>
      <c r="F44" s="58">
        <f>COUNTIFS(DATOS_[AGRUP. VALOR. PTO.],$B42,DATOS_[Sexo],$B44,DATOS_[Check Periodo Ref.],"Dentro",DATOS_[Check Nº SC Anualiz],"Sí")</f>
        <v>0</v>
      </c>
      <c r="G44" s="58">
        <f>COUNTIFS(DATOS_[AGRUP. VALOR. PTO.],$B42,DATOS_[Sexo],$B44,DATOS_[Check Periodo Ref.],"Dentro",DATOS_[Check Nº SC Norm y Anualiz],"Sí")</f>
        <v>0</v>
      </c>
      <c r="H44" s="58">
        <f>COUNTIFS(DATOS_[AGRUP. VALOR. PTO.],$B42,DATOS_[Sexo],$B44,DATOS_[Check Periodo Ref.],"Dentro",DATOS_[Check Equiparación],"Sí")</f>
        <v>0</v>
      </c>
      <c r="I44" s="100" cm="1">
        <f t="array" ref="I44">IFERROR(
AVERAGE(IF(DATOS_[Sexo]=$B44,IF(DATOS_[[AGRUP. VALOR. PTO.]:[AGRUP. VALOR. PTO.]]=$B42,IF(DATOS_[Check Equiparado]="Sí",IF(DATOS_[Check Periodo Ref.]="Dentro",DATOS_[SALARIO BASE Eq],FALSE))))),
0)</f>
        <v>0</v>
      </c>
      <c r="J44" s="101">
        <f t="array" ref="J44">IFERROR(
(AVERAGE((IF(DATOS_[[Sexo]:[Sexo]]=$B44,IF(DATOS_[[AGRUP. VALOR. PTO.]:[AGRUP. VALOR. PTO.]]=$B42,IF(DATOS_[[Check Periodo Ref.]:[Check Periodo Ref.]]="Dentro",IF(DATOS_[[Check Equiparado]:[Check Equiparado]]="Sí",IF(DATOS!AE$5="Sí",(1/DATOS_[[% anualiz]:[% anualiz]]),1)*IF(DATOS!AE$4="Sí",1/DATOS_[[% normaliz]:[% normaliz]],1)*(DATOS_[Conc.Sal.01])))))))),
0)</f>
        <v>0</v>
      </c>
      <c r="K44" s="101">
        <f t="array" ref="K44">IFERROR(
(AVERAGE((IF(DATOS_[[Sexo]:[Sexo]]=$B44,IF(DATOS_[[AGRUP. VALOR. PTO.]:[AGRUP. VALOR. PTO.]]=$B42,IF(DATOS_[[Check Periodo Ref.]:[Check Periodo Ref.]]="Dentro",IF(DATOS_[[Check Equiparado]:[Check Equiparado]]="Sí",IF(DATOS!AF$5="Sí",(1/DATOS_[[% anualiz]:[% anualiz]]),1)*IF(DATOS!AF$4="Sí",1/DATOS_[[% normaliz]:[% normaliz]],1)*(DATOS_[Conc.Sal.02])))))))),
0)</f>
        <v>0</v>
      </c>
      <c r="L44" s="101">
        <f t="array" ref="L44">IFERROR(
(AVERAGE((IF(DATOS_[[Sexo]:[Sexo]]=$B44,IF(DATOS_[[AGRUP. VALOR. PTO.]:[AGRUP. VALOR. PTO.]]=$B42,IF(DATOS_[[Check Periodo Ref.]:[Check Periodo Ref.]]="Dentro",IF(DATOS_[[Check Equiparado]:[Check Equiparado]]="Sí",IF(DATOS!AG$5="Sí",(1/DATOS_[[% anualiz]:[% anualiz]]),1)*IF(DATOS!AG$4="Sí",1/DATOS_[[% normaliz]:[% normaliz]],1)*(DATOS_[Conc.Sal.03])))))))),
0)</f>
        <v>0</v>
      </c>
      <c r="M44" s="101">
        <f t="array" ref="M44">IFERROR(
(AVERAGE((IF(DATOS_[[Sexo]:[Sexo]]=$B44,IF(DATOS_[[AGRUP. VALOR. PTO.]:[AGRUP. VALOR. PTO.]]=$B42,IF(DATOS_[[Check Periodo Ref.]:[Check Periodo Ref.]]="Dentro",IF(DATOS_[[Check Equiparado]:[Check Equiparado]]="Sí",IF(DATOS!AH$5="Sí",(1/DATOS_[[% anualiz]:[% anualiz]]),1)*IF(DATOS!AH$4="Sí",1/DATOS_[[% normaliz]:[% normaliz]],1)*(DATOS_[Conc.Sal.04])))))))),
0)</f>
        <v>0</v>
      </c>
      <c r="N44" s="101">
        <f t="array" ref="N44">IFERROR(
(AVERAGE((IF(DATOS_[[Sexo]:[Sexo]]=$B44,IF(DATOS_[[AGRUP. VALOR. PTO.]:[AGRUP. VALOR. PTO.]]=$B42,IF(DATOS_[[Check Periodo Ref.]:[Check Periodo Ref.]]="Dentro",IF(DATOS_[[Check Equiparado]:[Check Equiparado]]="Sí",IF(DATOS!AI$5="Sí",(1/DATOS_[[% anualiz]:[% anualiz]]),1)*IF(DATOS!AI$4="Sí",1/DATOS_[[% normaliz]:[% normaliz]],1)*(DATOS_[Conc.Sal.05])))))))),
0)</f>
        <v>0</v>
      </c>
      <c r="O44" s="101">
        <f t="array" ref="O44">IFERROR(
(AVERAGE((IF(DATOS_[[Sexo]:[Sexo]]=$B44,IF(DATOS_[[AGRUP. VALOR. PTO.]:[AGRUP. VALOR. PTO.]]=$B42,IF(DATOS_[[Check Periodo Ref.]:[Check Periodo Ref.]]="Dentro",IF(DATOS_[[Check Equiparado]:[Check Equiparado]]="Sí",IF(DATOS!AJ$5="Sí",(1/DATOS_[[% anualiz]:[% anualiz]]),1)*IF(DATOS!AJ$4="Sí",1/DATOS_[[% normaliz]:[% normaliz]],1)*(DATOS_[Conc.Sal.06])))))))),
0)</f>
        <v>0</v>
      </c>
      <c r="P44" s="101">
        <f t="array" ref="P44">IFERROR(
(AVERAGE((IF(DATOS_[[Sexo]:[Sexo]]=$B44,IF(DATOS_[[AGRUP. VALOR. PTO.]:[AGRUP. VALOR. PTO.]]=$B42,IF(DATOS_[[Check Periodo Ref.]:[Check Periodo Ref.]]="Dentro",IF(DATOS_[[Check Equiparado]:[Check Equiparado]]="Sí",IF(DATOS!AK$5="Sí",(1/DATOS_[[% anualiz]:[% anualiz]]),1)*IF(DATOS!AK$4="Sí",1/DATOS_[[% normaliz]:[% normaliz]],1)*(DATOS_[Conc.Sal.07])))))))),
0)</f>
        <v>0</v>
      </c>
      <c r="Q44" s="101">
        <f t="array" ref="Q44">IFERROR(
(AVERAGE((IF(DATOS_[[Sexo]:[Sexo]]=$B44,IF(DATOS_[[AGRUP. VALOR. PTO.]:[AGRUP. VALOR. PTO.]]=$B42,IF(DATOS_[[Check Periodo Ref.]:[Check Periodo Ref.]]="Dentro",IF(DATOS_[[Check Equiparado]:[Check Equiparado]]="Sí",IF(DATOS!AL$5="Sí",(1/DATOS_[[% anualiz]:[% anualiz]]),1)*IF(DATOS!AL$4="Sí",1/DATOS_[[% normaliz]:[% normaliz]],1)*(DATOS_[Conc.Sal.08])))))))),
0)</f>
        <v>0</v>
      </c>
      <c r="R44" s="101">
        <f t="array" ref="R44">IFERROR(
(AVERAGE((IF(DATOS_[[Sexo]:[Sexo]]=$B44,IF(DATOS_[[AGRUP. VALOR. PTO.]:[AGRUP. VALOR. PTO.]]=$B42,IF(DATOS_[[Check Periodo Ref.]:[Check Periodo Ref.]]="Dentro",IF(DATOS_[[Check Equiparado]:[Check Equiparado]]="Sí",IF(DATOS!AM$5="Sí",(1/DATOS_[[% anualiz]:[% anualiz]]),1)*IF(DATOS!AM$4="Sí",1/DATOS_[[% normaliz]:[% normaliz]],1)*(DATOS_[Conc.Sal.09])))))))),
0)</f>
        <v>0</v>
      </c>
      <c r="S44" s="101">
        <f t="array" ref="S44">IFERROR(
(AVERAGE((IF(DATOS_[[Sexo]:[Sexo]]=$B44,IF(DATOS_[[AGRUP. VALOR. PTO.]:[AGRUP. VALOR. PTO.]]=$B42,IF(DATOS_[[Check Periodo Ref.]:[Check Periodo Ref.]]="Dentro",IF(DATOS_[[Check Equiparado]:[Check Equiparado]]="Sí",IF(DATOS!AN$5="Sí",(1/DATOS_[[% anualiz]:[% anualiz]]),1)*IF(DATOS!AN$4="Sí",1/DATOS_[[% normaliz]:[% normaliz]],1)*(DATOS_[Conc.Sal.10])))))))),
0)</f>
        <v>0</v>
      </c>
      <c r="T44" s="101">
        <f t="array" ref="T44">IFERROR(
(AVERAGE((IF(DATOS_[[Sexo]:[Sexo]]=$B44,IF(DATOS_[[AGRUP. VALOR. PTO.]:[AGRUP. VALOR. PTO.]]=$B42,IF(DATOS_[[Check Periodo Ref.]:[Check Periodo Ref.]]="Dentro",IF(DATOS_[[Check Equiparado]:[Check Equiparado]]="Sí",IF(DATOS!AO$5="Sí",(1/DATOS_[[% anualiz]:[% anualiz]]),1)*IF(DATOS!AO$4="Sí",1/DATOS_[[% normaliz]:[% normaliz]],1)*(DATOS_[Conc.Sal.11])))))))),
0)</f>
        <v>0</v>
      </c>
      <c r="U44" s="101">
        <f t="array" ref="U44">IFERROR(
(AVERAGE((IF(DATOS_[[Sexo]:[Sexo]]=$B44,IF(DATOS_[[AGRUP. VALOR. PTO.]:[AGRUP. VALOR. PTO.]]=$B42,IF(DATOS_[[Check Periodo Ref.]:[Check Periodo Ref.]]="Dentro",IF(DATOS_[[Check Equiparado]:[Check Equiparado]]="Sí",IF(DATOS!AP$5="Sí",(1/DATOS_[[% anualiz]:[% anualiz]]),1)*IF(DATOS!AP$4="Sí",1/DATOS_[[% normaliz]:[% normaliz]],1)*(DATOS_[Conc.Sal.12])))))))),
0)</f>
        <v>0</v>
      </c>
      <c r="V44" s="101">
        <f t="array" ref="V44">IFERROR(
(AVERAGE((IF(DATOS_[[Sexo]:[Sexo]]=$B44,IF(DATOS_[[AGRUP. VALOR. PTO.]:[AGRUP. VALOR. PTO.]]=$B42,IF(DATOS_[[Check Periodo Ref.]:[Check Periodo Ref.]]="Dentro",IF(DATOS_[[Check Equiparado]:[Check Equiparado]]="Sí",IF(DATOS!AQ$5="Sí",(1/DATOS_[[% anualiz]:[% anualiz]]),1)*IF(DATOS!AQ$4="Sí",1/DATOS_[[% normaliz]:[% normaliz]],1)*(DATOS_[Conc.Sal.13])))))))),
0)</f>
        <v>0</v>
      </c>
      <c r="W44" s="101">
        <f t="array" ref="W44">IFERROR(
(AVERAGE((IF(DATOS_[[Sexo]:[Sexo]]=$B44,IF(DATOS_[[AGRUP. VALOR. PTO.]:[AGRUP. VALOR. PTO.]]=$B42,IF(DATOS_[[Check Periodo Ref.]:[Check Periodo Ref.]]="Dentro",IF(DATOS_[[Check Equiparado]:[Check Equiparado]]="Sí",IF(DATOS!AR$5="Sí",(1/DATOS_[[% anualiz]:[% anualiz]]),1)*IF(DATOS!AR$4="Sí",1/DATOS_[[% normaliz]:[% normaliz]],1)*(DATOS_[Conc.Sal.14])))))))),
0)</f>
        <v>0</v>
      </c>
      <c r="X44" s="101">
        <f t="array" ref="X44">IFERROR(
(AVERAGE((IF(DATOS_[[Sexo]:[Sexo]]=$B44,IF(DATOS_[[AGRUP. VALOR. PTO.]:[AGRUP. VALOR. PTO.]]=$B42,IF(DATOS_[[Check Periodo Ref.]:[Check Periodo Ref.]]="Dentro",IF(DATOS_[[Check Equiparado]:[Check Equiparado]]="Sí",IF(DATOS!AS$5="Sí",(1/DATOS_[[% anualiz]:[% anualiz]]),1)*IF(DATOS!AS$4="Sí",1/DATOS_[[% normaliz]:[% normaliz]],1)*(DATOS_[Conc.Sal.15])))))))),
0)</f>
        <v>0</v>
      </c>
      <c r="Y44" s="101">
        <f t="array" ref="Y44">IFERROR(
(AVERAGE((IF(DATOS_[[Sexo]:[Sexo]]=$B44,IF(DATOS_[[AGRUP. VALOR. PTO.]:[AGRUP. VALOR. PTO.]]=$B42,IF(DATOS_[[Check Periodo Ref.]:[Check Periodo Ref.]]="Dentro",IF(DATOS_[[Check Equiparado]:[Check Equiparado]]="Sí",IF(DATOS!AT$5="Sí",(1/DATOS_[[% anualiz]:[% anualiz]]),1)*IF(DATOS!AT$4="Sí",1/DATOS_[[% normaliz]:[% normaliz]],1)*(DATOS_[Conc.Sal.16])))))))),
0)</f>
        <v>0</v>
      </c>
      <c r="Z44" s="101">
        <f t="array" ref="Z44">IFERROR(
(AVERAGE((IF(DATOS_[[Sexo]:[Sexo]]=$B44,IF(DATOS_[[AGRUP. VALOR. PTO.]:[AGRUP. VALOR. PTO.]]=$B42,IF(DATOS_[[Check Periodo Ref.]:[Check Periodo Ref.]]="Dentro",IF(DATOS_[[Check Equiparado]:[Check Equiparado]]="Sí",IF(DATOS!AU$5="Sí",(1/DATOS_[[% anualiz]:[% anualiz]]),1)*IF(DATOS!AU$4="Sí",1/DATOS_[[% normaliz]:[% normaliz]],1)*(DATOS_[Conc.Sal.17])))))))),
0)</f>
        <v>0</v>
      </c>
      <c r="AA44" s="101">
        <f t="array" ref="AA44">IFERROR(
(AVERAGE((IF(DATOS_[[Sexo]:[Sexo]]=$B44,IF(DATOS_[[AGRUP. VALOR. PTO.]:[AGRUP. VALOR. PTO.]]=$B42,IF(DATOS_[[Check Periodo Ref.]:[Check Periodo Ref.]]="Dentro",IF(DATOS_[[Check Equiparado]:[Check Equiparado]]="Sí",IF(DATOS!AV$5="Sí",(1/DATOS_[[% anualiz]:[% anualiz]]),1)*IF(DATOS!AV$4="Sí",1/DATOS_[[% normaliz]:[% normaliz]],1)*(DATOS_[Conc.Sal.18])))))))),
0)</f>
        <v>0</v>
      </c>
      <c r="AB44" s="101">
        <f t="array" ref="AB44">IFERROR(
(AVERAGE((IF(DATOS_[[Sexo]:[Sexo]]=$B44,IF(DATOS_[[AGRUP. VALOR. PTO.]:[AGRUP. VALOR. PTO.]]=$B42,IF(DATOS_[[Check Periodo Ref.]:[Check Periodo Ref.]]="Dentro",IF(DATOS_[[Check Equiparado]:[Check Equiparado]]="Sí",IF(DATOS!AW$5="Sí",(1/DATOS_[[% anualiz]:[% anualiz]]),1)*IF(DATOS!AW$4="Sí",1/DATOS_[[% normaliz]:[% normaliz]],1)*(DATOS_[Conc.Sal.19])))))))),
0)</f>
        <v>0</v>
      </c>
      <c r="AC44" s="101">
        <f t="array" ref="AC44">IFERROR(
(AVERAGE((IF(DATOS_[[Sexo]:[Sexo]]=$B44,IF(DATOS_[[AGRUP. VALOR. PTO.]:[AGRUP. VALOR. PTO.]]=$B42,IF(DATOS_[[Check Periodo Ref.]:[Check Periodo Ref.]]="Dentro",IF(DATOS_[[Check Equiparado]:[Check Equiparado]]="Sí",IF(DATOS!AX$5="Sí",(1/DATOS_[[% anualiz]:[% anualiz]]),1)*IF(DATOS!AX$4="Sí",1/DATOS_[[% normaliz]:[% normaliz]],1)*(DATOS_[Conc.Sal.20])))))))),
0)</f>
        <v>0</v>
      </c>
      <c r="AD44" s="101">
        <f t="array" ref="AD44">IFERROR(
(AVERAGE((IF(DATOS_[[Sexo]:[Sexo]]=$B44,IF(DATOS_[[AGRUP. VALOR. PTO.]:[AGRUP. VALOR. PTO.]]=$B42,IF(DATOS_[[Check Periodo Ref.]:[Check Periodo Ref.]]="Dentro",IF(DATOS_[[Check Equiparado]:[Check Equiparado]]="Sí",IF(DATOS!AY$5="Sí",(1/DATOS_[[% anualiz]:[% anualiz]]),1)*IF(DATOS!AY$4="Sí",1/DATOS_[[% normaliz]:[% normaliz]],1)*(DATOS_[Conc.Sal.21])))))))),
0)</f>
        <v>0</v>
      </c>
      <c r="AE44" s="101">
        <f t="array" ref="AE44">IFERROR(
(AVERAGE((IF(DATOS_[[Sexo]:[Sexo]]=$B44,IF(DATOS_[[AGRUP. VALOR. PTO.]:[AGRUP. VALOR. PTO.]]=$B42,IF(DATOS_[[Check Periodo Ref.]:[Check Periodo Ref.]]="Dentro",IF(DATOS_[[Check Equiparado]:[Check Equiparado]]="Sí",IF(DATOS!AZ$5="Sí",(1/DATOS_[[% anualiz]:[% anualiz]]),1)*IF(DATOS!AZ$4="Sí",1/DATOS_[[% normaliz]:[% normaliz]],1)*(DATOS_[Conc.Sal.22])))))))),
0)</f>
        <v>0</v>
      </c>
      <c r="AF44" s="101">
        <f t="array" ref="AF44">IFERROR(
(AVERAGE((IF(DATOS_[[Sexo]:[Sexo]]=$B44,IF(DATOS_[[AGRUP. VALOR. PTO.]:[AGRUP. VALOR. PTO.]]=$B42,IF(DATOS_[[Check Periodo Ref.]:[Check Periodo Ref.]]="Dentro",IF(DATOS_[[Check Equiparado]:[Check Equiparado]]="Sí",IF(DATOS!BA$5="Sí",(1/DATOS_[[% anualiz]:[% anualiz]]),1)*IF(DATOS!BA$4="Sí",1/DATOS_[[% normaliz]:[% normaliz]],1)*(DATOS_[Conc.Sal.23])))))))),
0)</f>
        <v>0</v>
      </c>
      <c r="AG44" s="101">
        <f t="array" ref="AG44">IFERROR(
(AVERAGE((IF(DATOS_[[Sexo]:[Sexo]]=$B44,IF(DATOS_[[AGRUP. VALOR. PTO.]:[AGRUP. VALOR. PTO.]]=$B42,IF(DATOS_[[Check Periodo Ref.]:[Check Periodo Ref.]]="Dentro",IF(DATOS_[[Check Equiparado]:[Check Equiparado]]="Sí",IF(DATOS!BB$5="Sí",(1/DATOS_[[% anualiz]:[% anualiz]]),1)*IF(DATOS!BB$4="Sí",1/DATOS_[[% normaliz]:[% normaliz]],1)*(DATOS_[Conc.Sal.24])))))))),
0)</f>
        <v>0</v>
      </c>
      <c r="AH44" s="101">
        <f t="array" ref="AH44">IFERROR(
(AVERAGE((IF(DATOS_[[Sexo]:[Sexo]]=$B44,IF(DATOS_[[AGRUP. VALOR. PTO.]:[AGRUP. VALOR. PTO.]]=$B42,IF(DATOS_[[Check Periodo Ref.]:[Check Periodo Ref.]]="Dentro",IF(DATOS_[[Check Equiparado]:[Check Equiparado]]="Sí",IF(DATOS!BC$5="Sí",(1/DATOS_[[% anualiz]:[% anualiz]]),1)*IF(DATOS!BC$4="Sí",1/DATOS_[[% normaliz]:[% normaliz]],1)*(DATOS_[Conc.Sal.25])))))))),
0)</f>
        <v>0</v>
      </c>
      <c r="AI44" s="101">
        <f t="array" ref="AI44">IFERROR(
(AVERAGE((IF(DATOS_[[Sexo]:[Sexo]]=$B44,IF(DATOS_[[AGRUP. VALOR. PTO.]:[AGRUP. VALOR. PTO.]]=$B42,IF(DATOS_[[Check Periodo Ref.]:[Check Periodo Ref.]]="Dentro",IF(DATOS_[[Check Equiparado]:[Check Equiparado]]="Sí",IF(DATOS!BD$5="Sí",(1/DATOS_[[% anualiz]:[% anualiz]]),1)*IF(DATOS!BD$4="Sí",1/DATOS_[[% normaliz]:[% normaliz]],1)*(DATOS_[Conc.Sal.26])))))))),
0)</f>
        <v>0</v>
      </c>
      <c r="AJ44" s="101">
        <f t="array" ref="AJ44">IFERROR(
(AVERAGE((IF(DATOS_[[Sexo]:[Sexo]]=$B44,IF(DATOS_[[AGRUP. VALOR. PTO.]:[AGRUP. VALOR. PTO.]]=$B42,IF(DATOS_[[Check Periodo Ref.]:[Check Periodo Ref.]]="Dentro",IF(DATOS_[[Check Equiparado]:[Check Equiparado]]="Sí",IF(DATOS!BE$5="Sí",(1/DATOS_[[% anualiz]:[% anualiz]]),1)*IF(DATOS!BE$4="Sí",1/DATOS_[[% normaliz]:[% normaliz]],1)*(DATOS_[Conc.Sal.27])))))))),
0)</f>
        <v>0</v>
      </c>
      <c r="AK44" s="101">
        <f t="array" ref="AK44">IFERROR(
(AVERAGE((IF(DATOS_[[Sexo]:[Sexo]]=$B44,IF(DATOS_[[AGRUP. VALOR. PTO.]:[AGRUP. VALOR. PTO.]]=$B42,IF(DATOS_[[Check Periodo Ref.]:[Check Periodo Ref.]]="Dentro",IF(DATOS_[[Check Equiparado]:[Check Equiparado]]="Sí",IF(DATOS!BF$5="Sí",(1/DATOS_[[% anualiz]:[% anualiz]]),1)*IF(DATOS!BF$4="Sí",1/DATOS_[[% normaliz]:[% normaliz]],1)*(DATOS_[Conc.Sal.28])))))))),
0)</f>
        <v>0</v>
      </c>
      <c r="AL44" s="101">
        <f t="array" ref="AL44">IFERROR(
(AVERAGE((IF(DATOS_[[Sexo]:[Sexo]]=$B44,IF(DATOS_[[AGRUP. VALOR. PTO.]:[AGRUP. VALOR. PTO.]]=$B42,IF(DATOS_[[Check Periodo Ref.]:[Check Periodo Ref.]]="Dentro",IF(DATOS_[[Check Equiparado]:[Check Equiparado]]="Sí",IF(DATOS!BG$5="Sí",(1/DATOS_[[% anualiz]:[% anualiz]]),1)*IF(DATOS!BG$4="Sí",1/DATOS_[[% normaliz]:[% normaliz]],1)*(DATOS_[Conc.Sal.29])))))))),
0)</f>
        <v>0</v>
      </c>
      <c r="AM44" s="101">
        <f t="array" ref="AM44">IFERROR(
(AVERAGE((IF(DATOS_[[Sexo]:[Sexo]]=$B44,IF(DATOS_[[AGRUP. VALOR. PTO.]:[AGRUP. VALOR. PTO.]]=$B42,IF(DATOS_[[Check Periodo Ref.]:[Check Periodo Ref.]]="Dentro",IF(DATOS_[[Check Equiparado]:[Check Equiparado]]="Sí",IF(DATOS!BH$5="Sí",(1/DATOS_[[% anualiz]:[% anualiz]]),1)*IF(DATOS!BH$4="Sí",1/DATOS_[[% normaliz]:[% normaliz]],1)*(DATOS_[Conc.Sal.30])))))))),
0)</f>
        <v>0</v>
      </c>
      <c r="AN44" s="102">
        <f t="array" ref="AN44">IFERROR(
AVERAGE(IF(DATOS_[Sexo]=$B44,IF(DATOS_[[AGRUP. VALOR. PTO.]:[AGRUP. VALOR. PTO.]]=$B42,IF(DATOS_[Check Equiparado]="Sí",IF(DATOS_[Check Periodo Ref.]="Dentro",DATOS_[Tot COMPL.SAL Eq],FALSE))))),
0)</f>
        <v>0</v>
      </c>
      <c r="AO44" s="103">
        <f t="array" ref="AO44">IFERROR(
AVERAGE(IF(DATOS_[Sexo]=$B44,IF(DATOS_[[AGRUP. VALOR. PTO.]:[AGRUP. VALOR. PTO.]]=$B42,IF(DATOS_[Check Equiparado]="Sí",IF(DATOS_[Check Periodo Ref.]="Dentro",DATOS_[TOTAL SALARIO Eq],FALSE))))),
0)</f>
        <v>0</v>
      </c>
      <c r="AP44" s="104">
        <f t="array" ref="AP44">IFERROR(
(AVERAGE((IF(DATOS_[[Sexo]:[Sexo]]=$B44,IF(DATOS_[[AGRUP. VALOR. PTO.]:[AGRUP. VALOR. PTO.]]=$B42,IF(DATOS_[[Check Periodo Ref.]:[Check Periodo Ref.]]="Dentro",IF(DATOS_[[Check Equiparado]:[Check Equiparado]]="Sí",IF(DATOS!BI$5="Sí",(1/DATOS_[[% anualiz]:[% anualiz]]),1)*IF(DATOS!BI$4="Sí",1/DATOS_[[% normaliz]:[% normaliz]],1)*(DATOS_[C.Extra.01])))))))),
0)</f>
        <v>0</v>
      </c>
      <c r="AQ44" s="104">
        <f t="array" ref="AQ44">IFERROR(
(AVERAGE((IF(DATOS_[[Sexo]:[Sexo]]=$B44,IF(DATOS_[[AGRUP. VALOR. PTO.]:[AGRUP. VALOR. PTO.]]=$B42,IF(DATOS_[[Check Periodo Ref.]:[Check Periodo Ref.]]="Dentro",IF(DATOS_[[Check Equiparado]:[Check Equiparado]]="Sí",IF(DATOS!BJ$5="Sí",(1/DATOS_[[% anualiz]:[% anualiz]]),1)*IF(DATOS!BJ$4="Sí",1/DATOS_[[% normaliz]:[% normaliz]],1)*(DATOS_[C.Extra.02])))))))),
0)</f>
        <v>0</v>
      </c>
      <c r="AR44" s="104">
        <f t="array" ref="AR44">IFERROR(
(AVERAGE((IF(DATOS_[[Sexo]:[Sexo]]=$B44,IF(DATOS_[[AGRUP. VALOR. PTO.]:[AGRUP. VALOR. PTO.]]=$B42,IF(DATOS_[[Check Periodo Ref.]:[Check Periodo Ref.]]="Dentro",IF(DATOS_[[Check Equiparado]:[Check Equiparado]]="Sí",IF(DATOS!BK$5="Sí",(1/DATOS_[[% anualiz]:[% anualiz]]),1)*IF(DATOS!BK$4="Sí",1/DATOS_[[% normaliz]:[% normaliz]],1)*(DATOS_[C.Extra.03])))))))),
0)</f>
        <v>0</v>
      </c>
      <c r="AS44" s="104">
        <f t="array" ref="AS44">IFERROR(
(AVERAGE((IF(DATOS_[[Sexo]:[Sexo]]=$B44,IF(DATOS_[[AGRUP. VALOR. PTO.]:[AGRUP. VALOR. PTO.]]=$B42,IF(DATOS_[[Check Periodo Ref.]:[Check Periodo Ref.]]="Dentro",IF(DATOS_[[Check Equiparado]:[Check Equiparado]]="Sí",IF(DATOS!BL$5="Sí",(1/DATOS_[[% anualiz]:[% anualiz]]),1)*IF(DATOS!BL$4="Sí",1/DATOS_[[% normaliz]:[% normaliz]],1)*(DATOS_[C.Extra.04])))))))),
0)</f>
        <v>0</v>
      </c>
      <c r="AT44" s="104">
        <f t="array" ref="AT44">IFERROR(
(AVERAGE((IF(DATOS_[[Sexo]:[Sexo]]=$B44,IF(DATOS_[[AGRUP. VALOR. PTO.]:[AGRUP. VALOR. PTO.]]=$B42,IF(DATOS_[[Check Periodo Ref.]:[Check Periodo Ref.]]="Dentro",IF(DATOS_[[Check Equiparado]:[Check Equiparado]]="Sí",IF(DATOS!BM$5="Sí",(1/DATOS_[[% anualiz]:[% anualiz]]),1)*IF(DATOS!BM$4="Sí",1/DATOS_[[% normaliz]:[% normaliz]],1)*(DATOS_[C.Extra.05])))))))),
0)</f>
        <v>0</v>
      </c>
      <c r="AU44" s="105">
        <f t="array" ref="AU44">IFERROR(
AVERAGE(IF(DATOS_[Sexo]=$B44,IF(DATOS_[[AGRUP. VALOR. PTO.]:[AGRUP. VALOR. PTO.]]=$B42,IF(DATOS_[Check Equiparado]="Sí",IF(DATOS_[Check Periodo Ref.]="Dentro",DATOS_[Tot Extrasalarial Eq],FALSE))))),
0)</f>
        <v>0</v>
      </c>
      <c r="AV44" s="106">
        <f t="array" ref="AV44">IFERROR(
AVERAGE(IF(DATOS_[Sexo]=$B44,IF(DATOS_[[AGRUP. VALOR. PTO.]:[AGRUP. VALOR. PTO.]]=$B42,IF(DATOS_[Check Equiparado]="Sí",IF(DATOS_[Check Periodo Ref.]="Dentro",DATOS_[TOTAL Retrib Eq],FALSE))))),
0)</f>
        <v>0</v>
      </c>
    </row>
    <row r="45" spans="1:48" ht="17.25" thickBot="1" x14ac:dyDescent="0.35">
      <c r="A45" s="53" t="str">
        <f t="shared" ref="A45" si="43">+A46</f>
        <v>[ocultar]</v>
      </c>
      <c r="B45" s="62" t="s">
        <v>270</v>
      </c>
      <c r="C45" s="99"/>
      <c r="D45" s="63"/>
      <c r="E45" s="63"/>
      <c r="F45" s="63"/>
      <c r="G45" s="63"/>
      <c r="H45" s="63"/>
      <c r="I45" s="129" t="str">
        <f t="shared" ref="I45:AV45" si="44">IFERROR((I46-I47)/I46,"")</f>
        <v/>
      </c>
      <c r="J45" s="130" t="str">
        <f t="shared" si="44"/>
        <v/>
      </c>
      <c r="K45" s="131" t="str">
        <f t="shared" si="44"/>
        <v/>
      </c>
      <c r="L45" s="131" t="str">
        <f t="shared" si="44"/>
        <v/>
      </c>
      <c r="M45" s="131" t="str">
        <f t="shared" si="44"/>
        <v/>
      </c>
      <c r="N45" s="132" t="str">
        <f t="shared" si="44"/>
        <v/>
      </c>
      <c r="O45" s="133" t="str">
        <f t="shared" si="44"/>
        <v/>
      </c>
      <c r="P45" s="133" t="str">
        <f t="shared" si="44"/>
        <v/>
      </c>
      <c r="Q45" s="133" t="str">
        <f t="shared" si="44"/>
        <v/>
      </c>
      <c r="R45" s="133" t="str">
        <f t="shared" si="44"/>
        <v/>
      </c>
      <c r="S45" s="133" t="str">
        <f t="shared" si="44"/>
        <v/>
      </c>
      <c r="T45" s="133" t="str">
        <f t="shared" si="44"/>
        <v/>
      </c>
      <c r="U45" s="133" t="str">
        <f t="shared" si="44"/>
        <v/>
      </c>
      <c r="V45" s="133" t="str">
        <f t="shared" si="44"/>
        <v/>
      </c>
      <c r="W45" s="133" t="str">
        <f t="shared" si="44"/>
        <v/>
      </c>
      <c r="X45" s="133" t="str">
        <f t="shared" si="44"/>
        <v/>
      </c>
      <c r="Y45" s="133" t="str">
        <f t="shared" si="44"/>
        <v/>
      </c>
      <c r="Z45" s="132" t="str">
        <f t="shared" si="44"/>
        <v/>
      </c>
      <c r="AA45" s="132" t="str">
        <f t="shared" si="44"/>
        <v/>
      </c>
      <c r="AB45" s="132" t="str">
        <f t="shared" si="44"/>
        <v/>
      </c>
      <c r="AC45" s="132" t="str">
        <f t="shared" si="44"/>
        <v/>
      </c>
      <c r="AD45" s="132" t="str">
        <f t="shared" si="44"/>
        <v/>
      </c>
      <c r="AE45" s="132" t="str">
        <f t="shared" si="44"/>
        <v/>
      </c>
      <c r="AF45" s="132" t="str">
        <f t="shared" si="44"/>
        <v/>
      </c>
      <c r="AG45" s="132" t="str">
        <f t="shared" si="44"/>
        <v/>
      </c>
      <c r="AH45" s="132" t="str">
        <f t="shared" si="44"/>
        <v/>
      </c>
      <c r="AI45" s="132" t="str">
        <f t="shared" si="44"/>
        <v/>
      </c>
      <c r="AJ45" s="132" t="str">
        <f t="shared" si="44"/>
        <v/>
      </c>
      <c r="AK45" s="132" t="str">
        <f t="shared" si="44"/>
        <v/>
      </c>
      <c r="AL45" s="132" t="str">
        <f t="shared" si="44"/>
        <v/>
      </c>
      <c r="AM45" s="132" t="str">
        <f t="shared" si="44"/>
        <v/>
      </c>
      <c r="AN45" s="134" t="str">
        <f t="shared" si="44"/>
        <v/>
      </c>
      <c r="AO45" s="138" t="str">
        <f t="shared" si="44"/>
        <v/>
      </c>
      <c r="AP45" s="135" t="str">
        <f t="shared" si="44"/>
        <v/>
      </c>
      <c r="AQ45" s="135" t="str">
        <f t="shared" si="44"/>
        <v/>
      </c>
      <c r="AR45" s="135" t="str">
        <f t="shared" si="44"/>
        <v/>
      </c>
      <c r="AS45" s="135" t="str">
        <f t="shared" si="44"/>
        <v/>
      </c>
      <c r="AT45" s="135" t="str">
        <f t="shared" si="44"/>
        <v/>
      </c>
      <c r="AU45" s="136" t="str">
        <f t="shared" si="44"/>
        <v/>
      </c>
      <c r="AV45" s="137" t="str">
        <f t="shared" si="44"/>
        <v/>
      </c>
    </row>
    <row r="46" spans="1:48" x14ac:dyDescent="0.3">
      <c r="A46" s="53" t="str">
        <f t="shared" ref="A46" si="45">+IF(C46+C47=0,"[ocultar]","")</f>
        <v>[ocultar]</v>
      </c>
      <c r="B46" s="57" t="s">
        <v>162</v>
      </c>
      <c r="C46" s="56">
        <f t="array" ref="C46">SUM(IF($B46=DATOS_[Sexo],
IF($B45=DATOS_[AGRUP. VALOR. PTO.],
IF("Dentro"=DATOS_[Check Periodo Ref.],
1/(COUNTIFS(DATOS_[Sexo],$B46,DATOS_[AGRUP. VALOR. PTO.],$B45,DATOS_[Check Periodo Ref.],"Dentro",DATOS_[id],DATOS_[id]))))))</f>
        <v>0</v>
      </c>
      <c r="D46" s="58">
        <f>COUNTIFS(DATOS_[AGRUP. VALOR. PTO.],$B45,DATOS_[Sexo],$B46,DATOS_[Check Periodo Ref.],"Dentro")</f>
        <v>0</v>
      </c>
      <c r="E46" s="58">
        <f>COUNTIFS(DATOS_[AGRUP. VALOR. PTO.],$B45,DATOS_[Sexo],$B46,DATOS_[Check Periodo Ref.],"Dentro",DATOS_[Check Nº SC Norm],"Sí")</f>
        <v>0</v>
      </c>
      <c r="F46" s="58">
        <f>COUNTIFS(DATOS_[AGRUP. VALOR. PTO.],$B45,DATOS_[Sexo],$B46,DATOS_[Check Periodo Ref.],"Dentro",DATOS_[Check Nº SC Anualiz],"Sí")</f>
        <v>0</v>
      </c>
      <c r="G46" s="58">
        <f>COUNTIFS(DATOS_[AGRUP. VALOR. PTO.],$B45,DATOS_[Sexo],$B46,DATOS_[Check Periodo Ref.],"Dentro",DATOS_[Check Nº SC Norm y Anualiz],"Sí")</f>
        <v>0</v>
      </c>
      <c r="H46" s="58">
        <f>COUNTIFS(DATOS_[AGRUP. VALOR. PTO.],$B45,DATOS_[Sexo],$B46,DATOS_[Check Periodo Ref.],"Dentro",DATOS_[Check Equiparación],"Sí")</f>
        <v>0</v>
      </c>
      <c r="I46" s="100">
        <f t="array" ref="I46">IFERROR(
AVERAGE(IF(DATOS_[Sexo]=$B46,IF(DATOS_[[AGRUP. VALOR. PTO.]:[AGRUP. VALOR. PTO.]]=$B45,IF(DATOS_[Check Equiparado]="Sí",IF(DATOS_[Check Periodo Ref.]="Dentro",DATOS_[SALARIO BASE Eq],FALSE))))),
0)</f>
        <v>0</v>
      </c>
      <c r="J46" s="101">
        <f t="array" ref="J46">IFERROR(
(AVERAGE((IF(DATOS_[[Sexo]:[Sexo]]=$B46,IF(DATOS_[[AGRUP. VALOR. PTO.]:[AGRUP. VALOR. PTO.]]=$B45,IF(DATOS_[[Check Periodo Ref.]:[Check Periodo Ref.]]="Dentro",IF(DATOS_[[Check Equiparado]:[Check Equiparado]]="Sí",IF(DATOS!AE$5="Sí",(1/DATOS_[[% anualiz]:[% anualiz]]),1)*IF(DATOS!AE$4="Sí",1/DATOS_[[% normaliz]:[% normaliz]],1)*(DATOS_[Conc.Sal.01])))))))),
0)</f>
        <v>0</v>
      </c>
      <c r="K46" s="101">
        <f t="array" ref="K46">IFERROR(
(AVERAGE((IF(DATOS_[[Sexo]:[Sexo]]=$B46,IF(DATOS_[[AGRUP. VALOR. PTO.]:[AGRUP. VALOR. PTO.]]=$B45,IF(DATOS_[[Check Periodo Ref.]:[Check Periodo Ref.]]="Dentro",IF(DATOS_[[Check Equiparado]:[Check Equiparado]]="Sí",IF(DATOS!AF$5="Sí",(1/DATOS_[[% anualiz]:[% anualiz]]),1)*IF(DATOS!AF$4="Sí",1/DATOS_[[% normaliz]:[% normaliz]],1)*(DATOS_[Conc.Sal.02])))))))),
0)</f>
        <v>0</v>
      </c>
      <c r="L46" s="101">
        <f t="array" ref="L46">IFERROR(
(AVERAGE((IF(DATOS_[[Sexo]:[Sexo]]=$B46,IF(DATOS_[[AGRUP. VALOR. PTO.]:[AGRUP. VALOR. PTO.]]=$B45,IF(DATOS_[[Check Periodo Ref.]:[Check Periodo Ref.]]="Dentro",IF(DATOS_[[Check Equiparado]:[Check Equiparado]]="Sí",IF(DATOS!AG$5="Sí",(1/DATOS_[[% anualiz]:[% anualiz]]),1)*IF(DATOS!AG$4="Sí",1/DATOS_[[% normaliz]:[% normaliz]],1)*(DATOS_[Conc.Sal.03])))))))),
0)</f>
        <v>0</v>
      </c>
      <c r="M46" s="101">
        <f t="array" ref="M46">IFERROR(
(AVERAGE((IF(DATOS_[[Sexo]:[Sexo]]=$B46,IF(DATOS_[[AGRUP. VALOR. PTO.]:[AGRUP. VALOR. PTO.]]=$B45,IF(DATOS_[[Check Periodo Ref.]:[Check Periodo Ref.]]="Dentro",IF(DATOS_[[Check Equiparado]:[Check Equiparado]]="Sí",IF(DATOS!AH$5="Sí",(1/DATOS_[[% anualiz]:[% anualiz]]),1)*IF(DATOS!AH$4="Sí",1/DATOS_[[% normaliz]:[% normaliz]],1)*(DATOS_[Conc.Sal.04])))))))),
0)</f>
        <v>0</v>
      </c>
      <c r="N46" s="101">
        <f t="array" ref="N46">IFERROR(
(AVERAGE((IF(DATOS_[[Sexo]:[Sexo]]=$B46,IF(DATOS_[[AGRUP. VALOR. PTO.]:[AGRUP. VALOR. PTO.]]=$B45,IF(DATOS_[[Check Periodo Ref.]:[Check Periodo Ref.]]="Dentro",IF(DATOS_[[Check Equiparado]:[Check Equiparado]]="Sí",IF(DATOS!AI$5="Sí",(1/DATOS_[[% anualiz]:[% anualiz]]),1)*IF(DATOS!AI$4="Sí",1/DATOS_[[% normaliz]:[% normaliz]],1)*(DATOS_[Conc.Sal.05])))))))),
0)</f>
        <v>0</v>
      </c>
      <c r="O46" s="101">
        <f t="array" ref="O46">IFERROR(
(AVERAGE((IF(DATOS_[[Sexo]:[Sexo]]=$B46,IF(DATOS_[[AGRUP. VALOR. PTO.]:[AGRUP. VALOR. PTO.]]=$B45,IF(DATOS_[[Check Periodo Ref.]:[Check Periodo Ref.]]="Dentro",IF(DATOS_[[Check Equiparado]:[Check Equiparado]]="Sí",IF(DATOS!AJ$5="Sí",(1/DATOS_[[% anualiz]:[% anualiz]]),1)*IF(DATOS!AJ$4="Sí",1/DATOS_[[% normaliz]:[% normaliz]],1)*(DATOS_[Conc.Sal.06])))))))),
0)</f>
        <v>0</v>
      </c>
      <c r="P46" s="101">
        <f t="array" ref="P46">IFERROR(
(AVERAGE((IF(DATOS_[[Sexo]:[Sexo]]=$B46,IF(DATOS_[[AGRUP. VALOR. PTO.]:[AGRUP. VALOR. PTO.]]=$B45,IF(DATOS_[[Check Periodo Ref.]:[Check Periodo Ref.]]="Dentro",IF(DATOS_[[Check Equiparado]:[Check Equiparado]]="Sí",IF(DATOS!AK$5="Sí",(1/DATOS_[[% anualiz]:[% anualiz]]),1)*IF(DATOS!AK$4="Sí",1/DATOS_[[% normaliz]:[% normaliz]],1)*(DATOS_[Conc.Sal.07])))))))),
0)</f>
        <v>0</v>
      </c>
      <c r="Q46" s="101">
        <f t="array" ref="Q46">IFERROR(
(AVERAGE((IF(DATOS_[[Sexo]:[Sexo]]=$B46,IF(DATOS_[[AGRUP. VALOR. PTO.]:[AGRUP. VALOR. PTO.]]=$B45,IF(DATOS_[[Check Periodo Ref.]:[Check Periodo Ref.]]="Dentro",IF(DATOS_[[Check Equiparado]:[Check Equiparado]]="Sí",IF(DATOS!AL$5="Sí",(1/DATOS_[[% anualiz]:[% anualiz]]),1)*IF(DATOS!AL$4="Sí",1/DATOS_[[% normaliz]:[% normaliz]],1)*(DATOS_[Conc.Sal.08])))))))),
0)</f>
        <v>0</v>
      </c>
      <c r="R46" s="101">
        <f t="array" ref="R46">IFERROR(
(AVERAGE((IF(DATOS_[[Sexo]:[Sexo]]=$B46,IF(DATOS_[[AGRUP. VALOR. PTO.]:[AGRUP. VALOR. PTO.]]=$B45,IF(DATOS_[[Check Periodo Ref.]:[Check Periodo Ref.]]="Dentro",IF(DATOS_[[Check Equiparado]:[Check Equiparado]]="Sí",IF(DATOS!AM$5="Sí",(1/DATOS_[[% anualiz]:[% anualiz]]),1)*IF(DATOS!AM$4="Sí",1/DATOS_[[% normaliz]:[% normaliz]],1)*(DATOS_[Conc.Sal.09])))))))),
0)</f>
        <v>0</v>
      </c>
      <c r="S46" s="101">
        <f t="array" ref="S46">IFERROR(
(AVERAGE((IF(DATOS_[[Sexo]:[Sexo]]=$B46,IF(DATOS_[[AGRUP. VALOR. PTO.]:[AGRUP. VALOR. PTO.]]=$B45,IF(DATOS_[[Check Periodo Ref.]:[Check Periodo Ref.]]="Dentro",IF(DATOS_[[Check Equiparado]:[Check Equiparado]]="Sí",IF(DATOS!AN$5="Sí",(1/DATOS_[[% anualiz]:[% anualiz]]),1)*IF(DATOS!AN$4="Sí",1/DATOS_[[% normaliz]:[% normaliz]],1)*(DATOS_[Conc.Sal.10])))))))),
0)</f>
        <v>0</v>
      </c>
      <c r="T46" s="101">
        <f t="array" ref="T46">IFERROR(
(AVERAGE((IF(DATOS_[[Sexo]:[Sexo]]=$B46,IF(DATOS_[[AGRUP. VALOR. PTO.]:[AGRUP. VALOR. PTO.]]=$B45,IF(DATOS_[[Check Periodo Ref.]:[Check Periodo Ref.]]="Dentro",IF(DATOS_[[Check Equiparado]:[Check Equiparado]]="Sí",IF(DATOS!AO$5="Sí",(1/DATOS_[[% anualiz]:[% anualiz]]),1)*IF(DATOS!AO$4="Sí",1/DATOS_[[% normaliz]:[% normaliz]],1)*(DATOS_[Conc.Sal.11])))))))),
0)</f>
        <v>0</v>
      </c>
      <c r="U46" s="101">
        <f t="array" ref="U46">IFERROR(
(AVERAGE((IF(DATOS_[[Sexo]:[Sexo]]=$B46,IF(DATOS_[[AGRUP. VALOR. PTO.]:[AGRUP. VALOR. PTO.]]=$B45,IF(DATOS_[[Check Periodo Ref.]:[Check Periodo Ref.]]="Dentro",IF(DATOS_[[Check Equiparado]:[Check Equiparado]]="Sí",IF(DATOS!AP$5="Sí",(1/DATOS_[[% anualiz]:[% anualiz]]),1)*IF(DATOS!AP$4="Sí",1/DATOS_[[% normaliz]:[% normaliz]],1)*(DATOS_[Conc.Sal.12])))))))),
0)</f>
        <v>0</v>
      </c>
      <c r="V46" s="101">
        <f t="array" ref="V46">IFERROR(
(AVERAGE((IF(DATOS_[[Sexo]:[Sexo]]=$B46,IF(DATOS_[[AGRUP. VALOR. PTO.]:[AGRUP. VALOR. PTO.]]=$B45,IF(DATOS_[[Check Periodo Ref.]:[Check Periodo Ref.]]="Dentro",IF(DATOS_[[Check Equiparado]:[Check Equiparado]]="Sí",IF(DATOS!AQ$5="Sí",(1/DATOS_[[% anualiz]:[% anualiz]]),1)*IF(DATOS!AQ$4="Sí",1/DATOS_[[% normaliz]:[% normaliz]],1)*(DATOS_[Conc.Sal.13])))))))),
0)</f>
        <v>0</v>
      </c>
      <c r="W46" s="101">
        <f t="array" ref="W46">IFERROR(
(AVERAGE((IF(DATOS_[[Sexo]:[Sexo]]=$B46,IF(DATOS_[[AGRUP. VALOR. PTO.]:[AGRUP. VALOR. PTO.]]=$B45,IF(DATOS_[[Check Periodo Ref.]:[Check Periodo Ref.]]="Dentro",IF(DATOS_[[Check Equiparado]:[Check Equiparado]]="Sí",IF(DATOS!AR$5="Sí",(1/DATOS_[[% anualiz]:[% anualiz]]),1)*IF(DATOS!AR$4="Sí",1/DATOS_[[% normaliz]:[% normaliz]],1)*(DATOS_[Conc.Sal.14])))))))),
0)</f>
        <v>0</v>
      </c>
      <c r="X46" s="101">
        <f t="array" ref="X46">IFERROR(
(AVERAGE((IF(DATOS_[[Sexo]:[Sexo]]=$B46,IF(DATOS_[[AGRUP. VALOR. PTO.]:[AGRUP. VALOR. PTO.]]=$B45,IF(DATOS_[[Check Periodo Ref.]:[Check Periodo Ref.]]="Dentro",IF(DATOS_[[Check Equiparado]:[Check Equiparado]]="Sí",IF(DATOS!AS$5="Sí",(1/DATOS_[[% anualiz]:[% anualiz]]),1)*IF(DATOS!AS$4="Sí",1/DATOS_[[% normaliz]:[% normaliz]],1)*(DATOS_[Conc.Sal.15])))))))),
0)</f>
        <v>0</v>
      </c>
      <c r="Y46" s="101">
        <f t="array" ref="Y46">IFERROR(
(AVERAGE((IF(DATOS_[[Sexo]:[Sexo]]=$B46,IF(DATOS_[[AGRUP. VALOR. PTO.]:[AGRUP. VALOR. PTO.]]=$B45,IF(DATOS_[[Check Periodo Ref.]:[Check Periodo Ref.]]="Dentro",IF(DATOS_[[Check Equiparado]:[Check Equiparado]]="Sí",IF(DATOS!AT$5="Sí",(1/DATOS_[[% anualiz]:[% anualiz]]),1)*IF(DATOS!AT$4="Sí",1/DATOS_[[% normaliz]:[% normaliz]],1)*(DATOS_[Conc.Sal.16])))))))),
0)</f>
        <v>0</v>
      </c>
      <c r="Z46" s="101">
        <f t="array" ref="Z46">IFERROR(
(AVERAGE((IF(DATOS_[[Sexo]:[Sexo]]=$B46,IF(DATOS_[[AGRUP. VALOR. PTO.]:[AGRUP. VALOR. PTO.]]=$B45,IF(DATOS_[[Check Periodo Ref.]:[Check Periodo Ref.]]="Dentro",IF(DATOS_[[Check Equiparado]:[Check Equiparado]]="Sí",IF(DATOS!AU$5="Sí",(1/DATOS_[[% anualiz]:[% anualiz]]),1)*IF(DATOS!AU$4="Sí",1/DATOS_[[% normaliz]:[% normaliz]],1)*(DATOS_[Conc.Sal.17])))))))),
0)</f>
        <v>0</v>
      </c>
      <c r="AA46" s="101">
        <f t="array" ref="AA46">IFERROR(
(AVERAGE((IF(DATOS_[[Sexo]:[Sexo]]=$B46,IF(DATOS_[[AGRUP. VALOR. PTO.]:[AGRUP. VALOR. PTO.]]=$B45,IF(DATOS_[[Check Periodo Ref.]:[Check Periodo Ref.]]="Dentro",IF(DATOS_[[Check Equiparado]:[Check Equiparado]]="Sí",IF(DATOS!AV$5="Sí",(1/DATOS_[[% anualiz]:[% anualiz]]),1)*IF(DATOS!AV$4="Sí",1/DATOS_[[% normaliz]:[% normaliz]],1)*(DATOS_[Conc.Sal.18])))))))),
0)</f>
        <v>0</v>
      </c>
      <c r="AB46" s="101">
        <f t="array" ref="AB46">IFERROR(
(AVERAGE((IF(DATOS_[[Sexo]:[Sexo]]=$B46,IF(DATOS_[[AGRUP. VALOR. PTO.]:[AGRUP. VALOR. PTO.]]=$B45,IF(DATOS_[[Check Periodo Ref.]:[Check Periodo Ref.]]="Dentro",IF(DATOS_[[Check Equiparado]:[Check Equiparado]]="Sí",IF(DATOS!AW$5="Sí",(1/DATOS_[[% anualiz]:[% anualiz]]),1)*IF(DATOS!AW$4="Sí",1/DATOS_[[% normaliz]:[% normaliz]],1)*(DATOS_[Conc.Sal.19])))))))),
0)</f>
        <v>0</v>
      </c>
      <c r="AC46" s="101">
        <f t="array" ref="AC46">IFERROR(
(AVERAGE((IF(DATOS_[[Sexo]:[Sexo]]=$B46,IF(DATOS_[[AGRUP. VALOR. PTO.]:[AGRUP. VALOR. PTO.]]=$B45,IF(DATOS_[[Check Periodo Ref.]:[Check Periodo Ref.]]="Dentro",IF(DATOS_[[Check Equiparado]:[Check Equiparado]]="Sí",IF(DATOS!AX$5="Sí",(1/DATOS_[[% anualiz]:[% anualiz]]),1)*IF(DATOS!AX$4="Sí",1/DATOS_[[% normaliz]:[% normaliz]],1)*(DATOS_[Conc.Sal.20])))))))),
0)</f>
        <v>0</v>
      </c>
      <c r="AD46" s="101">
        <f t="array" ref="AD46">IFERROR(
(AVERAGE((IF(DATOS_[[Sexo]:[Sexo]]=$B46,IF(DATOS_[[AGRUP. VALOR. PTO.]:[AGRUP. VALOR. PTO.]]=$B45,IF(DATOS_[[Check Periodo Ref.]:[Check Periodo Ref.]]="Dentro",IF(DATOS_[[Check Equiparado]:[Check Equiparado]]="Sí",IF(DATOS!AY$5="Sí",(1/DATOS_[[% anualiz]:[% anualiz]]),1)*IF(DATOS!AY$4="Sí",1/DATOS_[[% normaliz]:[% normaliz]],1)*(DATOS_[Conc.Sal.21])))))))),
0)</f>
        <v>0</v>
      </c>
      <c r="AE46" s="101">
        <f t="array" ref="AE46">IFERROR(
(AVERAGE((IF(DATOS_[[Sexo]:[Sexo]]=$B46,IF(DATOS_[[AGRUP. VALOR. PTO.]:[AGRUP. VALOR. PTO.]]=$B45,IF(DATOS_[[Check Periodo Ref.]:[Check Periodo Ref.]]="Dentro",IF(DATOS_[[Check Equiparado]:[Check Equiparado]]="Sí",IF(DATOS!AZ$5="Sí",(1/DATOS_[[% anualiz]:[% anualiz]]),1)*IF(DATOS!AZ$4="Sí",1/DATOS_[[% normaliz]:[% normaliz]],1)*(DATOS_[Conc.Sal.22])))))))),
0)</f>
        <v>0</v>
      </c>
      <c r="AF46" s="101">
        <f t="array" ref="AF46">IFERROR(
(AVERAGE((IF(DATOS_[[Sexo]:[Sexo]]=$B46,IF(DATOS_[[AGRUP. VALOR. PTO.]:[AGRUP. VALOR. PTO.]]=$B45,IF(DATOS_[[Check Periodo Ref.]:[Check Periodo Ref.]]="Dentro",IF(DATOS_[[Check Equiparado]:[Check Equiparado]]="Sí",IF(DATOS!BA$5="Sí",(1/DATOS_[[% anualiz]:[% anualiz]]),1)*IF(DATOS!BA$4="Sí",1/DATOS_[[% normaliz]:[% normaliz]],1)*(DATOS_[Conc.Sal.23])))))))),
0)</f>
        <v>0</v>
      </c>
      <c r="AG46" s="101">
        <f t="array" ref="AG46">IFERROR(
(AVERAGE((IF(DATOS_[[Sexo]:[Sexo]]=$B46,IF(DATOS_[[AGRUP. VALOR. PTO.]:[AGRUP. VALOR. PTO.]]=$B45,IF(DATOS_[[Check Periodo Ref.]:[Check Periodo Ref.]]="Dentro",IF(DATOS_[[Check Equiparado]:[Check Equiparado]]="Sí",IF(DATOS!BB$5="Sí",(1/DATOS_[[% anualiz]:[% anualiz]]),1)*IF(DATOS!BB$4="Sí",1/DATOS_[[% normaliz]:[% normaliz]],1)*(DATOS_[Conc.Sal.24])))))))),
0)</f>
        <v>0</v>
      </c>
      <c r="AH46" s="101">
        <f t="array" ref="AH46">IFERROR(
(AVERAGE((IF(DATOS_[[Sexo]:[Sexo]]=$B46,IF(DATOS_[[AGRUP. VALOR. PTO.]:[AGRUP. VALOR. PTO.]]=$B45,IF(DATOS_[[Check Periodo Ref.]:[Check Periodo Ref.]]="Dentro",IF(DATOS_[[Check Equiparado]:[Check Equiparado]]="Sí",IF(DATOS!BC$5="Sí",(1/DATOS_[[% anualiz]:[% anualiz]]),1)*IF(DATOS!BC$4="Sí",1/DATOS_[[% normaliz]:[% normaliz]],1)*(DATOS_[Conc.Sal.25])))))))),
0)</f>
        <v>0</v>
      </c>
      <c r="AI46" s="101">
        <f t="array" ref="AI46">IFERROR(
(AVERAGE((IF(DATOS_[[Sexo]:[Sexo]]=$B46,IF(DATOS_[[AGRUP. VALOR. PTO.]:[AGRUP. VALOR. PTO.]]=$B45,IF(DATOS_[[Check Periodo Ref.]:[Check Periodo Ref.]]="Dentro",IF(DATOS_[[Check Equiparado]:[Check Equiparado]]="Sí",IF(DATOS!BD$5="Sí",(1/DATOS_[[% anualiz]:[% anualiz]]),1)*IF(DATOS!BD$4="Sí",1/DATOS_[[% normaliz]:[% normaliz]],1)*(DATOS_[Conc.Sal.26])))))))),
0)</f>
        <v>0</v>
      </c>
      <c r="AJ46" s="101">
        <f t="array" ref="AJ46">IFERROR(
(AVERAGE((IF(DATOS_[[Sexo]:[Sexo]]=$B46,IF(DATOS_[[AGRUP. VALOR. PTO.]:[AGRUP. VALOR. PTO.]]=$B45,IF(DATOS_[[Check Periodo Ref.]:[Check Periodo Ref.]]="Dentro",IF(DATOS_[[Check Equiparado]:[Check Equiparado]]="Sí",IF(DATOS!BE$5="Sí",(1/DATOS_[[% anualiz]:[% anualiz]]),1)*IF(DATOS!BE$4="Sí",1/DATOS_[[% normaliz]:[% normaliz]],1)*(DATOS_[Conc.Sal.27])))))))),
0)</f>
        <v>0</v>
      </c>
      <c r="AK46" s="101">
        <f t="array" ref="AK46">IFERROR(
(AVERAGE((IF(DATOS_[[Sexo]:[Sexo]]=$B46,IF(DATOS_[[AGRUP. VALOR. PTO.]:[AGRUP. VALOR. PTO.]]=$B45,IF(DATOS_[[Check Periodo Ref.]:[Check Periodo Ref.]]="Dentro",IF(DATOS_[[Check Equiparado]:[Check Equiparado]]="Sí",IF(DATOS!BF$5="Sí",(1/DATOS_[[% anualiz]:[% anualiz]]),1)*IF(DATOS!BF$4="Sí",1/DATOS_[[% normaliz]:[% normaliz]],1)*(DATOS_[Conc.Sal.28])))))))),
0)</f>
        <v>0</v>
      </c>
      <c r="AL46" s="101">
        <f t="array" ref="AL46">IFERROR(
(AVERAGE((IF(DATOS_[[Sexo]:[Sexo]]=$B46,IF(DATOS_[[AGRUP. VALOR. PTO.]:[AGRUP. VALOR. PTO.]]=$B45,IF(DATOS_[[Check Periodo Ref.]:[Check Periodo Ref.]]="Dentro",IF(DATOS_[[Check Equiparado]:[Check Equiparado]]="Sí",IF(DATOS!BG$5="Sí",(1/DATOS_[[% anualiz]:[% anualiz]]),1)*IF(DATOS!BG$4="Sí",1/DATOS_[[% normaliz]:[% normaliz]],1)*(DATOS_[Conc.Sal.29])))))))),
0)</f>
        <v>0</v>
      </c>
      <c r="AM46" s="101">
        <f t="array" ref="AM46">IFERROR(
(AVERAGE((IF(DATOS_[[Sexo]:[Sexo]]=$B46,IF(DATOS_[[AGRUP. VALOR. PTO.]:[AGRUP. VALOR. PTO.]]=$B45,IF(DATOS_[[Check Periodo Ref.]:[Check Periodo Ref.]]="Dentro",IF(DATOS_[[Check Equiparado]:[Check Equiparado]]="Sí",IF(DATOS!BH$5="Sí",(1/DATOS_[[% anualiz]:[% anualiz]]),1)*IF(DATOS!BH$4="Sí",1/DATOS_[[% normaliz]:[% normaliz]],1)*(DATOS_[Conc.Sal.30])))))))),
0)</f>
        <v>0</v>
      </c>
      <c r="AN46" s="102">
        <f t="array" ref="AN46">IFERROR(
AVERAGE(IF(DATOS_[Sexo]=$B46,IF(DATOS_[[AGRUP. VALOR. PTO.]:[AGRUP. VALOR. PTO.]]=$B45,IF(DATOS_[Check Equiparado]="Sí",IF(DATOS_[Check Periodo Ref.]="Dentro",DATOS_[Tot COMPL.SAL Eq],FALSE))))),
0)</f>
        <v>0</v>
      </c>
      <c r="AO46" s="103">
        <f t="array" ref="AO46">IFERROR(
AVERAGE(IF(DATOS_[Sexo]=$B46,IF(DATOS_[[AGRUP. VALOR. PTO.]:[AGRUP. VALOR. PTO.]]=$B45,IF(DATOS_[Check Equiparado]="Sí",IF(DATOS_[Check Periodo Ref.]="Dentro",DATOS_[TOTAL SALARIO Eq],FALSE))))),
0)</f>
        <v>0</v>
      </c>
      <c r="AP46" s="104">
        <f t="array" ref="AP46">IFERROR(
(AVERAGE((IF(DATOS_[[Sexo]:[Sexo]]=$B46,IF(DATOS_[[AGRUP. VALOR. PTO.]:[AGRUP. VALOR. PTO.]]=$B45,IF(DATOS_[[Check Periodo Ref.]:[Check Periodo Ref.]]="Dentro",IF(DATOS_[[Check Equiparado]:[Check Equiparado]]="Sí",IF(DATOS!BI$5="Sí",(1/DATOS_[[% anualiz]:[% anualiz]]),1)*IF(DATOS!BI$4="Sí",1/DATOS_[[% normaliz]:[% normaliz]],1)*(DATOS_[C.Extra.01])))))))),
0)</f>
        <v>0</v>
      </c>
      <c r="AQ46" s="104">
        <f t="array" ref="AQ46">IFERROR(
(AVERAGE((IF(DATOS_[[Sexo]:[Sexo]]=$B46,IF(DATOS_[[AGRUP. VALOR. PTO.]:[AGRUP. VALOR. PTO.]]=$B45,IF(DATOS_[[Check Periodo Ref.]:[Check Periodo Ref.]]="Dentro",IF(DATOS_[[Check Equiparado]:[Check Equiparado]]="Sí",IF(DATOS!BJ$5="Sí",(1/DATOS_[[% anualiz]:[% anualiz]]),1)*IF(DATOS!BJ$4="Sí",1/DATOS_[[% normaliz]:[% normaliz]],1)*(DATOS_[C.Extra.02])))))))),
0)</f>
        <v>0</v>
      </c>
      <c r="AR46" s="104">
        <f t="array" ref="AR46">IFERROR(
(AVERAGE((IF(DATOS_[[Sexo]:[Sexo]]=$B46,IF(DATOS_[[AGRUP. VALOR. PTO.]:[AGRUP. VALOR. PTO.]]=$B45,IF(DATOS_[[Check Periodo Ref.]:[Check Periodo Ref.]]="Dentro",IF(DATOS_[[Check Equiparado]:[Check Equiparado]]="Sí",IF(DATOS!BK$5="Sí",(1/DATOS_[[% anualiz]:[% anualiz]]),1)*IF(DATOS!BK$4="Sí",1/DATOS_[[% normaliz]:[% normaliz]],1)*(DATOS_[C.Extra.03])))))))),
0)</f>
        <v>0</v>
      </c>
      <c r="AS46" s="104">
        <f t="array" ref="AS46">IFERROR(
(AVERAGE((IF(DATOS_[[Sexo]:[Sexo]]=$B46,IF(DATOS_[[AGRUP. VALOR. PTO.]:[AGRUP. VALOR. PTO.]]=$B45,IF(DATOS_[[Check Periodo Ref.]:[Check Periodo Ref.]]="Dentro",IF(DATOS_[[Check Equiparado]:[Check Equiparado]]="Sí",IF(DATOS!BL$5="Sí",(1/DATOS_[[% anualiz]:[% anualiz]]),1)*IF(DATOS!BL$4="Sí",1/DATOS_[[% normaliz]:[% normaliz]],1)*(DATOS_[C.Extra.04])))))))),
0)</f>
        <v>0</v>
      </c>
      <c r="AT46" s="104">
        <f t="array" ref="AT46">IFERROR(
(AVERAGE((IF(DATOS_[[Sexo]:[Sexo]]=$B46,IF(DATOS_[[AGRUP. VALOR. PTO.]:[AGRUP. VALOR. PTO.]]=$B45,IF(DATOS_[[Check Periodo Ref.]:[Check Periodo Ref.]]="Dentro",IF(DATOS_[[Check Equiparado]:[Check Equiparado]]="Sí",IF(DATOS!BM$5="Sí",(1/DATOS_[[% anualiz]:[% anualiz]]),1)*IF(DATOS!BM$4="Sí",1/DATOS_[[% normaliz]:[% normaliz]],1)*(DATOS_[C.Extra.05])))))))),
0)</f>
        <v>0</v>
      </c>
      <c r="AU46" s="105">
        <f t="array" ref="AU46">IFERROR(
AVERAGE(IF(DATOS_[Sexo]=$B46,IF(DATOS_[[AGRUP. VALOR. PTO.]:[AGRUP. VALOR. PTO.]]=$B45,IF(DATOS_[Check Equiparado]="Sí",IF(DATOS_[Check Periodo Ref.]="Dentro",DATOS_[Tot Extrasalarial Eq],FALSE))))),
0)</f>
        <v>0</v>
      </c>
      <c r="AV46" s="106">
        <f t="array" ref="AV46">IFERROR(
AVERAGE(IF(DATOS_[Sexo]=$B46,IF(DATOS_[[AGRUP. VALOR. PTO.]:[AGRUP. VALOR. PTO.]]=$B45,IF(DATOS_[Check Equiparado]="Sí",IF(DATOS_[Check Periodo Ref.]="Dentro",DATOS_[TOTAL Retrib Eq],FALSE))))),
0)</f>
        <v>0</v>
      </c>
    </row>
    <row r="47" spans="1:48" x14ac:dyDescent="0.3">
      <c r="A47" s="53" t="str">
        <f t="shared" ref="A47" si="46">+A46</f>
        <v>[ocultar]</v>
      </c>
      <c r="B47" s="57" t="s">
        <v>163</v>
      </c>
      <c r="C47" s="56">
        <f t="array" ref="C47">SUM(IF($B47=DATOS_[Sexo],
IF($B45=DATOS_[AGRUP. VALOR. PTO.],
IF("Dentro"=DATOS_[Check Periodo Ref.],
1/(COUNTIFS(DATOS_[Sexo],$B47,DATOS_[AGRUP. VALOR. PTO.],$B45,DATOS_[Check Periodo Ref.],"Dentro",DATOS_[id],DATOS_[id]))))))</f>
        <v>0</v>
      </c>
      <c r="D47" s="58">
        <f>COUNTIFS(DATOS_[AGRUP. VALOR. PTO.],$B45,DATOS_[Sexo],$B47,DATOS_[Check Periodo Ref.],"Dentro")</f>
        <v>0</v>
      </c>
      <c r="E47" s="58">
        <f>COUNTIFS(DATOS_[AGRUP. VALOR. PTO.],$B45,DATOS_[Sexo],$B47,DATOS_[Check Periodo Ref.],"Dentro",DATOS_[Check Nº SC Norm],"Sí")</f>
        <v>0</v>
      </c>
      <c r="F47" s="58">
        <f>COUNTIFS(DATOS_[AGRUP. VALOR. PTO.],$B45,DATOS_[Sexo],$B47,DATOS_[Check Periodo Ref.],"Dentro",DATOS_[Check Nº SC Anualiz],"Sí")</f>
        <v>0</v>
      </c>
      <c r="G47" s="58">
        <f>COUNTIFS(DATOS_[AGRUP. VALOR. PTO.],$B45,DATOS_[Sexo],$B47,DATOS_[Check Periodo Ref.],"Dentro",DATOS_[Check Nº SC Norm y Anualiz],"Sí")</f>
        <v>0</v>
      </c>
      <c r="H47" s="58">
        <f>COUNTIFS(DATOS_[AGRUP. VALOR. PTO.],$B45,DATOS_[Sexo],$B47,DATOS_[Check Periodo Ref.],"Dentro",DATOS_[Check Equiparación],"Sí")</f>
        <v>0</v>
      </c>
      <c r="I47" s="100" cm="1">
        <f t="array" ref="I47">IFERROR(
AVERAGE(IF(DATOS_[Sexo]=$B47,IF(DATOS_[[AGRUP. VALOR. PTO.]:[AGRUP. VALOR. PTO.]]=$B45,IF(DATOS_[Check Equiparado]="Sí",IF(DATOS_[Check Periodo Ref.]="Dentro",DATOS_[SALARIO BASE Eq],FALSE))))),
0)</f>
        <v>0</v>
      </c>
      <c r="J47" s="101">
        <f t="array" ref="J47">IFERROR(
(AVERAGE((IF(DATOS_[[Sexo]:[Sexo]]=$B47,IF(DATOS_[[AGRUP. VALOR. PTO.]:[AGRUP. VALOR. PTO.]]=$B45,IF(DATOS_[[Check Periodo Ref.]:[Check Periodo Ref.]]="Dentro",IF(DATOS_[[Check Equiparado]:[Check Equiparado]]="Sí",IF(DATOS!AE$5="Sí",(1/DATOS_[[% anualiz]:[% anualiz]]),1)*IF(DATOS!AE$4="Sí",1/DATOS_[[% normaliz]:[% normaliz]],1)*(DATOS_[Conc.Sal.01])))))))),
0)</f>
        <v>0</v>
      </c>
      <c r="K47" s="101">
        <f t="array" ref="K47">IFERROR(
(AVERAGE((IF(DATOS_[[Sexo]:[Sexo]]=$B47,IF(DATOS_[[AGRUP. VALOR. PTO.]:[AGRUP. VALOR. PTO.]]=$B45,IF(DATOS_[[Check Periodo Ref.]:[Check Periodo Ref.]]="Dentro",IF(DATOS_[[Check Equiparado]:[Check Equiparado]]="Sí",IF(DATOS!AF$5="Sí",(1/DATOS_[[% anualiz]:[% anualiz]]),1)*IF(DATOS!AF$4="Sí",1/DATOS_[[% normaliz]:[% normaliz]],1)*(DATOS_[Conc.Sal.02])))))))),
0)</f>
        <v>0</v>
      </c>
      <c r="L47" s="101">
        <f t="array" ref="L47">IFERROR(
(AVERAGE((IF(DATOS_[[Sexo]:[Sexo]]=$B47,IF(DATOS_[[AGRUP. VALOR. PTO.]:[AGRUP. VALOR. PTO.]]=$B45,IF(DATOS_[[Check Periodo Ref.]:[Check Periodo Ref.]]="Dentro",IF(DATOS_[[Check Equiparado]:[Check Equiparado]]="Sí",IF(DATOS!AG$5="Sí",(1/DATOS_[[% anualiz]:[% anualiz]]),1)*IF(DATOS!AG$4="Sí",1/DATOS_[[% normaliz]:[% normaliz]],1)*(DATOS_[Conc.Sal.03])))))))),
0)</f>
        <v>0</v>
      </c>
      <c r="M47" s="101">
        <f t="array" ref="M47">IFERROR(
(AVERAGE((IF(DATOS_[[Sexo]:[Sexo]]=$B47,IF(DATOS_[[AGRUP. VALOR. PTO.]:[AGRUP. VALOR. PTO.]]=$B45,IF(DATOS_[[Check Periodo Ref.]:[Check Periodo Ref.]]="Dentro",IF(DATOS_[[Check Equiparado]:[Check Equiparado]]="Sí",IF(DATOS!AH$5="Sí",(1/DATOS_[[% anualiz]:[% anualiz]]),1)*IF(DATOS!AH$4="Sí",1/DATOS_[[% normaliz]:[% normaliz]],1)*(DATOS_[Conc.Sal.04])))))))),
0)</f>
        <v>0</v>
      </c>
      <c r="N47" s="101">
        <f t="array" ref="N47">IFERROR(
(AVERAGE((IF(DATOS_[[Sexo]:[Sexo]]=$B47,IF(DATOS_[[AGRUP. VALOR. PTO.]:[AGRUP. VALOR. PTO.]]=$B45,IF(DATOS_[[Check Periodo Ref.]:[Check Periodo Ref.]]="Dentro",IF(DATOS_[[Check Equiparado]:[Check Equiparado]]="Sí",IF(DATOS!AI$5="Sí",(1/DATOS_[[% anualiz]:[% anualiz]]),1)*IF(DATOS!AI$4="Sí",1/DATOS_[[% normaliz]:[% normaliz]],1)*(DATOS_[Conc.Sal.05])))))))),
0)</f>
        <v>0</v>
      </c>
      <c r="O47" s="101">
        <f t="array" ref="O47">IFERROR(
(AVERAGE((IF(DATOS_[[Sexo]:[Sexo]]=$B47,IF(DATOS_[[AGRUP. VALOR. PTO.]:[AGRUP. VALOR. PTO.]]=$B45,IF(DATOS_[[Check Periodo Ref.]:[Check Periodo Ref.]]="Dentro",IF(DATOS_[[Check Equiparado]:[Check Equiparado]]="Sí",IF(DATOS!AJ$5="Sí",(1/DATOS_[[% anualiz]:[% anualiz]]),1)*IF(DATOS!AJ$4="Sí",1/DATOS_[[% normaliz]:[% normaliz]],1)*(DATOS_[Conc.Sal.06])))))))),
0)</f>
        <v>0</v>
      </c>
      <c r="P47" s="101">
        <f t="array" ref="P47">IFERROR(
(AVERAGE((IF(DATOS_[[Sexo]:[Sexo]]=$B47,IF(DATOS_[[AGRUP. VALOR. PTO.]:[AGRUP. VALOR. PTO.]]=$B45,IF(DATOS_[[Check Periodo Ref.]:[Check Periodo Ref.]]="Dentro",IF(DATOS_[[Check Equiparado]:[Check Equiparado]]="Sí",IF(DATOS!AK$5="Sí",(1/DATOS_[[% anualiz]:[% anualiz]]),1)*IF(DATOS!AK$4="Sí",1/DATOS_[[% normaliz]:[% normaliz]],1)*(DATOS_[Conc.Sal.07])))))))),
0)</f>
        <v>0</v>
      </c>
      <c r="Q47" s="101">
        <f t="array" ref="Q47">IFERROR(
(AVERAGE((IF(DATOS_[[Sexo]:[Sexo]]=$B47,IF(DATOS_[[AGRUP. VALOR. PTO.]:[AGRUP. VALOR. PTO.]]=$B45,IF(DATOS_[[Check Periodo Ref.]:[Check Periodo Ref.]]="Dentro",IF(DATOS_[[Check Equiparado]:[Check Equiparado]]="Sí",IF(DATOS!AL$5="Sí",(1/DATOS_[[% anualiz]:[% anualiz]]),1)*IF(DATOS!AL$4="Sí",1/DATOS_[[% normaliz]:[% normaliz]],1)*(DATOS_[Conc.Sal.08])))))))),
0)</f>
        <v>0</v>
      </c>
      <c r="R47" s="101">
        <f t="array" ref="R47">IFERROR(
(AVERAGE((IF(DATOS_[[Sexo]:[Sexo]]=$B47,IF(DATOS_[[AGRUP. VALOR. PTO.]:[AGRUP. VALOR. PTO.]]=$B45,IF(DATOS_[[Check Periodo Ref.]:[Check Periodo Ref.]]="Dentro",IF(DATOS_[[Check Equiparado]:[Check Equiparado]]="Sí",IF(DATOS!AM$5="Sí",(1/DATOS_[[% anualiz]:[% anualiz]]),1)*IF(DATOS!AM$4="Sí",1/DATOS_[[% normaliz]:[% normaliz]],1)*(DATOS_[Conc.Sal.09])))))))),
0)</f>
        <v>0</v>
      </c>
      <c r="S47" s="101">
        <f t="array" ref="S47">IFERROR(
(AVERAGE((IF(DATOS_[[Sexo]:[Sexo]]=$B47,IF(DATOS_[[AGRUP. VALOR. PTO.]:[AGRUP. VALOR. PTO.]]=$B45,IF(DATOS_[[Check Periodo Ref.]:[Check Periodo Ref.]]="Dentro",IF(DATOS_[[Check Equiparado]:[Check Equiparado]]="Sí",IF(DATOS!AN$5="Sí",(1/DATOS_[[% anualiz]:[% anualiz]]),1)*IF(DATOS!AN$4="Sí",1/DATOS_[[% normaliz]:[% normaliz]],1)*(DATOS_[Conc.Sal.10])))))))),
0)</f>
        <v>0</v>
      </c>
      <c r="T47" s="101">
        <f t="array" ref="T47">IFERROR(
(AVERAGE((IF(DATOS_[[Sexo]:[Sexo]]=$B47,IF(DATOS_[[AGRUP. VALOR. PTO.]:[AGRUP. VALOR. PTO.]]=$B45,IF(DATOS_[[Check Periodo Ref.]:[Check Periodo Ref.]]="Dentro",IF(DATOS_[[Check Equiparado]:[Check Equiparado]]="Sí",IF(DATOS!AO$5="Sí",(1/DATOS_[[% anualiz]:[% anualiz]]),1)*IF(DATOS!AO$4="Sí",1/DATOS_[[% normaliz]:[% normaliz]],1)*(DATOS_[Conc.Sal.11])))))))),
0)</f>
        <v>0</v>
      </c>
      <c r="U47" s="101">
        <f t="array" ref="U47">IFERROR(
(AVERAGE((IF(DATOS_[[Sexo]:[Sexo]]=$B47,IF(DATOS_[[AGRUP. VALOR. PTO.]:[AGRUP. VALOR. PTO.]]=$B45,IF(DATOS_[[Check Periodo Ref.]:[Check Periodo Ref.]]="Dentro",IF(DATOS_[[Check Equiparado]:[Check Equiparado]]="Sí",IF(DATOS!AP$5="Sí",(1/DATOS_[[% anualiz]:[% anualiz]]),1)*IF(DATOS!AP$4="Sí",1/DATOS_[[% normaliz]:[% normaliz]],1)*(DATOS_[Conc.Sal.12])))))))),
0)</f>
        <v>0</v>
      </c>
      <c r="V47" s="101">
        <f t="array" ref="V47">IFERROR(
(AVERAGE((IF(DATOS_[[Sexo]:[Sexo]]=$B47,IF(DATOS_[[AGRUP. VALOR. PTO.]:[AGRUP. VALOR. PTO.]]=$B45,IF(DATOS_[[Check Periodo Ref.]:[Check Periodo Ref.]]="Dentro",IF(DATOS_[[Check Equiparado]:[Check Equiparado]]="Sí",IF(DATOS!AQ$5="Sí",(1/DATOS_[[% anualiz]:[% anualiz]]),1)*IF(DATOS!AQ$4="Sí",1/DATOS_[[% normaliz]:[% normaliz]],1)*(DATOS_[Conc.Sal.13])))))))),
0)</f>
        <v>0</v>
      </c>
      <c r="W47" s="101">
        <f t="array" ref="W47">IFERROR(
(AVERAGE((IF(DATOS_[[Sexo]:[Sexo]]=$B47,IF(DATOS_[[AGRUP. VALOR. PTO.]:[AGRUP. VALOR. PTO.]]=$B45,IF(DATOS_[[Check Periodo Ref.]:[Check Periodo Ref.]]="Dentro",IF(DATOS_[[Check Equiparado]:[Check Equiparado]]="Sí",IF(DATOS!AR$5="Sí",(1/DATOS_[[% anualiz]:[% anualiz]]),1)*IF(DATOS!AR$4="Sí",1/DATOS_[[% normaliz]:[% normaliz]],1)*(DATOS_[Conc.Sal.14])))))))),
0)</f>
        <v>0</v>
      </c>
      <c r="X47" s="101">
        <f t="array" ref="X47">IFERROR(
(AVERAGE((IF(DATOS_[[Sexo]:[Sexo]]=$B47,IF(DATOS_[[AGRUP. VALOR. PTO.]:[AGRUP. VALOR. PTO.]]=$B45,IF(DATOS_[[Check Periodo Ref.]:[Check Periodo Ref.]]="Dentro",IF(DATOS_[[Check Equiparado]:[Check Equiparado]]="Sí",IF(DATOS!AS$5="Sí",(1/DATOS_[[% anualiz]:[% anualiz]]),1)*IF(DATOS!AS$4="Sí",1/DATOS_[[% normaliz]:[% normaliz]],1)*(DATOS_[Conc.Sal.15])))))))),
0)</f>
        <v>0</v>
      </c>
      <c r="Y47" s="101">
        <f t="array" ref="Y47">IFERROR(
(AVERAGE((IF(DATOS_[[Sexo]:[Sexo]]=$B47,IF(DATOS_[[AGRUP. VALOR. PTO.]:[AGRUP. VALOR. PTO.]]=$B45,IF(DATOS_[[Check Periodo Ref.]:[Check Periodo Ref.]]="Dentro",IF(DATOS_[[Check Equiparado]:[Check Equiparado]]="Sí",IF(DATOS!AT$5="Sí",(1/DATOS_[[% anualiz]:[% anualiz]]),1)*IF(DATOS!AT$4="Sí",1/DATOS_[[% normaliz]:[% normaliz]],1)*(DATOS_[Conc.Sal.16])))))))),
0)</f>
        <v>0</v>
      </c>
      <c r="Z47" s="101">
        <f t="array" ref="Z47">IFERROR(
(AVERAGE((IF(DATOS_[[Sexo]:[Sexo]]=$B47,IF(DATOS_[[AGRUP. VALOR. PTO.]:[AGRUP. VALOR. PTO.]]=$B45,IF(DATOS_[[Check Periodo Ref.]:[Check Periodo Ref.]]="Dentro",IF(DATOS_[[Check Equiparado]:[Check Equiparado]]="Sí",IF(DATOS!AU$5="Sí",(1/DATOS_[[% anualiz]:[% anualiz]]),1)*IF(DATOS!AU$4="Sí",1/DATOS_[[% normaliz]:[% normaliz]],1)*(DATOS_[Conc.Sal.17])))))))),
0)</f>
        <v>0</v>
      </c>
      <c r="AA47" s="101">
        <f t="array" ref="AA47">IFERROR(
(AVERAGE((IF(DATOS_[[Sexo]:[Sexo]]=$B47,IF(DATOS_[[AGRUP. VALOR. PTO.]:[AGRUP. VALOR. PTO.]]=$B45,IF(DATOS_[[Check Periodo Ref.]:[Check Periodo Ref.]]="Dentro",IF(DATOS_[[Check Equiparado]:[Check Equiparado]]="Sí",IF(DATOS!AV$5="Sí",(1/DATOS_[[% anualiz]:[% anualiz]]),1)*IF(DATOS!AV$4="Sí",1/DATOS_[[% normaliz]:[% normaliz]],1)*(DATOS_[Conc.Sal.18])))))))),
0)</f>
        <v>0</v>
      </c>
      <c r="AB47" s="101">
        <f t="array" ref="AB47">IFERROR(
(AVERAGE((IF(DATOS_[[Sexo]:[Sexo]]=$B47,IF(DATOS_[[AGRUP. VALOR. PTO.]:[AGRUP. VALOR. PTO.]]=$B45,IF(DATOS_[[Check Periodo Ref.]:[Check Periodo Ref.]]="Dentro",IF(DATOS_[[Check Equiparado]:[Check Equiparado]]="Sí",IF(DATOS!AW$5="Sí",(1/DATOS_[[% anualiz]:[% anualiz]]),1)*IF(DATOS!AW$4="Sí",1/DATOS_[[% normaliz]:[% normaliz]],1)*(DATOS_[Conc.Sal.19])))))))),
0)</f>
        <v>0</v>
      </c>
      <c r="AC47" s="101">
        <f t="array" ref="AC47">IFERROR(
(AVERAGE((IF(DATOS_[[Sexo]:[Sexo]]=$B47,IF(DATOS_[[AGRUP. VALOR. PTO.]:[AGRUP. VALOR. PTO.]]=$B45,IF(DATOS_[[Check Periodo Ref.]:[Check Periodo Ref.]]="Dentro",IF(DATOS_[[Check Equiparado]:[Check Equiparado]]="Sí",IF(DATOS!AX$5="Sí",(1/DATOS_[[% anualiz]:[% anualiz]]),1)*IF(DATOS!AX$4="Sí",1/DATOS_[[% normaliz]:[% normaliz]],1)*(DATOS_[Conc.Sal.20])))))))),
0)</f>
        <v>0</v>
      </c>
      <c r="AD47" s="101">
        <f t="array" ref="AD47">IFERROR(
(AVERAGE((IF(DATOS_[[Sexo]:[Sexo]]=$B47,IF(DATOS_[[AGRUP. VALOR. PTO.]:[AGRUP. VALOR. PTO.]]=$B45,IF(DATOS_[[Check Periodo Ref.]:[Check Periodo Ref.]]="Dentro",IF(DATOS_[[Check Equiparado]:[Check Equiparado]]="Sí",IF(DATOS!AY$5="Sí",(1/DATOS_[[% anualiz]:[% anualiz]]),1)*IF(DATOS!AY$4="Sí",1/DATOS_[[% normaliz]:[% normaliz]],1)*(DATOS_[Conc.Sal.21])))))))),
0)</f>
        <v>0</v>
      </c>
      <c r="AE47" s="101">
        <f t="array" ref="AE47">IFERROR(
(AVERAGE((IF(DATOS_[[Sexo]:[Sexo]]=$B47,IF(DATOS_[[AGRUP. VALOR. PTO.]:[AGRUP. VALOR. PTO.]]=$B45,IF(DATOS_[[Check Periodo Ref.]:[Check Periodo Ref.]]="Dentro",IF(DATOS_[[Check Equiparado]:[Check Equiparado]]="Sí",IF(DATOS!AZ$5="Sí",(1/DATOS_[[% anualiz]:[% anualiz]]),1)*IF(DATOS!AZ$4="Sí",1/DATOS_[[% normaliz]:[% normaliz]],1)*(DATOS_[Conc.Sal.22])))))))),
0)</f>
        <v>0</v>
      </c>
      <c r="AF47" s="101">
        <f t="array" ref="AF47">IFERROR(
(AVERAGE((IF(DATOS_[[Sexo]:[Sexo]]=$B47,IF(DATOS_[[AGRUP. VALOR. PTO.]:[AGRUP. VALOR. PTO.]]=$B45,IF(DATOS_[[Check Periodo Ref.]:[Check Periodo Ref.]]="Dentro",IF(DATOS_[[Check Equiparado]:[Check Equiparado]]="Sí",IF(DATOS!BA$5="Sí",(1/DATOS_[[% anualiz]:[% anualiz]]),1)*IF(DATOS!BA$4="Sí",1/DATOS_[[% normaliz]:[% normaliz]],1)*(DATOS_[Conc.Sal.23])))))))),
0)</f>
        <v>0</v>
      </c>
      <c r="AG47" s="101">
        <f t="array" ref="AG47">IFERROR(
(AVERAGE((IF(DATOS_[[Sexo]:[Sexo]]=$B47,IF(DATOS_[[AGRUP. VALOR. PTO.]:[AGRUP. VALOR. PTO.]]=$B45,IF(DATOS_[[Check Periodo Ref.]:[Check Periodo Ref.]]="Dentro",IF(DATOS_[[Check Equiparado]:[Check Equiparado]]="Sí",IF(DATOS!BB$5="Sí",(1/DATOS_[[% anualiz]:[% anualiz]]),1)*IF(DATOS!BB$4="Sí",1/DATOS_[[% normaliz]:[% normaliz]],1)*(DATOS_[Conc.Sal.24])))))))),
0)</f>
        <v>0</v>
      </c>
      <c r="AH47" s="101">
        <f t="array" ref="AH47">IFERROR(
(AVERAGE((IF(DATOS_[[Sexo]:[Sexo]]=$B47,IF(DATOS_[[AGRUP. VALOR. PTO.]:[AGRUP. VALOR. PTO.]]=$B45,IF(DATOS_[[Check Periodo Ref.]:[Check Periodo Ref.]]="Dentro",IF(DATOS_[[Check Equiparado]:[Check Equiparado]]="Sí",IF(DATOS!BC$5="Sí",(1/DATOS_[[% anualiz]:[% anualiz]]),1)*IF(DATOS!BC$4="Sí",1/DATOS_[[% normaliz]:[% normaliz]],1)*(DATOS_[Conc.Sal.25])))))))),
0)</f>
        <v>0</v>
      </c>
      <c r="AI47" s="101">
        <f t="array" ref="AI47">IFERROR(
(AVERAGE((IF(DATOS_[[Sexo]:[Sexo]]=$B47,IF(DATOS_[[AGRUP. VALOR. PTO.]:[AGRUP. VALOR. PTO.]]=$B45,IF(DATOS_[[Check Periodo Ref.]:[Check Periodo Ref.]]="Dentro",IF(DATOS_[[Check Equiparado]:[Check Equiparado]]="Sí",IF(DATOS!BD$5="Sí",(1/DATOS_[[% anualiz]:[% anualiz]]),1)*IF(DATOS!BD$4="Sí",1/DATOS_[[% normaliz]:[% normaliz]],1)*(DATOS_[Conc.Sal.26])))))))),
0)</f>
        <v>0</v>
      </c>
      <c r="AJ47" s="101">
        <f t="array" ref="AJ47">IFERROR(
(AVERAGE((IF(DATOS_[[Sexo]:[Sexo]]=$B47,IF(DATOS_[[AGRUP. VALOR. PTO.]:[AGRUP. VALOR. PTO.]]=$B45,IF(DATOS_[[Check Periodo Ref.]:[Check Periodo Ref.]]="Dentro",IF(DATOS_[[Check Equiparado]:[Check Equiparado]]="Sí",IF(DATOS!BE$5="Sí",(1/DATOS_[[% anualiz]:[% anualiz]]),1)*IF(DATOS!BE$4="Sí",1/DATOS_[[% normaliz]:[% normaliz]],1)*(DATOS_[Conc.Sal.27])))))))),
0)</f>
        <v>0</v>
      </c>
      <c r="AK47" s="101">
        <f t="array" ref="AK47">IFERROR(
(AVERAGE((IF(DATOS_[[Sexo]:[Sexo]]=$B47,IF(DATOS_[[AGRUP. VALOR. PTO.]:[AGRUP. VALOR. PTO.]]=$B45,IF(DATOS_[[Check Periodo Ref.]:[Check Periodo Ref.]]="Dentro",IF(DATOS_[[Check Equiparado]:[Check Equiparado]]="Sí",IF(DATOS!BF$5="Sí",(1/DATOS_[[% anualiz]:[% anualiz]]),1)*IF(DATOS!BF$4="Sí",1/DATOS_[[% normaliz]:[% normaliz]],1)*(DATOS_[Conc.Sal.28])))))))),
0)</f>
        <v>0</v>
      </c>
      <c r="AL47" s="101">
        <f t="array" ref="AL47">IFERROR(
(AVERAGE((IF(DATOS_[[Sexo]:[Sexo]]=$B47,IF(DATOS_[[AGRUP. VALOR. PTO.]:[AGRUP. VALOR. PTO.]]=$B45,IF(DATOS_[[Check Periodo Ref.]:[Check Periodo Ref.]]="Dentro",IF(DATOS_[[Check Equiparado]:[Check Equiparado]]="Sí",IF(DATOS!BG$5="Sí",(1/DATOS_[[% anualiz]:[% anualiz]]),1)*IF(DATOS!BG$4="Sí",1/DATOS_[[% normaliz]:[% normaliz]],1)*(DATOS_[Conc.Sal.29])))))))),
0)</f>
        <v>0</v>
      </c>
      <c r="AM47" s="101">
        <f t="array" ref="AM47">IFERROR(
(AVERAGE((IF(DATOS_[[Sexo]:[Sexo]]=$B47,IF(DATOS_[[AGRUP. VALOR. PTO.]:[AGRUP. VALOR. PTO.]]=$B45,IF(DATOS_[[Check Periodo Ref.]:[Check Periodo Ref.]]="Dentro",IF(DATOS_[[Check Equiparado]:[Check Equiparado]]="Sí",IF(DATOS!BH$5="Sí",(1/DATOS_[[% anualiz]:[% anualiz]]),1)*IF(DATOS!BH$4="Sí",1/DATOS_[[% normaliz]:[% normaliz]],1)*(DATOS_[Conc.Sal.30])))))))),
0)</f>
        <v>0</v>
      </c>
      <c r="AN47" s="102">
        <f t="array" ref="AN47">IFERROR(
AVERAGE(IF(DATOS_[Sexo]=$B47,IF(DATOS_[[AGRUP. VALOR. PTO.]:[AGRUP. VALOR. PTO.]]=$B45,IF(DATOS_[Check Equiparado]="Sí",IF(DATOS_[Check Periodo Ref.]="Dentro",DATOS_[Tot COMPL.SAL Eq],FALSE))))),
0)</f>
        <v>0</v>
      </c>
      <c r="AO47" s="103">
        <f t="array" ref="AO47">IFERROR(
AVERAGE(IF(DATOS_[Sexo]=$B47,IF(DATOS_[[AGRUP. VALOR. PTO.]:[AGRUP. VALOR. PTO.]]=$B45,IF(DATOS_[Check Equiparado]="Sí",IF(DATOS_[Check Periodo Ref.]="Dentro",DATOS_[TOTAL SALARIO Eq],FALSE))))),
0)</f>
        <v>0</v>
      </c>
      <c r="AP47" s="104">
        <f t="array" ref="AP47">IFERROR(
(AVERAGE((IF(DATOS_[[Sexo]:[Sexo]]=$B47,IF(DATOS_[[AGRUP. VALOR. PTO.]:[AGRUP. VALOR. PTO.]]=$B45,IF(DATOS_[[Check Periodo Ref.]:[Check Periodo Ref.]]="Dentro",IF(DATOS_[[Check Equiparado]:[Check Equiparado]]="Sí",IF(DATOS!BI$5="Sí",(1/DATOS_[[% anualiz]:[% anualiz]]),1)*IF(DATOS!BI$4="Sí",1/DATOS_[[% normaliz]:[% normaliz]],1)*(DATOS_[C.Extra.01])))))))),
0)</f>
        <v>0</v>
      </c>
      <c r="AQ47" s="104">
        <f t="array" ref="AQ47">IFERROR(
(AVERAGE((IF(DATOS_[[Sexo]:[Sexo]]=$B47,IF(DATOS_[[AGRUP. VALOR. PTO.]:[AGRUP. VALOR. PTO.]]=$B45,IF(DATOS_[[Check Periodo Ref.]:[Check Periodo Ref.]]="Dentro",IF(DATOS_[[Check Equiparado]:[Check Equiparado]]="Sí",IF(DATOS!BJ$5="Sí",(1/DATOS_[[% anualiz]:[% anualiz]]),1)*IF(DATOS!BJ$4="Sí",1/DATOS_[[% normaliz]:[% normaliz]],1)*(DATOS_[C.Extra.02])))))))),
0)</f>
        <v>0</v>
      </c>
      <c r="AR47" s="104">
        <f t="array" ref="AR47">IFERROR(
(AVERAGE((IF(DATOS_[[Sexo]:[Sexo]]=$B47,IF(DATOS_[[AGRUP. VALOR. PTO.]:[AGRUP. VALOR. PTO.]]=$B45,IF(DATOS_[[Check Periodo Ref.]:[Check Periodo Ref.]]="Dentro",IF(DATOS_[[Check Equiparado]:[Check Equiparado]]="Sí",IF(DATOS!BK$5="Sí",(1/DATOS_[[% anualiz]:[% anualiz]]),1)*IF(DATOS!BK$4="Sí",1/DATOS_[[% normaliz]:[% normaliz]],1)*(DATOS_[C.Extra.03])))))))),
0)</f>
        <v>0</v>
      </c>
      <c r="AS47" s="104">
        <f t="array" ref="AS47">IFERROR(
(AVERAGE((IF(DATOS_[[Sexo]:[Sexo]]=$B47,IF(DATOS_[[AGRUP. VALOR. PTO.]:[AGRUP. VALOR. PTO.]]=$B45,IF(DATOS_[[Check Periodo Ref.]:[Check Periodo Ref.]]="Dentro",IF(DATOS_[[Check Equiparado]:[Check Equiparado]]="Sí",IF(DATOS!BL$5="Sí",(1/DATOS_[[% anualiz]:[% anualiz]]),1)*IF(DATOS!BL$4="Sí",1/DATOS_[[% normaliz]:[% normaliz]],1)*(DATOS_[C.Extra.04])))))))),
0)</f>
        <v>0</v>
      </c>
      <c r="AT47" s="104">
        <f t="array" ref="AT47">IFERROR(
(AVERAGE((IF(DATOS_[[Sexo]:[Sexo]]=$B47,IF(DATOS_[[AGRUP. VALOR. PTO.]:[AGRUP. VALOR. PTO.]]=$B45,IF(DATOS_[[Check Periodo Ref.]:[Check Periodo Ref.]]="Dentro",IF(DATOS_[[Check Equiparado]:[Check Equiparado]]="Sí",IF(DATOS!BM$5="Sí",(1/DATOS_[[% anualiz]:[% anualiz]]),1)*IF(DATOS!BM$4="Sí",1/DATOS_[[% normaliz]:[% normaliz]],1)*(DATOS_[C.Extra.05])))))))),
0)</f>
        <v>0</v>
      </c>
      <c r="AU47" s="105">
        <f t="array" ref="AU47">IFERROR(
AVERAGE(IF(DATOS_[Sexo]=$B47,IF(DATOS_[[AGRUP. VALOR. PTO.]:[AGRUP. VALOR. PTO.]]=$B45,IF(DATOS_[Check Equiparado]="Sí",IF(DATOS_[Check Periodo Ref.]="Dentro",DATOS_[Tot Extrasalarial Eq],FALSE))))),
0)</f>
        <v>0</v>
      </c>
      <c r="AV47" s="106">
        <f t="array" ref="AV47">IFERROR(
AVERAGE(IF(DATOS_[Sexo]=$B47,IF(DATOS_[[AGRUP. VALOR. PTO.]:[AGRUP. VALOR. PTO.]]=$B45,IF(DATOS_[Check Equiparado]="Sí",IF(DATOS_[Check Periodo Ref.]="Dentro",DATOS_[TOTAL Retrib Eq],FALSE))))),
0)</f>
        <v>0</v>
      </c>
    </row>
    <row r="48" spans="1:48" ht="17.25" thickBot="1" x14ac:dyDescent="0.35">
      <c r="A48" s="53" t="str">
        <f t="shared" ref="A48" si="47">+A49</f>
        <v>[ocultar]</v>
      </c>
      <c r="B48" s="62" t="s">
        <v>271</v>
      </c>
      <c r="C48" s="99"/>
      <c r="D48" s="63"/>
      <c r="E48" s="63"/>
      <c r="F48" s="63"/>
      <c r="G48" s="63"/>
      <c r="H48" s="63"/>
      <c r="I48" s="129" t="str">
        <f t="shared" ref="I48:AV48" si="48">IFERROR((I49-I50)/I49,"")</f>
        <v/>
      </c>
      <c r="J48" s="130" t="str">
        <f t="shared" si="48"/>
        <v/>
      </c>
      <c r="K48" s="131" t="str">
        <f t="shared" si="48"/>
        <v/>
      </c>
      <c r="L48" s="131" t="str">
        <f t="shared" si="48"/>
        <v/>
      </c>
      <c r="M48" s="131" t="str">
        <f t="shared" si="48"/>
        <v/>
      </c>
      <c r="N48" s="132" t="str">
        <f t="shared" si="48"/>
        <v/>
      </c>
      <c r="O48" s="133" t="str">
        <f t="shared" si="48"/>
        <v/>
      </c>
      <c r="P48" s="133" t="str">
        <f t="shared" si="48"/>
        <v/>
      </c>
      <c r="Q48" s="133" t="str">
        <f t="shared" si="48"/>
        <v/>
      </c>
      <c r="R48" s="133" t="str">
        <f t="shared" si="48"/>
        <v/>
      </c>
      <c r="S48" s="133" t="str">
        <f t="shared" si="48"/>
        <v/>
      </c>
      <c r="T48" s="133" t="str">
        <f t="shared" si="48"/>
        <v/>
      </c>
      <c r="U48" s="133" t="str">
        <f t="shared" si="48"/>
        <v/>
      </c>
      <c r="V48" s="133" t="str">
        <f t="shared" si="48"/>
        <v/>
      </c>
      <c r="W48" s="133" t="str">
        <f t="shared" si="48"/>
        <v/>
      </c>
      <c r="X48" s="133" t="str">
        <f t="shared" si="48"/>
        <v/>
      </c>
      <c r="Y48" s="133" t="str">
        <f t="shared" si="48"/>
        <v/>
      </c>
      <c r="Z48" s="132" t="str">
        <f t="shared" si="48"/>
        <v/>
      </c>
      <c r="AA48" s="132" t="str">
        <f t="shared" si="48"/>
        <v/>
      </c>
      <c r="AB48" s="132" t="str">
        <f t="shared" si="48"/>
        <v/>
      </c>
      <c r="AC48" s="132" t="str">
        <f t="shared" si="48"/>
        <v/>
      </c>
      <c r="AD48" s="132" t="str">
        <f t="shared" si="48"/>
        <v/>
      </c>
      <c r="AE48" s="132" t="str">
        <f t="shared" si="48"/>
        <v/>
      </c>
      <c r="AF48" s="132" t="str">
        <f t="shared" si="48"/>
        <v/>
      </c>
      <c r="AG48" s="132" t="str">
        <f t="shared" si="48"/>
        <v/>
      </c>
      <c r="AH48" s="132" t="str">
        <f t="shared" si="48"/>
        <v/>
      </c>
      <c r="AI48" s="132" t="str">
        <f t="shared" si="48"/>
        <v/>
      </c>
      <c r="AJ48" s="132" t="str">
        <f t="shared" si="48"/>
        <v/>
      </c>
      <c r="AK48" s="132" t="str">
        <f t="shared" si="48"/>
        <v/>
      </c>
      <c r="AL48" s="132" t="str">
        <f t="shared" si="48"/>
        <v/>
      </c>
      <c r="AM48" s="132" t="str">
        <f t="shared" si="48"/>
        <v/>
      </c>
      <c r="AN48" s="134" t="str">
        <f t="shared" si="48"/>
        <v/>
      </c>
      <c r="AO48" s="138" t="str">
        <f t="shared" si="48"/>
        <v/>
      </c>
      <c r="AP48" s="135" t="str">
        <f t="shared" si="48"/>
        <v/>
      </c>
      <c r="AQ48" s="135" t="str">
        <f t="shared" si="48"/>
        <v/>
      </c>
      <c r="AR48" s="135" t="str">
        <f t="shared" si="48"/>
        <v/>
      </c>
      <c r="AS48" s="135" t="str">
        <f t="shared" si="48"/>
        <v/>
      </c>
      <c r="AT48" s="135" t="str">
        <f t="shared" si="48"/>
        <v/>
      </c>
      <c r="AU48" s="136" t="str">
        <f t="shared" si="48"/>
        <v/>
      </c>
      <c r="AV48" s="137" t="str">
        <f t="shared" si="48"/>
        <v/>
      </c>
    </row>
    <row r="49" spans="1:48" x14ac:dyDescent="0.3">
      <c r="A49" s="53" t="str">
        <f t="shared" ref="A49" si="49">+IF(C49+C50=0,"[ocultar]","")</f>
        <v>[ocultar]</v>
      </c>
      <c r="B49" s="57" t="s">
        <v>162</v>
      </c>
      <c r="C49" s="56">
        <f t="array" ref="C49">SUM(IF($B49=DATOS_[Sexo],
IF($B48=DATOS_[AGRUP. VALOR. PTO.],
IF("Dentro"=DATOS_[Check Periodo Ref.],
1/(COUNTIFS(DATOS_[Sexo],$B49,DATOS_[AGRUP. VALOR. PTO.],$B48,DATOS_[Check Periodo Ref.],"Dentro",DATOS_[id],DATOS_[id]))))))</f>
        <v>0</v>
      </c>
      <c r="D49" s="58">
        <f>COUNTIFS(DATOS_[AGRUP. VALOR. PTO.],$B48,DATOS_[Sexo],$B49,DATOS_[Check Periodo Ref.],"Dentro")</f>
        <v>0</v>
      </c>
      <c r="E49" s="58">
        <f>COUNTIFS(DATOS_[AGRUP. VALOR. PTO.],$B48,DATOS_[Sexo],$B49,DATOS_[Check Periodo Ref.],"Dentro",DATOS_[Check Nº SC Norm],"Sí")</f>
        <v>0</v>
      </c>
      <c r="F49" s="58">
        <f>COUNTIFS(DATOS_[AGRUP. VALOR. PTO.],$B48,DATOS_[Sexo],$B49,DATOS_[Check Periodo Ref.],"Dentro",DATOS_[Check Nº SC Anualiz],"Sí")</f>
        <v>0</v>
      </c>
      <c r="G49" s="58">
        <f>COUNTIFS(DATOS_[AGRUP. VALOR. PTO.],$B48,DATOS_[Sexo],$B49,DATOS_[Check Periodo Ref.],"Dentro",DATOS_[Check Nº SC Norm y Anualiz],"Sí")</f>
        <v>0</v>
      </c>
      <c r="H49" s="58">
        <f>COUNTIFS(DATOS_[AGRUP. VALOR. PTO.],$B48,DATOS_[Sexo],$B49,DATOS_[Check Periodo Ref.],"Dentro",DATOS_[Check Equiparación],"Sí")</f>
        <v>0</v>
      </c>
      <c r="I49" s="100">
        <f t="array" ref="I49">IFERROR(
AVERAGE(IF(DATOS_[Sexo]=$B49,IF(DATOS_[[AGRUP. VALOR. PTO.]:[AGRUP. VALOR. PTO.]]=$B48,IF(DATOS_[Check Equiparado]="Sí",IF(DATOS_[Check Periodo Ref.]="Dentro",DATOS_[SALARIO BASE Eq],FALSE))))),
0)</f>
        <v>0</v>
      </c>
      <c r="J49" s="101">
        <f t="array" ref="J49">IFERROR(
(AVERAGE((IF(DATOS_[[Sexo]:[Sexo]]=$B49,IF(DATOS_[[AGRUP. VALOR. PTO.]:[AGRUP. VALOR. PTO.]]=$B48,IF(DATOS_[[Check Periodo Ref.]:[Check Periodo Ref.]]="Dentro",IF(DATOS_[[Check Equiparado]:[Check Equiparado]]="Sí",IF(DATOS!AE$5="Sí",(1/DATOS_[[% anualiz]:[% anualiz]]),1)*IF(DATOS!AE$4="Sí",1/DATOS_[[% normaliz]:[% normaliz]],1)*(DATOS_[Conc.Sal.01])))))))),
0)</f>
        <v>0</v>
      </c>
      <c r="K49" s="101">
        <f t="array" ref="K49">IFERROR(
(AVERAGE((IF(DATOS_[[Sexo]:[Sexo]]=$B49,IF(DATOS_[[AGRUP. VALOR. PTO.]:[AGRUP. VALOR. PTO.]]=$B48,IF(DATOS_[[Check Periodo Ref.]:[Check Periodo Ref.]]="Dentro",IF(DATOS_[[Check Equiparado]:[Check Equiparado]]="Sí",IF(DATOS!AF$5="Sí",(1/DATOS_[[% anualiz]:[% anualiz]]),1)*IF(DATOS!AF$4="Sí",1/DATOS_[[% normaliz]:[% normaliz]],1)*(DATOS_[Conc.Sal.02])))))))),
0)</f>
        <v>0</v>
      </c>
      <c r="L49" s="101">
        <f t="array" ref="L49">IFERROR(
(AVERAGE((IF(DATOS_[[Sexo]:[Sexo]]=$B49,IF(DATOS_[[AGRUP. VALOR. PTO.]:[AGRUP. VALOR. PTO.]]=$B48,IF(DATOS_[[Check Periodo Ref.]:[Check Periodo Ref.]]="Dentro",IF(DATOS_[[Check Equiparado]:[Check Equiparado]]="Sí",IF(DATOS!AG$5="Sí",(1/DATOS_[[% anualiz]:[% anualiz]]),1)*IF(DATOS!AG$4="Sí",1/DATOS_[[% normaliz]:[% normaliz]],1)*(DATOS_[Conc.Sal.03])))))))),
0)</f>
        <v>0</v>
      </c>
      <c r="M49" s="101">
        <f t="array" ref="M49">IFERROR(
(AVERAGE((IF(DATOS_[[Sexo]:[Sexo]]=$B49,IF(DATOS_[[AGRUP. VALOR. PTO.]:[AGRUP. VALOR. PTO.]]=$B48,IF(DATOS_[[Check Periodo Ref.]:[Check Periodo Ref.]]="Dentro",IF(DATOS_[[Check Equiparado]:[Check Equiparado]]="Sí",IF(DATOS!AH$5="Sí",(1/DATOS_[[% anualiz]:[% anualiz]]),1)*IF(DATOS!AH$4="Sí",1/DATOS_[[% normaliz]:[% normaliz]],1)*(DATOS_[Conc.Sal.04])))))))),
0)</f>
        <v>0</v>
      </c>
      <c r="N49" s="101">
        <f t="array" ref="N49">IFERROR(
(AVERAGE((IF(DATOS_[[Sexo]:[Sexo]]=$B49,IF(DATOS_[[AGRUP. VALOR. PTO.]:[AGRUP. VALOR. PTO.]]=$B48,IF(DATOS_[[Check Periodo Ref.]:[Check Periodo Ref.]]="Dentro",IF(DATOS_[[Check Equiparado]:[Check Equiparado]]="Sí",IF(DATOS!AI$5="Sí",(1/DATOS_[[% anualiz]:[% anualiz]]),1)*IF(DATOS!AI$4="Sí",1/DATOS_[[% normaliz]:[% normaliz]],1)*(DATOS_[Conc.Sal.05])))))))),
0)</f>
        <v>0</v>
      </c>
      <c r="O49" s="101">
        <f t="array" ref="O49">IFERROR(
(AVERAGE((IF(DATOS_[[Sexo]:[Sexo]]=$B49,IF(DATOS_[[AGRUP. VALOR. PTO.]:[AGRUP. VALOR. PTO.]]=$B48,IF(DATOS_[[Check Periodo Ref.]:[Check Periodo Ref.]]="Dentro",IF(DATOS_[[Check Equiparado]:[Check Equiparado]]="Sí",IF(DATOS!AJ$5="Sí",(1/DATOS_[[% anualiz]:[% anualiz]]),1)*IF(DATOS!AJ$4="Sí",1/DATOS_[[% normaliz]:[% normaliz]],1)*(DATOS_[Conc.Sal.06])))))))),
0)</f>
        <v>0</v>
      </c>
      <c r="P49" s="101">
        <f t="array" ref="P49">IFERROR(
(AVERAGE((IF(DATOS_[[Sexo]:[Sexo]]=$B49,IF(DATOS_[[AGRUP. VALOR. PTO.]:[AGRUP. VALOR. PTO.]]=$B48,IF(DATOS_[[Check Periodo Ref.]:[Check Periodo Ref.]]="Dentro",IF(DATOS_[[Check Equiparado]:[Check Equiparado]]="Sí",IF(DATOS!AK$5="Sí",(1/DATOS_[[% anualiz]:[% anualiz]]),1)*IF(DATOS!AK$4="Sí",1/DATOS_[[% normaliz]:[% normaliz]],1)*(DATOS_[Conc.Sal.07])))))))),
0)</f>
        <v>0</v>
      </c>
      <c r="Q49" s="101">
        <f t="array" ref="Q49">IFERROR(
(AVERAGE((IF(DATOS_[[Sexo]:[Sexo]]=$B49,IF(DATOS_[[AGRUP. VALOR. PTO.]:[AGRUP. VALOR. PTO.]]=$B48,IF(DATOS_[[Check Periodo Ref.]:[Check Periodo Ref.]]="Dentro",IF(DATOS_[[Check Equiparado]:[Check Equiparado]]="Sí",IF(DATOS!AL$5="Sí",(1/DATOS_[[% anualiz]:[% anualiz]]),1)*IF(DATOS!AL$4="Sí",1/DATOS_[[% normaliz]:[% normaliz]],1)*(DATOS_[Conc.Sal.08])))))))),
0)</f>
        <v>0</v>
      </c>
      <c r="R49" s="101">
        <f t="array" ref="R49">IFERROR(
(AVERAGE((IF(DATOS_[[Sexo]:[Sexo]]=$B49,IF(DATOS_[[AGRUP. VALOR. PTO.]:[AGRUP. VALOR. PTO.]]=$B48,IF(DATOS_[[Check Periodo Ref.]:[Check Periodo Ref.]]="Dentro",IF(DATOS_[[Check Equiparado]:[Check Equiparado]]="Sí",IF(DATOS!AM$5="Sí",(1/DATOS_[[% anualiz]:[% anualiz]]),1)*IF(DATOS!AM$4="Sí",1/DATOS_[[% normaliz]:[% normaliz]],1)*(DATOS_[Conc.Sal.09])))))))),
0)</f>
        <v>0</v>
      </c>
      <c r="S49" s="101">
        <f t="array" ref="S49">IFERROR(
(AVERAGE((IF(DATOS_[[Sexo]:[Sexo]]=$B49,IF(DATOS_[[AGRUP. VALOR. PTO.]:[AGRUP. VALOR. PTO.]]=$B48,IF(DATOS_[[Check Periodo Ref.]:[Check Periodo Ref.]]="Dentro",IF(DATOS_[[Check Equiparado]:[Check Equiparado]]="Sí",IF(DATOS!AN$5="Sí",(1/DATOS_[[% anualiz]:[% anualiz]]),1)*IF(DATOS!AN$4="Sí",1/DATOS_[[% normaliz]:[% normaliz]],1)*(DATOS_[Conc.Sal.10])))))))),
0)</f>
        <v>0</v>
      </c>
      <c r="T49" s="101">
        <f t="array" ref="T49">IFERROR(
(AVERAGE((IF(DATOS_[[Sexo]:[Sexo]]=$B49,IF(DATOS_[[AGRUP. VALOR. PTO.]:[AGRUP. VALOR. PTO.]]=$B48,IF(DATOS_[[Check Periodo Ref.]:[Check Periodo Ref.]]="Dentro",IF(DATOS_[[Check Equiparado]:[Check Equiparado]]="Sí",IF(DATOS!AO$5="Sí",(1/DATOS_[[% anualiz]:[% anualiz]]),1)*IF(DATOS!AO$4="Sí",1/DATOS_[[% normaliz]:[% normaliz]],1)*(DATOS_[Conc.Sal.11])))))))),
0)</f>
        <v>0</v>
      </c>
      <c r="U49" s="101">
        <f t="array" ref="U49">IFERROR(
(AVERAGE((IF(DATOS_[[Sexo]:[Sexo]]=$B49,IF(DATOS_[[AGRUP. VALOR. PTO.]:[AGRUP. VALOR. PTO.]]=$B48,IF(DATOS_[[Check Periodo Ref.]:[Check Periodo Ref.]]="Dentro",IF(DATOS_[[Check Equiparado]:[Check Equiparado]]="Sí",IF(DATOS!AP$5="Sí",(1/DATOS_[[% anualiz]:[% anualiz]]),1)*IF(DATOS!AP$4="Sí",1/DATOS_[[% normaliz]:[% normaliz]],1)*(DATOS_[Conc.Sal.12])))))))),
0)</f>
        <v>0</v>
      </c>
      <c r="V49" s="101">
        <f t="array" ref="V49">IFERROR(
(AVERAGE((IF(DATOS_[[Sexo]:[Sexo]]=$B49,IF(DATOS_[[AGRUP. VALOR. PTO.]:[AGRUP. VALOR. PTO.]]=$B48,IF(DATOS_[[Check Periodo Ref.]:[Check Periodo Ref.]]="Dentro",IF(DATOS_[[Check Equiparado]:[Check Equiparado]]="Sí",IF(DATOS!AQ$5="Sí",(1/DATOS_[[% anualiz]:[% anualiz]]),1)*IF(DATOS!AQ$4="Sí",1/DATOS_[[% normaliz]:[% normaliz]],1)*(DATOS_[Conc.Sal.13])))))))),
0)</f>
        <v>0</v>
      </c>
      <c r="W49" s="101">
        <f t="array" ref="W49">IFERROR(
(AVERAGE((IF(DATOS_[[Sexo]:[Sexo]]=$B49,IF(DATOS_[[AGRUP. VALOR. PTO.]:[AGRUP. VALOR. PTO.]]=$B48,IF(DATOS_[[Check Periodo Ref.]:[Check Periodo Ref.]]="Dentro",IF(DATOS_[[Check Equiparado]:[Check Equiparado]]="Sí",IF(DATOS!AR$5="Sí",(1/DATOS_[[% anualiz]:[% anualiz]]),1)*IF(DATOS!AR$4="Sí",1/DATOS_[[% normaliz]:[% normaliz]],1)*(DATOS_[Conc.Sal.14])))))))),
0)</f>
        <v>0</v>
      </c>
      <c r="X49" s="101">
        <f t="array" ref="X49">IFERROR(
(AVERAGE((IF(DATOS_[[Sexo]:[Sexo]]=$B49,IF(DATOS_[[AGRUP. VALOR. PTO.]:[AGRUP. VALOR. PTO.]]=$B48,IF(DATOS_[[Check Periodo Ref.]:[Check Periodo Ref.]]="Dentro",IF(DATOS_[[Check Equiparado]:[Check Equiparado]]="Sí",IF(DATOS!AS$5="Sí",(1/DATOS_[[% anualiz]:[% anualiz]]),1)*IF(DATOS!AS$4="Sí",1/DATOS_[[% normaliz]:[% normaliz]],1)*(DATOS_[Conc.Sal.15])))))))),
0)</f>
        <v>0</v>
      </c>
      <c r="Y49" s="101">
        <f t="array" ref="Y49">IFERROR(
(AVERAGE((IF(DATOS_[[Sexo]:[Sexo]]=$B49,IF(DATOS_[[AGRUP. VALOR. PTO.]:[AGRUP. VALOR. PTO.]]=$B48,IF(DATOS_[[Check Periodo Ref.]:[Check Periodo Ref.]]="Dentro",IF(DATOS_[[Check Equiparado]:[Check Equiparado]]="Sí",IF(DATOS!AT$5="Sí",(1/DATOS_[[% anualiz]:[% anualiz]]),1)*IF(DATOS!AT$4="Sí",1/DATOS_[[% normaliz]:[% normaliz]],1)*(DATOS_[Conc.Sal.16])))))))),
0)</f>
        <v>0</v>
      </c>
      <c r="Z49" s="101">
        <f t="array" ref="Z49">IFERROR(
(AVERAGE((IF(DATOS_[[Sexo]:[Sexo]]=$B49,IF(DATOS_[[AGRUP. VALOR. PTO.]:[AGRUP. VALOR. PTO.]]=$B48,IF(DATOS_[[Check Periodo Ref.]:[Check Periodo Ref.]]="Dentro",IF(DATOS_[[Check Equiparado]:[Check Equiparado]]="Sí",IF(DATOS!AU$5="Sí",(1/DATOS_[[% anualiz]:[% anualiz]]),1)*IF(DATOS!AU$4="Sí",1/DATOS_[[% normaliz]:[% normaliz]],1)*(DATOS_[Conc.Sal.17])))))))),
0)</f>
        <v>0</v>
      </c>
      <c r="AA49" s="101">
        <f t="array" ref="AA49">IFERROR(
(AVERAGE((IF(DATOS_[[Sexo]:[Sexo]]=$B49,IF(DATOS_[[AGRUP. VALOR. PTO.]:[AGRUP. VALOR. PTO.]]=$B48,IF(DATOS_[[Check Periodo Ref.]:[Check Periodo Ref.]]="Dentro",IF(DATOS_[[Check Equiparado]:[Check Equiparado]]="Sí",IF(DATOS!AV$5="Sí",(1/DATOS_[[% anualiz]:[% anualiz]]),1)*IF(DATOS!AV$4="Sí",1/DATOS_[[% normaliz]:[% normaliz]],1)*(DATOS_[Conc.Sal.18])))))))),
0)</f>
        <v>0</v>
      </c>
      <c r="AB49" s="101">
        <f t="array" ref="AB49">IFERROR(
(AVERAGE((IF(DATOS_[[Sexo]:[Sexo]]=$B49,IF(DATOS_[[AGRUP. VALOR. PTO.]:[AGRUP. VALOR. PTO.]]=$B48,IF(DATOS_[[Check Periodo Ref.]:[Check Periodo Ref.]]="Dentro",IF(DATOS_[[Check Equiparado]:[Check Equiparado]]="Sí",IF(DATOS!AW$5="Sí",(1/DATOS_[[% anualiz]:[% anualiz]]),1)*IF(DATOS!AW$4="Sí",1/DATOS_[[% normaliz]:[% normaliz]],1)*(DATOS_[Conc.Sal.19])))))))),
0)</f>
        <v>0</v>
      </c>
      <c r="AC49" s="101">
        <f t="array" ref="AC49">IFERROR(
(AVERAGE((IF(DATOS_[[Sexo]:[Sexo]]=$B49,IF(DATOS_[[AGRUP. VALOR. PTO.]:[AGRUP. VALOR. PTO.]]=$B48,IF(DATOS_[[Check Periodo Ref.]:[Check Periodo Ref.]]="Dentro",IF(DATOS_[[Check Equiparado]:[Check Equiparado]]="Sí",IF(DATOS!AX$5="Sí",(1/DATOS_[[% anualiz]:[% anualiz]]),1)*IF(DATOS!AX$4="Sí",1/DATOS_[[% normaliz]:[% normaliz]],1)*(DATOS_[Conc.Sal.20])))))))),
0)</f>
        <v>0</v>
      </c>
      <c r="AD49" s="101">
        <f t="array" ref="AD49">IFERROR(
(AVERAGE((IF(DATOS_[[Sexo]:[Sexo]]=$B49,IF(DATOS_[[AGRUP. VALOR. PTO.]:[AGRUP. VALOR. PTO.]]=$B48,IF(DATOS_[[Check Periodo Ref.]:[Check Periodo Ref.]]="Dentro",IF(DATOS_[[Check Equiparado]:[Check Equiparado]]="Sí",IF(DATOS!AY$5="Sí",(1/DATOS_[[% anualiz]:[% anualiz]]),1)*IF(DATOS!AY$4="Sí",1/DATOS_[[% normaliz]:[% normaliz]],1)*(DATOS_[Conc.Sal.21])))))))),
0)</f>
        <v>0</v>
      </c>
      <c r="AE49" s="101">
        <f t="array" ref="AE49">IFERROR(
(AVERAGE((IF(DATOS_[[Sexo]:[Sexo]]=$B49,IF(DATOS_[[AGRUP. VALOR. PTO.]:[AGRUP. VALOR. PTO.]]=$B48,IF(DATOS_[[Check Periodo Ref.]:[Check Periodo Ref.]]="Dentro",IF(DATOS_[[Check Equiparado]:[Check Equiparado]]="Sí",IF(DATOS!AZ$5="Sí",(1/DATOS_[[% anualiz]:[% anualiz]]),1)*IF(DATOS!AZ$4="Sí",1/DATOS_[[% normaliz]:[% normaliz]],1)*(DATOS_[Conc.Sal.22])))))))),
0)</f>
        <v>0</v>
      </c>
      <c r="AF49" s="101">
        <f t="array" ref="AF49">IFERROR(
(AVERAGE((IF(DATOS_[[Sexo]:[Sexo]]=$B49,IF(DATOS_[[AGRUP. VALOR. PTO.]:[AGRUP. VALOR. PTO.]]=$B48,IF(DATOS_[[Check Periodo Ref.]:[Check Periodo Ref.]]="Dentro",IF(DATOS_[[Check Equiparado]:[Check Equiparado]]="Sí",IF(DATOS!BA$5="Sí",(1/DATOS_[[% anualiz]:[% anualiz]]),1)*IF(DATOS!BA$4="Sí",1/DATOS_[[% normaliz]:[% normaliz]],1)*(DATOS_[Conc.Sal.23])))))))),
0)</f>
        <v>0</v>
      </c>
      <c r="AG49" s="101">
        <f t="array" ref="AG49">IFERROR(
(AVERAGE((IF(DATOS_[[Sexo]:[Sexo]]=$B49,IF(DATOS_[[AGRUP. VALOR. PTO.]:[AGRUP. VALOR. PTO.]]=$B48,IF(DATOS_[[Check Periodo Ref.]:[Check Periodo Ref.]]="Dentro",IF(DATOS_[[Check Equiparado]:[Check Equiparado]]="Sí",IF(DATOS!BB$5="Sí",(1/DATOS_[[% anualiz]:[% anualiz]]),1)*IF(DATOS!BB$4="Sí",1/DATOS_[[% normaliz]:[% normaliz]],1)*(DATOS_[Conc.Sal.24])))))))),
0)</f>
        <v>0</v>
      </c>
      <c r="AH49" s="101">
        <f t="array" ref="AH49">IFERROR(
(AVERAGE((IF(DATOS_[[Sexo]:[Sexo]]=$B49,IF(DATOS_[[AGRUP. VALOR. PTO.]:[AGRUP. VALOR. PTO.]]=$B48,IF(DATOS_[[Check Periodo Ref.]:[Check Periodo Ref.]]="Dentro",IF(DATOS_[[Check Equiparado]:[Check Equiparado]]="Sí",IF(DATOS!BC$5="Sí",(1/DATOS_[[% anualiz]:[% anualiz]]),1)*IF(DATOS!BC$4="Sí",1/DATOS_[[% normaliz]:[% normaliz]],1)*(DATOS_[Conc.Sal.25])))))))),
0)</f>
        <v>0</v>
      </c>
      <c r="AI49" s="101">
        <f t="array" ref="AI49">IFERROR(
(AVERAGE((IF(DATOS_[[Sexo]:[Sexo]]=$B49,IF(DATOS_[[AGRUP. VALOR. PTO.]:[AGRUP. VALOR. PTO.]]=$B48,IF(DATOS_[[Check Periodo Ref.]:[Check Periodo Ref.]]="Dentro",IF(DATOS_[[Check Equiparado]:[Check Equiparado]]="Sí",IF(DATOS!BD$5="Sí",(1/DATOS_[[% anualiz]:[% anualiz]]),1)*IF(DATOS!BD$4="Sí",1/DATOS_[[% normaliz]:[% normaliz]],1)*(DATOS_[Conc.Sal.26])))))))),
0)</f>
        <v>0</v>
      </c>
      <c r="AJ49" s="101">
        <f t="array" ref="AJ49">IFERROR(
(AVERAGE((IF(DATOS_[[Sexo]:[Sexo]]=$B49,IF(DATOS_[[AGRUP. VALOR. PTO.]:[AGRUP. VALOR. PTO.]]=$B48,IF(DATOS_[[Check Periodo Ref.]:[Check Periodo Ref.]]="Dentro",IF(DATOS_[[Check Equiparado]:[Check Equiparado]]="Sí",IF(DATOS!BE$5="Sí",(1/DATOS_[[% anualiz]:[% anualiz]]),1)*IF(DATOS!BE$4="Sí",1/DATOS_[[% normaliz]:[% normaliz]],1)*(DATOS_[Conc.Sal.27])))))))),
0)</f>
        <v>0</v>
      </c>
      <c r="AK49" s="101">
        <f t="array" ref="AK49">IFERROR(
(AVERAGE((IF(DATOS_[[Sexo]:[Sexo]]=$B49,IF(DATOS_[[AGRUP. VALOR. PTO.]:[AGRUP. VALOR. PTO.]]=$B48,IF(DATOS_[[Check Periodo Ref.]:[Check Periodo Ref.]]="Dentro",IF(DATOS_[[Check Equiparado]:[Check Equiparado]]="Sí",IF(DATOS!BF$5="Sí",(1/DATOS_[[% anualiz]:[% anualiz]]),1)*IF(DATOS!BF$4="Sí",1/DATOS_[[% normaliz]:[% normaliz]],1)*(DATOS_[Conc.Sal.28])))))))),
0)</f>
        <v>0</v>
      </c>
      <c r="AL49" s="101">
        <f t="array" ref="AL49">IFERROR(
(AVERAGE((IF(DATOS_[[Sexo]:[Sexo]]=$B49,IF(DATOS_[[AGRUP. VALOR. PTO.]:[AGRUP. VALOR. PTO.]]=$B48,IF(DATOS_[[Check Periodo Ref.]:[Check Periodo Ref.]]="Dentro",IF(DATOS_[[Check Equiparado]:[Check Equiparado]]="Sí",IF(DATOS!BG$5="Sí",(1/DATOS_[[% anualiz]:[% anualiz]]),1)*IF(DATOS!BG$4="Sí",1/DATOS_[[% normaliz]:[% normaliz]],1)*(DATOS_[Conc.Sal.29])))))))),
0)</f>
        <v>0</v>
      </c>
      <c r="AM49" s="101">
        <f t="array" ref="AM49">IFERROR(
(AVERAGE((IF(DATOS_[[Sexo]:[Sexo]]=$B49,IF(DATOS_[[AGRUP. VALOR. PTO.]:[AGRUP. VALOR. PTO.]]=$B48,IF(DATOS_[[Check Periodo Ref.]:[Check Periodo Ref.]]="Dentro",IF(DATOS_[[Check Equiparado]:[Check Equiparado]]="Sí",IF(DATOS!BH$5="Sí",(1/DATOS_[[% anualiz]:[% anualiz]]),1)*IF(DATOS!BH$4="Sí",1/DATOS_[[% normaliz]:[% normaliz]],1)*(DATOS_[Conc.Sal.30])))))))),
0)</f>
        <v>0</v>
      </c>
      <c r="AN49" s="102">
        <f t="array" ref="AN49">IFERROR(
AVERAGE(IF(DATOS_[Sexo]=$B49,IF(DATOS_[[AGRUP. VALOR. PTO.]:[AGRUP. VALOR. PTO.]]=$B48,IF(DATOS_[Check Equiparado]="Sí",IF(DATOS_[Check Periodo Ref.]="Dentro",DATOS_[Tot COMPL.SAL Eq],FALSE))))),
0)</f>
        <v>0</v>
      </c>
      <c r="AO49" s="103">
        <f t="array" ref="AO49">IFERROR(
AVERAGE(IF(DATOS_[Sexo]=$B49,IF(DATOS_[[AGRUP. VALOR. PTO.]:[AGRUP. VALOR. PTO.]]=$B48,IF(DATOS_[Check Equiparado]="Sí",IF(DATOS_[Check Periodo Ref.]="Dentro",DATOS_[TOTAL SALARIO Eq],FALSE))))),
0)</f>
        <v>0</v>
      </c>
      <c r="AP49" s="104">
        <f t="array" ref="AP49">IFERROR(
(AVERAGE((IF(DATOS_[[Sexo]:[Sexo]]=$B49,IF(DATOS_[[AGRUP. VALOR. PTO.]:[AGRUP. VALOR. PTO.]]=$B48,IF(DATOS_[[Check Periodo Ref.]:[Check Periodo Ref.]]="Dentro",IF(DATOS_[[Check Equiparado]:[Check Equiparado]]="Sí",IF(DATOS!BI$5="Sí",(1/DATOS_[[% anualiz]:[% anualiz]]),1)*IF(DATOS!BI$4="Sí",1/DATOS_[[% normaliz]:[% normaliz]],1)*(DATOS_[C.Extra.01])))))))),
0)</f>
        <v>0</v>
      </c>
      <c r="AQ49" s="104">
        <f t="array" ref="AQ49">IFERROR(
(AVERAGE((IF(DATOS_[[Sexo]:[Sexo]]=$B49,IF(DATOS_[[AGRUP. VALOR. PTO.]:[AGRUP. VALOR. PTO.]]=$B48,IF(DATOS_[[Check Periodo Ref.]:[Check Periodo Ref.]]="Dentro",IF(DATOS_[[Check Equiparado]:[Check Equiparado]]="Sí",IF(DATOS!BJ$5="Sí",(1/DATOS_[[% anualiz]:[% anualiz]]),1)*IF(DATOS!BJ$4="Sí",1/DATOS_[[% normaliz]:[% normaliz]],1)*(DATOS_[C.Extra.02])))))))),
0)</f>
        <v>0</v>
      </c>
      <c r="AR49" s="104">
        <f t="array" ref="AR49">IFERROR(
(AVERAGE((IF(DATOS_[[Sexo]:[Sexo]]=$B49,IF(DATOS_[[AGRUP. VALOR. PTO.]:[AGRUP. VALOR. PTO.]]=$B48,IF(DATOS_[[Check Periodo Ref.]:[Check Periodo Ref.]]="Dentro",IF(DATOS_[[Check Equiparado]:[Check Equiparado]]="Sí",IF(DATOS!BK$5="Sí",(1/DATOS_[[% anualiz]:[% anualiz]]),1)*IF(DATOS!BK$4="Sí",1/DATOS_[[% normaliz]:[% normaliz]],1)*(DATOS_[C.Extra.03])))))))),
0)</f>
        <v>0</v>
      </c>
      <c r="AS49" s="104">
        <f t="array" ref="AS49">IFERROR(
(AVERAGE((IF(DATOS_[[Sexo]:[Sexo]]=$B49,IF(DATOS_[[AGRUP. VALOR. PTO.]:[AGRUP. VALOR. PTO.]]=$B48,IF(DATOS_[[Check Periodo Ref.]:[Check Periodo Ref.]]="Dentro",IF(DATOS_[[Check Equiparado]:[Check Equiparado]]="Sí",IF(DATOS!BL$5="Sí",(1/DATOS_[[% anualiz]:[% anualiz]]),1)*IF(DATOS!BL$4="Sí",1/DATOS_[[% normaliz]:[% normaliz]],1)*(DATOS_[C.Extra.04])))))))),
0)</f>
        <v>0</v>
      </c>
      <c r="AT49" s="104">
        <f t="array" ref="AT49">IFERROR(
(AVERAGE((IF(DATOS_[[Sexo]:[Sexo]]=$B49,IF(DATOS_[[AGRUP. VALOR. PTO.]:[AGRUP. VALOR. PTO.]]=$B48,IF(DATOS_[[Check Periodo Ref.]:[Check Periodo Ref.]]="Dentro",IF(DATOS_[[Check Equiparado]:[Check Equiparado]]="Sí",IF(DATOS!BM$5="Sí",(1/DATOS_[[% anualiz]:[% anualiz]]),1)*IF(DATOS!BM$4="Sí",1/DATOS_[[% normaliz]:[% normaliz]],1)*(DATOS_[C.Extra.05])))))))),
0)</f>
        <v>0</v>
      </c>
      <c r="AU49" s="105">
        <f t="array" ref="AU49">IFERROR(
AVERAGE(IF(DATOS_[Sexo]=$B49,IF(DATOS_[[AGRUP. VALOR. PTO.]:[AGRUP. VALOR. PTO.]]=$B48,IF(DATOS_[Check Equiparado]="Sí",IF(DATOS_[Check Periodo Ref.]="Dentro",DATOS_[Tot Extrasalarial Eq],FALSE))))),
0)</f>
        <v>0</v>
      </c>
      <c r="AV49" s="106">
        <f t="array" ref="AV49">IFERROR(
AVERAGE(IF(DATOS_[Sexo]=$B49,IF(DATOS_[[AGRUP. VALOR. PTO.]:[AGRUP. VALOR. PTO.]]=$B48,IF(DATOS_[Check Equiparado]="Sí",IF(DATOS_[Check Periodo Ref.]="Dentro",DATOS_[TOTAL Retrib Eq],FALSE))))),
0)</f>
        <v>0</v>
      </c>
    </row>
    <row r="50" spans="1:48" x14ac:dyDescent="0.3">
      <c r="A50" s="53" t="str">
        <f t="shared" ref="A50" si="50">+A49</f>
        <v>[ocultar]</v>
      </c>
      <c r="B50" s="57" t="s">
        <v>163</v>
      </c>
      <c r="C50" s="56">
        <f t="array" ref="C50">SUM(IF($B50=DATOS_[Sexo],
IF($B48=DATOS_[AGRUP. VALOR. PTO.],
IF("Dentro"=DATOS_[Check Periodo Ref.],
1/(COUNTIFS(DATOS_[Sexo],$B50,DATOS_[AGRUP. VALOR. PTO.],$B48,DATOS_[Check Periodo Ref.],"Dentro",DATOS_[id],DATOS_[id]))))))</f>
        <v>0</v>
      </c>
      <c r="D50" s="58">
        <f>COUNTIFS(DATOS_[AGRUP. VALOR. PTO.],$B48,DATOS_[Sexo],$B50,DATOS_[Check Periodo Ref.],"Dentro")</f>
        <v>0</v>
      </c>
      <c r="E50" s="58">
        <f>COUNTIFS(DATOS_[AGRUP. VALOR. PTO.],$B48,DATOS_[Sexo],$B50,DATOS_[Check Periodo Ref.],"Dentro",DATOS_[Check Nº SC Norm],"Sí")</f>
        <v>0</v>
      </c>
      <c r="F50" s="58">
        <f>COUNTIFS(DATOS_[AGRUP. VALOR. PTO.],$B48,DATOS_[Sexo],$B50,DATOS_[Check Periodo Ref.],"Dentro",DATOS_[Check Nº SC Anualiz],"Sí")</f>
        <v>0</v>
      </c>
      <c r="G50" s="58">
        <f>COUNTIFS(DATOS_[AGRUP. VALOR. PTO.],$B48,DATOS_[Sexo],$B50,DATOS_[Check Periodo Ref.],"Dentro",DATOS_[Check Nº SC Norm y Anualiz],"Sí")</f>
        <v>0</v>
      </c>
      <c r="H50" s="58">
        <f>COUNTIFS(DATOS_[AGRUP. VALOR. PTO.],$B48,DATOS_[Sexo],$B50,DATOS_[Check Periodo Ref.],"Dentro",DATOS_[Check Equiparación],"Sí")</f>
        <v>0</v>
      </c>
      <c r="I50" s="100" cm="1">
        <f t="array" ref="I50">IFERROR(
AVERAGE(IF(DATOS_[Sexo]=$B50,IF(DATOS_[[AGRUP. VALOR. PTO.]:[AGRUP. VALOR. PTO.]]=$B48,IF(DATOS_[Check Equiparado]="Sí",IF(DATOS_[Check Periodo Ref.]="Dentro",DATOS_[SALARIO BASE Eq],FALSE))))),
0)</f>
        <v>0</v>
      </c>
      <c r="J50" s="101">
        <f t="array" ref="J50">IFERROR(
(AVERAGE((IF(DATOS_[[Sexo]:[Sexo]]=$B50,IF(DATOS_[[AGRUP. VALOR. PTO.]:[AGRUP. VALOR. PTO.]]=$B48,IF(DATOS_[[Check Periodo Ref.]:[Check Periodo Ref.]]="Dentro",IF(DATOS_[[Check Equiparado]:[Check Equiparado]]="Sí",IF(DATOS!AE$5="Sí",(1/DATOS_[[% anualiz]:[% anualiz]]),1)*IF(DATOS!AE$4="Sí",1/DATOS_[[% normaliz]:[% normaliz]],1)*(DATOS_[Conc.Sal.01])))))))),
0)</f>
        <v>0</v>
      </c>
      <c r="K50" s="101">
        <f t="array" ref="K50">IFERROR(
(AVERAGE((IF(DATOS_[[Sexo]:[Sexo]]=$B50,IF(DATOS_[[AGRUP. VALOR. PTO.]:[AGRUP. VALOR. PTO.]]=$B48,IF(DATOS_[[Check Periodo Ref.]:[Check Periodo Ref.]]="Dentro",IF(DATOS_[[Check Equiparado]:[Check Equiparado]]="Sí",IF(DATOS!AF$5="Sí",(1/DATOS_[[% anualiz]:[% anualiz]]),1)*IF(DATOS!AF$4="Sí",1/DATOS_[[% normaliz]:[% normaliz]],1)*(DATOS_[Conc.Sal.02])))))))),
0)</f>
        <v>0</v>
      </c>
      <c r="L50" s="101">
        <f t="array" ref="L50">IFERROR(
(AVERAGE((IF(DATOS_[[Sexo]:[Sexo]]=$B50,IF(DATOS_[[AGRUP. VALOR. PTO.]:[AGRUP. VALOR. PTO.]]=$B48,IF(DATOS_[[Check Periodo Ref.]:[Check Periodo Ref.]]="Dentro",IF(DATOS_[[Check Equiparado]:[Check Equiparado]]="Sí",IF(DATOS!AG$5="Sí",(1/DATOS_[[% anualiz]:[% anualiz]]),1)*IF(DATOS!AG$4="Sí",1/DATOS_[[% normaliz]:[% normaliz]],1)*(DATOS_[Conc.Sal.03])))))))),
0)</f>
        <v>0</v>
      </c>
      <c r="M50" s="101">
        <f t="array" ref="M50">IFERROR(
(AVERAGE((IF(DATOS_[[Sexo]:[Sexo]]=$B50,IF(DATOS_[[AGRUP. VALOR. PTO.]:[AGRUP. VALOR. PTO.]]=$B48,IF(DATOS_[[Check Periodo Ref.]:[Check Periodo Ref.]]="Dentro",IF(DATOS_[[Check Equiparado]:[Check Equiparado]]="Sí",IF(DATOS!AH$5="Sí",(1/DATOS_[[% anualiz]:[% anualiz]]),1)*IF(DATOS!AH$4="Sí",1/DATOS_[[% normaliz]:[% normaliz]],1)*(DATOS_[Conc.Sal.04])))))))),
0)</f>
        <v>0</v>
      </c>
      <c r="N50" s="101">
        <f t="array" ref="N50">IFERROR(
(AVERAGE((IF(DATOS_[[Sexo]:[Sexo]]=$B50,IF(DATOS_[[AGRUP. VALOR. PTO.]:[AGRUP. VALOR. PTO.]]=$B48,IF(DATOS_[[Check Periodo Ref.]:[Check Periodo Ref.]]="Dentro",IF(DATOS_[[Check Equiparado]:[Check Equiparado]]="Sí",IF(DATOS!AI$5="Sí",(1/DATOS_[[% anualiz]:[% anualiz]]),1)*IF(DATOS!AI$4="Sí",1/DATOS_[[% normaliz]:[% normaliz]],1)*(DATOS_[Conc.Sal.05])))))))),
0)</f>
        <v>0</v>
      </c>
      <c r="O50" s="101">
        <f t="array" ref="O50">IFERROR(
(AVERAGE((IF(DATOS_[[Sexo]:[Sexo]]=$B50,IF(DATOS_[[AGRUP. VALOR. PTO.]:[AGRUP. VALOR. PTO.]]=$B48,IF(DATOS_[[Check Periodo Ref.]:[Check Periodo Ref.]]="Dentro",IF(DATOS_[[Check Equiparado]:[Check Equiparado]]="Sí",IF(DATOS!AJ$5="Sí",(1/DATOS_[[% anualiz]:[% anualiz]]),1)*IF(DATOS!AJ$4="Sí",1/DATOS_[[% normaliz]:[% normaliz]],1)*(DATOS_[Conc.Sal.06])))))))),
0)</f>
        <v>0</v>
      </c>
      <c r="P50" s="101">
        <f t="array" ref="P50">IFERROR(
(AVERAGE((IF(DATOS_[[Sexo]:[Sexo]]=$B50,IF(DATOS_[[AGRUP. VALOR. PTO.]:[AGRUP. VALOR. PTO.]]=$B48,IF(DATOS_[[Check Periodo Ref.]:[Check Periodo Ref.]]="Dentro",IF(DATOS_[[Check Equiparado]:[Check Equiparado]]="Sí",IF(DATOS!AK$5="Sí",(1/DATOS_[[% anualiz]:[% anualiz]]),1)*IF(DATOS!AK$4="Sí",1/DATOS_[[% normaliz]:[% normaliz]],1)*(DATOS_[Conc.Sal.07])))))))),
0)</f>
        <v>0</v>
      </c>
      <c r="Q50" s="101">
        <f t="array" ref="Q50">IFERROR(
(AVERAGE((IF(DATOS_[[Sexo]:[Sexo]]=$B50,IF(DATOS_[[AGRUP. VALOR. PTO.]:[AGRUP. VALOR. PTO.]]=$B48,IF(DATOS_[[Check Periodo Ref.]:[Check Periodo Ref.]]="Dentro",IF(DATOS_[[Check Equiparado]:[Check Equiparado]]="Sí",IF(DATOS!AL$5="Sí",(1/DATOS_[[% anualiz]:[% anualiz]]),1)*IF(DATOS!AL$4="Sí",1/DATOS_[[% normaliz]:[% normaliz]],1)*(DATOS_[Conc.Sal.08])))))))),
0)</f>
        <v>0</v>
      </c>
      <c r="R50" s="101">
        <f t="array" ref="R50">IFERROR(
(AVERAGE((IF(DATOS_[[Sexo]:[Sexo]]=$B50,IF(DATOS_[[AGRUP. VALOR. PTO.]:[AGRUP. VALOR. PTO.]]=$B48,IF(DATOS_[[Check Periodo Ref.]:[Check Periodo Ref.]]="Dentro",IF(DATOS_[[Check Equiparado]:[Check Equiparado]]="Sí",IF(DATOS!AM$5="Sí",(1/DATOS_[[% anualiz]:[% anualiz]]),1)*IF(DATOS!AM$4="Sí",1/DATOS_[[% normaliz]:[% normaliz]],1)*(DATOS_[Conc.Sal.09])))))))),
0)</f>
        <v>0</v>
      </c>
      <c r="S50" s="101">
        <f t="array" ref="S50">IFERROR(
(AVERAGE((IF(DATOS_[[Sexo]:[Sexo]]=$B50,IF(DATOS_[[AGRUP. VALOR. PTO.]:[AGRUP. VALOR. PTO.]]=$B48,IF(DATOS_[[Check Periodo Ref.]:[Check Periodo Ref.]]="Dentro",IF(DATOS_[[Check Equiparado]:[Check Equiparado]]="Sí",IF(DATOS!AN$5="Sí",(1/DATOS_[[% anualiz]:[% anualiz]]),1)*IF(DATOS!AN$4="Sí",1/DATOS_[[% normaliz]:[% normaliz]],1)*(DATOS_[Conc.Sal.10])))))))),
0)</f>
        <v>0</v>
      </c>
      <c r="T50" s="101">
        <f t="array" ref="T50">IFERROR(
(AVERAGE((IF(DATOS_[[Sexo]:[Sexo]]=$B50,IF(DATOS_[[AGRUP. VALOR. PTO.]:[AGRUP. VALOR. PTO.]]=$B48,IF(DATOS_[[Check Periodo Ref.]:[Check Periodo Ref.]]="Dentro",IF(DATOS_[[Check Equiparado]:[Check Equiparado]]="Sí",IF(DATOS!AO$5="Sí",(1/DATOS_[[% anualiz]:[% anualiz]]),1)*IF(DATOS!AO$4="Sí",1/DATOS_[[% normaliz]:[% normaliz]],1)*(DATOS_[Conc.Sal.11])))))))),
0)</f>
        <v>0</v>
      </c>
      <c r="U50" s="101">
        <f t="array" ref="U50">IFERROR(
(AVERAGE((IF(DATOS_[[Sexo]:[Sexo]]=$B50,IF(DATOS_[[AGRUP. VALOR. PTO.]:[AGRUP. VALOR. PTO.]]=$B48,IF(DATOS_[[Check Periodo Ref.]:[Check Periodo Ref.]]="Dentro",IF(DATOS_[[Check Equiparado]:[Check Equiparado]]="Sí",IF(DATOS!AP$5="Sí",(1/DATOS_[[% anualiz]:[% anualiz]]),1)*IF(DATOS!AP$4="Sí",1/DATOS_[[% normaliz]:[% normaliz]],1)*(DATOS_[Conc.Sal.12])))))))),
0)</f>
        <v>0</v>
      </c>
      <c r="V50" s="101">
        <f t="array" ref="V50">IFERROR(
(AVERAGE((IF(DATOS_[[Sexo]:[Sexo]]=$B50,IF(DATOS_[[AGRUP. VALOR. PTO.]:[AGRUP. VALOR. PTO.]]=$B48,IF(DATOS_[[Check Periodo Ref.]:[Check Periodo Ref.]]="Dentro",IF(DATOS_[[Check Equiparado]:[Check Equiparado]]="Sí",IF(DATOS!AQ$5="Sí",(1/DATOS_[[% anualiz]:[% anualiz]]),1)*IF(DATOS!AQ$4="Sí",1/DATOS_[[% normaliz]:[% normaliz]],1)*(DATOS_[Conc.Sal.13])))))))),
0)</f>
        <v>0</v>
      </c>
      <c r="W50" s="101">
        <f t="array" ref="W50">IFERROR(
(AVERAGE((IF(DATOS_[[Sexo]:[Sexo]]=$B50,IF(DATOS_[[AGRUP. VALOR. PTO.]:[AGRUP. VALOR. PTO.]]=$B48,IF(DATOS_[[Check Periodo Ref.]:[Check Periodo Ref.]]="Dentro",IF(DATOS_[[Check Equiparado]:[Check Equiparado]]="Sí",IF(DATOS!AR$5="Sí",(1/DATOS_[[% anualiz]:[% anualiz]]),1)*IF(DATOS!AR$4="Sí",1/DATOS_[[% normaliz]:[% normaliz]],1)*(DATOS_[Conc.Sal.14])))))))),
0)</f>
        <v>0</v>
      </c>
      <c r="X50" s="101">
        <f t="array" ref="X50">IFERROR(
(AVERAGE((IF(DATOS_[[Sexo]:[Sexo]]=$B50,IF(DATOS_[[AGRUP. VALOR. PTO.]:[AGRUP. VALOR. PTO.]]=$B48,IF(DATOS_[[Check Periodo Ref.]:[Check Periodo Ref.]]="Dentro",IF(DATOS_[[Check Equiparado]:[Check Equiparado]]="Sí",IF(DATOS!AS$5="Sí",(1/DATOS_[[% anualiz]:[% anualiz]]),1)*IF(DATOS!AS$4="Sí",1/DATOS_[[% normaliz]:[% normaliz]],1)*(DATOS_[Conc.Sal.15])))))))),
0)</f>
        <v>0</v>
      </c>
      <c r="Y50" s="101">
        <f t="array" ref="Y50">IFERROR(
(AVERAGE((IF(DATOS_[[Sexo]:[Sexo]]=$B50,IF(DATOS_[[AGRUP. VALOR. PTO.]:[AGRUP. VALOR. PTO.]]=$B48,IF(DATOS_[[Check Periodo Ref.]:[Check Periodo Ref.]]="Dentro",IF(DATOS_[[Check Equiparado]:[Check Equiparado]]="Sí",IF(DATOS!AT$5="Sí",(1/DATOS_[[% anualiz]:[% anualiz]]),1)*IF(DATOS!AT$4="Sí",1/DATOS_[[% normaliz]:[% normaliz]],1)*(DATOS_[Conc.Sal.16])))))))),
0)</f>
        <v>0</v>
      </c>
      <c r="Z50" s="101">
        <f t="array" ref="Z50">IFERROR(
(AVERAGE((IF(DATOS_[[Sexo]:[Sexo]]=$B50,IF(DATOS_[[AGRUP. VALOR. PTO.]:[AGRUP. VALOR. PTO.]]=$B48,IF(DATOS_[[Check Periodo Ref.]:[Check Periodo Ref.]]="Dentro",IF(DATOS_[[Check Equiparado]:[Check Equiparado]]="Sí",IF(DATOS!AU$5="Sí",(1/DATOS_[[% anualiz]:[% anualiz]]),1)*IF(DATOS!AU$4="Sí",1/DATOS_[[% normaliz]:[% normaliz]],1)*(DATOS_[Conc.Sal.17])))))))),
0)</f>
        <v>0</v>
      </c>
      <c r="AA50" s="101">
        <f t="array" ref="AA50">IFERROR(
(AVERAGE((IF(DATOS_[[Sexo]:[Sexo]]=$B50,IF(DATOS_[[AGRUP. VALOR. PTO.]:[AGRUP. VALOR. PTO.]]=$B48,IF(DATOS_[[Check Periodo Ref.]:[Check Periodo Ref.]]="Dentro",IF(DATOS_[[Check Equiparado]:[Check Equiparado]]="Sí",IF(DATOS!AV$5="Sí",(1/DATOS_[[% anualiz]:[% anualiz]]),1)*IF(DATOS!AV$4="Sí",1/DATOS_[[% normaliz]:[% normaliz]],1)*(DATOS_[Conc.Sal.18])))))))),
0)</f>
        <v>0</v>
      </c>
      <c r="AB50" s="101">
        <f t="array" ref="AB50">IFERROR(
(AVERAGE((IF(DATOS_[[Sexo]:[Sexo]]=$B50,IF(DATOS_[[AGRUP. VALOR. PTO.]:[AGRUP. VALOR. PTO.]]=$B48,IF(DATOS_[[Check Periodo Ref.]:[Check Periodo Ref.]]="Dentro",IF(DATOS_[[Check Equiparado]:[Check Equiparado]]="Sí",IF(DATOS!AW$5="Sí",(1/DATOS_[[% anualiz]:[% anualiz]]),1)*IF(DATOS!AW$4="Sí",1/DATOS_[[% normaliz]:[% normaliz]],1)*(DATOS_[Conc.Sal.19])))))))),
0)</f>
        <v>0</v>
      </c>
      <c r="AC50" s="101">
        <f t="array" ref="AC50">IFERROR(
(AVERAGE((IF(DATOS_[[Sexo]:[Sexo]]=$B50,IF(DATOS_[[AGRUP. VALOR. PTO.]:[AGRUP. VALOR. PTO.]]=$B48,IF(DATOS_[[Check Periodo Ref.]:[Check Periodo Ref.]]="Dentro",IF(DATOS_[[Check Equiparado]:[Check Equiparado]]="Sí",IF(DATOS!AX$5="Sí",(1/DATOS_[[% anualiz]:[% anualiz]]),1)*IF(DATOS!AX$4="Sí",1/DATOS_[[% normaliz]:[% normaliz]],1)*(DATOS_[Conc.Sal.20])))))))),
0)</f>
        <v>0</v>
      </c>
      <c r="AD50" s="101">
        <f t="array" ref="AD50">IFERROR(
(AVERAGE((IF(DATOS_[[Sexo]:[Sexo]]=$B50,IF(DATOS_[[AGRUP. VALOR. PTO.]:[AGRUP. VALOR. PTO.]]=$B48,IF(DATOS_[[Check Periodo Ref.]:[Check Periodo Ref.]]="Dentro",IF(DATOS_[[Check Equiparado]:[Check Equiparado]]="Sí",IF(DATOS!AY$5="Sí",(1/DATOS_[[% anualiz]:[% anualiz]]),1)*IF(DATOS!AY$4="Sí",1/DATOS_[[% normaliz]:[% normaliz]],1)*(DATOS_[Conc.Sal.21])))))))),
0)</f>
        <v>0</v>
      </c>
      <c r="AE50" s="101">
        <f t="array" ref="AE50">IFERROR(
(AVERAGE((IF(DATOS_[[Sexo]:[Sexo]]=$B50,IF(DATOS_[[AGRUP. VALOR. PTO.]:[AGRUP. VALOR. PTO.]]=$B48,IF(DATOS_[[Check Periodo Ref.]:[Check Periodo Ref.]]="Dentro",IF(DATOS_[[Check Equiparado]:[Check Equiparado]]="Sí",IF(DATOS!AZ$5="Sí",(1/DATOS_[[% anualiz]:[% anualiz]]),1)*IF(DATOS!AZ$4="Sí",1/DATOS_[[% normaliz]:[% normaliz]],1)*(DATOS_[Conc.Sal.22])))))))),
0)</f>
        <v>0</v>
      </c>
      <c r="AF50" s="101">
        <f t="array" ref="AF50">IFERROR(
(AVERAGE((IF(DATOS_[[Sexo]:[Sexo]]=$B50,IF(DATOS_[[AGRUP. VALOR. PTO.]:[AGRUP. VALOR. PTO.]]=$B48,IF(DATOS_[[Check Periodo Ref.]:[Check Periodo Ref.]]="Dentro",IF(DATOS_[[Check Equiparado]:[Check Equiparado]]="Sí",IF(DATOS!BA$5="Sí",(1/DATOS_[[% anualiz]:[% anualiz]]),1)*IF(DATOS!BA$4="Sí",1/DATOS_[[% normaliz]:[% normaliz]],1)*(DATOS_[Conc.Sal.23])))))))),
0)</f>
        <v>0</v>
      </c>
      <c r="AG50" s="101">
        <f t="array" ref="AG50">IFERROR(
(AVERAGE((IF(DATOS_[[Sexo]:[Sexo]]=$B50,IF(DATOS_[[AGRUP. VALOR. PTO.]:[AGRUP. VALOR. PTO.]]=$B48,IF(DATOS_[[Check Periodo Ref.]:[Check Periodo Ref.]]="Dentro",IF(DATOS_[[Check Equiparado]:[Check Equiparado]]="Sí",IF(DATOS!BB$5="Sí",(1/DATOS_[[% anualiz]:[% anualiz]]),1)*IF(DATOS!BB$4="Sí",1/DATOS_[[% normaliz]:[% normaliz]],1)*(DATOS_[Conc.Sal.24])))))))),
0)</f>
        <v>0</v>
      </c>
      <c r="AH50" s="101">
        <f t="array" ref="AH50">IFERROR(
(AVERAGE((IF(DATOS_[[Sexo]:[Sexo]]=$B50,IF(DATOS_[[AGRUP. VALOR. PTO.]:[AGRUP. VALOR. PTO.]]=$B48,IF(DATOS_[[Check Periodo Ref.]:[Check Periodo Ref.]]="Dentro",IF(DATOS_[[Check Equiparado]:[Check Equiparado]]="Sí",IF(DATOS!BC$5="Sí",(1/DATOS_[[% anualiz]:[% anualiz]]),1)*IF(DATOS!BC$4="Sí",1/DATOS_[[% normaliz]:[% normaliz]],1)*(DATOS_[Conc.Sal.25])))))))),
0)</f>
        <v>0</v>
      </c>
      <c r="AI50" s="101">
        <f t="array" ref="AI50">IFERROR(
(AVERAGE((IF(DATOS_[[Sexo]:[Sexo]]=$B50,IF(DATOS_[[AGRUP. VALOR. PTO.]:[AGRUP. VALOR. PTO.]]=$B48,IF(DATOS_[[Check Periodo Ref.]:[Check Periodo Ref.]]="Dentro",IF(DATOS_[[Check Equiparado]:[Check Equiparado]]="Sí",IF(DATOS!BD$5="Sí",(1/DATOS_[[% anualiz]:[% anualiz]]),1)*IF(DATOS!BD$4="Sí",1/DATOS_[[% normaliz]:[% normaliz]],1)*(DATOS_[Conc.Sal.26])))))))),
0)</f>
        <v>0</v>
      </c>
      <c r="AJ50" s="101">
        <f t="array" ref="AJ50">IFERROR(
(AVERAGE((IF(DATOS_[[Sexo]:[Sexo]]=$B50,IF(DATOS_[[AGRUP. VALOR. PTO.]:[AGRUP. VALOR. PTO.]]=$B48,IF(DATOS_[[Check Periodo Ref.]:[Check Periodo Ref.]]="Dentro",IF(DATOS_[[Check Equiparado]:[Check Equiparado]]="Sí",IF(DATOS!BE$5="Sí",(1/DATOS_[[% anualiz]:[% anualiz]]),1)*IF(DATOS!BE$4="Sí",1/DATOS_[[% normaliz]:[% normaliz]],1)*(DATOS_[Conc.Sal.27])))))))),
0)</f>
        <v>0</v>
      </c>
      <c r="AK50" s="101">
        <f t="array" ref="AK50">IFERROR(
(AVERAGE((IF(DATOS_[[Sexo]:[Sexo]]=$B50,IF(DATOS_[[AGRUP. VALOR. PTO.]:[AGRUP. VALOR. PTO.]]=$B48,IF(DATOS_[[Check Periodo Ref.]:[Check Periodo Ref.]]="Dentro",IF(DATOS_[[Check Equiparado]:[Check Equiparado]]="Sí",IF(DATOS!BF$5="Sí",(1/DATOS_[[% anualiz]:[% anualiz]]),1)*IF(DATOS!BF$4="Sí",1/DATOS_[[% normaliz]:[% normaliz]],1)*(DATOS_[Conc.Sal.28])))))))),
0)</f>
        <v>0</v>
      </c>
      <c r="AL50" s="101">
        <f t="array" ref="AL50">IFERROR(
(AVERAGE((IF(DATOS_[[Sexo]:[Sexo]]=$B50,IF(DATOS_[[AGRUP. VALOR. PTO.]:[AGRUP. VALOR. PTO.]]=$B48,IF(DATOS_[[Check Periodo Ref.]:[Check Periodo Ref.]]="Dentro",IF(DATOS_[[Check Equiparado]:[Check Equiparado]]="Sí",IF(DATOS!BG$5="Sí",(1/DATOS_[[% anualiz]:[% anualiz]]),1)*IF(DATOS!BG$4="Sí",1/DATOS_[[% normaliz]:[% normaliz]],1)*(DATOS_[Conc.Sal.29])))))))),
0)</f>
        <v>0</v>
      </c>
      <c r="AM50" s="101">
        <f t="array" ref="AM50">IFERROR(
(AVERAGE((IF(DATOS_[[Sexo]:[Sexo]]=$B50,IF(DATOS_[[AGRUP. VALOR. PTO.]:[AGRUP. VALOR. PTO.]]=$B48,IF(DATOS_[[Check Periodo Ref.]:[Check Periodo Ref.]]="Dentro",IF(DATOS_[[Check Equiparado]:[Check Equiparado]]="Sí",IF(DATOS!BH$5="Sí",(1/DATOS_[[% anualiz]:[% anualiz]]),1)*IF(DATOS!BH$4="Sí",1/DATOS_[[% normaliz]:[% normaliz]],1)*(DATOS_[Conc.Sal.30])))))))),
0)</f>
        <v>0</v>
      </c>
      <c r="AN50" s="102">
        <f t="array" ref="AN50">IFERROR(
AVERAGE(IF(DATOS_[Sexo]=$B50,IF(DATOS_[[AGRUP. VALOR. PTO.]:[AGRUP. VALOR. PTO.]]=$B48,IF(DATOS_[Check Equiparado]="Sí",IF(DATOS_[Check Periodo Ref.]="Dentro",DATOS_[Tot COMPL.SAL Eq],FALSE))))),
0)</f>
        <v>0</v>
      </c>
      <c r="AO50" s="103">
        <f t="array" ref="AO50">IFERROR(
AVERAGE(IF(DATOS_[Sexo]=$B50,IF(DATOS_[[AGRUP. VALOR. PTO.]:[AGRUP. VALOR. PTO.]]=$B48,IF(DATOS_[Check Equiparado]="Sí",IF(DATOS_[Check Periodo Ref.]="Dentro",DATOS_[TOTAL SALARIO Eq],FALSE))))),
0)</f>
        <v>0</v>
      </c>
      <c r="AP50" s="104">
        <f t="array" ref="AP50">IFERROR(
(AVERAGE((IF(DATOS_[[Sexo]:[Sexo]]=$B50,IF(DATOS_[[AGRUP. VALOR. PTO.]:[AGRUP. VALOR. PTO.]]=$B48,IF(DATOS_[[Check Periodo Ref.]:[Check Periodo Ref.]]="Dentro",IF(DATOS_[[Check Equiparado]:[Check Equiparado]]="Sí",IF(DATOS!BI$5="Sí",(1/DATOS_[[% anualiz]:[% anualiz]]),1)*IF(DATOS!BI$4="Sí",1/DATOS_[[% normaliz]:[% normaliz]],1)*(DATOS_[C.Extra.01])))))))),
0)</f>
        <v>0</v>
      </c>
      <c r="AQ50" s="104">
        <f t="array" ref="AQ50">IFERROR(
(AVERAGE((IF(DATOS_[[Sexo]:[Sexo]]=$B50,IF(DATOS_[[AGRUP. VALOR. PTO.]:[AGRUP. VALOR. PTO.]]=$B48,IF(DATOS_[[Check Periodo Ref.]:[Check Periodo Ref.]]="Dentro",IF(DATOS_[[Check Equiparado]:[Check Equiparado]]="Sí",IF(DATOS!BJ$5="Sí",(1/DATOS_[[% anualiz]:[% anualiz]]),1)*IF(DATOS!BJ$4="Sí",1/DATOS_[[% normaliz]:[% normaliz]],1)*(DATOS_[C.Extra.02])))))))),
0)</f>
        <v>0</v>
      </c>
      <c r="AR50" s="104">
        <f t="array" ref="AR50">IFERROR(
(AVERAGE((IF(DATOS_[[Sexo]:[Sexo]]=$B50,IF(DATOS_[[AGRUP. VALOR. PTO.]:[AGRUP. VALOR. PTO.]]=$B48,IF(DATOS_[[Check Periodo Ref.]:[Check Periodo Ref.]]="Dentro",IF(DATOS_[[Check Equiparado]:[Check Equiparado]]="Sí",IF(DATOS!BK$5="Sí",(1/DATOS_[[% anualiz]:[% anualiz]]),1)*IF(DATOS!BK$4="Sí",1/DATOS_[[% normaliz]:[% normaliz]],1)*(DATOS_[C.Extra.03])))))))),
0)</f>
        <v>0</v>
      </c>
      <c r="AS50" s="104">
        <f t="array" ref="AS50">IFERROR(
(AVERAGE((IF(DATOS_[[Sexo]:[Sexo]]=$B50,IF(DATOS_[[AGRUP. VALOR. PTO.]:[AGRUP. VALOR. PTO.]]=$B48,IF(DATOS_[[Check Periodo Ref.]:[Check Periodo Ref.]]="Dentro",IF(DATOS_[[Check Equiparado]:[Check Equiparado]]="Sí",IF(DATOS!BL$5="Sí",(1/DATOS_[[% anualiz]:[% anualiz]]),1)*IF(DATOS!BL$4="Sí",1/DATOS_[[% normaliz]:[% normaliz]],1)*(DATOS_[C.Extra.04])))))))),
0)</f>
        <v>0</v>
      </c>
      <c r="AT50" s="104">
        <f t="array" ref="AT50">IFERROR(
(AVERAGE((IF(DATOS_[[Sexo]:[Sexo]]=$B50,IF(DATOS_[[AGRUP. VALOR. PTO.]:[AGRUP. VALOR. PTO.]]=$B48,IF(DATOS_[[Check Periodo Ref.]:[Check Periodo Ref.]]="Dentro",IF(DATOS_[[Check Equiparado]:[Check Equiparado]]="Sí",IF(DATOS!BM$5="Sí",(1/DATOS_[[% anualiz]:[% anualiz]]),1)*IF(DATOS!BM$4="Sí",1/DATOS_[[% normaliz]:[% normaliz]],1)*(DATOS_[C.Extra.05])))))))),
0)</f>
        <v>0</v>
      </c>
      <c r="AU50" s="105">
        <f t="array" ref="AU50">IFERROR(
AVERAGE(IF(DATOS_[Sexo]=$B50,IF(DATOS_[[AGRUP. VALOR. PTO.]:[AGRUP. VALOR. PTO.]]=$B48,IF(DATOS_[Check Equiparado]="Sí",IF(DATOS_[Check Periodo Ref.]="Dentro",DATOS_[Tot Extrasalarial Eq],FALSE))))),
0)</f>
        <v>0</v>
      </c>
      <c r="AV50" s="106">
        <f t="array" ref="AV50">IFERROR(
AVERAGE(IF(DATOS_[Sexo]=$B50,IF(DATOS_[[AGRUP. VALOR. PTO.]:[AGRUP. VALOR. PTO.]]=$B48,IF(DATOS_[Check Equiparado]="Sí",IF(DATOS_[Check Periodo Ref.]="Dentro",DATOS_[TOTAL Retrib Eq],FALSE))))),
0)</f>
        <v>0</v>
      </c>
    </row>
    <row r="51" spans="1:48" ht="17.25" thickBot="1" x14ac:dyDescent="0.35">
      <c r="A51" s="53" t="str">
        <f t="shared" ref="A51" si="51">+A52</f>
        <v>[ocultar]</v>
      </c>
      <c r="B51" s="62" t="s">
        <v>272</v>
      </c>
      <c r="C51" s="99"/>
      <c r="D51" s="63"/>
      <c r="E51" s="63"/>
      <c r="F51" s="63"/>
      <c r="G51" s="63"/>
      <c r="H51" s="63"/>
      <c r="I51" s="129" t="str">
        <f t="shared" ref="I51:AV51" si="52">IFERROR((I52-I53)/I52,"")</f>
        <v/>
      </c>
      <c r="J51" s="130" t="str">
        <f t="shared" si="52"/>
        <v/>
      </c>
      <c r="K51" s="131" t="str">
        <f t="shared" si="52"/>
        <v/>
      </c>
      <c r="L51" s="131" t="str">
        <f t="shared" si="52"/>
        <v/>
      </c>
      <c r="M51" s="131" t="str">
        <f t="shared" si="52"/>
        <v/>
      </c>
      <c r="N51" s="132" t="str">
        <f t="shared" si="52"/>
        <v/>
      </c>
      <c r="O51" s="133" t="str">
        <f t="shared" si="52"/>
        <v/>
      </c>
      <c r="P51" s="133" t="str">
        <f t="shared" si="52"/>
        <v/>
      </c>
      <c r="Q51" s="133" t="str">
        <f t="shared" si="52"/>
        <v/>
      </c>
      <c r="R51" s="133" t="str">
        <f t="shared" si="52"/>
        <v/>
      </c>
      <c r="S51" s="133" t="str">
        <f t="shared" si="52"/>
        <v/>
      </c>
      <c r="T51" s="133" t="str">
        <f t="shared" si="52"/>
        <v/>
      </c>
      <c r="U51" s="133" t="str">
        <f t="shared" si="52"/>
        <v/>
      </c>
      <c r="V51" s="133" t="str">
        <f t="shared" si="52"/>
        <v/>
      </c>
      <c r="W51" s="133" t="str">
        <f t="shared" si="52"/>
        <v/>
      </c>
      <c r="X51" s="133" t="str">
        <f t="shared" si="52"/>
        <v/>
      </c>
      <c r="Y51" s="133" t="str">
        <f t="shared" si="52"/>
        <v/>
      </c>
      <c r="Z51" s="132" t="str">
        <f t="shared" si="52"/>
        <v/>
      </c>
      <c r="AA51" s="132" t="str">
        <f t="shared" si="52"/>
        <v/>
      </c>
      <c r="AB51" s="132" t="str">
        <f t="shared" si="52"/>
        <v/>
      </c>
      <c r="AC51" s="132" t="str">
        <f t="shared" si="52"/>
        <v/>
      </c>
      <c r="AD51" s="132" t="str">
        <f t="shared" si="52"/>
        <v/>
      </c>
      <c r="AE51" s="132" t="str">
        <f t="shared" si="52"/>
        <v/>
      </c>
      <c r="AF51" s="132" t="str">
        <f t="shared" si="52"/>
        <v/>
      </c>
      <c r="AG51" s="132" t="str">
        <f t="shared" si="52"/>
        <v/>
      </c>
      <c r="AH51" s="132" t="str">
        <f t="shared" si="52"/>
        <v/>
      </c>
      <c r="AI51" s="132" t="str">
        <f t="shared" si="52"/>
        <v/>
      </c>
      <c r="AJ51" s="132" t="str">
        <f t="shared" si="52"/>
        <v/>
      </c>
      <c r="AK51" s="132" t="str">
        <f t="shared" si="52"/>
        <v/>
      </c>
      <c r="AL51" s="132" t="str">
        <f t="shared" si="52"/>
        <v/>
      </c>
      <c r="AM51" s="132" t="str">
        <f t="shared" si="52"/>
        <v/>
      </c>
      <c r="AN51" s="134" t="str">
        <f t="shared" si="52"/>
        <v/>
      </c>
      <c r="AO51" s="138" t="str">
        <f t="shared" si="52"/>
        <v/>
      </c>
      <c r="AP51" s="135" t="str">
        <f t="shared" si="52"/>
        <v/>
      </c>
      <c r="AQ51" s="135" t="str">
        <f t="shared" si="52"/>
        <v/>
      </c>
      <c r="AR51" s="135" t="str">
        <f t="shared" si="52"/>
        <v/>
      </c>
      <c r="AS51" s="135" t="str">
        <f t="shared" si="52"/>
        <v/>
      </c>
      <c r="AT51" s="135" t="str">
        <f t="shared" si="52"/>
        <v/>
      </c>
      <c r="AU51" s="136" t="str">
        <f t="shared" si="52"/>
        <v/>
      </c>
      <c r="AV51" s="137" t="str">
        <f t="shared" si="52"/>
        <v/>
      </c>
    </row>
    <row r="52" spans="1:48" x14ac:dyDescent="0.3">
      <c r="A52" s="53" t="str">
        <f t="shared" ref="A52" si="53">+IF(C52+C53=0,"[ocultar]","")</f>
        <v>[ocultar]</v>
      </c>
      <c r="B52" s="57" t="s">
        <v>162</v>
      </c>
      <c r="C52" s="56">
        <f t="array" ref="C52">SUM(IF($B52=DATOS_[Sexo],
IF($B51=DATOS_[AGRUP. VALOR. PTO.],
IF("Dentro"=DATOS_[Check Periodo Ref.],
1/(COUNTIFS(DATOS_[Sexo],$B52,DATOS_[AGRUP. VALOR. PTO.],$B51,DATOS_[Check Periodo Ref.],"Dentro",DATOS_[id],DATOS_[id]))))))</f>
        <v>0</v>
      </c>
      <c r="D52" s="58">
        <f>COUNTIFS(DATOS_[AGRUP. VALOR. PTO.],$B51,DATOS_[Sexo],$B52,DATOS_[Check Periodo Ref.],"Dentro")</f>
        <v>0</v>
      </c>
      <c r="E52" s="58">
        <f>COUNTIFS(DATOS_[AGRUP. VALOR. PTO.],$B51,DATOS_[Sexo],$B52,DATOS_[Check Periodo Ref.],"Dentro",DATOS_[Check Nº SC Norm],"Sí")</f>
        <v>0</v>
      </c>
      <c r="F52" s="58">
        <f>COUNTIFS(DATOS_[AGRUP. VALOR. PTO.],$B51,DATOS_[Sexo],$B52,DATOS_[Check Periodo Ref.],"Dentro",DATOS_[Check Nº SC Anualiz],"Sí")</f>
        <v>0</v>
      </c>
      <c r="G52" s="58">
        <f>COUNTIFS(DATOS_[AGRUP. VALOR. PTO.],$B51,DATOS_[Sexo],$B52,DATOS_[Check Periodo Ref.],"Dentro",DATOS_[Check Nº SC Norm y Anualiz],"Sí")</f>
        <v>0</v>
      </c>
      <c r="H52" s="58">
        <f>COUNTIFS(DATOS_[AGRUP. VALOR. PTO.],$B51,DATOS_[Sexo],$B52,DATOS_[Check Periodo Ref.],"Dentro",DATOS_[Check Equiparación],"Sí")</f>
        <v>0</v>
      </c>
      <c r="I52" s="100">
        <f t="array" ref="I52">IFERROR(
AVERAGE(IF(DATOS_[Sexo]=$B52,IF(DATOS_[[AGRUP. VALOR. PTO.]:[AGRUP. VALOR. PTO.]]=$B51,IF(DATOS_[Check Equiparado]="Sí",IF(DATOS_[Check Periodo Ref.]="Dentro",DATOS_[SALARIO BASE Eq],FALSE))))),
0)</f>
        <v>0</v>
      </c>
      <c r="J52" s="101">
        <f t="array" ref="J52">IFERROR(
(AVERAGE((IF(DATOS_[[Sexo]:[Sexo]]=$B52,IF(DATOS_[[AGRUP. VALOR. PTO.]:[AGRUP. VALOR. PTO.]]=$B51,IF(DATOS_[[Check Periodo Ref.]:[Check Periodo Ref.]]="Dentro",IF(DATOS_[[Check Equiparado]:[Check Equiparado]]="Sí",IF(DATOS!AE$5="Sí",(1/DATOS_[[% anualiz]:[% anualiz]]),1)*IF(DATOS!AE$4="Sí",1/DATOS_[[% normaliz]:[% normaliz]],1)*(DATOS_[Conc.Sal.01])))))))),
0)</f>
        <v>0</v>
      </c>
      <c r="K52" s="101">
        <f t="array" ref="K52">IFERROR(
(AVERAGE((IF(DATOS_[[Sexo]:[Sexo]]=$B52,IF(DATOS_[[AGRUP. VALOR. PTO.]:[AGRUP. VALOR. PTO.]]=$B51,IF(DATOS_[[Check Periodo Ref.]:[Check Periodo Ref.]]="Dentro",IF(DATOS_[[Check Equiparado]:[Check Equiparado]]="Sí",IF(DATOS!AF$5="Sí",(1/DATOS_[[% anualiz]:[% anualiz]]),1)*IF(DATOS!AF$4="Sí",1/DATOS_[[% normaliz]:[% normaliz]],1)*(DATOS_[Conc.Sal.02])))))))),
0)</f>
        <v>0</v>
      </c>
      <c r="L52" s="101">
        <f t="array" ref="L52">IFERROR(
(AVERAGE((IF(DATOS_[[Sexo]:[Sexo]]=$B52,IF(DATOS_[[AGRUP. VALOR. PTO.]:[AGRUP. VALOR. PTO.]]=$B51,IF(DATOS_[[Check Periodo Ref.]:[Check Periodo Ref.]]="Dentro",IF(DATOS_[[Check Equiparado]:[Check Equiparado]]="Sí",IF(DATOS!AG$5="Sí",(1/DATOS_[[% anualiz]:[% anualiz]]),1)*IF(DATOS!AG$4="Sí",1/DATOS_[[% normaliz]:[% normaliz]],1)*(DATOS_[Conc.Sal.03])))))))),
0)</f>
        <v>0</v>
      </c>
      <c r="M52" s="101">
        <f t="array" ref="M52">IFERROR(
(AVERAGE((IF(DATOS_[[Sexo]:[Sexo]]=$B52,IF(DATOS_[[AGRUP. VALOR. PTO.]:[AGRUP. VALOR. PTO.]]=$B51,IF(DATOS_[[Check Periodo Ref.]:[Check Periodo Ref.]]="Dentro",IF(DATOS_[[Check Equiparado]:[Check Equiparado]]="Sí",IF(DATOS!AH$5="Sí",(1/DATOS_[[% anualiz]:[% anualiz]]),1)*IF(DATOS!AH$4="Sí",1/DATOS_[[% normaliz]:[% normaliz]],1)*(DATOS_[Conc.Sal.04])))))))),
0)</f>
        <v>0</v>
      </c>
      <c r="N52" s="101">
        <f t="array" ref="N52">IFERROR(
(AVERAGE((IF(DATOS_[[Sexo]:[Sexo]]=$B52,IF(DATOS_[[AGRUP. VALOR. PTO.]:[AGRUP. VALOR. PTO.]]=$B51,IF(DATOS_[[Check Periodo Ref.]:[Check Periodo Ref.]]="Dentro",IF(DATOS_[[Check Equiparado]:[Check Equiparado]]="Sí",IF(DATOS!AI$5="Sí",(1/DATOS_[[% anualiz]:[% anualiz]]),1)*IF(DATOS!AI$4="Sí",1/DATOS_[[% normaliz]:[% normaliz]],1)*(DATOS_[Conc.Sal.05])))))))),
0)</f>
        <v>0</v>
      </c>
      <c r="O52" s="101">
        <f t="array" ref="O52">IFERROR(
(AVERAGE((IF(DATOS_[[Sexo]:[Sexo]]=$B52,IF(DATOS_[[AGRUP. VALOR. PTO.]:[AGRUP. VALOR. PTO.]]=$B51,IF(DATOS_[[Check Periodo Ref.]:[Check Periodo Ref.]]="Dentro",IF(DATOS_[[Check Equiparado]:[Check Equiparado]]="Sí",IF(DATOS!AJ$5="Sí",(1/DATOS_[[% anualiz]:[% anualiz]]),1)*IF(DATOS!AJ$4="Sí",1/DATOS_[[% normaliz]:[% normaliz]],1)*(DATOS_[Conc.Sal.06])))))))),
0)</f>
        <v>0</v>
      </c>
      <c r="P52" s="101">
        <f t="array" ref="P52">IFERROR(
(AVERAGE((IF(DATOS_[[Sexo]:[Sexo]]=$B52,IF(DATOS_[[AGRUP. VALOR. PTO.]:[AGRUP. VALOR. PTO.]]=$B51,IF(DATOS_[[Check Periodo Ref.]:[Check Periodo Ref.]]="Dentro",IF(DATOS_[[Check Equiparado]:[Check Equiparado]]="Sí",IF(DATOS!AK$5="Sí",(1/DATOS_[[% anualiz]:[% anualiz]]),1)*IF(DATOS!AK$4="Sí",1/DATOS_[[% normaliz]:[% normaliz]],1)*(DATOS_[Conc.Sal.07])))))))),
0)</f>
        <v>0</v>
      </c>
      <c r="Q52" s="101">
        <f t="array" ref="Q52">IFERROR(
(AVERAGE((IF(DATOS_[[Sexo]:[Sexo]]=$B52,IF(DATOS_[[AGRUP. VALOR. PTO.]:[AGRUP. VALOR. PTO.]]=$B51,IF(DATOS_[[Check Periodo Ref.]:[Check Periodo Ref.]]="Dentro",IF(DATOS_[[Check Equiparado]:[Check Equiparado]]="Sí",IF(DATOS!AL$5="Sí",(1/DATOS_[[% anualiz]:[% anualiz]]),1)*IF(DATOS!AL$4="Sí",1/DATOS_[[% normaliz]:[% normaliz]],1)*(DATOS_[Conc.Sal.08])))))))),
0)</f>
        <v>0</v>
      </c>
      <c r="R52" s="101">
        <f t="array" ref="R52">IFERROR(
(AVERAGE((IF(DATOS_[[Sexo]:[Sexo]]=$B52,IF(DATOS_[[AGRUP. VALOR. PTO.]:[AGRUP. VALOR. PTO.]]=$B51,IF(DATOS_[[Check Periodo Ref.]:[Check Periodo Ref.]]="Dentro",IF(DATOS_[[Check Equiparado]:[Check Equiparado]]="Sí",IF(DATOS!AM$5="Sí",(1/DATOS_[[% anualiz]:[% anualiz]]),1)*IF(DATOS!AM$4="Sí",1/DATOS_[[% normaliz]:[% normaliz]],1)*(DATOS_[Conc.Sal.09])))))))),
0)</f>
        <v>0</v>
      </c>
      <c r="S52" s="101">
        <f t="array" ref="S52">IFERROR(
(AVERAGE((IF(DATOS_[[Sexo]:[Sexo]]=$B52,IF(DATOS_[[AGRUP. VALOR. PTO.]:[AGRUP. VALOR. PTO.]]=$B51,IF(DATOS_[[Check Periodo Ref.]:[Check Periodo Ref.]]="Dentro",IF(DATOS_[[Check Equiparado]:[Check Equiparado]]="Sí",IF(DATOS!AN$5="Sí",(1/DATOS_[[% anualiz]:[% anualiz]]),1)*IF(DATOS!AN$4="Sí",1/DATOS_[[% normaliz]:[% normaliz]],1)*(DATOS_[Conc.Sal.10])))))))),
0)</f>
        <v>0</v>
      </c>
      <c r="T52" s="101">
        <f t="array" ref="T52">IFERROR(
(AVERAGE((IF(DATOS_[[Sexo]:[Sexo]]=$B52,IF(DATOS_[[AGRUP. VALOR. PTO.]:[AGRUP. VALOR. PTO.]]=$B51,IF(DATOS_[[Check Periodo Ref.]:[Check Periodo Ref.]]="Dentro",IF(DATOS_[[Check Equiparado]:[Check Equiparado]]="Sí",IF(DATOS!AO$5="Sí",(1/DATOS_[[% anualiz]:[% anualiz]]),1)*IF(DATOS!AO$4="Sí",1/DATOS_[[% normaliz]:[% normaliz]],1)*(DATOS_[Conc.Sal.11])))))))),
0)</f>
        <v>0</v>
      </c>
      <c r="U52" s="101">
        <f t="array" ref="U52">IFERROR(
(AVERAGE((IF(DATOS_[[Sexo]:[Sexo]]=$B52,IF(DATOS_[[AGRUP. VALOR. PTO.]:[AGRUP. VALOR. PTO.]]=$B51,IF(DATOS_[[Check Periodo Ref.]:[Check Periodo Ref.]]="Dentro",IF(DATOS_[[Check Equiparado]:[Check Equiparado]]="Sí",IF(DATOS!AP$5="Sí",(1/DATOS_[[% anualiz]:[% anualiz]]),1)*IF(DATOS!AP$4="Sí",1/DATOS_[[% normaliz]:[% normaliz]],1)*(DATOS_[Conc.Sal.12])))))))),
0)</f>
        <v>0</v>
      </c>
      <c r="V52" s="101">
        <f t="array" ref="V52">IFERROR(
(AVERAGE((IF(DATOS_[[Sexo]:[Sexo]]=$B52,IF(DATOS_[[AGRUP. VALOR. PTO.]:[AGRUP. VALOR. PTO.]]=$B51,IF(DATOS_[[Check Periodo Ref.]:[Check Periodo Ref.]]="Dentro",IF(DATOS_[[Check Equiparado]:[Check Equiparado]]="Sí",IF(DATOS!AQ$5="Sí",(1/DATOS_[[% anualiz]:[% anualiz]]),1)*IF(DATOS!AQ$4="Sí",1/DATOS_[[% normaliz]:[% normaliz]],1)*(DATOS_[Conc.Sal.13])))))))),
0)</f>
        <v>0</v>
      </c>
      <c r="W52" s="101">
        <f t="array" ref="W52">IFERROR(
(AVERAGE((IF(DATOS_[[Sexo]:[Sexo]]=$B52,IF(DATOS_[[AGRUP. VALOR. PTO.]:[AGRUP. VALOR. PTO.]]=$B51,IF(DATOS_[[Check Periodo Ref.]:[Check Periodo Ref.]]="Dentro",IF(DATOS_[[Check Equiparado]:[Check Equiparado]]="Sí",IF(DATOS!AR$5="Sí",(1/DATOS_[[% anualiz]:[% anualiz]]),1)*IF(DATOS!AR$4="Sí",1/DATOS_[[% normaliz]:[% normaliz]],1)*(DATOS_[Conc.Sal.14])))))))),
0)</f>
        <v>0</v>
      </c>
      <c r="X52" s="101">
        <f t="array" ref="X52">IFERROR(
(AVERAGE((IF(DATOS_[[Sexo]:[Sexo]]=$B52,IF(DATOS_[[AGRUP. VALOR. PTO.]:[AGRUP. VALOR. PTO.]]=$B51,IF(DATOS_[[Check Periodo Ref.]:[Check Periodo Ref.]]="Dentro",IF(DATOS_[[Check Equiparado]:[Check Equiparado]]="Sí",IF(DATOS!AS$5="Sí",(1/DATOS_[[% anualiz]:[% anualiz]]),1)*IF(DATOS!AS$4="Sí",1/DATOS_[[% normaliz]:[% normaliz]],1)*(DATOS_[Conc.Sal.15])))))))),
0)</f>
        <v>0</v>
      </c>
      <c r="Y52" s="101">
        <f t="array" ref="Y52">IFERROR(
(AVERAGE((IF(DATOS_[[Sexo]:[Sexo]]=$B52,IF(DATOS_[[AGRUP. VALOR. PTO.]:[AGRUP. VALOR. PTO.]]=$B51,IF(DATOS_[[Check Periodo Ref.]:[Check Periodo Ref.]]="Dentro",IF(DATOS_[[Check Equiparado]:[Check Equiparado]]="Sí",IF(DATOS!AT$5="Sí",(1/DATOS_[[% anualiz]:[% anualiz]]),1)*IF(DATOS!AT$4="Sí",1/DATOS_[[% normaliz]:[% normaliz]],1)*(DATOS_[Conc.Sal.16])))))))),
0)</f>
        <v>0</v>
      </c>
      <c r="Z52" s="101">
        <f t="array" ref="Z52">IFERROR(
(AVERAGE((IF(DATOS_[[Sexo]:[Sexo]]=$B52,IF(DATOS_[[AGRUP. VALOR. PTO.]:[AGRUP. VALOR. PTO.]]=$B51,IF(DATOS_[[Check Periodo Ref.]:[Check Periodo Ref.]]="Dentro",IF(DATOS_[[Check Equiparado]:[Check Equiparado]]="Sí",IF(DATOS!AU$5="Sí",(1/DATOS_[[% anualiz]:[% anualiz]]),1)*IF(DATOS!AU$4="Sí",1/DATOS_[[% normaliz]:[% normaliz]],1)*(DATOS_[Conc.Sal.17])))))))),
0)</f>
        <v>0</v>
      </c>
      <c r="AA52" s="101">
        <f t="array" ref="AA52">IFERROR(
(AVERAGE((IF(DATOS_[[Sexo]:[Sexo]]=$B52,IF(DATOS_[[AGRUP. VALOR. PTO.]:[AGRUP. VALOR. PTO.]]=$B51,IF(DATOS_[[Check Periodo Ref.]:[Check Periodo Ref.]]="Dentro",IF(DATOS_[[Check Equiparado]:[Check Equiparado]]="Sí",IF(DATOS!AV$5="Sí",(1/DATOS_[[% anualiz]:[% anualiz]]),1)*IF(DATOS!AV$4="Sí",1/DATOS_[[% normaliz]:[% normaliz]],1)*(DATOS_[Conc.Sal.18])))))))),
0)</f>
        <v>0</v>
      </c>
      <c r="AB52" s="101">
        <f t="array" ref="AB52">IFERROR(
(AVERAGE((IF(DATOS_[[Sexo]:[Sexo]]=$B52,IF(DATOS_[[AGRUP. VALOR. PTO.]:[AGRUP. VALOR. PTO.]]=$B51,IF(DATOS_[[Check Periodo Ref.]:[Check Periodo Ref.]]="Dentro",IF(DATOS_[[Check Equiparado]:[Check Equiparado]]="Sí",IF(DATOS!AW$5="Sí",(1/DATOS_[[% anualiz]:[% anualiz]]),1)*IF(DATOS!AW$4="Sí",1/DATOS_[[% normaliz]:[% normaliz]],1)*(DATOS_[Conc.Sal.19])))))))),
0)</f>
        <v>0</v>
      </c>
      <c r="AC52" s="101">
        <f t="array" ref="AC52">IFERROR(
(AVERAGE((IF(DATOS_[[Sexo]:[Sexo]]=$B52,IF(DATOS_[[AGRUP. VALOR. PTO.]:[AGRUP. VALOR. PTO.]]=$B51,IF(DATOS_[[Check Periodo Ref.]:[Check Periodo Ref.]]="Dentro",IF(DATOS_[[Check Equiparado]:[Check Equiparado]]="Sí",IF(DATOS!AX$5="Sí",(1/DATOS_[[% anualiz]:[% anualiz]]),1)*IF(DATOS!AX$4="Sí",1/DATOS_[[% normaliz]:[% normaliz]],1)*(DATOS_[Conc.Sal.20])))))))),
0)</f>
        <v>0</v>
      </c>
      <c r="AD52" s="101">
        <f t="array" ref="AD52">IFERROR(
(AVERAGE((IF(DATOS_[[Sexo]:[Sexo]]=$B52,IF(DATOS_[[AGRUP. VALOR. PTO.]:[AGRUP. VALOR. PTO.]]=$B51,IF(DATOS_[[Check Periodo Ref.]:[Check Periodo Ref.]]="Dentro",IF(DATOS_[[Check Equiparado]:[Check Equiparado]]="Sí",IF(DATOS!AY$5="Sí",(1/DATOS_[[% anualiz]:[% anualiz]]),1)*IF(DATOS!AY$4="Sí",1/DATOS_[[% normaliz]:[% normaliz]],1)*(DATOS_[Conc.Sal.21])))))))),
0)</f>
        <v>0</v>
      </c>
      <c r="AE52" s="101">
        <f t="array" ref="AE52">IFERROR(
(AVERAGE((IF(DATOS_[[Sexo]:[Sexo]]=$B52,IF(DATOS_[[AGRUP. VALOR. PTO.]:[AGRUP. VALOR. PTO.]]=$B51,IF(DATOS_[[Check Periodo Ref.]:[Check Periodo Ref.]]="Dentro",IF(DATOS_[[Check Equiparado]:[Check Equiparado]]="Sí",IF(DATOS!AZ$5="Sí",(1/DATOS_[[% anualiz]:[% anualiz]]),1)*IF(DATOS!AZ$4="Sí",1/DATOS_[[% normaliz]:[% normaliz]],1)*(DATOS_[Conc.Sal.22])))))))),
0)</f>
        <v>0</v>
      </c>
      <c r="AF52" s="101">
        <f t="array" ref="AF52">IFERROR(
(AVERAGE((IF(DATOS_[[Sexo]:[Sexo]]=$B52,IF(DATOS_[[AGRUP. VALOR. PTO.]:[AGRUP. VALOR. PTO.]]=$B51,IF(DATOS_[[Check Periodo Ref.]:[Check Periodo Ref.]]="Dentro",IF(DATOS_[[Check Equiparado]:[Check Equiparado]]="Sí",IF(DATOS!BA$5="Sí",(1/DATOS_[[% anualiz]:[% anualiz]]),1)*IF(DATOS!BA$4="Sí",1/DATOS_[[% normaliz]:[% normaliz]],1)*(DATOS_[Conc.Sal.23])))))))),
0)</f>
        <v>0</v>
      </c>
      <c r="AG52" s="101">
        <f t="array" ref="AG52">IFERROR(
(AVERAGE((IF(DATOS_[[Sexo]:[Sexo]]=$B52,IF(DATOS_[[AGRUP. VALOR. PTO.]:[AGRUP. VALOR. PTO.]]=$B51,IF(DATOS_[[Check Periodo Ref.]:[Check Periodo Ref.]]="Dentro",IF(DATOS_[[Check Equiparado]:[Check Equiparado]]="Sí",IF(DATOS!BB$5="Sí",(1/DATOS_[[% anualiz]:[% anualiz]]),1)*IF(DATOS!BB$4="Sí",1/DATOS_[[% normaliz]:[% normaliz]],1)*(DATOS_[Conc.Sal.24])))))))),
0)</f>
        <v>0</v>
      </c>
      <c r="AH52" s="101">
        <f t="array" ref="AH52">IFERROR(
(AVERAGE((IF(DATOS_[[Sexo]:[Sexo]]=$B52,IF(DATOS_[[AGRUP. VALOR. PTO.]:[AGRUP. VALOR. PTO.]]=$B51,IF(DATOS_[[Check Periodo Ref.]:[Check Periodo Ref.]]="Dentro",IF(DATOS_[[Check Equiparado]:[Check Equiparado]]="Sí",IF(DATOS!BC$5="Sí",(1/DATOS_[[% anualiz]:[% anualiz]]),1)*IF(DATOS!BC$4="Sí",1/DATOS_[[% normaliz]:[% normaliz]],1)*(DATOS_[Conc.Sal.25])))))))),
0)</f>
        <v>0</v>
      </c>
      <c r="AI52" s="101">
        <f t="array" ref="AI52">IFERROR(
(AVERAGE((IF(DATOS_[[Sexo]:[Sexo]]=$B52,IF(DATOS_[[AGRUP. VALOR. PTO.]:[AGRUP. VALOR. PTO.]]=$B51,IF(DATOS_[[Check Periodo Ref.]:[Check Periodo Ref.]]="Dentro",IF(DATOS_[[Check Equiparado]:[Check Equiparado]]="Sí",IF(DATOS!BD$5="Sí",(1/DATOS_[[% anualiz]:[% anualiz]]),1)*IF(DATOS!BD$4="Sí",1/DATOS_[[% normaliz]:[% normaliz]],1)*(DATOS_[Conc.Sal.26])))))))),
0)</f>
        <v>0</v>
      </c>
      <c r="AJ52" s="101">
        <f t="array" ref="AJ52">IFERROR(
(AVERAGE((IF(DATOS_[[Sexo]:[Sexo]]=$B52,IF(DATOS_[[AGRUP. VALOR. PTO.]:[AGRUP. VALOR. PTO.]]=$B51,IF(DATOS_[[Check Periodo Ref.]:[Check Periodo Ref.]]="Dentro",IF(DATOS_[[Check Equiparado]:[Check Equiparado]]="Sí",IF(DATOS!BE$5="Sí",(1/DATOS_[[% anualiz]:[% anualiz]]),1)*IF(DATOS!BE$4="Sí",1/DATOS_[[% normaliz]:[% normaliz]],1)*(DATOS_[Conc.Sal.27])))))))),
0)</f>
        <v>0</v>
      </c>
      <c r="AK52" s="101">
        <f t="array" ref="AK52">IFERROR(
(AVERAGE((IF(DATOS_[[Sexo]:[Sexo]]=$B52,IF(DATOS_[[AGRUP. VALOR. PTO.]:[AGRUP. VALOR. PTO.]]=$B51,IF(DATOS_[[Check Periodo Ref.]:[Check Periodo Ref.]]="Dentro",IF(DATOS_[[Check Equiparado]:[Check Equiparado]]="Sí",IF(DATOS!BF$5="Sí",(1/DATOS_[[% anualiz]:[% anualiz]]),1)*IF(DATOS!BF$4="Sí",1/DATOS_[[% normaliz]:[% normaliz]],1)*(DATOS_[Conc.Sal.28])))))))),
0)</f>
        <v>0</v>
      </c>
      <c r="AL52" s="101">
        <f t="array" ref="AL52">IFERROR(
(AVERAGE((IF(DATOS_[[Sexo]:[Sexo]]=$B52,IF(DATOS_[[AGRUP. VALOR. PTO.]:[AGRUP. VALOR. PTO.]]=$B51,IF(DATOS_[[Check Periodo Ref.]:[Check Periodo Ref.]]="Dentro",IF(DATOS_[[Check Equiparado]:[Check Equiparado]]="Sí",IF(DATOS!BG$5="Sí",(1/DATOS_[[% anualiz]:[% anualiz]]),1)*IF(DATOS!BG$4="Sí",1/DATOS_[[% normaliz]:[% normaliz]],1)*(DATOS_[Conc.Sal.29])))))))),
0)</f>
        <v>0</v>
      </c>
      <c r="AM52" s="101">
        <f t="array" ref="AM52">IFERROR(
(AVERAGE((IF(DATOS_[[Sexo]:[Sexo]]=$B52,IF(DATOS_[[AGRUP. VALOR. PTO.]:[AGRUP. VALOR. PTO.]]=$B51,IF(DATOS_[[Check Periodo Ref.]:[Check Periodo Ref.]]="Dentro",IF(DATOS_[[Check Equiparado]:[Check Equiparado]]="Sí",IF(DATOS!BH$5="Sí",(1/DATOS_[[% anualiz]:[% anualiz]]),1)*IF(DATOS!BH$4="Sí",1/DATOS_[[% normaliz]:[% normaliz]],1)*(DATOS_[Conc.Sal.30])))))))),
0)</f>
        <v>0</v>
      </c>
      <c r="AN52" s="102">
        <f t="array" ref="AN52">IFERROR(
AVERAGE(IF(DATOS_[Sexo]=$B52,IF(DATOS_[[AGRUP. VALOR. PTO.]:[AGRUP. VALOR. PTO.]]=$B51,IF(DATOS_[Check Equiparado]="Sí",IF(DATOS_[Check Periodo Ref.]="Dentro",DATOS_[Tot COMPL.SAL Eq],FALSE))))),
0)</f>
        <v>0</v>
      </c>
      <c r="AO52" s="103">
        <f t="array" ref="AO52">IFERROR(
AVERAGE(IF(DATOS_[Sexo]=$B52,IF(DATOS_[[AGRUP. VALOR. PTO.]:[AGRUP. VALOR. PTO.]]=$B51,IF(DATOS_[Check Equiparado]="Sí",IF(DATOS_[Check Periodo Ref.]="Dentro",DATOS_[TOTAL SALARIO Eq],FALSE))))),
0)</f>
        <v>0</v>
      </c>
      <c r="AP52" s="104">
        <f t="array" ref="AP52">IFERROR(
(AVERAGE((IF(DATOS_[[Sexo]:[Sexo]]=$B52,IF(DATOS_[[AGRUP. VALOR. PTO.]:[AGRUP. VALOR. PTO.]]=$B51,IF(DATOS_[[Check Periodo Ref.]:[Check Periodo Ref.]]="Dentro",IF(DATOS_[[Check Equiparado]:[Check Equiparado]]="Sí",IF(DATOS!BI$5="Sí",(1/DATOS_[[% anualiz]:[% anualiz]]),1)*IF(DATOS!BI$4="Sí",1/DATOS_[[% normaliz]:[% normaliz]],1)*(DATOS_[C.Extra.01])))))))),
0)</f>
        <v>0</v>
      </c>
      <c r="AQ52" s="104">
        <f t="array" ref="AQ52">IFERROR(
(AVERAGE((IF(DATOS_[[Sexo]:[Sexo]]=$B52,IF(DATOS_[[AGRUP. VALOR. PTO.]:[AGRUP. VALOR. PTO.]]=$B51,IF(DATOS_[[Check Periodo Ref.]:[Check Periodo Ref.]]="Dentro",IF(DATOS_[[Check Equiparado]:[Check Equiparado]]="Sí",IF(DATOS!BJ$5="Sí",(1/DATOS_[[% anualiz]:[% anualiz]]),1)*IF(DATOS!BJ$4="Sí",1/DATOS_[[% normaliz]:[% normaliz]],1)*(DATOS_[C.Extra.02])))))))),
0)</f>
        <v>0</v>
      </c>
      <c r="AR52" s="104">
        <f t="array" ref="AR52">IFERROR(
(AVERAGE((IF(DATOS_[[Sexo]:[Sexo]]=$B52,IF(DATOS_[[AGRUP. VALOR. PTO.]:[AGRUP. VALOR. PTO.]]=$B51,IF(DATOS_[[Check Periodo Ref.]:[Check Periodo Ref.]]="Dentro",IF(DATOS_[[Check Equiparado]:[Check Equiparado]]="Sí",IF(DATOS!BK$5="Sí",(1/DATOS_[[% anualiz]:[% anualiz]]),1)*IF(DATOS!BK$4="Sí",1/DATOS_[[% normaliz]:[% normaliz]],1)*(DATOS_[C.Extra.03])))))))),
0)</f>
        <v>0</v>
      </c>
      <c r="AS52" s="104">
        <f t="array" ref="AS52">IFERROR(
(AVERAGE((IF(DATOS_[[Sexo]:[Sexo]]=$B52,IF(DATOS_[[AGRUP. VALOR. PTO.]:[AGRUP. VALOR. PTO.]]=$B51,IF(DATOS_[[Check Periodo Ref.]:[Check Periodo Ref.]]="Dentro",IF(DATOS_[[Check Equiparado]:[Check Equiparado]]="Sí",IF(DATOS!BL$5="Sí",(1/DATOS_[[% anualiz]:[% anualiz]]),1)*IF(DATOS!BL$4="Sí",1/DATOS_[[% normaliz]:[% normaliz]],1)*(DATOS_[C.Extra.04])))))))),
0)</f>
        <v>0</v>
      </c>
      <c r="AT52" s="104">
        <f t="array" ref="AT52">IFERROR(
(AVERAGE((IF(DATOS_[[Sexo]:[Sexo]]=$B52,IF(DATOS_[[AGRUP. VALOR. PTO.]:[AGRUP. VALOR. PTO.]]=$B51,IF(DATOS_[[Check Periodo Ref.]:[Check Periodo Ref.]]="Dentro",IF(DATOS_[[Check Equiparado]:[Check Equiparado]]="Sí",IF(DATOS!BM$5="Sí",(1/DATOS_[[% anualiz]:[% anualiz]]),1)*IF(DATOS!BM$4="Sí",1/DATOS_[[% normaliz]:[% normaliz]],1)*(DATOS_[C.Extra.05])))))))),
0)</f>
        <v>0</v>
      </c>
      <c r="AU52" s="105">
        <f t="array" ref="AU52">IFERROR(
AVERAGE(IF(DATOS_[Sexo]=$B52,IF(DATOS_[[AGRUP. VALOR. PTO.]:[AGRUP. VALOR. PTO.]]=$B51,IF(DATOS_[Check Equiparado]="Sí",IF(DATOS_[Check Periodo Ref.]="Dentro",DATOS_[Tot Extrasalarial Eq],FALSE))))),
0)</f>
        <v>0</v>
      </c>
      <c r="AV52" s="106">
        <f t="array" ref="AV52">IFERROR(
AVERAGE(IF(DATOS_[Sexo]=$B52,IF(DATOS_[[AGRUP. VALOR. PTO.]:[AGRUP. VALOR. PTO.]]=$B51,IF(DATOS_[Check Equiparado]="Sí",IF(DATOS_[Check Periodo Ref.]="Dentro",DATOS_[TOTAL Retrib Eq],FALSE))))),
0)</f>
        <v>0</v>
      </c>
    </row>
    <row r="53" spans="1:48" x14ac:dyDescent="0.3">
      <c r="A53" s="53" t="str">
        <f t="shared" ref="A53" si="54">+A52</f>
        <v>[ocultar]</v>
      </c>
      <c r="B53" s="57" t="s">
        <v>163</v>
      </c>
      <c r="C53" s="56">
        <f t="array" ref="C53">SUM(IF($B53=DATOS_[Sexo],
IF($B51=DATOS_[AGRUP. VALOR. PTO.],
IF("Dentro"=DATOS_[Check Periodo Ref.],
1/(COUNTIFS(DATOS_[Sexo],$B53,DATOS_[AGRUP. VALOR. PTO.],$B51,DATOS_[Check Periodo Ref.],"Dentro",DATOS_[id],DATOS_[id]))))))</f>
        <v>0</v>
      </c>
      <c r="D53" s="58">
        <f>COUNTIFS(DATOS_[AGRUP. VALOR. PTO.],$B51,DATOS_[Sexo],$B53,DATOS_[Check Periodo Ref.],"Dentro")</f>
        <v>0</v>
      </c>
      <c r="E53" s="58">
        <f>COUNTIFS(DATOS_[AGRUP. VALOR. PTO.],$B51,DATOS_[Sexo],$B53,DATOS_[Check Periodo Ref.],"Dentro",DATOS_[Check Nº SC Norm],"Sí")</f>
        <v>0</v>
      </c>
      <c r="F53" s="58">
        <f>COUNTIFS(DATOS_[AGRUP. VALOR. PTO.],$B51,DATOS_[Sexo],$B53,DATOS_[Check Periodo Ref.],"Dentro",DATOS_[Check Nº SC Anualiz],"Sí")</f>
        <v>0</v>
      </c>
      <c r="G53" s="58">
        <f>COUNTIFS(DATOS_[AGRUP. VALOR. PTO.],$B51,DATOS_[Sexo],$B53,DATOS_[Check Periodo Ref.],"Dentro",DATOS_[Check Nº SC Norm y Anualiz],"Sí")</f>
        <v>0</v>
      </c>
      <c r="H53" s="58">
        <f>COUNTIFS(DATOS_[AGRUP. VALOR. PTO.],$B51,DATOS_[Sexo],$B53,DATOS_[Check Periodo Ref.],"Dentro",DATOS_[Check Equiparación],"Sí")</f>
        <v>0</v>
      </c>
      <c r="I53" s="100" cm="1">
        <f t="array" ref="I53">IFERROR(
AVERAGE(IF(DATOS_[Sexo]=$B53,IF(DATOS_[[AGRUP. VALOR. PTO.]:[AGRUP. VALOR. PTO.]]=$B51,IF(DATOS_[Check Equiparado]="Sí",IF(DATOS_[Check Periodo Ref.]="Dentro",DATOS_[SALARIO BASE Eq],FALSE))))),
0)</f>
        <v>0</v>
      </c>
      <c r="J53" s="101">
        <f t="array" ref="J53">IFERROR(
(AVERAGE((IF(DATOS_[[Sexo]:[Sexo]]=$B53,IF(DATOS_[[AGRUP. VALOR. PTO.]:[AGRUP. VALOR. PTO.]]=$B51,IF(DATOS_[[Check Periodo Ref.]:[Check Periodo Ref.]]="Dentro",IF(DATOS_[[Check Equiparado]:[Check Equiparado]]="Sí",IF(DATOS!AE$5="Sí",(1/DATOS_[[% anualiz]:[% anualiz]]),1)*IF(DATOS!AE$4="Sí",1/DATOS_[[% normaliz]:[% normaliz]],1)*(DATOS_[Conc.Sal.01])))))))),
0)</f>
        <v>0</v>
      </c>
      <c r="K53" s="101">
        <f t="array" ref="K53">IFERROR(
(AVERAGE((IF(DATOS_[[Sexo]:[Sexo]]=$B53,IF(DATOS_[[AGRUP. VALOR. PTO.]:[AGRUP. VALOR. PTO.]]=$B51,IF(DATOS_[[Check Periodo Ref.]:[Check Periodo Ref.]]="Dentro",IF(DATOS_[[Check Equiparado]:[Check Equiparado]]="Sí",IF(DATOS!AF$5="Sí",(1/DATOS_[[% anualiz]:[% anualiz]]),1)*IF(DATOS!AF$4="Sí",1/DATOS_[[% normaliz]:[% normaliz]],1)*(DATOS_[Conc.Sal.02])))))))),
0)</f>
        <v>0</v>
      </c>
      <c r="L53" s="101">
        <f t="array" ref="L53">IFERROR(
(AVERAGE((IF(DATOS_[[Sexo]:[Sexo]]=$B53,IF(DATOS_[[AGRUP. VALOR. PTO.]:[AGRUP. VALOR. PTO.]]=$B51,IF(DATOS_[[Check Periodo Ref.]:[Check Periodo Ref.]]="Dentro",IF(DATOS_[[Check Equiparado]:[Check Equiparado]]="Sí",IF(DATOS!AG$5="Sí",(1/DATOS_[[% anualiz]:[% anualiz]]),1)*IF(DATOS!AG$4="Sí",1/DATOS_[[% normaliz]:[% normaliz]],1)*(DATOS_[Conc.Sal.03])))))))),
0)</f>
        <v>0</v>
      </c>
      <c r="M53" s="101">
        <f t="array" ref="M53">IFERROR(
(AVERAGE((IF(DATOS_[[Sexo]:[Sexo]]=$B53,IF(DATOS_[[AGRUP. VALOR. PTO.]:[AGRUP. VALOR. PTO.]]=$B51,IF(DATOS_[[Check Periodo Ref.]:[Check Periodo Ref.]]="Dentro",IF(DATOS_[[Check Equiparado]:[Check Equiparado]]="Sí",IF(DATOS!AH$5="Sí",(1/DATOS_[[% anualiz]:[% anualiz]]),1)*IF(DATOS!AH$4="Sí",1/DATOS_[[% normaliz]:[% normaliz]],1)*(DATOS_[Conc.Sal.04])))))))),
0)</f>
        <v>0</v>
      </c>
      <c r="N53" s="101">
        <f t="array" ref="N53">IFERROR(
(AVERAGE((IF(DATOS_[[Sexo]:[Sexo]]=$B53,IF(DATOS_[[AGRUP. VALOR. PTO.]:[AGRUP. VALOR. PTO.]]=$B51,IF(DATOS_[[Check Periodo Ref.]:[Check Periodo Ref.]]="Dentro",IF(DATOS_[[Check Equiparado]:[Check Equiparado]]="Sí",IF(DATOS!AI$5="Sí",(1/DATOS_[[% anualiz]:[% anualiz]]),1)*IF(DATOS!AI$4="Sí",1/DATOS_[[% normaliz]:[% normaliz]],1)*(DATOS_[Conc.Sal.05])))))))),
0)</f>
        <v>0</v>
      </c>
      <c r="O53" s="101">
        <f t="array" ref="O53">IFERROR(
(AVERAGE((IF(DATOS_[[Sexo]:[Sexo]]=$B53,IF(DATOS_[[AGRUP. VALOR. PTO.]:[AGRUP. VALOR. PTO.]]=$B51,IF(DATOS_[[Check Periodo Ref.]:[Check Periodo Ref.]]="Dentro",IF(DATOS_[[Check Equiparado]:[Check Equiparado]]="Sí",IF(DATOS!AJ$5="Sí",(1/DATOS_[[% anualiz]:[% anualiz]]),1)*IF(DATOS!AJ$4="Sí",1/DATOS_[[% normaliz]:[% normaliz]],1)*(DATOS_[Conc.Sal.06])))))))),
0)</f>
        <v>0</v>
      </c>
      <c r="P53" s="101">
        <f t="array" ref="P53">IFERROR(
(AVERAGE((IF(DATOS_[[Sexo]:[Sexo]]=$B53,IF(DATOS_[[AGRUP. VALOR. PTO.]:[AGRUP. VALOR. PTO.]]=$B51,IF(DATOS_[[Check Periodo Ref.]:[Check Periodo Ref.]]="Dentro",IF(DATOS_[[Check Equiparado]:[Check Equiparado]]="Sí",IF(DATOS!AK$5="Sí",(1/DATOS_[[% anualiz]:[% anualiz]]),1)*IF(DATOS!AK$4="Sí",1/DATOS_[[% normaliz]:[% normaliz]],1)*(DATOS_[Conc.Sal.07])))))))),
0)</f>
        <v>0</v>
      </c>
      <c r="Q53" s="101">
        <f t="array" ref="Q53">IFERROR(
(AVERAGE((IF(DATOS_[[Sexo]:[Sexo]]=$B53,IF(DATOS_[[AGRUP. VALOR. PTO.]:[AGRUP. VALOR. PTO.]]=$B51,IF(DATOS_[[Check Periodo Ref.]:[Check Periodo Ref.]]="Dentro",IF(DATOS_[[Check Equiparado]:[Check Equiparado]]="Sí",IF(DATOS!AL$5="Sí",(1/DATOS_[[% anualiz]:[% anualiz]]),1)*IF(DATOS!AL$4="Sí",1/DATOS_[[% normaliz]:[% normaliz]],1)*(DATOS_[Conc.Sal.08])))))))),
0)</f>
        <v>0</v>
      </c>
      <c r="R53" s="101">
        <f t="array" ref="R53">IFERROR(
(AVERAGE((IF(DATOS_[[Sexo]:[Sexo]]=$B53,IF(DATOS_[[AGRUP. VALOR. PTO.]:[AGRUP. VALOR. PTO.]]=$B51,IF(DATOS_[[Check Periodo Ref.]:[Check Periodo Ref.]]="Dentro",IF(DATOS_[[Check Equiparado]:[Check Equiparado]]="Sí",IF(DATOS!AM$5="Sí",(1/DATOS_[[% anualiz]:[% anualiz]]),1)*IF(DATOS!AM$4="Sí",1/DATOS_[[% normaliz]:[% normaliz]],1)*(DATOS_[Conc.Sal.09])))))))),
0)</f>
        <v>0</v>
      </c>
      <c r="S53" s="101">
        <f t="array" ref="S53">IFERROR(
(AVERAGE((IF(DATOS_[[Sexo]:[Sexo]]=$B53,IF(DATOS_[[AGRUP. VALOR. PTO.]:[AGRUP. VALOR. PTO.]]=$B51,IF(DATOS_[[Check Periodo Ref.]:[Check Periodo Ref.]]="Dentro",IF(DATOS_[[Check Equiparado]:[Check Equiparado]]="Sí",IF(DATOS!AN$5="Sí",(1/DATOS_[[% anualiz]:[% anualiz]]),1)*IF(DATOS!AN$4="Sí",1/DATOS_[[% normaliz]:[% normaliz]],1)*(DATOS_[Conc.Sal.10])))))))),
0)</f>
        <v>0</v>
      </c>
      <c r="T53" s="101">
        <f t="array" ref="T53">IFERROR(
(AVERAGE((IF(DATOS_[[Sexo]:[Sexo]]=$B53,IF(DATOS_[[AGRUP. VALOR. PTO.]:[AGRUP. VALOR. PTO.]]=$B51,IF(DATOS_[[Check Periodo Ref.]:[Check Periodo Ref.]]="Dentro",IF(DATOS_[[Check Equiparado]:[Check Equiparado]]="Sí",IF(DATOS!AO$5="Sí",(1/DATOS_[[% anualiz]:[% anualiz]]),1)*IF(DATOS!AO$4="Sí",1/DATOS_[[% normaliz]:[% normaliz]],1)*(DATOS_[Conc.Sal.11])))))))),
0)</f>
        <v>0</v>
      </c>
      <c r="U53" s="101">
        <f t="array" ref="U53">IFERROR(
(AVERAGE((IF(DATOS_[[Sexo]:[Sexo]]=$B53,IF(DATOS_[[AGRUP. VALOR. PTO.]:[AGRUP. VALOR. PTO.]]=$B51,IF(DATOS_[[Check Periodo Ref.]:[Check Periodo Ref.]]="Dentro",IF(DATOS_[[Check Equiparado]:[Check Equiparado]]="Sí",IF(DATOS!AP$5="Sí",(1/DATOS_[[% anualiz]:[% anualiz]]),1)*IF(DATOS!AP$4="Sí",1/DATOS_[[% normaliz]:[% normaliz]],1)*(DATOS_[Conc.Sal.12])))))))),
0)</f>
        <v>0</v>
      </c>
      <c r="V53" s="101">
        <f t="array" ref="V53">IFERROR(
(AVERAGE((IF(DATOS_[[Sexo]:[Sexo]]=$B53,IF(DATOS_[[AGRUP. VALOR. PTO.]:[AGRUP. VALOR. PTO.]]=$B51,IF(DATOS_[[Check Periodo Ref.]:[Check Periodo Ref.]]="Dentro",IF(DATOS_[[Check Equiparado]:[Check Equiparado]]="Sí",IF(DATOS!AQ$5="Sí",(1/DATOS_[[% anualiz]:[% anualiz]]),1)*IF(DATOS!AQ$4="Sí",1/DATOS_[[% normaliz]:[% normaliz]],1)*(DATOS_[Conc.Sal.13])))))))),
0)</f>
        <v>0</v>
      </c>
      <c r="W53" s="101">
        <f t="array" ref="W53">IFERROR(
(AVERAGE((IF(DATOS_[[Sexo]:[Sexo]]=$B53,IF(DATOS_[[AGRUP. VALOR. PTO.]:[AGRUP. VALOR. PTO.]]=$B51,IF(DATOS_[[Check Periodo Ref.]:[Check Periodo Ref.]]="Dentro",IF(DATOS_[[Check Equiparado]:[Check Equiparado]]="Sí",IF(DATOS!AR$5="Sí",(1/DATOS_[[% anualiz]:[% anualiz]]),1)*IF(DATOS!AR$4="Sí",1/DATOS_[[% normaliz]:[% normaliz]],1)*(DATOS_[Conc.Sal.14])))))))),
0)</f>
        <v>0</v>
      </c>
      <c r="X53" s="101">
        <f t="array" ref="X53">IFERROR(
(AVERAGE((IF(DATOS_[[Sexo]:[Sexo]]=$B53,IF(DATOS_[[AGRUP. VALOR. PTO.]:[AGRUP. VALOR. PTO.]]=$B51,IF(DATOS_[[Check Periodo Ref.]:[Check Periodo Ref.]]="Dentro",IF(DATOS_[[Check Equiparado]:[Check Equiparado]]="Sí",IF(DATOS!AS$5="Sí",(1/DATOS_[[% anualiz]:[% anualiz]]),1)*IF(DATOS!AS$4="Sí",1/DATOS_[[% normaliz]:[% normaliz]],1)*(DATOS_[Conc.Sal.15])))))))),
0)</f>
        <v>0</v>
      </c>
      <c r="Y53" s="101">
        <f t="array" ref="Y53">IFERROR(
(AVERAGE((IF(DATOS_[[Sexo]:[Sexo]]=$B53,IF(DATOS_[[AGRUP. VALOR. PTO.]:[AGRUP. VALOR. PTO.]]=$B51,IF(DATOS_[[Check Periodo Ref.]:[Check Periodo Ref.]]="Dentro",IF(DATOS_[[Check Equiparado]:[Check Equiparado]]="Sí",IF(DATOS!AT$5="Sí",(1/DATOS_[[% anualiz]:[% anualiz]]),1)*IF(DATOS!AT$4="Sí",1/DATOS_[[% normaliz]:[% normaliz]],1)*(DATOS_[Conc.Sal.16])))))))),
0)</f>
        <v>0</v>
      </c>
      <c r="Z53" s="101">
        <f t="array" ref="Z53">IFERROR(
(AVERAGE((IF(DATOS_[[Sexo]:[Sexo]]=$B53,IF(DATOS_[[AGRUP. VALOR. PTO.]:[AGRUP. VALOR. PTO.]]=$B51,IF(DATOS_[[Check Periodo Ref.]:[Check Periodo Ref.]]="Dentro",IF(DATOS_[[Check Equiparado]:[Check Equiparado]]="Sí",IF(DATOS!AU$5="Sí",(1/DATOS_[[% anualiz]:[% anualiz]]),1)*IF(DATOS!AU$4="Sí",1/DATOS_[[% normaliz]:[% normaliz]],1)*(DATOS_[Conc.Sal.17])))))))),
0)</f>
        <v>0</v>
      </c>
      <c r="AA53" s="101">
        <f t="array" ref="AA53">IFERROR(
(AVERAGE((IF(DATOS_[[Sexo]:[Sexo]]=$B53,IF(DATOS_[[AGRUP. VALOR. PTO.]:[AGRUP. VALOR. PTO.]]=$B51,IF(DATOS_[[Check Periodo Ref.]:[Check Periodo Ref.]]="Dentro",IF(DATOS_[[Check Equiparado]:[Check Equiparado]]="Sí",IF(DATOS!AV$5="Sí",(1/DATOS_[[% anualiz]:[% anualiz]]),1)*IF(DATOS!AV$4="Sí",1/DATOS_[[% normaliz]:[% normaliz]],1)*(DATOS_[Conc.Sal.18])))))))),
0)</f>
        <v>0</v>
      </c>
      <c r="AB53" s="101">
        <f t="array" ref="AB53">IFERROR(
(AVERAGE((IF(DATOS_[[Sexo]:[Sexo]]=$B53,IF(DATOS_[[AGRUP. VALOR. PTO.]:[AGRUP. VALOR. PTO.]]=$B51,IF(DATOS_[[Check Periodo Ref.]:[Check Periodo Ref.]]="Dentro",IF(DATOS_[[Check Equiparado]:[Check Equiparado]]="Sí",IF(DATOS!AW$5="Sí",(1/DATOS_[[% anualiz]:[% anualiz]]),1)*IF(DATOS!AW$4="Sí",1/DATOS_[[% normaliz]:[% normaliz]],1)*(DATOS_[Conc.Sal.19])))))))),
0)</f>
        <v>0</v>
      </c>
      <c r="AC53" s="101">
        <f t="array" ref="AC53">IFERROR(
(AVERAGE((IF(DATOS_[[Sexo]:[Sexo]]=$B53,IF(DATOS_[[AGRUP. VALOR. PTO.]:[AGRUP. VALOR. PTO.]]=$B51,IF(DATOS_[[Check Periodo Ref.]:[Check Periodo Ref.]]="Dentro",IF(DATOS_[[Check Equiparado]:[Check Equiparado]]="Sí",IF(DATOS!AX$5="Sí",(1/DATOS_[[% anualiz]:[% anualiz]]),1)*IF(DATOS!AX$4="Sí",1/DATOS_[[% normaliz]:[% normaliz]],1)*(DATOS_[Conc.Sal.20])))))))),
0)</f>
        <v>0</v>
      </c>
      <c r="AD53" s="101">
        <f t="array" ref="AD53">IFERROR(
(AVERAGE((IF(DATOS_[[Sexo]:[Sexo]]=$B53,IF(DATOS_[[AGRUP. VALOR. PTO.]:[AGRUP. VALOR. PTO.]]=$B51,IF(DATOS_[[Check Periodo Ref.]:[Check Periodo Ref.]]="Dentro",IF(DATOS_[[Check Equiparado]:[Check Equiparado]]="Sí",IF(DATOS!AY$5="Sí",(1/DATOS_[[% anualiz]:[% anualiz]]),1)*IF(DATOS!AY$4="Sí",1/DATOS_[[% normaliz]:[% normaliz]],1)*(DATOS_[Conc.Sal.21])))))))),
0)</f>
        <v>0</v>
      </c>
      <c r="AE53" s="101">
        <f t="array" ref="AE53">IFERROR(
(AVERAGE((IF(DATOS_[[Sexo]:[Sexo]]=$B53,IF(DATOS_[[AGRUP. VALOR. PTO.]:[AGRUP. VALOR. PTO.]]=$B51,IF(DATOS_[[Check Periodo Ref.]:[Check Periodo Ref.]]="Dentro",IF(DATOS_[[Check Equiparado]:[Check Equiparado]]="Sí",IF(DATOS!AZ$5="Sí",(1/DATOS_[[% anualiz]:[% anualiz]]),1)*IF(DATOS!AZ$4="Sí",1/DATOS_[[% normaliz]:[% normaliz]],1)*(DATOS_[Conc.Sal.22])))))))),
0)</f>
        <v>0</v>
      </c>
      <c r="AF53" s="101">
        <f t="array" ref="AF53">IFERROR(
(AVERAGE((IF(DATOS_[[Sexo]:[Sexo]]=$B53,IF(DATOS_[[AGRUP. VALOR. PTO.]:[AGRUP. VALOR. PTO.]]=$B51,IF(DATOS_[[Check Periodo Ref.]:[Check Periodo Ref.]]="Dentro",IF(DATOS_[[Check Equiparado]:[Check Equiparado]]="Sí",IF(DATOS!BA$5="Sí",(1/DATOS_[[% anualiz]:[% anualiz]]),1)*IF(DATOS!BA$4="Sí",1/DATOS_[[% normaliz]:[% normaliz]],1)*(DATOS_[Conc.Sal.23])))))))),
0)</f>
        <v>0</v>
      </c>
      <c r="AG53" s="101">
        <f t="array" ref="AG53">IFERROR(
(AVERAGE((IF(DATOS_[[Sexo]:[Sexo]]=$B53,IF(DATOS_[[AGRUP. VALOR. PTO.]:[AGRUP. VALOR. PTO.]]=$B51,IF(DATOS_[[Check Periodo Ref.]:[Check Periodo Ref.]]="Dentro",IF(DATOS_[[Check Equiparado]:[Check Equiparado]]="Sí",IF(DATOS!BB$5="Sí",(1/DATOS_[[% anualiz]:[% anualiz]]),1)*IF(DATOS!BB$4="Sí",1/DATOS_[[% normaliz]:[% normaliz]],1)*(DATOS_[Conc.Sal.24])))))))),
0)</f>
        <v>0</v>
      </c>
      <c r="AH53" s="101">
        <f t="array" ref="AH53">IFERROR(
(AVERAGE((IF(DATOS_[[Sexo]:[Sexo]]=$B53,IF(DATOS_[[AGRUP. VALOR. PTO.]:[AGRUP. VALOR. PTO.]]=$B51,IF(DATOS_[[Check Periodo Ref.]:[Check Periodo Ref.]]="Dentro",IF(DATOS_[[Check Equiparado]:[Check Equiparado]]="Sí",IF(DATOS!BC$5="Sí",(1/DATOS_[[% anualiz]:[% anualiz]]),1)*IF(DATOS!BC$4="Sí",1/DATOS_[[% normaliz]:[% normaliz]],1)*(DATOS_[Conc.Sal.25])))))))),
0)</f>
        <v>0</v>
      </c>
      <c r="AI53" s="101">
        <f t="array" ref="AI53">IFERROR(
(AVERAGE((IF(DATOS_[[Sexo]:[Sexo]]=$B53,IF(DATOS_[[AGRUP. VALOR. PTO.]:[AGRUP. VALOR. PTO.]]=$B51,IF(DATOS_[[Check Periodo Ref.]:[Check Periodo Ref.]]="Dentro",IF(DATOS_[[Check Equiparado]:[Check Equiparado]]="Sí",IF(DATOS!BD$5="Sí",(1/DATOS_[[% anualiz]:[% anualiz]]),1)*IF(DATOS!BD$4="Sí",1/DATOS_[[% normaliz]:[% normaliz]],1)*(DATOS_[Conc.Sal.26])))))))),
0)</f>
        <v>0</v>
      </c>
      <c r="AJ53" s="101">
        <f t="array" ref="AJ53">IFERROR(
(AVERAGE((IF(DATOS_[[Sexo]:[Sexo]]=$B53,IF(DATOS_[[AGRUP. VALOR. PTO.]:[AGRUP. VALOR. PTO.]]=$B51,IF(DATOS_[[Check Periodo Ref.]:[Check Periodo Ref.]]="Dentro",IF(DATOS_[[Check Equiparado]:[Check Equiparado]]="Sí",IF(DATOS!BE$5="Sí",(1/DATOS_[[% anualiz]:[% anualiz]]),1)*IF(DATOS!BE$4="Sí",1/DATOS_[[% normaliz]:[% normaliz]],1)*(DATOS_[Conc.Sal.27])))))))),
0)</f>
        <v>0</v>
      </c>
      <c r="AK53" s="101">
        <f t="array" ref="AK53">IFERROR(
(AVERAGE((IF(DATOS_[[Sexo]:[Sexo]]=$B53,IF(DATOS_[[AGRUP. VALOR. PTO.]:[AGRUP. VALOR. PTO.]]=$B51,IF(DATOS_[[Check Periodo Ref.]:[Check Periodo Ref.]]="Dentro",IF(DATOS_[[Check Equiparado]:[Check Equiparado]]="Sí",IF(DATOS!BF$5="Sí",(1/DATOS_[[% anualiz]:[% anualiz]]),1)*IF(DATOS!BF$4="Sí",1/DATOS_[[% normaliz]:[% normaliz]],1)*(DATOS_[Conc.Sal.28])))))))),
0)</f>
        <v>0</v>
      </c>
      <c r="AL53" s="101">
        <f t="array" ref="AL53">IFERROR(
(AVERAGE((IF(DATOS_[[Sexo]:[Sexo]]=$B53,IF(DATOS_[[AGRUP. VALOR. PTO.]:[AGRUP. VALOR. PTO.]]=$B51,IF(DATOS_[[Check Periodo Ref.]:[Check Periodo Ref.]]="Dentro",IF(DATOS_[[Check Equiparado]:[Check Equiparado]]="Sí",IF(DATOS!BG$5="Sí",(1/DATOS_[[% anualiz]:[% anualiz]]),1)*IF(DATOS!BG$4="Sí",1/DATOS_[[% normaliz]:[% normaliz]],1)*(DATOS_[Conc.Sal.29])))))))),
0)</f>
        <v>0</v>
      </c>
      <c r="AM53" s="101">
        <f t="array" ref="AM53">IFERROR(
(AVERAGE((IF(DATOS_[[Sexo]:[Sexo]]=$B53,IF(DATOS_[[AGRUP. VALOR. PTO.]:[AGRUP. VALOR. PTO.]]=$B51,IF(DATOS_[[Check Periodo Ref.]:[Check Periodo Ref.]]="Dentro",IF(DATOS_[[Check Equiparado]:[Check Equiparado]]="Sí",IF(DATOS!BH$5="Sí",(1/DATOS_[[% anualiz]:[% anualiz]]),1)*IF(DATOS!BH$4="Sí",1/DATOS_[[% normaliz]:[% normaliz]],1)*(DATOS_[Conc.Sal.30])))))))),
0)</f>
        <v>0</v>
      </c>
      <c r="AN53" s="102">
        <f t="array" ref="AN53">IFERROR(
AVERAGE(IF(DATOS_[Sexo]=$B53,IF(DATOS_[[AGRUP. VALOR. PTO.]:[AGRUP. VALOR. PTO.]]=$B51,IF(DATOS_[Check Equiparado]="Sí",IF(DATOS_[Check Periodo Ref.]="Dentro",DATOS_[Tot COMPL.SAL Eq],FALSE))))),
0)</f>
        <v>0</v>
      </c>
      <c r="AO53" s="103">
        <f t="array" ref="AO53">IFERROR(
AVERAGE(IF(DATOS_[Sexo]=$B53,IF(DATOS_[[AGRUP. VALOR. PTO.]:[AGRUP. VALOR. PTO.]]=$B51,IF(DATOS_[Check Equiparado]="Sí",IF(DATOS_[Check Periodo Ref.]="Dentro",DATOS_[TOTAL SALARIO Eq],FALSE))))),
0)</f>
        <v>0</v>
      </c>
      <c r="AP53" s="104">
        <f t="array" ref="AP53">IFERROR(
(AVERAGE((IF(DATOS_[[Sexo]:[Sexo]]=$B53,IF(DATOS_[[AGRUP. VALOR. PTO.]:[AGRUP. VALOR. PTO.]]=$B51,IF(DATOS_[[Check Periodo Ref.]:[Check Periodo Ref.]]="Dentro",IF(DATOS_[[Check Equiparado]:[Check Equiparado]]="Sí",IF(DATOS!BI$5="Sí",(1/DATOS_[[% anualiz]:[% anualiz]]),1)*IF(DATOS!BI$4="Sí",1/DATOS_[[% normaliz]:[% normaliz]],1)*(DATOS_[C.Extra.01])))))))),
0)</f>
        <v>0</v>
      </c>
      <c r="AQ53" s="104">
        <f t="array" ref="AQ53">IFERROR(
(AVERAGE((IF(DATOS_[[Sexo]:[Sexo]]=$B53,IF(DATOS_[[AGRUP. VALOR. PTO.]:[AGRUP. VALOR. PTO.]]=$B51,IF(DATOS_[[Check Periodo Ref.]:[Check Periodo Ref.]]="Dentro",IF(DATOS_[[Check Equiparado]:[Check Equiparado]]="Sí",IF(DATOS!BJ$5="Sí",(1/DATOS_[[% anualiz]:[% anualiz]]),1)*IF(DATOS!BJ$4="Sí",1/DATOS_[[% normaliz]:[% normaliz]],1)*(DATOS_[C.Extra.02])))))))),
0)</f>
        <v>0</v>
      </c>
      <c r="AR53" s="104">
        <f t="array" ref="AR53">IFERROR(
(AVERAGE((IF(DATOS_[[Sexo]:[Sexo]]=$B53,IF(DATOS_[[AGRUP. VALOR. PTO.]:[AGRUP. VALOR. PTO.]]=$B51,IF(DATOS_[[Check Periodo Ref.]:[Check Periodo Ref.]]="Dentro",IF(DATOS_[[Check Equiparado]:[Check Equiparado]]="Sí",IF(DATOS!BK$5="Sí",(1/DATOS_[[% anualiz]:[% anualiz]]),1)*IF(DATOS!BK$4="Sí",1/DATOS_[[% normaliz]:[% normaliz]],1)*(DATOS_[C.Extra.03])))))))),
0)</f>
        <v>0</v>
      </c>
      <c r="AS53" s="104">
        <f t="array" ref="AS53">IFERROR(
(AVERAGE((IF(DATOS_[[Sexo]:[Sexo]]=$B53,IF(DATOS_[[AGRUP. VALOR. PTO.]:[AGRUP. VALOR. PTO.]]=$B51,IF(DATOS_[[Check Periodo Ref.]:[Check Periodo Ref.]]="Dentro",IF(DATOS_[[Check Equiparado]:[Check Equiparado]]="Sí",IF(DATOS!BL$5="Sí",(1/DATOS_[[% anualiz]:[% anualiz]]),1)*IF(DATOS!BL$4="Sí",1/DATOS_[[% normaliz]:[% normaliz]],1)*(DATOS_[C.Extra.04])))))))),
0)</f>
        <v>0</v>
      </c>
      <c r="AT53" s="104">
        <f t="array" ref="AT53">IFERROR(
(AVERAGE((IF(DATOS_[[Sexo]:[Sexo]]=$B53,IF(DATOS_[[AGRUP. VALOR. PTO.]:[AGRUP. VALOR. PTO.]]=$B51,IF(DATOS_[[Check Periodo Ref.]:[Check Periodo Ref.]]="Dentro",IF(DATOS_[[Check Equiparado]:[Check Equiparado]]="Sí",IF(DATOS!BM$5="Sí",(1/DATOS_[[% anualiz]:[% anualiz]]),1)*IF(DATOS!BM$4="Sí",1/DATOS_[[% normaliz]:[% normaliz]],1)*(DATOS_[C.Extra.05])))))))),
0)</f>
        <v>0</v>
      </c>
      <c r="AU53" s="105">
        <f t="array" ref="AU53">IFERROR(
AVERAGE(IF(DATOS_[Sexo]=$B53,IF(DATOS_[[AGRUP. VALOR. PTO.]:[AGRUP. VALOR. PTO.]]=$B51,IF(DATOS_[Check Equiparado]="Sí",IF(DATOS_[Check Periodo Ref.]="Dentro",DATOS_[Tot Extrasalarial Eq],FALSE))))),
0)</f>
        <v>0</v>
      </c>
      <c r="AV53" s="106">
        <f t="array" ref="AV53">IFERROR(
AVERAGE(IF(DATOS_[Sexo]=$B53,IF(DATOS_[[AGRUP. VALOR. PTO.]:[AGRUP. VALOR. PTO.]]=$B51,IF(DATOS_[Check Equiparado]="Sí",IF(DATOS_[Check Periodo Ref.]="Dentro",DATOS_[TOTAL Retrib Eq],FALSE))))),
0)</f>
        <v>0</v>
      </c>
    </row>
    <row r="54" spans="1:48" ht="17.25" thickBot="1" x14ac:dyDescent="0.35">
      <c r="A54" s="53" t="str">
        <f t="shared" ref="A54" si="55">+A55</f>
        <v>[ocultar]</v>
      </c>
      <c r="B54" s="62" t="s">
        <v>273</v>
      </c>
      <c r="C54" s="99"/>
      <c r="D54" s="63"/>
      <c r="E54" s="63"/>
      <c r="F54" s="63"/>
      <c r="G54" s="63"/>
      <c r="H54" s="63"/>
      <c r="I54" s="129" t="str">
        <f t="shared" ref="I54:AV54" si="56">IFERROR((I55-I56)/I55,"")</f>
        <v/>
      </c>
      <c r="J54" s="130" t="str">
        <f t="shared" si="56"/>
        <v/>
      </c>
      <c r="K54" s="131" t="str">
        <f t="shared" si="56"/>
        <v/>
      </c>
      <c r="L54" s="131" t="str">
        <f t="shared" si="56"/>
        <v/>
      </c>
      <c r="M54" s="131" t="str">
        <f t="shared" si="56"/>
        <v/>
      </c>
      <c r="N54" s="132" t="str">
        <f t="shared" si="56"/>
        <v/>
      </c>
      <c r="O54" s="133" t="str">
        <f t="shared" si="56"/>
        <v/>
      </c>
      <c r="P54" s="133" t="str">
        <f t="shared" si="56"/>
        <v/>
      </c>
      <c r="Q54" s="133" t="str">
        <f t="shared" si="56"/>
        <v/>
      </c>
      <c r="R54" s="133" t="str">
        <f t="shared" si="56"/>
        <v/>
      </c>
      <c r="S54" s="133" t="str">
        <f t="shared" si="56"/>
        <v/>
      </c>
      <c r="T54" s="133" t="str">
        <f t="shared" si="56"/>
        <v/>
      </c>
      <c r="U54" s="133" t="str">
        <f t="shared" si="56"/>
        <v/>
      </c>
      <c r="V54" s="133" t="str">
        <f t="shared" si="56"/>
        <v/>
      </c>
      <c r="W54" s="133" t="str">
        <f t="shared" si="56"/>
        <v/>
      </c>
      <c r="X54" s="133" t="str">
        <f t="shared" si="56"/>
        <v/>
      </c>
      <c r="Y54" s="133" t="str">
        <f t="shared" si="56"/>
        <v/>
      </c>
      <c r="Z54" s="132" t="str">
        <f t="shared" si="56"/>
        <v/>
      </c>
      <c r="AA54" s="132" t="str">
        <f t="shared" si="56"/>
        <v/>
      </c>
      <c r="AB54" s="132" t="str">
        <f t="shared" si="56"/>
        <v/>
      </c>
      <c r="AC54" s="132" t="str">
        <f t="shared" si="56"/>
        <v/>
      </c>
      <c r="AD54" s="132" t="str">
        <f t="shared" si="56"/>
        <v/>
      </c>
      <c r="AE54" s="132" t="str">
        <f t="shared" si="56"/>
        <v/>
      </c>
      <c r="AF54" s="132" t="str">
        <f t="shared" si="56"/>
        <v/>
      </c>
      <c r="AG54" s="132" t="str">
        <f t="shared" si="56"/>
        <v/>
      </c>
      <c r="AH54" s="132" t="str">
        <f t="shared" si="56"/>
        <v/>
      </c>
      <c r="AI54" s="132" t="str">
        <f t="shared" si="56"/>
        <v/>
      </c>
      <c r="AJ54" s="132" t="str">
        <f t="shared" si="56"/>
        <v/>
      </c>
      <c r="AK54" s="132" t="str">
        <f t="shared" si="56"/>
        <v/>
      </c>
      <c r="AL54" s="132" t="str">
        <f t="shared" si="56"/>
        <v/>
      </c>
      <c r="AM54" s="132" t="str">
        <f t="shared" si="56"/>
        <v/>
      </c>
      <c r="AN54" s="134" t="str">
        <f t="shared" si="56"/>
        <v/>
      </c>
      <c r="AO54" s="138" t="str">
        <f t="shared" si="56"/>
        <v/>
      </c>
      <c r="AP54" s="135" t="str">
        <f t="shared" si="56"/>
        <v/>
      </c>
      <c r="AQ54" s="135" t="str">
        <f t="shared" si="56"/>
        <v/>
      </c>
      <c r="AR54" s="135" t="str">
        <f t="shared" si="56"/>
        <v/>
      </c>
      <c r="AS54" s="135" t="str">
        <f t="shared" si="56"/>
        <v/>
      </c>
      <c r="AT54" s="135" t="str">
        <f t="shared" si="56"/>
        <v/>
      </c>
      <c r="AU54" s="136" t="str">
        <f t="shared" si="56"/>
        <v/>
      </c>
      <c r="AV54" s="137" t="str">
        <f t="shared" si="56"/>
        <v/>
      </c>
    </row>
    <row r="55" spans="1:48" x14ac:dyDescent="0.3">
      <c r="A55" s="53" t="str">
        <f t="shared" ref="A55" si="57">+IF(C55+C56=0,"[ocultar]","")</f>
        <v>[ocultar]</v>
      </c>
      <c r="B55" s="57" t="s">
        <v>162</v>
      </c>
      <c r="C55" s="56">
        <f t="array" ref="C55">SUM(IF($B55=DATOS_[Sexo],
IF($B54=DATOS_[AGRUP. VALOR. PTO.],
IF("Dentro"=DATOS_[Check Periodo Ref.],
1/(COUNTIFS(DATOS_[Sexo],$B55,DATOS_[AGRUP. VALOR. PTO.],$B54,DATOS_[Check Periodo Ref.],"Dentro",DATOS_[id],DATOS_[id]))))))</f>
        <v>0</v>
      </c>
      <c r="D55" s="58">
        <f>COUNTIFS(DATOS_[AGRUP. VALOR. PTO.],$B54,DATOS_[Sexo],$B55,DATOS_[Check Periodo Ref.],"Dentro")</f>
        <v>0</v>
      </c>
      <c r="E55" s="58">
        <f>COUNTIFS(DATOS_[AGRUP. VALOR. PTO.],$B54,DATOS_[Sexo],$B55,DATOS_[Check Periodo Ref.],"Dentro",DATOS_[Check Nº SC Norm],"Sí")</f>
        <v>0</v>
      </c>
      <c r="F55" s="58">
        <f>COUNTIFS(DATOS_[AGRUP. VALOR. PTO.],$B54,DATOS_[Sexo],$B55,DATOS_[Check Periodo Ref.],"Dentro",DATOS_[Check Nº SC Anualiz],"Sí")</f>
        <v>0</v>
      </c>
      <c r="G55" s="58">
        <f>COUNTIFS(DATOS_[AGRUP. VALOR. PTO.],$B54,DATOS_[Sexo],$B55,DATOS_[Check Periodo Ref.],"Dentro",DATOS_[Check Nº SC Norm y Anualiz],"Sí")</f>
        <v>0</v>
      </c>
      <c r="H55" s="58">
        <f>COUNTIFS(DATOS_[AGRUP. VALOR. PTO.],$B54,DATOS_[Sexo],$B55,DATOS_[Check Periodo Ref.],"Dentro",DATOS_[Check Equiparación],"Sí")</f>
        <v>0</v>
      </c>
      <c r="I55" s="100">
        <f t="array" ref="I55">IFERROR(
AVERAGE(IF(DATOS_[Sexo]=$B55,IF(DATOS_[[AGRUP. VALOR. PTO.]:[AGRUP. VALOR. PTO.]]=$B54,IF(DATOS_[Check Equiparado]="Sí",IF(DATOS_[Check Periodo Ref.]="Dentro",DATOS_[SALARIO BASE Eq],FALSE))))),
0)</f>
        <v>0</v>
      </c>
      <c r="J55" s="101">
        <f t="array" ref="J55">IFERROR(
(AVERAGE((IF(DATOS_[[Sexo]:[Sexo]]=$B55,IF(DATOS_[[AGRUP. VALOR. PTO.]:[AGRUP. VALOR. PTO.]]=$B54,IF(DATOS_[[Check Periodo Ref.]:[Check Periodo Ref.]]="Dentro",IF(DATOS_[[Check Equiparado]:[Check Equiparado]]="Sí",IF(DATOS!AE$5="Sí",(1/DATOS_[[% anualiz]:[% anualiz]]),1)*IF(DATOS!AE$4="Sí",1/DATOS_[[% normaliz]:[% normaliz]],1)*(DATOS_[Conc.Sal.01])))))))),
0)</f>
        <v>0</v>
      </c>
      <c r="K55" s="101">
        <f t="array" ref="K55">IFERROR(
(AVERAGE((IF(DATOS_[[Sexo]:[Sexo]]=$B55,IF(DATOS_[[AGRUP. VALOR. PTO.]:[AGRUP. VALOR. PTO.]]=$B54,IF(DATOS_[[Check Periodo Ref.]:[Check Periodo Ref.]]="Dentro",IF(DATOS_[[Check Equiparado]:[Check Equiparado]]="Sí",IF(DATOS!AF$5="Sí",(1/DATOS_[[% anualiz]:[% anualiz]]),1)*IF(DATOS!AF$4="Sí",1/DATOS_[[% normaliz]:[% normaliz]],1)*(DATOS_[Conc.Sal.02])))))))),
0)</f>
        <v>0</v>
      </c>
      <c r="L55" s="101">
        <f t="array" ref="L55">IFERROR(
(AVERAGE((IF(DATOS_[[Sexo]:[Sexo]]=$B55,IF(DATOS_[[AGRUP. VALOR. PTO.]:[AGRUP. VALOR. PTO.]]=$B54,IF(DATOS_[[Check Periodo Ref.]:[Check Periodo Ref.]]="Dentro",IF(DATOS_[[Check Equiparado]:[Check Equiparado]]="Sí",IF(DATOS!AG$5="Sí",(1/DATOS_[[% anualiz]:[% anualiz]]),1)*IF(DATOS!AG$4="Sí",1/DATOS_[[% normaliz]:[% normaliz]],1)*(DATOS_[Conc.Sal.03])))))))),
0)</f>
        <v>0</v>
      </c>
      <c r="M55" s="101">
        <f t="array" ref="M55">IFERROR(
(AVERAGE((IF(DATOS_[[Sexo]:[Sexo]]=$B55,IF(DATOS_[[AGRUP. VALOR. PTO.]:[AGRUP. VALOR. PTO.]]=$B54,IF(DATOS_[[Check Periodo Ref.]:[Check Periodo Ref.]]="Dentro",IF(DATOS_[[Check Equiparado]:[Check Equiparado]]="Sí",IF(DATOS!AH$5="Sí",(1/DATOS_[[% anualiz]:[% anualiz]]),1)*IF(DATOS!AH$4="Sí",1/DATOS_[[% normaliz]:[% normaliz]],1)*(DATOS_[Conc.Sal.04])))))))),
0)</f>
        <v>0</v>
      </c>
      <c r="N55" s="101">
        <f t="array" ref="N55">IFERROR(
(AVERAGE((IF(DATOS_[[Sexo]:[Sexo]]=$B55,IF(DATOS_[[AGRUP. VALOR. PTO.]:[AGRUP. VALOR. PTO.]]=$B54,IF(DATOS_[[Check Periodo Ref.]:[Check Periodo Ref.]]="Dentro",IF(DATOS_[[Check Equiparado]:[Check Equiparado]]="Sí",IF(DATOS!AI$5="Sí",(1/DATOS_[[% anualiz]:[% anualiz]]),1)*IF(DATOS!AI$4="Sí",1/DATOS_[[% normaliz]:[% normaliz]],1)*(DATOS_[Conc.Sal.05])))))))),
0)</f>
        <v>0</v>
      </c>
      <c r="O55" s="101">
        <f t="array" ref="O55">IFERROR(
(AVERAGE((IF(DATOS_[[Sexo]:[Sexo]]=$B55,IF(DATOS_[[AGRUP. VALOR. PTO.]:[AGRUP. VALOR. PTO.]]=$B54,IF(DATOS_[[Check Periodo Ref.]:[Check Periodo Ref.]]="Dentro",IF(DATOS_[[Check Equiparado]:[Check Equiparado]]="Sí",IF(DATOS!AJ$5="Sí",(1/DATOS_[[% anualiz]:[% anualiz]]),1)*IF(DATOS!AJ$4="Sí",1/DATOS_[[% normaliz]:[% normaliz]],1)*(DATOS_[Conc.Sal.06])))))))),
0)</f>
        <v>0</v>
      </c>
      <c r="P55" s="101">
        <f t="array" ref="P55">IFERROR(
(AVERAGE((IF(DATOS_[[Sexo]:[Sexo]]=$B55,IF(DATOS_[[AGRUP. VALOR. PTO.]:[AGRUP. VALOR. PTO.]]=$B54,IF(DATOS_[[Check Periodo Ref.]:[Check Periodo Ref.]]="Dentro",IF(DATOS_[[Check Equiparado]:[Check Equiparado]]="Sí",IF(DATOS!AK$5="Sí",(1/DATOS_[[% anualiz]:[% anualiz]]),1)*IF(DATOS!AK$4="Sí",1/DATOS_[[% normaliz]:[% normaliz]],1)*(DATOS_[Conc.Sal.07])))))))),
0)</f>
        <v>0</v>
      </c>
      <c r="Q55" s="101">
        <f t="array" ref="Q55">IFERROR(
(AVERAGE((IF(DATOS_[[Sexo]:[Sexo]]=$B55,IF(DATOS_[[AGRUP. VALOR. PTO.]:[AGRUP. VALOR. PTO.]]=$B54,IF(DATOS_[[Check Periodo Ref.]:[Check Periodo Ref.]]="Dentro",IF(DATOS_[[Check Equiparado]:[Check Equiparado]]="Sí",IF(DATOS!AL$5="Sí",(1/DATOS_[[% anualiz]:[% anualiz]]),1)*IF(DATOS!AL$4="Sí",1/DATOS_[[% normaliz]:[% normaliz]],1)*(DATOS_[Conc.Sal.08])))))))),
0)</f>
        <v>0</v>
      </c>
      <c r="R55" s="101">
        <f t="array" ref="R55">IFERROR(
(AVERAGE((IF(DATOS_[[Sexo]:[Sexo]]=$B55,IF(DATOS_[[AGRUP. VALOR. PTO.]:[AGRUP. VALOR. PTO.]]=$B54,IF(DATOS_[[Check Periodo Ref.]:[Check Periodo Ref.]]="Dentro",IF(DATOS_[[Check Equiparado]:[Check Equiparado]]="Sí",IF(DATOS!AM$5="Sí",(1/DATOS_[[% anualiz]:[% anualiz]]),1)*IF(DATOS!AM$4="Sí",1/DATOS_[[% normaliz]:[% normaliz]],1)*(DATOS_[Conc.Sal.09])))))))),
0)</f>
        <v>0</v>
      </c>
      <c r="S55" s="101">
        <f t="array" ref="S55">IFERROR(
(AVERAGE((IF(DATOS_[[Sexo]:[Sexo]]=$B55,IF(DATOS_[[AGRUP. VALOR. PTO.]:[AGRUP. VALOR. PTO.]]=$B54,IF(DATOS_[[Check Periodo Ref.]:[Check Periodo Ref.]]="Dentro",IF(DATOS_[[Check Equiparado]:[Check Equiparado]]="Sí",IF(DATOS!AN$5="Sí",(1/DATOS_[[% anualiz]:[% anualiz]]),1)*IF(DATOS!AN$4="Sí",1/DATOS_[[% normaliz]:[% normaliz]],1)*(DATOS_[Conc.Sal.10])))))))),
0)</f>
        <v>0</v>
      </c>
      <c r="T55" s="101">
        <f t="array" ref="T55">IFERROR(
(AVERAGE((IF(DATOS_[[Sexo]:[Sexo]]=$B55,IF(DATOS_[[AGRUP. VALOR. PTO.]:[AGRUP. VALOR. PTO.]]=$B54,IF(DATOS_[[Check Periodo Ref.]:[Check Periodo Ref.]]="Dentro",IF(DATOS_[[Check Equiparado]:[Check Equiparado]]="Sí",IF(DATOS!AO$5="Sí",(1/DATOS_[[% anualiz]:[% anualiz]]),1)*IF(DATOS!AO$4="Sí",1/DATOS_[[% normaliz]:[% normaliz]],1)*(DATOS_[Conc.Sal.11])))))))),
0)</f>
        <v>0</v>
      </c>
      <c r="U55" s="101">
        <f t="array" ref="U55">IFERROR(
(AVERAGE((IF(DATOS_[[Sexo]:[Sexo]]=$B55,IF(DATOS_[[AGRUP. VALOR. PTO.]:[AGRUP. VALOR. PTO.]]=$B54,IF(DATOS_[[Check Periodo Ref.]:[Check Periodo Ref.]]="Dentro",IF(DATOS_[[Check Equiparado]:[Check Equiparado]]="Sí",IF(DATOS!AP$5="Sí",(1/DATOS_[[% anualiz]:[% anualiz]]),1)*IF(DATOS!AP$4="Sí",1/DATOS_[[% normaliz]:[% normaliz]],1)*(DATOS_[Conc.Sal.12])))))))),
0)</f>
        <v>0</v>
      </c>
      <c r="V55" s="101">
        <f t="array" ref="V55">IFERROR(
(AVERAGE((IF(DATOS_[[Sexo]:[Sexo]]=$B55,IF(DATOS_[[AGRUP. VALOR. PTO.]:[AGRUP. VALOR. PTO.]]=$B54,IF(DATOS_[[Check Periodo Ref.]:[Check Periodo Ref.]]="Dentro",IF(DATOS_[[Check Equiparado]:[Check Equiparado]]="Sí",IF(DATOS!AQ$5="Sí",(1/DATOS_[[% anualiz]:[% anualiz]]),1)*IF(DATOS!AQ$4="Sí",1/DATOS_[[% normaliz]:[% normaliz]],1)*(DATOS_[Conc.Sal.13])))))))),
0)</f>
        <v>0</v>
      </c>
      <c r="W55" s="101">
        <f t="array" ref="W55">IFERROR(
(AVERAGE((IF(DATOS_[[Sexo]:[Sexo]]=$B55,IF(DATOS_[[AGRUP. VALOR. PTO.]:[AGRUP. VALOR. PTO.]]=$B54,IF(DATOS_[[Check Periodo Ref.]:[Check Periodo Ref.]]="Dentro",IF(DATOS_[[Check Equiparado]:[Check Equiparado]]="Sí",IF(DATOS!AR$5="Sí",(1/DATOS_[[% anualiz]:[% anualiz]]),1)*IF(DATOS!AR$4="Sí",1/DATOS_[[% normaliz]:[% normaliz]],1)*(DATOS_[Conc.Sal.14])))))))),
0)</f>
        <v>0</v>
      </c>
      <c r="X55" s="101">
        <f t="array" ref="X55">IFERROR(
(AVERAGE((IF(DATOS_[[Sexo]:[Sexo]]=$B55,IF(DATOS_[[AGRUP. VALOR. PTO.]:[AGRUP. VALOR. PTO.]]=$B54,IF(DATOS_[[Check Periodo Ref.]:[Check Periodo Ref.]]="Dentro",IF(DATOS_[[Check Equiparado]:[Check Equiparado]]="Sí",IF(DATOS!AS$5="Sí",(1/DATOS_[[% anualiz]:[% anualiz]]),1)*IF(DATOS!AS$4="Sí",1/DATOS_[[% normaliz]:[% normaliz]],1)*(DATOS_[Conc.Sal.15])))))))),
0)</f>
        <v>0</v>
      </c>
      <c r="Y55" s="101">
        <f t="array" ref="Y55">IFERROR(
(AVERAGE((IF(DATOS_[[Sexo]:[Sexo]]=$B55,IF(DATOS_[[AGRUP. VALOR. PTO.]:[AGRUP. VALOR. PTO.]]=$B54,IF(DATOS_[[Check Periodo Ref.]:[Check Periodo Ref.]]="Dentro",IF(DATOS_[[Check Equiparado]:[Check Equiparado]]="Sí",IF(DATOS!AT$5="Sí",(1/DATOS_[[% anualiz]:[% anualiz]]),1)*IF(DATOS!AT$4="Sí",1/DATOS_[[% normaliz]:[% normaliz]],1)*(DATOS_[Conc.Sal.16])))))))),
0)</f>
        <v>0</v>
      </c>
      <c r="Z55" s="101">
        <f t="array" ref="Z55">IFERROR(
(AVERAGE((IF(DATOS_[[Sexo]:[Sexo]]=$B55,IF(DATOS_[[AGRUP. VALOR. PTO.]:[AGRUP. VALOR. PTO.]]=$B54,IF(DATOS_[[Check Periodo Ref.]:[Check Periodo Ref.]]="Dentro",IF(DATOS_[[Check Equiparado]:[Check Equiparado]]="Sí",IF(DATOS!AU$5="Sí",(1/DATOS_[[% anualiz]:[% anualiz]]),1)*IF(DATOS!AU$4="Sí",1/DATOS_[[% normaliz]:[% normaliz]],1)*(DATOS_[Conc.Sal.17])))))))),
0)</f>
        <v>0</v>
      </c>
      <c r="AA55" s="101">
        <f t="array" ref="AA55">IFERROR(
(AVERAGE((IF(DATOS_[[Sexo]:[Sexo]]=$B55,IF(DATOS_[[AGRUP. VALOR. PTO.]:[AGRUP. VALOR. PTO.]]=$B54,IF(DATOS_[[Check Periodo Ref.]:[Check Periodo Ref.]]="Dentro",IF(DATOS_[[Check Equiparado]:[Check Equiparado]]="Sí",IF(DATOS!AV$5="Sí",(1/DATOS_[[% anualiz]:[% anualiz]]),1)*IF(DATOS!AV$4="Sí",1/DATOS_[[% normaliz]:[% normaliz]],1)*(DATOS_[Conc.Sal.18])))))))),
0)</f>
        <v>0</v>
      </c>
      <c r="AB55" s="101">
        <f t="array" ref="AB55">IFERROR(
(AVERAGE((IF(DATOS_[[Sexo]:[Sexo]]=$B55,IF(DATOS_[[AGRUP. VALOR. PTO.]:[AGRUP. VALOR. PTO.]]=$B54,IF(DATOS_[[Check Periodo Ref.]:[Check Periodo Ref.]]="Dentro",IF(DATOS_[[Check Equiparado]:[Check Equiparado]]="Sí",IF(DATOS!AW$5="Sí",(1/DATOS_[[% anualiz]:[% anualiz]]),1)*IF(DATOS!AW$4="Sí",1/DATOS_[[% normaliz]:[% normaliz]],1)*(DATOS_[Conc.Sal.19])))))))),
0)</f>
        <v>0</v>
      </c>
      <c r="AC55" s="101">
        <f t="array" ref="AC55">IFERROR(
(AVERAGE((IF(DATOS_[[Sexo]:[Sexo]]=$B55,IF(DATOS_[[AGRUP. VALOR. PTO.]:[AGRUP. VALOR. PTO.]]=$B54,IF(DATOS_[[Check Periodo Ref.]:[Check Periodo Ref.]]="Dentro",IF(DATOS_[[Check Equiparado]:[Check Equiparado]]="Sí",IF(DATOS!AX$5="Sí",(1/DATOS_[[% anualiz]:[% anualiz]]),1)*IF(DATOS!AX$4="Sí",1/DATOS_[[% normaliz]:[% normaliz]],1)*(DATOS_[Conc.Sal.20])))))))),
0)</f>
        <v>0</v>
      </c>
      <c r="AD55" s="101">
        <f t="array" ref="AD55">IFERROR(
(AVERAGE((IF(DATOS_[[Sexo]:[Sexo]]=$B55,IF(DATOS_[[AGRUP. VALOR. PTO.]:[AGRUP. VALOR. PTO.]]=$B54,IF(DATOS_[[Check Periodo Ref.]:[Check Periodo Ref.]]="Dentro",IF(DATOS_[[Check Equiparado]:[Check Equiparado]]="Sí",IF(DATOS!AY$5="Sí",(1/DATOS_[[% anualiz]:[% anualiz]]),1)*IF(DATOS!AY$4="Sí",1/DATOS_[[% normaliz]:[% normaliz]],1)*(DATOS_[Conc.Sal.21])))))))),
0)</f>
        <v>0</v>
      </c>
      <c r="AE55" s="101">
        <f t="array" ref="AE55">IFERROR(
(AVERAGE((IF(DATOS_[[Sexo]:[Sexo]]=$B55,IF(DATOS_[[AGRUP. VALOR. PTO.]:[AGRUP. VALOR. PTO.]]=$B54,IF(DATOS_[[Check Periodo Ref.]:[Check Periodo Ref.]]="Dentro",IF(DATOS_[[Check Equiparado]:[Check Equiparado]]="Sí",IF(DATOS!AZ$5="Sí",(1/DATOS_[[% anualiz]:[% anualiz]]),1)*IF(DATOS!AZ$4="Sí",1/DATOS_[[% normaliz]:[% normaliz]],1)*(DATOS_[Conc.Sal.22])))))))),
0)</f>
        <v>0</v>
      </c>
      <c r="AF55" s="101">
        <f t="array" ref="AF55">IFERROR(
(AVERAGE((IF(DATOS_[[Sexo]:[Sexo]]=$B55,IF(DATOS_[[AGRUP. VALOR. PTO.]:[AGRUP. VALOR. PTO.]]=$B54,IF(DATOS_[[Check Periodo Ref.]:[Check Periodo Ref.]]="Dentro",IF(DATOS_[[Check Equiparado]:[Check Equiparado]]="Sí",IF(DATOS!BA$5="Sí",(1/DATOS_[[% anualiz]:[% anualiz]]),1)*IF(DATOS!BA$4="Sí",1/DATOS_[[% normaliz]:[% normaliz]],1)*(DATOS_[Conc.Sal.23])))))))),
0)</f>
        <v>0</v>
      </c>
      <c r="AG55" s="101">
        <f t="array" ref="AG55">IFERROR(
(AVERAGE((IF(DATOS_[[Sexo]:[Sexo]]=$B55,IF(DATOS_[[AGRUP. VALOR. PTO.]:[AGRUP. VALOR. PTO.]]=$B54,IF(DATOS_[[Check Periodo Ref.]:[Check Periodo Ref.]]="Dentro",IF(DATOS_[[Check Equiparado]:[Check Equiparado]]="Sí",IF(DATOS!BB$5="Sí",(1/DATOS_[[% anualiz]:[% anualiz]]),1)*IF(DATOS!BB$4="Sí",1/DATOS_[[% normaliz]:[% normaliz]],1)*(DATOS_[Conc.Sal.24])))))))),
0)</f>
        <v>0</v>
      </c>
      <c r="AH55" s="101">
        <f t="array" ref="AH55">IFERROR(
(AVERAGE((IF(DATOS_[[Sexo]:[Sexo]]=$B55,IF(DATOS_[[AGRUP. VALOR. PTO.]:[AGRUP. VALOR. PTO.]]=$B54,IF(DATOS_[[Check Periodo Ref.]:[Check Periodo Ref.]]="Dentro",IF(DATOS_[[Check Equiparado]:[Check Equiparado]]="Sí",IF(DATOS!BC$5="Sí",(1/DATOS_[[% anualiz]:[% anualiz]]),1)*IF(DATOS!BC$4="Sí",1/DATOS_[[% normaliz]:[% normaliz]],1)*(DATOS_[Conc.Sal.25])))))))),
0)</f>
        <v>0</v>
      </c>
      <c r="AI55" s="101">
        <f t="array" ref="AI55">IFERROR(
(AVERAGE((IF(DATOS_[[Sexo]:[Sexo]]=$B55,IF(DATOS_[[AGRUP. VALOR. PTO.]:[AGRUP. VALOR. PTO.]]=$B54,IF(DATOS_[[Check Periodo Ref.]:[Check Periodo Ref.]]="Dentro",IF(DATOS_[[Check Equiparado]:[Check Equiparado]]="Sí",IF(DATOS!BD$5="Sí",(1/DATOS_[[% anualiz]:[% anualiz]]),1)*IF(DATOS!BD$4="Sí",1/DATOS_[[% normaliz]:[% normaliz]],1)*(DATOS_[Conc.Sal.26])))))))),
0)</f>
        <v>0</v>
      </c>
      <c r="AJ55" s="101">
        <f t="array" ref="AJ55">IFERROR(
(AVERAGE((IF(DATOS_[[Sexo]:[Sexo]]=$B55,IF(DATOS_[[AGRUP. VALOR. PTO.]:[AGRUP. VALOR. PTO.]]=$B54,IF(DATOS_[[Check Periodo Ref.]:[Check Periodo Ref.]]="Dentro",IF(DATOS_[[Check Equiparado]:[Check Equiparado]]="Sí",IF(DATOS!BE$5="Sí",(1/DATOS_[[% anualiz]:[% anualiz]]),1)*IF(DATOS!BE$4="Sí",1/DATOS_[[% normaliz]:[% normaliz]],1)*(DATOS_[Conc.Sal.27])))))))),
0)</f>
        <v>0</v>
      </c>
      <c r="AK55" s="101">
        <f t="array" ref="AK55">IFERROR(
(AVERAGE((IF(DATOS_[[Sexo]:[Sexo]]=$B55,IF(DATOS_[[AGRUP. VALOR. PTO.]:[AGRUP. VALOR. PTO.]]=$B54,IF(DATOS_[[Check Periodo Ref.]:[Check Periodo Ref.]]="Dentro",IF(DATOS_[[Check Equiparado]:[Check Equiparado]]="Sí",IF(DATOS!BF$5="Sí",(1/DATOS_[[% anualiz]:[% anualiz]]),1)*IF(DATOS!BF$4="Sí",1/DATOS_[[% normaliz]:[% normaliz]],1)*(DATOS_[Conc.Sal.28])))))))),
0)</f>
        <v>0</v>
      </c>
      <c r="AL55" s="101">
        <f t="array" ref="AL55">IFERROR(
(AVERAGE((IF(DATOS_[[Sexo]:[Sexo]]=$B55,IF(DATOS_[[AGRUP. VALOR. PTO.]:[AGRUP. VALOR. PTO.]]=$B54,IF(DATOS_[[Check Periodo Ref.]:[Check Periodo Ref.]]="Dentro",IF(DATOS_[[Check Equiparado]:[Check Equiparado]]="Sí",IF(DATOS!BG$5="Sí",(1/DATOS_[[% anualiz]:[% anualiz]]),1)*IF(DATOS!BG$4="Sí",1/DATOS_[[% normaliz]:[% normaliz]],1)*(DATOS_[Conc.Sal.29])))))))),
0)</f>
        <v>0</v>
      </c>
      <c r="AM55" s="101">
        <f t="array" ref="AM55">IFERROR(
(AVERAGE((IF(DATOS_[[Sexo]:[Sexo]]=$B55,IF(DATOS_[[AGRUP. VALOR. PTO.]:[AGRUP. VALOR. PTO.]]=$B54,IF(DATOS_[[Check Periodo Ref.]:[Check Periodo Ref.]]="Dentro",IF(DATOS_[[Check Equiparado]:[Check Equiparado]]="Sí",IF(DATOS!BH$5="Sí",(1/DATOS_[[% anualiz]:[% anualiz]]),1)*IF(DATOS!BH$4="Sí",1/DATOS_[[% normaliz]:[% normaliz]],1)*(DATOS_[Conc.Sal.30])))))))),
0)</f>
        <v>0</v>
      </c>
      <c r="AN55" s="102">
        <f t="array" ref="AN55">IFERROR(
AVERAGE(IF(DATOS_[Sexo]=$B55,IF(DATOS_[[AGRUP. VALOR. PTO.]:[AGRUP. VALOR. PTO.]]=$B54,IF(DATOS_[Check Equiparado]="Sí",IF(DATOS_[Check Periodo Ref.]="Dentro",DATOS_[Tot COMPL.SAL Eq],FALSE))))),
0)</f>
        <v>0</v>
      </c>
      <c r="AO55" s="103">
        <f t="array" ref="AO55">IFERROR(
AVERAGE(IF(DATOS_[Sexo]=$B55,IF(DATOS_[[AGRUP. VALOR. PTO.]:[AGRUP. VALOR. PTO.]]=$B54,IF(DATOS_[Check Equiparado]="Sí",IF(DATOS_[Check Periodo Ref.]="Dentro",DATOS_[TOTAL SALARIO Eq],FALSE))))),
0)</f>
        <v>0</v>
      </c>
      <c r="AP55" s="104">
        <f t="array" ref="AP55">IFERROR(
(AVERAGE((IF(DATOS_[[Sexo]:[Sexo]]=$B55,IF(DATOS_[[AGRUP. VALOR. PTO.]:[AGRUP. VALOR. PTO.]]=$B54,IF(DATOS_[[Check Periodo Ref.]:[Check Periodo Ref.]]="Dentro",IF(DATOS_[[Check Equiparado]:[Check Equiparado]]="Sí",IF(DATOS!BI$5="Sí",(1/DATOS_[[% anualiz]:[% anualiz]]),1)*IF(DATOS!BI$4="Sí",1/DATOS_[[% normaliz]:[% normaliz]],1)*(DATOS_[C.Extra.01])))))))),
0)</f>
        <v>0</v>
      </c>
      <c r="AQ55" s="104">
        <f t="array" ref="AQ55">IFERROR(
(AVERAGE((IF(DATOS_[[Sexo]:[Sexo]]=$B55,IF(DATOS_[[AGRUP. VALOR. PTO.]:[AGRUP. VALOR. PTO.]]=$B54,IF(DATOS_[[Check Periodo Ref.]:[Check Periodo Ref.]]="Dentro",IF(DATOS_[[Check Equiparado]:[Check Equiparado]]="Sí",IF(DATOS!BJ$5="Sí",(1/DATOS_[[% anualiz]:[% anualiz]]),1)*IF(DATOS!BJ$4="Sí",1/DATOS_[[% normaliz]:[% normaliz]],1)*(DATOS_[C.Extra.02])))))))),
0)</f>
        <v>0</v>
      </c>
      <c r="AR55" s="104">
        <f t="array" ref="AR55">IFERROR(
(AVERAGE((IF(DATOS_[[Sexo]:[Sexo]]=$B55,IF(DATOS_[[AGRUP. VALOR. PTO.]:[AGRUP. VALOR. PTO.]]=$B54,IF(DATOS_[[Check Periodo Ref.]:[Check Periodo Ref.]]="Dentro",IF(DATOS_[[Check Equiparado]:[Check Equiparado]]="Sí",IF(DATOS!BK$5="Sí",(1/DATOS_[[% anualiz]:[% anualiz]]),1)*IF(DATOS!BK$4="Sí",1/DATOS_[[% normaliz]:[% normaliz]],1)*(DATOS_[C.Extra.03])))))))),
0)</f>
        <v>0</v>
      </c>
      <c r="AS55" s="104">
        <f t="array" ref="AS55">IFERROR(
(AVERAGE((IF(DATOS_[[Sexo]:[Sexo]]=$B55,IF(DATOS_[[AGRUP. VALOR. PTO.]:[AGRUP. VALOR. PTO.]]=$B54,IF(DATOS_[[Check Periodo Ref.]:[Check Periodo Ref.]]="Dentro",IF(DATOS_[[Check Equiparado]:[Check Equiparado]]="Sí",IF(DATOS!BL$5="Sí",(1/DATOS_[[% anualiz]:[% anualiz]]),1)*IF(DATOS!BL$4="Sí",1/DATOS_[[% normaliz]:[% normaliz]],1)*(DATOS_[C.Extra.04])))))))),
0)</f>
        <v>0</v>
      </c>
      <c r="AT55" s="104">
        <f t="array" ref="AT55">IFERROR(
(AVERAGE((IF(DATOS_[[Sexo]:[Sexo]]=$B55,IF(DATOS_[[AGRUP. VALOR. PTO.]:[AGRUP. VALOR. PTO.]]=$B54,IF(DATOS_[[Check Periodo Ref.]:[Check Periodo Ref.]]="Dentro",IF(DATOS_[[Check Equiparado]:[Check Equiparado]]="Sí",IF(DATOS!BM$5="Sí",(1/DATOS_[[% anualiz]:[% anualiz]]),1)*IF(DATOS!BM$4="Sí",1/DATOS_[[% normaliz]:[% normaliz]],1)*(DATOS_[C.Extra.05])))))))),
0)</f>
        <v>0</v>
      </c>
      <c r="AU55" s="105">
        <f t="array" ref="AU55">IFERROR(
AVERAGE(IF(DATOS_[Sexo]=$B55,IF(DATOS_[[AGRUP. VALOR. PTO.]:[AGRUP. VALOR. PTO.]]=$B54,IF(DATOS_[Check Equiparado]="Sí",IF(DATOS_[Check Periodo Ref.]="Dentro",DATOS_[Tot Extrasalarial Eq],FALSE))))),
0)</f>
        <v>0</v>
      </c>
      <c r="AV55" s="106">
        <f t="array" ref="AV55">IFERROR(
AVERAGE(IF(DATOS_[Sexo]=$B55,IF(DATOS_[[AGRUP. VALOR. PTO.]:[AGRUP. VALOR. PTO.]]=$B54,IF(DATOS_[Check Equiparado]="Sí",IF(DATOS_[Check Periodo Ref.]="Dentro",DATOS_[TOTAL Retrib Eq],FALSE))))),
0)</f>
        <v>0</v>
      </c>
    </row>
    <row r="56" spans="1:48" x14ac:dyDescent="0.3">
      <c r="A56" s="53" t="str">
        <f t="shared" ref="A56" si="58">+A55</f>
        <v>[ocultar]</v>
      </c>
      <c r="B56" s="57" t="s">
        <v>163</v>
      </c>
      <c r="C56" s="56">
        <f t="array" ref="C56">SUM(IF($B56=DATOS_[Sexo],
IF($B54=DATOS_[AGRUP. VALOR. PTO.],
IF("Dentro"=DATOS_[Check Periodo Ref.],
1/(COUNTIFS(DATOS_[Sexo],$B56,DATOS_[AGRUP. VALOR. PTO.],$B54,DATOS_[Check Periodo Ref.],"Dentro",DATOS_[id],DATOS_[id]))))))</f>
        <v>0</v>
      </c>
      <c r="D56" s="58">
        <f>COUNTIFS(DATOS_[AGRUP. VALOR. PTO.],$B54,DATOS_[Sexo],$B56,DATOS_[Check Periodo Ref.],"Dentro")</f>
        <v>0</v>
      </c>
      <c r="E56" s="58">
        <f>COUNTIFS(DATOS_[AGRUP. VALOR. PTO.],$B54,DATOS_[Sexo],$B56,DATOS_[Check Periodo Ref.],"Dentro",DATOS_[Check Nº SC Norm],"Sí")</f>
        <v>0</v>
      </c>
      <c r="F56" s="58">
        <f>COUNTIFS(DATOS_[AGRUP. VALOR. PTO.],$B54,DATOS_[Sexo],$B56,DATOS_[Check Periodo Ref.],"Dentro",DATOS_[Check Nº SC Anualiz],"Sí")</f>
        <v>0</v>
      </c>
      <c r="G56" s="58">
        <f>COUNTIFS(DATOS_[AGRUP. VALOR. PTO.],$B54,DATOS_[Sexo],$B56,DATOS_[Check Periodo Ref.],"Dentro",DATOS_[Check Nº SC Norm y Anualiz],"Sí")</f>
        <v>0</v>
      </c>
      <c r="H56" s="58">
        <f>COUNTIFS(DATOS_[AGRUP. VALOR. PTO.],$B54,DATOS_[Sexo],$B56,DATOS_[Check Periodo Ref.],"Dentro",DATOS_[Check Equiparación],"Sí")</f>
        <v>0</v>
      </c>
      <c r="I56" s="100" cm="1">
        <f t="array" ref="I56">IFERROR(
AVERAGE(IF(DATOS_[Sexo]=$B56,IF(DATOS_[[AGRUP. VALOR. PTO.]:[AGRUP. VALOR. PTO.]]=$B54,IF(DATOS_[Check Equiparado]="Sí",IF(DATOS_[Check Periodo Ref.]="Dentro",DATOS_[SALARIO BASE Eq],FALSE))))),
0)</f>
        <v>0</v>
      </c>
      <c r="J56" s="101">
        <f t="array" ref="J56">IFERROR(
(AVERAGE((IF(DATOS_[[Sexo]:[Sexo]]=$B56,IF(DATOS_[[AGRUP. VALOR. PTO.]:[AGRUP. VALOR. PTO.]]=$B54,IF(DATOS_[[Check Periodo Ref.]:[Check Periodo Ref.]]="Dentro",IF(DATOS_[[Check Equiparado]:[Check Equiparado]]="Sí",IF(DATOS!AE$5="Sí",(1/DATOS_[[% anualiz]:[% anualiz]]),1)*IF(DATOS!AE$4="Sí",1/DATOS_[[% normaliz]:[% normaliz]],1)*(DATOS_[Conc.Sal.01])))))))),
0)</f>
        <v>0</v>
      </c>
      <c r="K56" s="101">
        <f t="array" ref="K56">IFERROR(
(AVERAGE((IF(DATOS_[[Sexo]:[Sexo]]=$B56,IF(DATOS_[[AGRUP. VALOR. PTO.]:[AGRUP. VALOR. PTO.]]=$B54,IF(DATOS_[[Check Periodo Ref.]:[Check Periodo Ref.]]="Dentro",IF(DATOS_[[Check Equiparado]:[Check Equiparado]]="Sí",IF(DATOS!AF$5="Sí",(1/DATOS_[[% anualiz]:[% anualiz]]),1)*IF(DATOS!AF$4="Sí",1/DATOS_[[% normaliz]:[% normaliz]],1)*(DATOS_[Conc.Sal.02])))))))),
0)</f>
        <v>0</v>
      </c>
      <c r="L56" s="101">
        <f t="array" ref="L56">IFERROR(
(AVERAGE((IF(DATOS_[[Sexo]:[Sexo]]=$B56,IF(DATOS_[[AGRUP. VALOR. PTO.]:[AGRUP. VALOR. PTO.]]=$B54,IF(DATOS_[[Check Periodo Ref.]:[Check Periodo Ref.]]="Dentro",IF(DATOS_[[Check Equiparado]:[Check Equiparado]]="Sí",IF(DATOS!AG$5="Sí",(1/DATOS_[[% anualiz]:[% anualiz]]),1)*IF(DATOS!AG$4="Sí",1/DATOS_[[% normaliz]:[% normaliz]],1)*(DATOS_[Conc.Sal.03])))))))),
0)</f>
        <v>0</v>
      </c>
      <c r="M56" s="101">
        <f t="array" ref="M56">IFERROR(
(AVERAGE((IF(DATOS_[[Sexo]:[Sexo]]=$B56,IF(DATOS_[[AGRUP. VALOR. PTO.]:[AGRUP. VALOR. PTO.]]=$B54,IF(DATOS_[[Check Periodo Ref.]:[Check Periodo Ref.]]="Dentro",IF(DATOS_[[Check Equiparado]:[Check Equiparado]]="Sí",IF(DATOS!AH$5="Sí",(1/DATOS_[[% anualiz]:[% anualiz]]),1)*IF(DATOS!AH$4="Sí",1/DATOS_[[% normaliz]:[% normaliz]],1)*(DATOS_[Conc.Sal.04])))))))),
0)</f>
        <v>0</v>
      </c>
      <c r="N56" s="101">
        <f t="array" ref="N56">IFERROR(
(AVERAGE((IF(DATOS_[[Sexo]:[Sexo]]=$B56,IF(DATOS_[[AGRUP. VALOR. PTO.]:[AGRUP. VALOR. PTO.]]=$B54,IF(DATOS_[[Check Periodo Ref.]:[Check Periodo Ref.]]="Dentro",IF(DATOS_[[Check Equiparado]:[Check Equiparado]]="Sí",IF(DATOS!AI$5="Sí",(1/DATOS_[[% anualiz]:[% anualiz]]),1)*IF(DATOS!AI$4="Sí",1/DATOS_[[% normaliz]:[% normaliz]],1)*(DATOS_[Conc.Sal.05])))))))),
0)</f>
        <v>0</v>
      </c>
      <c r="O56" s="101">
        <f t="array" ref="O56">IFERROR(
(AVERAGE((IF(DATOS_[[Sexo]:[Sexo]]=$B56,IF(DATOS_[[AGRUP. VALOR. PTO.]:[AGRUP. VALOR. PTO.]]=$B54,IF(DATOS_[[Check Periodo Ref.]:[Check Periodo Ref.]]="Dentro",IF(DATOS_[[Check Equiparado]:[Check Equiparado]]="Sí",IF(DATOS!AJ$5="Sí",(1/DATOS_[[% anualiz]:[% anualiz]]),1)*IF(DATOS!AJ$4="Sí",1/DATOS_[[% normaliz]:[% normaliz]],1)*(DATOS_[Conc.Sal.06])))))))),
0)</f>
        <v>0</v>
      </c>
      <c r="P56" s="101">
        <f t="array" ref="P56">IFERROR(
(AVERAGE((IF(DATOS_[[Sexo]:[Sexo]]=$B56,IF(DATOS_[[AGRUP. VALOR. PTO.]:[AGRUP. VALOR. PTO.]]=$B54,IF(DATOS_[[Check Periodo Ref.]:[Check Periodo Ref.]]="Dentro",IF(DATOS_[[Check Equiparado]:[Check Equiparado]]="Sí",IF(DATOS!AK$5="Sí",(1/DATOS_[[% anualiz]:[% anualiz]]),1)*IF(DATOS!AK$4="Sí",1/DATOS_[[% normaliz]:[% normaliz]],1)*(DATOS_[Conc.Sal.07])))))))),
0)</f>
        <v>0</v>
      </c>
      <c r="Q56" s="101">
        <f t="array" ref="Q56">IFERROR(
(AVERAGE((IF(DATOS_[[Sexo]:[Sexo]]=$B56,IF(DATOS_[[AGRUP. VALOR. PTO.]:[AGRUP. VALOR. PTO.]]=$B54,IF(DATOS_[[Check Periodo Ref.]:[Check Periodo Ref.]]="Dentro",IF(DATOS_[[Check Equiparado]:[Check Equiparado]]="Sí",IF(DATOS!AL$5="Sí",(1/DATOS_[[% anualiz]:[% anualiz]]),1)*IF(DATOS!AL$4="Sí",1/DATOS_[[% normaliz]:[% normaliz]],1)*(DATOS_[Conc.Sal.08])))))))),
0)</f>
        <v>0</v>
      </c>
      <c r="R56" s="101">
        <f t="array" ref="R56">IFERROR(
(AVERAGE((IF(DATOS_[[Sexo]:[Sexo]]=$B56,IF(DATOS_[[AGRUP. VALOR. PTO.]:[AGRUP. VALOR. PTO.]]=$B54,IF(DATOS_[[Check Periodo Ref.]:[Check Periodo Ref.]]="Dentro",IF(DATOS_[[Check Equiparado]:[Check Equiparado]]="Sí",IF(DATOS!AM$5="Sí",(1/DATOS_[[% anualiz]:[% anualiz]]),1)*IF(DATOS!AM$4="Sí",1/DATOS_[[% normaliz]:[% normaliz]],1)*(DATOS_[Conc.Sal.09])))))))),
0)</f>
        <v>0</v>
      </c>
      <c r="S56" s="101">
        <f t="array" ref="S56">IFERROR(
(AVERAGE((IF(DATOS_[[Sexo]:[Sexo]]=$B56,IF(DATOS_[[AGRUP. VALOR. PTO.]:[AGRUP. VALOR. PTO.]]=$B54,IF(DATOS_[[Check Periodo Ref.]:[Check Periodo Ref.]]="Dentro",IF(DATOS_[[Check Equiparado]:[Check Equiparado]]="Sí",IF(DATOS!AN$5="Sí",(1/DATOS_[[% anualiz]:[% anualiz]]),1)*IF(DATOS!AN$4="Sí",1/DATOS_[[% normaliz]:[% normaliz]],1)*(DATOS_[Conc.Sal.10])))))))),
0)</f>
        <v>0</v>
      </c>
      <c r="T56" s="101">
        <f t="array" ref="T56">IFERROR(
(AVERAGE((IF(DATOS_[[Sexo]:[Sexo]]=$B56,IF(DATOS_[[AGRUP. VALOR. PTO.]:[AGRUP. VALOR. PTO.]]=$B54,IF(DATOS_[[Check Periodo Ref.]:[Check Periodo Ref.]]="Dentro",IF(DATOS_[[Check Equiparado]:[Check Equiparado]]="Sí",IF(DATOS!AO$5="Sí",(1/DATOS_[[% anualiz]:[% anualiz]]),1)*IF(DATOS!AO$4="Sí",1/DATOS_[[% normaliz]:[% normaliz]],1)*(DATOS_[Conc.Sal.11])))))))),
0)</f>
        <v>0</v>
      </c>
      <c r="U56" s="101">
        <f t="array" ref="U56">IFERROR(
(AVERAGE((IF(DATOS_[[Sexo]:[Sexo]]=$B56,IF(DATOS_[[AGRUP. VALOR. PTO.]:[AGRUP. VALOR. PTO.]]=$B54,IF(DATOS_[[Check Periodo Ref.]:[Check Periodo Ref.]]="Dentro",IF(DATOS_[[Check Equiparado]:[Check Equiparado]]="Sí",IF(DATOS!AP$5="Sí",(1/DATOS_[[% anualiz]:[% anualiz]]),1)*IF(DATOS!AP$4="Sí",1/DATOS_[[% normaliz]:[% normaliz]],1)*(DATOS_[Conc.Sal.12])))))))),
0)</f>
        <v>0</v>
      </c>
      <c r="V56" s="101">
        <f t="array" ref="V56">IFERROR(
(AVERAGE((IF(DATOS_[[Sexo]:[Sexo]]=$B56,IF(DATOS_[[AGRUP. VALOR. PTO.]:[AGRUP. VALOR. PTO.]]=$B54,IF(DATOS_[[Check Periodo Ref.]:[Check Periodo Ref.]]="Dentro",IF(DATOS_[[Check Equiparado]:[Check Equiparado]]="Sí",IF(DATOS!AQ$5="Sí",(1/DATOS_[[% anualiz]:[% anualiz]]),1)*IF(DATOS!AQ$4="Sí",1/DATOS_[[% normaliz]:[% normaliz]],1)*(DATOS_[Conc.Sal.13])))))))),
0)</f>
        <v>0</v>
      </c>
      <c r="W56" s="101">
        <f t="array" ref="W56">IFERROR(
(AVERAGE((IF(DATOS_[[Sexo]:[Sexo]]=$B56,IF(DATOS_[[AGRUP. VALOR. PTO.]:[AGRUP. VALOR. PTO.]]=$B54,IF(DATOS_[[Check Periodo Ref.]:[Check Periodo Ref.]]="Dentro",IF(DATOS_[[Check Equiparado]:[Check Equiparado]]="Sí",IF(DATOS!AR$5="Sí",(1/DATOS_[[% anualiz]:[% anualiz]]),1)*IF(DATOS!AR$4="Sí",1/DATOS_[[% normaliz]:[% normaliz]],1)*(DATOS_[Conc.Sal.14])))))))),
0)</f>
        <v>0</v>
      </c>
      <c r="X56" s="101">
        <f t="array" ref="X56">IFERROR(
(AVERAGE((IF(DATOS_[[Sexo]:[Sexo]]=$B56,IF(DATOS_[[AGRUP. VALOR. PTO.]:[AGRUP. VALOR. PTO.]]=$B54,IF(DATOS_[[Check Periodo Ref.]:[Check Periodo Ref.]]="Dentro",IF(DATOS_[[Check Equiparado]:[Check Equiparado]]="Sí",IF(DATOS!AS$5="Sí",(1/DATOS_[[% anualiz]:[% anualiz]]),1)*IF(DATOS!AS$4="Sí",1/DATOS_[[% normaliz]:[% normaliz]],1)*(DATOS_[Conc.Sal.15])))))))),
0)</f>
        <v>0</v>
      </c>
      <c r="Y56" s="101">
        <f t="array" ref="Y56">IFERROR(
(AVERAGE((IF(DATOS_[[Sexo]:[Sexo]]=$B56,IF(DATOS_[[AGRUP. VALOR. PTO.]:[AGRUP. VALOR. PTO.]]=$B54,IF(DATOS_[[Check Periodo Ref.]:[Check Periodo Ref.]]="Dentro",IF(DATOS_[[Check Equiparado]:[Check Equiparado]]="Sí",IF(DATOS!AT$5="Sí",(1/DATOS_[[% anualiz]:[% anualiz]]),1)*IF(DATOS!AT$4="Sí",1/DATOS_[[% normaliz]:[% normaliz]],1)*(DATOS_[Conc.Sal.16])))))))),
0)</f>
        <v>0</v>
      </c>
      <c r="Z56" s="101">
        <f t="array" ref="Z56">IFERROR(
(AVERAGE((IF(DATOS_[[Sexo]:[Sexo]]=$B56,IF(DATOS_[[AGRUP. VALOR. PTO.]:[AGRUP. VALOR. PTO.]]=$B54,IF(DATOS_[[Check Periodo Ref.]:[Check Periodo Ref.]]="Dentro",IF(DATOS_[[Check Equiparado]:[Check Equiparado]]="Sí",IF(DATOS!AU$5="Sí",(1/DATOS_[[% anualiz]:[% anualiz]]),1)*IF(DATOS!AU$4="Sí",1/DATOS_[[% normaliz]:[% normaliz]],1)*(DATOS_[Conc.Sal.17])))))))),
0)</f>
        <v>0</v>
      </c>
      <c r="AA56" s="101">
        <f t="array" ref="AA56">IFERROR(
(AVERAGE((IF(DATOS_[[Sexo]:[Sexo]]=$B56,IF(DATOS_[[AGRUP. VALOR. PTO.]:[AGRUP. VALOR. PTO.]]=$B54,IF(DATOS_[[Check Periodo Ref.]:[Check Periodo Ref.]]="Dentro",IF(DATOS_[[Check Equiparado]:[Check Equiparado]]="Sí",IF(DATOS!AV$5="Sí",(1/DATOS_[[% anualiz]:[% anualiz]]),1)*IF(DATOS!AV$4="Sí",1/DATOS_[[% normaliz]:[% normaliz]],1)*(DATOS_[Conc.Sal.18])))))))),
0)</f>
        <v>0</v>
      </c>
      <c r="AB56" s="101">
        <f t="array" ref="AB56">IFERROR(
(AVERAGE((IF(DATOS_[[Sexo]:[Sexo]]=$B56,IF(DATOS_[[AGRUP. VALOR. PTO.]:[AGRUP. VALOR. PTO.]]=$B54,IF(DATOS_[[Check Periodo Ref.]:[Check Periodo Ref.]]="Dentro",IF(DATOS_[[Check Equiparado]:[Check Equiparado]]="Sí",IF(DATOS!AW$5="Sí",(1/DATOS_[[% anualiz]:[% anualiz]]),1)*IF(DATOS!AW$4="Sí",1/DATOS_[[% normaliz]:[% normaliz]],1)*(DATOS_[Conc.Sal.19])))))))),
0)</f>
        <v>0</v>
      </c>
      <c r="AC56" s="101">
        <f t="array" ref="AC56">IFERROR(
(AVERAGE((IF(DATOS_[[Sexo]:[Sexo]]=$B56,IF(DATOS_[[AGRUP. VALOR. PTO.]:[AGRUP. VALOR. PTO.]]=$B54,IF(DATOS_[[Check Periodo Ref.]:[Check Periodo Ref.]]="Dentro",IF(DATOS_[[Check Equiparado]:[Check Equiparado]]="Sí",IF(DATOS!AX$5="Sí",(1/DATOS_[[% anualiz]:[% anualiz]]),1)*IF(DATOS!AX$4="Sí",1/DATOS_[[% normaliz]:[% normaliz]],1)*(DATOS_[Conc.Sal.20])))))))),
0)</f>
        <v>0</v>
      </c>
      <c r="AD56" s="101">
        <f t="array" ref="AD56">IFERROR(
(AVERAGE((IF(DATOS_[[Sexo]:[Sexo]]=$B56,IF(DATOS_[[AGRUP. VALOR. PTO.]:[AGRUP. VALOR. PTO.]]=$B54,IF(DATOS_[[Check Periodo Ref.]:[Check Periodo Ref.]]="Dentro",IF(DATOS_[[Check Equiparado]:[Check Equiparado]]="Sí",IF(DATOS!AY$5="Sí",(1/DATOS_[[% anualiz]:[% anualiz]]),1)*IF(DATOS!AY$4="Sí",1/DATOS_[[% normaliz]:[% normaliz]],1)*(DATOS_[Conc.Sal.21])))))))),
0)</f>
        <v>0</v>
      </c>
      <c r="AE56" s="101">
        <f t="array" ref="AE56">IFERROR(
(AVERAGE((IF(DATOS_[[Sexo]:[Sexo]]=$B56,IF(DATOS_[[AGRUP. VALOR. PTO.]:[AGRUP. VALOR. PTO.]]=$B54,IF(DATOS_[[Check Periodo Ref.]:[Check Periodo Ref.]]="Dentro",IF(DATOS_[[Check Equiparado]:[Check Equiparado]]="Sí",IF(DATOS!AZ$5="Sí",(1/DATOS_[[% anualiz]:[% anualiz]]),1)*IF(DATOS!AZ$4="Sí",1/DATOS_[[% normaliz]:[% normaliz]],1)*(DATOS_[Conc.Sal.22])))))))),
0)</f>
        <v>0</v>
      </c>
      <c r="AF56" s="101">
        <f t="array" ref="AF56">IFERROR(
(AVERAGE((IF(DATOS_[[Sexo]:[Sexo]]=$B56,IF(DATOS_[[AGRUP. VALOR. PTO.]:[AGRUP. VALOR. PTO.]]=$B54,IF(DATOS_[[Check Periodo Ref.]:[Check Periodo Ref.]]="Dentro",IF(DATOS_[[Check Equiparado]:[Check Equiparado]]="Sí",IF(DATOS!BA$5="Sí",(1/DATOS_[[% anualiz]:[% anualiz]]),1)*IF(DATOS!BA$4="Sí",1/DATOS_[[% normaliz]:[% normaliz]],1)*(DATOS_[Conc.Sal.23])))))))),
0)</f>
        <v>0</v>
      </c>
      <c r="AG56" s="101">
        <f t="array" ref="AG56">IFERROR(
(AVERAGE((IF(DATOS_[[Sexo]:[Sexo]]=$B56,IF(DATOS_[[AGRUP. VALOR. PTO.]:[AGRUP. VALOR. PTO.]]=$B54,IF(DATOS_[[Check Periodo Ref.]:[Check Periodo Ref.]]="Dentro",IF(DATOS_[[Check Equiparado]:[Check Equiparado]]="Sí",IF(DATOS!BB$5="Sí",(1/DATOS_[[% anualiz]:[% anualiz]]),1)*IF(DATOS!BB$4="Sí",1/DATOS_[[% normaliz]:[% normaliz]],1)*(DATOS_[Conc.Sal.24])))))))),
0)</f>
        <v>0</v>
      </c>
      <c r="AH56" s="101">
        <f t="array" ref="AH56">IFERROR(
(AVERAGE((IF(DATOS_[[Sexo]:[Sexo]]=$B56,IF(DATOS_[[AGRUP. VALOR. PTO.]:[AGRUP. VALOR. PTO.]]=$B54,IF(DATOS_[[Check Periodo Ref.]:[Check Periodo Ref.]]="Dentro",IF(DATOS_[[Check Equiparado]:[Check Equiparado]]="Sí",IF(DATOS!BC$5="Sí",(1/DATOS_[[% anualiz]:[% anualiz]]),1)*IF(DATOS!BC$4="Sí",1/DATOS_[[% normaliz]:[% normaliz]],1)*(DATOS_[Conc.Sal.25])))))))),
0)</f>
        <v>0</v>
      </c>
      <c r="AI56" s="101">
        <f t="array" ref="AI56">IFERROR(
(AVERAGE((IF(DATOS_[[Sexo]:[Sexo]]=$B56,IF(DATOS_[[AGRUP. VALOR. PTO.]:[AGRUP. VALOR. PTO.]]=$B54,IF(DATOS_[[Check Periodo Ref.]:[Check Periodo Ref.]]="Dentro",IF(DATOS_[[Check Equiparado]:[Check Equiparado]]="Sí",IF(DATOS!BD$5="Sí",(1/DATOS_[[% anualiz]:[% anualiz]]),1)*IF(DATOS!BD$4="Sí",1/DATOS_[[% normaliz]:[% normaliz]],1)*(DATOS_[Conc.Sal.26])))))))),
0)</f>
        <v>0</v>
      </c>
      <c r="AJ56" s="101">
        <f t="array" ref="AJ56">IFERROR(
(AVERAGE((IF(DATOS_[[Sexo]:[Sexo]]=$B56,IF(DATOS_[[AGRUP. VALOR. PTO.]:[AGRUP. VALOR. PTO.]]=$B54,IF(DATOS_[[Check Periodo Ref.]:[Check Periodo Ref.]]="Dentro",IF(DATOS_[[Check Equiparado]:[Check Equiparado]]="Sí",IF(DATOS!BE$5="Sí",(1/DATOS_[[% anualiz]:[% anualiz]]),1)*IF(DATOS!BE$4="Sí",1/DATOS_[[% normaliz]:[% normaliz]],1)*(DATOS_[Conc.Sal.27])))))))),
0)</f>
        <v>0</v>
      </c>
      <c r="AK56" s="101">
        <f t="array" ref="AK56">IFERROR(
(AVERAGE((IF(DATOS_[[Sexo]:[Sexo]]=$B56,IF(DATOS_[[AGRUP. VALOR. PTO.]:[AGRUP. VALOR. PTO.]]=$B54,IF(DATOS_[[Check Periodo Ref.]:[Check Periodo Ref.]]="Dentro",IF(DATOS_[[Check Equiparado]:[Check Equiparado]]="Sí",IF(DATOS!BF$5="Sí",(1/DATOS_[[% anualiz]:[% anualiz]]),1)*IF(DATOS!BF$4="Sí",1/DATOS_[[% normaliz]:[% normaliz]],1)*(DATOS_[Conc.Sal.28])))))))),
0)</f>
        <v>0</v>
      </c>
      <c r="AL56" s="101">
        <f t="array" ref="AL56">IFERROR(
(AVERAGE((IF(DATOS_[[Sexo]:[Sexo]]=$B56,IF(DATOS_[[AGRUP. VALOR. PTO.]:[AGRUP. VALOR. PTO.]]=$B54,IF(DATOS_[[Check Periodo Ref.]:[Check Periodo Ref.]]="Dentro",IF(DATOS_[[Check Equiparado]:[Check Equiparado]]="Sí",IF(DATOS!BG$5="Sí",(1/DATOS_[[% anualiz]:[% anualiz]]),1)*IF(DATOS!BG$4="Sí",1/DATOS_[[% normaliz]:[% normaliz]],1)*(DATOS_[Conc.Sal.29])))))))),
0)</f>
        <v>0</v>
      </c>
      <c r="AM56" s="101">
        <f t="array" ref="AM56">IFERROR(
(AVERAGE((IF(DATOS_[[Sexo]:[Sexo]]=$B56,IF(DATOS_[[AGRUP. VALOR. PTO.]:[AGRUP. VALOR. PTO.]]=$B54,IF(DATOS_[[Check Periodo Ref.]:[Check Periodo Ref.]]="Dentro",IF(DATOS_[[Check Equiparado]:[Check Equiparado]]="Sí",IF(DATOS!BH$5="Sí",(1/DATOS_[[% anualiz]:[% anualiz]]),1)*IF(DATOS!BH$4="Sí",1/DATOS_[[% normaliz]:[% normaliz]],1)*(DATOS_[Conc.Sal.30])))))))),
0)</f>
        <v>0</v>
      </c>
      <c r="AN56" s="102">
        <f t="array" ref="AN56">IFERROR(
AVERAGE(IF(DATOS_[Sexo]=$B56,IF(DATOS_[[AGRUP. VALOR. PTO.]:[AGRUP. VALOR. PTO.]]=$B54,IF(DATOS_[Check Equiparado]="Sí",IF(DATOS_[Check Periodo Ref.]="Dentro",DATOS_[Tot COMPL.SAL Eq],FALSE))))),
0)</f>
        <v>0</v>
      </c>
      <c r="AO56" s="103">
        <f t="array" ref="AO56">IFERROR(
AVERAGE(IF(DATOS_[Sexo]=$B56,IF(DATOS_[[AGRUP. VALOR. PTO.]:[AGRUP. VALOR. PTO.]]=$B54,IF(DATOS_[Check Equiparado]="Sí",IF(DATOS_[Check Periodo Ref.]="Dentro",DATOS_[TOTAL SALARIO Eq],FALSE))))),
0)</f>
        <v>0</v>
      </c>
      <c r="AP56" s="104">
        <f t="array" ref="AP56">IFERROR(
(AVERAGE((IF(DATOS_[[Sexo]:[Sexo]]=$B56,IF(DATOS_[[AGRUP. VALOR. PTO.]:[AGRUP. VALOR. PTO.]]=$B54,IF(DATOS_[[Check Periodo Ref.]:[Check Periodo Ref.]]="Dentro",IF(DATOS_[[Check Equiparado]:[Check Equiparado]]="Sí",IF(DATOS!BI$5="Sí",(1/DATOS_[[% anualiz]:[% anualiz]]),1)*IF(DATOS!BI$4="Sí",1/DATOS_[[% normaliz]:[% normaliz]],1)*(DATOS_[C.Extra.01])))))))),
0)</f>
        <v>0</v>
      </c>
      <c r="AQ56" s="104">
        <f t="array" ref="AQ56">IFERROR(
(AVERAGE((IF(DATOS_[[Sexo]:[Sexo]]=$B56,IF(DATOS_[[AGRUP. VALOR. PTO.]:[AGRUP. VALOR. PTO.]]=$B54,IF(DATOS_[[Check Periodo Ref.]:[Check Periodo Ref.]]="Dentro",IF(DATOS_[[Check Equiparado]:[Check Equiparado]]="Sí",IF(DATOS!BJ$5="Sí",(1/DATOS_[[% anualiz]:[% anualiz]]),1)*IF(DATOS!BJ$4="Sí",1/DATOS_[[% normaliz]:[% normaliz]],1)*(DATOS_[C.Extra.02])))))))),
0)</f>
        <v>0</v>
      </c>
      <c r="AR56" s="104">
        <f t="array" ref="AR56">IFERROR(
(AVERAGE((IF(DATOS_[[Sexo]:[Sexo]]=$B56,IF(DATOS_[[AGRUP. VALOR. PTO.]:[AGRUP. VALOR. PTO.]]=$B54,IF(DATOS_[[Check Periodo Ref.]:[Check Periodo Ref.]]="Dentro",IF(DATOS_[[Check Equiparado]:[Check Equiparado]]="Sí",IF(DATOS!BK$5="Sí",(1/DATOS_[[% anualiz]:[% anualiz]]),1)*IF(DATOS!BK$4="Sí",1/DATOS_[[% normaliz]:[% normaliz]],1)*(DATOS_[C.Extra.03])))))))),
0)</f>
        <v>0</v>
      </c>
      <c r="AS56" s="104">
        <f t="array" ref="AS56">IFERROR(
(AVERAGE((IF(DATOS_[[Sexo]:[Sexo]]=$B56,IF(DATOS_[[AGRUP. VALOR. PTO.]:[AGRUP. VALOR. PTO.]]=$B54,IF(DATOS_[[Check Periodo Ref.]:[Check Periodo Ref.]]="Dentro",IF(DATOS_[[Check Equiparado]:[Check Equiparado]]="Sí",IF(DATOS!BL$5="Sí",(1/DATOS_[[% anualiz]:[% anualiz]]),1)*IF(DATOS!BL$4="Sí",1/DATOS_[[% normaliz]:[% normaliz]],1)*(DATOS_[C.Extra.04])))))))),
0)</f>
        <v>0</v>
      </c>
      <c r="AT56" s="104">
        <f t="array" ref="AT56">IFERROR(
(AVERAGE((IF(DATOS_[[Sexo]:[Sexo]]=$B56,IF(DATOS_[[AGRUP. VALOR. PTO.]:[AGRUP. VALOR. PTO.]]=$B54,IF(DATOS_[[Check Periodo Ref.]:[Check Periodo Ref.]]="Dentro",IF(DATOS_[[Check Equiparado]:[Check Equiparado]]="Sí",IF(DATOS!BM$5="Sí",(1/DATOS_[[% anualiz]:[% anualiz]]),1)*IF(DATOS!BM$4="Sí",1/DATOS_[[% normaliz]:[% normaliz]],1)*(DATOS_[C.Extra.05])))))))),
0)</f>
        <v>0</v>
      </c>
      <c r="AU56" s="105">
        <f t="array" ref="AU56">IFERROR(
AVERAGE(IF(DATOS_[Sexo]=$B56,IF(DATOS_[[AGRUP. VALOR. PTO.]:[AGRUP. VALOR. PTO.]]=$B54,IF(DATOS_[Check Equiparado]="Sí",IF(DATOS_[Check Periodo Ref.]="Dentro",DATOS_[Tot Extrasalarial Eq],FALSE))))),
0)</f>
        <v>0</v>
      </c>
      <c r="AV56" s="106">
        <f t="array" ref="AV56">IFERROR(
AVERAGE(IF(DATOS_[Sexo]=$B56,IF(DATOS_[[AGRUP. VALOR. PTO.]:[AGRUP. VALOR. PTO.]]=$B54,IF(DATOS_[Check Equiparado]="Sí",IF(DATOS_[Check Periodo Ref.]="Dentro",DATOS_[TOTAL Retrib Eq],FALSE))))),
0)</f>
        <v>0</v>
      </c>
    </row>
    <row r="57" spans="1:48" ht="17.25" thickBot="1" x14ac:dyDescent="0.35">
      <c r="A57" s="53" t="str">
        <f t="shared" ref="A57" si="59">+A58</f>
        <v>[ocultar]</v>
      </c>
      <c r="B57" s="62" t="s">
        <v>274</v>
      </c>
      <c r="C57" s="99"/>
      <c r="D57" s="63"/>
      <c r="E57" s="63"/>
      <c r="F57" s="63"/>
      <c r="G57" s="63"/>
      <c r="H57" s="63"/>
      <c r="I57" s="129" t="str">
        <f t="shared" ref="I57:AV57" si="60">IFERROR((I58-I59)/I58,"")</f>
        <v/>
      </c>
      <c r="J57" s="130" t="str">
        <f t="shared" si="60"/>
        <v/>
      </c>
      <c r="K57" s="131" t="str">
        <f t="shared" si="60"/>
        <v/>
      </c>
      <c r="L57" s="131" t="str">
        <f t="shared" si="60"/>
        <v/>
      </c>
      <c r="M57" s="131" t="str">
        <f t="shared" si="60"/>
        <v/>
      </c>
      <c r="N57" s="132" t="str">
        <f t="shared" si="60"/>
        <v/>
      </c>
      <c r="O57" s="133" t="str">
        <f t="shared" si="60"/>
        <v/>
      </c>
      <c r="P57" s="133" t="str">
        <f t="shared" si="60"/>
        <v/>
      </c>
      <c r="Q57" s="133" t="str">
        <f t="shared" si="60"/>
        <v/>
      </c>
      <c r="R57" s="133" t="str">
        <f t="shared" si="60"/>
        <v/>
      </c>
      <c r="S57" s="133" t="str">
        <f t="shared" si="60"/>
        <v/>
      </c>
      <c r="T57" s="133" t="str">
        <f t="shared" si="60"/>
        <v/>
      </c>
      <c r="U57" s="133" t="str">
        <f t="shared" si="60"/>
        <v/>
      </c>
      <c r="V57" s="133" t="str">
        <f t="shared" si="60"/>
        <v/>
      </c>
      <c r="W57" s="133" t="str">
        <f t="shared" si="60"/>
        <v/>
      </c>
      <c r="X57" s="133" t="str">
        <f t="shared" si="60"/>
        <v/>
      </c>
      <c r="Y57" s="133" t="str">
        <f t="shared" si="60"/>
        <v/>
      </c>
      <c r="Z57" s="132" t="str">
        <f t="shared" si="60"/>
        <v/>
      </c>
      <c r="AA57" s="132" t="str">
        <f t="shared" si="60"/>
        <v/>
      </c>
      <c r="AB57" s="132" t="str">
        <f t="shared" si="60"/>
        <v/>
      </c>
      <c r="AC57" s="132" t="str">
        <f t="shared" si="60"/>
        <v/>
      </c>
      <c r="AD57" s="132" t="str">
        <f t="shared" si="60"/>
        <v/>
      </c>
      <c r="AE57" s="132" t="str">
        <f t="shared" si="60"/>
        <v/>
      </c>
      <c r="AF57" s="132" t="str">
        <f t="shared" si="60"/>
        <v/>
      </c>
      <c r="AG57" s="132" t="str">
        <f t="shared" si="60"/>
        <v/>
      </c>
      <c r="AH57" s="132" t="str">
        <f t="shared" si="60"/>
        <v/>
      </c>
      <c r="AI57" s="132" t="str">
        <f t="shared" si="60"/>
        <v/>
      </c>
      <c r="AJ57" s="132" t="str">
        <f t="shared" si="60"/>
        <v/>
      </c>
      <c r="AK57" s="132" t="str">
        <f t="shared" si="60"/>
        <v/>
      </c>
      <c r="AL57" s="132" t="str">
        <f t="shared" si="60"/>
        <v/>
      </c>
      <c r="AM57" s="132" t="str">
        <f t="shared" si="60"/>
        <v/>
      </c>
      <c r="AN57" s="134" t="str">
        <f t="shared" si="60"/>
        <v/>
      </c>
      <c r="AO57" s="138" t="str">
        <f t="shared" si="60"/>
        <v/>
      </c>
      <c r="AP57" s="135" t="str">
        <f t="shared" si="60"/>
        <v/>
      </c>
      <c r="AQ57" s="135" t="str">
        <f t="shared" si="60"/>
        <v/>
      </c>
      <c r="AR57" s="135" t="str">
        <f t="shared" si="60"/>
        <v/>
      </c>
      <c r="AS57" s="135" t="str">
        <f t="shared" si="60"/>
        <v/>
      </c>
      <c r="AT57" s="135" t="str">
        <f t="shared" si="60"/>
        <v/>
      </c>
      <c r="AU57" s="136" t="str">
        <f t="shared" si="60"/>
        <v/>
      </c>
      <c r="AV57" s="137" t="str">
        <f t="shared" si="60"/>
        <v/>
      </c>
    </row>
    <row r="58" spans="1:48" x14ac:dyDescent="0.3">
      <c r="A58" s="53" t="str">
        <f t="shared" ref="A58" si="61">+IF(C58+C59=0,"[ocultar]","")</f>
        <v>[ocultar]</v>
      </c>
      <c r="B58" s="57" t="s">
        <v>162</v>
      </c>
      <c r="C58" s="56">
        <f t="array" ref="C58">SUM(IF($B58=DATOS_[Sexo],
IF($B57=DATOS_[AGRUP. VALOR. PTO.],
IF("Dentro"=DATOS_[Check Periodo Ref.],
1/(COUNTIFS(DATOS_[Sexo],$B58,DATOS_[AGRUP. VALOR. PTO.],$B57,DATOS_[Check Periodo Ref.],"Dentro",DATOS_[id],DATOS_[id]))))))</f>
        <v>0</v>
      </c>
      <c r="D58" s="58">
        <f>COUNTIFS(DATOS_[AGRUP. VALOR. PTO.],$B57,DATOS_[Sexo],$B58,DATOS_[Check Periodo Ref.],"Dentro")</f>
        <v>0</v>
      </c>
      <c r="E58" s="58">
        <f>COUNTIFS(DATOS_[AGRUP. VALOR. PTO.],$B57,DATOS_[Sexo],$B58,DATOS_[Check Periodo Ref.],"Dentro",DATOS_[Check Nº SC Norm],"Sí")</f>
        <v>0</v>
      </c>
      <c r="F58" s="58">
        <f>COUNTIFS(DATOS_[AGRUP. VALOR. PTO.],$B57,DATOS_[Sexo],$B58,DATOS_[Check Periodo Ref.],"Dentro",DATOS_[Check Nº SC Anualiz],"Sí")</f>
        <v>0</v>
      </c>
      <c r="G58" s="58">
        <f>COUNTIFS(DATOS_[AGRUP. VALOR. PTO.],$B57,DATOS_[Sexo],$B58,DATOS_[Check Periodo Ref.],"Dentro",DATOS_[Check Nº SC Norm y Anualiz],"Sí")</f>
        <v>0</v>
      </c>
      <c r="H58" s="58">
        <f>COUNTIFS(DATOS_[AGRUP. VALOR. PTO.],$B57,DATOS_[Sexo],$B58,DATOS_[Check Periodo Ref.],"Dentro",DATOS_[Check Equiparación],"Sí")</f>
        <v>0</v>
      </c>
      <c r="I58" s="100">
        <f t="array" ref="I58">IFERROR(
AVERAGE(IF(DATOS_[Sexo]=$B58,IF(DATOS_[[AGRUP. VALOR. PTO.]:[AGRUP. VALOR. PTO.]]=$B57,IF(DATOS_[Check Equiparado]="Sí",IF(DATOS_[Check Periodo Ref.]="Dentro",DATOS_[SALARIO BASE Eq],FALSE))))),
0)</f>
        <v>0</v>
      </c>
      <c r="J58" s="101">
        <f t="array" ref="J58">IFERROR(
(AVERAGE((IF(DATOS_[[Sexo]:[Sexo]]=$B58,IF(DATOS_[[AGRUP. VALOR. PTO.]:[AGRUP. VALOR. PTO.]]=$B57,IF(DATOS_[[Check Periodo Ref.]:[Check Periodo Ref.]]="Dentro",IF(DATOS_[[Check Equiparado]:[Check Equiparado]]="Sí",IF(DATOS!AE$5="Sí",(1/DATOS_[[% anualiz]:[% anualiz]]),1)*IF(DATOS!AE$4="Sí",1/DATOS_[[% normaliz]:[% normaliz]],1)*(DATOS_[Conc.Sal.01])))))))),
0)</f>
        <v>0</v>
      </c>
      <c r="K58" s="101">
        <f t="array" ref="K58">IFERROR(
(AVERAGE((IF(DATOS_[[Sexo]:[Sexo]]=$B58,IF(DATOS_[[AGRUP. VALOR. PTO.]:[AGRUP. VALOR. PTO.]]=$B57,IF(DATOS_[[Check Periodo Ref.]:[Check Periodo Ref.]]="Dentro",IF(DATOS_[[Check Equiparado]:[Check Equiparado]]="Sí",IF(DATOS!AF$5="Sí",(1/DATOS_[[% anualiz]:[% anualiz]]),1)*IF(DATOS!AF$4="Sí",1/DATOS_[[% normaliz]:[% normaliz]],1)*(DATOS_[Conc.Sal.02])))))))),
0)</f>
        <v>0</v>
      </c>
      <c r="L58" s="101">
        <f t="array" ref="L58">IFERROR(
(AVERAGE((IF(DATOS_[[Sexo]:[Sexo]]=$B58,IF(DATOS_[[AGRUP. VALOR. PTO.]:[AGRUP. VALOR. PTO.]]=$B57,IF(DATOS_[[Check Periodo Ref.]:[Check Periodo Ref.]]="Dentro",IF(DATOS_[[Check Equiparado]:[Check Equiparado]]="Sí",IF(DATOS!AG$5="Sí",(1/DATOS_[[% anualiz]:[% anualiz]]),1)*IF(DATOS!AG$4="Sí",1/DATOS_[[% normaliz]:[% normaliz]],1)*(DATOS_[Conc.Sal.03])))))))),
0)</f>
        <v>0</v>
      </c>
      <c r="M58" s="101">
        <f t="array" ref="M58">IFERROR(
(AVERAGE((IF(DATOS_[[Sexo]:[Sexo]]=$B58,IF(DATOS_[[AGRUP. VALOR. PTO.]:[AGRUP. VALOR. PTO.]]=$B57,IF(DATOS_[[Check Periodo Ref.]:[Check Periodo Ref.]]="Dentro",IF(DATOS_[[Check Equiparado]:[Check Equiparado]]="Sí",IF(DATOS!AH$5="Sí",(1/DATOS_[[% anualiz]:[% anualiz]]),1)*IF(DATOS!AH$4="Sí",1/DATOS_[[% normaliz]:[% normaliz]],1)*(DATOS_[Conc.Sal.04])))))))),
0)</f>
        <v>0</v>
      </c>
      <c r="N58" s="101">
        <f t="array" ref="N58">IFERROR(
(AVERAGE((IF(DATOS_[[Sexo]:[Sexo]]=$B58,IF(DATOS_[[AGRUP. VALOR. PTO.]:[AGRUP. VALOR. PTO.]]=$B57,IF(DATOS_[[Check Periodo Ref.]:[Check Periodo Ref.]]="Dentro",IF(DATOS_[[Check Equiparado]:[Check Equiparado]]="Sí",IF(DATOS!AI$5="Sí",(1/DATOS_[[% anualiz]:[% anualiz]]),1)*IF(DATOS!AI$4="Sí",1/DATOS_[[% normaliz]:[% normaliz]],1)*(DATOS_[Conc.Sal.05])))))))),
0)</f>
        <v>0</v>
      </c>
      <c r="O58" s="101">
        <f t="array" ref="O58">IFERROR(
(AVERAGE((IF(DATOS_[[Sexo]:[Sexo]]=$B58,IF(DATOS_[[AGRUP. VALOR. PTO.]:[AGRUP. VALOR. PTO.]]=$B57,IF(DATOS_[[Check Periodo Ref.]:[Check Periodo Ref.]]="Dentro",IF(DATOS_[[Check Equiparado]:[Check Equiparado]]="Sí",IF(DATOS!AJ$5="Sí",(1/DATOS_[[% anualiz]:[% anualiz]]),1)*IF(DATOS!AJ$4="Sí",1/DATOS_[[% normaliz]:[% normaliz]],1)*(DATOS_[Conc.Sal.06])))))))),
0)</f>
        <v>0</v>
      </c>
      <c r="P58" s="101">
        <f t="array" ref="P58">IFERROR(
(AVERAGE((IF(DATOS_[[Sexo]:[Sexo]]=$B58,IF(DATOS_[[AGRUP. VALOR. PTO.]:[AGRUP. VALOR. PTO.]]=$B57,IF(DATOS_[[Check Periodo Ref.]:[Check Periodo Ref.]]="Dentro",IF(DATOS_[[Check Equiparado]:[Check Equiparado]]="Sí",IF(DATOS!AK$5="Sí",(1/DATOS_[[% anualiz]:[% anualiz]]),1)*IF(DATOS!AK$4="Sí",1/DATOS_[[% normaliz]:[% normaliz]],1)*(DATOS_[Conc.Sal.07])))))))),
0)</f>
        <v>0</v>
      </c>
      <c r="Q58" s="101">
        <f t="array" ref="Q58">IFERROR(
(AVERAGE((IF(DATOS_[[Sexo]:[Sexo]]=$B58,IF(DATOS_[[AGRUP. VALOR. PTO.]:[AGRUP. VALOR. PTO.]]=$B57,IF(DATOS_[[Check Periodo Ref.]:[Check Periodo Ref.]]="Dentro",IF(DATOS_[[Check Equiparado]:[Check Equiparado]]="Sí",IF(DATOS!AL$5="Sí",(1/DATOS_[[% anualiz]:[% anualiz]]),1)*IF(DATOS!AL$4="Sí",1/DATOS_[[% normaliz]:[% normaliz]],1)*(DATOS_[Conc.Sal.08])))))))),
0)</f>
        <v>0</v>
      </c>
      <c r="R58" s="101">
        <f t="array" ref="R58">IFERROR(
(AVERAGE((IF(DATOS_[[Sexo]:[Sexo]]=$B58,IF(DATOS_[[AGRUP. VALOR. PTO.]:[AGRUP. VALOR. PTO.]]=$B57,IF(DATOS_[[Check Periodo Ref.]:[Check Periodo Ref.]]="Dentro",IF(DATOS_[[Check Equiparado]:[Check Equiparado]]="Sí",IF(DATOS!AM$5="Sí",(1/DATOS_[[% anualiz]:[% anualiz]]),1)*IF(DATOS!AM$4="Sí",1/DATOS_[[% normaliz]:[% normaliz]],1)*(DATOS_[Conc.Sal.09])))))))),
0)</f>
        <v>0</v>
      </c>
      <c r="S58" s="101">
        <f t="array" ref="S58">IFERROR(
(AVERAGE((IF(DATOS_[[Sexo]:[Sexo]]=$B58,IF(DATOS_[[AGRUP. VALOR. PTO.]:[AGRUP. VALOR. PTO.]]=$B57,IF(DATOS_[[Check Periodo Ref.]:[Check Periodo Ref.]]="Dentro",IF(DATOS_[[Check Equiparado]:[Check Equiparado]]="Sí",IF(DATOS!AN$5="Sí",(1/DATOS_[[% anualiz]:[% anualiz]]),1)*IF(DATOS!AN$4="Sí",1/DATOS_[[% normaliz]:[% normaliz]],1)*(DATOS_[Conc.Sal.10])))))))),
0)</f>
        <v>0</v>
      </c>
      <c r="T58" s="101">
        <f t="array" ref="T58">IFERROR(
(AVERAGE((IF(DATOS_[[Sexo]:[Sexo]]=$B58,IF(DATOS_[[AGRUP. VALOR. PTO.]:[AGRUP. VALOR. PTO.]]=$B57,IF(DATOS_[[Check Periodo Ref.]:[Check Periodo Ref.]]="Dentro",IF(DATOS_[[Check Equiparado]:[Check Equiparado]]="Sí",IF(DATOS!AO$5="Sí",(1/DATOS_[[% anualiz]:[% anualiz]]),1)*IF(DATOS!AO$4="Sí",1/DATOS_[[% normaliz]:[% normaliz]],1)*(DATOS_[Conc.Sal.11])))))))),
0)</f>
        <v>0</v>
      </c>
      <c r="U58" s="101">
        <f t="array" ref="U58">IFERROR(
(AVERAGE((IF(DATOS_[[Sexo]:[Sexo]]=$B58,IF(DATOS_[[AGRUP. VALOR. PTO.]:[AGRUP. VALOR. PTO.]]=$B57,IF(DATOS_[[Check Periodo Ref.]:[Check Periodo Ref.]]="Dentro",IF(DATOS_[[Check Equiparado]:[Check Equiparado]]="Sí",IF(DATOS!AP$5="Sí",(1/DATOS_[[% anualiz]:[% anualiz]]),1)*IF(DATOS!AP$4="Sí",1/DATOS_[[% normaliz]:[% normaliz]],1)*(DATOS_[Conc.Sal.12])))))))),
0)</f>
        <v>0</v>
      </c>
      <c r="V58" s="101">
        <f t="array" ref="V58">IFERROR(
(AVERAGE((IF(DATOS_[[Sexo]:[Sexo]]=$B58,IF(DATOS_[[AGRUP. VALOR. PTO.]:[AGRUP. VALOR. PTO.]]=$B57,IF(DATOS_[[Check Periodo Ref.]:[Check Periodo Ref.]]="Dentro",IF(DATOS_[[Check Equiparado]:[Check Equiparado]]="Sí",IF(DATOS!AQ$5="Sí",(1/DATOS_[[% anualiz]:[% anualiz]]),1)*IF(DATOS!AQ$4="Sí",1/DATOS_[[% normaliz]:[% normaliz]],1)*(DATOS_[Conc.Sal.13])))))))),
0)</f>
        <v>0</v>
      </c>
      <c r="W58" s="101">
        <f t="array" ref="W58">IFERROR(
(AVERAGE((IF(DATOS_[[Sexo]:[Sexo]]=$B58,IF(DATOS_[[AGRUP. VALOR. PTO.]:[AGRUP. VALOR. PTO.]]=$B57,IF(DATOS_[[Check Periodo Ref.]:[Check Periodo Ref.]]="Dentro",IF(DATOS_[[Check Equiparado]:[Check Equiparado]]="Sí",IF(DATOS!AR$5="Sí",(1/DATOS_[[% anualiz]:[% anualiz]]),1)*IF(DATOS!AR$4="Sí",1/DATOS_[[% normaliz]:[% normaliz]],1)*(DATOS_[Conc.Sal.14])))))))),
0)</f>
        <v>0</v>
      </c>
      <c r="X58" s="101">
        <f t="array" ref="X58">IFERROR(
(AVERAGE((IF(DATOS_[[Sexo]:[Sexo]]=$B58,IF(DATOS_[[AGRUP. VALOR. PTO.]:[AGRUP. VALOR. PTO.]]=$B57,IF(DATOS_[[Check Periodo Ref.]:[Check Periodo Ref.]]="Dentro",IF(DATOS_[[Check Equiparado]:[Check Equiparado]]="Sí",IF(DATOS!AS$5="Sí",(1/DATOS_[[% anualiz]:[% anualiz]]),1)*IF(DATOS!AS$4="Sí",1/DATOS_[[% normaliz]:[% normaliz]],1)*(DATOS_[Conc.Sal.15])))))))),
0)</f>
        <v>0</v>
      </c>
      <c r="Y58" s="101">
        <f t="array" ref="Y58">IFERROR(
(AVERAGE((IF(DATOS_[[Sexo]:[Sexo]]=$B58,IF(DATOS_[[AGRUP. VALOR. PTO.]:[AGRUP. VALOR. PTO.]]=$B57,IF(DATOS_[[Check Periodo Ref.]:[Check Periodo Ref.]]="Dentro",IF(DATOS_[[Check Equiparado]:[Check Equiparado]]="Sí",IF(DATOS!AT$5="Sí",(1/DATOS_[[% anualiz]:[% anualiz]]),1)*IF(DATOS!AT$4="Sí",1/DATOS_[[% normaliz]:[% normaliz]],1)*(DATOS_[Conc.Sal.16])))))))),
0)</f>
        <v>0</v>
      </c>
      <c r="Z58" s="101">
        <f t="array" ref="Z58">IFERROR(
(AVERAGE((IF(DATOS_[[Sexo]:[Sexo]]=$B58,IF(DATOS_[[AGRUP. VALOR. PTO.]:[AGRUP. VALOR. PTO.]]=$B57,IF(DATOS_[[Check Periodo Ref.]:[Check Periodo Ref.]]="Dentro",IF(DATOS_[[Check Equiparado]:[Check Equiparado]]="Sí",IF(DATOS!AU$5="Sí",(1/DATOS_[[% anualiz]:[% anualiz]]),1)*IF(DATOS!AU$4="Sí",1/DATOS_[[% normaliz]:[% normaliz]],1)*(DATOS_[Conc.Sal.17])))))))),
0)</f>
        <v>0</v>
      </c>
      <c r="AA58" s="101">
        <f t="array" ref="AA58">IFERROR(
(AVERAGE((IF(DATOS_[[Sexo]:[Sexo]]=$B58,IF(DATOS_[[AGRUP. VALOR. PTO.]:[AGRUP. VALOR. PTO.]]=$B57,IF(DATOS_[[Check Periodo Ref.]:[Check Periodo Ref.]]="Dentro",IF(DATOS_[[Check Equiparado]:[Check Equiparado]]="Sí",IF(DATOS!AV$5="Sí",(1/DATOS_[[% anualiz]:[% anualiz]]),1)*IF(DATOS!AV$4="Sí",1/DATOS_[[% normaliz]:[% normaliz]],1)*(DATOS_[Conc.Sal.18])))))))),
0)</f>
        <v>0</v>
      </c>
      <c r="AB58" s="101">
        <f t="array" ref="AB58">IFERROR(
(AVERAGE((IF(DATOS_[[Sexo]:[Sexo]]=$B58,IF(DATOS_[[AGRUP. VALOR. PTO.]:[AGRUP. VALOR. PTO.]]=$B57,IF(DATOS_[[Check Periodo Ref.]:[Check Periodo Ref.]]="Dentro",IF(DATOS_[[Check Equiparado]:[Check Equiparado]]="Sí",IF(DATOS!AW$5="Sí",(1/DATOS_[[% anualiz]:[% anualiz]]),1)*IF(DATOS!AW$4="Sí",1/DATOS_[[% normaliz]:[% normaliz]],1)*(DATOS_[Conc.Sal.19])))))))),
0)</f>
        <v>0</v>
      </c>
      <c r="AC58" s="101">
        <f t="array" ref="AC58">IFERROR(
(AVERAGE((IF(DATOS_[[Sexo]:[Sexo]]=$B58,IF(DATOS_[[AGRUP. VALOR. PTO.]:[AGRUP. VALOR. PTO.]]=$B57,IF(DATOS_[[Check Periodo Ref.]:[Check Periodo Ref.]]="Dentro",IF(DATOS_[[Check Equiparado]:[Check Equiparado]]="Sí",IF(DATOS!AX$5="Sí",(1/DATOS_[[% anualiz]:[% anualiz]]),1)*IF(DATOS!AX$4="Sí",1/DATOS_[[% normaliz]:[% normaliz]],1)*(DATOS_[Conc.Sal.20])))))))),
0)</f>
        <v>0</v>
      </c>
      <c r="AD58" s="101">
        <f t="array" ref="AD58">IFERROR(
(AVERAGE((IF(DATOS_[[Sexo]:[Sexo]]=$B58,IF(DATOS_[[AGRUP. VALOR. PTO.]:[AGRUP. VALOR. PTO.]]=$B57,IF(DATOS_[[Check Periodo Ref.]:[Check Periodo Ref.]]="Dentro",IF(DATOS_[[Check Equiparado]:[Check Equiparado]]="Sí",IF(DATOS!AY$5="Sí",(1/DATOS_[[% anualiz]:[% anualiz]]),1)*IF(DATOS!AY$4="Sí",1/DATOS_[[% normaliz]:[% normaliz]],1)*(DATOS_[Conc.Sal.21])))))))),
0)</f>
        <v>0</v>
      </c>
      <c r="AE58" s="101">
        <f t="array" ref="AE58">IFERROR(
(AVERAGE((IF(DATOS_[[Sexo]:[Sexo]]=$B58,IF(DATOS_[[AGRUP. VALOR. PTO.]:[AGRUP. VALOR. PTO.]]=$B57,IF(DATOS_[[Check Periodo Ref.]:[Check Periodo Ref.]]="Dentro",IF(DATOS_[[Check Equiparado]:[Check Equiparado]]="Sí",IF(DATOS!AZ$5="Sí",(1/DATOS_[[% anualiz]:[% anualiz]]),1)*IF(DATOS!AZ$4="Sí",1/DATOS_[[% normaliz]:[% normaliz]],1)*(DATOS_[Conc.Sal.22])))))))),
0)</f>
        <v>0</v>
      </c>
      <c r="AF58" s="101">
        <f t="array" ref="AF58">IFERROR(
(AVERAGE((IF(DATOS_[[Sexo]:[Sexo]]=$B58,IF(DATOS_[[AGRUP. VALOR. PTO.]:[AGRUP. VALOR. PTO.]]=$B57,IF(DATOS_[[Check Periodo Ref.]:[Check Periodo Ref.]]="Dentro",IF(DATOS_[[Check Equiparado]:[Check Equiparado]]="Sí",IF(DATOS!BA$5="Sí",(1/DATOS_[[% anualiz]:[% anualiz]]),1)*IF(DATOS!BA$4="Sí",1/DATOS_[[% normaliz]:[% normaliz]],1)*(DATOS_[Conc.Sal.23])))))))),
0)</f>
        <v>0</v>
      </c>
      <c r="AG58" s="101">
        <f t="array" ref="AG58">IFERROR(
(AVERAGE((IF(DATOS_[[Sexo]:[Sexo]]=$B58,IF(DATOS_[[AGRUP. VALOR. PTO.]:[AGRUP. VALOR. PTO.]]=$B57,IF(DATOS_[[Check Periodo Ref.]:[Check Periodo Ref.]]="Dentro",IF(DATOS_[[Check Equiparado]:[Check Equiparado]]="Sí",IF(DATOS!BB$5="Sí",(1/DATOS_[[% anualiz]:[% anualiz]]),1)*IF(DATOS!BB$4="Sí",1/DATOS_[[% normaliz]:[% normaliz]],1)*(DATOS_[Conc.Sal.24])))))))),
0)</f>
        <v>0</v>
      </c>
      <c r="AH58" s="101">
        <f t="array" ref="AH58">IFERROR(
(AVERAGE((IF(DATOS_[[Sexo]:[Sexo]]=$B58,IF(DATOS_[[AGRUP. VALOR. PTO.]:[AGRUP. VALOR. PTO.]]=$B57,IF(DATOS_[[Check Periodo Ref.]:[Check Periodo Ref.]]="Dentro",IF(DATOS_[[Check Equiparado]:[Check Equiparado]]="Sí",IF(DATOS!BC$5="Sí",(1/DATOS_[[% anualiz]:[% anualiz]]),1)*IF(DATOS!BC$4="Sí",1/DATOS_[[% normaliz]:[% normaliz]],1)*(DATOS_[Conc.Sal.25])))))))),
0)</f>
        <v>0</v>
      </c>
      <c r="AI58" s="101">
        <f t="array" ref="AI58">IFERROR(
(AVERAGE((IF(DATOS_[[Sexo]:[Sexo]]=$B58,IF(DATOS_[[AGRUP. VALOR. PTO.]:[AGRUP. VALOR. PTO.]]=$B57,IF(DATOS_[[Check Periodo Ref.]:[Check Periodo Ref.]]="Dentro",IF(DATOS_[[Check Equiparado]:[Check Equiparado]]="Sí",IF(DATOS!BD$5="Sí",(1/DATOS_[[% anualiz]:[% anualiz]]),1)*IF(DATOS!BD$4="Sí",1/DATOS_[[% normaliz]:[% normaliz]],1)*(DATOS_[Conc.Sal.26])))))))),
0)</f>
        <v>0</v>
      </c>
      <c r="AJ58" s="101">
        <f t="array" ref="AJ58">IFERROR(
(AVERAGE((IF(DATOS_[[Sexo]:[Sexo]]=$B58,IF(DATOS_[[AGRUP. VALOR. PTO.]:[AGRUP. VALOR. PTO.]]=$B57,IF(DATOS_[[Check Periodo Ref.]:[Check Periodo Ref.]]="Dentro",IF(DATOS_[[Check Equiparado]:[Check Equiparado]]="Sí",IF(DATOS!BE$5="Sí",(1/DATOS_[[% anualiz]:[% anualiz]]),1)*IF(DATOS!BE$4="Sí",1/DATOS_[[% normaliz]:[% normaliz]],1)*(DATOS_[Conc.Sal.27])))))))),
0)</f>
        <v>0</v>
      </c>
      <c r="AK58" s="101">
        <f t="array" ref="AK58">IFERROR(
(AVERAGE((IF(DATOS_[[Sexo]:[Sexo]]=$B58,IF(DATOS_[[AGRUP. VALOR. PTO.]:[AGRUP. VALOR. PTO.]]=$B57,IF(DATOS_[[Check Periodo Ref.]:[Check Periodo Ref.]]="Dentro",IF(DATOS_[[Check Equiparado]:[Check Equiparado]]="Sí",IF(DATOS!BF$5="Sí",(1/DATOS_[[% anualiz]:[% anualiz]]),1)*IF(DATOS!BF$4="Sí",1/DATOS_[[% normaliz]:[% normaliz]],1)*(DATOS_[Conc.Sal.28])))))))),
0)</f>
        <v>0</v>
      </c>
      <c r="AL58" s="101">
        <f t="array" ref="AL58">IFERROR(
(AVERAGE((IF(DATOS_[[Sexo]:[Sexo]]=$B58,IF(DATOS_[[AGRUP. VALOR. PTO.]:[AGRUP. VALOR. PTO.]]=$B57,IF(DATOS_[[Check Periodo Ref.]:[Check Periodo Ref.]]="Dentro",IF(DATOS_[[Check Equiparado]:[Check Equiparado]]="Sí",IF(DATOS!BG$5="Sí",(1/DATOS_[[% anualiz]:[% anualiz]]),1)*IF(DATOS!BG$4="Sí",1/DATOS_[[% normaliz]:[% normaliz]],1)*(DATOS_[Conc.Sal.29])))))))),
0)</f>
        <v>0</v>
      </c>
      <c r="AM58" s="101">
        <f t="array" ref="AM58">IFERROR(
(AVERAGE((IF(DATOS_[[Sexo]:[Sexo]]=$B58,IF(DATOS_[[AGRUP. VALOR. PTO.]:[AGRUP. VALOR. PTO.]]=$B57,IF(DATOS_[[Check Periodo Ref.]:[Check Periodo Ref.]]="Dentro",IF(DATOS_[[Check Equiparado]:[Check Equiparado]]="Sí",IF(DATOS!BH$5="Sí",(1/DATOS_[[% anualiz]:[% anualiz]]),1)*IF(DATOS!BH$4="Sí",1/DATOS_[[% normaliz]:[% normaliz]],1)*(DATOS_[Conc.Sal.30])))))))),
0)</f>
        <v>0</v>
      </c>
      <c r="AN58" s="102">
        <f t="array" ref="AN58">IFERROR(
AVERAGE(IF(DATOS_[Sexo]=$B58,IF(DATOS_[[AGRUP. VALOR. PTO.]:[AGRUP. VALOR. PTO.]]=$B57,IF(DATOS_[Check Equiparado]="Sí",IF(DATOS_[Check Periodo Ref.]="Dentro",DATOS_[Tot COMPL.SAL Eq],FALSE))))),
0)</f>
        <v>0</v>
      </c>
      <c r="AO58" s="103">
        <f t="array" ref="AO58">IFERROR(
AVERAGE(IF(DATOS_[Sexo]=$B58,IF(DATOS_[[AGRUP. VALOR. PTO.]:[AGRUP. VALOR. PTO.]]=$B57,IF(DATOS_[Check Equiparado]="Sí",IF(DATOS_[Check Periodo Ref.]="Dentro",DATOS_[TOTAL SALARIO Eq],FALSE))))),
0)</f>
        <v>0</v>
      </c>
      <c r="AP58" s="104">
        <f t="array" ref="AP58">IFERROR(
(AVERAGE((IF(DATOS_[[Sexo]:[Sexo]]=$B58,IF(DATOS_[[AGRUP. VALOR. PTO.]:[AGRUP. VALOR. PTO.]]=$B57,IF(DATOS_[[Check Periodo Ref.]:[Check Periodo Ref.]]="Dentro",IF(DATOS_[[Check Equiparado]:[Check Equiparado]]="Sí",IF(DATOS!BI$5="Sí",(1/DATOS_[[% anualiz]:[% anualiz]]),1)*IF(DATOS!BI$4="Sí",1/DATOS_[[% normaliz]:[% normaliz]],1)*(DATOS_[C.Extra.01])))))))),
0)</f>
        <v>0</v>
      </c>
      <c r="AQ58" s="104">
        <f t="array" ref="AQ58">IFERROR(
(AVERAGE((IF(DATOS_[[Sexo]:[Sexo]]=$B58,IF(DATOS_[[AGRUP. VALOR. PTO.]:[AGRUP. VALOR. PTO.]]=$B57,IF(DATOS_[[Check Periodo Ref.]:[Check Periodo Ref.]]="Dentro",IF(DATOS_[[Check Equiparado]:[Check Equiparado]]="Sí",IF(DATOS!BJ$5="Sí",(1/DATOS_[[% anualiz]:[% anualiz]]),1)*IF(DATOS!BJ$4="Sí",1/DATOS_[[% normaliz]:[% normaliz]],1)*(DATOS_[C.Extra.02])))))))),
0)</f>
        <v>0</v>
      </c>
      <c r="AR58" s="104">
        <f t="array" ref="AR58">IFERROR(
(AVERAGE((IF(DATOS_[[Sexo]:[Sexo]]=$B58,IF(DATOS_[[AGRUP. VALOR. PTO.]:[AGRUP. VALOR. PTO.]]=$B57,IF(DATOS_[[Check Periodo Ref.]:[Check Periodo Ref.]]="Dentro",IF(DATOS_[[Check Equiparado]:[Check Equiparado]]="Sí",IF(DATOS!BK$5="Sí",(1/DATOS_[[% anualiz]:[% anualiz]]),1)*IF(DATOS!BK$4="Sí",1/DATOS_[[% normaliz]:[% normaliz]],1)*(DATOS_[C.Extra.03])))))))),
0)</f>
        <v>0</v>
      </c>
      <c r="AS58" s="104">
        <f t="array" ref="AS58">IFERROR(
(AVERAGE((IF(DATOS_[[Sexo]:[Sexo]]=$B58,IF(DATOS_[[AGRUP. VALOR. PTO.]:[AGRUP. VALOR. PTO.]]=$B57,IF(DATOS_[[Check Periodo Ref.]:[Check Periodo Ref.]]="Dentro",IF(DATOS_[[Check Equiparado]:[Check Equiparado]]="Sí",IF(DATOS!BL$5="Sí",(1/DATOS_[[% anualiz]:[% anualiz]]),1)*IF(DATOS!BL$4="Sí",1/DATOS_[[% normaliz]:[% normaliz]],1)*(DATOS_[C.Extra.04])))))))),
0)</f>
        <v>0</v>
      </c>
      <c r="AT58" s="104">
        <f t="array" ref="AT58">IFERROR(
(AVERAGE((IF(DATOS_[[Sexo]:[Sexo]]=$B58,IF(DATOS_[[AGRUP. VALOR. PTO.]:[AGRUP. VALOR. PTO.]]=$B57,IF(DATOS_[[Check Periodo Ref.]:[Check Periodo Ref.]]="Dentro",IF(DATOS_[[Check Equiparado]:[Check Equiparado]]="Sí",IF(DATOS!BM$5="Sí",(1/DATOS_[[% anualiz]:[% anualiz]]),1)*IF(DATOS!BM$4="Sí",1/DATOS_[[% normaliz]:[% normaliz]],1)*(DATOS_[C.Extra.05])))))))),
0)</f>
        <v>0</v>
      </c>
      <c r="AU58" s="105">
        <f t="array" ref="AU58">IFERROR(
AVERAGE(IF(DATOS_[Sexo]=$B58,IF(DATOS_[[AGRUP. VALOR. PTO.]:[AGRUP. VALOR. PTO.]]=$B57,IF(DATOS_[Check Equiparado]="Sí",IF(DATOS_[Check Periodo Ref.]="Dentro",DATOS_[Tot Extrasalarial Eq],FALSE))))),
0)</f>
        <v>0</v>
      </c>
      <c r="AV58" s="106">
        <f t="array" ref="AV58">IFERROR(
AVERAGE(IF(DATOS_[Sexo]=$B58,IF(DATOS_[[AGRUP. VALOR. PTO.]:[AGRUP. VALOR. PTO.]]=$B57,IF(DATOS_[Check Equiparado]="Sí",IF(DATOS_[Check Periodo Ref.]="Dentro",DATOS_[TOTAL Retrib Eq],FALSE))))),
0)</f>
        <v>0</v>
      </c>
    </row>
    <row r="59" spans="1:48" x14ac:dyDescent="0.3">
      <c r="A59" s="53" t="str">
        <f t="shared" ref="A59" si="62">+A58</f>
        <v>[ocultar]</v>
      </c>
      <c r="B59" s="57" t="s">
        <v>163</v>
      </c>
      <c r="C59" s="56">
        <f t="array" ref="C59">SUM(IF($B59=DATOS_[Sexo],
IF($B57=DATOS_[AGRUP. VALOR. PTO.],
IF("Dentro"=DATOS_[Check Periodo Ref.],
1/(COUNTIFS(DATOS_[Sexo],$B59,DATOS_[AGRUP. VALOR. PTO.],$B57,DATOS_[Check Periodo Ref.],"Dentro",DATOS_[id],DATOS_[id]))))))</f>
        <v>0</v>
      </c>
      <c r="D59" s="58">
        <f>COUNTIFS(DATOS_[AGRUP. VALOR. PTO.],$B57,DATOS_[Sexo],$B59,DATOS_[Check Periodo Ref.],"Dentro")</f>
        <v>0</v>
      </c>
      <c r="E59" s="58">
        <f>COUNTIFS(DATOS_[AGRUP. VALOR. PTO.],$B57,DATOS_[Sexo],$B59,DATOS_[Check Periodo Ref.],"Dentro",DATOS_[Check Nº SC Norm],"Sí")</f>
        <v>0</v>
      </c>
      <c r="F59" s="58">
        <f>COUNTIFS(DATOS_[AGRUP. VALOR. PTO.],$B57,DATOS_[Sexo],$B59,DATOS_[Check Periodo Ref.],"Dentro",DATOS_[Check Nº SC Anualiz],"Sí")</f>
        <v>0</v>
      </c>
      <c r="G59" s="58">
        <f>COUNTIFS(DATOS_[AGRUP. VALOR. PTO.],$B57,DATOS_[Sexo],$B59,DATOS_[Check Periodo Ref.],"Dentro",DATOS_[Check Nº SC Norm y Anualiz],"Sí")</f>
        <v>0</v>
      </c>
      <c r="H59" s="58">
        <f>COUNTIFS(DATOS_[AGRUP. VALOR. PTO.],$B57,DATOS_[Sexo],$B59,DATOS_[Check Periodo Ref.],"Dentro",DATOS_[Check Equiparación],"Sí")</f>
        <v>0</v>
      </c>
      <c r="I59" s="100" cm="1">
        <f t="array" ref="I59">IFERROR(
AVERAGE(IF(DATOS_[Sexo]=$B59,IF(DATOS_[[AGRUP. VALOR. PTO.]:[AGRUP. VALOR. PTO.]]=$B57,IF(DATOS_[Check Equiparado]="Sí",IF(DATOS_[Check Periodo Ref.]="Dentro",DATOS_[SALARIO BASE Eq],FALSE))))),
0)</f>
        <v>0</v>
      </c>
      <c r="J59" s="101">
        <f t="array" ref="J59">IFERROR(
(AVERAGE((IF(DATOS_[[Sexo]:[Sexo]]=$B59,IF(DATOS_[[AGRUP. VALOR. PTO.]:[AGRUP. VALOR. PTO.]]=$B57,IF(DATOS_[[Check Periodo Ref.]:[Check Periodo Ref.]]="Dentro",IF(DATOS_[[Check Equiparado]:[Check Equiparado]]="Sí",IF(DATOS!AE$5="Sí",(1/DATOS_[[% anualiz]:[% anualiz]]),1)*IF(DATOS!AE$4="Sí",1/DATOS_[[% normaliz]:[% normaliz]],1)*(DATOS_[Conc.Sal.01])))))))),
0)</f>
        <v>0</v>
      </c>
      <c r="K59" s="101">
        <f t="array" ref="K59">IFERROR(
(AVERAGE((IF(DATOS_[[Sexo]:[Sexo]]=$B59,IF(DATOS_[[AGRUP. VALOR. PTO.]:[AGRUP. VALOR. PTO.]]=$B57,IF(DATOS_[[Check Periodo Ref.]:[Check Periodo Ref.]]="Dentro",IF(DATOS_[[Check Equiparado]:[Check Equiparado]]="Sí",IF(DATOS!AF$5="Sí",(1/DATOS_[[% anualiz]:[% anualiz]]),1)*IF(DATOS!AF$4="Sí",1/DATOS_[[% normaliz]:[% normaliz]],1)*(DATOS_[Conc.Sal.02])))))))),
0)</f>
        <v>0</v>
      </c>
      <c r="L59" s="101">
        <f t="array" ref="L59">IFERROR(
(AVERAGE((IF(DATOS_[[Sexo]:[Sexo]]=$B59,IF(DATOS_[[AGRUP. VALOR. PTO.]:[AGRUP. VALOR. PTO.]]=$B57,IF(DATOS_[[Check Periodo Ref.]:[Check Periodo Ref.]]="Dentro",IF(DATOS_[[Check Equiparado]:[Check Equiparado]]="Sí",IF(DATOS!AG$5="Sí",(1/DATOS_[[% anualiz]:[% anualiz]]),1)*IF(DATOS!AG$4="Sí",1/DATOS_[[% normaliz]:[% normaliz]],1)*(DATOS_[Conc.Sal.03])))))))),
0)</f>
        <v>0</v>
      </c>
      <c r="M59" s="101">
        <f t="array" ref="M59">IFERROR(
(AVERAGE((IF(DATOS_[[Sexo]:[Sexo]]=$B59,IF(DATOS_[[AGRUP. VALOR. PTO.]:[AGRUP. VALOR. PTO.]]=$B57,IF(DATOS_[[Check Periodo Ref.]:[Check Periodo Ref.]]="Dentro",IF(DATOS_[[Check Equiparado]:[Check Equiparado]]="Sí",IF(DATOS!AH$5="Sí",(1/DATOS_[[% anualiz]:[% anualiz]]),1)*IF(DATOS!AH$4="Sí",1/DATOS_[[% normaliz]:[% normaliz]],1)*(DATOS_[Conc.Sal.04])))))))),
0)</f>
        <v>0</v>
      </c>
      <c r="N59" s="101">
        <f t="array" ref="N59">IFERROR(
(AVERAGE((IF(DATOS_[[Sexo]:[Sexo]]=$B59,IF(DATOS_[[AGRUP. VALOR. PTO.]:[AGRUP. VALOR. PTO.]]=$B57,IF(DATOS_[[Check Periodo Ref.]:[Check Periodo Ref.]]="Dentro",IF(DATOS_[[Check Equiparado]:[Check Equiparado]]="Sí",IF(DATOS!AI$5="Sí",(1/DATOS_[[% anualiz]:[% anualiz]]),1)*IF(DATOS!AI$4="Sí",1/DATOS_[[% normaliz]:[% normaliz]],1)*(DATOS_[Conc.Sal.05])))))))),
0)</f>
        <v>0</v>
      </c>
      <c r="O59" s="101">
        <f t="array" ref="O59">IFERROR(
(AVERAGE((IF(DATOS_[[Sexo]:[Sexo]]=$B59,IF(DATOS_[[AGRUP. VALOR. PTO.]:[AGRUP. VALOR. PTO.]]=$B57,IF(DATOS_[[Check Periodo Ref.]:[Check Periodo Ref.]]="Dentro",IF(DATOS_[[Check Equiparado]:[Check Equiparado]]="Sí",IF(DATOS!AJ$5="Sí",(1/DATOS_[[% anualiz]:[% anualiz]]),1)*IF(DATOS!AJ$4="Sí",1/DATOS_[[% normaliz]:[% normaliz]],1)*(DATOS_[Conc.Sal.06])))))))),
0)</f>
        <v>0</v>
      </c>
      <c r="P59" s="101">
        <f t="array" ref="P59">IFERROR(
(AVERAGE((IF(DATOS_[[Sexo]:[Sexo]]=$B59,IF(DATOS_[[AGRUP. VALOR. PTO.]:[AGRUP. VALOR. PTO.]]=$B57,IF(DATOS_[[Check Periodo Ref.]:[Check Periodo Ref.]]="Dentro",IF(DATOS_[[Check Equiparado]:[Check Equiparado]]="Sí",IF(DATOS!AK$5="Sí",(1/DATOS_[[% anualiz]:[% anualiz]]),1)*IF(DATOS!AK$4="Sí",1/DATOS_[[% normaliz]:[% normaliz]],1)*(DATOS_[Conc.Sal.07])))))))),
0)</f>
        <v>0</v>
      </c>
      <c r="Q59" s="101">
        <f t="array" ref="Q59">IFERROR(
(AVERAGE((IF(DATOS_[[Sexo]:[Sexo]]=$B59,IF(DATOS_[[AGRUP. VALOR. PTO.]:[AGRUP. VALOR. PTO.]]=$B57,IF(DATOS_[[Check Periodo Ref.]:[Check Periodo Ref.]]="Dentro",IF(DATOS_[[Check Equiparado]:[Check Equiparado]]="Sí",IF(DATOS!AL$5="Sí",(1/DATOS_[[% anualiz]:[% anualiz]]),1)*IF(DATOS!AL$4="Sí",1/DATOS_[[% normaliz]:[% normaliz]],1)*(DATOS_[Conc.Sal.08])))))))),
0)</f>
        <v>0</v>
      </c>
      <c r="R59" s="101">
        <f t="array" ref="R59">IFERROR(
(AVERAGE((IF(DATOS_[[Sexo]:[Sexo]]=$B59,IF(DATOS_[[AGRUP. VALOR. PTO.]:[AGRUP. VALOR. PTO.]]=$B57,IF(DATOS_[[Check Periodo Ref.]:[Check Periodo Ref.]]="Dentro",IF(DATOS_[[Check Equiparado]:[Check Equiparado]]="Sí",IF(DATOS!AM$5="Sí",(1/DATOS_[[% anualiz]:[% anualiz]]),1)*IF(DATOS!AM$4="Sí",1/DATOS_[[% normaliz]:[% normaliz]],1)*(DATOS_[Conc.Sal.09])))))))),
0)</f>
        <v>0</v>
      </c>
      <c r="S59" s="101">
        <f t="array" ref="S59">IFERROR(
(AVERAGE((IF(DATOS_[[Sexo]:[Sexo]]=$B59,IF(DATOS_[[AGRUP. VALOR. PTO.]:[AGRUP. VALOR. PTO.]]=$B57,IF(DATOS_[[Check Periodo Ref.]:[Check Periodo Ref.]]="Dentro",IF(DATOS_[[Check Equiparado]:[Check Equiparado]]="Sí",IF(DATOS!AN$5="Sí",(1/DATOS_[[% anualiz]:[% anualiz]]),1)*IF(DATOS!AN$4="Sí",1/DATOS_[[% normaliz]:[% normaliz]],1)*(DATOS_[Conc.Sal.10])))))))),
0)</f>
        <v>0</v>
      </c>
      <c r="T59" s="101">
        <f t="array" ref="T59">IFERROR(
(AVERAGE((IF(DATOS_[[Sexo]:[Sexo]]=$B59,IF(DATOS_[[AGRUP. VALOR. PTO.]:[AGRUP. VALOR. PTO.]]=$B57,IF(DATOS_[[Check Periodo Ref.]:[Check Periodo Ref.]]="Dentro",IF(DATOS_[[Check Equiparado]:[Check Equiparado]]="Sí",IF(DATOS!AO$5="Sí",(1/DATOS_[[% anualiz]:[% anualiz]]),1)*IF(DATOS!AO$4="Sí",1/DATOS_[[% normaliz]:[% normaliz]],1)*(DATOS_[Conc.Sal.11])))))))),
0)</f>
        <v>0</v>
      </c>
      <c r="U59" s="101">
        <f t="array" ref="U59">IFERROR(
(AVERAGE((IF(DATOS_[[Sexo]:[Sexo]]=$B59,IF(DATOS_[[AGRUP. VALOR. PTO.]:[AGRUP. VALOR. PTO.]]=$B57,IF(DATOS_[[Check Periodo Ref.]:[Check Periodo Ref.]]="Dentro",IF(DATOS_[[Check Equiparado]:[Check Equiparado]]="Sí",IF(DATOS!AP$5="Sí",(1/DATOS_[[% anualiz]:[% anualiz]]),1)*IF(DATOS!AP$4="Sí",1/DATOS_[[% normaliz]:[% normaliz]],1)*(DATOS_[Conc.Sal.12])))))))),
0)</f>
        <v>0</v>
      </c>
      <c r="V59" s="101">
        <f t="array" ref="V59">IFERROR(
(AVERAGE((IF(DATOS_[[Sexo]:[Sexo]]=$B59,IF(DATOS_[[AGRUP. VALOR. PTO.]:[AGRUP. VALOR. PTO.]]=$B57,IF(DATOS_[[Check Periodo Ref.]:[Check Periodo Ref.]]="Dentro",IF(DATOS_[[Check Equiparado]:[Check Equiparado]]="Sí",IF(DATOS!AQ$5="Sí",(1/DATOS_[[% anualiz]:[% anualiz]]),1)*IF(DATOS!AQ$4="Sí",1/DATOS_[[% normaliz]:[% normaliz]],1)*(DATOS_[Conc.Sal.13])))))))),
0)</f>
        <v>0</v>
      </c>
      <c r="W59" s="101">
        <f t="array" ref="W59">IFERROR(
(AVERAGE((IF(DATOS_[[Sexo]:[Sexo]]=$B59,IF(DATOS_[[AGRUP. VALOR. PTO.]:[AGRUP. VALOR. PTO.]]=$B57,IF(DATOS_[[Check Periodo Ref.]:[Check Periodo Ref.]]="Dentro",IF(DATOS_[[Check Equiparado]:[Check Equiparado]]="Sí",IF(DATOS!AR$5="Sí",(1/DATOS_[[% anualiz]:[% anualiz]]),1)*IF(DATOS!AR$4="Sí",1/DATOS_[[% normaliz]:[% normaliz]],1)*(DATOS_[Conc.Sal.14])))))))),
0)</f>
        <v>0</v>
      </c>
      <c r="X59" s="101">
        <f t="array" ref="X59">IFERROR(
(AVERAGE((IF(DATOS_[[Sexo]:[Sexo]]=$B59,IF(DATOS_[[AGRUP. VALOR. PTO.]:[AGRUP. VALOR. PTO.]]=$B57,IF(DATOS_[[Check Periodo Ref.]:[Check Periodo Ref.]]="Dentro",IF(DATOS_[[Check Equiparado]:[Check Equiparado]]="Sí",IF(DATOS!AS$5="Sí",(1/DATOS_[[% anualiz]:[% anualiz]]),1)*IF(DATOS!AS$4="Sí",1/DATOS_[[% normaliz]:[% normaliz]],1)*(DATOS_[Conc.Sal.15])))))))),
0)</f>
        <v>0</v>
      </c>
      <c r="Y59" s="101">
        <f t="array" ref="Y59">IFERROR(
(AVERAGE((IF(DATOS_[[Sexo]:[Sexo]]=$B59,IF(DATOS_[[AGRUP. VALOR. PTO.]:[AGRUP. VALOR. PTO.]]=$B57,IF(DATOS_[[Check Periodo Ref.]:[Check Periodo Ref.]]="Dentro",IF(DATOS_[[Check Equiparado]:[Check Equiparado]]="Sí",IF(DATOS!AT$5="Sí",(1/DATOS_[[% anualiz]:[% anualiz]]),1)*IF(DATOS!AT$4="Sí",1/DATOS_[[% normaliz]:[% normaliz]],1)*(DATOS_[Conc.Sal.16])))))))),
0)</f>
        <v>0</v>
      </c>
      <c r="Z59" s="101">
        <f t="array" ref="Z59">IFERROR(
(AVERAGE((IF(DATOS_[[Sexo]:[Sexo]]=$B59,IF(DATOS_[[AGRUP. VALOR. PTO.]:[AGRUP. VALOR. PTO.]]=$B57,IF(DATOS_[[Check Periodo Ref.]:[Check Periodo Ref.]]="Dentro",IF(DATOS_[[Check Equiparado]:[Check Equiparado]]="Sí",IF(DATOS!AU$5="Sí",(1/DATOS_[[% anualiz]:[% anualiz]]),1)*IF(DATOS!AU$4="Sí",1/DATOS_[[% normaliz]:[% normaliz]],1)*(DATOS_[Conc.Sal.17])))))))),
0)</f>
        <v>0</v>
      </c>
      <c r="AA59" s="101">
        <f t="array" ref="AA59">IFERROR(
(AVERAGE((IF(DATOS_[[Sexo]:[Sexo]]=$B59,IF(DATOS_[[AGRUP. VALOR. PTO.]:[AGRUP. VALOR. PTO.]]=$B57,IF(DATOS_[[Check Periodo Ref.]:[Check Periodo Ref.]]="Dentro",IF(DATOS_[[Check Equiparado]:[Check Equiparado]]="Sí",IF(DATOS!AV$5="Sí",(1/DATOS_[[% anualiz]:[% anualiz]]),1)*IF(DATOS!AV$4="Sí",1/DATOS_[[% normaliz]:[% normaliz]],1)*(DATOS_[Conc.Sal.18])))))))),
0)</f>
        <v>0</v>
      </c>
      <c r="AB59" s="101">
        <f t="array" ref="AB59">IFERROR(
(AVERAGE((IF(DATOS_[[Sexo]:[Sexo]]=$B59,IF(DATOS_[[AGRUP. VALOR. PTO.]:[AGRUP. VALOR. PTO.]]=$B57,IF(DATOS_[[Check Periodo Ref.]:[Check Periodo Ref.]]="Dentro",IF(DATOS_[[Check Equiparado]:[Check Equiparado]]="Sí",IF(DATOS!AW$5="Sí",(1/DATOS_[[% anualiz]:[% anualiz]]),1)*IF(DATOS!AW$4="Sí",1/DATOS_[[% normaliz]:[% normaliz]],1)*(DATOS_[Conc.Sal.19])))))))),
0)</f>
        <v>0</v>
      </c>
      <c r="AC59" s="101">
        <f t="array" ref="AC59">IFERROR(
(AVERAGE((IF(DATOS_[[Sexo]:[Sexo]]=$B59,IF(DATOS_[[AGRUP. VALOR. PTO.]:[AGRUP. VALOR. PTO.]]=$B57,IF(DATOS_[[Check Periodo Ref.]:[Check Periodo Ref.]]="Dentro",IF(DATOS_[[Check Equiparado]:[Check Equiparado]]="Sí",IF(DATOS!AX$5="Sí",(1/DATOS_[[% anualiz]:[% anualiz]]),1)*IF(DATOS!AX$4="Sí",1/DATOS_[[% normaliz]:[% normaliz]],1)*(DATOS_[Conc.Sal.20])))))))),
0)</f>
        <v>0</v>
      </c>
      <c r="AD59" s="101">
        <f t="array" ref="AD59">IFERROR(
(AVERAGE((IF(DATOS_[[Sexo]:[Sexo]]=$B59,IF(DATOS_[[AGRUP. VALOR. PTO.]:[AGRUP. VALOR. PTO.]]=$B57,IF(DATOS_[[Check Periodo Ref.]:[Check Periodo Ref.]]="Dentro",IF(DATOS_[[Check Equiparado]:[Check Equiparado]]="Sí",IF(DATOS!AY$5="Sí",(1/DATOS_[[% anualiz]:[% anualiz]]),1)*IF(DATOS!AY$4="Sí",1/DATOS_[[% normaliz]:[% normaliz]],1)*(DATOS_[Conc.Sal.21])))))))),
0)</f>
        <v>0</v>
      </c>
      <c r="AE59" s="101">
        <f t="array" ref="AE59">IFERROR(
(AVERAGE((IF(DATOS_[[Sexo]:[Sexo]]=$B59,IF(DATOS_[[AGRUP. VALOR. PTO.]:[AGRUP. VALOR. PTO.]]=$B57,IF(DATOS_[[Check Periodo Ref.]:[Check Periodo Ref.]]="Dentro",IF(DATOS_[[Check Equiparado]:[Check Equiparado]]="Sí",IF(DATOS!AZ$5="Sí",(1/DATOS_[[% anualiz]:[% anualiz]]),1)*IF(DATOS!AZ$4="Sí",1/DATOS_[[% normaliz]:[% normaliz]],1)*(DATOS_[Conc.Sal.22])))))))),
0)</f>
        <v>0</v>
      </c>
      <c r="AF59" s="101">
        <f t="array" ref="AF59">IFERROR(
(AVERAGE((IF(DATOS_[[Sexo]:[Sexo]]=$B59,IF(DATOS_[[AGRUP. VALOR. PTO.]:[AGRUP. VALOR. PTO.]]=$B57,IF(DATOS_[[Check Periodo Ref.]:[Check Periodo Ref.]]="Dentro",IF(DATOS_[[Check Equiparado]:[Check Equiparado]]="Sí",IF(DATOS!BA$5="Sí",(1/DATOS_[[% anualiz]:[% anualiz]]),1)*IF(DATOS!BA$4="Sí",1/DATOS_[[% normaliz]:[% normaliz]],1)*(DATOS_[Conc.Sal.23])))))))),
0)</f>
        <v>0</v>
      </c>
      <c r="AG59" s="101">
        <f t="array" ref="AG59">IFERROR(
(AVERAGE((IF(DATOS_[[Sexo]:[Sexo]]=$B59,IF(DATOS_[[AGRUP. VALOR. PTO.]:[AGRUP. VALOR. PTO.]]=$B57,IF(DATOS_[[Check Periodo Ref.]:[Check Periodo Ref.]]="Dentro",IF(DATOS_[[Check Equiparado]:[Check Equiparado]]="Sí",IF(DATOS!BB$5="Sí",(1/DATOS_[[% anualiz]:[% anualiz]]),1)*IF(DATOS!BB$4="Sí",1/DATOS_[[% normaliz]:[% normaliz]],1)*(DATOS_[Conc.Sal.24])))))))),
0)</f>
        <v>0</v>
      </c>
      <c r="AH59" s="101">
        <f t="array" ref="AH59">IFERROR(
(AVERAGE((IF(DATOS_[[Sexo]:[Sexo]]=$B59,IF(DATOS_[[AGRUP. VALOR. PTO.]:[AGRUP. VALOR. PTO.]]=$B57,IF(DATOS_[[Check Periodo Ref.]:[Check Periodo Ref.]]="Dentro",IF(DATOS_[[Check Equiparado]:[Check Equiparado]]="Sí",IF(DATOS!BC$5="Sí",(1/DATOS_[[% anualiz]:[% anualiz]]),1)*IF(DATOS!BC$4="Sí",1/DATOS_[[% normaliz]:[% normaliz]],1)*(DATOS_[Conc.Sal.25])))))))),
0)</f>
        <v>0</v>
      </c>
      <c r="AI59" s="101">
        <f t="array" ref="AI59">IFERROR(
(AVERAGE((IF(DATOS_[[Sexo]:[Sexo]]=$B59,IF(DATOS_[[AGRUP. VALOR. PTO.]:[AGRUP. VALOR. PTO.]]=$B57,IF(DATOS_[[Check Periodo Ref.]:[Check Periodo Ref.]]="Dentro",IF(DATOS_[[Check Equiparado]:[Check Equiparado]]="Sí",IF(DATOS!BD$5="Sí",(1/DATOS_[[% anualiz]:[% anualiz]]),1)*IF(DATOS!BD$4="Sí",1/DATOS_[[% normaliz]:[% normaliz]],1)*(DATOS_[Conc.Sal.26])))))))),
0)</f>
        <v>0</v>
      </c>
      <c r="AJ59" s="101">
        <f t="array" ref="AJ59">IFERROR(
(AVERAGE((IF(DATOS_[[Sexo]:[Sexo]]=$B59,IF(DATOS_[[AGRUP. VALOR. PTO.]:[AGRUP. VALOR. PTO.]]=$B57,IF(DATOS_[[Check Periodo Ref.]:[Check Periodo Ref.]]="Dentro",IF(DATOS_[[Check Equiparado]:[Check Equiparado]]="Sí",IF(DATOS!BE$5="Sí",(1/DATOS_[[% anualiz]:[% anualiz]]),1)*IF(DATOS!BE$4="Sí",1/DATOS_[[% normaliz]:[% normaliz]],1)*(DATOS_[Conc.Sal.27])))))))),
0)</f>
        <v>0</v>
      </c>
      <c r="AK59" s="101">
        <f t="array" ref="AK59">IFERROR(
(AVERAGE((IF(DATOS_[[Sexo]:[Sexo]]=$B59,IF(DATOS_[[AGRUP. VALOR. PTO.]:[AGRUP. VALOR. PTO.]]=$B57,IF(DATOS_[[Check Periodo Ref.]:[Check Periodo Ref.]]="Dentro",IF(DATOS_[[Check Equiparado]:[Check Equiparado]]="Sí",IF(DATOS!BF$5="Sí",(1/DATOS_[[% anualiz]:[% anualiz]]),1)*IF(DATOS!BF$4="Sí",1/DATOS_[[% normaliz]:[% normaliz]],1)*(DATOS_[Conc.Sal.28])))))))),
0)</f>
        <v>0</v>
      </c>
      <c r="AL59" s="101">
        <f t="array" ref="AL59">IFERROR(
(AVERAGE((IF(DATOS_[[Sexo]:[Sexo]]=$B59,IF(DATOS_[[AGRUP. VALOR. PTO.]:[AGRUP. VALOR. PTO.]]=$B57,IF(DATOS_[[Check Periodo Ref.]:[Check Periodo Ref.]]="Dentro",IF(DATOS_[[Check Equiparado]:[Check Equiparado]]="Sí",IF(DATOS!BG$5="Sí",(1/DATOS_[[% anualiz]:[% anualiz]]),1)*IF(DATOS!BG$4="Sí",1/DATOS_[[% normaliz]:[% normaliz]],1)*(DATOS_[Conc.Sal.29])))))))),
0)</f>
        <v>0</v>
      </c>
      <c r="AM59" s="101">
        <f t="array" ref="AM59">IFERROR(
(AVERAGE((IF(DATOS_[[Sexo]:[Sexo]]=$B59,IF(DATOS_[[AGRUP. VALOR. PTO.]:[AGRUP. VALOR. PTO.]]=$B57,IF(DATOS_[[Check Periodo Ref.]:[Check Periodo Ref.]]="Dentro",IF(DATOS_[[Check Equiparado]:[Check Equiparado]]="Sí",IF(DATOS!BH$5="Sí",(1/DATOS_[[% anualiz]:[% anualiz]]),1)*IF(DATOS!BH$4="Sí",1/DATOS_[[% normaliz]:[% normaliz]],1)*(DATOS_[Conc.Sal.30])))))))),
0)</f>
        <v>0</v>
      </c>
      <c r="AN59" s="102">
        <f t="array" ref="AN59">IFERROR(
AVERAGE(IF(DATOS_[Sexo]=$B59,IF(DATOS_[[AGRUP. VALOR. PTO.]:[AGRUP. VALOR. PTO.]]=$B57,IF(DATOS_[Check Equiparado]="Sí",IF(DATOS_[Check Periodo Ref.]="Dentro",DATOS_[Tot COMPL.SAL Eq],FALSE))))),
0)</f>
        <v>0</v>
      </c>
      <c r="AO59" s="103">
        <f t="array" ref="AO59">IFERROR(
AVERAGE(IF(DATOS_[Sexo]=$B59,IF(DATOS_[[AGRUP. VALOR. PTO.]:[AGRUP. VALOR. PTO.]]=$B57,IF(DATOS_[Check Equiparado]="Sí",IF(DATOS_[Check Periodo Ref.]="Dentro",DATOS_[TOTAL SALARIO Eq],FALSE))))),
0)</f>
        <v>0</v>
      </c>
      <c r="AP59" s="104">
        <f t="array" ref="AP59">IFERROR(
(AVERAGE((IF(DATOS_[[Sexo]:[Sexo]]=$B59,IF(DATOS_[[AGRUP. VALOR. PTO.]:[AGRUP. VALOR. PTO.]]=$B57,IF(DATOS_[[Check Periodo Ref.]:[Check Periodo Ref.]]="Dentro",IF(DATOS_[[Check Equiparado]:[Check Equiparado]]="Sí",IF(DATOS!BI$5="Sí",(1/DATOS_[[% anualiz]:[% anualiz]]),1)*IF(DATOS!BI$4="Sí",1/DATOS_[[% normaliz]:[% normaliz]],1)*(DATOS_[C.Extra.01])))))))),
0)</f>
        <v>0</v>
      </c>
      <c r="AQ59" s="104">
        <f t="array" ref="AQ59">IFERROR(
(AVERAGE((IF(DATOS_[[Sexo]:[Sexo]]=$B59,IF(DATOS_[[AGRUP. VALOR. PTO.]:[AGRUP. VALOR. PTO.]]=$B57,IF(DATOS_[[Check Periodo Ref.]:[Check Periodo Ref.]]="Dentro",IF(DATOS_[[Check Equiparado]:[Check Equiparado]]="Sí",IF(DATOS!BJ$5="Sí",(1/DATOS_[[% anualiz]:[% anualiz]]),1)*IF(DATOS!BJ$4="Sí",1/DATOS_[[% normaliz]:[% normaliz]],1)*(DATOS_[C.Extra.02])))))))),
0)</f>
        <v>0</v>
      </c>
      <c r="AR59" s="104">
        <f t="array" ref="AR59">IFERROR(
(AVERAGE((IF(DATOS_[[Sexo]:[Sexo]]=$B59,IF(DATOS_[[AGRUP. VALOR. PTO.]:[AGRUP. VALOR. PTO.]]=$B57,IF(DATOS_[[Check Periodo Ref.]:[Check Periodo Ref.]]="Dentro",IF(DATOS_[[Check Equiparado]:[Check Equiparado]]="Sí",IF(DATOS!BK$5="Sí",(1/DATOS_[[% anualiz]:[% anualiz]]),1)*IF(DATOS!BK$4="Sí",1/DATOS_[[% normaliz]:[% normaliz]],1)*(DATOS_[C.Extra.03])))))))),
0)</f>
        <v>0</v>
      </c>
      <c r="AS59" s="104">
        <f t="array" ref="AS59">IFERROR(
(AVERAGE((IF(DATOS_[[Sexo]:[Sexo]]=$B59,IF(DATOS_[[AGRUP. VALOR. PTO.]:[AGRUP. VALOR. PTO.]]=$B57,IF(DATOS_[[Check Periodo Ref.]:[Check Periodo Ref.]]="Dentro",IF(DATOS_[[Check Equiparado]:[Check Equiparado]]="Sí",IF(DATOS!BL$5="Sí",(1/DATOS_[[% anualiz]:[% anualiz]]),1)*IF(DATOS!BL$4="Sí",1/DATOS_[[% normaliz]:[% normaliz]],1)*(DATOS_[C.Extra.04])))))))),
0)</f>
        <v>0</v>
      </c>
      <c r="AT59" s="104">
        <f t="array" ref="AT59">IFERROR(
(AVERAGE((IF(DATOS_[[Sexo]:[Sexo]]=$B59,IF(DATOS_[[AGRUP. VALOR. PTO.]:[AGRUP. VALOR. PTO.]]=$B57,IF(DATOS_[[Check Periodo Ref.]:[Check Periodo Ref.]]="Dentro",IF(DATOS_[[Check Equiparado]:[Check Equiparado]]="Sí",IF(DATOS!BM$5="Sí",(1/DATOS_[[% anualiz]:[% anualiz]]),1)*IF(DATOS!BM$4="Sí",1/DATOS_[[% normaliz]:[% normaliz]],1)*(DATOS_[C.Extra.05])))))))),
0)</f>
        <v>0</v>
      </c>
      <c r="AU59" s="105">
        <f t="array" ref="AU59">IFERROR(
AVERAGE(IF(DATOS_[Sexo]=$B59,IF(DATOS_[[AGRUP. VALOR. PTO.]:[AGRUP. VALOR. PTO.]]=$B57,IF(DATOS_[Check Equiparado]="Sí",IF(DATOS_[Check Periodo Ref.]="Dentro",DATOS_[Tot Extrasalarial Eq],FALSE))))),
0)</f>
        <v>0</v>
      </c>
      <c r="AV59" s="106">
        <f t="array" ref="AV59">IFERROR(
AVERAGE(IF(DATOS_[Sexo]=$B59,IF(DATOS_[[AGRUP. VALOR. PTO.]:[AGRUP. VALOR. PTO.]]=$B57,IF(DATOS_[Check Equiparado]="Sí",IF(DATOS_[Check Periodo Ref.]="Dentro",DATOS_[TOTAL Retrib Eq],FALSE))))),
0)</f>
        <v>0</v>
      </c>
    </row>
    <row r="60" spans="1:48" ht="17.25" thickBot="1" x14ac:dyDescent="0.35">
      <c r="A60" s="53" t="str">
        <f t="shared" ref="A60" si="63">+A61</f>
        <v>[ocultar]</v>
      </c>
      <c r="B60" s="62" t="s">
        <v>275</v>
      </c>
      <c r="C60" s="99"/>
      <c r="D60" s="63"/>
      <c r="E60" s="63"/>
      <c r="F60" s="63"/>
      <c r="G60" s="63"/>
      <c r="H60" s="63"/>
      <c r="I60" s="129" t="str">
        <f t="shared" ref="I60:AV60" si="64">IFERROR((I61-I62)/I61,"")</f>
        <v/>
      </c>
      <c r="J60" s="130" t="str">
        <f t="shared" si="64"/>
        <v/>
      </c>
      <c r="K60" s="131" t="str">
        <f t="shared" si="64"/>
        <v/>
      </c>
      <c r="L60" s="131" t="str">
        <f t="shared" si="64"/>
        <v/>
      </c>
      <c r="M60" s="131" t="str">
        <f t="shared" si="64"/>
        <v/>
      </c>
      <c r="N60" s="132" t="str">
        <f t="shared" si="64"/>
        <v/>
      </c>
      <c r="O60" s="133" t="str">
        <f t="shared" si="64"/>
        <v/>
      </c>
      <c r="P60" s="133" t="str">
        <f t="shared" si="64"/>
        <v/>
      </c>
      <c r="Q60" s="133" t="str">
        <f t="shared" si="64"/>
        <v/>
      </c>
      <c r="R60" s="133" t="str">
        <f t="shared" si="64"/>
        <v/>
      </c>
      <c r="S60" s="133" t="str">
        <f t="shared" si="64"/>
        <v/>
      </c>
      <c r="T60" s="133" t="str">
        <f t="shared" si="64"/>
        <v/>
      </c>
      <c r="U60" s="133" t="str">
        <f t="shared" si="64"/>
        <v/>
      </c>
      <c r="V60" s="133" t="str">
        <f t="shared" si="64"/>
        <v/>
      </c>
      <c r="W60" s="133" t="str">
        <f t="shared" si="64"/>
        <v/>
      </c>
      <c r="X60" s="133" t="str">
        <f t="shared" si="64"/>
        <v/>
      </c>
      <c r="Y60" s="133" t="str">
        <f t="shared" si="64"/>
        <v/>
      </c>
      <c r="Z60" s="132" t="str">
        <f t="shared" si="64"/>
        <v/>
      </c>
      <c r="AA60" s="132" t="str">
        <f t="shared" si="64"/>
        <v/>
      </c>
      <c r="AB60" s="132" t="str">
        <f t="shared" si="64"/>
        <v/>
      </c>
      <c r="AC60" s="132" t="str">
        <f t="shared" si="64"/>
        <v/>
      </c>
      <c r="AD60" s="132" t="str">
        <f t="shared" si="64"/>
        <v/>
      </c>
      <c r="AE60" s="132" t="str">
        <f t="shared" si="64"/>
        <v/>
      </c>
      <c r="AF60" s="132" t="str">
        <f t="shared" si="64"/>
        <v/>
      </c>
      <c r="AG60" s="132" t="str">
        <f t="shared" si="64"/>
        <v/>
      </c>
      <c r="AH60" s="132" t="str">
        <f t="shared" si="64"/>
        <v/>
      </c>
      <c r="AI60" s="132" t="str">
        <f t="shared" si="64"/>
        <v/>
      </c>
      <c r="AJ60" s="132" t="str">
        <f t="shared" si="64"/>
        <v/>
      </c>
      <c r="AK60" s="132" t="str">
        <f t="shared" si="64"/>
        <v/>
      </c>
      <c r="AL60" s="132" t="str">
        <f t="shared" si="64"/>
        <v/>
      </c>
      <c r="AM60" s="132" t="str">
        <f t="shared" si="64"/>
        <v/>
      </c>
      <c r="AN60" s="134" t="str">
        <f t="shared" si="64"/>
        <v/>
      </c>
      <c r="AO60" s="138" t="str">
        <f t="shared" si="64"/>
        <v/>
      </c>
      <c r="AP60" s="135" t="str">
        <f t="shared" si="64"/>
        <v/>
      </c>
      <c r="AQ60" s="135" t="str">
        <f t="shared" si="64"/>
        <v/>
      </c>
      <c r="AR60" s="135" t="str">
        <f t="shared" si="64"/>
        <v/>
      </c>
      <c r="AS60" s="135" t="str">
        <f t="shared" si="64"/>
        <v/>
      </c>
      <c r="AT60" s="135" t="str">
        <f t="shared" si="64"/>
        <v/>
      </c>
      <c r="AU60" s="136" t="str">
        <f t="shared" si="64"/>
        <v/>
      </c>
      <c r="AV60" s="137" t="str">
        <f t="shared" si="64"/>
        <v/>
      </c>
    </row>
    <row r="61" spans="1:48" x14ac:dyDescent="0.3">
      <c r="A61" s="53" t="str">
        <f t="shared" ref="A61" si="65">+IF(C61+C62=0,"[ocultar]","")</f>
        <v>[ocultar]</v>
      </c>
      <c r="B61" s="57" t="s">
        <v>162</v>
      </c>
      <c r="C61" s="56">
        <f t="array" ref="C61">SUM(IF($B61=DATOS_[Sexo],
IF($B60=DATOS_[AGRUP. VALOR. PTO.],
IF("Dentro"=DATOS_[Check Periodo Ref.],
1/(COUNTIFS(DATOS_[Sexo],$B61,DATOS_[AGRUP. VALOR. PTO.],$B60,DATOS_[Check Periodo Ref.],"Dentro",DATOS_[id],DATOS_[id]))))))</f>
        <v>0</v>
      </c>
      <c r="D61" s="58">
        <f>COUNTIFS(DATOS_[AGRUP. VALOR. PTO.],$B60,DATOS_[Sexo],$B61,DATOS_[Check Periodo Ref.],"Dentro")</f>
        <v>0</v>
      </c>
      <c r="E61" s="58">
        <f>COUNTIFS(DATOS_[AGRUP. VALOR. PTO.],$B60,DATOS_[Sexo],$B61,DATOS_[Check Periodo Ref.],"Dentro",DATOS_[Check Nº SC Norm],"Sí")</f>
        <v>0</v>
      </c>
      <c r="F61" s="58">
        <f>COUNTIFS(DATOS_[AGRUP. VALOR. PTO.],$B60,DATOS_[Sexo],$B61,DATOS_[Check Periodo Ref.],"Dentro",DATOS_[Check Nº SC Anualiz],"Sí")</f>
        <v>0</v>
      </c>
      <c r="G61" s="58">
        <f>COUNTIFS(DATOS_[AGRUP. VALOR. PTO.],$B60,DATOS_[Sexo],$B61,DATOS_[Check Periodo Ref.],"Dentro",DATOS_[Check Nº SC Norm y Anualiz],"Sí")</f>
        <v>0</v>
      </c>
      <c r="H61" s="58">
        <f>COUNTIFS(DATOS_[AGRUP. VALOR. PTO.],$B60,DATOS_[Sexo],$B61,DATOS_[Check Periodo Ref.],"Dentro",DATOS_[Check Equiparación],"Sí")</f>
        <v>0</v>
      </c>
      <c r="I61" s="100">
        <f t="array" ref="I61">IFERROR(
AVERAGE(IF(DATOS_[Sexo]=$B61,IF(DATOS_[[AGRUP. VALOR. PTO.]:[AGRUP. VALOR. PTO.]]=$B60,IF(DATOS_[Check Equiparado]="Sí",IF(DATOS_[Check Periodo Ref.]="Dentro",DATOS_[SALARIO BASE Eq],FALSE))))),
0)</f>
        <v>0</v>
      </c>
      <c r="J61" s="101">
        <f t="array" ref="J61">IFERROR(
(AVERAGE((IF(DATOS_[[Sexo]:[Sexo]]=$B61,IF(DATOS_[[AGRUP. VALOR. PTO.]:[AGRUP. VALOR. PTO.]]=$B60,IF(DATOS_[[Check Periodo Ref.]:[Check Periodo Ref.]]="Dentro",IF(DATOS_[[Check Equiparado]:[Check Equiparado]]="Sí",IF(DATOS!AE$5="Sí",(1/DATOS_[[% anualiz]:[% anualiz]]),1)*IF(DATOS!AE$4="Sí",1/DATOS_[[% normaliz]:[% normaliz]],1)*(DATOS_[Conc.Sal.01])))))))),
0)</f>
        <v>0</v>
      </c>
      <c r="K61" s="101">
        <f t="array" ref="K61">IFERROR(
(AVERAGE((IF(DATOS_[[Sexo]:[Sexo]]=$B61,IF(DATOS_[[AGRUP. VALOR. PTO.]:[AGRUP. VALOR. PTO.]]=$B60,IF(DATOS_[[Check Periodo Ref.]:[Check Periodo Ref.]]="Dentro",IF(DATOS_[[Check Equiparado]:[Check Equiparado]]="Sí",IF(DATOS!AF$5="Sí",(1/DATOS_[[% anualiz]:[% anualiz]]),1)*IF(DATOS!AF$4="Sí",1/DATOS_[[% normaliz]:[% normaliz]],1)*(DATOS_[Conc.Sal.02])))))))),
0)</f>
        <v>0</v>
      </c>
      <c r="L61" s="101">
        <f t="array" ref="L61">IFERROR(
(AVERAGE((IF(DATOS_[[Sexo]:[Sexo]]=$B61,IF(DATOS_[[AGRUP. VALOR. PTO.]:[AGRUP. VALOR. PTO.]]=$B60,IF(DATOS_[[Check Periodo Ref.]:[Check Periodo Ref.]]="Dentro",IF(DATOS_[[Check Equiparado]:[Check Equiparado]]="Sí",IF(DATOS!AG$5="Sí",(1/DATOS_[[% anualiz]:[% anualiz]]),1)*IF(DATOS!AG$4="Sí",1/DATOS_[[% normaliz]:[% normaliz]],1)*(DATOS_[Conc.Sal.03])))))))),
0)</f>
        <v>0</v>
      </c>
      <c r="M61" s="101">
        <f t="array" ref="M61">IFERROR(
(AVERAGE((IF(DATOS_[[Sexo]:[Sexo]]=$B61,IF(DATOS_[[AGRUP. VALOR. PTO.]:[AGRUP. VALOR. PTO.]]=$B60,IF(DATOS_[[Check Periodo Ref.]:[Check Periodo Ref.]]="Dentro",IF(DATOS_[[Check Equiparado]:[Check Equiparado]]="Sí",IF(DATOS!AH$5="Sí",(1/DATOS_[[% anualiz]:[% anualiz]]),1)*IF(DATOS!AH$4="Sí",1/DATOS_[[% normaliz]:[% normaliz]],1)*(DATOS_[Conc.Sal.04])))))))),
0)</f>
        <v>0</v>
      </c>
      <c r="N61" s="101">
        <f t="array" ref="N61">IFERROR(
(AVERAGE((IF(DATOS_[[Sexo]:[Sexo]]=$B61,IF(DATOS_[[AGRUP. VALOR. PTO.]:[AGRUP. VALOR. PTO.]]=$B60,IF(DATOS_[[Check Periodo Ref.]:[Check Periodo Ref.]]="Dentro",IF(DATOS_[[Check Equiparado]:[Check Equiparado]]="Sí",IF(DATOS!AI$5="Sí",(1/DATOS_[[% anualiz]:[% anualiz]]),1)*IF(DATOS!AI$4="Sí",1/DATOS_[[% normaliz]:[% normaliz]],1)*(DATOS_[Conc.Sal.05])))))))),
0)</f>
        <v>0</v>
      </c>
      <c r="O61" s="101">
        <f t="array" ref="O61">IFERROR(
(AVERAGE((IF(DATOS_[[Sexo]:[Sexo]]=$B61,IF(DATOS_[[AGRUP. VALOR. PTO.]:[AGRUP. VALOR. PTO.]]=$B60,IF(DATOS_[[Check Periodo Ref.]:[Check Periodo Ref.]]="Dentro",IF(DATOS_[[Check Equiparado]:[Check Equiparado]]="Sí",IF(DATOS!AJ$5="Sí",(1/DATOS_[[% anualiz]:[% anualiz]]),1)*IF(DATOS!AJ$4="Sí",1/DATOS_[[% normaliz]:[% normaliz]],1)*(DATOS_[Conc.Sal.06])))))))),
0)</f>
        <v>0</v>
      </c>
      <c r="P61" s="101">
        <f t="array" ref="P61">IFERROR(
(AVERAGE((IF(DATOS_[[Sexo]:[Sexo]]=$B61,IF(DATOS_[[AGRUP. VALOR. PTO.]:[AGRUP. VALOR. PTO.]]=$B60,IF(DATOS_[[Check Periodo Ref.]:[Check Periodo Ref.]]="Dentro",IF(DATOS_[[Check Equiparado]:[Check Equiparado]]="Sí",IF(DATOS!AK$5="Sí",(1/DATOS_[[% anualiz]:[% anualiz]]),1)*IF(DATOS!AK$4="Sí",1/DATOS_[[% normaliz]:[% normaliz]],1)*(DATOS_[Conc.Sal.07])))))))),
0)</f>
        <v>0</v>
      </c>
      <c r="Q61" s="101">
        <f t="array" ref="Q61">IFERROR(
(AVERAGE((IF(DATOS_[[Sexo]:[Sexo]]=$B61,IF(DATOS_[[AGRUP. VALOR. PTO.]:[AGRUP. VALOR. PTO.]]=$B60,IF(DATOS_[[Check Periodo Ref.]:[Check Periodo Ref.]]="Dentro",IF(DATOS_[[Check Equiparado]:[Check Equiparado]]="Sí",IF(DATOS!AL$5="Sí",(1/DATOS_[[% anualiz]:[% anualiz]]),1)*IF(DATOS!AL$4="Sí",1/DATOS_[[% normaliz]:[% normaliz]],1)*(DATOS_[Conc.Sal.08])))))))),
0)</f>
        <v>0</v>
      </c>
      <c r="R61" s="101">
        <f t="array" ref="R61">IFERROR(
(AVERAGE((IF(DATOS_[[Sexo]:[Sexo]]=$B61,IF(DATOS_[[AGRUP. VALOR. PTO.]:[AGRUP. VALOR. PTO.]]=$B60,IF(DATOS_[[Check Periodo Ref.]:[Check Periodo Ref.]]="Dentro",IF(DATOS_[[Check Equiparado]:[Check Equiparado]]="Sí",IF(DATOS!AM$5="Sí",(1/DATOS_[[% anualiz]:[% anualiz]]),1)*IF(DATOS!AM$4="Sí",1/DATOS_[[% normaliz]:[% normaliz]],1)*(DATOS_[Conc.Sal.09])))))))),
0)</f>
        <v>0</v>
      </c>
      <c r="S61" s="101">
        <f t="array" ref="S61">IFERROR(
(AVERAGE((IF(DATOS_[[Sexo]:[Sexo]]=$B61,IF(DATOS_[[AGRUP. VALOR. PTO.]:[AGRUP. VALOR. PTO.]]=$B60,IF(DATOS_[[Check Periodo Ref.]:[Check Periodo Ref.]]="Dentro",IF(DATOS_[[Check Equiparado]:[Check Equiparado]]="Sí",IF(DATOS!AN$5="Sí",(1/DATOS_[[% anualiz]:[% anualiz]]),1)*IF(DATOS!AN$4="Sí",1/DATOS_[[% normaliz]:[% normaliz]],1)*(DATOS_[Conc.Sal.10])))))))),
0)</f>
        <v>0</v>
      </c>
      <c r="T61" s="101">
        <f t="array" ref="T61">IFERROR(
(AVERAGE((IF(DATOS_[[Sexo]:[Sexo]]=$B61,IF(DATOS_[[AGRUP. VALOR. PTO.]:[AGRUP. VALOR. PTO.]]=$B60,IF(DATOS_[[Check Periodo Ref.]:[Check Periodo Ref.]]="Dentro",IF(DATOS_[[Check Equiparado]:[Check Equiparado]]="Sí",IF(DATOS!AO$5="Sí",(1/DATOS_[[% anualiz]:[% anualiz]]),1)*IF(DATOS!AO$4="Sí",1/DATOS_[[% normaliz]:[% normaliz]],1)*(DATOS_[Conc.Sal.11])))))))),
0)</f>
        <v>0</v>
      </c>
      <c r="U61" s="101">
        <f t="array" ref="U61">IFERROR(
(AVERAGE((IF(DATOS_[[Sexo]:[Sexo]]=$B61,IF(DATOS_[[AGRUP. VALOR. PTO.]:[AGRUP. VALOR. PTO.]]=$B60,IF(DATOS_[[Check Periodo Ref.]:[Check Periodo Ref.]]="Dentro",IF(DATOS_[[Check Equiparado]:[Check Equiparado]]="Sí",IF(DATOS!AP$5="Sí",(1/DATOS_[[% anualiz]:[% anualiz]]),1)*IF(DATOS!AP$4="Sí",1/DATOS_[[% normaliz]:[% normaliz]],1)*(DATOS_[Conc.Sal.12])))))))),
0)</f>
        <v>0</v>
      </c>
      <c r="V61" s="101">
        <f t="array" ref="V61">IFERROR(
(AVERAGE((IF(DATOS_[[Sexo]:[Sexo]]=$B61,IF(DATOS_[[AGRUP. VALOR. PTO.]:[AGRUP. VALOR. PTO.]]=$B60,IF(DATOS_[[Check Periodo Ref.]:[Check Periodo Ref.]]="Dentro",IF(DATOS_[[Check Equiparado]:[Check Equiparado]]="Sí",IF(DATOS!AQ$5="Sí",(1/DATOS_[[% anualiz]:[% anualiz]]),1)*IF(DATOS!AQ$4="Sí",1/DATOS_[[% normaliz]:[% normaliz]],1)*(DATOS_[Conc.Sal.13])))))))),
0)</f>
        <v>0</v>
      </c>
      <c r="W61" s="101">
        <f t="array" ref="W61">IFERROR(
(AVERAGE((IF(DATOS_[[Sexo]:[Sexo]]=$B61,IF(DATOS_[[AGRUP. VALOR. PTO.]:[AGRUP. VALOR. PTO.]]=$B60,IF(DATOS_[[Check Periodo Ref.]:[Check Periodo Ref.]]="Dentro",IF(DATOS_[[Check Equiparado]:[Check Equiparado]]="Sí",IF(DATOS!AR$5="Sí",(1/DATOS_[[% anualiz]:[% anualiz]]),1)*IF(DATOS!AR$4="Sí",1/DATOS_[[% normaliz]:[% normaliz]],1)*(DATOS_[Conc.Sal.14])))))))),
0)</f>
        <v>0</v>
      </c>
      <c r="X61" s="101">
        <f t="array" ref="X61">IFERROR(
(AVERAGE((IF(DATOS_[[Sexo]:[Sexo]]=$B61,IF(DATOS_[[AGRUP. VALOR. PTO.]:[AGRUP. VALOR. PTO.]]=$B60,IF(DATOS_[[Check Periodo Ref.]:[Check Periodo Ref.]]="Dentro",IF(DATOS_[[Check Equiparado]:[Check Equiparado]]="Sí",IF(DATOS!AS$5="Sí",(1/DATOS_[[% anualiz]:[% anualiz]]),1)*IF(DATOS!AS$4="Sí",1/DATOS_[[% normaliz]:[% normaliz]],1)*(DATOS_[Conc.Sal.15])))))))),
0)</f>
        <v>0</v>
      </c>
      <c r="Y61" s="101">
        <f t="array" ref="Y61">IFERROR(
(AVERAGE((IF(DATOS_[[Sexo]:[Sexo]]=$B61,IF(DATOS_[[AGRUP. VALOR. PTO.]:[AGRUP. VALOR. PTO.]]=$B60,IF(DATOS_[[Check Periodo Ref.]:[Check Periodo Ref.]]="Dentro",IF(DATOS_[[Check Equiparado]:[Check Equiparado]]="Sí",IF(DATOS!AT$5="Sí",(1/DATOS_[[% anualiz]:[% anualiz]]),1)*IF(DATOS!AT$4="Sí",1/DATOS_[[% normaliz]:[% normaliz]],1)*(DATOS_[Conc.Sal.16])))))))),
0)</f>
        <v>0</v>
      </c>
      <c r="Z61" s="101">
        <f t="array" ref="Z61">IFERROR(
(AVERAGE((IF(DATOS_[[Sexo]:[Sexo]]=$B61,IF(DATOS_[[AGRUP. VALOR. PTO.]:[AGRUP. VALOR. PTO.]]=$B60,IF(DATOS_[[Check Periodo Ref.]:[Check Periodo Ref.]]="Dentro",IF(DATOS_[[Check Equiparado]:[Check Equiparado]]="Sí",IF(DATOS!AU$5="Sí",(1/DATOS_[[% anualiz]:[% anualiz]]),1)*IF(DATOS!AU$4="Sí",1/DATOS_[[% normaliz]:[% normaliz]],1)*(DATOS_[Conc.Sal.17])))))))),
0)</f>
        <v>0</v>
      </c>
      <c r="AA61" s="101">
        <f t="array" ref="AA61">IFERROR(
(AVERAGE((IF(DATOS_[[Sexo]:[Sexo]]=$B61,IF(DATOS_[[AGRUP. VALOR. PTO.]:[AGRUP. VALOR. PTO.]]=$B60,IF(DATOS_[[Check Periodo Ref.]:[Check Periodo Ref.]]="Dentro",IF(DATOS_[[Check Equiparado]:[Check Equiparado]]="Sí",IF(DATOS!AV$5="Sí",(1/DATOS_[[% anualiz]:[% anualiz]]),1)*IF(DATOS!AV$4="Sí",1/DATOS_[[% normaliz]:[% normaliz]],1)*(DATOS_[Conc.Sal.18])))))))),
0)</f>
        <v>0</v>
      </c>
      <c r="AB61" s="101">
        <f t="array" ref="AB61">IFERROR(
(AVERAGE((IF(DATOS_[[Sexo]:[Sexo]]=$B61,IF(DATOS_[[AGRUP. VALOR. PTO.]:[AGRUP. VALOR. PTO.]]=$B60,IF(DATOS_[[Check Periodo Ref.]:[Check Periodo Ref.]]="Dentro",IF(DATOS_[[Check Equiparado]:[Check Equiparado]]="Sí",IF(DATOS!AW$5="Sí",(1/DATOS_[[% anualiz]:[% anualiz]]),1)*IF(DATOS!AW$4="Sí",1/DATOS_[[% normaliz]:[% normaliz]],1)*(DATOS_[Conc.Sal.19])))))))),
0)</f>
        <v>0</v>
      </c>
      <c r="AC61" s="101">
        <f t="array" ref="AC61">IFERROR(
(AVERAGE((IF(DATOS_[[Sexo]:[Sexo]]=$B61,IF(DATOS_[[AGRUP. VALOR. PTO.]:[AGRUP. VALOR. PTO.]]=$B60,IF(DATOS_[[Check Periodo Ref.]:[Check Periodo Ref.]]="Dentro",IF(DATOS_[[Check Equiparado]:[Check Equiparado]]="Sí",IF(DATOS!AX$5="Sí",(1/DATOS_[[% anualiz]:[% anualiz]]),1)*IF(DATOS!AX$4="Sí",1/DATOS_[[% normaliz]:[% normaliz]],1)*(DATOS_[Conc.Sal.20])))))))),
0)</f>
        <v>0</v>
      </c>
      <c r="AD61" s="101">
        <f t="array" ref="AD61">IFERROR(
(AVERAGE((IF(DATOS_[[Sexo]:[Sexo]]=$B61,IF(DATOS_[[AGRUP. VALOR. PTO.]:[AGRUP. VALOR. PTO.]]=$B60,IF(DATOS_[[Check Periodo Ref.]:[Check Periodo Ref.]]="Dentro",IF(DATOS_[[Check Equiparado]:[Check Equiparado]]="Sí",IF(DATOS!AY$5="Sí",(1/DATOS_[[% anualiz]:[% anualiz]]),1)*IF(DATOS!AY$4="Sí",1/DATOS_[[% normaliz]:[% normaliz]],1)*(DATOS_[Conc.Sal.21])))))))),
0)</f>
        <v>0</v>
      </c>
      <c r="AE61" s="101">
        <f t="array" ref="AE61">IFERROR(
(AVERAGE((IF(DATOS_[[Sexo]:[Sexo]]=$B61,IF(DATOS_[[AGRUP. VALOR. PTO.]:[AGRUP. VALOR. PTO.]]=$B60,IF(DATOS_[[Check Periodo Ref.]:[Check Periodo Ref.]]="Dentro",IF(DATOS_[[Check Equiparado]:[Check Equiparado]]="Sí",IF(DATOS!AZ$5="Sí",(1/DATOS_[[% anualiz]:[% anualiz]]),1)*IF(DATOS!AZ$4="Sí",1/DATOS_[[% normaliz]:[% normaliz]],1)*(DATOS_[Conc.Sal.22])))))))),
0)</f>
        <v>0</v>
      </c>
      <c r="AF61" s="101">
        <f t="array" ref="AF61">IFERROR(
(AVERAGE((IF(DATOS_[[Sexo]:[Sexo]]=$B61,IF(DATOS_[[AGRUP. VALOR. PTO.]:[AGRUP. VALOR. PTO.]]=$B60,IF(DATOS_[[Check Periodo Ref.]:[Check Periodo Ref.]]="Dentro",IF(DATOS_[[Check Equiparado]:[Check Equiparado]]="Sí",IF(DATOS!BA$5="Sí",(1/DATOS_[[% anualiz]:[% anualiz]]),1)*IF(DATOS!BA$4="Sí",1/DATOS_[[% normaliz]:[% normaliz]],1)*(DATOS_[Conc.Sal.23])))))))),
0)</f>
        <v>0</v>
      </c>
      <c r="AG61" s="101">
        <f t="array" ref="AG61">IFERROR(
(AVERAGE((IF(DATOS_[[Sexo]:[Sexo]]=$B61,IF(DATOS_[[AGRUP. VALOR. PTO.]:[AGRUP. VALOR. PTO.]]=$B60,IF(DATOS_[[Check Periodo Ref.]:[Check Periodo Ref.]]="Dentro",IF(DATOS_[[Check Equiparado]:[Check Equiparado]]="Sí",IF(DATOS!BB$5="Sí",(1/DATOS_[[% anualiz]:[% anualiz]]),1)*IF(DATOS!BB$4="Sí",1/DATOS_[[% normaliz]:[% normaliz]],1)*(DATOS_[Conc.Sal.24])))))))),
0)</f>
        <v>0</v>
      </c>
      <c r="AH61" s="101">
        <f t="array" ref="AH61">IFERROR(
(AVERAGE((IF(DATOS_[[Sexo]:[Sexo]]=$B61,IF(DATOS_[[AGRUP. VALOR. PTO.]:[AGRUP. VALOR. PTO.]]=$B60,IF(DATOS_[[Check Periodo Ref.]:[Check Periodo Ref.]]="Dentro",IF(DATOS_[[Check Equiparado]:[Check Equiparado]]="Sí",IF(DATOS!BC$5="Sí",(1/DATOS_[[% anualiz]:[% anualiz]]),1)*IF(DATOS!BC$4="Sí",1/DATOS_[[% normaliz]:[% normaliz]],1)*(DATOS_[Conc.Sal.25])))))))),
0)</f>
        <v>0</v>
      </c>
      <c r="AI61" s="101">
        <f t="array" ref="AI61">IFERROR(
(AVERAGE((IF(DATOS_[[Sexo]:[Sexo]]=$B61,IF(DATOS_[[AGRUP. VALOR. PTO.]:[AGRUP. VALOR. PTO.]]=$B60,IF(DATOS_[[Check Periodo Ref.]:[Check Periodo Ref.]]="Dentro",IF(DATOS_[[Check Equiparado]:[Check Equiparado]]="Sí",IF(DATOS!BD$5="Sí",(1/DATOS_[[% anualiz]:[% anualiz]]),1)*IF(DATOS!BD$4="Sí",1/DATOS_[[% normaliz]:[% normaliz]],1)*(DATOS_[Conc.Sal.26])))))))),
0)</f>
        <v>0</v>
      </c>
      <c r="AJ61" s="101">
        <f t="array" ref="AJ61">IFERROR(
(AVERAGE((IF(DATOS_[[Sexo]:[Sexo]]=$B61,IF(DATOS_[[AGRUP. VALOR. PTO.]:[AGRUP. VALOR. PTO.]]=$B60,IF(DATOS_[[Check Periodo Ref.]:[Check Periodo Ref.]]="Dentro",IF(DATOS_[[Check Equiparado]:[Check Equiparado]]="Sí",IF(DATOS!BE$5="Sí",(1/DATOS_[[% anualiz]:[% anualiz]]),1)*IF(DATOS!BE$4="Sí",1/DATOS_[[% normaliz]:[% normaliz]],1)*(DATOS_[Conc.Sal.27])))))))),
0)</f>
        <v>0</v>
      </c>
      <c r="AK61" s="101">
        <f t="array" ref="AK61">IFERROR(
(AVERAGE((IF(DATOS_[[Sexo]:[Sexo]]=$B61,IF(DATOS_[[AGRUP. VALOR. PTO.]:[AGRUP. VALOR. PTO.]]=$B60,IF(DATOS_[[Check Periodo Ref.]:[Check Periodo Ref.]]="Dentro",IF(DATOS_[[Check Equiparado]:[Check Equiparado]]="Sí",IF(DATOS!BF$5="Sí",(1/DATOS_[[% anualiz]:[% anualiz]]),1)*IF(DATOS!BF$4="Sí",1/DATOS_[[% normaliz]:[% normaliz]],1)*(DATOS_[Conc.Sal.28])))))))),
0)</f>
        <v>0</v>
      </c>
      <c r="AL61" s="101">
        <f t="array" ref="AL61">IFERROR(
(AVERAGE((IF(DATOS_[[Sexo]:[Sexo]]=$B61,IF(DATOS_[[AGRUP. VALOR. PTO.]:[AGRUP. VALOR. PTO.]]=$B60,IF(DATOS_[[Check Periodo Ref.]:[Check Periodo Ref.]]="Dentro",IF(DATOS_[[Check Equiparado]:[Check Equiparado]]="Sí",IF(DATOS!BG$5="Sí",(1/DATOS_[[% anualiz]:[% anualiz]]),1)*IF(DATOS!BG$4="Sí",1/DATOS_[[% normaliz]:[% normaliz]],1)*(DATOS_[Conc.Sal.29])))))))),
0)</f>
        <v>0</v>
      </c>
      <c r="AM61" s="101">
        <f t="array" ref="AM61">IFERROR(
(AVERAGE((IF(DATOS_[[Sexo]:[Sexo]]=$B61,IF(DATOS_[[AGRUP. VALOR. PTO.]:[AGRUP. VALOR. PTO.]]=$B60,IF(DATOS_[[Check Periodo Ref.]:[Check Periodo Ref.]]="Dentro",IF(DATOS_[[Check Equiparado]:[Check Equiparado]]="Sí",IF(DATOS!BH$5="Sí",(1/DATOS_[[% anualiz]:[% anualiz]]),1)*IF(DATOS!BH$4="Sí",1/DATOS_[[% normaliz]:[% normaliz]],1)*(DATOS_[Conc.Sal.30])))))))),
0)</f>
        <v>0</v>
      </c>
      <c r="AN61" s="102">
        <f t="array" ref="AN61">IFERROR(
AVERAGE(IF(DATOS_[Sexo]=$B61,IF(DATOS_[[AGRUP. VALOR. PTO.]:[AGRUP. VALOR. PTO.]]=$B60,IF(DATOS_[Check Equiparado]="Sí",IF(DATOS_[Check Periodo Ref.]="Dentro",DATOS_[Tot COMPL.SAL Eq],FALSE))))),
0)</f>
        <v>0</v>
      </c>
      <c r="AO61" s="103">
        <f t="array" ref="AO61">IFERROR(
AVERAGE(IF(DATOS_[Sexo]=$B61,IF(DATOS_[[AGRUP. VALOR. PTO.]:[AGRUP. VALOR. PTO.]]=$B60,IF(DATOS_[Check Equiparado]="Sí",IF(DATOS_[Check Periodo Ref.]="Dentro",DATOS_[TOTAL SALARIO Eq],FALSE))))),
0)</f>
        <v>0</v>
      </c>
      <c r="AP61" s="104">
        <f t="array" ref="AP61">IFERROR(
(AVERAGE((IF(DATOS_[[Sexo]:[Sexo]]=$B61,IF(DATOS_[[AGRUP. VALOR. PTO.]:[AGRUP. VALOR. PTO.]]=$B60,IF(DATOS_[[Check Periodo Ref.]:[Check Periodo Ref.]]="Dentro",IF(DATOS_[[Check Equiparado]:[Check Equiparado]]="Sí",IF(DATOS!BI$5="Sí",(1/DATOS_[[% anualiz]:[% anualiz]]),1)*IF(DATOS!BI$4="Sí",1/DATOS_[[% normaliz]:[% normaliz]],1)*(DATOS_[C.Extra.01])))))))),
0)</f>
        <v>0</v>
      </c>
      <c r="AQ61" s="104">
        <f t="array" ref="AQ61">IFERROR(
(AVERAGE((IF(DATOS_[[Sexo]:[Sexo]]=$B61,IF(DATOS_[[AGRUP. VALOR. PTO.]:[AGRUP. VALOR. PTO.]]=$B60,IF(DATOS_[[Check Periodo Ref.]:[Check Periodo Ref.]]="Dentro",IF(DATOS_[[Check Equiparado]:[Check Equiparado]]="Sí",IF(DATOS!BJ$5="Sí",(1/DATOS_[[% anualiz]:[% anualiz]]),1)*IF(DATOS!BJ$4="Sí",1/DATOS_[[% normaliz]:[% normaliz]],1)*(DATOS_[C.Extra.02])))))))),
0)</f>
        <v>0</v>
      </c>
      <c r="AR61" s="104">
        <f t="array" ref="AR61">IFERROR(
(AVERAGE((IF(DATOS_[[Sexo]:[Sexo]]=$B61,IF(DATOS_[[AGRUP. VALOR. PTO.]:[AGRUP. VALOR. PTO.]]=$B60,IF(DATOS_[[Check Periodo Ref.]:[Check Periodo Ref.]]="Dentro",IF(DATOS_[[Check Equiparado]:[Check Equiparado]]="Sí",IF(DATOS!BK$5="Sí",(1/DATOS_[[% anualiz]:[% anualiz]]),1)*IF(DATOS!BK$4="Sí",1/DATOS_[[% normaliz]:[% normaliz]],1)*(DATOS_[C.Extra.03])))))))),
0)</f>
        <v>0</v>
      </c>
      <c r="AS61" s="104">
        <f t="array" ref="AS61">IFERROR(
(AVERAGE((IF(DATOS_[[Sexo]:[Sexo]]=$B61,IF(DATOS_[[AGRUP. VALOR. PTO.]:[AGRUP. VALOR. PTO.]]=$B60,IF(DATOS_[[Check Periodo Ref.]:[Check Periodo Ref.]]="Dentro",IF(DATOS_[[Check Equiparado]:[Check Equiparado]]="Sí",IF(DATOS!BL$5="Sí",(1/DATOS_[[% anualiz]:[% anualiz]]),1)*IF(DATOS!BL$4="Sí",1/DATOS_[[% normaliz]:[% normaliz]],1)*(DATOS_[C.Extra.04])))))))),
0)</f>
        <v>0</v>
      </c>
      <c r="AT61" s="104">
        <f t="array" ref="AT61">IFERROR(
(AVERAGE((IF(DATOS_[[Sexo]:[Sexo]]=$B61,IF(DATOS_[[AGRUP. VALOR. PTO.]:[AGRUP. VALOR. PTO.]]=$B60,IF(DATOS_[[Check Periodo Ref.]:[Check Periodo Ref.]]="Dentro",IF(DATOS_[[Check Equiparado]:[Check Equiparado]]="Sí",IF(DATOS!BM$5="Sí",(1/DATOS_[[% anualiz]:[% anualiz]]),1)*IF(DATOS!BM$4="Sí",1/DATOS_[[% normaliz]:[% normaliz]],1)*(DATOS_[C.Extra.05])))))))),
0)</f>
        <v>0</v>
      </c>
      <c r="AU61" s="105">
        <f t="array" ref="AU61">IFERROR(
AVERAGE(IF(DATOS_[Sexo]=$B61,IF(DATOS_[[AGRUP. VALOR. PTO.]:[AGRUP. VALOR. PTO.]]=$B60,IF(DATOS_[Check Equiparado]="Sí",IF(DATOS_[Check Periodo Ref.]="Dentro",DATOS_[Tot Extrasalarial Eq],FALSE))))),
0)</f>
        <v>0</v>
      </c>
      <c r="AV61" s="106">
        <f t="array" ref="AV61">IFERROR(
AVERAGE(IF(DATOS_[Sexo]=$B61,IF(DATOS_[[AGRUP. VALOR. PTO.]:[AGRUP. VALOR. PTO.]]=$B60,IF(DATOS_[Check Equiparado]="Sí",IF(DATOS_[Check Periodo Ref.]="Dentro",DATOS_[TOTAL Retrib Eq],FALSE))))),
0)</f>
        <v>0</v>
      </c>
    </row>
    <row r="62" spans="1:48" x14ac:dyDescent="0.3">
      <c r="A62" s="53" t="str">
        <f t="shared" ref="A62" si="66">+A61</f>
        <v>[ocultar]</v>
      </c>
      <c r="B62" s="57" t="s">
        <v>163</v>
      </c>
      <c r="C62" s="56">
        <f t="array" ref="C62">SUM(IF($B62=DATOS_[Sexo],
IF($B60=DATOS_[AGRUP. VALOR. PTO.],
IF("Dentro"=DATOS_[Check Periodo Ref.],
1/(COUNTIFS(DATOS_[Sexo],$B62,DATOS_[AGRUP. VALOR. PTO.],$B60,DATOS_[Check Periodo Ref.],"Dentro",DATOS_[id],DATOS_[id]))))))</f>
        <v>0</v>
      </c>
      <c r="D62" s="58">
        <f>COUNTIFS(DATOS_[AGRUP. VALOR. PTO.],$B60,DATOS_[Sexo],$B62,DATOS_[Check Periodo Ref.],"Dentro")</f>
        <v>0</v>
      </c>
      <c r="E62" s="58">
        <f>COUNTIFS(DATOS_[AGRUP. VALOR. PTO.],$B60,DATOS_[Sexo],$B62,DATOS_[Check Periodo Ref.],"Dentro",DATOS_[Check Nº SC Norm],"Sí")</f>
        <v>0</v>
      </c>
      <c r="F62" s="58">
        <f>COUNTIFS(DATOS_[AGRUP. VALOR. PTO.],$B60,DATOS_[Sexo],$B62,DATOS_[Check Periodo Ref.],"Dentro",DATOS_[Check Nº SC Anualiz],"Sí")</f>
        <v>0</v>
      </c>
      <c r="G62" s="58">
        <f>COUNTIFS(DATOS_[AGRUP. VALOR. PTO.],$B60,DATOS_[Sexo],$B62,DATOS_[Check Periodo Ref.],"Dentro",DATOS_[Check Nº SC Norm y Anualiz],"Sí")</f>
        <v>0</v>
      </c>
      <c r="H62" s="58">
        <f>COUNTIFS(DATOS_[AGRUP. VALOR. PTO.],$B60,DATOS_[Sexo],$B62,DATOS_[Check Periodo Ref.],"Dentro",DATOS_[Check Equiparación],"Sí")</f>
        <v>0</v>
      </c>
      <c r="I62" s="100" cm="1">
        <f t="array" ref="I62">IFERROR(
AVERAGE(IF(DATOS_[Sexo]=$B62,IF(DATOS_[[AGRUP. VALOR. PTO.]:[AGRUP. VALOR. PTO.]]=$B60,IF(DATOS_[Check Equiparado]="Sí",IF(DATOS_[Check Periodo Ref.]="Dentro",DATOS_[SALARIO BASE Eq],FALSE))))),
0)</f>
        <v>0</v>
      </c>
      <c r="J62" s="101">
        <f t="array" ref="J62">IFERROR(
(AVERAGE((IF(DATOS_[[Sexo]:[Sexo]]=$B62,IF(DATOS_[[AGRUP. VALOR. PTO.]:[AGRUP. VALOR. PTO.]]=$B60,IF(DATOS_[[Check Periodo Ref.]:[Check Periodo Ref.]]="Dentro",IF(DATOS_[[Check Equiparado]:[Check Equiparado]]="Sí",IF(DATOS!AE$5="Sí",(1/DATOS_[[% anualiz]:[% anualiz]]),1)*IF(DATOS!AE$4="Sí",1/DATOS_[[% normaliz]:[% normaliz]],1)*(DATOS_[Conc.Sal.01])))))))),
0)</f>
        <v>0</v>
      </c>
      <c r="K62" s="101">
        <f t="array" ref="K62">IFERROR(
(AVERAGE((IF(DATOS_[[Sexo]:[Sexo]]=$B62,IF(DATOS_[[AGRUP. VALOR. PTO.]:[AGRUP. VALOR. PTO.]]=$B60,IF(DATOS_[[Check Periodo Ref.]:[Check Periodo Ref.]]="Dentro",IF(DATOS_[[Check Equiparado]:[Check Equiparado]]="Sí",IF(DATOS!AF$5="Sí",(1/DATOS_[[% anualiz]:[% anualiz]]),1)*IF(DATOS!AF$4="Sí",1/DATOS_[[% normaliz]:[% normaliz]],1)*(DATOS_[Conc.Sal.02])))))))),
0)</f>
        <v>0</v>
      </c>
      <c r="L62" s="101">
        <f t="array" ref="L62">IFERROR(
(AVERAGE((IF(DATOS_[[Sexo]:[Sexo]]=$B62,IF(DATOS_[[AGRUP. VALOR. PTO.]:[AGRUP. VALOR. PTO.]]=$B60,IF(DATOS_[[Check Periodo Ref.]:[Check Periodo Ref.]]="Dentro",IF(DATOS_[[Check Equiparado]:[Check Equiparado]]="Sí",IF(DATOS!AG$5="Sí",(1/DATOS_[[% anualiz]:[% anualiz]]),1)*IF(DATOS!AG$4="Sí",1/DATOS_[[% normaliz]:[% normaliz]],1)*(DATOS_[Conc.Sal.03])))))))),
0)</f>
        <v>0</v>
      </c>
      <c r="M62" s="101">
        <f t="array" ref="M62">IFERROR(
(AVERAGE((IF(DATOS_[[Sexo]:[Sexo]]=$B62,IF(DATOS_[[AGRUP. VALOR. PTO.]:[AGRUP. VALOR. PTO.]]=$B60,IF(DATOS_[[Check Periodo Ref.]:[Check Periodo Ref.]]="Dentro",IF(DATOS_[[Check Equiparado]:[Check Equiparado]]="Sí",IF(DATOS!AH$5="Sí",(1/DATOS_[[% anualiz]:[% anualiz]]),1)*IF(DATOS!AH$4="Sí",1/DATOS_[[% normaliz]:[% normaliz]],1)*(DATOS_[Conc.Sal.04])))))))),
0)</f>
        <v>0</v>
      </c>
      <c r="N62" s="101">
        <f t="array" ref="N62">IFERROR(
(AVERAGE((IF(DATOS_[[Sexo]:[Sexo]]=$B62,IF(DATOS_[[AGRUP. VALOR. PTO.]:[AGRUP. VALOR. PTO.]]=$B60,IF(DATOS_[[Check Periodo Ref.]:[Check Periodo Ref.]]="Dentro",IF(DATOS_[[Check Equiparado]:[Check Equiparado]]="Sí",IF(DATOS!AI$5="Sí",(1/DATOS_[[% anualiz]:[% anualiz]]),1)*IF(DATOS!AI$4="Sí",1/DATOS_[[% normaliz]:[% normaliz]],1)*(DATOS_[Conc.Sal.05])))))))),
0)</f>
        <v>0</v>
      </c>
      <c r="O62" s="101">
        <f t="array" ref="O62">IFERROR(
(AVERAGE((IF(DATOS_[[Sexo]:[Sexo]]=$B62,IF(DATOS_[[AGRUP. VALOR. PTO.]:[AGRUP. VALOR. PTO.]]=$B60,IF(DATOS_[[Check Periodo Ref.]:[Check Periodo Ref.]]="Dentro",IF(DATOS_[[Check Equiparado]:[Check Equiparado]]="Sí",IF(DATOS!AJ$5="Sí",(1/DATOS_[[% anualiz]:[% anualiz]]),1)*IF(DATOS!AJ$4="Sí",1/DATOS_[[% normaliz]:[% normaliz]],1)*(DATOS_[Conc.Sal.06])))))))),
0)</f>
        <v>0</v>
      </c>
      <c r="P62" s="101">
        <f t="array" ref="P62">IFERROR(
(AVERAGE((IF(DATOS_[[Sexo]:[Sexo]]=$B62,IF(DATOS_[[AGRUP. VALOR. PTO.]:[AGRUP. VALOR. PTO.]]=$B60,IF(DATOS_[[Check Periodo Ref.]:[Check Periodo Ref.]]="Dentro",IF(DATOS_[[Check Equiparado]:[Check Equiparado]]="Sí",IF(DATOS!AK$5="Sí",(1/DATOS_[[% anualiz]:[% anualiz]]),1)*IF(DATOS!AK$4="Sí",1/DATOS_[[% normaliz]:[% normaliz]],1)*(DATOS_[Conc.Sal.07])))))))),
0)</f>
        <v>0</v>
      </c>
      <c r="Q62" s="101">
        <f t="array" ref="Q62">IFERROR(
(AVERAGE((IF(DATOS_[[Sexo]:[Sexo]]=$B62,IF(DATOS_[[AGRUP. VALOR. PTO.]:[AGRUP. VALOR. PTO.]]=$B60,IF(DATOS_[[Check Periodo Ref.]:[Check Periodo Ref.]]="Dentro",IF(DATOS_[[Check Equiparado]:[Check Equiparado]]="Sí",IF(DATOS!AL$5="Sí",(1/DATOS_[[% anualiz]:[% anualiz]]),1)*IF(DATOS!AL$4="Sí",1/DATOS_[[% normaliz]:[% normaliz]],1)*(DATOS_[Conc.Sal.08])))))))),
0)</f>
        <v>0</v>
      </c>
      <c r="R62" s="101">
        <f t="array" ref="R62">IFERROR(
(AVERAGE((IF(DATOS_[[Sexo]:[Sexo]]=$B62,IF(DATOS_[[AGRUP. VALOR. PTO.]:[AGRUP. VALOR. PTO.]]=$B60,IF(DATOS_[[Check Periodo Ref.]:[Check Periodo Ref.]]="Dentro",IF(DATOS_[[Check Equiparado]:[Check Equiparado]]="Sí",IF(DATOS!AM$5="Sí",(1/DATOS_[[% anualiz]:[% anualiz]]),1)*IF(DATOS!AM$4="Sí",1/DATOS_[[% normaliz]:[% normaliz]],1)*(DATOS_[Conc.Sal.09])))))))),
0)</f>
        <v>0</v>
      </c>
      <c r="S62" s="101">
        <f t="array" ref="S62">IFERROR(
(AVERAGE((IF(DATOS_[[Sexo]:[Sexo]]=$B62,IF(DATOS_[[AGRUP. VALOR. PTO.]:[AGRUP. VALOR. PTO.]]=$B60,IF(DATOS_[[Check Periodo Ref.]:[Check Periodo Ref.]]="Dentro",IF(DATOS_[[Check Equiparado]:[Check Equiparado]]="Sí",IF(DATOS!AN$5="Sí",(1/DATOS_[[% anualiz]:[% anualiz]]),1)*IF(DATOS!AN$4="Sí",1/DATOS_[[% normaliz]:[% normaliz]],1)*(DATOS_[Conc.Sal.10])))))))),
0)</f>
        <v>0</v>
      </c>
      <c r="T62" s="101">
        <f t="array" ref="T62">IFERROR(
(AVERAGE((IF(DATOS_[[Sexo]:[Sexo]]=$B62,IF(DATOS_[[AGRUP. VALOR. PTO.]:[AGRUP. VALOR. PTO.]]=$B60,IF(DATOS_[[Check Periodo Ref.]:[Check Periodo Ref.]]="Dentro",IF(DATOS_[[Check Equiparado]:[Check Equiparado]]="Sí",IF(DATOS!AO$5="Sí",(1/DATOS_[[% anualiz]:[% anualiz]]),1)*IF(DATOS!AO$4="Sí",1/DATOS_[[% normaliz]:[% normaliz]],1)*(DATOS_[Conc.Sal.11])))))))),
0)</f>
        <v>0</v>
      </c>
      <c r="U62" s="101">
        <f t="array" ref="U62">IFERROR(
(AVERAGE((IF(DATOS_[[Sexo]:[Sexo]]=$B62,IF(DATOS_[[AGRUP. VALOR. PTO.]:[AGRUP. VALOR. PTO.]]=$B60,IF(DATOS_[[Check Periodo Ref.]:[Check Periodo Ref.]]="Dentro",IF(DATOS_[[Check Equiparado]:[Check Equiparado]]="Sí",IF(DATOS!AP$5="Sí",(1/DATOS_[[% anualiz]:[% anualiz]]),1)*IF(DATOS!AP$4="Sí",1/DATOS_[[% normaliz]:[% normaliz]],1)*(DATOS_[Conc.Sal.12])))))))),
0)</f>
        <v>0</v>
      </c>
      <c r="V62" s="101">
        <f t="array" ref="V62">IFERROR(
(AVERAGE((IF(DATOS_[[Sexo]:[Sexo]]=$B62,IF(DATOS_[[AGRUP. VALOR. PTO.]:[AGRUP. VALOR. PTO.]]=$B60,IF(DATOS_[[Check Periodo Ref.]:[Check Periodo Ref.]]="Dentro",IF(DATOS_[[Check Equiparado]:[Check Equiparado]]="Sí",IF(DATOS!AQ$5="Sí",(1/DATOS_[[% anualiz]:[% anualiz]]),1)*IF(DATOS!AQ$4="Sí",1/DATOS_[[% normaliz]:[% normaliz]],1)*(DATOS_[Conc.Sal.13])))))))),
0)</f>
        <v>0</v>
      </c>
      <c r="W62" s="101">
        <f t="array" ref="W62">IFERROR(
(AVERAGE((IF(DATOS_[[Sexo]:[Sexo]]=$B62,IF(DATOS_[[AGRUP. VALOR. PTO.]:[AGRUP. VALOR. PTO.]]=$B60,IF(DATOS_[[Check Periodo Ref.]:[Check Periodo Ref.]]="Dentro",IF(DATOS_[[Check Equiparado]:[Check Equiparado]]="Sí",IF(DATOS!AR$5="Sí",(1/DATOS_[[% anualiz]:[% anualiz]]),1)*IF(DATOS!AR$4="Sí",1/DATOS_[[% normaliz]:[% normaliz]],1)*(DATOS_[Conc.Sal.14])))))))),
0)</f>
        <v>0</v>
      </c>
      <c r="X62" s="101">
        <f t="array" ref="X62">IFERROR(
(AVERAGE((IF(DATOS_[[Sexo]:[Sexo]]=$B62,IF(DATOS_[[AGRUP. VALOR. PTO.]:[AGRUP. VALOR. PTO.]]=$B60,IF(DATOS_[[Check Periodo Ref.]:[Check Periodo Ref.]]="Dentro",IF(DATOS_[[Check Equiparado]:[Check Equiparado]]="Sí",IF(DATOS!AS$5="Sí",(1/DATOS_[[% anualiz]:[% anualiz]]),1)*IF(DATOS!AS$4="Sí",1/DATOS_[[% normaliz]:[% normaliz]],1)*(DATOS_[Conc.Sal.15])))))))),
0)</f>
        <v>0</v>
      </c>
      <c r="Y62" s="101">
        <f t="array" ref="Y62">IFERROR(
(AVERAGE((IF(DATOS_[[Sexo]:[Sexo]]=$B62,IF(DATOS_[[AGRUP. VALOR. PTO.]:[AGRUP. VALOR. PTO.]]=$B60,IF(DATOS_[[Check Periodo Ref.]:[Check Periodo Ref.]]="Dentro",IF(DATOS_[[Check Equiparado]:[Check Equiparado]]="Sí",IF(DATOS!AT$5="Sí",(1/DATOS_[[% anualiz]:[% anualiz]]),1)*IF(DATOS!AT$4="Sí",1/DATOS_[[% normaliz]:[% normaliz]],1)*(DATOS_[Conc.Sal.16])))))))),
0)</f>
        <v>0</v>
      </c>
      <c r="Z62" s="101">
        <f t="array" ref="Z62">IFERROR(
(AVERAGE((IF(DATOS_[[Sexo]:[Sexo]]=$B62,IF(DATOS_[[AGRUP. VALOR. PTO.]:[AGRUP. VALOR. PTO.]]=$B60,IF(DATOS_[[Check Periodo Ref.]:[Check Periodo Ref.]]="Dentro",IF(DATOS_[[Check Equiparado]:[Check Equiparado]]="Sí",IF(DATOS!AU$5="Sí",(1/DATOS_[[% anualiz]:[% anualiz]]),1)*IF(DATOS!AU$4="Sí",1/DATOS_[[% normaliz]:[% normaliz]],1)*(DATOS_[Conc.Sal.17])))))))),
0)</f>
        <v>0</v>
      </c>
      <c r="AA62" s="101">
        <f t="array" ref="AA62">IFERROR(
(AVERAGE((IF(DATOS_[[Sexo]:[Sexo]]=$B62,IF(DATOS_[[AGRUP. VALOR. PTO.]:[AGRUP. VALOR. PTO.]]=$B60,IF(DATOS_[[Check Periodo Ref.]:[Check Periodo Ref.]]="Dentro",IF(DATOS_[[Check Equiparado]:[Check Equiparado]]="Sí",IF(DATOS!AV$5="Sí",(1/DATOS_[[% anualiz]:[% anualiz]]),1)*IF(DATOS!AV$4="Sí",1/DATOS_[[% normaliz]:[% normaliz]],1)*(DATOS_[Conc.Sal.18])))))))),
0)</f>
        <v>0</v>
      </c>
      <c r="AB62" s="101">
        <f t="array" ref="AB62">IFERROR(
(AVERAGE((IF(DATOS_[[Sexo]:[Sexo]]=$B62,IF(DATOS_[[AGRUP. VALOR. PTO.]:[AGRUP. VALOR. PTO.]]=$B60,IF(DATOS_[[Check Periodo Ref.]:[Check Periodo Ref.]]="Dentro",IF(DATOS_[[Check Equiparado]:[Check Equiparado]]="Sí",IF(DATOS!AW$5="Sí",(1/DATOS_[[% anualiz]:[% anualiz]]),1)*IF(DATOS!AW$4="Sí",1/DATOS_[[% normaliz]:[% normaliz]],1)*(DATOS_[Conc.Sal.19])))))))),
0)</f>
        <v>0</v>
      </c>
      <c r="AC62" s="101">
        <f t="array" ref="AC62">IFERROR(
(AVERAGE((IF(DATOS_[[Sexo]:[Sexo]]=$B62,IF(DATOS_[[AGRUP. VALOR. PTO.]:[AGRUP. VALOR. PTO.]]=$B60,IF(DATOS_[[Check Periodo Ref.]:[Check Periodo Ref.]]="Dentro",IF(DATOS_[[Check Equiparado]:[Check Equiparado]]="Sí",IF(DATOS!AX$5="Sí",(1/DATOS_[[% anualiz]:[% anualiz]]),1)*IF(DATOS!AX$4="Sí",1/DATOS_[[% normaliz]:[% normaliz]],1)*(DATOS_[Conc.Sal.20])))))))),
0)</f>
        <v>0</v>
      </c>
      <c r="AD62" s="101">
        <f t="array" ref="AD62">IFERROR(
(AVERAGE((IF(DATOS_[[Sexo]:[Sexo]]=$B62,IF(DATOS_[[AGRUP. VALOR. PTO.]:[AGRUP. VALOR. PTO.]]=$B60,IF(DATOS_[[Check Periodo Ref.]:[Check Periodo Ref.]]="Dentro",IF(DATOS_[[Check Equiparado]:[Check Equiparado]]="Sí",IF(DATOS!AY$5="Sí",(1/DATOS_[[% anualiz]:[% anualiz]]),1)*IF(DATOS!AY$4="Sí",1/DATOS_[[% normaliz]:[% normaliz]],1)*(DATOS_[Conc.Sal.21])))))))),
0)</f>
        <v>0</v>
      </c>
      <c r="AE62" s="101">
        <f t="array" ref="AE62">IFERROR(
(AVERAGE((IF(DATOS_[[Sexo]:[Sexo]]=$B62,IF(DATOS_[[AGRUP. VALOR. PTO.]:[AGRUP. VALOR. PTO.]]=$B60,IF(DATOS_[[Check Periodo Ref.]:[Check Periodo Ref.]]="Dentro",IF(DATOS_[[Check Equiparado]:[Check Equiparado]]="Sí",IF(DATOS!AZ$5="Sí",(1/DATOS_[[% anualiz]:[% anualiz]]),1)*IF(DATOS!AZ$4="Sí",1/DATOS_[[% normaliz]:[% normaliz]],1)*(DATOS_[Conc.Sal.22])))))))),
0)</f>
        <v>0</v>
      </c>
      <c r="AF62" s="101">
        <f t="array" ref="AF62">IFERROR(
(AVERAGE((IF(DATOS_[[Sexo]:[Sexo]]=$B62,IF(DATOS_[[AGRUP. VALOR. PTO.]:[AGRUP. VALOR. PTO.]]=$B60,IF(DATOS_[[Check Periodo Ref.]:[Check Periodo Ref.]]="Dentro",IF(DATOS_[[Check Equiparado]:[Check Equiparado]]="Sí",IF(DATOS!BA$5="Sí",(1/DATOS_[[% anualiz]:[% anualiz]]),1)*IF(DATOS!BA$4="Sí",1/DATOS_[[% normaliz]:[% normaliz]],1)*(DATOS_[Conc.Sal.23])))))))),
0)</f>
        <v>0</v>
      </c>
      <c r="AG62" s="101">
        <f t="array" ref="AG62">IFERROR(
(AVERAGE((IF(DATOS_[[Sexo]:[Sexo]]=$B62,IF(DATOS_[[AGRUP. VALOR. PTO.]:[AGRUP. VALOR. PTO.]]=$B60,IF(DATOS_[[Check Periodo Ref.]:[Check Periodo Ref.]]="Dentro",IF(DATOS_[[Check Equiparado]:[Check Equiparado]]="Sí",IF(DATOS!BB$5="Sí",(1/DATOS_[[% anualiz]:[% anualiz]]),1)*IF(DATOS!BB$4="Sí",1/DATOS_[[% normaliz]:[% normaliz]],1)*(DATOS_[Conc.Sal.24])))))))),
0)</f>
        <v>0</v>
      </c>
      <c r="AH62" s="101">
        <f t="array" ref="AH62">IFERROR(
(AVERAGE((IF(DATOS_[[Sexo]:[Sexo]]=$B62,IF(DATOS_[[AGRUP. VALOR. PTO.]:[AGRUP. VALOR. PTO.]]=$B60,IF(DATOS_[[Check Periodo Ref.]:[Check Periodo Ref.]]="Dentro",IF(DATOS_[[Check Equiparado]:[Check Equiparado]]="Sí",IF(DATOS!BC$5="Sí",(1/DATOS_[[% anualiz]:[% anualiz]]),1)*IF(DATOS!BC$4="Sí",1/DATOS_[[% normaliz]:[% normaliz]],1)*(DATOS_[Conc.Sal.25])))))))),
0)</f>
        <v>0</v>
      </c>
      <c r="AI62" s="101">
        <f t="array" ref="AI62">IFERROR(
(AVERAGE((IF(DATOS_[[Sexo]:[Sexo]]=$B62,IF(DATOS_[[AGRUP. VALOR. PTO.]:[AGRUP. VALOR. PTO.]]=$B60,IF(DATOS_[[Check Periodo Ref.]:[Check Periodo Ref.]]="Dentro",IF(DATOS_[[Check Equiparado]:[Check Equiparado]]="Sí",IF(DATOS!BD$5="Sí",(1/DATOS_[[% anualiz]:[% anualiz]]),1)*IF(DATOS!BD$4="Sí",1/DATOS_[[% normaliz]:[% normaliz]],1)*(DATOS_[Conc.Sal.26])))))))),
0)</f>
        <v>0</v>
      </c>
      <c r="AJ62" s="101">
        <f t="array" ref="AJ62">IFERROR(
(AVERAGE((IF(DATOS_[[Sexo]:[Sexo]]=$B62,IF(DATOS_[[AGRUP. VALOR. PTO.]:[AGRUP. VALOR. PTO.]]=$B60,IF(DATOS_[[Check Periodo Ref.]:[Check Periodo Ref.]]="Dentro",IF(DATOS_[[Check Equiparado]:[Check Equiparado]]="Sí",IF(DATOS!BE$5="Sí",(1/DATOS_[[% anualiz]:[% anualiz]]),1)*IF(DATOS!BE$4="Sí",1/DATOS_[[% normaliz]:[% normaliz]],1)*(DATOS_[Conc.Sal.27])))))))),
0)</f>
        <v>0</v>
      </c>
      <c r="AK62" s="101">
        <f t="array" ref="AK62">IFERROR(
(AVERAGE((IF(DATOS_[[Sexo]:[Sexo]]=$B62,IF(DATOS_[[AGRUP. VALOR. PTO.]:[AGRUP. VALOR. PTO.]]=$B60,IF(DATOS_[[Check Periodo Ref.]:[Check Periodo Ref.]]="Dentro",IF(DATOS_[[Check Equiparado]:[Check Equiparado]]="Sí",IF(DATOS!BF$5="Sí",(1/DATOS_[[% anualiz]:[% anualiz]]),1)*IF(DATOS!BF$4="Sí",1/DATOS_[[% normaliz]:[% normaliz]],1)*(DATOS_[Conc.Sal.28])))))))),
0)</f>
        <v>0</v>
      </c>
      <c r="AL62" s="101">
        <f t="array" ref="AL62">IFERROR(
(AVERAGE((IF(DATOS_[[Sexo]:[Sexo]]=$B62,IF(DATOS_[[AGRUP. VALOR. PTO.]:[AGRUP. VALOR. PTO.]]=$B60,IF(DATOS_[[Check Periodo Ref.]:[Check Periodo Ref.]]="Dentro",IF(DATOS_[[Check Equiparado]:[Check Equiparado]]="Sí",IF(DATOS!BG$5="Sí",(1/DATOS_[[% anualiz]:[% anualiz]]),1)*IF(DATOS!BG$4="Sí",1/DATOS_[[% normaliz]:[% normaliz]],1)*(DATOS_[Conc.Sal.29])))))))),
0)</f>
        <v>0</v>
      </c>
      <c r="AM62" s="101">
        <f t="array" ref="AM62">IFERROR(
(AVERAGE((IF(DATOS_[[Sexo]:[Sexo]]=$B62,IF(DATOS_[[AGRUP. VALOR. PTO.]:[AGRUP. VALOR. PTO.]]=$B60,IF(DATOS_[[Check Periodo Ref.]:[Check Periodo Ref.]]="Dentro",IF(DATOS_[[Check Equiparado]:[Check Equiparado]]="Sí",IF(DATOS!BH$5="Sí",(1/DATOS_[[% anualiz]:[% anualiz]]),1)*IF(DATOS!BH$4="Sí",1/DATOS_[[% normaliz]:[% normaliz]],1)*(DATOS_[Conc.Sal.30])))))))),
0)</f>
        <v>0</v>
      </c>
      <c r="AN62" s="102">
        <f t="array" ref="AN62">IFERROR(
AVERAGE(IF(DATOS_[Sexo]=$B62,IF(DATOS_[[AGRUP. VALOR. PTO.]:[AGRUP. VALOR. PTO.]]=$B60,IF(DATOS_[Check Equiparado]="Sí",IF(DATOS_[Check Periodo Ref.]="Dentro",DATOS_[Tot COMPL.SAL Eq],FALSE))))),
0)</f>
        <v>0</v>
      </c>
      <c r="AO62" s="103">
        <f t="array" ref="AO62">IFERROR(
AVERAGE(IF(DATOS_[Sexo]=$B62,IF(DATOS_[[AGRUP. VALOR. PTO.]:[AGRUP. VALOR. PTO.]]=$B60,IF(DATOS_[Check Equiparado]="Sí",IF(DATOS_[Check Periodo Ref.]="Dentro",DATOS_[TOTAL SALARIO Eq],FALSE))))),
0)</f>
        <v>0</v>
      </c>
      <c r="AP62" s="104">
        <f t="array" ref="AP62">IFERROR(
(AVERAGE((IF(DATOS_[[Sexo]:[Sexo]]=$B62,IF(DATOS_[[AGRUP. VALOR. PTO.]:[AGRUP. VALOR. PTO.]]=$B60,IF(DATOS_[[Check Periodo Ref.]:[Check Periodo Ref.]]="Dentro",IF(DATOS_[[Check Equiparado]:[Check Equiparado]]="Sí",IF(DATOS!BI$5="Sí",(1/DATOS_[[% anualiz]:[% anualiz]]),1)*IF(DATOS!BI$4="Sí",1/DATOS_[[% normaliz]:[% normaliz]],1)*(DATOS_[C.Extra.01])))))))),
0)</f>
        <v>0</v>
      </c>
      <c r="AQ62" s="104">
        <f t="array" ref="AQ62">IFERROR(
(AVERAGE((IF(DATOS_[[Sexo]:[Sexo]]=$B62,IF(DATOS_[[AGRUP. VALOR. PTO.]:[AGRUP. VALOR. PTO.]]=$B60,IF(DATOS_[[Check Periodo Ref.]:[Check Periodo Ref.]]="Dentro",IF(DATOS_[[Check Equiparado]:[Check Equiparado]]="Sí",IF(DATOS!BJ$5="Sí",(1/DATOS_[[% anualiz]:[% anualiz]]),1)*IF(DATOS!BJ$4="Sí",1/DATOS_[[% normaliz]:[% normaliz]],1)*(DATOS_[C.Extra.02])))))))),
0)</f>
        <v>0</v>
      </c>
      <c r="AR62" s="104">
        <f t="array" ref="AR62">IFERROR(
(AVERAGE((IF(DATOS_[[Sexo]:[Sexo]]=$B62,IF(DATOS_[[AGRUP. VALOR. PTO.]:[AGRUP. VALOR. PTO.]]=$B60,IF(DATOS_[[Check Periodo Ref.]:[Check Periodo Ref.]]="Dentro",IF(DATOS_[[Check Equiparado]:[Check Equiparado]]="Sí",IF(DATOS!BK$5="Sí",(1/DATOS_[[% anualiz]:[% anualiz]]),1)*IF(DATOS!BK$4="Sí",1/DATOS_[[% normaliz]:[% normaliz]],1)*(DATOS_[C.Extra.03])))))))),
0)</f>
        <v>0</v>
      </c>
      <c r="AS62" s="104">
        <f t="array" ref="AS62">IFERROR(
(AVERAGE((IF(DATOS_[[Sexo]:[Sexo]]=$B62,IF(DATOS_[[AGRUP. VALOR. PTO.]:[AGRUP. VALOR. PTO.]]=$B60,IF(DATOS_[[Check Periodo Ref.]:[Check Periodo Ref.]]="Dentro",IF(DATOS_[[Check Equiparado]:[Check Equiparado]]="Sí",IF(DATOS!BL$5="Sí",(1/DATOS_[[% anualiz]:[% anualiz]]),1)*IF(DATOS!BL$4="Sí",1/DATOS_[[% normaliz]:[% normaliz]],1)*(DATOS_[C.Extra.04])))))))),
0)</f>
        <v>0</v>
      </c>
      <c r="AT62" s="104">
        <f t="array" ref="AT62">IFERROR(
(AVERAGE((IF(DATOS_[[Sexo]:[Sexo]]=$B62,IF(DATOS_[[AGRUP. VALOR. PTO.]:[AGRUP. VALOR. PTO.]]=$B60,IF(DATOS_[[Check Periodo Ref.]:[Check Periodo Ref.]]="Dentro",IF(DATOS_[[Check Equiparado]:[Check Equiparado]]="Sí",IF(DATOS!BM$5="Sí",(1/DATOS_[[% anualiz]:[% anualiz]]),1)*IF(DATOS!BM$4="Sí",1/DATOS_[[% normaliz]:[% normaliz]],1)*(DATOS_[C.Extra.05])))))))),
0)</f>
        <v>0</v>
      </c>
      <c r="AU62" s="105">
        <f t="array" ref="AU62">IFERROR(
AVERAGE(IF(DATOS_[Sexo]=$B62,IF(DATOS_[[AGRUP. VALOR. PTO.]:[AGRUP. VALOR. PTO.]]=$B60,IF(DATOS_[Check Equiparado]="Sí",IF(DATOS_[Check Periodo Ref.]="Dentro",DATOS_[Tot Extrasalarial Eq],FALSE))))),
0)</f>
        <v>0</v>
      </c>
      <c r="AV62" s="106">
        <f t="array" ref="AV62">IFERROR(
AVERAGE(IF(DATOS_[Sexo]=$B62,IF(DATOS_[[AGRUP. VALOR. PTO.]:[AGRUP. VALOR. PTO.]]=$B60,IF(DATOS_[Check Equiparado]="Sí",IF(DATOS_[Check Periodo Ref.]="Dentro",DATOS_[TOTAL Retrib Eq],FALSE))))),
0)</f>
        <v>0</v>
      </c>
    </row>
    <row r="63" spans="1:48" ht="17.25" thickBot="1" x14ac:dyDescent="0.35">
      <c r="A63" s="53" t="str">
        <f t="shared" ref="A63" si="67">+A64</f>
        <v>[ocultar]</v>
      </c>
      <c r="B63" s="62" t="s">
        <v>276</v>
      </c>
      <c r="C63" s="99"/>
      <c r="D63" s="63"/>
      <c r="E63" s="63"/>
      <c r="F63" s="63"/>
      <c r="G63" s="63"/>
      <c r="H63" s="63"/>
      <c r="I63" s="129" t="str">
        <f t="shared" ref="I63:AV63" si="68">IFERROR((I64-I65)/I64,"")</f>
        <v/>
      </c>
      <c r="J63" s="130" t="str">
        <f t="shared" si="68"/>
        <v/>
      </c>
      <c r="K63" s="131" t="str">
        <f t="shared" si="68"/>
        <v/>
      </c>
      <c r="L63" s="131" t="str">
        <f t="shared" si="68"/>
        <v/>
      </c>
      <c r="M63" s="131" t="str">
        <f t="shared" si="68"/>
        <v/>
      </c>
      <c r="N63" s="132" t="str">
        <f t="shared" si="68"/>
        <v/>
      </c>
      <c r="O63" s="133" t="str">
        <f t="shared" si="68"/>
        <v/>
      </c>
      <c r="P63" s="133" t="str">
        <f t="shared" si="68"/>
        <v/>
      </c>
      <c r="Q63" s="133" t="str">
        <f t="shared" si="68"/>
        <v/>
      </c>
      <c r="R63" s="133" t="str">
        <f t="shared" si="68"/>
        <v/>
      </c>
      <c r="S63" s="133" t="str">
        <f t="shared" si="68"/>
        <v/>
      </c>
      <c r="T63" s="133" t="str">
        <f t="shared" si="68"/>
        <v/>
      </c>
      <c r="U63" s="133" t="str">
        <f t="shared" si="68"/>
        <v/>
      </c>
      <c r="V63" s="133" t="str">
        <f t="shared" si="68"/>
        <v/>
      </c>
      <c r="W63" s="133" t="str">
        <f t="shared" si="68"/>
        <v/>
      </c>
      <c r="X63" s="133" t="str">
        <f t="shared" si="68"/>
        <v/>
      </c>
      <c r="Y63" s="133" t="str">
        <f t="shared" si="68"/>
        <v/>
      </c>
      <c r="Z63" s="132" t="str">
        <f t="shared" si="68"/>
        <v/>
      </c>
      <c r="AA63" s="132" t="str">
        <f t="shared" si="68"/>
        <v/>
      </c>
      <c r="AB63" s="132" t="str">
        <f t="shared" si="68"/>
        <v/>
      </c>
      <c r="AC63" s="132" t="str">
        <f t="shared" si="68"/>
        <v/>
      </c>
      <c r="AD63" s="132" t="str">
        <f t="shared" si="68"/>
        <v/>
      </c>
      <c r="AE63" s="132" t="str">
        <f t="shared" si="68"/>
        <v/>
      </c>
      <c r="AF63" s="132" t="str">
        <f t="shared" si="68"/>
        <v/>
      </c>
      <c r="AG63" s="132" t="str">
        <f t="shared" si="68"/>
        <v/>
      </c>
      <c r="AH63" s="132" t="str">
        <f t="shared" si="68"/>
        <v/>
      </c>
      <c r="AI63" s="132" t="str">
        <f t="shared" si="68"/>
        <v/>
      </c>
      <c r="AJ63" s="132" t="str">
        <f t="shared" si="68"/>
        <v/>
      </c>
      <c r="AK63" s="132" t="str">
        <f t="shared" si="68"/>
        <v/>
      </c>
      <c r="AL63" s="132" t="str">
        <f t="shared" si="68"/>
        <v/>
      </c>
      <c r="AM63" s="132" t="str">
        <f t="shared" si="68"/>
        <v/>
      </c>
      <c r="AN63" s="134" t="str">
        <f t="shared" si="68"/>
        <v/>
      </c>
      <c r="AO63" s="138" t="str">
        <f t="shared" si="68"/>
        <v/>
      </c>
      <c r="AP63" s="135" t="str">
        <f t="shared" si="68"/>
        <v/>
      </c>
      <c r="AQ63" s="135" t="str">
        <f t="shared" si="68"/>
        <v/>
      </c>
      <c r="AR63" s="135" t="str">
        <f t="shared" si="68"/>
        <v/>
      </c>
      <c r="AS63" s="135" t="str">
        <f t="shared" si="68"/>
        <v/>
      </c>
      <c r="AT63" s="135" t="str">
        <f t="shared" si="68"/>
        <v/>
      </c>
      <c r="AU63" s="136" t="str">
        <f t="shared" si="68"/>
        <v/>
      </c>
      <c r="AV63" s="137" t="str">
        <f t="shared" si="68"/>
        <v/>
      </c>
    </row>
    <row r="64" spans="1:48" x14ac:dyDescent="0.3">
      <c r="A64" s="53" t="str">
        <f t="shared" ref="A64" si="69">+IF(C64+C65=0,"[ocultar]","")</f>
        <v>[ocultar]</v>
      </c>
      <c r="B64" s="57" t="s">
        <v>162</v>
      </c>
      <c r="C64" s="56">
        <f t="array" ref="C64">SUM(IF($B64=DATOS_[Sexo],
IF($B63=DATOS_[AGRUP. VALOR. PTO.],
IF("Dentro"=DATOS_[Check Periodo Ref.],
1/(COUNTIFS(DATOS_[Sexo],$B64,DATOS_[AGRUP. VALOR. PTO.],$B63,DATOS_[Check Periodo Ref.],"Dentro",DATOS_[id],DATOS_[id]))))))</f>
        <v>0</v>
      </c>
      <c r="D64" s="58">
        <f>COUNTIFS(DATOS_[AGRUP. VALOR. PTO.],$B63,DATOS_[Sexo],$B64,DATOS_[Check Periodo Ref.],"Dentro")</f>
        <v>0</v>
      </c>
      <c r="E64" s="58">
        <f>COUNTIFS(DATOS_[AGRUP. VALOR. PTO.],$B63,DATOS_[Sexo],$B64,DATOS_[Check Periodo Ref.],"Dentro",DATOS_[Check Nº SC Norm],"Sí")</f>
        <v>0</v>
      </c>
      <c r="F64" s="58">
        <f>COUNTIFS(DATOS_[AGRUP. VALOR. PTO.],$B63,DATOS_[Sexo],$B64,DATOS_[Check Periodo Ref.],"Dentro",DATOS_[Check Nº SC Anualiz],"Sí")</f>
        <v>0</v>
      </c>
      <c r="G64" s="58">
        <f>COUNTIFS(DATOS_[AGRUP. VALOR. PTO.],$B63,DATOS_[Sexo],$B64,DATOS_[Check Periodo Ref.],"Dentro",DATOS_[Check Nº SC Norm y Anualiz],"Sí")</f>
        <v>0</v>
      </c>
      <c r="H64" s="58">
        <f>COUNTIFS(DATOS_[AGRUP. VALOR. PTO.],$B63,DATOS_[Sexo],$B64,DATOS_[Check Periodo Ref.],"Dentro",DATOS_[Check Equiparación],"Sí")</f>
        <v>0</v>
      </c>
      <c r="I64" s="100">
        <f t="array" ref="I64">IFERROR(
AVERAGE(IF(DATOS_[Sexo]=$B64,IF(DATOS_[[AGRUP. VALOR. PTO.]:[AGRUP. VALOR. PTO.]]=$B63,IF(DATOS_[Check Equiparado]="Sí",IF(DATOS_[Check Periodo Ref.]="Dentro",DATOS_[SALARIO BASE Eq],FALSE))))),
0)</f>
        <v>0</v>
      </c>
      <c r="J64" s="101">
        <f t="array" ref="J64">IFERROR(
(AVERAGE((IF(DATOS_[[Sexo]:[Sexo]]=$B64,IF(DATOS_[[AGRUP. VALOR. PTO.]:[AGRUP. VALOR. PTO.]]=$B63,IF(DATOS_[[Check Periodo Ref.]:[Check Periodo Ref.]]="Dentro",IF(DATOS_[[Check Equiparado]:[Check Equiparado]]="Sí",IF(DATOS!AE$5="Sí",(1/DATOS_[[% anualiz]:[% anualiz]]),1)*IF(DATOS!AE$4="Sí",1/DATOS_[[% normaliz]:[% normaliz]],1)*(DATOS_[Conc.Sal.01])))))))),
0)</f>
        <v>0</v>
      </c>
      <c r="K64" s="101">
        <f t="array" ref="K64">IFERROR(
(AVERAGE((IF(DATOS_[[Sexo]:[Sexo]]=$B64,IF(DATOS_[[AGRUP. VALOR. PTO.]:[AGRUP. VALOR. PTO.]]=$B63,IF(DATOS_[[Check Periodo Ref.]:[Check Periodo Ref.]]="Dentro",IF(DATOS_[[Check Equiparado]:[Check Equiparado]]="Sí",IF(DATOS!AF$5="Sí",(1/DATOS_[[% anualiz]:[% anualiz]]),1)*IF(DATOS!AF$4="Sí",1/DATOS_[[% normaliz]:[% normaliz]],1)*(DATOS_[Conc.Sal.02])))))))),
0)</f>
        <v>0</v>
      </c>
      <c r="L64" s="101">
        <f t="array" ref="L64">IFERROR(
(AVERAGE((IF(DATOS_[[Sexo]:[Sexo]]=$B64,IF(DATOS_[[AGRUP. VALOR. PTO.]:[AGRUP. VALOR. PTO.]]=$B63,IF(DATOS_[[Check Periodo Ref.]:[Check Periodo Ref.]]="Dentro",IF(DATOS_[[Check Equiparado]:[Check Equiparado]]="Sí",IF(DATOS!AG$5="Sí",(1/DATOS_[[% anualiz]:[% anualiz]]),1)*IF(DATOS!AG$4="Sí",1/DATOS_[[% normaliz]:[% normaliz]],1)*(DATOS_[Conc.Sal.03])))))))),
0)</f>
        <v>0</v>
      </c>
      <c r="M64" s="101">
        <f t="array" ref="M64">IFERROR(
(AVERAGE((IF(DATOS_[[Sexo]:[Sexo]]=$B64,IF(DATOS_[[AGRUP. VALOR. PTO.]:[AGRUP. VALOR. PTO.]]=$B63,IF(DATOS_[[Check Periodo Ref.]:[Check Periodo Ref.]]="Dentro",IF(DATOS_[[Check Equiparado]:[Check Equiparado]]="Sí",IF(DATOS!AH$5="Sí",(1/DATOS_[[% anualiz]:[% anualiz]]),1)*IF(DATOS!AH$4="Sí",1/DATOS_[[% normaliz]:[% normaliz]],1)*(DATOS_[Conc.Sal.04])))))))),
0)</f>
        <v>0</v>
      </c>
      <c r="N64" s="101">
        <f t="array" ref="N64">IFERROR(
(AVERAGE((IF(DATOS_[[Sexo]:[Sexo]]=$B64,IF(DATOS_[[AGRUP. VALOR. PTO.]:[AGRUP. VALOR. PTO.]]=$B63,IF(DATOS_[[Check Periodo Ref.]:[Check Periodo Ref.]]="Dentro",IF(DATOS_[[Check Equiparado]:[Check Equiparado]]="Sí",IF(DATOS!AI$5="Sí",(1/DATOS_[[% anualiz]:[% anualiz]]),1)*IF(DATOS!AI$4="Sí",1/DATOS_[[% normaliz]:[% normaliz]],1)*(DATOS_[Conc.Sal.05])))))))),
0)</f>
        <v>0</v>
      </c>
      <c r="O64" s="101">
        <f t="array" ref="O64">IFERROR(
(AVERAGE((IF(DATOS_[[Sexo]:[Sexo]]=$B64,IF(DATOS_[[AGRUP. VALOR. PTO.]:[AGRUP. VALOR. PTO.]]=$B63,IF(DATOS_[[Check Periodo Ref.]:[Check Periodo Ref.]]="Dentro",IF(DATOS_[[Check Equiparado]:[Check Equiparado]]="Sí",IF(DATOS!AJ$5="Sí",(1/DATOS_[[% anualiz]:[% anualiz]]),1)*IF(DATOS!AJ$4="Sí",1/DATOS_[[% normaliz]:[% normaliz]],1)*(DATOS_[Conc.Sal.06])))))))),
0)</f>
        <v>0</v>
      </c>
      <c r="P64" s="101">
        <f t="array" ref="P64">IFERROR(
(AVERAGE((IF(DATOS_[[Sexo]:[Sexo]]=$B64,IF(DATOS_[[AGRUP. VALOR. PTO.]:[AGRUP. VALOR. PTO.]]=$B63,IF(DATOS_[[Check Periodo Ref.]:[Check Periodo Ref.]]="Dentro",IF(DATOS_[[Check Equiparado]:[Check Equiparado]]="Sí",IF(DATOS!AK$5="Sí",(1/DATOS_[[% anualiz]:[% anualiz]]),1)*IF(DATOS!AK$4="Sí",1/DATOS_[[% normaliz]:[% normaliz]],1)*(DATOS_[Conc.Sal.07])))))))),
0)</f>
        <v>0</v>
      </c>
      <c r="Q64" s="101">
        <f t="array" ref="Q64">IFERROR(
(AVERAGE((IF(DATOS_[[Sexo]:[Sexo]]=$B64,IF(DATOS_[[AGRUP. VALOR. PTO.]:[AGRUP. VALOR. PTO.]]=$B63,IF(DATOS_[[Check Periodo Ref.]:[Check Periodo Ref.]]="Dentro",IF(DATOS_[[Check Equiparado]:[Check Equiparado]]="Sí",IF(DATOS!AL$5="Sí",(1/DATOS_[[% anualiz]:[% anualiz]]),1)*IF(DATOS!AL$4="Sí",1/DATOS_[[% normaliz]:[% normaliz]],1)*(DATOS_[Conc.Sal.08])))))))),
0)</f>
        <v>0</v>
      </c>
      <c r="R64" s="101">
        <f t="array" ref="R64">IFERROR(
(AVERAGE((IF(DATOS_[[Sexo]:[Sexo]]=$B64,IF(DATOS_[[AGRUP. VALOR. PTO.]:[AGRUP. VALOR. PTO.]]=$B63,IF(DATOS_[[Check Periodo Ref.]:[Check Periodo Ref.]]="Dentro",IF(DATOS_[[Check Equiparado]:[Check Equiparado]]="Sí",IF(DATOS!AM$5="Sí",(1/DATOS_[[% anualiz]:[% anualiz]]),1)*IF(DATOS!AM$4="Sí",1/DATOS_[[% normaliz]:[% normaliz]],1)*(DATOS_[Conc.Sal.09])))))))),
0)</f>
        <v>0</v>
      </c>
      <c r="S64" s="101">
        <f t="array" ref="S64">IFERROR(
(AVERAGE((IF(DATOS_[[Sexo]:[Sexo]]=$B64,IF(DATOS_[[AGRUP. VALOR. PTO.]:[AGRUP. VALOR. PTO.]]=$B63,IF(DATOS_[[Check Periodo Ref.]:[Check Periodo Ref.]]="Dentro",IF(DATOS_[[Check Equiparado]:[Check Equiparado]]="Sí",IF(DATOS!AN$5="Sí",(1/DATOS_[[% anualiz]:[% anualiz]]),1)*IF(DATOS!AN$4="Sí",1/DATOS_[[% normaliz]:[% normaliz]],1)*(DATOS_[Conc.Sal.10])))))))),
0)</f>
        <v>0</v>
      </c>
      <c r="T64" s="101">
        <f t="array" ref="T64">IFERROR(
(AVERAGE((IF(DATOS_[[Sexo]:[Sexo]]=$B64,IF(DATOS_[[AGRUP. VALOR. PTO.]:[AGRUP. VALOR. PTO.]]=$B63,IF(DATOS_[[Check Periodo Ref.]:[Check Periodo Ref.]]="Dentro",IF(DATOS_[[Check Equiparado]:[Check Equiparado]]="Sí",IF(DATOS!AO$5="Sí",(1/DATOS_[[% anualiz]:[% anualiz]]),1)*IF(DATOS!AO$4="Sí",1/DATOS_[[% normaliz]:[% normaliz]],1)*(DATOS_[Conc.Sal.11])))))))),
0)</f>
        <v>0</v>
      </c>
      <c r="U64" s="101">
        <f t="array" ref="U64">IFERROR(
(AVERAGE((IF(DATOS_[[Sexo]:[Sexo]]=$B64,IF(DATOS_[[AGRUP. VALOR. PTO.]:[AGRUP. VALOR. PTO.]]=$B63,IF(DATOS_[[Check Periodo Ref.]:[Check Periodo Ref.]]="Dentro",IF(DATOS_[[Check Equiparado]:[Check Equiparado]]="Sí",IF(DATOS!AP$5="Sí",(1/DATOS_[[% anualiz]:[% anualiz]]),1)*IF(DATOS!AP$4="Sí",1/DATOS_[[% normaliz]:[% normaliz]],1)*(DATOS_[Conc.Sal.12])))))))),
0)</f>
        <v>0</v>
      </c>
      <c r="V64" s="101">
        <f t="array" ref="V64">IFERROR(
(AVERAGE((IF(DATOS_[[Sexo]:[Sexo]]=$B64,IF(DATOS_[[AGRUP. VALOR. PTO.]:[AGRUP. VALOR. PTO.]]=$B63,IF(DATOS_[[Check Periodo Ref.]:[Check Periodo Ref.]]="Dentro",IF(DATOS_[[Check Equiparado]:[Check Equiparado]]="Sí",IF(DATOS!AQ$5="Sí",(1/DATOS_[[% anualiz]:[% anualiz]]),1)*IF(DATOS!AQ$4="Sí",1/DATOS_[[% normaliz]:[% normaliz]],1)*(DATOS_[Conc.Sal.13])))))))),
0)</f>
        <v>0</v>
      </c>
      <c r="W64" s="101">
        <f t="array" ref="W64">IFERROR(
(AVERAGE((IF(DATOS_[[Sexo]:[Sexo]]=$B64,IF(DATOS_[[AGRUP. VALOR. PTO.]:[AGRUP. VALOR. PTO.]]=$B63,IF(DATOS_[[Check Periodo Ref.]:[Check Periodo Ref.]]="Dentro",IF(DATOS_[[Check Equiparado]:[Check Equiparado]]="Sí",IF(DATOS!AR$5="Sí",(1/DATOS_[[% anualiz]:[% anualiz]]),1)*IF(DATOS!AR$4="Sí",1/DATOS_[[% normaliz]:[% normaliz]],1)*(DATOS_[Conc.Sal.14])))))))),
0)</f>
        <v>0</v>
      </c>
      <c r="X64" s="101">
        <f t="array" ref="X64">IFERROR(
(AVERAGE((IF(DATOS_[[Sexo]:[Sexo]]=$B64,IF(DATOS_[[AGRUP. VALOR. PTO.]:[AGRUP. VALOR. PTO.]]=$B63,IF(DATOS_[[Check Periodo Ref.]:[Check Periodo Ref.]]="Dentro",IF(DATOS_[[Check Equiparado]:[Check Equiparado]]="Sí",IF(DATOS!AS$5="Sí",(1/DATOS_[[% anualiz]:[% anualiz]]),1)*IF(DATOS!AS$4="Sí",1/DATOS_[[% normaliz]:[% normaliz]],1)*(DATOS_[Conc.Sal.15])))))))),
0)</f>
        <v>0</v>
      </c>
      <c r="Y64" s="101">
        <f t="array" ref="Y64">IFERROR(
(AVERAGE((IF(DATOS_[[Sexo]:[Sexo]]=$B64,IF(DATOS_[[AGRUP. VALOR. PTO.]:[AGRUP. VALOR. PTO.]]=$B63,IF(DATOS_[[Check Periodo Ref.]:[Check Periodo Ref.]]="Dentro",IF(DATOS_[[Check Equiparado]:[Check Equiparado]]="Sí",IF(DATOS!AT$5="Sí",(1/DATOS_[[% anualiz]:[% anualiz]]),1)*IF(DATOS!AT$4="Sí",1/DATOS_[[% normaliz]:[% normaliz]],1)*(DATOS_[Conc.Sal.16])))))))),
0)</f>
        <v>0</v>
      </c>
      <c r="Z64" s="101">
        <f t="array" ref="Z64">IFERROR(
(AVERAGE((IF(DATOS_[[Sexo]:[Sexo]]=$B64,IF(DATOS_[[AGRUP. VALOR. PTO.]:[AGRUP. VALOR. PTO.]]=$B63,IF(DATOS_[[Check Periodo Ref.]:[Check Periodo Ref.]]="Dentro",IF(DATOS_[[Check Equiparado]:[Check Equiparado]]="Sí",IF(DATOS!AU$5="Sí",(1/DATOS_[[% anualiz]:[% anualiz]]),1)*IF(DATOS!AU$4="Sí",1/DATOS_[[% normaliz]:[% normaliz]],1)*(DATOS_[Conc.Sal.17])))))))),
0)</f>
        <v>0</v>
      </c>
      <c r="AA64" s="101">
        <f t="array" ref="AA64">IFERROR(
(AVERAGE((IF(DATOS_[[Sexo]:[Sexo]]=$B64,IF(DATOS_[[AGRUP. VALOR. PTO.]:[AGRUP. VALOR. PTO.]]=$B63,IF(DATOS_[[Check Periodo Ref.]:[Check Periodo Ref.]]="Dentro",IF(DATOS_[[Check Equiparado]:[Check Equiparado]]="Sí",IF(DATOS!AV$5="Sí",(1/DATOS_[[% anualiz]:[% anualiz]]),1)*IF(DATOS!AV$4="Sí",1/DATOS_[[% normaliz]:[% normaliz]],1)*(DATOS_[Conc.Sal.18])))))))),
0)</f>
        <v>0</v>
      </c>
      <c r="AB64" s="101">
        <f t="array" ref="AB64">IFERROR(
(AVERAGE((IF(DATOS_[[Sexo]:[Sexo]]=$B64,IF(DATOS_[[AGRUP. VALOR. PTO.]:[AGRUP. VALOR. PTO.]]=$B63,IF(DATOS_[[Check Periodo Ref.]:[Check Periodo Ref.]]="Dentro",IF(DATOS_[[Check Equiparado]:[Check Equiparado]]="Sí",IF(DATOS!AW$5="Sí",(1/DATOS_[[% anualiz]:[% anualiz]]),1)*IF(DATOS!AW$4="Sí",1/DATOS_[[% normaliz]:[% normaliz]],1)*(DATOS_[Conc.Sal.19])))))))),
0)</f>
        <v>0</v>
      </c>
      <c r="AC64" s="101">
        <f t="array" ref="AC64">IFERROR(
(AVERAGE((IF(DATOS_[[Sexo]:[Sexo]]=$B64,IF(DATOS_[[AGRUP. VALOR. PTO.]:[AGRUP. VALOR. PTO.]]=$B63,IF(DATOS_[[Check Periodo Ref.]:[Check Periodo Ref.]]="Dentro",IF(DATOS_[[Check Equiparado]:[Check Equiparado]]="Sí",IF(DATOS!AX$5="Sí",(1/DATOS_[[% anualiz]:[% anualiz]]),1)*IF(DATOS!AX$4="Sí",1/DATOS_[[% normaliz]:[% normaliz]],1)*(DATOS_[Conc.Sal.20])))))))),
0)</f>
        <v>0</v>
      </c>
      <c r="AD64" s="101">
        <f t="array" ref="AD64">IFERROR(
(AVERAGE((IF(DATOS_[[Sexo]:[Sexo]]=$B64,IF(DATOS_[[AGRUP. VALOR. PTO.]:[AGRUP. VALOR. PTO.]]=$B63,IF(DATOS_[[Check Periodo Ref.]:[Check Periodo Ref.]]="Dentro",IF(DATOS_[[Check Equiparado]:[Check Equiparado]]="Sí",IF(DATOS!AY$5="Sí",(1/DATOS_[[% anualiz]:[% anualiz]]),1)*IF(DATOS!AY$4="Sí",1/DATOS_[[% normaliz]:[% normaliz]],1)*(DATOS_[Conc.Sal.21])))))))),
0)</f>
        <v>0</v>
      </c>
      <c r="AE64" s="101">
        <f t="array" ref="AE64">IFERROR(
(AVERAGE((IF(DATOS_[[Sexo]:[Sexo]]=$B64,IF(DATOS_[[AGRUP. VALOR. PTO.]:[AGRUP. VALOR. PTO.]]=$B63,IF(DATOS_[[Check Periodo Ref.]:[Check Periodo Ref.]]="Dentro",IF(DATOS_[[Check Equiparado]:[Check Equiparado]]="Sí",IF(DATOS!AZ$5="Sí",(1/DATOS_[[% anualiz]:[% anualiz]]),1)*IF(DATOS!AZ$4="Sí",1/DATOS_[[% normaliz]:[% normaliz]],1)*(DATOS_[Conc.Sal.22])))))))),
0)</f>
        <v>0</v>
      </c>
      <c r="AF64" s="101">
        <f t="array" ref="AF64">IFERROR(
(AVERAGE((IF(DATOS_[[Sexo]:[Sexo]]=$B64,IF(DATOS_[[AGRUP. VALOR. PTO.]:[AGRUP. VALOR. PTO.]]=$B63,IF(DATOS_[[Check Periodo Ref.]:[Check Periodo Ref.]]="Dentro",IF(DATOS_[[Check Equiparado]:[Check Equiparado]]="Sí",IF(DATOS!BA$5="Sí",(1/DATOS_[[% anualiz]:[% anualiz]]),1)*IF(DATOS!BA$4="Sí",1/DATOS_[[% normaliz]:[% normaliz]],1)*(DATOS_[Conc.Sal.23])))))))),
0)</f>
        <v>0</v>
      </c>
      <c r="AG64" s="101">
        <f t="array" ref="AG64">IFERROR(
(AVERAGE((IF(DATOS_[[Sexo]:[Sexo]]=$B64,IF(DATOS_[[AGRUP. VALOR. PTO.]:[AGRUP. VALOR. PTO.]]=$B63,IF(DATOS_[[Check Periodo Ref.]:[Check Periodo Ref.]]="Dentro",IF(DATOS_[[Check Equiparado]:[Check Equiparado]]="Sí",IF(DATOS!BB$5="Sí",(1/DATOS_[[% anualiz]:[% anualiz]]),1)*IF(DATOS!BB$4="Sí",1/DATOS_[[% normaliz]:[% normaliz]],1)*(DATOS_[Conc.Sal.24])))))))),
0)</f>
        <v>0</v>
      </c>
      <c r="AH64" s="101">
        <f t="array" ref="AH64">IFERROR(
(AVERAGE((IF(DATOS_[[Sexo]:[Sexo]]=$B64,IF(DATOS_[[AGRUP. VALOR. PTO.]:[AGRUP. VALOR. PTO.]]=$B63,IF(DATOS_[[Check Periodo Ref.]:[Check Periodo Ref.]]="Dentro",IF(DATOS_[[Check Equiparado]:[Check Equiparado]]="Sí",IF(DATOS!BC$5="Sí",(1/DATOS_[[% anualiz]:[% anualiz]]),1)*IF(DATOS!BC$4="Sí",1/DATOS_[[% normaliz]:[% normaliz]],1)*(DATOS_[Conc.Sal.25])))))))),
0)</f>
        <v>0</v>
      </c>
      <c r="AI64" s="101">
        <f t="array" ref="AI64">IFERROR(
(AVERAGE((IF(DATOS_[[Sexo]:[Sexo]]=$B64,IF(DATOS_[[AGRUP. VALOR. PTO.]:[AGRUP. VALOR. PTO.]]=$B63,IF(DATOS_[[Check Periodo Ref.]:[Check Periodo Ref.]]="Dentro",IF(DATOS_[[Check Equiparado]:[Check Equiparado]]="Sí",IF(DATOS!BD$5="Sí",(1/DATOS_[[% anualiz]:[% anualiz]]),1)*IF(DATOS!BD$4="Sí",1/DATOS_[[% normaliz]:[% normaliz]],1)*(DATOS_[Conc.Sal.26])))))))),
0)</f>
        <v>0</v>
      </c>
      <c r="AJ64" s="101">
        <f t="array" ref="AJ64">IFERROR(
(AVERAGE((IF(DATOS_[[Sexo]:[Sexo]]=$B64,IF(DATOS_[[AGRUP. VALOR. PTO.]:[AGRUP. VALOR. PTO.]]=$B63,IF(DATOS_[[Check Periodo Ref.]:[Check Periodo Ref.]]="Dentro",IF(DATOS_[[Check Equiparado]:[Check Equiparado]]="Sí",IF(DATOS!BE$5="Sí",(1/DATOS_[[% anualiz]:[% anualiz]]),1)*IF(DATOS!BE$4="Sí",1/DATOS_[[% normaliz]:[% normaliz]],1)*(DATOS_[Conc.Sal.27])))))))),
0)</f>
        <v>0</v>
      </c>
      <c r="AK64" s="101">
        <f t="array" ref="AK64">IFERROR(
(AVERAGE((IF(DATOS_[[Sexo]:[Sexo]]=$B64,IF(DATOS_[[AGRUP. VALOR. PTO.]:[AGRUP. VALOR. PTO.]]=$B63,IF(DATOS_[[Check Periodo Ref.]:[Check Periodo Ref.]]="Dentro",IF(DATOS_[[Check Equiparado]:[Check Equiparado]]="Sí",IF(DATOS!BF$5="Sí",(1/DATOS_[[% anualiz]:[% anualiz]]),1)*IF(DATOS!BF$4="Sí",1/DATOS_[[% normaliz]:[% normaliz]],1)*(DATOS_[Conc.Sal.28])))))))),
0)</f>
        <v>0</v>
      </c>
      <c r="AL64" s="101">
        <f t="array" ref="AL64">IFERROR(
(AVERAGE((IF(DATOS_[[Sexo]:[Sexo]]=$B64,IF(DATOS_[[AGRUP. VALOR. PTO.]:[AGRUP. VALOR. PTO.]]=$B63,IF(DATOS_[[Check Periodo Ref.]:[Check Periodo Ref.]]="Dentro",IF(DATOS_[[Check Equiparado]:[Check Equiparado]]="Sí",IF(DATOS!BG$5="Sí",(1/DATOS_[[% anualiz]:[% anualiz]]),1)*IF(DATOS!BG$4="Sí",1/DATOS_[[% normaliz]:[% normaliz]],1)*(DATOS_[Conc.Sal.29])))))))),
0)</f>
        <v>0</v>
      </c>
      <c r="AM64" s="101">
        <f t="array" ref="AM64">IFERROR(
(AVERAGE((IF(DATOS_[[Sexo]:[Sexo]]=$B64,IF(DATOS_[[AGRUP. VALOR. PTO.]:[AGRUP. VALOR. PTO.]]=$B63,IF(DATOS_[[Check Periodo Ref.]:[Check Periodo Ref.]]="Dentro",IF(DATOS_[[Check Equiparado]:[Check Equiparado]]="Sí",IF(DATOS!BH$5="Sí",(1/DATOS_[[% anualiz]:[% anualiz]]),1)*IF(DATOS!BH$4="Sí",1/DATOS_[[% normaliz]:[% normaliz]],1)*(DATOS_[Conc.Sal.30])))))))),
0)</f>
        <v>0</v>
      </c>
      <c r="AN64" s="102">
        <f t="array" ref="AN64">IFERROR(
AVERAGE(IF(DATOS_[Sexo]=$B64,IF(DATOS_[[AGRUP. VALOR. PTO.]:[AGRUP. VALOR. PTO.]]=$B63,IF(DATOS_[Check Equiparado]="Sí",IF(DATOS_[Check Periodo Ref.]="Dentro",DATOS_[Tot COMPL.SAL Eq],FALSE))))),
0)</f>
        <v>0</v>
      </c>
      <c r="AO64" s="103">
        <f t="array" ref="AO64">IFERROR(
AVERAGE(IF(DATOS_[Sexo]=$B64,IF(DATOS_[[AGRUP. VALOR. PTO.]:[AGRUP. VALOR. PTO.]]=$B63,IF(DATOS_[Check Equiparado]="Sí",IF(DATOS_[Check Periodo Ref.]="Dentro",DATOS_[TOTAL SALARIO Eq],FALSE))))),
0)</f>
        <v>0</v>
      </c>
      <c r="AP64" s="104">
        <f t="array" ref="AP64">IFERROR(
(AVERAGE((IF(DATOS_[[Sexo]:[Sexo]]=$B64,IF(DATOS_[[AGRUP. VALOR. PTO.]:[AGRUP. VALOR. PTO.]]=$B63,IF(DATOS_[[Check Periodo Ref.]:[Check Periodo Ref.]]="Dentro",IF(DATOS_[[Check Equiparado]:[Check Equiparado]]="Sí",IF(DATOS!BI$5="Sí",(1/DATOS_[[% anualiz]:[% anualiz]]),1)*IF(DATOS!BI$4="Sí",1/DATOS_[[% normaliz]:[% normaliz]],1)*(DATOS_[C.Extra.01])))))))),
0)</f>
        <v>0</v>
      </c>
      <c r="AQ64" s="104">
        <f t="array" ref="AQ64">IFERROR(
(AVERAGE((IF(DATOS_[[Sexo]:[Sexo]]=$B64,IF(DATOS_[[AGRUP. VALOR. PTO.]:[AGRUP. VALOR. PTO.]]=$B63,IF(DATOS_[[Check Periodo Ref.]:[Check Periodo Ref.]]="Dentro",IF(DATOS_[[Check Equiparado]:[Check Equiparado]]="Sí",IF(DATOS!BJ$5="Sí",(1/DATOS_[[% anualiz]:[% anualiz]]),1)*IF(DATOS!BJ$4="Sí",1/DATOS_[[% normaliz]:[% normaliz]],1)*(DATOS_[C.Extra.02])))))))),
0)</f>
        <v>0</v>
      </c>
      <c r="AR64" s="104">
        <f t="array" ref="AR64">IFERROR(
(AVERAGE((IF(DATOS_[[Sexo]:[Sexo]]=$B64,IF(DATOS_[[AGRUP. VALOR. PTO.]:[AGRUP. VALOR. PTO.]]=$B63,IF(DATOS_[[Check Periodo Ref.]:[Check Periodo Ref.]]="Dentro",IF(DATOS_[[Check Equiparado]:[Check Equiparado]]="Sí",IF(DATOS!BK$5="Sí",(1/DATOS_[[% anualiz]:[% anualiz]]),1)*IF(DATOS!BK$4="Sí",1/DATOS_[[% normaliz]:[% normaliz]],1)*(DATOS_[C.Extra.03])))))))),
0)</f>
        <v>0</v>
      </c>
      <c r="AS64" s="104">
        <f t="array" ref="AS64">IFERROR(
(AVERAGE((IF(DATOS_[[Sexo]:[Sexo]]=$B64,IF(DATOS_[[AGRUP. VALOR. PTO.]:[AGRUP. VALOR. PTO.]]=$B63,IF(DATOS_[[Check Periodo Ref.]:[Check Periodo Ref.]]="Dentro",IF(DATOS_[[Check Equiparado]:[Check Equiparado]]="Sí",IF(DATOS!BL$5="Sí",(1/DATOS_[[% anualiz]:[% anualiz]]),1)*IF(DATOS!BL$4="Sí",1/DATOS_[[% normaliz]:[% normaliz]],1)*(DATOS_[C.Extra.04])))))))),
0)</f>
        <v>0</v>
      </c>
      <c r="AT64" s="104">
        <f t="array" ref="AT64">IFERROR(
(AVERAGE((IF(DATOS_[[Sexo]:[Sexo]]=$B64,IF(DATOS_[[AGRUP. VALOR. PTO.]:[AGRUP. VALOR. PTO.]]=$B63,IF(DATOS_[[Check Periodo Ref.]:[Check Periodo Ref.]]="Dentro",IF(DATOS_[[Check Equiparado]:[Check Equiparado]]="Sí",IF(DATOS!BM$5="Sí",(1/DATOS_[[% anualiz]:[% anualiz]]),1)*IF(DATOS!BM$4="Sí",1/DATOS_[[% normaliz]:[% normaliz]],1)*(DATOS_[C.Extra.05])))))))),
0)</f>
        <v>0</v>
      </c>
      <c r="AU64" s="105">
        <f t="array" ref="AU64">IFERROR(
AVERAGE(IF(DATOS_[Sexo]=$B64,IF(DATOS_[[AGRUP. VALOR. PTO.]:[AGRUP. VALOR. PTO.]]=$B63,IF(DATOS_[Check Equiparado]="Sí",IF(DATOS_[Check Periodo Ref.]="Dentro",DATOS_[Tot Extrasalarial Eq],FALSE))))),
0)</f>
        <v>0</v>
      </c>
      <c r="AV64" s="106">
        <f t="array" ref="AV64">IFERROR(
AVERAGE(IF(DATOS_[Sexo]=$B64,IF(DATOS_[[AGRUP. VALOR. PTO.]:[AGRUP. VALOR. PTO.]]=$B63,IF(DATOS_[Check Equiparado]="Sí",IF(DATOS_[Check Periodo Ref.]="Dentro",DATOS_[TOTAL Retrib Eq],FALSE))))),
0)</f>
        <v>0</v>
      </c>
    </row>
    <row r="65" spans="1:48" x14ac:dyDescent="0.3">
      <c r="A65" s="53" t="str">
        <f t="shared" ref="A65" si="70">+A64</f>
        <v>[ocultar]</v>
      </c>
      <c r="B65" s="57" t="s">
        <v>163</v>
      </c>
      <c r="C65" s="56">
        <f t="array" ref="C65">SUM(IF($B65=DATOS_[Sexo],
IF($B63=DATOS_[AGRUP. VALOR. PTO.],
IF("Dentro"=DATOS_[Check Periodo Ref.],
1/(COUNTIFS(DATOS_[Sexo],$B65,DATOS_[AGRUP. VALOR. PTO.],$B63,DATOS_[Check Periodo Ref.],"Dentro",DATOS_[id],DATOS_[id]))))))</f>
        <v>0</v>
      </c>
      <c r="D65" s="58">
        <f>COUNTIFS(DATOS_[AGRUP. VALOR. PTO.],$B63,DATOS_[Sexo],$B65,DATOS_[Check Periodo Ref.],"Dentro")</f>
        <v>0</v>
      </c>
      <c r="E65" s="58">
        <f>COUNTIFS(DATOS_[AGRUP. VALOR. PTO.],$B63,DATOS_[Sexo],$B65,DATOS_[Check Periodo Ref.],"Dentro",DATOS_[Check Nº SC Norm],"Sí")</f>
        <v>0</v>
      </c>
      <c r="F65" s="58">
        <f>COUNTIFS(DATOS_[AGRUP. VALOR. PTO.],$B63,DATOS_[Sexo],$B65,DATOS_[Check Periodo Ref.],"Dentro",DATOS_[Check Nº SC Anualiz],"Sí")</f>
        <v>0</v>
      </c>
      <c r="G65" s="58">
        <f>COUNTIFS(DATOS_[AGRUP. VALOR. PTO.],$B63,DATOS_[Sexo],$B65,DATOS_[Check Periodo Ref.],"Dentro",DATOS_[Check Nº SC Norm y Anualiz],"Sí")</f>
        <v>0</v>
      </c>
      <c r="H65" s="58">
        <f>COUNTIFS(DATOS_[AGRUP. VALOR. PTO.],$B63,DATOS_[Sexo],$B65,DATOS_[Check Periodo Ref.],"Dentro",DATOS_[Check Equiparación],"Sí")</f>
        <v>0</v>
      </c>
      <c r="I65" s="100" cm="1">
        <f t="array" ref="I65">IFERROR(
AVERAGE(IF(DATOS_[Sexo]=$B65,IF(DATOS_[[AGRUP. VALOR. PTO.]:[AGRUP. VALOR. PTO.]]=$B63,IF(DATOS_[Check Equiparado]="Sí",IF(DATOS_[Check Periodo Ref.]="Dentro",DATOS_[SALARIO BASE Eq],FALSE))))),
0)</f>
        <v>0</v>
      </c>
      <c r="J65" s="101">
        <f t="array" ref="J65">IFERROR(
(AVERAGE((IF(DATOS_[[Sexo]:[Sexo]]=$B65,IF(DATOS_[[AGRUP. VALOR. PTO.]:[AGRUP. VALOR. PTO.]]=$B63,IF(DATOS_[[Check Periodo Ref.]:[Check Periodo Ref.]]="Dentro",IF(DATOS_[[Check Equiparado]:[Check Equiparado]]="Sí",IF(DATOS!AE$5="Sí",(1/DATOS_[[% anualiz]:[% anualiz]]),1)*IF(DATOS!AE$4="Sí",1/DATOS_[[% normaliz]:[% normaliz]],1)*(DATOS_[Conc.Sal.01])))))))),
0)</f>
        <v>0</v>
      </c>
      <c r="K65" s="101">
        <f t="array" ref="K65">IFERROR(
(AVERAGE((IF(DATOS_[[Sexo]:[Sexo]]=$B65,IF(DATOS_[[AGRUP. VALOR. PTO.]:[AGRUP. VALOR. PTO.]]=$B63,IF(DATOS_[[Check Periodo Ref.]:[Check Periodo Ref.]]="Dentro",IF(DATOS_[[Check Equiparado]:[Check Equiparado]]="Sí",IF(DATOS!AF$5="Sí",(1/DATOS_[[% anualiz]:[% anualiz]]),1)*IF(DATOS!AF$4="Sí",1/DATOS_[[% normaliz]:[% normaliz]],1)*(DATOS_[Conc.Sal.02])))))))),
0)</f>
        <v>0</v>
      </c>
      <c r="L65" s="101">
        <f t="array" ref="L65">IFERROR(
(AVERAGE((IF(DATOS_[[Sexo]:[Sexo]]=$B65,IF(DATOS_[[AGRUP. VALOR. PTO.]:[AGRUP. VALOR. PTO.]]=$B63,IF(DATOS_[[Check Periodo Ref.]:[Check Periodo Ref.]]="Dentro",IF(DATOS_[[Check Equiparado]:[Check Equiparado]]="Sí",IF(DATOS!AG$5="Sí",(1/DATOS_[[% anualiz]:[% anualiz]]),1)*IF(DATOS!AG$4="Sí",1/DATOS_[[% normaliz]:[% normaliz]],1)*(DATOS_[Conc.Sal.03])))))))),
0)</f>
        <v>0</v>
      </c>
      <c r="M65" s="101">
        <f t="array" ref="M65">IFERROR(
(AVERAGE((IF(DATOS_[[Sexo]:[Sexo]]=$B65,IF(DATOS_[[AGRUP. VALOR. PTO.]:[AGRUP. VALOR. PTO.]]=$B63,IF(DATOS_[[Check Periodo Ref.]:[Check Periodo Ref.]]="Dentro",IF(DATOS_[[Check Equiparado]:[Check Equiparado]]="Sí",IF(DATOS!AH$5="Sí",(1/DATOS_[[% anualiz]:[% anualiz]]),1)*IF(DATOS!AH$4="Sí",1/DATOS_[[% normaliz]:[% normaliz]],1)*(DATOS_[Conc.Sal.04])))))))),
0)</f>
        <v>0</v>
      </c>
      <c r="N65" s="101">
        <f t="array" ref="N65">IFERROR(
(AVERAGE((IF(DATOS_[[Sexo]:[Sexo]]=$B65,IF(DATOS_[[AGRUP. VALOR. PTO.]:[AGRUP. VALOR. PTO.]]=$B63,IF(DATOS_[[Check Periodo Ref.]:[Check Periodo Ref.]]="Dentro",IF(DATOS_[[Check Equiparado]:[Check Equiparado]]="Sí",IF(DATOS!AI$5="Sí",(1/DATOS_[[% anualiz]:[% anualiz]]),1)*IF(DATOS!AI$4="Sí",1/DATOS_[[% normaliz]:[% normaliz]],1)*(DATOS_[Conc.Sal.05])))))))),
0)</f>
        <v>0</v>
      </c>
      <c r="O65" s="101">
        <f t="array" ref="O65">IFERROR(
(AVERAGE((IF(DATOS_[[Sexo]:[Sexo]]=$B65,IF(DATOS_[[AGRUP. VALOR. PTO.]:[AGRUP. VALOR. PTO.]]=$B63,IF(DATOS_[[Check Periodo Ref.]:[Check Periodo Ref.]]="Dentro",IF(DATOS_[[Check Equiparado]:[Check Equiparado]]="Sí",IF(DATOS!AJ$5="Sí",(1/DATOS_[[% anualiz]:[% anualiz]]),1)*IF(DATOS!AJ$4="Sí",1/DATOS_[[% normaliz]:[% normaliz]],1)*(DATOS_[Conc.Sal.06])))))))),
0)</f>
        <v>0</v>
      </c>
      <c r="P65" s="101">
        <f t="array" ref="P65">IFERROR(
(AVERAGE((IF(DATOS_[[Sexo]:[Sexo]]=$B65,IF(DATOS_[[AGRUP. VALOR. PTO.]:[AGRUP. VALOR. PTO.]]=$B63,IF(DATOS_[[Check Periodo Ref.]:[Check Periodo Ref.]]="Dentro",IF(DATOS_[[Check Equiparado]:[Check Equiparado]]="Sí",IF(DATOS!AK$5="Sí",(1/DATOS_[[% anualiz]:[% anualiz]]),1)*IF(DATOS!AK$4="Sí",1/DATOS_[[% normaliz]:[% normaliz]],1)*(DATOS_[Conc.Sal.07])))))))),
0)</f>
        <v>0</v>
      </c>
      <c r="Q65" s="101">
        <f t="array" ref="Q65">IFERROR(
(AVERAGE((IF(DATOS_[[Sexo]:[Sexo]]=$B65,IF(DATOS_[[AGRUP. VALOR. PTO.]:[AGRUP. VALOR. PTO.]]=$B63,IF(DATOS_[[Check Periodo Ref.]:[Check Periodo Ref.]]="Dentro",IF(DATOS_[[Check Equiparado]:[Check Equiparado]]="Sí",IF(DATOS!AL$5="Sí",(1/DATOS_[[% anualiz]:[% anualiz]]),1)*IF(DATOS!AL$4="Sí",1/DATOS_[[% normaliz]:[% normaliz]],1)*(DATOS_[Conc.Sal.08])))))))),
0)</f>
        <v>0</v>
      </c>
      <c r="R65" s="101">
        <f t="array" ref="R65">IFERROR(
(AVERAGE((IF(DATOS_[[Sexo]:[Sexo]]=$B65,IF(DATOS_[[AGRUP. VALOR. PTO.]:[AGRUP. VALOR. PTO.]]=$B63,IF(DATOS_[[Check Periodo Ref.]:[Check Periodo Ref.]]="Dentro",IF(DATOS_[[Check Equiparado]:[Check Equiparado]]="Sí",IF(DATOS!AM$5="Sí",(1/DATOS_[[% anualiz]:[% anualiz]]),1)*IF(DATOS!AM$4="Sí",1/DATOS_[[% normaliz]:[% normaliz]],1)*(DATOS_[Conc.Sal.09])))))))),
0)</f>
        <v>0</v>
      </c>
      <c r="S65" s="101">
        <f t="array" ref="S65">IFERROR(
(AVERAGE((IF(DATOS_[[Sexo]:[Sexo]]=$B65,IF(DATOS_[[AGRUP. VALOR. PTO.]:[AGRUP. VALOR. PTO.]]=$B63,IF(DATOS_[[Check Periodo Ref.]:[Check Periodo Ref.]]="Dentro",IF(DATOS_[[Check Equiparado]:[Check Equiparado]]="Sí",IF(DATOS!AN$5="Sí",(1/DATOS_[[% anualiz]:[% anualiz]]),1)*IF(DATOS!AN$4="Sí",1/DATOS_[[% normaliz]:[% normaliz]],1)*(DATOS_[Conc.Sal.10])))))))),
0)</f>
        <v>0</v>
      </c>
      <c r="T65" s="101">
        <f t="array" ref="T65">IFERROR(
(AVERAGE((IF(DATOS_[[Sexo]:[Sexo]]=$B65,IF(DATOS_[[AGRUP. VALOR. PTO.]:[AGRUP. VALOR. PTO.]]=$B63,IF(DATOS_[[Check Periodo Ref.]:[Check Periodo Ref.]]="Dentro",IF(DATOS_[[Check Equiparado]:[Check Equiparado]]="Sí",IF(DATOS!AO$5="Sí",(1/DATOS_[[% anualiz]:[% anualiz]]),1)*IF(DATOS!AO$4="Sí",1/DATOS_[[% normaliz]:[% normaliz]],1)*(DATOS_[Conc.Sal.11])))))))),
0)</f>
        <v>0</v>
      </c>
      <c r="U65" s="101">
        <f t="array" ref="U65">IFERROR(
(AVERAGE((IF(DATOS_[[Sexo]:[Sexo]]=$B65,IF(DATOS_[[AGRUP. VALOR. PTO.]:[AGRUP. VALOR. PTO.]]=$B63,IF(DATOS_[[Check Periodo Ref.]:[Check Periodo Ref.]]="Dentro",IF(DATOS_[[Check Equiparado]:[Check Equiparado]]="Sí",IF(DATOS!AP$5="Sí",(1/DATOS_[[% anualiz]:[% anualiz]]),1)*IF(DATOS!AP$4="Sí",1/DATOS_[[% normaliz]:[% normaliz]],1)*(DATOS_[Conc.Sal.12])))))))),
0)</f>
        <v>0</v>
      </c>
      <c r="V65" s="101">
        <f t="array" ref="V65">IFERROR(
(AVERAGE((IF(DATOS_[[Sexo]:[Sexo]]=$B65,IF(DATOS_[[AGRUP. VALOR. PTO.]:[AGRUP. VALOR. PTO.]]=$B63,IF(DATOS_[[Check Periodo Ref.]:[Check Periodo Ref.]]="Dentro",IF(DATOS_[[Check Equiparado]:[Check Equiparado]]="Sí",IF(DATOS!AQ$5="Sí",(1/DATOS_[[% anualiz]:[% anualiz]]),1)*IF(DATOS!AQ$4="Sí",1/DATOS_[[% normaliz]:[% normaliz]],1)*(DATOS_[Conc.Sal.13])))))))),
0)</f>
        <v>0</v>
      </c>
      <c r="W65" s="101">
        <f t="array" ref="W65">IFERROR(
(AVERAGE((IF(DATOS_[[Sexo]:[Sexo]]=$B65,IF(DATOS_[[AGRUP. VALOR. PTO.]:[AGRUP. VALOR. PTO.]]=$B63,IF(DATOS_[[Check Periodo Ref.]:[Check Periodo Ref.]]="Dentro",IF(DATOS_[[Check Equiparado]:[Check Equiparado]]="Sí",IF(DATOS!AR$5="Sí",(1/DATOS_[[% anualiz]:[% anualiz]]),1)*IF(DATOS!AR$4="Sí",1/DATOS_[[% normaliz]:[% normaliz]],1)*(DATOS_[Conc.Sal.14])))))))),
0)</f>
        <v>0</v>
      </c>
      <c r="X65" s="101">
        <f t="array" ref="X65">IFERROR(
(AVERAGE((IF(DATOS_[[Sexo]:[Sexo]]=$B65,IF(DATOS_[[AGRUP. VALOR. PTO.]:[AGRUP. VALOR. PTO.]]=$B63,IF(DATOS_[[Check Periodo Ref.]:[Check Periodo Ref.]]="Dentro",IF(DATOS_[[Check Equiparado]:[Check Equiparado]]="Sí",IF(DATOS!AS$5="Sí",(1/DATOS_[[% anualiz]:[% anualiz]]),1)*IF(DATOS!AS$4="Sí",1/DATOS_[[% normaliz]:[% normaliz]],1)*(DATOS_[Conc.Sal.15])))))))),
0)</f>
        <v>0</v>
      </c>
      <c r="Y65" s="101">
        <f t="array" ref="Y65">IFERROR(
(AVERAGE((IF(DATOS_[[Sexo]:[Sexo]]=$B65,IF(DATOS_[[AGRUP. VALOR. PTO.]:[AGRUP. VALOR. PTO.]]=$B63,IF(DATOS_[[Check Periodo Ref.]:[Check Periodo Ref.]]="Dentro",IF(DATOS_[[Check Equiparado]:[Check Equiparado]]="Sí",IF(DATOS!AT$5="Sí",(1/DATOS_[[% anualiz]:[% anualiz]]),1)*IF(DATOS!AT$4="Sí",1/DATOS_[[% normaliz]:[% normaliz]],1)*(DATOS_[Conc.Sal.16])))))))),
0)</f>
        <v>0</v>
      </c>
      <c r="Z65" s="101">
        <f t="array" ref="Z65">IFERROR(
(AVERAGE((IF(DATOS_[[Sexo]:[Sexo]]=$B65,IF(DATOS_[[AGRUP. VALOR. PTO.]:[AGRUP. VALOR. PTO.]]=$B63,IF(DATOS_[[Check Periodo Ref.]:[Check Periodo Ref.]]="Dentro",IF(DATOS_[[Check Equiparado]:[Check Equiparado]]="Sí",IF(DATOS!AU$5="Sí",(1/DATOS_[[% anualiz]:[% anualiz]]),1)*IF(DATOS!AU$4="Sí",1/DATOS_[[% normaliz]:[% normaliz]],1)*(DATOS_[Conc.Sal.17])))))))),
0)</f>
        <v>0</v>
      </c>
      <c r="AA65" s="101">
        <f t="array" ref="AA65">IFERROR(
(AVERAGE((IF(DATOS_[[Sexo]:[Sexo]]=$B65,IF(DATOS_[[AGRUP. VALOR. PTO.]:[AGRUP. VALOR. PTO.]]=$B63,IF(DATOS_[[Check Periodo Ref.]:[Check Periodo Ref.]]="Dentro",IF(DATOS_[[Check Equiparado]:[Check Equiparado]]="Sí",IF(DATOS!AV$5="Sí",(1/DATOS_[[% anualiz]:[% anualiz]]),1)*IF(DATOS!AV$4="Sí",1/DATOS_[[% normaliz]:[% normaliz]],1)*(DATOS_[Conc.Sal.18])))))))),
0)</f>
        <v>0</v>
      </c>
      <c r="AB65" s="101">
        <f t="array" ref="AB65">IFERROR(
(AVERAGE((IF(DATOS_[[Sexo]:[Sexo]]=$B65,IF(DATOS_[[AGRUP. VALOR. PTO.]:[AGRUP. VALOR. PTO.]]=$B63,IF(DATOS_[[Check Periodo Ref.]:[Check Periodo Ref.]]="Dentro",IF(DATOS_[[Check Equiparado]:[Check Equiparado]]="Sí",IF(DATOS!AW$5="Sí",(1/DATOS_[[% anualiz]:[% anualiz]]),1)*IF(DATOS!AW$4="Sí",1/DATOS_[[% normaliz]:[% normaliz]],1)*(DATOS_[Conc.Sal.19])))))))),
0)</f>
        <v>0</v>
      </c>
      <c r="AC65" s="101">
        <f t="array" ref="AC65">IFERROR(
(AVERAGE((IF(DATOS_[[Sexo]:[Sexo]]=$B65,IF(DATOS_[[AGRUP. VALOR. PTO.]:[AGRUP. VALOR. PTO.]]=$B63,IF(DATOS_[[Check Periodo Ref.]:[Check Periodo Ref.]]="Dentro",IF(DATOS_[[Check Equiparado]:[Check Equiparado]]="Sí",IF(DATOS!AX$5="Sí",(1/DATOS_[[% anualiz]:[% anualiz]]),1)*IF(DATOS!AX$4="Sí",1/DATOS_[[% normaliz]:[% normaliz]],1)*(DATOS_[Conc.Sal.20])))))))),
0)</f>
        <v>0</v>
      </c>
      <c r="AD65" s="101">
        <f t="array" ref="AD65">IFERROR(
(AVERAGE((IF(DATOS_[[Sexo]:[Sexo]]=$B65,IF(DATOS_[[AGRUP. VALOR. PTO.]:[AGRUP. VALOR. PTO.]]=$B63,IF(DATOS_[[Check Periodo Ref.]:[Check Periodo Ref.]]="Dentro",IF(DATOS_[[Check Equiparado]:[Check Equiparado]]="Sí",IF(DATOS!AY$5="Sí",(1/DATOS_[[% anualiz]:[% anualiz]]),1)*IF(DATOS!AY$4="Sí",1/DATOS_[[% normaliz]:[% normaliz]],1)*(DATOS_[Conc.Sal.21])))))))),
0)</f>
        <v>0</v>
      </c>
      <c r="AE65" s="101">
        <f t="array" ref="AE65">IFERROR(
(AVERAGE((IF(DATOS_[[Sexo]:[Sexo]]=$B65,IF(DATOS_[[AGRUP. VALOR. PTO.]:[AGRUP. VALOR. PTO.]]=$B63,IF(DATOS_[[Check Periodo Ref.]:[Check Periodo Ref.]]="Dentro",IF(DATOS_[[Check Equiparado]:[Check Equiparado]]="Sí",IF(DATOS!AZ$5="Sí",(1/DATOS_[[% anualiz]:[% anualiz]]),1)*IF(DATOS!AZ$4="Sí",1/DATOS_[[% normaliz]:[% normaliz]],1)*(DATOS_[Conc.Sal.22])))))))),
0)</f>
        <v>0</v>
      </c>
      <c r="AF65" s="101">
        <f t="array" ref="AF65">IFERROR(
(AVERAGE((IF(DATOS_[[Sexo]:[Sexo]]=$B65,IF(DATOS_[[AGRUP. VALOR. PTO.]:[AGRUP. VALOR. PTO.]]=$B63,IF(DATOS_[[Check Periodo Ref.]:[Check Periodo Ref.]]="Dentro",IF(DATOS_[[Check Equiparado]:[Check Equiparado]]="Sí",IF(DATOS!BA$5="Sí",(1/DATOS_[[% anualiz]:[% anualiz]]),1)*IF(DATOS!BA$4="Sí",1/DATOS_[[% normaliz]:[% normaliz]],1)*(DATOS_[Conc.Sal.23])))))))),
0)</f>
        <v>0</v>
      </c>
      <c r="AG65" s="101">
        <f t="array" ref="AG65">IFERROR(
(AVERAGE((IF(DATOS_[[Sexo]:[Sexo]]=$B65,IF(DATOS_[[AGRUP. VALOR. PTO.]:[AGRUP. VALOR. PTO.]]=$B63,IF(DATOS_[[Check Periodo Ref.]:[Check Periodo Ref.]]="Dentro",IF(DATOS_[[Check Equiparado]:[Check Equiparado]]="Sí",IF(DATOS!BB$5="Sí",(1/DATOS_[[% anualiz]:[% anualiz]]),1)*IF(DATOS!BB$4="Sí",1/DATOS_[[% normaliz]:[% normaliz]],1)*(DATOS_[Conc.Sal.24])))))))),
0)</f>
        <v>0</v>
      </c>
      <c r="AH65" s="101">
        <f t="array" ref="AH65">IFERROR(
(AVERAGE((IF(DATOS_[[Sexo]:[Sexo]]=$B65,IF(DATOS_[[AGRUP. VALOR. PTO.]:[AGRUP. VALOR. PTO.]]=$B63,IF(DATOS_[[Check Periodo Ref.]:[Check Periodo Ref.]]="Dentro",IF(DATOS_[[Check Equiparado]:[Check Equiparado]]="Sí",IF(DATOS!BC$5="Sí",(1/DATOS_[[% anualiz]:[% anualiz]]),1)*IF(DATOS!BC$4="Sí",1/DATOS_[[% normaliz]:[% normaliz]],1)*(DATOS_[Conc.Sal.25])))))))),
0)</f>
        <v>0</v>
      </c>
      <c r="AI65" s="101">
        <f t="array" ref="AI65">IFERROR(
(AVERAGE((IF(DATOS_[[Sexo]:[Sexo]]=$B65,IF(DATOS_[[AGRUP. VALOR. PTO.]:[AGRUP. VALOR. PTO.]]=$B63,IF(DATOS_[[Check Periodo Ref.]:[Check Periodo Ref.]]="Dentro",IF(DATOS_[[Check Equiparado]:[Check Equiparado]]="Sí",IF(DATOS!BD$5="Sí",(1/DATOS_[[% anualiz]:[% anualiz]]),1)*IF(DATOS!BD$4="Sí",1/DATOS_[[% normaliz]:[% normaliz]],1)*(DATOS_[Conc.Sal.26])))))))),
0)</f>
        <v>0</v>
      </c>
      <c r="AJ65" s="101">
        <f t="array" ref="AJ65">IFERROR(
(AVERAGE((IF(DATOS_[[Sexo]:[Sexo]]=$B65,IF(DATOS_[[AGRUP. VALOR. PTO.]:[AGRUP. VALOR. PTO.]]=$B63,IF(DATOS_[[Check Periodo Ref.]:[Check Periodo Ref.]]="Dentro",IF(DATOS_[[Check Equiparado]:[Check Equiparado]]="Sí",IF(DATOS!BE$5="Sí",(1/DATOS_[[% anualiz]:[% anualiz]]),1)*IF(DATOS!BE$4="Sí",1/DATOS_[[% normaliz]:[% normaliz]],1)*(DATOS_[Conc.Sal.27])))))))),
0)</f>
        <v>0</v>
      </c>
      <c r="AK65" s="101">
        <f t="array" ref="AK65">IFERROR(
(AVERAGE((IF(DATOS_[[Sexo]:[Sexo]]=$B65,IF(DATOS_[[AGRUP. VALOR. PTO.]:[AGRUP. VALOR. PTO.]]=$B63,IF(DATOS_[[Check Periodo Ref.]:[Check Periodo Ref.]]="Dentro",IF(DATOS_[[Check Equiparado]:[Check Equiparado]]="Sí",IF(DATOS!BF$5="Sí",(1/DATOS_[[% anualiz]:[% anualiz]]),1)*IF(DATOS!BF$4="Sí",1/DATOS_[[% normaliz]:[% normaliz]],1)*(DATOS_[Conc.Sal.28])))))))),
0)</f>
        <v>0</v>
      </c>
      <c r="AL65" s="101">
        <f t="array" ref="AL65">IFERROR(
(AVERAGE((IF(DATOS_[[Sexo]:[Sexo]]=$B65,IF(DATOS_[[AGRUP. VALOR. PTO.]:[AGRUP. VALOR. PTO.]]=$B63,IF(DATOS_[[Check Periodo Ref.]:[Check Periodo Ref.]]="Dentro",IF(DATOS_[[Check Equiparado]:[Check Equiparado]]="Sí",IF(DATOS!BG$5="Sí",(1/DATOS_[[% anualiz]:[% anualiz]]),1)*IF(DATOS!BG$4="Sí",1/DATOS_[[% normaliz]:[% normaliz]],1)*(DATOS_[Conc.Sal.29])))))))),
0)</f>
        <v>0</v>
      </c>
      <c r="AM65" s="101">
        <f t="array" ref="AM65">IFERROR(
(AVERAGE((IF(DATOS_[[Sexo]:[Sexo]]=$B65,IF(DATOS_[[AGRUP. VALOR. PTO.]:[AGRUP. VALOR. PTO.]]=$B63,IF(DATOS_[[Check Periodo Ref.]:[Check Periodo Ref.]]="Dentro",IF(DATOS_[[Check Equiparado]:[Check Equiparado]]="Sí",IF(DATOS!BH$5="Sí",(1/DATOS_[[% anualiz]:[% anualiz]]),1)*IF(DATOS!BH$4="Sí",1/DATOS_[[% normaliz]:[% normaliz]],1)*(DATOS_[Conc.Sal.30])))))))),
0)</f>
        <v>0</v>
      </c>
      <c r="AN65" s="102">
        <f t="array" ref="AN65">IFERROR(
AVERAGE(IF(DATOS_[Sexo]=$B65,IF(DATOS_[[AGRUP. VALOR. PTO.]:[AGRUP. VALOR. PTO.]]=$B63,IF(DATOS_[Check Equiparado]="Sí",IF(DATOS_[Check Periodo Ref.]="Dentro",DATOS_[Tot COMPL.SAL Eq],FALSE))))),
0)</f>
        <v>0</v>
      </c>
      <c r="AO65" s="103">
        <f t="array" ref="AO65">IFERROR(
AVERAGE(IF(DATOS_[Sexo]=$B65,IF(DATOS_[[AGRUP. VALOR. PTO.]:[AGRUP. VALOR. PTO.]]=$B63,IF(DATOS_[Check Equiparado]="Sí",IF(DATOS_[Check Periodo Ref.]="Dentro",DATOS_[TOTAL SALARIO Eq],FALSE))))),
0)</f>
        <v>0</v>
      </c>
      <c r="AP65" s="104">
        <f t="array" ref="AP65">IFERROR(
(AVERAGE((IF(DATOS_[[Sexo]:[Sexo]]=$B65,IF(DATOS_[[AGRUP. VALOR. PTO.]:[AGRUP. VALOR. PTO.]]=$B63,IF(DATOS_[[Check Periodo Ref.]:[Check Periodo Ref.]]="Dentro",IF(DATOS_[[Check Equiparado]:[Check Equiparado]]="Sí",IF(DATOS!BI$5="Sí",(1/DATOS_[[% anualiz]:[% anualiz]]),1)*IF(DATOS!BI$4="Sí",1/DATOS_[[% normaliz]:[% normaliz]],1)*(DATOS_[C.Extra.01])))))))),
0)</f>
        <v>0</v>
      </c>
      <c r="AQ65" s="104">
        <f t="array" ref="AQ65">IFERROR(
(AVERAGE((IF(DATOS_[[Sexo]:[Sexo]]=$B65,IF(DATOS_[[AGRUP. VALOR. PTO.]:[AGRUP. VALOR. PTO.]]=$B63,IF(DATOS_[[Check Periodo Ref.]:[Check Periodo Ref.]]="Dentro",IF(DATOS_[[Check Equiparado]:[Check Equiparado]]="Sí",IF(DATOS!BJ$5="Sí",(1/DATOS_[[% anualiz]:[% anualiz]]),1)*IF(DATOS!BJ$4="Sí",1/DATOS_[[% normaliz]:[% normaliz]],1)*(DATOS_[C.Extra.02])))))))),
0)</f>
        <v>0</v>
      </c>
      <c r="AR65" s="104">
        <f t="array" ref="AR65">IFERROR(
(AVERAGE((IF(DATOS_[[Sexo]:[Sexo]]=$B65,IF(DATOS_[[AGRUP. VALOR. PTO.]:[AGRUP. VALOR. PTO.]]=$B63,IF(DATOS_[[Check Periodo Ref.]:[Check Periodo Ref.]]="Dentro",IF(DATOS_[[Check Equiparado]:[Check Equiparado]]="Sí",IF(DATOS!BK$5="Sí",(1/DATOS_[[% anualiz]:[% anualiz]]),1)*IF(DATOS!BK$4="Sí",1/DATOS_[[% normaliz]:[% normaliz]],1)*(DATOS_[C.Extra.03])))))))),
0)</f>
        <v>0</v>
      </c>
      <c r="AS65" s="104">
        <f t="array" ref="AS65">IFERROR(
(AVERAGE((IF(DATOS_[[Sexo]:[Sexo]]=$B65,IF(DATOS_[[AGRUP. VALOR. PTO.]:[AGRUP. VALOR. PTO.]]=$B63,IF(DATOS_[[Check Periodo Ref.]:[Check Periodo Ref.]]="Dentro",IF(DATOS_[[Check Equiparado]:[Check Equiparado]]="Sí",IF(DATOS!BL$5="Sí",(1/DATOS_[[% anualiz]:[% anualiz]]),1)*IF(DATOS!BL$4="Sí",1/DATOS_[[% normaliz]:[% normaliz]],1)*(DATOS_[C.Extra.04])))))))),
0)</f>
        <v>0</v>
      </c>
      <c r="AT65" s="104">
        <f t="array" ref="AT65">IFERROR(
(AVERAGE((IF(DATOS_[[Sexo]:[Sexo]]=$B65,IF(DATOS_[[AGRUP. VALOR. PTO.]:[AGRUP. VALOR. PTO.]]=$B63,IF(DATOS_[[Check Periodo Ref.]:[Check Periodo Ref.]]="Dentro",IF(DATOS_[[Check Equiparado]:[Check Equiparado]]="Sí",IF(DATOS!BM$5="Sí",(1/DATOS_[[% anualiz]:[% anualiz]]),1)*IF(DATOS!BM$4="Sí",1/DATOS_[[% normaliz]:[% normaliz]],1)*(DATOS_[C.Extra.05])))))))),
0)</f>
        <v>0</v>
      </c>
      <c r="AU65" s="105">
        <f t="array" ref="AU65">IFERROR(
AVERAGE(IF(DATOS_[Sexo]=$B65,IF(DATOS_[[AGRUP. VALOR. PTO.]:[AGRUP. VALOR. PTO.]]=$B63,IF(DATOS_[Check Equiparado]="Sí",IF(DATOS_[Check Periodo Ref.]="Dentro",DATOS_[Tot Extrasalarial Eq],FALSE))))),
0)</f>
        <v>0</v>
      </c>
      <c r="AV65" s="106">
        <f t="array" ref="AV65">IFERROR(
AVERAGE(IF(DATOS_[Sexo]=$B65,IF(DATOS_[[AGRUP. VALOR. PTO.]:[AGRUP. VALOR. PTO.]]=$B63,IF(DATOS_[Check Equiparado]="Sí",IF(DATOS_[Check Periodo Ref.]="Dentro",DATOS_[TOTAL Retrib Eq],FALSE))))),
0)</f>
        <v>0</v>
      </c>
    </row>
    <row r="66" spans="1:48" ht="17.25" thickBot="1" x14ac:dyDescent="0.35">
      <c r="A66" s="53" t="str">
        <f t="shared" ref="A66" si="71">+A67</f>
        <v>[ocultar]</v>
      </c>
      <c r="B66" s="62" t="s">
        <v>277</v>
      </c>
      <c r="C66" s="99"/>
      <c r="D66" s="63"/>
      <c r="E66" s="63"/>
      <c r="F66" s="63"/>
      <c r="G66" s="63"/>
      <c r="H66" s="63"/>
      <c r="I66" s="129" t="str">
        <f t="shared" ref="I66:AV66" si="72">IFERROR((I67-I68)/I67,"")</f>
        <v/>
      </c>
      <c r="J66" s="130" t="str">
        <f t="shared" si="72"/>
        <v/>
      </c>
      <c r="K66" s="131" t="str">
        <f t="shared" si="72"/>
        <v/>
      </c>
      <c r="L66" s="131" t="str">
        <f t="shared" si="72"/>
        <v/>
      </c>
      <c r="M66" s="131" t="str">
        <f t="shared" si="72"/>
        <v/>
      </c>
      <c r="N66" s="132" t="str">
        <f t="shared" si="72"/>
        <v/>
      </c>
      <c r="O66" s="133" t="str">
        <f t="shared" si="72"/>
        <v/>
      </c>
      <c r="P66" s="133" t="str">
        <f t="shared" si="72"/>
        <v/>
      </c>
      <c r="Q66" s="133" t="str">
        <f t="shared" si="72"/>
        <v/>
      </c>
      <c r="R66" s="133" t="str">
        <f t="shared" si="72"/>
        <v/>
      </c>
      <c r="S66" s="133" t="str">
        <f t="shared" si="72"/>
        <v/>
      </c>
      <c r="T66" s="133" t="str">
        <f t="shared" si="72"/>
        <v/>
      </c>
      <c r="U66" s="133" t="str">
        <f t="shared" si="72"/>
        <v/>
      </c>
      <c r="V66" s="133" t="str">
        <f t="shared" si="72"/>
        <v/>
      </c>
      <c r="W66" s="133" t="str">
        <f t="shared" si="72"/>
        <v/>
      </c>
      <c r="X66" s="133" t="str">
        <f t="shared" si="72"/>
        <v/>
      </c>
      <c r="Y66" s="133" t="str">
        <f t="shared" si="72"/>
        <v/>
      </c>
      <c r="Z66" s="132" t="str">
        <f t="shared" si="72"/>
        <v/>
      </c>
      <c r="AA66" s="132" t="str">
        <f t="shared" si="72"/>
        <v/>
      </c>
      <c r="AB66" s="132" t="str">
        <f t="shared" si="72"/>
        <v/>
      </c>
      <c r="AC66" s="132" t="str">
        <f t="shared" si="72"/>
        <v/>
      </c>
      <c r="AD66" s="132" t="str">
        <f t="shared" si="72"/>
        <v/>
      </c>
      <c r="AE66" s="132" t="str">
        <f t="shared" si="72"/>
        <v/>
      </c>
      <c r="AF66" s="132" t="str">
        <f t="shared" si="72"/>
        <v/>
      </c>
      <c r="AG66" s="132" t="str">
        <f t="shared" si="72"/>
        <v/>
      </c>
      <c r="AH66" s="132" t="str">
        <f t="shared" si="72"/>
        <v/>
      </c>
      <c r="AI66" s="132" t="str">
        <f t="shared" si="72"/>
        <v/>
      </c>
      <c r="AJ66" s="132" t="str">
        <f t="shared" si="72"/>
        <v/>
      </c>
      <c r="AK66" s="132" t="str">
        <f t="shared" si="72"/>
        <v/>
      </c>
      <c r="AL66" s="132" t="str">
        <f t="shared" si="72"/>
        <v/>
      </c>
      <c r="AM66" s="132" t="str">
        <f t="shared" si="72"/>
        <v/>
      </c>
      <c r="AN66" s="134" t="str">
        <f t="shared" si="72"/>
        <v/>
      </c>
      <c r="AO66" s="138" t="str">
        <f t="shared" si="72"/>
        <v/>
      </c>
      <c r="AP66" s="135" t="str">
        <f t="shared" si="72"/>
        <v/>
      </c>
      <c r="AQ66" s="135" t="str">
        <f t="shared" si="72"/>
        <v/>
      </c>
      <c r="AR66" s="135" t="str">
        <f t="shared" si="72"/>
        <v/>
      </c>
      <c r="AS66" s="135" t="str">
        <f t="shared" si="72"/>
        <v/>
      </c>
      <c r="AT66" s="135" t="str">
        <f t="shared" si="72"/>
        <v/>
      </c>
      <c r="AU66" s="136" t="str">
        <f t="shared" si="72"/>
        <v/>
      </c>
      <c r="AV66" s="137" t="str">
        <f t="shared" si="72"/>
        <v/>
      </c>
    </row>
    <row r="67" spans="1:48" x14ac:dyDescent="0.3">
      <c r="A67" s="53" t="str">
        <f t="shared" ref="A67" si="73">+IF(C67+C68=0,"[ocultar]","")</f>
        <v>[ocultar]</v>
      </c>
      <c r="B67" s="57" t="s">
        <v>162</v>
      </c>
      <c r="C67" s="56">
        <f t="array" ref="C67">SUM(IF($B67=DATOS_[Sexo],
IF($B66=DATOS_[AGRUP. VALOR. PTO.],
IF("Dentro"=DATOS_[Check Periodo Ref.],
1/(COUNTIFS(DATOS_[Sexo],$B67,DATOS_[AGRUP. VALOR. PTO.],$B66,DATOS_[Check Periodo Ref.],"Dentro",DATOS_[id],DATOS_[id]))))))</f>
        <v>0</v>
      </c>
      <c r="D67" s="58">
        <f>COUNTIFS(DATOS_[AGRUP. VALOR. PTO.],$B66,DATOS_[Sexo],$B67,DATOS_[Check Periodo Ref.],"Dentro")</f>
        <v>0</v>
      </c>
      <c r="E67" s="58">
        <f>COUNTIFS(DATOS_[AGRUP. VALOR. PTO.],$B66,DATOS_[Sexo],$B67,DATOS_[Check Periodo Ref.],"Dentro",DATOS_[Check Nº SC Norm],"Sí")</f>
        <v>0</v>
      </c>
      <c r="F67" s="58">
        <f>COUNTIFS(DATOS_[AGRUP. VALOR. PTO.],$B66,DATOS_[Sexo],$B67,DATOS_[Check Periodo Ref.],"Dentro",DATOS_[Check Nº SC Anualiz],"Sí")</f>
        <v>0</v>
      </c>
      <c r="G67" s="58">
        <f>COUNTIFS(DATOS_[AGRUP. VALOR. PTO.],$B66,DATOS_[Sexo],$B67,DATOS_[Check Periodo Ref.],"Dentro",DATOS_[Check Nº SC Norm y Anualiz],"Sí")</f>
        <v>0</v>
      </c>
      <c r="H67" s="58">
        <f>COUNTIFS(DATOS_[AGRUP. VALOR. PTO.],$B66,DATOS_[Sexo],$B67,DATOS_[Check Periodo Ref.],"Dentro",DATOS_[Check Equiparación],"Sí")</f>
        <v>0</v>
      </c>
      <c r="I67" s="100">
        <f t="array" ref="I67">IFERROR(
AVERAGE(IF(DATOS_[Sexo]=$B67,IF(DATOS_[[AGRUP. VALOR. PTO.]:[AGRUP. VALOR. PTO.]]=$B66,IF(DATOS_[Check Equiparado]="Sí",IF(DATOS_[Check Periodo Ref.]="Dentro",DATOS_[SALARIO BASE Eq],FALSE))))),
0)</f>
        <v>0</v>
      </c>
      <c r="J67" s="101">
        <f t="array" ref="J67">IFERROR(
(AVERAGE((IF(DATOS_[[Sexo]:[Sexo]]=$B67,IF(DATOS_[[AGRUP. VALOR. PTO.]:[AGRUP. VALOR. PTO.]]=$B66,IF(DATOS_[[Check Periodo Ref.]:[Check Periodo Ref.]]="Dentro",IF(DATOS_[[Check Equiparado]:[Check Equiparado]]="Sí",IF(DATOS!AE$5="Sí",(1/DATOS_[[% anualiz]:[% anualiz]]),1)*IF(DATOS!AE$4="Sí",1/DATOS_[[% normaliz]:[% normaliz]],1)*(DATOS_[Conc.Sal.01])))))))),
0)</f>
        <v>0</v>
      </c>
      <c r="K67" s="101">
        <f t="array" ref="K67">IFERROR(
(AVERAGE((IF(DATOS_[[Sexo]:[Sexo]]=$B67,IF(DATOS_[[AGRUP. VALOR. PTO.]:[AGRUP. VALOR. PTO.]]=$B66,IF(DATOS_[[Check Periodo Ref.]:[Check Periodo Ref.]]="Dentro",IF(DATOS_[[Check Equiparado]:[Check Equiparado]]="Sí",IF(DATOS!AF$5="Sí",(1/DATOS_[[% anualiz]:[% anualiz]]),1)*IF(DATOS!AF$4="Sí",1/DATOS_[[% normaliz]:[% normaliz]],1)*(DATOS_[Conc.Sal.02])))))))),
0)</f>
        <v>0</v>
      </c>
      <c r="L67" s="101">
        <f t="array" ref="L67">IFERROR(
(AVERAGE((IF(DATOS_[[Sexo]:[Sexo]]=$B67,IF(DATOS_[[AGRUP. VALOR. PTO.]:[AGRUP. VALOR. PTO.]]=$B66,IF(DATOS_[[Check Periodo Ref.]:[Check Periodo Ref.]]="Dentro",IF(DATOS_[[Check Equiparado]:[Check Equiparado]]="Sí",IF(DATOS!AG$5="Sí",(1/DATOS_[[% anualiz]:[% anualiz]]),1)*IF(DATOS!AG$4="Sí",1/DATOS_[[% normaliz]:[% normaliz]],1)*(DATOS_[Conc.Sal.03])))))))),
0)</f>
        <v>0</v>
      </c>
      <c r="M67" s="101">
        <f t="array" ref="M67">IFERROR(
(AVERAGE((IF(DATOS_[[Sexo]:[Sexo]]=$B67,IF(DATOS_[[AGRUP. VALOR. PTO.]:[AGRUP. VALOR. PTO.]]=$B66,IF(DATOS_[[Check Periodo Ref.]:[Check Periodo Ref.]]="Dentro",IF(DATOS_[[Check Equiparado]:[Check Equiparado]]="Sí",IF(DATOS!AH$5="Sí",(1/DATOS_[[% anualiz]:[% anualiz]]),1)*IF(DATOS!AH$4="Sí",1/DATOS_[[% normaliz]:[% normaliz]],1)*(DATOS_[Conc.Sal.04])))))))),
0)</f>
        <v>0</v>
      </c>
      <c r="N67" s="101">
        <f t="array" ref="N67">IFERROR(
(AVERAGE((IF(DATOS_[[Sexo]:[Sexo]]=$B67,IF(DATOS_[[AGRUP. VALOR. PTO.]:[AGRUP. VALOR. PTO.]]=$B66,IF(DATOS_[[Check Periodo Ref.]:[Check Periodo Ref.]]="Dentro",IF(DATOS_[[Check Equiparado]:[Check Equiparado]]="Sí",IF(DATOS!AI$5="Sí",(1/DATOS_[[% anualiz]:[% anualiz]]),1)*IF(DATOS!AI$4="Sí",1/DATOS_[[% normaliz]:[% normaliz]],1)*(DATOS_[Conc.Sal.05])))))))),
0)</f>
        <v>0</v>
      </c>
      <c r="O67" s="101">
        <f t="array" ref="O67">IFERROR(
(AVERAGE((IF(DATOS_[[Sexo]:[Sexo]]=$B67,IF(DATOS_[[AGRUP. VALOR. PTO.]:[AGRUP. VALOR. PTO.]]=$B66,IF(DATOS_[[Check Periodo Ref.]:[Check Periodo Ref.]]="Dentro",IF(DATOS_[[Check Equiparado]:[Check Equiparado]]="Sí",IF(DATOS!AJ$5="Sí",(1/DATOS_[[% anualiz]:[% anualiz]]),1)*IF(DATOS!AJ$4="Sí",1/DATOS_[[% normaliz]:[% normaliz]],1)*(DATOS_[Conc.Sal.06])))))))),
0)</f>
        <v>0</v>
      </c>
      <c r="P67" s="101">
        <f t="array" ref="P67">IFERROR(
(AVERAGE((IF(DATOS_[[Sexo]:[Sexo]]=$B67,IF(DATOS_[[AGRUP. VALOR. PTO.]:[AGRUP. VALOR. PTO.]]=$B66,IF(DATOS_[[Check Periodo Ref.]:[Check Periodo Ref.]]="Dentro",IF(DATOS_[[Check Equiparado]:[Check Equiparado]]="Sí",IF(DATOS!AK$5="Sí",(1/DATOS_[[% anualiz]:[% anualiz]]),1)*IF(DATOS!AK$4="Sí",1/DATOS_[[% normaliz]:[% normaliz]],1)*(DATOS_[Conc.Sal.07])))))))),
0)</f>
        <v>0</v>
      </c>
      <c r="Q67" s="101">
        <f t="array" ref="Q67">IFERROR(
(AVERAGE((IF(DATOS_[[Sexo]:[Sexo]]=$B67,IF(DATOS_[[AGRUP. VALOR. PTO.]:[AGRUP. VALOR. PTO.]]=$B66,IF(DATOS_[[Check Periodo Ref.]:[Check Periodo Ref.]]="Dentro",IF(DATOS_[[Check Equiparado]:[Check Equiparado]]="Sí",IF(DATOS!AL$5="Sí",(1/DATOS_[[% anualiz]:[% anualiz]]),1)*IF(DATOS!AL$4="Sí",1/DATOS_[[% normaliz]:[% normaliz]],1)*(DATOS_[Conc.Sal.08])))))))),
0)</f>
        <v>0</v>
      </c>
      <c r="R67" s="101">
        <f t="array" ref="R67">IFERROR(
(AVERAGE((IF(DATOS_[[Sexo]:[Sexo]]=$B67,IF(DATOS_[[AGRUP. VALOR. PTO.]:[AGRUP. VALOR. PTO.]]=$B66,IF(DATOS_[[Check Periodo Ref.]:[Check Periodo Ref.]]="Dentro",IF(DATOS_[[Check Equiparado]:[Check Equiparado]]="Sí",IF(DATOS!AM$5="Sí",(1/DATOS_[[% anualiz]:[% anualiz]]),1)*IF(DATOS!AM$4="Sí",1/DATOS_[[% normaliz]:[% normaliz]],1)*(DATOS_[Conc.Sal.09])))))))),
0)</f>
        <v>0</v>
      </c>
      <c r="S67" s="101">
        <f t="array" ref="S67">IFERROR(
(AVERAGE((IF(DATOS_[[Sexo]:[Sexo]]=$B67,IF(DATOS_[[AGRUP. VALOR. PTO.]:[AGRUP. VALOR. PTO.]]=$B66,IF(DATOS_[[Check Periodo Ref.]:[Check Periodo Ref.]]="Dentro",IF(DATOS_[[Check Equiparado]:[Check Equiparado]]="Sí",IF(DATOS!AN$5="Sí",(1/DATOS_[[% anualiz]:[% anualiz]]),1)*IF(DATOS!AN$4="Sí",1/DATOS_[[% normaliz]:[% normaliz]],1)*(DATOS_[Conc.Sal.10])))))))),
0)</f>
        <v>0</v>
      </c>
      <c r="T67" s="101">
        <f t="array" ref="T67">IFERROR(
(AVERAGE((IF(DATOS_[[Sexo]:[Sexo]]=$B67,IF(DATOS_[[AGRUP. VALOR. PTO.]:[AGRUP. VALOR. PTO.]]=$B66,IF(DATOS_[[Check Periodo Ref.]:[Check Periodo Ref.]]="Dentro",IF(DATOS_[[Check Equiparado]:[Check Equiparado]]="Sí",IF(DATOS!AO$5="Sí",(1/DATOS_[[% anualiz]:[% anualiz]]),1)*IF(DATOS!AO$4="Sí",1/DATOS_[[% normaliz]:[% normaliz]],1)*(DATOS_[Conc.Sal.11])))))))),
0)</f>
        <v>0</v>
      </c>
      <c r="U67" s="101">
        <f t="array" ref="U67">IFERROR(
(AVERAGE((IF(DATOS_[[Sexo]:[Sexo]]=$B67,IF(DATOS_[[AGRUP. VALOR. PTO.]:[AGRUP. VALOR. PTO.]]=$B66,IF(DATOS_[[Check Periodo Ref.]:[Check Periodo Ref.]]="Dentro",IF(DATOS_[[Check Equiparado]:[Check Equiparado]]="Sí",IF(DATOS!AP$5="Sí",(1/DATOS_[[% anualiz]:[% anualiz]]),1)*IF(DATOS!AP$4="Sí",1/DATOS_[[% normaliz]:[% normaliz]],1)*(DATOS_[Conc.Sal.12])))))))),
0)</f>
        <v>0</v>
      </c>
      <c r="V67" s="101">
        <f t="array" ref="V67">IFERROR(
(AVERAGE((IF(DATOS_[[Sexo]:[Sexo]]=$B67,IF(DATOS_[[AGRUP. VALOR. PTO.]:[AGRUP. VALOR. PTO.]]=$B66,IF(DATOS_[[Check Periodo Ref.]:[Check Periodo Ref.]]="Dentro",IF(DATOS_[[Check Equiparado]:[Check Equiparado]]="Sí",IF(DATOS!AQ$5="Sí",(1/DATOS_[[% anualiz]:[% anualiz]]),1)*IF(DATOS!AQ$4="Sí",1/DATOS_[[% normaliz]:[% normaliz]],1)*(DATOS_[Conc.Sal.13])))))))),
0)</f>
        <v>0</v>
      </c>
      <c r="W67" s="101">
        <f t="array" ref="W67">IFERROR(
(AVERAGE((IF(DATOS_[[Sexo]:[Sexo]]=$B67,IF(DATOS_[[AGRUP. VALOR. PTO.]:[AGRUP. VALOR. PTO.]]=$B66,IF(DATOS_[[Check Periodo Ref.]:[Check Periodo Ref.]]="Dentro",IF(DATOS_[[Check Equiparado]:[Check Equiparado]]="Sí",IF(DATOS!AR$5="Sí",(1/DATOS_[[% anualiz]:[% anualiz]]),1)*IF(DATOS!AR$4="Sí",1/DATOS_[[% normaliz]:[% normaliz]],1)*(DATOS_[Conc.Sal.14])))))))),
0)</f>
        <v>0</v>
      </c>
      <c r="X67" s="101">
        <f t="array" ref="X67">IFERROR(
(AVERAGE((IF(DATOS_[[Sexo]:[Sexo]]=$B67,IF(DATOS_[[AGRUP. VALOR. PTO.]:[AGRUP. VALOR. PTO.]]=$B66,IF(DATOS_[[Check Periodo Ref.]:[Check Periodo Ref.]]="Dentro",IF(DATOS_[[Check Equiparado]:[Check Equiparado]]="Sí",IF(DATOS!AS$5="Sí",(1/DATOS_[[% anualiz]:[% anualiz]]),1)*IF(DATOS!AS$4="Sí",1/DATOS_[[% normaliz]:[% normaliz]],1)*(DATOS_[Conc.Sal.15])))))))),
0)</f>
        <v>0</v>
      </c>
      <c r="Y67" s="101">
        <f t="array" ref="Y67">IFERROR(
(AVERAGE((IF(DATOS_[[Sexo]:[Sexo]]=$B67,IF(DATOS_[[AGRUP. VALOR. PTO.]:[AGRUP. VALOR. PTO.]]=$B66,IF(DATOS_[[Check Periodo Ref.]:[Check Periodo Ref.]]="Dentro",IF(DATOS_[[Check Equiparado]:[Check Equiparado]]="Sí",IF(DATOS!AT$5="Sí",(1/DATOS_[[% anualiz]:[% anualiz]]),1)*IF(DATOS!AT$4="Sí",1/DATOS_[[% normaliz]:[% normaliz]],1)*(DATOS_[Conc.Sal.16])))))))),
0)</f>
        <v>0</v>
      </c>
      <c r="Z67" s="101">
        <f t="array" ref="Z67">IFERROR(
(AVERAGE((IF(DATOS_[[Sexo]:[Sexo]]=$B67,IF(DATOS_[[AGRUP. VALOR. PTO.]:[AGRUP. VALOR. PTO.]]=$B66,IF(DATOS_[[Check Periodo Ref.]:[Check Periodo Ref.]]="Dentro",IF(DATOS_[[Check Equiparado]:[Check Equiparado]]="Sí",IF(DATOS!AU$5="Sí",(1/DATOS_[[% anualiz]:[% anualiz]]),1)*IF(DATOS!AU$4="Sí",1/DATOS_[[% normaliz]:[% normaliz]],1)*(DATOS_[Conc.Sal.17])))))))),
0)</f>
        <v>0</v>
      </c>
      <c r="AA67" s="101">
        <f t="array" ref="AA67">IFERROR(
(AVERAGE((IF(DATOS_[[Sexo]:[Sexo]]=$B67,IF(DATOS_[[AGRUP. VALOR. PTO.]:[AGRUP. VALOR. PTO.]]=$B66,IF(DATOS_[[Check Periodo Ref.]:[Check Periodo Ref.]]="Dentro",IF(DATOS_[[Check Equiparado]:[Check Equiparado]]="Sí",IF(DATOS!AV$5="Sí",(1/DATOS_[[% anualiz]:[% anualiz]]),1)*IF(DATOS!AV$4="Sí",1/DATOS_[[% normaliz]:[% normaliz]],1)*(DATOS_[Conc.Sal.18])))))))),
0)</f>
        <v>0</v>
      </c>
      <c r="AB67" s="101">
        <f t="array" ref="AB67">IFERROR(
(AVERAGE((IF(DATOS_[[Sexo]:[Sexo]]=$B67,IF(DATOS_[[AGRUP. VALOR. PTO.]:[AGRUP. VALOR. PTO.]]=$B66,IF(DATOS_[[Check Periodo Ref.]:[Check Periodo Ref.]]="Dentro",IF(DATOS_[[Check Equiparado]:[Check Equiparado]]="Sí",IF(DATOS!AW$5="Sí",(1/DATOS_[[% anualiz]:[% anualiz]]),1)*IF(DATOS!AW$4="Sí",1/DATOS_[[% normaliz]:[% normaliz]],1)*(DATOS_[Conc.Sal.19])))))))),
0)</f>
        <v>0</v>
      </c>
      <c r="AC67" s="101">
        <f t="array" ref="AC67">IFERROR(
(AVERAGE((IF(DATOS_[[Sexo]:[Sexo]]=$B67,IF(DATOS_[[AGRUP. VALOR. PTO.]:[AGRUP. VALOR. PTO.]]=$B66,IF(DATOS_[[Check Periodo Ref.]:[Check Periodo Ref.]]="Dentro",IF(DATOS_[[Check Equiparado]:[Check Equiparado]]="Sí",IF(DATOS!AX$5="Sí",(1/DATOS_[[% anualiz]:[% anualiz]]),1)*IF(DATOS!AX$4="Sí",1/DATOS_[[% normaliz]:[% normaliz]],1)*(DATOS_[Conc.Sal.20])))))))),
0)</f>
        <v>0</v>
      </c>
      <c r="AD67" s="101">
        <f t="array" ref="AD67">IFERROR(
(AVERAGE((IF(DATOS_[[Sexo]:[Sexo]]=$B67,IF(DATOS_[[AGRUP. VALOR. PTO.]:[AGRUP. VALOR. PTO.]]=$B66,IF(DATOS_[[Check Periodo Ref.]:[Check Periodo Ref.]]="Dentro",IF(DATOS_[[Check Equiparado]:[Check Equiparado]]="Sí",IF(DATOS!AY$5="Sí",(1/DATOS_[[% anualiz]:[% anualiz]]),1)*IF(DATOS!AY$4="Sí",1/DATOS_[[% normaliz]:[% normaliz]],1)*(DATOS_[Conc.Sal.21])))))))),
0)</f>
        <v>0</v>
      </c>
      <c r="AE67" s="101">
        <f t="array" ref="AE67">IFERROR(
(AVERAGE((IF(DATOS_[[Sexo]:[Sexo]]=$B67,IF(DATOS_[[AGRUP. VALOR. PTO.]:[AGRUP. VALOR. PTO.]]=$B66,IF(DATOS_[[Check Periodo Ref.]:[Check Periodo Ref.]]="Dentro",IF(DATOS_[[Check Equiparado]:[Check Equiparado]]="Sí",IF(DATOS!AZ$5="Sí",(1/DATOS_[[% anualiz]:[% anualiz]]),1)*IF(DATOS!AZ$4="Sí",1/DATOS_[[% normaliz]:[% normaliz]],1)*(DATOS_[Conc.Sal.22])))))))),
0)</f>
        <v>0</v>
      </c>
      <c r="AF67" s="101">
        <f t="array" ref="AF67">IFERROR(
(AVERAGE((IF(DATOS_[[Sexo]:[Sexo]]=$B67,IF(DATOS_[[AGRUP. VALOR. PTO.]:[AGRUP. VALOR. PTO.]]=$B66,IF(DATOS_[[Check Periodo Ref.]:[Check Periodo Ref.]]="Dentro",IF(DATOS_[[Check Equiparado]:[Check Equiparado]]="Sí",IF(DATOS!BA$5="Sí",(1/DATOS_[[% anualiz]:[% anualiz]]),1)*IF(DATOS!BA$4="Sí",1/DATOS_[[% normaliz]:[% normaliz]],1)*(DATOS_[Conc.Sal.23])))))))),
0)</f>
        <v>0</v>
      </c>
      <c r="AG67" s="101">
        <f t="array" ref="AG67">IFERROR(
(AVERAGE((IF(DATOS_[[Sexo]:[Sexo]]=$B67,IF(DATOS_[[AGRUP. VALOR. PTO.]:[AGRUP. VALOR. PTO.]]=$B66,IF(DATOS_[[Check Periodo Ref.]:[Check Periodo Ref.]]="Dentro",IF(DATOS_[[Check Equiparado]:[Check Equiparado]]="Sí",IF(DATOS!BB$5="Sí",(1/DATOS_[[% anualiz]:[% anualiz]]),1)*IF(DATOS!BB$4="Sí",1/DATOS_[[% normaliz]:[% normaliz]],1)*(DATOS_[Conc.Sal.24])))))))),
0)</f>
        <v>0</v>
      </c>
      <c r="AH67" s="101">
        <f t="array" ref="AH67">IFERROR(
(AVERAGE((IF(DATOS_[[Sexo]:[Sexo]]=$B67,IF(DATOS_[[AGRUP. VALOR. PTO.]:[AGRUP. VALOR. PTO.]]=$B66,IF(DATOS_[[Check Periodo Ref.]:[Check Periodo Ref.]]="Dentro",IF(DATOS_[[Check Equiparado]:[Check Equiparado]]="Sí",IF(DATOS!BC$5="Sí",(1/DATOS_[[% anualiz]:[% anualiz]]),1)*IF(DATOS!BC$4="Sí",1/DATOS_[[% normaliz]:[% normaliz]],1)*(DATOS_[Conc.Sal.25])))))))),
0)</f>
        <v>0</v>
      </c>
      <c r="AI67" s="101">
        <f t="array" ref="AI67">IFERROR(
(AVERAGE((IF(DATOS_[[Sexo]:[Sexo]]=$B67,IF(DATOS_[[AGRUP. VALOR. PTO.]:[AGRUP. VALOR. PTO.]]=$B66,IF(DATOS_[[Check Periodo Ref.]:[Check Periodo Ref.]]="Dentro",IF(DATOS_[[Check Equiparado]:[Check Equiparado]]="Sí",IF(DATOS!BD$5="Sí",(1/DATOS_[[% anualiz]:[% anualiz]]),1)*IF(DATOS!BD$4="Sí",1/DATOS_[[% normaliz]:[% normaliz]],1)*(DATOS_[Conc.Sal.26])))))))),
0)</f>
        <v>0</v>
      </c>
      <c r="AJ67" s="101">
        <f t="array" ref="AJ67">IFERROR(
(AVERAGE((IF(DATOS_[[Sexo]:[Sexo]]=$B67,IF(DATOS_[[AGRUP. VALOR. PTO.]:[AGRUP. VALOR. PTO.]]=$B66,IF(DATOS_[[Check Periodo Ref.]:[Check Periodo Ref.]]="Dentro",IF(DATOS_[[Check Equiparado]:[Check Equiparado]]="Sí",IF(DATOS!BE$5="Sí",(1/DATOS_[[% anualiz]:[% anualiz]]),1)*IF(DATOS!BE$4="Sí",1/DATOS_[[% normaliz]:[% normaliz]],1)*(DATOS_[Conc.Sal.27])))))))),
0)</f>
        <v>0</v>
      </c>
      <c r="AK67" s="101">
        <f t="array" ref="AK67">IFERROR(
(AVERAGE((IF(DATOS_[[Sexo]:[Sexo]]=$B67,IF(DATOS_[[AGRUP. VALOR. PTO.]:[AGRUP. VALOR. PTO.]]=$B66,IF(DATOS_[[Check Periodo Ref.]:[Check Periodo Ref.]]="Dentro",IF(DATOS_[[Check Equiparado]:[Check Equiparado]]="Sí",IF(DATOS!BF$5="Sí",(1/DATOS_[[% anualiz]:[% anualiz]]),1)*IF(DATOS!BF$4="Sí",1/DATOS_[[% normaliz]:[% normaliz]],1)*(DATOS_[Conc.Sal.28])))))))),
0)</f>
        <v>0</v>
      </c>
      <c r="AL67" s="101">
        <f t="array" ref="AL67">IFERROR(
(AVERAGE((IF(DATOS_[[Sexo]:[Sexo]]=$B67,IF(DATOS_[[AGRUP. VALOR. PTO.]:[AGRUP. VALOR. PTO.]]=$B66,IF(DATOS_[[Check Periodo Ref.]:[Check Periodo Ref.]]="Dentro",IF(DATOS_[[Check Equiparado]:[Check Equiparado]]="Sí",IF(DATOS!BG$5="Sí",(1/DATOS_[[% anualiz]:[% anualiz]]),1)*IF(DATOS!BG$4="Sí",1/DATOS_[[% normaliz]:[% normaliz]],1)*(DATOS_[Conc.Sal.29])))))))),
0)</f>
        <v>0</v>
      </c>
      <c r="AM67" s="101">
        <f t="array" ref="AM67">IFERROR(
(AVERAGE((IF(DATOS_[[Sexo]:[Sexo]]=$B67,IF(DATOS_[[AGRUP. VALOR. PTO.]:[AGRUP. VALOR. PTO.]]=$B66,IF(DATOS_[[Check Periodo Ref.]:[Check Periodo Ref.]]="Dentro",IF(DATOS_[[Check Equiparado]:[Check Equiparado]]="Sí",IF(DATOS!BH$5="Sí",(1/DATOS_[[% anualiz]:[% anualiz]]),1)*IF(DATOS!BH$4="Sí",1/DATOS_[[% normaliz]:[% normaliz]],1)*(DATOS_[Conc.Sal.30])))))))),
0)</f>
        <v>0</v>
      </c>
      <c r="AN67" s="102">
        <f t="array" ref="AN67">IFERROR(
AVERAGE(IF(DATOS_[Sexo]=$B67,IF(DATOS_[[AGRUP. VALOR. PTO.]:[AGRUP. VALOR. PTO.]]=$B66,IF(DATOS_[Check Equiparado]="Sí",IF(DATOS_[Check Periodo Ref.]="Dentro",DATOS_[Tot COMPL.SAL Eq],FALSE))))),
0)</f>
        <v>0</v>
      </c>
      <c r="AO67" s="103">
        <f t="array" ref="AO67">IFERROR(
AVERAGE(IF(DATOS_[Sexo]=$B67,IF(DATOS_[[AGRUP. VALOR. PTO.]:[AGRUP. VALOR. PTO.]]=$B66,IF(DATOS_[Check Equiparado]="Sí",IF(DATOS_[Check Periodo Ref.]="Dentro",DATOS_[TOTAL SALARIO Eq],FALSE))))),
0)</f>
        <v>0</v>
      </c>
      <c r="AP67" s="104">
        <f t="array" ref="AP67">IFERROR(
(AVERAGE((IF(DATOS_[[Sexo]:[Sexo]]=$B67,IF(DATOS_[[AGRUP. VALOR. PTO.]:[AGRUP. VALOR. PTO.]]=$B66,IF(DATOS_[[Check Periodo Ref.]:[Check Periodo Ref.]]="Dentro",IF(DATOS_[[Check Equiparado]:[Check Equiparado]]="Sí",IF(DATOS!BI$5="Sí",(1/DATOS_[[% anualiz]:[% anualiz]]),1)*IF(DATOS!BI$4="Sí",1/DATOS_[[% normaliz]:[% normaliz]],1)*(DATOS_[C.Extra.01])))))))),
0)</f>
        <v>0</v>
      </c>
      <c r="AQ67" s="104">
        <f t="array" ref="AQ67">IFERROR(
(AVERAGE((IF(DATOS_[[Sexo]:[Sexo]]=$B67,IF(DATOS_[[AGRUP. VALOR. PTO.]:[AGRUP. VALOR. PTO.]]=$B66,IF(DATOS_[[Check Periodo Ref.]:[Check Periodo Ref.]]="Dentro",IF(DATOS_[[Check Equiparado]:[Check Equiparado]]="Sí",IF(DATOS!BJ$5="Sí",(1/DATOS_[[% anualiz]:[% anualiz]]),1)*IF(DATOS!BJ$4="Sí",1/DATOS_[[% normaliz]:[% normaliz]],1)*(DATOS_[C.Extra.02])))))))),
0)</f>
        <v>0</v>
      </c>
      <c r="AR67" s="104">
        <f t="array" ref="AR67">IFERROR(
(AVERAGE((IF(DATOS_[[Sexo]:[Sexo]]=$B67,IF(DATOS_[[AGRUP. VALOR. PTO.]:[AGRUP. VALOR. PTO.]]=$B66,IF(DATOS_[[Check Periodo Ref.]:[Check Periodo Ref.]]="Dentro",IF(DATOS_[[Check Equiparado]:[Check Equiparado]]="Sí",IF(DATOS!BK$5="Sí",(1/DATOS_[[% anualiz]:[% anualiz]]),1)*IF(DATOS!BK$4="Sí",1/DATOS_[[% normaliz]:[% normaliz]],1)*(DATOS_[C.Extra.03])))))))),
0)</f>
        <v>0</v>
      </c>
      <c r="AS67" s="104">
        <f t="array" ref="AS67">IFERROR(
(AVERAGE((IF(DATOS_[[Sexo]:[Sexo]]=$B67,IF(DATOS_[[AGRUP. VALOR. PTO.]:[AGRUP. VALOR. PTO.]]=$B66,IF(DATOS_[[Check Periodo Ref.]:[Check Periodo Ref.]]="Dentro",IF(DATOS_[[Check Equiparado]:[Check Equiparado]]="Sí",IF(DATOS!BL$5="Sí",(1/DATOS_[[% anualiz]:[% anualiz]]),1)*IF(DATOS!BL$4="Sí",1/DATOS_[[% normaliz]:[% normaliz]],1)*(DATOS_[C.Extra.04])))))))),
0)</f>
        <v>0</v>
      </c>
      <c r="AT67" s="104">
        <f t="array" ref="AT67">IFERROR(
(AVERAGE((IF(DATOS_[[Sexo]:[Sexo]]=$B67,IF(DATOS_[[AGRUP. VALOR. PTO.]:[AGRUP. VALOR. PTO.]]=$B66,IF(DATOS_[[Check Periodo Ref.]:[Check Periodo Ref.]]="Dentro",IF(DATOS_[[Check Equiparado]:[Check Equiparado]]="Sí",IF(DATOS!BM$5="Sí",(1/DATOS_[[% anualiz]:[% anualiz]]),1)*IF(DATOS!BM$4="Sí",1/DATOS_[[% normaliz]:[% normaliz]],1)*(DATOS_[C.Extra.05])))))))),
0)</f>
        <v>0</v>
      </c>
      <c r="AU67" s="105">
        <f t="array" ref="AU67">IFERROR(
AVERAGE(IF(DATOS_[Sexo]=$B67,IF(DATOS_[[AGRUP. VALOR. PTO.]:[AGRUP. VALOR. PTO.]]=$B66,IF(DATOS_[Check Equiparado]="Sí",IF(DATOS_[Check Periodo Ref.]="Dentro",DATOS_[Tot Extrasalarial Eq],FALSE))))),
0)</f>
        <v>0</v>
      </c>
      <c r="AV67" s="106">
        <f t="array" ref="AV67">IFERROR(
AVERAGE(IF(DATOS_[Sexo]=$B67,IF(DATOS_[[AGRUP. VALOR. PTO.]:[AGRUP. VALOR. PTO.]]=$B66,IF(DATOS_[Check Equiparado]="Sí",IF(DATOS_[Check Periodo Ref.]="Dentro",DATOS_[TOTAL Retrib Eq],FALSE))))),
0)</f>
        <v>0</v>
      </c>
    </row>
    <row r="68" spans="1:48" x14ac:dyDescent="0.3">
      <c r="A68" s="53" t="str">
        <f t="shared" ref="A68" si="74">+A67</f>
        <v>[ocultar]</v>
      </c>
      <c r="B68" s="57" t="s">
        <v>163</v>
      </c>
      <c r="C68" s="56">
        <f t="array" ref="C68">SUM(IF($B68=DATOS_[Sexo],
IF($B66=DATOS_[AGRUP. VALOR. PTO.],
IF("Dentro"=DATOS_[Check Periodo Ref.],
1/(COUNTIFS(DATOS_[Sexo],$B68,DATOS_[AGRUP. VALOR. PTO.],$B66,DATOS_[Check Periodo Ref.],"Dentro",DATOS_[id],DATOS_[id]))))))</f>
        <v>0</v>
      </c>
      <c r="D68" s="58">
        <f>COUNTIFS(DATOS_[AGRUP. VALOR. PTO.],$B66,DATOS_[Sexo],$B68,DATOS_[Check Periodo Ref.],"Dentro")</f>
        <v>0</v>
      </c>
      <c r="E68" s="58">
        <f>COUNTIFS(DATOS_[AGRUP. VALOR. PTO.],$B66,DATOS_[Sexo],$B68,DATOS_[Check Periodo Ref.],"Dentro",DATOS_[Check Nº SC Norm],"Sí")</f>
        <v>0</v>
      </c>
      <c r="F68" s="58">
        <f>COUNTIFS(DATOS_[AGRUP. VALOR. PTO.],$B66,DATOS_[Sexo],$B68,DATOS_[Check Periodo Ref.],"Dentro",DATOS_[Check Nº SC Anualiz],"Sí")</f>
        <v>0</v>
      </c>
      <c r="G68" s="58">
        <f>COUNTIFS(DATOS_[AGRUP. VALOR. PTO.],$B66,DATOS_[Sexo],$B68,DATOS_[Check Periodo Ref.],"Dentro",DATOS_[Check Nº SC Norm y Anualiz],"Sí")</f>
        <v>0</v>
      </c>
      <c r="H68" s="58">
        <f>COUNTIFS(DATOS_[AGRUP. VALOR. PTO.],$B66,DATOS_[Sexo],$B68,DATOS_[Check Periodo Ref.],"Dentro",DATOS_[Check Equiparación],"Sí")</f>
        <v>0</v>
      </c>
      <c r="I68" s="100" cm="1">
        <f t="array" ref="I68">IFERROR(
AVERAGE(IF(DATOS_[Sexo]=$B68,IF(DATOS_[[AGRUP. VALOR. PTO.]:[AGRUP. VALOR. PTO.]]=$B66,IF(DATOS_[Check Equiparado]="Sí",IF(DATOS_[Check Periodo Ref.]="Dentro",DATOS_[SALARIO BASE Eq],FALSE))))),
0)</f>
        <v>0</v>
      </c>
      <c r="J68" s="101">
        <f t="array" ref="J68">IFERROR(
(AVERAGE((IF(DATOS_[[Sexo]:[Sexo]]=$B68,IF(DATOS_[[AGRUP. VALOR. PTO.]:[AGRUP. VALOR. PTO.]]=$B66,IF(DATOS_[[Check Periodo Ref.]:[Check Periodo Ref.]]="Dentro",IF(DATOS_[[Check Equiparado]:[Check Equiparado]]="Sí",IF(DATOS!AE$5="Sí",(1/DATOS_[[% anualiz]:[% anualiz]]),1)*IF(DATOS!AE$4="Sí",1/DATOS_[[% normaliz]:[% normaliz]],1)*(DATOS_[Conc.Sal.01])))))))),
0)</f>
        <v>0</v>
      </c>
      <c r="K68" s="101">
        <f t="array" ref="K68">IFERROR(
(AVERAGE((IF(DATOS_[[Sexo]:[Sexo]]=$B68,IF(DATOS_[[AGRUP. VALOR. PTO.]:[AGRUP. VALOR. PTO.]]=$B66,IF(DATOS_[[Check Periodo Ref.]:[Check Periodo Ref.]]="Dentro",IF(DATOS_[[Check Equiparado]:[Check Equiparado]]="Sí",IF(DATOS!AF$5="Sí",(1/DATOS_[[% anualiz]:[% anualiz]]),1)*IF(DATOS!AF$4="Sí",1/DATOS_[[% normaliz]:[% normaliz]],1)*(DATOS_[Conc.Sal.02])))))))),
0)</f>
        <v>0</v>
      </c>
      <c r="L68" s="101">
        <f t="array" ref="L68">IFERROR(
(AVERAGE((IF(DATOS_[[Sexo]:[Sexo]]=$B68,IF(DATOS_[[AGRUP. VALOR. PTO.]:[AGRUP. VALOR. PTO.]]=$B66,IF(DATOS_[[Check Periodo Ref.]:[Check Periodo Ref.]]="Dentro",IF(DATOS_[[Check Equiparado]:[Check Equiparado]]="Sí",IF(DATOS!AG$5="Sí",(1/DATOS_[[% anualiz]:[% anualiz]]),1)*IF(DATOS!AG$4="Sí",1/DATOS_[[% normaliz]:[% normaliz]],1)*(DATOS_[Conc.Sal.03])))))))),
0)</f>
        <v>0</v>
      </c>
      <c r="M68" s="101">
        <f t="array" ref="M68">IFERROR(
(AVERAGE((IF(DATOS_[[Sexo]:[Sexo]]=$B68,IF(DATOS_[[AGRUP. VALOR. PTO.]:[AGRUP. VALOR. PTO.]]=$B66,IF(DATOS_[[Check Periodo Ref.]:[Check Periodo Ref.]]="Dentro",IF(DATOS_[[Check Equiparado]:[Check Equiparado]]="Sí",IF(DATOS!AH$5="Sí",(1/DATOS_[[% anualiz]:[% anualiz]]),1)*IF(DATOS!AH$4="Sí",1/DATOS_[[% normaliz]:[% normaliz]],1)*(DATOS_[Conc.Sal.04])))))))),
0)</f>
        <v>0</v>
      </c>
      <c r="N68" s="101">
        <f t="array" ref="N68">IFERROR(
(AVERAGE((IF(DATOS_[[Sexo]:[Sexo]]=$B68,IF(DATOS_[[AGRUP. VALOR. PTO.]:[AGRUP. VALOR. PTO.]]=$B66,IF(DATOS_[[Check Periodo Ref.]:[Check Periodo Ref.]]="Dentro",IF(DATOS_[[Check Equiparado]:[Check Equiparado]]="Sí",IF(DATOS!AI$5="Sí",(1/DATOS_[[% anualiz]:[% anualiz]]),1)*IF(DATOS!AI$4="Sí",1/DATOS_[[% normaliz]:[% normaliz]],1)*(DATOS_[Conc.Sal.05])))))))),
0)</f>
        <v>0</v>
      </c>
      <c r="O68" s="101">
        <f t="array" ref="O68">IFERROR(
(AVERAGE((IF(DATOS_[[Sexo]:[Sexo]]=$B68,IF(DATOS_[[AGRUP. VALOR. PTO.]:[AGRUP. VALOR. PTO.]]=$B66,IF(DATOS_[[Check Periodo Ref.]:[Check Periodo Ref.]]="Dentro",IF(DATOS_[[Check Equiparado]:[Check Equiparado]]="Sí",IF(DATOS!AJ$5="Sí",(1/DATOS_[[% anualiz]:[% anualiz]]),1)*IF(DATOS!AJ$4="Sí",1/DATOS_[[% normaliz]:[% normaliz]],1)*(DATOS_[Conc.Sal.06])))))))),
0)</f>
        <v>0</v>
      </c>
      <c r="P68" s="101">
        <f t="array" ref="P68">IFERROR(
(AVERAGE((IF(DATOS_[[Sexo]:[Sexo]]=$B68,IF(DATOS_[[AGRUP. VALOR. PTO.]:[AGRUP. VALOR. PTO.]]=$B66,IF(DATOS_[[Check Periodo Ref.]:[Check Periodo Ref.]]="Dentro",IF(DATOS_[[Check Equiparado]:[Check Equiparado]]="Sí",IF(DATOS!AK$5="Sí",(1/DATOS_[[% anualiz]:[% anualiz]]),1)*IF(DATOS!AK$4="Sí",1/DATOS_[[% normaliz]:[% normaliz]],1)*(DATOS_[Conc.Sal.07])))))))),
0)</f>
        <v>0</v>
      </c>
      <c r="Q68" s="101">
        <f t="array" ref="Q68">IFERROR(
(AVERAGE((IF(DATOS_[[Sexo]:[Sexo]]=$B68,IF(DATOS_[[AGRUP. VALOR. PTO.]:[AGRUP. VALOR. PTO.]]=$B66,IF(DATOS_[[Check Periodo Ref.]:[Check Periodo Ref.]]="Dentro",IF(DATOS_[[Check Equiparado]:[Check Equiparado]]="Sí",IF(DATOS!AL$5="Sí",(1/DATOS_[[% anualiz]:[% anualiz]]),1)*IF(DATOS!AL$4="Sí",1/DATOS_[[% normaliz]:[% normaliz]],1)*(DATOS_[Conc.Sal.08])))))))),
0)</f>
        <v>0</v>
      </c>
      <c r="R68" s="101">
        <f t="array" ref="R68">IFERROR(
(AVERAGE((IF(DATOS_[[Sexo]:[Sexo]]=$B68,IF(DATOS_[[AGRUP. VALOR. PTO.]:[AGRUP. VALOR. PTO.]]=$B66,IF(DATOS_[[Check Periodo Ref.]:[Check Periodo Ref.]]="Dentro",IF(DATOS_[[Check Equiparado]:[Check Equiparado]]="Sí",IF(DATOS!AM$5="Sí",(1/DATOS_[[% anualiz]:[% anualiz]]),1)*IF(DATOS!AM$4="Sí",1/DATOS_[[% normaliz]:[% normaliz]],1)*(DATOS_[Conc.Sal.09])))))))),
0)</f>
        <v>0</v>
      </c>
      <c r="S68" s="101">
        <f t="array" ref="S68">IFERROR(
(AVERAGE((IF(DATOS_[[Sexo]:[Sexo]]=$B68,IF(DATOS_[[AGRUP. VALOR. PTO.]:[AGRUP. VALOR. PTO.]]=$B66,IF(DATOS_[[Check Periodo Ref.]:[Check Periodo Ref.]]="Dentro",IF(DATOS_[[Check Equiparado]:[Check Equiparado]]="Sí",IF(DATOS!AN$5="Sí",(1/DATOS_[[% anualiz]:[% anualiz]]),1)*IF(DATOS!AN$4="Sí",1/DATOS_[[% normaliz]:[% normaliz]],1)*(DATOS_[Conc.Sal.10])))))))),
0)</f>
        <v>0</v>
      </c>
      <c r="T68" s="101">
        <f t="array" ref="T68">IFERROR(
(AVERAGE((IF(DATOS_[[Sexo]:[Sexo]]=$B68,IF(DATOS_[[AGRUP. VALOR. PTO.]:[AGRUP. VALOR. PTO.]]=$B66,IF(DATOS_[[Check Periodo Ref.]:[Check Periodo Ref.]]="Dentro",IF(DATOS_[[Check Equiparado]:[Check Equiparado]]="Sí",IF(DATOS!AO$5="Sí",(1/DATOS_[[% anualiz]:[% anualiz]]),1)*IF(DATOS!AO$4="Sí",1/DATOS_[[% normaliz]:[% normaliz]],1)*(DATOS_[Conc.Sal.11])))))))),
0)</f>
        <v>0</v>
      </c>
      <c r="U68" s="101">
        <f t="array" ref="U68">IFERROR(
(AVERAGE((IF(DATOS_[[Sexo]:[Sexo]]=$B68,IF(DATOS_[[AGRUP. VALOR. PTO.]:[AGRUP. VALOR. PTO.]]=$B66,IF(DATOS_[[Check Periodo Ref.]:[Check Periodo Ref.]]="Dentro",IF(DATOS_[[Check Equiparado]:[Check Equiparado]]="Sí",IF(DATOS!AP$5="Sí",(1/DATOS_[[% anualiz]:[% anualiz]]),1)*IF(DATOS!AP$4="Sí",1/DATOS_[[% normaliz]:[% normaliz]],1)*(DATOS_[Conc.Sal.12])))))))),
0)</f>
        <v>0</v>
      </c>
      <c r="V68" s="101">
        <f t="array" ref="V68">IFERROR(
(AVERAGE((IF(DATOS_[[Sexo]:[Sexo]]=$B68,IF(DATOS_[[AGRUP. VALOR. PTO.]:[AGRUP. VALOR. PTO.]]=$B66,IF(DATOS_[[Check Periodo Ref.]:[Check Periodo Ref.]]="Dentro",IF(DATOS_[[Check Equiparado]:[Check Equiparado]]="Sí",IF(DATOS!AQ$5="Sí",(1/DATOS_[[% anualiz]:[% anualiz]]),1)*IF(DATOS!AQ$4="Sí",1/DATOS_[[% normaliz]:[% normaliz]],1)*(DATOS_[Conc.Sal.13])))))))),
0)</f>
        <v>0</v>
      </c>
      <c r="W68" s="101">
        <f t="array" ref="W68">IFERROR(
(AVERAGE((IF(DATOS_[[Sexo]:[Sexo]]=$B68,IF(DATOS_[[AGRUP. VALOR. PTO.]:[AGRUP. VALOR. PTO.]]=$B66,IF(DATOS_[[Check Periodo Ref.]:[Check Periodo Ref.]]="Dentro",IF(DATOS_[[Check Equiparado]:[Check Equiparado]]="Sí",IF(DATOS!AR$5="Sí",(1/DATOS_[[% anualiz]:[% anualiz]]),1)*IF(DATOS!AR$4="Sí",1/DATOS_[[% normaliz]:[% normaliz]],1)*(DATOS_[Conc.Sal.14])))))))),
0)</f>
        <v>0</v>
      </c>
      <c r="X68" s="101">
        <f t="array" ref="X68">IFERROR(
(AVERAGE((IF(DATOS_[[Sexo]:[Sexo]]=$B68,IF(DATOS_[[AGRUP. VALOR. PTO.]:[AGRUP. VALOR. PTO.]]=$B66,IF(DATOS_[[Check Periodo Ref.]:[Check Periodo Ref.]]="Dentro",IF(DATOS_[[Check Equiparado]:[Check Equiparado]]="Sí",IF(DATOS!AS$5="Sí",(1/DATOS_[[% anualiz]:[% anualiz]]),1)*IF(DATOS!AS$4="Sí",1/DATOS_[[% normaliz]:[% normaliz]],1)*(DATOS_[Conc.Sal.15])))))))),
0)</f>
        <v>0</v>
      </c>
      <c r="Y68" s="101">
        <f t="array" ref="Y68">IFERROR(
(AVERAGE((IF(DATOS_[[Sexo]:[Sexo]]=$B68,IF(DATOS_[[AGRUP. VALOR. PTO.]:[AGRUP. VALOR. PTO.]]=$B66,IF(DATOS_[[Check Periodo Ref.]:[Check Periodo Ref.]]="Dentro",IF(DATOS_[[Check Equiparado]:[Check Equiparado]]="Sí",IF(DATOS!AT$5="Sí",(1/DATOS_[[% anualiz]:[% anualiz]]),1)*IF(DATOS!AT$4="Sí",1/DATOS_[[% normaliz]:[% normaliz]],1)*(DATOS_[Conc.Sal.16])))))))),
0)</f>
        <v>0</v>
      </c>
      <c r="Z68" s="101">
        <f t="array" ref="Z68">IFERROR(
(AVERAGE((IF(DATOS_[[Sexo]:[Sexo]]=$B68,IF(DATOS_[[AGRUP. VALOR. PTO.]:[AGRUP. VALOR. PTO.]]=$B66,IF(DATOS_[[Check Periodo Ref.]:[Check Periodo Ref.]]="Dentro",IF(DATOS_[[Check Equiparado]:[Check Equiparado]]="Sí",IF(DATOS!AU$5="Sí",(1/DATOS_[[% anualiz]:[% anualiz]]),1)*IF(DATOS!AU$4="Sí",1/DATOS_[[% normaliz]:[% normaliz]],1)*(DATOS_[Conc.Sal.17])))))))),
0)</f>
        <v>0</v>
      </c>
      <c r="AA68" s="101">
        <f t="array" ref="AA68">IFERROR(
(AVERAGE((IF(DATOS_[[Sexo]:[Sexo]]=$B68,IF(DATOS_[[AGRUP. VALOR. PTO.]:[AGRUP. VALOR. PTO.]]=$B66,IF(DATOS_[[Check Periodo Ref.]:[Check Periodo Ref.]]="Dentro",IF(DATOS_[[Check Equiparado]:[Check Equiparado]]="Sí",IF(DATOS!AV$5="Sí",(1/DATOS_[[% anualiz]:[% anualiz]]),1)*IF(DATOS!AV$4="Sí",1/DATOS_[[% normaliz]:[% normaliz]],1)*(DATOS_[Conc.Sal.18])))))))),
0)</f>
        <v>0</v>
      </c>
      <c r="AB68" s="101">
        <f t="array" ref="AB68">IFERROR(
(AVERAGE((IF(DATOS_[[Sexo]:[Sexo]]=$B68,IF(DATOS_[[AGRUP. VALOR. PTO.]:[AGRUP. VALOR. PTO.]]=$B66,IF(DATOS_[[Check Periodo Ref.]:[Check Periodo Ref.]]="Dentro",IF(DATOS_[[Check Equiparado]:[Check Equiparado]]="Sí",IF(DATOS!AW$5="Sí",(1/DATOS_[[% anualiz]:[% anualiz]]),1)*IF(DATOS!AW$4="Sí",1/DATOS_[[% normaliz]:[% normaliz]],1)*(DATOS_[Conc.Sal.19])))))))),
0)</f>
        <v>0</v>
      </c>
      <c r="AC68" s="101">
        <f t="array" ref="AC68">IFERROR(
(AVERAGE((IF(DATOS_[[Sexo]:[Sexo]]=$B68,IF(DATOS_[[AGRUP. VALOR. PTO.]:[AGRUP. VALOR. PTO.]]=$B66,IF(DATOS_[[Check Periodo Ref.]:[Check Periodo Ref.]]="Dentro",IF(DATOS_[[Check Equiparado]:[Check Equiparado]]="Sí",IF(DATOS!AX$5="Sí",(1/DATOS_[[% anualiz]:[% anualiz]]),1)*IF(DATOS!AX$4="Sí",1/DATOS_[[% normaliz]:[% normaliz]],1)*(DATOS_[Conc.Sal.20])))))))),
0)</f>
        <v>0</v>
      </c>
      <c r="AD68" s="101">
        <f t="array" ref="AD68">IFERROR(
(AVERAGE((IF(DATOS_[[Sexo]:[Sexo]]=$B68,IF(DATOS_[[AGRUP. VALOR. PTO.]:[AGRUP. VALOR. PTO.]]=$B66,IF(DATOS_[[Check Periodo Ref.]:[Check Periodo Ref.]]="Dentro",IF(DATOS_[[Check Equiparado]:[Check Equiparado]]="Sí",IF(DATOS!AY$5="Sí",(1/DATOS_[[% anualiz]:[% anualiz]]),1)*IF(DATOS!AY$4="Sí",1/DATOS_[[% normaliz]:[% normaliz]],1)*(DATOS_[Conc.Sal.21])))))))),
0)</f>
        <v>0</v>
      </c>
      <c r="AE68" s="101">
        <f t="array" ref="AE68">IFERROR(
(AVERAGE((IF(DATOS_[[Sexo]:[Sexo]]=$B68,IF(DATOS_[[AGRUP. VALOR. PTO.]:[AGRUP. VALOR. PTO.]]=$B66,IF(DATOS_[[Check Periodo Ref.]:[Check Periodo Ref.]]="Dentro",IF(DATOS_[[Check Equiparado]:[Check Equiparado]]="Sí",IF(DATOS!AZ$5="Sí",(1/DATOS_[[% anualiz]:[% anualiz]]),1)*IF(DATOS!AZ$4="Sí",1/DATOS_[[% normaliz]:[% normaliz]],1)*(DATOS_[Conc.Sal.22])))))))),
0)</f>
        <v>0</v>
      </c>
      <c r="AF68" s="101">
        <f t="array" ref="AF68">IFERROR(
(AVERAGE((IF(DATOS_[[Sexo]:[Sexo]]=$B68,IF(DATOS_[[AGRUP. VALOR. PTO.]:[AGRUP. VALOR. PTO.]]=$B66,IF(DATOS_[[Check Periodo Ref.]:[Check Periodo Ref.]]="Dentro",IF(DATOS_[[Check Equiparado]:[Check Equiparado]]="Sí",IF(DATOS!BA$5="Sí",(1/DATOS_[[% anualiz]:[% anualiz]]),1)*IF(DATOS!BA$4="Sí",1/DATOS_[[% normaliz]:[% normaliz]],1)*(DATOS_[Conc.Sal.23])))))))),
0)</f>
        <v>0</v>
      </c>
      <c r="AG68" s="101">
        <f t="array" ref="AG68">IFERROR(
(AVERAGE((IF(DATOS_[[Sexo]:[Sexo]]=$B68,IF(DATOS_[[AGRUP. VALOR. PTO.]:[AGRUP. VALOR. PTO.]]=$B66,IF(DATOS_[[Check Periodo Ref.]:[Check Periodo Ref.]]="Dentro",IF(DATOS_[[Check Equiparado]:[Check Equiparado]]="Sí",IF(DATOS!BB$5="Sí",(1/DATOS_[[% anualiz]:[% anualiz]]),1)*IF(DATOS!BB$4="Sí",1/DATOS_[[% normaliz]:[% normaliz]],1)*(DATOS_[Conc.Sal.24])))))))),
0)</f>
        <v>0</v>
      </c>
      <c r="AH68" s="101">
        <f t="array" ref="AH68">IFERROR(
(AVERAGE((IF(DATOS_[[Sexo]:[Sexo]]=$B68,IF(DATOS_[[AGRUP. VALOR. PTO.]:[AGRUP. VALOR. PTO.]]=$B66,IF(DATOS_[[Check Periodo Ref.]:[Check Periodo Ref.]]="Dentro",IF(DATOS_[[Check Equiparado]:[Check Equiparado]]="Sí",IF(DATOS!BC$5="Sí",(1/DATOS_[[% anualiz]:[% anualiz]]),1)*IF(DATOS!BC$4="Sí",1/DATOS_[[% normaliz]:[% normaliz]],1)*(DATOS_[Conc.Sal.25])))))))),
0)</f>
        <v>0</v>
      </c>
      <c r="AI68" s="101">
        <f t="array" ref="AI68">IFERROR(
(AVERAGE((IF(DATOS_[[Sexo]:[Sexo]]=$B68,IF(DATOS_[[AGRUP. VALOR. PTO.]:[AGRUP. VALOR. PTO.]]=$B66,IF(DATOS_[[Check Periodo Ref.]:[Check Periodo Ref.]]="Dentro",IF(DATOS_[[Check Equiparado]:[Check Equiparado]]="Sí",IF(DATOS!BD$5="Sí",(1/DATOS_[[% anualiz]:[% anualiz]]),1)*IF(DATOS!BD$4="Sí",1/DATOS_[[% normaliz]:[% normaliz]],1)*(DATOS_[Conc.Sal.26])))))))),
0)</f>
        <v>0</v>
      </c>
      <c r="AJ68" s="101">
        <f t="array" ref="AJ68">IFERROR(
(AVERAGE((IF(DATOS_[[Sexo]:[Sexo]]=$B68,IF(DATOS_[[AGRUP. VALOR. PTO.]:[AGRUP. VALOR. PTO.]]=$B66,IF(DATOS_[[Check Periodo Ref.]:[Check Periodo Ref.]]="Dentro",IF(DATOS_[[Check Equiparado]:[Check Equiparado]]="Sí",IF(DATOS!BE$5="Sí",(1/DATOS_[[% anualiz]:[% anualiz]]),1)*IF(DATOS!BE$4="Sí",1/DATOS_[[% normaliz]:[% normaliz]],1)*(DATOS_[Conc.Sal.27])))))))),
0)</f>
        <v>0</v>
      </c>
      <c r="AK68" s="101">
        <f t="array" ref="AK68">IFERROR(
(AVERAGE((IF(DATOS_[[Sexo]:[Sexo]]=$B68,IF(DATOS_[[AGRUP. VALOR. PTO.]:[AGRUP. VALOR. PTO.]]=$B66,IF(DATOS_[[Check Periodo Ref.]:[Check Periodo Ref.]]="Dentro",IF(DATOS_[[Check Equiparado]:[Check Equiparado]]="Sí",IF(DATOS!BF$5="Sí",(1/DATOS_[[% anualiz]:[% anualiz]]),1)*IF(DATOS!BF$4="Sí",1/DATOS_[[% normaliz]:[% normaliz]],1)*(DATOS_[Conc.Sal.28])))))))),
0)</f>
        <v>0</v>
      </c>
      <c r="AL68" s="101">
        <f t="array" ref="AL68">IFERROR(
(AVERAGE((IF(DATOS_[[Sexo]:[Sexo]]=$B68,IF(DATOS_[[AGRUP. VALOR. PTO.]:[AGRUP. VALOR. PTO.]]=$B66,IF(DATOS_[[Check Periodo Ref.]:[Check Periodo Ref.]]="Dentro",IF(DATOS_[[Check Equiparado]:[Check Equiparado]]="Sí",IF(DATOS!BG$5="Sí",(1/DATOS_[[% anualiz]:[% anualiz]]),1)*IF(DATOS!BG$4="Sí",1/DATOS_[[% normaliz]:[% normaliz]],1)*(DATOS_[Conc.Sal.29])))))))),
0)</f>
        <v>0</v>
      </c>
      <c r="AM68" s="101">
        <f t="array" ref="AM68">IFERROR(
(AVERAGE((IF(DATOS_[[Sexo]:[Sexo]]=$B68,IF(DATOS_[[AGRUP. VALOR. PTO.]:[AGRUP. VALOR. PTO.]]=$B66,IF(DATOS_[[Check Periodo Ref.]:[Check Periodo Ref.]]="Dentro",IF(DATOS_[[Check Equiparado]:[Check Equiparado]]="Sí",IF(DATOS!BH$5="Sí",(1/DATOS_[[% anualiz]:[% anualiz]]),1)*IF(DATOS!BH$4="Sí",1/DATOS_[[% normaliz]:[% normaliz]],1)*(DATOS_[Conc.Sal.30])))))))),
0)</f>
        <v>0</v>
      </c>
      <c r="AN68" s="102">
        <f t="array" ref="AN68">IFERROR(
AVERAGE(IF(DATOS_[Sexo]=$B68,IF(DATOS_[[AGRUP. VALOR. PTO.]:[AGRUP. VALOR. PTO.]]=$B66,IF(DATOS_[Check Equiparado]="Sí",IF(DATOS_[Check Periodo Ref.]="Dentro",DATOS_[Tot COMPL.SAL Eq],FALSE))))),
0)</f>
        <v>0</v>
      </c>
      <c r="AO68" s="103">
        <f t="array" ref="AO68">IFERROR(
AVERAGE(IF(DATOS_[Sexo]=$B68,IF(DATOS_[[AGRUP. VALOR. PTO.]:[AGRUP. VALOR. PTO.]]=$B66,IF(DATOS_[Check Equiparado]="Sí",IF(DATOS_[Check Periodo Ref.]="Dentro",DATOS_[TOTAL SALARIO Eq],FALSE))))),
0)</f>
        <v>0</v>
      </c>
      <c r="AP68" s="104">
        <f t="array" ref="AP68">IFERROR(
(AVERAGE((IF(DATOS_[[Sexo]:[Sexo]]=$B68,IF(DATOS_[[AGRUP. VALOR. PTO.]:[AGRUP. VALOR. PTO.]]=$B66,IF(DATOS_[[Check Periodo Ref.]:[Check Periodo Ref.]]="Dentro",IF(DATOS_[[Check Equiparado]:[Check Equiparado]]="Sí",IF(DATOS!BI$5="Sí",(1/DATOS_[[% anualiz]:[% anualiz]]),1)*IF(DATOS!BI$4="Sí",1/DATOS_[[% normaliz]:[% normaliz]],1)*(DATOS_[C.Extra.01])))))))),
0)</f>
        <v>0</v>
      </c>
      <c r="AQ68" s="104">
        <f t="array" ref="AQ68">IFERROR(
(AVERAGE((IF(DATOS_[[Sexo]:[Sexo]]=$B68,IF(DATOS_[[AGRUP. VALOR. PTO.]:[AGRUP. VALOR. PTO.]]=$B66,IF(DATOS_[[Check Periodo Ref.]:[Check Periodo Ref.]]="Dentro",IF(DATOS_[[Check Equiparado]:[Check Equiparado]]="Sí",IF(DATOS!BJ$5="Sí",(1/DATOS_[[% anualiz]:[% anualiz]]),1)*IF(DATOS!BJ$4="Sí",1/DATOS_[[% normaliz]:[% normaliz]],1)*(DATOS_[C.Extra.02])))))))),
0)</f>
        <v>0</v>
      </c>
      <c r="AR68" s="104">
        <f t="array" ref="AR68">IFERROR(
(AVERAGE((IF(DATOS_[[Sexo]:[Sexo]]=$B68,IF(DATOS_[[AGRUP. VALOR. PTO.]:[AGRUP. VALOR. PTO.]]=$B66,IF(DATOS_[[Check Periodo Ref.]:[Check Periodo Ref.]]="Dentro",IF(DATOS_[[Check Equiparado]:[Check Equiparado]]="Sí",IF(DATOS!BK$5="Sí",(1/DATOS_[[% anualiz]:[% anualiz]]),1)*IF(DATOS!BK$4="Sí",1/DATOS_[[% normaliz]:[% normaliz]],1)*(DATOS_[C.Extra.03])))))))),
0)</f>
        <v>0</v>
      </c>
      <c r="AS68" s="104">
        <f t="array" ref="AS68">IFERROR(
(AVERAGE((IF(DATOS_[[Sexo]:[Sexo]]=$B68,IF(DATOS_[[AGRUP. VALOR. PTO.]:[AGRUP. VALOR. PTO.]]=$B66,IF(DATOS_[[Check Periodo Ref.]:[Check Periodo Ref.]]="Dentro",IF(DATOS_[[Check Equiparado]:[Check Equiparado]]="Sí",IF(DATOS!BL$5="Sí",(1/DATOS_[[% anualiz]:[% anualiz]]),1)*IF(DATOS!BL$4="Sí",1/DATOS_[[% normaliz]:[% normaliz]],1)*(DATOS_[C.Extra.04])))))))),
0)</f>
        <v>0</v>
      </c>
      <c r="AT68" s="104">
        <f t="array" ref="AT68">IFERROR(
(AVERAGE((IF(DATOS_[[Sexo]:[Sexo]]=$B68,IF(DATOS_[[AGRUP. VALOR. PTO.]:[AGRUP. VALOR. PTO.]]=$B66,IF(DATOS_[[Check Periodo Ref.]:[Check Periodo Ref.]]="Dentro",IF(DATOS_[[Check Equiparado]:[Check Equiparado]]="Sí",IF(DATOS!BM$5="Sí",(1/DATOS_[[% anualiz]:[% anualiz]]),1)*IF(DATOS!BM$4="Sí",1/DATOS_[[% normaliz]:[% normaliz]],1)*(DATOS_[C.Extra.05])))))))),
0)</f>
        <v>0</v>
      </c>
      <c r="AU68" s="105">
        <f t="array" ref="AU68">IFERROR(
AVERAGE(IF(DATOS_[Sexo]=$B68,IF(DATOS_[[AGRUP. VALOR. PTO.]:[AGRUP. VALOR. PTO.]]=$B66,IF(DATOS_[Check Equiparado]="Sí",IF(DATOS_[Check Periodo Ref.]="Dentro",DATOS_[Tot Extrasalarial Eq],FALSE))))),
0)</f>
        <v>0</v>
      </c>
      <c r="AV68" s="106">
        <f t="array" ref="AV68">IFERROR(
AVERAGE(IF(DATOS_[Sexo]=$B68,IF(DATOS_[[AGRUP. VALOR. PTO.]:[AGRUP. VALOR. PTO.]]=$B66,IF(DATOS_[Check Equiparado]="Sí",IF(DATOS_[Check Periodo Ref.]="Dentro",DATOS_[TOTAL Retrib Eq],FALSE))))),
0)</f>
        <v>0</v>
      </c>
    </row>
    <row r="69" spans="1:48" ht="17.25" thickBot="1" x14ac:dyDescent="0.35">
      <c r="A69" s="53" t="str">
        <f t="shared" ref="A69" si="75">+A70</f>
        <v>[ocultar]</v>
      </c>
      <c r="B69" s="62" t="s">
        <v>278</v>
      </c>
      <c r="C69" s="99"/>
      <c r="D69" s="63"/>
      <c r="E69" s="63"/>
      <c r="F69" s="63"/>
      <c r="G69" s="63"/>
      <c r="H69" s="63"/>
      <c r="I69" s="129" t="str">
        <f t="shared" ref="I69:AV69" si="76">IFERROR((I70-I71)/I70,"")</f>
        <v/>
      </c>
      <c r="J69" s="130" t="str">
        <f t="shared" si="76"/>
        <v/>
      </c>
      <c r="K69" s="131" t="str">
        <f t="shared" si="76"/>
        <v/>
      </c>
      <c r="L69" s="131" t="str">
        <f t="shared" si="76"/>
        <v/>
      </c>
      <c r="M69" s="131" t="str">
        <f t="shared" si="76"/>
        <v/>
      </c>
      <c r="N69" s="132" t="str">
        <f t="shared" si="76"/>
        <v/>
      </c>
      <c r="O69" s="133" t="str">
        <f t="shared" si="76"/>
        <v/>
      </c>
      <c r="P69" s="133" t="str">
        <f t="shared" si="76"/>
        <v/>
      </c>
      <c r="Q69" s="133" t="str">
        <f t="shared" si="76"/>
        <v/>
      </c>
      <c r="R69" s="133" t="str">
        <f t="shared" si="76"/>
        <v/>
      </c>
      <c r="S69" s="133" t="str">
        <f t="shared" si="76"/>
        <v/>
      </c>
      <c r="T69" s="133" t="str">
        <f t="shared" si="76"/>
        <v/>
      </c>
      <c r="U69" s="133" t="str">
        <f t="shared" si="76"/>
        <v/>
      </c>
      <c r="V69" s="133" t="str">
        <f t="shared" si="76"/>
        <v/>
      </c>
      <c r="W69" s="133" t="str">
        <f t="shared" si="76"/>
        <v/>
      </c>
      <c r="X69" s="133" t="str">
        <f t="shared" si="76"/>
        <v/>
      </c>
      <c r="Y69" s="133" t="str">
        <f t="shared" si="76"/>
        <v/>
      </c>
      <c r="Z69" s="132" t="str">
        <f t="shared" si="76"/>
        <v/>
      </c>
      <c r="AA69" s="132" t="str">
        <f t="shared" si="76"/>
        <v/>
      </c>
      <c r="AB69" s="132" t="str">
        <f t="shared" si="76"/>
        <v/>
      </c>
      <c r="AC69" s="132" t="str">
        <f t="shared" si="76"/>
        <v/>
      </c>
      <c r="AD69" s="132" t="str">
        <f t="shared" si="76"/>
        <v/>
      </c>
      <c r="AE69" s="132" t="str">
        <f t="shared" si="76"/>
        <v/>
      </c>
      <c r="AF69" s="132" t="str">
        <f t="shared" si="76"/>
        <v/>
      </c>
      <c r="AG69" s="132" t="str">
        <f t="shared" si="76"/>
        <v/>
      </c>
      <c r="AH69" s="132" t="str">
        <f t="shared" si="76"/>
        <v/>
      </c>
      <c r="AI69" s="132" t="str">
        <f t="shared" si="76"/>
        <v/>
      </c>
      <c r="AJ69" s="132" t="str">
        <f t="shared" si="76"/>
        <v/>
      </c>
      <c r="AK69" s="132" t="str">
        <f t="shared" si="76"/>
        <v/>
      </c>
      <c r="AL69" s="132" t="str">
        <f t="shared" si="76"/>
        <v/>
      </c>
      <c r="AM69" s="132" t="str">
        <f t="shared" si="76"/>
        <v/>
      </c>
      <c r="AN69" s="134" t="str">
        <f t="shared" si="76"/>
        <v/>
      </c>
      <c r="AO69" s="138" t="str">
        <f t="shared" si="76"/>
        <v/>
      </c>
      <c r="AP69" s="135" t="str">
        <f t="shared" si="76"/>
        <v/>
      </c>
      <c r="AQ69" s="135" t="str">
        <f t="shared" si="76"/>
        <v/>
      </c>
      <c r="AR69" s="135" t="str">
        <f t="shared" si="76"/>
        <v/>
      </c>
      <c r="AS69" s="135" t="str">
        <f t="shared" si="76"/>
        <v/>
      </c>
      <c r="AT69" s="135" t="str">
        <f t="shared" si="76"/>
        <v/>
      </c>
      <c r="AU69" s="136" t="str">
        <f t="shared" si="76"/>
        <v/>
      </c>
      <c r="AV69" s="137" t="str">
        <f t="shared" si="76"/>
        <v/>
      </c>
    </row>
    <row r="70" spans="1:48" x14ac:dyDescent="0.3">
      <c r="A70" s="53" t="str">
        <f t="shared" ref="A70" si="77">+IF(C70+C71=0,"[ocultar]","")</f>
        <v>[ocultar]</v>
      </c>
      <c r="B70" s="57" t="s">
        <v>162</v>
      </c>
      <c r="C70" s="56">
        <f t="array" ref="C70">SUM(IF($B70=DATOS_[Sexo],
IF($B69=DATOS_[AGRUP. VALOR. PTO.],
IF("Dentro"=DATOS_[Check Periodo Ref.],
1/(COUNTIFS(DATOS_[Sexo],$B70,DATOS_[AGRUP. VALOR. PTO.],$B69,DATOS_[Check Periodo Ref.],"Dentro",DATOS_[id],DATOS_[id]))))))</f>
        <v>0</v>
      </c>
      <c r="D70" s="58">
        <f>COUNTIFS(DATOS_[AGRUP. VALOR. PTO.],$B69,DATOS_[Sexo],$B70,DATOS_[Check Periodo Ref.],"Dentro")</f>
        <v>0</v>
      </c>
      <c r="E70" s="58">
        <f>COUNTIFS(DATOS_[AGRUP. VALOR. PTO.],$B69,DATOS_[Sexo],$B70,DATOS_[Check Periodo Ref.],"Dentro",DATOS_[Check Nº SC Norm],"Sí")</f>
        <v>0</v>
      </c>
      <c r="F70" s="58">
        <f>COUNTIFS(DATOS_[AGRUP. VALOR. PTO.],$B69,DATOS_[Sexo],$B70,DATOS_[Check Periodo Ref.],"Dentro",DATOS_[Check Nº SC Anualiz],"Sí")</f>
        <v>0</v>
      </c>
      <c r="G70" s="58">
        <f>COUNTIFS(DATOS_[AGRUP. VALOR. PTO.],$B69,DATOS_[Sexo],$B70,DATOS_[Check Periodo Ref.],"Dentro",DATOS_[Check Nº SC Norm y Anualiz],"Sí")</f>
        <v>0</v>
      </c>
      <c r="H70" s="58">
        <f>COUNTIFS(DATOS_[AGRUP. VALOR. PTO.],$B69,DATOS_[Sexo],$B70,DATOS_[Check Periodo Ref.],"Dentro",DATOS_[Check Equiparación],"Sí")</f>
        <v>0</v>
      </c>
      <c r="I70" s="100">
        <f t="array" ref="I70">IFERROR(
AVERAGE(IF(DATOS_[Sexo]=$B70,IF(DATOS_[[AGRUP. VALOR. PTO.]:[AGRUP. VALOR. PTO.]]=$B69,IF(DATOS_[Check Equiparado]="Sí",IF(DATOS_[Check Periodo Ref.]="Dentro",DATOS_[SALARIO BASE Eq],FALSE))))),
0)</f>
        <v>0</v>
      </c>
      <c r="J70" s="101">
        <f t="array" ref="J70">IFERROR(
(AVERAGE((IF(DATOS_[[Sexo]:[Sexo]]=$B70,IF(DATOS_[[AGRUP. VALOR. PTO.]:[AGRUP. VALOR. PTO.]]=$B69,IF(DATOS_[[Check Periodo Ref.]:[Check Periodo Ref.]]="Dentro",IF(DATOS_[[Check Equiparado]:[Check Equiparado]]="Sí",IF(DATOS!AE$5="Sí",(1/DATOS_[[% anualiz]:[% anualiz]]),1)*IF(DATOS!AE$4="Sí",1/DATOS_[[% normaliz]:[% normaliz]],1)*(DATOS_[Conc.Sal.01])))))))),
0)</f>
        <v>0</v>
      </c>
      <c r="K70" s="101">
        <f t="array" ref="K70">IFERROR(
(AVERAGE((IF(DATOS_[[Sexo]:[Sexo]]=$B70,IF(DATOS_[[AGRUP. VALOR. PTO.]:[AGRUP. VALOR. PTO.]]=$B69,IF(DATOS_[[Check Periodo Ref.]:[Check Periodo Ref.]]="Dentro",IF(DATOS_[[Check Equiparado]:[Check Equiparado]]="Sí",IF(DATOS!AF$5="Sí",(1/DATOS_[[% anualiz]:[% anualiz]]),1)*IF(DATOS!AF$4="Sí",1/DATOS_[[% normaliz]:[% normaliz]],1)*(DATOS_[Conc.Sal.02])))))))),
0)</f>
        <v>0</v>
      </c>
      <c r="L70" s="101">
        <f t="array" ref="L70">IFERROR(
(AVERAGE((IF(DATOS_[[Sexo]:[Sexo]]=$B70,IF(DATOS_[[AGRUP. VALOR. PTO.]:[AGRUP. VALOR. PTO.]]=$B69,IF(DATOS_[[Check Periodo Ref.]:[Check Periodo Ref.]]="Dentro",IF(DATOS_[[Check Equiparado]:[Check Equiparado]]="Sí",IF(DATOS!AG$5="Sí",(1/DATOS_[[% anualiz]:[% anualiz]]),1)*IF(DATOS!AG$4="Sí",1/DATOS_[[% normaliz]:[% normaliz]],1)*(DATOS_[Conc.Sal.03])))))))),
0)</f>
        <v>0</v>
      </c>
      <c r="M70" s="101">
        <f t="array" ref="M70">IFERROR(
(AVERAGE((IF(DATOS_[[Sexo]:[Sexo]]=$B70,IF(DATOS_[[AGRUP. VALOR. PTO.]:[AGRUP. VALOR. PTO.]]=$B69,IF(DATOS_[[Check Periodo Ref.]:[Check Periodo Ref.]]="Dentro",IF(DATOS_[[Check Equiparado]:[Check Equiparado]]="Sí",IF(DATOS!AH$5="Sí",(1/DATOS_[[% anualiz]:[% anualiz]]),1)*IF(DATOS!AH$4="Sí",1/DATOS_[[% normaliz]:[% normaliz]],1)*(DATOS_[Conc.Sal.04])))))))),
0)</f>
        <v>0</v>
      </c>
      <c r="N70" s="101">
        <f t="array" ref="N70">IFERROR(
(AVERAGE((IF(DATOS_[[Sexo]:[Sexo]]=$B70,IF(DATOS_[[AGRUP. VALOR. PTO.]:[AGRUP. VALOR. PTO.]]=$B69,IF(DATOS_[[Check Periodo Ref.]:[Check Periodo Ref.]]="Dentro",IF(DATOS_[[Check Equiparado]:[Check Equiparado]]="Sí",IF(DATOS!AI$5="Sí",(1/DATOS_[[% anualiz]:[% anualiz]]),1)*IF(DATOS!AI$4="Sí",1/DATOS_[[% normaliz]:[% normaliz]],1)*(DATOS_[Conc.Sal.05])))))))),
0)</f>
        <v>0</v>
      </c>
      <c r="O70" s="101">
        <f t="array" ref="O70">IFERROR(
(AVERAGE((IF(DATOS_[[Sexo]:[Sexo]]=$B70,IF(DATOS_[[AGRUP. VALOR. PTO.]:[AGRUP. VALOR. PTO.]]=$B69,IF(DATOS_[[Check Periodo Ref.]:[Check Periodo Ref.]]="Dentro",IF(DATOS_[[Check Equiparado]:[Check Equiparado]]="Sí",IF(DATOS!AJ$5="Sí",(1/DATOS_[[% anualiz]:[% anualiz]]),1)*IF(DATOS!AJ$4="Sí",1/DATOS_[[% normaliz]:[% normaliz]],1)*(DATOS_[Conc.Sal.06])))))))),
0)</f>
        <v>0</v>
      </c>
      <c r="P70" s="101">
        <f t="array" ref="P70">IFERROR(
(AVERAGE((IF(DATOS_[[Sexo]:[Sexo]]=$B70,IF(DATOS_[[AGRUP. VALOR. PTO.]:[AGRUP. VALOR. PTO.]]=$B69,IF(DATOS_[[Check Periodo Ref.]:[Check Periodo Ref.]]="Dentro",IF(DATOS_[[Check Equiparado]:[Check Equiparado]]="Sí",IF(DATOS!AK$5="Sí",(1/DATOS_[[% anualiz]:[% anualiz]]),1)*IF(DATOS!AK$4="Sí",1/DATOS_[[% normaliz]:[% normaliz]],1)*(DATOS_[Conc.Sal.07])))))))),
0)</f>
        <v>0</v>
      </c>
      <c r="Q70" s="101">
        <f t="array" ref="Q70">IFERROR(
(AVERAGE((IF(DATOS_[[Sexo]:[Sexo]]=$B70,IF(DATOS_[[AGRUP. VALOR. PTO.]:[AGRUP. VALOR. PTO.]]=$B69,IF(DATOS_[[Check Periodo Ref.]:[Check Periodo Ref.]]="Dentro",IF(DATOS_[[Check Equiparado]:[Check Equiparado]]="Sí",IF(DATOS!AL$5="Sí",(1/DATOS_[[% anualiz]:[% anualiz]]),1)*IF(DATOS!AL$4="Sí",1/DATOS_[[% normaliz]:[% normaliz]],1)*(DATOS_[Conc.Sal.08])))))))),
0)</f>
        <v>0</v>
      </c>
      <c r="R70" s="101">
        <f t="array" ref="R70">IFERROR(
(AVERAGE((IF(DATOS_[[Sexo]:[Sexo]]=$B70,IF(DATOS_[[AGRUP. VALOR. PTO.]:[AGRUP. VALOR. PTO.]]=$B69,IF(DATOS_[[Check Periodo Ref.]:[Check Periodo Ref.]]="Dentro",IF(DATOS_[[Check Equiparado]:[Check Equiparado]]="Sí",IF(DATOS!AM$5="Sí",(1/DATOS_[[% anualiz]:[% anualiz]]),1)*IF(DATOS!AM$4="Sí",1/DATOS_[[% normaliz]:[% normaliz]],1)*(DATOS_[Conc.Sal.09])))))))),
0)</f>
        <v>0</v>
      </c>
      <c r="S70" s="101">
        <f t="array" ref="S70">IFERROR(
(AVERAGE((IF(DATOS_[[Sexo]:[Sexo]]=$B70,IF(DATOS_[[AGRUP. VALOR. PTO.]:[AGRUP. VALOR. PTO.]]=$B69,IF(DATOS_[[Check Periodo Ref.]:[Check Periodo Ref.]]="Dentro",IF(DATOS_[[Check Equiparado]:[Check Equiparado]]="Sí",IF(DATOS!AN$5="Sí",(1/DATOS_[[% anualiz]:[% anualiz]]),1)*IF(DATOS!AN$4="Sí",1/DATOS_[[% normaliz]:[% normaliz]],1)*(DATOS_[Conc.Sal.10])))))))),
0)</f>
        <v>0</v>
      </c>
      <c r="T70" s="101">
        <f t="array" ref="T70">IFERROR(
(AVERAGE((IF(DATOS_[[Sexo]:[Sexo]]=$B70,IF(DATOS_[[AGRUP. VALOR. PTO.]:[AGRUP. VALOR. PTO.]]=$B69,IF(DATOS_[[Check Periodo Ref.]:[Check Periodo Ref.]]="Dentro",IF(DATOS_[[Check Equiparado]:[Check Equiparado]]="Sí",IF(DATOS!AO$5="Sí",(1/DATOS_[[% anualiz]:[% anualiz]]),1)*IF(DATOS!AO$4="Sí",1/DATOS_[[% normaliz]:[% normaliz]],1)*(DATOS_[Conc.Sal.11])))))))),
0)</f>
        <v>0</v>
      </c>
      <c r="U70" s="101">
        <f t="array" ref="U70">IFERROR(
(AVERAGE((IF(DATOS_[[Sexo]:[Sexo]]=$B70,IF(DATOS_[[AGRUP. VALOR. PTO.]:[AGRUP. VALOR. PTO.]]=$B69,IF(DATOS_[[Check Periodo Ref.]:[Check Periodo Ref.]]="Dentro",IF(DATOS_[[Check Equiparado]:[Check Equiparado]]="Sí",IF(DATOS!AP$5="Sí",(1/DATOS_[[% anualiz]:[% anualiz]]),1)*IF(DATOS!AP$4="Sí",1/DATOS_[[% normaliz]:[% normaliz]],1)*(DATOS_[Conc.Sal.12])))))))),
0)</f>
        <v>0</v>
      </c>
      <c r="V70" s="101">
        <f t="array" ref="V70">IFERROR(
(AVERAGE((IF(DATOS_[[Sexo]:[Sexo]]=$B70,IF(DATOS_[[AGRUP. VALOR. PTO.]:[AGRUP. VALOR. PTO.]]=$B69,IF(DATOS_[[Check Periodo Ref.]:[Check Periodo Ref.]]="Dentro",IF(DATOS_[[Check Equiparado]:[Check Equiparado]]="Sí",IF(DATOS!AQ$5="Sí",(1/DATOS_[[% anualiz]:[% anualiz]]),1)*IF(DATOS!AQ$4="Sí",1/DATOS_[[% normaliz]:[% normaliz]],1)*(DATOS_[Conc.Sal.13])))))))),
0)</f>
        <v>0</v>
      </c>
      <c r="W70" s="101">
        <f t="array" ref="W70">IFERROR(
(AVERAGE((IF(DATOS_[[Sexo]:[Sexo]]=$B70,IF(DATOS_[[AGRUP. VALOR. PTO.]:[AGRUP. VALOR. PTO.]]=$B69,IF(DATOS_[[Check Periodo Ref.]:[Check Periodo Ref.]]="Dentro",IF(DATOS_[[Check Equiparado]:[Check Equiparado]]="Sí",IF(DATOS!AR$5="Sí",(1/DATOS_[[% anualiz]:[% anualiz]]),1)*IF(DATOS!AR$4="Sí",1/DATOS_[[% normaliz]:[% normaliz]],1)*(DATOS_[Conc.Sal.14])))))))),
0)</f>
        <v>0</v>
      </c>
      <c r="X70" s="101">
        <f t="array" ref="X70">IFERROR(
(AVERAGE((IF(DATOS_[[Sexo]:[Sexo]]=$B70,IF(DATOS_[[AGRUP. VALOR. PTO.]:[AGRUP. VALOR. PTO.]]=$B69,IF(DATOS_[[Check Periodo Ref.]:[Check Periodo Ref.]]="Dentro",IF(DATOS_[[Check Equiparado]:[Check Equiparado]]="Sí",IF(DATOS!AS$5="Sí",(1/DATOS_[[% anualiz]:[% anualiz]]),1)*IF(DATOS!AS$4="Sí",1/DATOS_[[% normaliz]:[% normaliz]],1)*(DATOS_[Conc.Sal.15])))))))),
0)</f>
        <v>0</v>
      </c>
      <c r="Y70" s="101">
        <f t="array" ref="Y70">IFERROR(
(AVERAGE((IF(DATOS_[[Sexo]:[Sexo]]=$B70,IF(DATOS_[[AGRUP. VALOR. PTO.]:[AGRUP. VALOR. PTO.]]=$B69,IF(DATOS_[[Check Periodo Ref.]:[Check Periodo Ref.]]="Dentro",IF(DATOS_[[Check Equiparado]:[Check Equiparado]]="Sí",IF(DATOS!AT$5="Sí",(1/DATOS_[[% anualiz]:[% anualiz]]),1)*IF(DATOS!AT$4="Sí",1/DATOS_[[% normaliz]:[% normaliz]],1)*(DATOS_[Conc.Sal.16])))))))),
0)</f>
        <v>0</v>
      </c>
      <c r="Z70" s="101">
        <f t="array" ref="Z70">IFERROR(
(AVERAGE((IF(DATOS_[[Sexo]:[Sexo]]=$B70,IF(DATOS_[[AGRUP. VALOR. PTO.]:[AGRUP. VALOR. PTO.]]=$B69,IF(DATOS_[[Check Periodo Ref.]:[Check Periodo Ref.]]="Dentro",IF(DATOS_[[Check Equiparado]:[Check Equiparado]]="Sí",IF(DATOS!AU$5="Sí",(1/DATOS_[[% anualiz]:[% anualiz]]),1)*IF(DATOS!AU$4="Sí",1/DATOS_[[% normaliz]:[% normaliz]],1)*(DATOS_[Conc.Sal.17])))))))),
0)</f>
        <v>0</v>
      </c>
      <c r="AA70" s="101">
        <f t="array" ref="AA70">IFERROR(
(AVERAGE((IF(DATOS_[[Sexo]:[Sexo]]=$B70,IF(DATOS_[[AGRUP. VALOR. PTO.]:[AGRUP. VALOR. PTO.]]=$B69,IF(DATOS_[[Check Periodo Ref.]:[Check Periodo Ref.]]="Dentro",IF(DATOS_[[Check Equiparado]:[Check Equiparado]]="Sí",IF(DATOS!AV$5="Sí",(1/DATOS_[[% anualiz]:[% anualiz]]),1)*IF(DATOS!AV$4="Sí",1/DATOS_[[% normaliz]:[% normaliz]],1)*(DATOS_[Conc.Sal.18])))))))),
0)</f>
        <v>0</v>
      </c>
      <c r="AB70" s="101">
        <f t="array" ref="AB70">IFERROR(
(AVERAGE((IF(DATOS_[[Sexo]:[Sexo]]=$B70,IF(DATOS_[[AGRUP. VALOR. PTO.]:[AGRUP. VALOR. PTO.]]=$B69,IF(DATOS_[[Check Periodo Ref.]:[Check Periodo Ref.]]="Dentro",IF(DATOS_[[Check Equiparado]:[Check Equiparado]]="Sí",IF(DATOS!AW$5="Sí",(1/DATOS_[[% anualiz]:[% anualiz]]),1)*IF(DATOS!AW$4="Sí",1/DATOS_[[% normaliz]:[% normaliz]],1)*(DATOS_[Conc.Sal.19])))))))),
0)</f>
        <v>0</v>
      </c>
      <c r="AC70" s="101">
        <f t="array" ref="AC70">IFERROR(
(AVERAGE((IF(DATOS_[[Sexo]:[Sexo]]=$B70,IF(DATOS_[[AGRUP. VALOR. PTO.]:[AGRUP. VALOR. PTO.]]=$B69,IF(DATOS_[[Check Periodo Ref.]:[Check Periodo Ref.]]="Dentro",IF(DATOS_[[Check Equiparado]:[Check Equiparado]]="Sí",IF(DATOS!AX$5="Sí",(1/DATOS_[[% anualiz]:[% anualiz]]),1)*IF(DATOS!AX$4="Sí",1/DATOS_[[% normaliz]:[% normaliz]],1)*(DATOS_[Conc.Sal.20])))))))),
0)</f>
        <v>0</v>
      </c>
      <c r="AD70" s="101">
        <f t="array" ref="AD70">IFERROR(
(AVERAGE((IF(DATOS_[[Sexo]:[Sexo]]=$B70,IF(DATOS_[[AGRUP. VALOR. PTO.]:[AGRUP. VALOR. PTO.]]=$B69,IF(DATOS_[[Check Periodo Ref.]:[Check Periodo Ref.]]="Dentro",IF(DATOS_[[Check Equiparado]:[Check Equiparado]]="Sí",IF(DATOS!AY$5="Sí",(1/DATOS_[[% anualiz]:[% anualiz]]),1)*IF(DATOS!AY$4="Sí",1/DATOS_[[% normaliz]:[% normaliz]],1)*(DATOS_[Conc.Sal.21])))))))),
0)</f>
        <v>0</v>
      </c>
      <c r="AE70" s="101">
        <f t="array" ref="AE70">IFERROR(
(AVERAGE((IF(DATOS_[[Sexo]:[Sexo]]=$B70,IF(DATOS_[[AGRUP. VALOR. PTO.]:[AGRUP. VALOR. PTO.]]=$B69,IF(DATOS_[[Check Periodo Ref.]:[Check Periodo Ref.]]="Dentro",IF(DATOS_[[Check Equiparado]:[Check Equiparado]]="Sí",IF(DATOS!AZ$5="Sí",(1/DATOS_[[% anualiz]:[% anualiz]]),1)*IF(DATOS!AZ$4="Sí",1/DATOS_[[% normaliz]:[% normaliz]],1)*(DATOS_[Conc.Sal.22])))))))),
0)</f>
        <v>0</v>
      </c>
      <c r="AF70" s="101">
        <f t="array" ref="AF70">IFERROR(
(AVERAGE((IF(DATOS_[[Sexo]:[Sexo]]=$B70,IF(DATOS_[[AGRUP. VALOR. PTO.]:[AGRUP. VALOR. PTO.]]=$B69,IF(DATOS_[[Check Periodo Ref.]:[Check Periodo Ref.]]="Dentro",IF(DATOS_[[Check Equiparado]:[Check Equiparado]]="Sí",IF(DATOS!BA$5="Sí",(1/DATOS_[[% anualiz]:[% anualiz]]),1)*IF(DATOS!BA$4="Sí",1/DATOS_[[% normaliz]:[% normaliz]],1)*(DATOS_[Conc.Sal.23])))))))),
0)</f>
        <v>0</v>
      </c>
      <c r="AG70" s="101">
        <f t="array" ref="AG70">IFERROR(
(AVERAGE((IF(DATOS_[[Sexo]:[Sexo]]=$B70,IF(DATOS_[[AGRUP. VALOR. PTO.]:[AGRUP. VALOR. PTO.]]=$B69,IF(DATOS_[[Check Periodo Ref.]:[Check Periodo Ref.]]="Dentro",IF(DATOS_[[Check Equiparado]:[Check Equiparado]]="Sí",IF(DATOS!BB$5="Sí",(1/DATOS_[[% anualiz]:[% anualiz]]),1)*IF(DATOS!BB$4="Sí",1/DATOS_[[% normaliz]:[% normaliz]],1)*(DATOS_[Conc.Sal.24])))))))),
0)</f>
        <v>0</v>
      </c>
      <c r="AH70" s="101">
        <f t="array" ref="AH70">IFERROR(
(AVERAGE((IF(DATOS_[[Sexo]:[Sexo]]=$B70,IF(DATOS_[[AGRUP. VALOR. PTO.]:[AGRUP. VALOR. PTO.]]=$B69,IF(DATOS_[[Check Periodo Ref.]:[Check Periodo Ref.]]="Dentro",IF(DATOS_[[Check Equiparado]:[Check Equiparado]]="Sí",IF(DATOS!BC$5="Sí",(1/DATOS_[[% anualiz]:[% anualiz]]),1)*IF(DATOS!BC$4="Sí",1/DATOS_[[% normaliz]:[% normaliz]],1)*(DATOS_[Conc.Sal.25])))))))),
0)</f>
        <v>0</v>
      </c>
      <c r="AI70" s="101">
        <f t="array" ref="AI70">IFERROR(
(AVERAGE((IF(DATOS_[[Sexo]:[Sexo]]=$B70,IF(DATOS_[[AGRUP. VALOR. PTO.]:[AGRUP. VALOR. PTO.]]=$B69,IF(DATOS_[[Check Periodo Ref.]:[Check Periodo Ref.]]="Dentro",IF(DATOS_[[Check Equiparado]:[Check Equiparado]]="Sí",IF(DATOS!BD$5="Sí",(1/DATOS_[[% anualiz]:[% anualiz]]),1)*IF(DATOS!BD$4="Sí",1/DATOS_[[% normaliz]:[% normaliz]],1)*(DATOS_[Conc.Sal.26])))))))),
0)</f>
        <v>0</v>
      </c>
      <c r="AJ70" s="101">
        <f t="array" ref="AJ70">IFERROR(
(AVERAGE((IF(DATOS_[[Sexo]:[Sexo]]=$B70,IF(DATOS_[[AGRUP. VALOR. PTO.]:[AGRUP. VALOR. PTO.]]=$B69,IF(DATOS_[[Check Periodo Ref.]:[Check Periodo Ref.]]="Dentro",IF(DATOS_[[Check Equiparado]:[Check Equiparado]]="Sí",IF(DATOS!BE$5="Sí",(1/DATOS_[[% anualiz]:[% anualiz]]),1)*IF(DATOS!BE$4="Sí",1/DATOS_[[% normaliz]:[% normaliz]],1)*(DATOS_[Conc.Sal.27])))))))),
0)</f>
        <v>0</v>
      </c>
      <c r="AK70" s="101">
        <f t="array" ref="AK70">IFERROR(
(AVERAGE((IF(DATOS_[[Sexo]:[Sexo]]=$B70,IF(DATOS_[[AGRUP. VALOR. PTO.]:[AGRUP. VALOR. PTO.]]=$B69,IF(DATOS_[[Check Periodo Ref.]:[Check Periodo Ref.]]="Dentro",IF(DATOS_[[Check Equiparado]:[Check Equiparado]]="Sí",IF(DATOS!BF$5="Sí",(1/DATOS_[[% anualiz]:[% anualiz]]),1)*IF(DATOS!BF$4="Sí",1/DATOS_[[% normaliz]:[% normaliz]],1)*(DATOS_[Conc.Sal.28])))))))),
0)</f>
        <v>0</v>
      </c>
      <c r="AL70" s="101">
        <f t="array" ref="AL70">IFERROR(
(AVERAGE((IF(DATOS_[[Sexo]:[Sexo]]=$B70,IF(DATOS_[[AGRUP. VALOR. PTO.]:[AGRUP. VALOR. PTO.]]=$B69,IF(DATOS_[[Check Periodo Ref.]:[Check Periodo Ref.]]="Dentro",IF(DATOS_[[Check Equiparado]:[Check Equiparado]]="Sí",IF(DATOS!BG$5="Sí",(1/DATOS_[[% anualiz]:[% anualiz]]),1)*IF(DATOS!BG$4="Sí",1/DATOS_[[% normaliz]:[% normaliz]],1)*(DATOS_[Conc.Sal.29])))))))),
0)</f>
        <v>0</v>
      </c>
      <c r="AM70" s="101">
        <f t="array" ref="AM70">IFERROR(
(AVERAGE((IF(DATOS_[[Sexo]:[Sexo]]=$B70,IF(DATOS_[[AGRUP. VALOR. PTO.]:[AGRUP. VALOR. PTO.]]=$B69,IF(DATOS_[[Check Periodo Ref.]:[Check Periodo Ref.]]="Dentro",IF(DATOS_[[Check Equiparado]:[Check Equiparado]]="Sí",IF(DATOS!BH$5="Sí",(1/DATOS_[[% anualiz]:[% anualiz]]),1)*IF(DATOS!BH$4="Sí",1/DATOS_[[% normaliz]:[% normaliz]],1)*(DATOS_[Conc.Sal.30])))))))),
0)</f>
        <v>0</v>
      </c>
      <c r="AN70" s="102">
        <f t="array" ref="AN70">IFERROR(
AVERAGE(IF(DATOS_[Sexo]=$B70,IF(DATOS_[[AGRUP. VALOR. PTO.]:[AGRUP. VALOR. PTO.]]=$B69,IF(DATOS_[Check Equiparado]="Sí",IF(DATOS_[Check Periodo Ref.]="Dentro",DATOS_[Tot COMPL.SAL Eq],FALSE))))),
0)</f>
        <v>0</v>
      </c>
      <c r="AO70" s="103">
        <f t="array" ref="AO70">IFERROR(
AVERAGE(IF(DATOS_[Sexo]=$B70,IF(DATOS_[[AGRUP. VALOR. PTO.]:[AGRUP. VALOR. PTO.]]=$B69,IF(DATOS_[Check Equiparado]="Sí",IF(DATOS_[Check Periodo Ref.]="Dentro",DATOS_[TOTAL SALARIO Eq],FALSE))))),
0)</f>
        <v>0</v>
      </c>
      <c r="AP70" s="104">
        <f t="array" ref="AP70">IFERROR(
(AVERAGE((IF(DATOS_[[Sexo]:[Sexo]]=$B70,IF(DATOS_[[AGRUP. VALOR. PTO.]:[AGRUP. VALOR. PTO.]]=$B69,IF(DATOS_[[Check Periodo Ref.]:[Check Periodo Ref.]]="Dentro",IF(DATOS_[[Check Equiparado]:[Check Equiparado]]="Sí",IF(DATOS!BI$5="Sí",(1/DATOS_[[% anualiz]:[% anualiz]]),1)*IF(DATOS!BI$4="Sí",1/DATOS_[[% normaliz]:[% normaliz]],1)*(DATOS_[C.Extra.01])))))))),
0)</f>
        <v>0</v>
      </c>
      <c r="AQ70" s="104">
        <f t="array" ref="AQ70">IFERROR(
(AVERAGE((IF(DATOS_[[Sexo]:[Sexo]]=$B70,IF(DATOS_[[AGRUP. VALOR. PTO.]:[AGRUP. VALOR. PTO.]]=$B69,IF(DATOS_[[Check Periodo Ref.]:[Check Periodo Ref.]]="Dentro",IF(DATOS_[[Check Equiparado]:[Check Equiparado]]="Sí",IF(DATOS!BJ$5="Sí",(1/DATOS_[[% anualiz]:[% anualiz]]),1)*IF(DATOS!BJ$4="Sí",1/DATOS_[[% normaliz]:[% normaliz]],1)*(DATOS_[C.Extra.02])))))))),
0)</f>
        <v>0</v>
      </c>
      <c r="AR70" s="104">
        <f t="array" ref="AR70">IFERROR(
(AVERAGE((IF(DATOS_[[Sexo]:[Sexo]]=$B70,IF(DATOS_[[AGRUP. VALOR. PTO.]:[AGRUP. VALOR. PTO.]]=$B69,IF(DATOS_[[Check Periodo Ref.]:[Check Periodo Ref.]]="Dentro",IF(DATOS_[[Check Equiparado]:[Check Equiparado]]="Sí",IF(DATOS!BK$5="Sí",(1/DATOS_[[% anualiz]:[% anualiz]]),1)*IF(DATOS!BK$4="Sí",1/DATOS_[[% normaliz]:[% normaliz]],1)*(DATOS_[C.Extra.03])))))))),
0)</f>
        <v>0</v>
      </c>
      <c r="AS70" s="104">
        <f t="array" ref="AS70">IFERROR(
(AVERAGE((IF(DATOS_[[Sexo]:[Sexo]]=$B70,IF(DATOS_[[AGRUP. VALOR. PTO.]:[AGRUP. VALOR. PTO.]]=$B69,IF(DATOS_[[Check Periodo Ref.]:[Check Periodo Ref.]]="Dentro",IF(DATOS_[[Check Equiparado]:[Check Equiparado]]="Sí",IF(DATOS!BL$5="Sí",(1/DATOS_[[% anualiz]:[% anualiz]]),1)*IF(DATOS!BL$4="Sí",1/DATOS_[[% normaliz]:[% normaliz]],1)*(DATOS_[C.Extra.04])))))))),
0)</f>
        <v>0</v>
      </c>
      <c r="AT70" s="104">
        <f t="array" ref="AT70">IFERROR(
(AVERAGE((IF(DATOS_[[Sexo]:[Sexo]]=$B70,IF(DATOS_[[AGRUP. VALOR. PTO.]:[AGRUP. VALOR. PTO.]]=$B69,IF(DATOS_[[Check Periodo Ref.]:[Check Periodo Ref.]]="Dentro",IF(DATOS_[[Check Equiparado]:[Check Equiparado]]="Sí",IF(DATOS!BM$5="Sí",(1/DATOS_[[% anualiz]:[% anualiz]]),1)*IF(DATOS!BM$4="Sí",1/DATOS_[[% normaliz]:[% normaliz]],1)*(DATOS_[C.Extra.05])))))))),
0)</f>
        <v>0</v>
      </c>
      <c r="AU70" s="105">
        <f t="array" ref="AU70">IFERROR(
AVERAGE(IF(DATOS_[Sexo]=$B70,IF(DATOS_[[AGRUP. VALOR. PTO.]:[AGRUP. VALOR. PTO.]]=$B69,IF(DATOS_[Check Equiparado]="Sí",IF(DATOS_[Check Periodo Ref.]="Dentro",DATOS_[Tot Extrasalarial Eq],FALSE))))),
0)</f>
        <v>0</v>
      </c>
      <c r="AV70" s="106">
        <f t="array" ref="AV70">IFERROR(
AVERAGE(IF(DATOS_[Sexo]=$B70,IF(DATOS_[[AGRUP. VALOR. PTO.]:[AGRUP. VALOR. PTO.]]=$B69,IF(DATOS_[Check Equiparado]="Sí",IF(DATOS_[Check Periodo Ref.]="Dentro",DATOS_[TOTAL Retrib Eq],FALSE))))),
0)</f>
        <v>0</v>
      </c>
    </row>
    <row r="71" spans="1:48" x14ac:dyDescent="0.3">
      <c r="A71" s="53" t="str">
        <f t="shared" ref="A71" si="78">+A70</f>
        <v>[ocultar]</v>
      </c>
      <c r="B71" s="57" t="s">
        <v>163</v>
      </c>
      <c r="C71" s="56">
        <f t="array" ref="C71">SUM(IF($B71=DATOS_[Sexo],
IF($B69=DATOS_[AGRUP. VALOR. PTO.],
IF("Dentro"=DATOS_[Check Periodo Ref.],
1/(COUNTIFS(DATOS_[Sexo],$B71,DATOS_[AGRUP. VALOR. PTO.],$B69,DATOS_[Check Periodo Ref.],"Dentro",DATOS_[id],DATOS_[id]))))))</f>
        <v>0</v>
      </c>
      <c r="D71" s="58">
        <f>COUNTIFS(DATOS_[AGRUP. VALOR. PTO.],$B69,DATOS_[Sexo],$B71,DATOS_[Check Periodo Ref.],"Dentro")</f>
        <v>0</v>
      </c>
      <c r="E71" s="58">
        <f>COUNTIFS(DATOS_[AGRUP. VALOR. PTO.],$B69,DATOS_[Sexo],$B71,DATOS_[Check Periodo Ref.],"Dentro",DATOS_[Check Nº SC Norm],"Sí")</f>
        <v>0</v>
      </c>
      <c r="F71" s="58">
        <f>COUNTIFS(DATOS_[AGRUP. VALOR. PTO.],$B69,DATOS_[Sexo],$B71,DATOS_[Check Periodo Ref.],"Dentro",DATOS_[Check Nº SC Anualiz],"Sí")</f>
        <v>0</v>
      </c>
      <c r="G71" s="58">
        <f>COUNTIFS(DATOS_[AGRUP. VALOR. PTO.],$B69,DATOS_[Sexo],$B71,DATOS_[Check Periodo Ref.],"Dentro",DATOS_[Check Nº SC Norm y Anualiz],"Sí")</f>
        <v>0</v>
      </c>
      <c r="H71" s="58">
        <f>COUNTIFS(DATOS_[AGRUP. VALOR. PTO.],$B69,DATOS_[Sexo],$B71,DATOS_[Check Periodo Ref.],"Dentro",DATOS_[Check Equiparación],"Sí")</f>
        <v>0</v>
      </c>
      <c r="I71" s="100" cm="1">
        <f t="array" ref="I71">IFERROR(
AVERAGE(IF(DATOS_[Sexo]=$B71,IF(DATOS_[[AGRUP. VALOR. PTO.]:[AGRUP. VALOR. PTO.]]=$B69,IF(DATOS_[Check Equiparado]="Sí",IF(DATOS_[Check Periodo Ref.]="Dentro",DATOS_[SALARIO BASE Eq],FALSE))))),
0)</f>
        <v>0</v>
      </c>
      <c r="J71" s="101">
        <f t="array" ref="J71">IFERROR(
(AVERAGE((IF(DATOS_[[Sexo]:[Sexo]]=$B71,IF(DATOS_[[AGRUP. VALOR. PTO.]:[AGRUP. VALOR. PTO.]]=$B69,IF(DATOS_[[Check Periodo Ref.]:[Check Periodo Ref.]]="Dentro",IF(DATOS_[[Check Equiparado]:[Check Equiparado]]="Sí",IF(DATOS!AE$5="Sí",(1/DATOS_[[% anualiz]:[% anualiz]]),1)*IF(DATOS!AE$4="Sí",1/DATOS_[[% normaliz]:[% normaliz]],1)*(DATOS_[Conc.Sal.01])))))))),
0)</f>
        <v>0</v>
      </c>
      <c r="K71" s="101">
        <f t="array" ref="K71">IFERROR(
(AVERAGE((IF(DATOS_[[Sexo]:[Sexo]]=$B71,IF(DATOS_[[AGRUP. VALOR. PTO.]:[AGRUP. VALOR. PTO.]]=$B69,IF(DATOS_[[Check Periodo Ref.]:[Check Periodo Ref.]]="Dentro",IF(DATOS_[[Check Equiparado]:[Check Equiparado]]="Sí",IF(DATOS!AF$5="Sí",(1/DATOS_[[% anualiz]:[% anualiz]]),1)*IF(DATOS!AF$4="Sí",1/DATOS_[[% normaliz]:[% normaliz]],1)*(DATOS_[Conc.Sal.02])))))))),
0)</f>
        <v>0</v>
      </c>
      <c r="L71" s="101">
        <f t="array" ref="L71">IFERROR(
(AVERAGE((IF(DATOS_[[Sexo]:[Sexo]]=$B71,IF(DATOS_[[AGRUP. VALOR. PTO.]:[AGRUP. VALOR. PTO.]]=$B69,IF(DATOS_[[Check Periodo Ref.]:[Check Periodo Ref.]]="Dentro",IF(DATOS_[[Check Equiparado]:[Check Equiparado]]="Sí",IF(DATOS!AG$5="Sí",(1/DATOS_[[% anualiz]:[% anualiz]]),1)*IF(DATOS!AG$4="Sí",1/DATOS_[[% normaliz]:[% normaliz]],1)*(DATOS_[Conc.Sal.03])))))))),
0)</f>
        <v>0</v>
      </c>
      <c r="M71" s="101">
        <f t="array" ref="M71">IFERROR(
(AVERAGE((IF(DATOS_[[Sexo]:[Sexo]]=$B71,IF(DATOS_[[AGRUP. VALOR. PTO.]:[AGRUP. VALOR. PTO.]]=$B69,IF(DATOS_[[Check Periodo Ref.]:[Check Periodo Ref.]]="Dentro",IF(DATOS_[[Check Equiparado]:[Check Equiparado]]="Sí",IF(DATOS!AH$5="Sí",(1/DATOS_[[% anualiz]:[% anualiz]]),1)*IF(DATOS!AH$4="Sí",1/DATOS_[[% normaliz]:[% normaliz]],1)*(DATOS_[Conc.Sal.04])))))))),
0)</f>
        <v>0</v>
      </c>
      <c r="N71" s="101">
        <f t="array" ref="N71">IFERROR(
(AVERAGE((IF(DATOS_[[Sexo]:[Sexo]]=$B71,IF(DATOS_[[AGRUP. VALOR. PTO.]:[AGRUP. VALOR. PTO.]]=$B69,IF(DATOS_[[Check Periodo Ref.]:[Check Periodo Ref.]]="Dentro",IF(DATOS_[[Check Equiparado]:[Check Equiparado]]="Sí",IF(DATOS!AI$5="Sí",(1/DATOS_[[% anualiz]:[% anualiz]]),1)*IF(DATOS!AI$4="Sí",1/DATOS_[[% normaliz]:[% normaliz]],1)*(DATOS_[Conc.Sal.05])))))))),
0)</f>
        <v>0</v>
      </c>
      <c r="O71" s="101">
        <f t="array" ref="O71">IFERROR(
(AVERAGE((IF(DATOS_[[Sexo]:[Sexo]]=$B71,IF(DATOS_[[AGRUP. VALOR. PTO.]:[AGRUP. VALOR. PTO.]]=$B69,IF(DATOS_[[Check Periodo Ref.]:[Check Periodo Ref.]]="Dentro",IF(DATOS_[[Check Equiparado]:[Check Equiparado]]="Sí",IF(DATOS!AJ$5="Sí",(1/DATOS_[[% anualiz]:[% anualiz]]),1)*IF(DATOS!AJ$4="Sí",1/DATOS_[[% normaliz]:[% normaliz]],1)*(DATOS_[Conc.Sal.06])))))))),
0)</f>
        <v>0</v>
      </c>
      <c r="P71" s="101">
        <f t="array" ref="P71">IFERROR(
(AVERAGE((IF(DATOS_[[Sexo]:[Sexo]]=$B71,IF(DATOS_[[AGRUP. VALOR. PTO.]:[AGRUP. VALOR. PTO.]]=$B69,IF(DATOS_[[Check Periodo Ref.]:[Check Periodo Ref.]]="Dentro",IF(DATOS_[[Check Equiparado]:[Check Equiparado]]="Sí",IF(DATOS!AK$5="Sí",(1/DATOS_[[% anualiz]:[% anualiz]]),1)*IF(DATOS!AK$4="Sí",1/DATOS_[[% normaliz]:[% normaliz]],1)*(DATOS_[Conc.Sal.07])))))))),
0)</f>
        <v>0</v>
      </c>
      <c r="Q71" s="101">
        <f t="array" ref="Q71">IFERROR(
(AVERAGE((IF(DATOS_[[Sexo]:[Sexo]]=$B71,IF(DATOS_[[AGRUP. VALOR. PTO.]:[AGRUP. VALOR. PTO.]]=$B69,IF(DATOS_[[Check Periodo Ref.]:[Check Periodo Ref.]]="Dentro",IF(DATOS_[[Check Equiparado]:[Check Equiparado]]="Sí",IF(DATOS!AL$5="Sí",(1/DATOS_[[% anualiz]:[% anualiz]]),1)*IF(DATOS!AL$4="Sí",1/DATOS_[[% normaliz]:[% normaliz]],1)*(DATOS_[Conc.Sal.08])))))))),
0)</f>
        <v>0</v>
      </c>
      <c r="R71" s="101">
        <f t="array" ref="R71">IFERROR(
(AVERAGE((IF(DATOS_[[Sexo]:[Sexo]]=$B71,IF(DATOS_[[AGRUP. VALOR. PTO.]:[AGRUP. VALOR. PTO.]]=$B69,IF(DATOS_[[Check Periodo Ref.]:[Check Periodo Ref.]]="Dentro",IF(DATOS_[[Check Equiparado]:[Check Equiparado]]="Sí",IF(DATOS!AM$5="Sí",(1/DATOS_[[% anualiz]:[% anualiz]]),1)*IF(DATOS!AM$4="Sí",1/DATOS_[[% normaliz]:[% normaliz]],1)*(DATOS_[Conc.Sal.09])))))))),
0)</f>
        <v>0</v>
      </c>
      <c r="S71" s="101">
        <f t="array" ref="S71">IFERROR(
(AVERAGE((IF(DATOS_[[Sexo]:[Sexo]]=$B71,IF(DATOS_[[AGRUP. VALOR. PTO.]:[AGRUP. VALOR. PTO.]]=$B69,IF(DATOS_[[Check Periodo Ref.]:[Check Periodo Ref.]]="Dentro",IF(DATOS_[[Check Equiparado]:[Check Equiparado]]="Sí",IF(DATOS!AN$5="Sí",(1/DATOS_[[% anualiz]:[% anualiz]]),1)*IF(DATOS!AN$4="Sí",1/DATOS_[[% normaliz]:[% normaliz]],1)*(DATOS_[Conc.Sal.10])))))))),
0)</f>
        <v>0</v>
      </c>
      <c r="T71" s="101">
        <f t="array" ref="T71">IFERROR(
(AVERAGE((IF(DATOS_[[Sexo]:[Sexo]]=$B71,IF(DATOS_[[AGRUP. VALOR. PTO.]:[AGRUP. VALOR. PTO.]]=$B69,IF(DATOS_[[Check Periodo Ref.]:[Check Periodo Ref.]]="Dentro",IF(DATOS_[[Check Equiparado]:[Check Equiparado]]="Sí",IF(DATOS!AO$5="Sí",(1/DATOS_[[% anualiz]:[% anualiz]]),1)*IF(DATOS!AO$4="Sí",1/DATOS_[[% normaliz]:[% normaliz]],1)*(DATOS_[Conc.Sal.11])))))))),
0)</f>
        <v>0</v>
      </c>
      <c r="U71" s="101">
        <f t="array" ref="U71">IFERROR(
(AVERAGE((IF(DATOS_[[Sexo]:[Sexo]]=$B71,IF(DATOS_[[AGRUP. VALOR. PTO.]:[AGRUP. VALOR. PTO.]]=$B69,IF(DATOS_[[Check Periodo Ref.]:[Check Periodo Ref.]]="Dentro",IF(DATOS_[[Check Equiparado]:[Check Equiparado]]="Sí",IF(DATOS!AP$5="Sí",(1/DATOS_[[% anualiz]:[% anualiz]]),1)*IF(DATOS!AP$4="Sí",1/DATOS_[[% normaliz]:[% normaliz]],1)*(DATOS_[Conc.Sal.12])))))))),
0)</f>
        <v>0</v>
      </c>
      <c r="V71" s="101">
        <f t="array" ref="V71">IFERROR(
(AVERAGE((IF(DATOS_[[Sexo]:[Sexo]]=$B71,IF(DATOS_[[AGRUP. VALOR. PTO.]:[AGRUP. VALOR. PTO.]]=$B69,IF(DATOS_[[Check Periodo Ref.]:[Check Periodo Ref.]]="Dentro",IF(DATOS_[[Check Equiparado]:[Check Equiparado]]="Sí",IF(DATOS!AQ$5="Sí",(1/DATOS_[[% anualiz]:[% anualiz]]),1)*IF(DATOS!AQ$4="Sí",1/DATOS_[[% normaliz]:[% normaliz]],1)*(DATOS_[Conc.Sal.13])))))))),
0)</f>
        <v>0</v>
      </c>
      <c r="W71" s="101">
        <f t="array" ref="W71">IFERROR(
(AVERAGE((IF(DATOS_[[Sexo]:[Sexo]]=$B71,IF(DATOS_[[AGRUP. VALOR. PTO.]:[AGRUP. VALOR. PTO.]]=$B69,IF(DATOS_[[Check Periodo Ref.]:[Check Periodo Ref.]]="Dentro",IF(DATOS_[[Check Equiparado]:[Check Equiparado]]="Sí",IF(DATOS!AR$5="Sí",(1/DATOS_[[% anualiz]:[% anualiz]]),1)*IF(DATOS!AR$4="Sí",1/DATOS_[[% normaliz]:[% normaliz]],1)*(DATOS_[Conc.Sal.14])))))))),
0)</f>
        <v>0</v>
      </c>
      <c r="X71" s="101">
        <f t="array" ref="X71">IFERROR(
(AVERAGE((IF(DATOS_[[Sexo]:[Sexo]]=$B71,IF(DATOS_[[AGRUP. VALOR. PTO.]:[AGRUP. VALOR. PTO.]]=$B69,IF(DATOS_[[Check Periodo Ref.]:[Check Periodo Ref.]]="Dentro",IF(DATOS_[[Check Equiparado]:[Check Equiparado]]="Sí",IF(DATOS!AS$5="Sí",(1/DATOS_[[% anualiz]:[% anualiz]]),1)*IF(DATOS!AS$4="Sí",1/DATOS_[[% normaliz]:[% normaliz]],1)*(DATOS_[Conc.Sal.15])))))))),
0)</f>
        <v>0</v>
      </c>
      <c r="Y71" s="101">
        <f t="array" ref="Y71">IFERROR(
(AVERAGE((IF(DATOS_[[Sexo]:[Sexo]]=$B71,IF(DATOS_[[AGRUP. VALOR. PTO.]:[AGRUP. VALOR. PTO.]]=$B69,IF(DATOS_[[Check Periodo Ref.]:[Check Periodo Ref.]]="Dentro",IF(DATOS_[[Check Equiparado]:[Check Equiparado]]="Sí",IF(DATOS!AT$5="Sí",(1/DATOS_[[% anualiz]:[% anualiz]]),1)*IF(DATOS!AT$4="Sí",1/DATOS_[[% normaliz]:[% normaliz]],1)*(DATOS_[Conc.Sal.16])))))))),
0)</f>
        <v>0</v>
      </c>
      <c r="Z71" s="101">
        <f t="array" ref="Z71">IFERROR(
(AVERAGE((IF(DATOS_[[Sexo]:[Sexo]]=$B71,IF(DATOS_[[AGRUP. VALOR. PTO.]:[AGRUP. VALOR. PTO.]]=$B69,IF(DATOS_[[Check Periodo Ref.]:[Check Periodo Ref.]]="Dentro",IF(DATOS_[[Check Equiparado]:[Check Equiparado]]="Sí",IF(DATOS!AU$5="Sí",(1/DATOS_[[% anualiz]:[% anualiz]]),1)*IF(DATOS!AU$4="Sí",1/DATOS_[[% normaliz]:[% normaliz]],1)*(DATOS_[Conc.Sal.17])))))))),
0)</f>
        <v>0</v>
      </c>
      <c r="AA71" s="101">
        <f t="array" ref="AA71">IFERROR(
(AVERAGE((IF(DATOS_[[Sexo]:[Sexo]]=$B71,IF(DATOS_[[AGRUP. VALOR. PTO.]:[AGRUP. VALOR. PTO.]]=$B69,IF(DATOS_[[Check Periodo Ref.]:[Check Periodo Ref.]]="Dentro",IF(DATOS_[[Check Equiparado]:[Check Equiparado]]="Sí",IF(DATOS!AV$5="Sí",(1/DATOS_[[% anualiz]:[% anualiz]]),1)*IF(DATOS!AV$4="Sí",1/DATOS_[[% normaliz]:[% normaliz]],1)*(DATOS_[Conc.Sal.18])))))))),
0)</f>
        <v>0</v>
      </c>
      <c r="AB71" s="101">
        <f t="array" ref="AB71">IFERROR(
(AVERAGE((IF(DATOS_[[Sexo]:[Sexo]]=$B71,IF(DATOS_[[AGRUP. VALOR. PTO.]:[AGRUP. VALOR. PTO.]]=$B69,IF(DATOS_[[Check Periodo Ref.]:[Check Periodo Ref.]]="Dentro",IF(DATOS_[[Check Equiparado]:[Check Equiparado]]="Sí",IF(DATOS!AW$5="Sí",(1/DATOS_[[% anualiz]:[% anualiz]]),1)*IF(DATOS!AW$4="Sí",1/DATOS_[[% normaliz]:[% normaliz]],1)*(DATOS_[Conc.Sal.19])))))))),
0)</f>
        <v>0</v>
      </c>
      <c r="AC71" s="101">
        <f t="array" ref="AC71">IFERROR(
(AVERAGE((IF(DATOS_[[Sexo]:[Sexo]]=$B71,IF(DATOS_[[AGRUP. VALOR. PTO.]:[AGRUP. VALOR. PTO.]]=$B69,IF(DATOS_[[Check Periodo Ref.]:[Check Periodo Ref.]]="Dentro",IF(DATOS_[[Check Equiparado]:[Check Equiparado]]="Sí",IF(DATOS!AX$5="Sí",(1/DATOS_[[% anualiz]:[% anualiz]]),1)*IF(DATOS!AX$4="Sí",1/DATOS_[[% normaliz]:[% normaliz]],1)*(DATOS_[Conc.Sal.20])))))))),
0)</f>
        <v>0</v>
      </c>
      <c r="AD71" s="101">
        <f t="array" ref="AD71">IFERROR(
(AVERAGE((IF(DATOS_[[Sexo]:[Sexo]]=$B71,IF(DATOS_[[AGRUP. VALOR. PTO.]:[AGRUP. VALOR. PTO.]]=$B69,IF(DATOS_[[Check Periodo Ref.]:[Check Periodo Ref.]]="Dentro",IF(DATOS_[[Check Equiparado]:[Check Equiparado]]="Sí",IF(DATOS!AY$5="Sí",(1/DATOS_[[% anualiz]:[% anualiz]]),1)*IF(DATOS!AY$4="Sí",1/DATOS_[[% normaliz]:[% normaliz]],1)*(DATOS_[Conc.Sal.21])))))))),
0)</f>
        <v>0</v>
      </c>
      <c r="AE71" s="101">
        <f t="array" ref="AE71">IFERROR(
(AVERAGE((IF(DATOS_[[Sexo]:[Sexo]]=$B71,IF(DATOS_[[AGRUP. VALOR. PTO.]:[AGRUP. VALOR. PTO.]]=$B69,IF(DATOS_[[Check Periodo Ref.]:[Check Periodo Ref.]]="Dentro",IF(DATOS_[[Check Equiparado]:[Check Equiparado]]="Sí",IF(DATOS!AZ$5="Sí",(1/DATOS_[[% anualiz]:[% anualiz]]),1)*IF(DATOS!AZ$4="Sí",1/DATOS_[[% normaliz]:[% normaliz]],1)*(DATOS_[Conc.Sal.22])))))))),
0)</f>
        <v>0</v>
      </c>
      <c r="AF71" s="101">
        <f t="array" ref="AF71">IFERROR(
(AVERAGE((IF(DATOS_[[Sexo]:[Sexo]]=$B71,IF(DATOS_[[AGRUP. VALOR. PTO.]:[AGRUP. VALOR. PTO.]]=$B69,IF(DATOS_[[Check Periodo Ref.]:[Check Periodo Ref.]]="Dentro",IF(DATOS_[[Check Equiparado]:[Check Equiparado]]="Sí",IF(DATOS!BA$5="Sí",(1/DATOS_[[% anualiz]:[% anualiz]]),1)*IF(DATOS!BA$4="Sí",1/DATOS_[[% normaliz]:[% normaliz]],1)*(DATOS_[Conc.Sal.23])))))))),
0)</f>
        <v>0</v>
      </c>
      <c r="AG71" s="101">
        <f t="array" ref="AG71">IFERROR(
(AVERAGE((IF(DATOS_[[Sexo]:[Sexo]]=$B71,IF(DATOS_[[AGRUP. VALOR. PTO.]:[AGRUP. VALOR. PTO.]]=$B69,IF(DATOS_[[Check Periodo Ref.]:[Check Periodo Ref.]]="Dentro",IF(DATOS_[[Check Equiparado]:[Check Equiparado]]="Sí",IF(DATOS!BB$5="Sí",(1/DATOS_[[% anualiz]:[% anualiz]]),1)*IF(DATOS!BB$4="Sí",1/DATOS_[[% normaliz]:[% normaliz]],1)*(DATOS_[Conc.Sal.24])))))))),
0)</f>
        <v>0</v>
      </c>
      <c r="AH71" s="101">
        <f t="array" ref="AH71">IFERROR(
(AVERAGE((IF(DATOS_[[Sexo]:[Sexo]]=$B71,IF(DATOS_[[AGRUP. VALOR. PTO.]:[AGRUP. VALOR. PTO.]]=$B69,IF(DATOS_[[Check Periodo Ref.]:[Check Periodo Ref.]]="Dentro",IF(DATOS_[[Check Equiparado]:[Check Equiparado]]="Sí",IF(DATOS!BC$5="Sí",(1/DATOS_[[% anualiz]:[% anualiz]]),1)*IF(DATOS!BC$4="Sí",1/DATOS_[[% normaliz]:[% normaliz]],1)*(DATOS_[Conc.Sal.25])))))))),
0)</f>
        <v>0</v>
      </c>
      <c r="AI71" s="101">
        <f t="array" ref="AI71">IFERROR(
(AVERAGE((IF(DATOS_[[Sexo]:[Sexo]]=$B71,IF(DATOS_[[AGRUP. VALOR. PTO.]:[AGRUP. VALOR. PTO.]]=$B69,IF(DATOS_[[Check Periodo Ref.]:[Check Periodo Ref.]]="Dentro",IF(DATOS_[[Check Equiparado]:[Check Equiparado]]="Sí",IF(DATOS!BD$5="Sí",(1/DATOS_[[% anualiz]:[% anualiz]]),1)*IF(DATOS!BD$4="Sí",1/DATOS_[[% normaliz]:[% normaliz]],1)*(DATOS_[Conc.Sal.26])))))))),
0)</f>
        <v>0</v>
      </c>
      <c r="AJ71" s="101">
        <f t="array" ref="AJ71">IFERROR(
(AVERAGE((IF(DATOS_[[Sexo]:[Sexo]]=$B71,IF(DATOS_[[AGRUP. VALOR. PTO.]:[AGRUP. VALOR. PTO.]]=$B69,IF(DATOS_[[Check Periodo Ref.]:[Check Periodo Ref.]]="Dentro",IF(DATOS_[[Check Equiparado]:[Check Equiparado]]="Sí",IF(DATOS!BE$5="Sí",(1/DATOS_[[% anualiz]:[% anualiz]]),1)*IF(DATOS!BE$4="Sí",1/DATOS_[[% normaliz]:[% normaliz]],1)*(DATOS_[Conc.Sal.27])))))))),
0)</f>
        <v>0</v>
      </c>
      <c r="AK71" s="101">
        <f t="array" ref="AK71">IFERROR(
(AVERAGE((IF(DATOS_[[Sexo]:[Sexo]]=$B71,IF(DATOS_[[AGRUP. VALOR. PTO.]:[AGRUP. VALOR. PTO.]]=$B69,IF(DATOS_[[Check Periodo Ref.]:[Check Periodo Ref.]]="Dentro",IF(DATOS_[[Check Equiparado]:[Check Equiparado]]="Sí",IF(DATOS!BF$5="Sí",(1/DATOS_[[% anualiz]:[% anualiz]]),1)*IF(DATOS!BF$4="Sí",1/DATOS_[[% normaliz]:[% normaliz]],1)*(DATOS_[Conc.Sal.28])))))))),
0)</f>
        <v>0</v>
      </c>
      <c r="AL71" s="101">
        <f t="array" ref="AL71">IFERROR(
(AVERAGE((IF(DATOS_[[Sexo]:[Sexo]]=$B71,IF(DATOS_[[AGRUP. VALOR. PTO.]:[AGRUP. VALOR. PTO.]]=$B69,IF(DATOS_[[Check Periodo Ref.]:[Check Periodo Ref.]]="Dentro",IF(DATOS_[[Check Equiparado]:[Check Equiparado]]="Sí",IF(DATOS!BG$5="Sí",(1/DATOS_[[% anualiz]:[% anualiz]]),1)*IF(DATOS!BG$4="Sí",1/DATOS_[[% normaliz]:[% normaliz]],1)*(DATOS_[Conc.Sal.29])))))))),
0)</f>
        <v>0</v>
      </c>
      <c r="AM71" s="101">
        <f t="array" ref="AM71">IFERROR(
(AVERAGE((IF(DATOS_[[Sexo]:[Sexo]]=$B71,IF(DATOS_[[AGRUP. VALOR. PTO.]:[AGRUP. VALOR. PTO.]]=$B69,IF(DATOS_[[Check Periodo Ref.]:[Check Periodo Ref.]]="Dentro",IF(DATOS_[[Check Equiparado]:[Check Equiparado]]="Sí",IF(DATOS!BH$5="Sí",(1/DATOS_[[% anualiz]:[% anualiz]]),1)*IF(DATOS!BH$4="Sí",1/DATOS_[[% normaliz]:[% normaliz]],1)*(DATOS_[Conc.Sal.30])))))))),
0)</f>
        <v>0</v>
      </c>
      <c r="AN71" s="102">
        <f t="array" ref="AN71">IFERROR(
AVERAGE(IF(DATOS_[Sexo]=$B71,IF(DATOS_[[AGRUP. VALOR. PTO.]:[AGRUP. VALOR. PTO.]]=$B69,IF(DATOS_[Check Equiparado]="Sí",IF(DATOS_[Check Periodo Ref.]="Dentro",DATOS_[Tot COMPL.SAL Eq],FALSE))))),
0)</f>
        <v>0</v>
      </c>
      <c r="AO71" s="103">
        <f t="array" ref="AO71">IFERROR(
AVERAGE(IF(DATOS_[Sexo]=$B71,IF(DATOS_[[AGRUP. VALOR. PTO.]:[AGRUP. VALOR. PTO.]]=$B69,IF(DATOS_[Check Equiparado]="Sí",IF(DATOS_[Check Periodo Ref.]="Dentro",DATOS_[TOTAL SALARIO Eq],FALSE))))),
0)</f>
        <v>0</v>
      </c>
      <c r="AP71" s="104">
        <f t="array" ref="AP71">IFERROR(
(AVERAGE((IF(DATOS_[[Sexo]:[Sexo]]=$B71,IF(DATOS_[[AGRUP. VALOR. PTO.]:[AGRUP. VALOR. PTO.]]=$B69,IF(DATOS_[[Check Periodo Ref.]:[Check Periodo Ref.]]="Dentro",IF(DATOS_[[Check Equiparado]:[Check Equiparado]]="Sí",IF(DATOS!BI$5="Sí",(1/DATOS_[[% anualiz]:[% anualiz]]),1)*IF(DATOS!BI$4="Sí",1/DATOS_[[% normaliz]:[% normaliz]],1)*(DATOS_[C.Extra.01])))))))),
0)</f>
        <v>0</v>
      </c>
      <c r="AQ71" s="104">
        <f t="array" ref="AQ71">IFERROR(
(AVERAGE((IF(DATOS_[[Sexo]:[Sexo]]=$B71,IF(DATOS_[[AGRUP. VALOR. PTO.]:[AGRUP. VALOR. PTO.]]=$B69,IF(DATOS_[[Check Periodo Ref.]:[Check Periodo Ref.]]="Dentro",IF(DATOS_[[Check Equiparado]:[Check Equiparado]]="Sí",IF(DATOS!BJ$5="Sí",(1/DATOS_[[% anualiz]:[% anualiz]]),1)*IF(DATOS!BJ$4="Sí",1/DATOS_[[% normaliz]:[% normaliz]],1)*(DATOS_[C.Extra.02])))))))),
0)</f>
        <v>0</v>
      </c>
      <c r="AR71" s="104">
        <f t="array" ref="AR71">IFERROR(
(AVERAGE((IF(DATOS_[[Sexo]:[Sexo]]=$B71,IF(DATOS_[[AGRUP. VALOR. PTO.]:[AGRUP. VALOR. PTO.]]=$B69,IF(DATOS_[[Check Periodo Ref.]:[Check Periodo Ref.]]="Dentro",IF(DATOS_[[Check Equiparado]:[Check Equiparado]]="Sí",IF(DATOS!BK$5="Sí",(1/DATOS_[[% anualiz]:[% anualiz]]),1)*IF(DATOS!BK$4="Sí",1/DATOS_[[% normaliz]:[% normaliz]],1)*(DATOS_[C.Extra.03])))))))),
0)</f>
        <v>0</v>
      </c>
      <c r="AS71" s="104">
        <f t="array" ref="AS71">IFERROR(
(AVERAGE((IF(DATOS_[[Sexo]:[Sexo]]=$B71,IF(DATOS_[[AGRUP. VALOR. PTO.]:[AGRUP. VALOR. PTO.]]=$B69,IF(DATOS_[[Check Periodo Ref.]:[Check Periodo Ref.]]="Dentro",IF(DATOS_[[Check Equiparado]:[Check Equiparado]]="Sí",IF(DATOS!BL$5="Sí",(1/DATOS_[[% anualiz]:[% anualiz]]),1)*IF(DATOS!BL$4="Sí",1/DATOS_[[% normaliz]:[% normaliz]],1)*(DATOS_[C.Extra.04])))))))),
0)</f>
        <v>0</v>
      </c>
      <c r="AT71" s="104">
        <f t="array" ref="AT71">IFERROR(
(AVERAGE((IF(DATOS_[[Sexo]:[Sexo]]=$B71,IF(DATOS_[[AGRUP. VALOR. PTO.]:[AGRUP. VALOR. PTO.]]=$B69,IF(DATOS_[[Check Periodo Ref.]:[Check Periodo Ref.]]="Dentro",IF(DATOS_[[Check Equiparado]:[Check Equiparado]]="Sí",IF(DATOS!BM$5="Sí",(1/DATOS_[[% anualiz]:[% anualiz]]),1)*IF(DATOS!BM$4="Sí",1/DATOS_[[% normaliz]:[% normaliz]],1)*(DATOS_[C.Extra.05])))))))),
0)</f>
        <v>0</v>
      </c>
      <c r="AU71" s="105">
        <f t="array" ref="AU71">IFERROR(
AVERAGE(IF(DATOS_[Sexo]=$B71,IF(DATOS_[[AGRUP. VALOR. PTO.]:[AGRUP. VALOR. PTO.]]=$B69,IF(DATOS_[Check Equiparado]="Sí",IF(DATOS_[Check Periodo Ref.]="Dentro",DATOS_[Tot Extrasalarial Eq],FALSE))))),
0)</f>
        <v>0</v>
      </c>
      <c r="AV71" s="106">
        <f t="array" ref="AV71">IFERROR(
AVERAGE(IF(DATOS_[Sexo]=$B71,IF(DATOS_[[AGRUP. VALOR. PTO.]:[AGRUP. VALOR. PTO.]]=$B69,IF(DATOS_[Check Equiparado]="Sí",IF(DATOS_[Check Periodo Ref.]="Dentro",DATOS_[TOTAL Retrib Eq],FALSE))))),
0)</f>
        <v>0</v>
      </c>
    </row>
    <row r="72" spans="1:48" ht="17.25" thickBot="1" x14ac:dyDescent="0.35">
      <c r="A72" s="53" t="str">
        <f t="shared" ref="A72" si="79">+A73</f>
        <v>[ocultar]</v>
      </c>
      <c r="B72" s="62" t="s">
        <v>279</v>
      </c>
      <c r="C72" s="99"/>
      <c r="D72" s="63"/>
      <c r="E72" s="63"/>
      <c r="F72" s="63"/>
      <c r="G72" s="63"/>
      <c r="H72" s="63"/>
      <c r="I72" s="129" t="str">
        <f t="shared" ref="I72:AV72" si="80">IFERROR((I73-I74)/I73,"")</f>
        <v/>
      </c>
      <c r="J72" s="130" t="str">
        <f t="shared" si="80"/>
        <v/>
      </c>
      <c r="K72" s="131" t="str">
        <f t="shared" si="80"/>
        <v/>
      </c>
      <c r="L72" s="131" t="str">
        <f t="shared" si="80"/>
        <v/>
      </c>
      <c r="M72" s="131" t="str">
        <f t="shared" si="80"/>
        <v/>
      </c>
      <c r="N72" s="132" t="str">
        <f t="shared" si="80"/>
        <v/>
      </c>
      <c r="O72" s="133" t="str">
        <f t="shared" si="80"/>
        <v/>
      </c>
      <c r="P72" s="133" t="str">
        <f t="shared" si="80"/>
        <v/>
      </c>
      <c r="Q72" s="133" t="str">
        <f t="shared" si="80"/>
        <v/>
      </c>
      <c r="R72" s="133" t="str">
        <f t="shared" si="80"/>
        <v/>
      </c>
      <c r="S72" s="133" t="str">
        <f t="shared" si="80"/>
        <v/>
      </c>
      <c r="T72" s="133" t="str">
        <f t="shared" si="80"/>
        <v/>
      </c>
      <c r="U72" s="133" t="str">
        <f t="shared" si="80"/>
        <v/>
      </c>
      <c r="V72" s="133" t="str">
        <f t="shared" si="80"/>
        <v/>
      </c>
      <c r="W72" s="133" t="str">
        <f t="shared" si="80"/>
        <v/>
      </c>
      <c r="X72" s="133" t="str">
        <f t="shared" si="80"/>
        <v/>
      </c>
      <c r="Y72" s="133" t="str">
        <f t="shared" si="80"/>
        <v/>
      </c>
      <c r="Z72" s="132" t="str">
        <f t="shared" si="80"/>
        <v/>
      </c>
      <c r="AA72" s="132" t="str">
        <f t="shared" si="80"/>
        <v/>
      </c>
      <c r="AB72" s="132" t="str">
        <f t="shared" si="80"/>
        <v/>
      </c>
      <c r="AC72" s="132" t="str">
        <f t="shared" si="80"/>
        <v/>
      </c>
      <c r="AD72" s="132" t="str">
        <f t="shared" si="80"/>
        <v/>
      </c>
      <c r="AE72" s="132" t="str">
        <f t="shared" si="80"/>
        <v/>
      </c>
      <c r="AF72" s="132" t="str">
        <f t="shared" si="80"/>
        <v/>
      </c>
      <c r="AG72" s="132" t="str">
        <f t="shared" si="80"/>
        <v/>
      </c>
      <c r="AH72" s="132" t="str">
        <f t="shared" si="80"/>
        <v/>
      </c>
      <c r="AI72" s="132" t="str">
        <f t="shared" si="80"/>
        <v/>
      </c>
      <c r="AJ72" s="132" t="str">
        <f t="shared" si="80"/>
        <v/>
      </c>
      <c r="AK72" s="132" t="str">
        <f t="shared" si="80"/>
        <v/>
      </c>
      <c r="AL72" s="132" t="str">
        <f t="shared" si="80"/>
        <v/>
      </c>
      <c r="AM72" s="132" t="str">
        <f t="shared" si="80"/>
        <v/>
      </c>
      <c r="AN72" s="134" t="str">
        <f t="shared" si="80"/>
        <v/>
      </c>
      <c r="AO72" s="138" t="str">
        <f t="shared" si="80"/>
        <v/>
      </c>
      <c r="AP72" s="135" t="str">
        <f t="shared" si="80"/>
        <v/>
      </c>
      <c r="AQ72" s="135" t="str">
        <f t="shared" si="80"/>
        <v/>
      </c>
      <c r="AR72" s="135" t="str">
        <f t="shared" si="80"/>
        <v/>
      </c>
      <c r="AS72" s="135" t="str">
        <f t="shared" si="80"/>
        <v/>
      </c>
      <c r="AT72" s="135" t="str">
        <f t="shared" si="80"/>
        <v/>
      </c>
      <c r="AU72" s="136" t="str">
        <f t="shared" si="80"/>
        <v/>
      </c>
      <c r="AV72" s="137" t="str">
        <f t="shared" si="80"/>
        <v/>
      </c>
    </row>
    <row r="73" spans="1:48" x14ac:dyDescent="0.3">
      <c r="A73" s="53" t="str">
        <f t="shared" ref="A73" si="81">+IF(C73+C74=0,"[ocultar]","")</f>
        <v>[ocultar]</v>
      </c>
      <c r="B73" s="57" t="s">
        <v>162</v>
      </c>
      <c r="C73" s="56">
        <f t="array" ref="C73">SUM(IF($B73=DATOS_[Sexo],
IF($B72=DATOS_[AGRUP. VALOR. PTO.],
IF("Dentro"=DATOS_[Check Periodo Ref.],
1/(COUNTIFS(DATOS_[Sexo],$B73,DATOS_[AGRUP. VALOR. PTO.],$B72,DATOS_[Check Periodo Ref.],"Dentro",DATOS_[id],DATOS_[id]))))))</f>
        <v>0</v>
      </c>
      <c r="D73" s="58">
        <f>COUNTIFS(DATOS_[AGRUP. VALOR. PTO.],$B72,DATOS_[Sexo],$B73,DATOS_[Check Periodo Ref.],"Dentro")</f>
        <v>0</v>
      </c>
      <c r="E73" s="58">
        <f>COUNTIFS(DATOS_[AGRUP. VALOR. PTO.],$B72,DATOS_[Sexo],$B73,DATOS_[Check Periodo Ref.],"Dentro",DATOS_[Check Nº SC Norm],"Sí")</f>
        <v>0</v>
      </c>
      <c r="F73" s="58">
        <f>COUNTIFS(DATOS_[AGRUP. VALOR. PTO.],$B72,DATOS_[Sexo],$B73,DATOS_[Check Periodo Ref.],"Dentro",DATOS_[Check Nº SC Anualiz],"Sí")</f>
        <v>0</v>
      </c>
      <c r="G73" s="58">
        <f>COUNTIFS(DATOS_[AGRUP. VALOR. PTO.],$B72,DATOS_[Sexo],$B73,DATOS_[Check Periodo Ref.],"Dentro",DATOS_[Check Nº SC Norm y Anualiz],"Sí")</f>
        <v>0</v>
      </c>
      <c r="H73" s="58">
        <f>COUNTIFS(DATOS_[AGRUP. VALOR. PTO.],$B72,DATOS_[Sexo],$B73,DATOS_[Check Periodo Ref.],"Dentro",DATOS_[Check Equiparación],"Sí")</f>
        <v>0</v>
      </c>
      <c r="I73" s="100">
        <f t="array" ref="I73">IFERROR(
AVERAGE(IF(DATOS_[Sexo]=$B73,IF(DATOS_[[AGRUP. VALOR. PTO.]:[AGRUP. VALOR. PTO.]]=$B72,IF(DATOS_[Check Equiparado]="Sí",IF(DATOS_[Check Periodo Ref.]="Dentro",DATOS_[SALARIO BASE Eq],FALSE))))),
0)</f>
        <v>0</v>
      </c>
      <c r="J73" s="101">
        <f t="array" ref="J73">IFERROR(
(AVERAGE((IF(DATOS_[[Sexo]:[Sexo]]=$B73,IF(DATOS_[[AGRUP. VALOR. PTO.]:[AGRUP. VALOR. PTO.]]=$B72,IF(DATOS_[[Check Periodo Ref.]:[Check Periodo Ref.]]="Dentro",IF(DATOS_[[Check Equiparado]:[Check Equiparado]]="Sí",IF(DATOS!AE$5="Sí",(1/DATOS_[[% anualiz]:[% anualiz]]),1)*IF(DATOS!AE$4="Sí",1/DATOS_[[% normaliz]:[% normaliz]],1)*(DATOS_[Conc.Sal.01])))))))),
0)</f>
        <v>0</v>
      </c>
      <c r="K73" s="101">
        <f t="array" ref="K73">IFERROR(
(AVERAGE((IF(DATOS_[[Sexo]:[Sexo]]=$B73,IF(DATOS_[[AGRUP. VALOR. PTO.]:[AGRUP. VALOR. PTO.]]=$B72,IF(DATOS_[[Check Periodo Ref.]:[Check Periodo Ref.]]="Dentro",IF(DATOS_[[Check Equiparado]:[Check Equiparado]]="Sí",IF(DATOS!AF$5="Sí",(1/DATOS_[[% anualiz]:[% anualiz]]),1)*IF(DATOS!AF$4="Sí",1/DATOS_[[% normaliz]:[% normaliz]],1)*(DATOS_[Conc.Sal.02])))))))),
0)</f>
        <v>0</v>
      </c>
      <c r="L73" s="101">
        <f t="array" ref="L73">IFERROR(
(AVERAGE((IF(DATOS_[[Sexo]:[Sexo]]=$B73,IF(DATOS_[[AGRUP. VALOR. PTO.]:[AGRUP. VALOR. PTO.]]=$B72,IF(DATOS_[[Check Periodo Ref.]:[Check Periodo Ref.]]="Dentro",IF(DATOS_[[Check Equiparado]:[Check Equiparado]]="Sí",IF(DATOS!AG$5="Sí",(1/DATOS_[[% anualiz]:[% anualiz]]),1)*IF(DATOS!AG$4="Sí",1/DATOS_[[% normaliz]:[% normaliz]],1)*(DATOS_[Conc.Sal.03])))))))),
0)</f>
        <v>0</v>
      </c>
      <c r="M73" s="101">
        <f t="array" ref="M73">IFERROR(
(AVERAGE((IF(DATOS_[[Sexo]:[Sexo]]=$B73,IF(DATOS_[[AGRUP. VALOR. PTO.]:[AGRUP. VALOR. PTO.]]=$B72,IF(DATOS_[[Check Periodo Ref.]:[Check Periodo Ref.]]="Dentro",IF(DATOS_[[Check Equiparado]:[Check Equiparado]]="Sí",IF(DATOS!AH$5="Sí",(1/DATOS_[[% anualiz]:[% anualiz]]),1)*IF(DATOS!AH$4="Sí",1/DATOS_[[% normaliz]:[% normaliz]],1)*(DATOS_[Conc.Sal.04])))))))),
0)</f>
        <v>0</v>
      </c>
      <c r="N73" s="101">
        <f t="array" ref="N73">IFERROR(
(AVERAGE((IF(DATOS_[[Sexo]:[Sexo]]=$B73,IF(DATOS_[[AGRUP. VALOR. PTO.]:[AGRUP. VALOR. PTO.]]=$B72,IF(DATOS_[[Check Periodo Ref.]:[Check Periodo Ref.]]="Dentro",IF(DATOS_[[Check Equiparado]:[Check Equiparado]]="Sí",IF(DATOS!AI$5="Sí",(1/DATOS_[[% anualiz]:[% anualiz]]),1)*IF(DATOS!AI$4="Sí",1/DATOS_[[% normaliz]:[% normaliz]],1)*(DATOS_[Conc.Sal.05])))))))),
0)</f>
        <v>0</v>
      </c>
      <c r="O73" s="101">
        <f t="array" ref="O73">IFERROR(
(AVERAGE((IF(DATOS_[[Sexo]:[Sexo]]=$B73,IF(DATOS_[[AGRUP. VALOR. PTO.]:[AGRUP. VALOR. PTO.]]=$B72,IF(DATOS_[[Check Periodo Ref.]:[Check Periodo Ref.]]="Dentro",IF(DATOS_[[Check Equiparado]:[Check Equiparado]]="Sí",IF(DATOS!AJ$5="Sí",(1/DATOS_[[% anualiz]:[% anualiz]]),1)*IF(DATOS!AJ$4="Sí",1/DATOS_[[% normaliz]:[% normaliz]],1)*(DATOS_[Conc.Sal.06])))))))),
0)</f>
        <v>0</v>
      </c>
      <c r="P73" s="101">
        <f t="array" ref="P73">IFERROR(
(AVERAGE((IF(DATOS_[[Sexo]:[Sexo]]=$B73,IF(DATOS_[[AGRUP. VALOR. PTO.]:[AGRUP. VALOR. PTO.]]=$B72,IF(DATOS_[[Check Periodo Ref.]:[Check Periodo Ref.]]="Dentro",IF(DATOS_[[Check Equiparado]:[Check Equiparado]]="Sí",IF(DATOS!AK$5="Sí",(1/DATOS_[[% anualiz]:[% anualiz]]),1)*IF(DATOS!AK$4="Sí",1/DATOS_[[% normaliz]:[% normaliz]],1)*(DATOS_[Conc.Sal.07])))))))),
0)</f>
        <v>0</v>
      </c>
      <c r="Q73" s="101">
        <f t="array" ref="Q73">IFERROR(
(AVERAGE((IF(DATOS_[[Sexo]:[Sexo]]=$B73,IF(DATOS_[[AGRUP. VALOR. PTO.]:[AGRUP. VALOR. PTO.]]=$B72,IF(DATOS_[[Check Periodo Ref.]:[Check Periodo Ref.]]="Dentro",IF(DATOS_[[Check Equiparado]:[Check Equiparado]]="Sí",IF(DATOS!AL$5="Sí",(1/DATOS_[[% anualiz]:[% anualiz]]),1)*IF(DATOS!AL$4="Sí",1/DATOS_[[% normaliz]:[% normaliz]],1)*(DATOS_[Conc.Sal.08])))))))),
0)</f>
        <v>0</v>
      </c>
      <c r="R73" s="101">
        <f t="array" ref="R73">IFERROR(
(AVERAGE((IF(DATOS_[[Sexo]:[Sexo]]=$B73,IF(DATOS_[[AGRUP. VALOR. PTO.]:[AGRUP. VALOR. PTO.]]=$B72,IF(DATOS_[[Check Periodo Ref.]:[Check Periodo Ref.]]="Dentro",IF(DATOS_[[Check Equiparado]:[Check Equiparado]]="Sí",IF(DATOS!AM$5="Sí",(1/DATOS_[[% anualiz]:[% anualiz]]),1)*IF(DATOS!AM$4="Sí",1/DATOS_[[% normaliz]:[% normaliz]],1)*(DATOS_[Conc.Sal.09])))))))),
0)</f>
        <v>0</v>
      </c>
      <c r="S73" s="101">
        <f t="array" ref="S73">IFERROR(
(AVERAGE((IF(DATOS_[[Sexo]:[Sexo]]=$B73,IF(DATOS_[[AGRUP. VALOR. PTO.]:[AGRUP. VALOR. PTO.]]=$B72,IF(DATOS_[[Check Periodo Ref.]:[Check Periodo Ref.]]="Dentro",IF(DATOS_[[Check Equiparado]:[Check Equiparado]]="Sí",IF(DATOS!AN$5="Sí",(1/DATOS_[[% anualiz]:[% anualiz]]),1)*IF(DATOS!AN$4="Sí",1/DATOS_[[% normaliz]:[% normaliz]],1)*(DATOS_[Conc.Sal.10])))))))),
0)</f>
        <v>0</v>
      </c>
      <c r="T73" s="101">
        <f t="array" ref="T73">IFERROR(
(AVERAGE((IF(DATOS_[[Sexo]:[Sexo]]=$B73,IF(DATOS_[[AGRUP. VALOR. PTO.]:[AGRUP. VALOR. PTO.]]=$B72,IF(DATOS_[[Check Periodo Ref.]:[Check Periodo Ref.]]="Dentro",IF(DATOS_[[Check Equiparado]:[Check Equiparado]]="Sí",IF(DATOS!AO$5="Sí",(1/DATOS_[[% anualiz]:[% anualiz]]),1)*IF(DATOS!AO$4="Sí",1/DATOS_[[% normaliz]:[% normaliz]],1)*(DATOS_[Conc.Sal.11])))))))),
0)</f>
        <v>0</v>
      </c>
      <c r="U73" s="101">
        <f t="array" ref="U73">IFERROR(
(AVERAGE((IF(DATOS_[[Sexo]:[Sexo]]=$B73,IF(DATOS_[[AGRUP. VALOR. PTO.]:[AGRUP. VALOR. PTO.]]=$B72,IF(DATOS_[[Check Periodo Ref.]:[Check Periodo Ref.]]="Dentro",IF(DATOS_[[Check Equiparado]:[Check Equiparado]]="Sí",IF(DATOS!AP$5="Sí",(1/DATOS_[[% anualiz]:[% anualiz]]),1)*IF(DATOS!AP$4="Sí",1/DATOS_[[% normaliz]:[% normaliz]],1)*(DATOS_[Conc.Sal.12])))))))),
0)</f>
        <v>0</v>
      </c>
      <c r="V73" s="101">
        <f t="array" ref="V73">IFERROR(
(AVERAGE((IF(DATOS_[[Sexo]:[Sexo]]=$B73,IF(DATOS_[[AGRUP. VALOR. PTO.]:[AGRUP. VALOR. PTO.]]=$B72,IF(DATOS_[[Check Periodo Ref.]:[Check Periodo Ref.]]="Dentro",IF(DATOS_[[Check Equiparado]:[Check Equiparado]]="Sí",IF(DATOS!AQ$5="Sí",(1/DATOS_[[% anualiz]:[% anualiz]]),1)*IF(DATOS!AQ$4="Sí",1/DATOS_[[% normaliz]:[% normaliz]],1)*(DATOS_[Conc.Sal.13])))))))),
0)</f>
        <v>0</v>
      </c>
      <c r="W73" s="101">
        <f t="array" ref="W73">IFERROR(
(AVERAGE((IF(DATOS_[[Sexo]:[Sexo]]=$B73,IF(DATOS_[[AGRUP. VALOR. PTO.]:[AGRUP. VALOR. PTO.]]=$B72,IF(DATOS_[[Check Periodo Ref.]:[Check Periodo Ref.]]="Dentro",IF(DATOS_[[Check Equiparado]:[Check Equiparado]]="Sí",IF(DATOS!AR$5="Sí",(1/DATOS_[[% anualiz]:[% anualiz]]),1)*IF(DATOS!AR$4="Sí",1/DATOS_[[% normaliz]:[% normaliz]],1)*(DATOS_[Conc.Sal.14])))))))),
0)</f>
        <v>0</v>
      </c>
      <c r="X73" s="101">
        <f t="array" ref="X73">IFERROR(
(AVERAGE((IF(DATOS_[[Sexo]:[Sexo]]=$B73,IF(DATOS_[[AGRUP. VALOR. PTO.]:[AGRUP. VALOR. PTO.]]=$B72,IF(DATOS_[[Check Periodo Ref.]:[Check Periodo Ref.]]="Dentro",IF(DATOS_[[Check Equiparado]:[Check Equiparado]]="Sí",IF(DATOS!AS$5="Sí",(1/DATOS_[[% anualiz]:[% anualiz]]),1)*IF(DATOS!AS$4="Sí",1/DATOS_[[% normaliz]:[% normaliz]],1)*(DATOS_[Conc.Sal.15])))))))),
0)</f>
        <v>0</v>
      </c>
      <c r="Y73" s="101">
        <f t="array" ref="Y73">IFERROR(
(AVERAGE((IF(DATOS_[[Sexo]:[Sexo]]=$B73,IF(DATOS_[[AGRUP. VALOR. PTO.]:[AGRUP. VALOR. PTO.]]=$B72,IF(DATOS_[[Check Periodo Ref.]:[Check Periodo Ref.]]="Dentro",IF(DATOS_[[Check Equiparado]:[Check Equiparado]]="Sí",IF(DATOS!AT$5="Sí",(1/DATOS_[[% anualiz]:[% anualiz]]),1)*IF(DATOS!AT$4="Sí",1/DATOS_[[% normaliz]:[% normaliz]],1)*(DATOS_[Conc.Sal.16])))))))),
0)</f>
        <v>0</v>
      </c>
      <c r="Z73" s="101">
        <f t="array" ref="Z73">IFERROR(
(AVERAGE((IF(DATOS_[[Sexo]:[Sexo]]=$B73,IF(DATOS_[[AGRUP. VALOR. PTO.]:[AGRUP. VALOR. PTO.]]=$B72,IF(DATOS_[[Check Periodo Ref.]:[Check Periodo Ref.]]="Dentro",IF(DATOS_[[Check Equiparado]:[Check Equiparado]]="Sí",IF(DATOS!AU$5="Sí",(1/DATOS_[[% anualiz]:[% anualiz]]),1)*IF(DATOS!AU$4="Sí",1/DATOS_[[% normaliz]:[% normaliz]],1)*(DATOS_[Conc.Sal.17])))))))),
0)</f>
        <v>0</v>
      </c>
      <c r="AA73" s="101">
        <f t="array" ref="AA73">IFERROR(
(AVERAGE((IF(DATOS_[[Sexo]:[Sexo]]=$B73,IF(DATOS_[[AGRUP. VALOR. PTO.]:[AGRUP. VALOR. PTO.]]=$B72,IF(DATOS_[[Check Periodo Ref.]:[Check Periodo Ref.]]="Dentro",IF(DATOS_[[Check Equiparado]:[Check Equiparado]]="Sí",IF(DATOS!AV$5="Sí",(1/DATOS_[[% anualiz]:[% anualiz]]),1)*IF(DATOS!AV$4="Sí",1/DATOS_[[% normaliz]:[% normaliz]],1)*(DATOS_[Conc.Sal.18])))))))),
0)</f>
        <v>0</v>
      </c>
      <c r="AB73" s="101">
        <f t="array" ref="AB73">IFERROR(
(AVERAGE((IF(DATOS_[[Sexo]:[Sexo]]=$B73,IF(DATOS_[[AGRUP. VALOR. PTO.]:[AGRUP. VALOR. PTO.]]=$B72,IF(DATOS_[[Check Periodo Ref.]:[Check Periodo Ref.]]="Dentro",IF(DATOS_[[Check Equiparado]:[Check Equiparado]]="Sí",IF(DATOS!AW$5="Sí",(1/DATOS_[[% anualiz]:[% anualiz]]),1)*IF(DATOS!AW$4="Sí",1/DATOS_[[% normaliz]:[% normaliz]],1)*(DATOS_[Conc.Sal.19])))))))),
0)</f>
        <v>0</v>
      </c>
      <c r="AC73" s="101">
        <f t="array" ref="AC73">IFERROR(
(AVERAGE((IF(DATOS_[[Sexo]:[Sexo]]=$B73,IF(DATOS_[[AGRUP. VALOR. PTO.]:[AGRUP. VALOR. PTO.]]=$B72,IF(DATOS_[[Check Periodo Ref.]:[Check Periodo Ref.]]="Dentro",IF(DATOS_[[Check Equiparado]:[Check Equiparado]]="Sí",IF(DATOS!AX$5="Sí",(1/DATOS_[[% anualiz]:[% anualiz]]),1)*IF(DATOS!AX$4="Sí",1/DATOS_[[% normaliz]:[% normaliz]],1)*(DATOS_[Conc.Sal.20])))))))),
0)</f>
        <v>0</v>
      </c>
      <c r="AD73" s="101">
        <f t="array" ref="AD73">IFERROR(
(AVERAGE((IF(DATOS_[[Sexo]:[Sexo]]=$B73,IF(DATOS_[[AGRUP. VALOR. PTO.]:[AGRUP. VALOR. PTO.]]=$B72,IF(DATOS_[[Check Periodo Ref.]:[Check Periodo Ref.]]="Dentro",IF(DATOS_[[Check Equiparado]:[Check Equiparado]]="Sí",IF(DATOS!AY$5="Sí",(1/DATOS_[[% anualiz]:[% anualiz]]),1)*IF(DATOS!AY$4="Sí",1/DATOS_[[% normaliz]:[% normaliz]],1)*(DATOS_[Conc.Sal.21])))))))),
0)</f>
        <v>0</v>
      </c>
      <c r="AE73" s="101">
        <f t="array" ref="AE73">IFERROR(
(AVERAGE((IF(DATOS_[[Sexo]:[Sexo]]=$B73,IF(DATOS_[[AGRUP. VALOR. PTO.]:[AGRUP. VALOR. PTO.]]=$B72,IF(DATOS_[[Check Periodo Ref.]:[Check Periodo Ref.]]="Dentro",IF(DATOS_[[Check Equiparado]:[Check Equiparado]]="Sí",IF(DATOS!AZ$5="Sí",(1/DATOS_[[% anualiz]:[% anualiz]]),1)*IF(DATOS!AZ$4="Sí",1/DATOS_[[% normaliz]:[% normaliz]],1)*(DATOS_[Conc.Sal.22])))))))),
0)</f>
        <v>0</v>
      </c>
      <c r="AF73" s="101">
        <f t="array" ref="AF73">IFERROR(
(AVERAGE((IF(DATOS_[[Sexo]:[Sexo]]=$B73,IF(DATOS_[[AGRUP. VALOR. PTO.]:[AGRUP. VALOR. PTO.]]=$B72,IF(DATOS_[[Check Periodo Ref.]:[Check Periodo Ref.]]="Dentro",IF(DATOS_[[Check Equiparado]:[Check Equiparado]]="Sí",IF(DATOS!BA$5="Sí",(1/DATOS_[[% anualiz]:[% anualiz]]),1)*IF(DATOS!BA$4="Sí",1/DATOS_[[% normaliz]:[% normaliz]],1)*(DATOS_[Conc.Sal.23])))))))),
0)</f>
        <v>0</v>
      </c>
      <c r="AG73" s="101">
        <f t="array" ref="AG73">IFERROR(
(AVERAGE((IF(DATOS_[[Sexo]:[Sexo]]=$B73,IF(DATOS_[[AGRUP. VALOR. PTO.]:[AGRUP. VALOR. PTO.]]=$B72,IF(DATOS_[[Check Periodo Ref.]:[Check Periodo Ref.]]="Dentro",IF(DATOS_[[Check Equiparado]:[Check Equiparado]]="Sí",IF(DATOS!BB$5="Sí",(1/DATOS_[[% anualiz]:[% anualiz]]),1)*IF(DATOS!BB$4="Sí",1/DATOS_[[% normaliz]:[% normaliz]],1)*(DATOS_[Conc.Sal.24])))))))),
0)</f>
        <v>0</v>
      </c>
      <c r="AH73" s="101">
        <f t="array" ref="AH73">IFERROR(
(AVERAGE((IF(DATOS_[[Sexo]:[Sexo]]=$B73,IF(DATOS_[[AGRUP. VALOR. PTO.]:[AGRUP. VALOR. PTO.]]=$B72,IF(DATOS_[[Check Periodo Ref.]:[Check Periodo Ref.]]="Dentro",IF(DATOS_[[Check Equiparado]:[Check Equiparado]]="Sí",IF(DATOS!BC$5="Sí",(1/DATOS_[[% anualiz]:[% anualiz]]),1)*IF(DATOS!BC$4="Sí",1/DATOS_[[% normaliz]:[% normaliz]],1)*(DATOS_[Conc.Sal.25])))))))),
0)</f>
        <v>0</v>
      </c>
      <c r="AI73" s="101">
        <f t="array" ref="AI73">IFERROR(
(AVERAGE((IF(DATOS_[[Sexo]:[Sexo]]=$B73,IF(DATOS_[[AGRUP. VALOR. PTO.]:[AGRUP. VALOR. PTO.]]=$B72,IF(DATOS_[[Check Periodo Ref.]:[Check Periodo Ref.]]="Dentro",IF(DATOS_[[Check Equiparado]:[Check Equiparado]]="Sí",IF(DATOS!BD$5="Sí",(1/DATOS_[[% anualiz]:[% anualiz]]),1)*IF(DATOS!BD$4="Sí",1/DATOS_[[% normaliz]:[% normaliz]],1)*(DATOS_[Conc.Sal.26])))))))),
0)</f>
        <v>0</v>
      </c>
      <c r="AJ73" s="101">
        <f t="array" ref="AJ73">IFERROR(
(AVERAGE((IF(DATOS_[[Sexo]:[Sexo]]=$B73,IF(DATOS_[[AGRUP. VALOR. PTO.]:[AGRUP. VALOR. PTO.]]=$B72,IF(DATOS_[[Check Periodo Ref.]:[Check Periodo Ref.]]="Dentro",IF(DATOS_[[Check Equiparado]:[Check Equiparado]]="Sí",IF(DATOS!BE$5="Sí",(1/DATOS_[[% anualiz]:[% anualiz]]),1)*IF(DATOS!BE$4="Sí",1/DATOS_[[% normaliz]:[% normaliz]],1)*(DATOS_[Conc.Sal.27])))))))),
0)</f>
        <v>0</v>
      </c>
      <c r="AK73" s="101">
        <f t="array" ref="AK73">IFERROR(
(AVERAGE((IF(DATOS_[[Sexo]:[Sexo]]=$B73,IF(DATOS_[[AGRUP. VALOR. PTO.]:[AGRUP. VALOR. PTO.]]=$B72,IF(DATOS_[[Check Periodo Ref.]:[Check Periodo Ref.]]="Dentro",IF(DATOS_[[Check Equiparado]:[Check Equiparado]]="Sí",IF(DATOS!BF$5="Sí",(1/DATOS_[[% anualiz]:[% anualiz]]),1)*IF(DATOS!BF$4="Sí",1/DATOS_[[% normaliz]:[% normaliz]],1)*(DATOS_[Conc.Sal.28])))))))),
0)</f>
        <v>0</v>
      </c>
      <c r="AL73" s="101">
        <f t="array" ref="AL73">IFERROR(
(AVERAGE((IF(DATOS_[[Sexo]:[Sexo]]=$B73,IF(DATOS_[[AGRUP. VALOR. PTO.]:[AGRUP. VALOR. PTO.]]=$B72,IF(DATOS_[[Check Periodo Ref.]:[Check Periodo Ref.]]="Dentro",IF(DATOS_[[Check Equiparado]:[Check Equiparado]]="Sí",IF(DATOS!BG$5="Sí",(1/DATOS_[[% anualiz]:[% anualiz]]),1)*IF(DATOS!BG$4="Sí",1/DATOS_[[% normaliz]:[% normaliz]],1)*(DATOS_[Conc.Sal.29])))))))),
0)</f>
        <v>0</v>
      </c>
      <c r="AM73" s="101">
        <f t="array" ref="AM73">IFERROR(
(AVERAGE((IF(DATOS_[[Sexo]:[Sexo]]=$B73,IF(DATOS_[[AGRUP. VALOR. PTO.]:[AGRUP. VALOR. PTO.]]=$B72,IF(DATOS_[[Check Periodo Ref.]:[Check Periodo Ref.]]="Dentro",IF(DATOS_[[Check Equiparado]:[Check Equiparado]]="Sí",IF(DATOS!BH$5="Sí",(1/DATOS_[[% anualiz]:[% anualiz]]),1)*IF(DATOS!BH$4="Sí",1/DATOS_[[% normaliz]:[% normaliz]],1)*(DATOS_[Conc.Sal.30])))))))),
0)</f>
        <v>0</v>
      </c>
      <c r="AN73" s="102">
        <f t="array" ref="AN73">IFERROR(
AVERAGE(IF(DATOS_[Sexo]=$B73,IF(DATOS_[[AGRUP. VALOR. PTO.]:[AGRUP. VALOR. PTO.]]=$B72,IF(DATOS_[Check Equiparado]="Sí",IF(DATOS_[Check Periodo Ref.]="Dentro",DATOS_[Tot COMPL.SAL Eq],FALSE))))),
0)</f>
        <v>0</v>
      </c>
      <c r="AO73" s="103">
        <f t="array" ref="AO73">IFERROR(
AVERAGE(IF(DATOS_[Sexo]=$B73,IF(DATOS_[[AGRUP. VALOR. PTO.]:[AGRUP. VALOR. PTO.]]=$B72,IF(DATOS_[Check Equiparado]="Sí",IF(DATOS_[Check Periodo Ref.]="Dentro",DATOS_[TOTAL SALARIO Eq],FALSE))))),
0)</f>
        <v>0</v>
      </c>
      <c r="AP73" s="104">
        <f t="array" ref="AP73">IFERROR(
(AVERAGE((IF(DATOS_[[Sexo]:[Sexo]]=$B73,IF(DATOS_[[AGRUP. VALOR. PTO.]:[AGRUP. VALOR. PTO.]]=$B72,IF(DATOS_[[Check Periodo Ref.]:[Check Periodo Ref.]]="Dentro",IF(DATOS_[[Check Equiparado]:[Check Equiparado]]="Sí",IF(DATOS!BI$5="Sí",(1/DATOS_[[% anualiz]:[% anualiz]]),1)*IF(DATOS!BI$4="Sí",1/DATOS_[[% normaliz]:[% normaliz]],1)*(DATOS_[C.Extra.01])))))))),
0)</f>
        <v>0</v>
      </c>
      <c r="AQ73" s="104">
        <f t="array" ref="AQ73">IFERROR(
(AVERAGE((IF(DATOS_[[Sexo]:[Sexo]]=$B73,IF(DATOS_[[AGRUP. VALOR. PTO.]:[AGRUP. VALOR. PTO.]]=$B72,IF(DATOS_[[Check Periodo Ref.]:[Check Periodo Ref.]]="Dentro",IF(DATOS_[[Check Equiparado]:[Check Equiparado]]="Sí",IF(DATOS!BJ$5="Sí",(1/DATOS_[[% anualiz]:[% anualiz]]),1)*IF(DATOS!BJ$4="Sí",1/DATOS_[[% normaliz]:[% normaliz]],1)*(DATOS_[C.Extra.02])))))))),
0)</f>
        <v>0</v>
      </c>
      <c r="AR73" s="104">
        <f t="array" ref="AR73">IFERROR(
(AVERAGE((IF(DATOS_[[Sexo]:[Sexo]]=$B73,IF(DATOS_[[AGRUP. VALOR. PTO.]:[AGRUP. VALOR. PTO.]]=$B72,IF(DATOS_[[Check Periodo Ref.]:[Check Periodo Ref.]]="Dentro",IF(DATOS_[[Check Equiparado]:[Check Equiparado]]="Sí",IF(DATOS!BK$5="Sí",(1/DATOS_[[% anualiz]:[% anualiz]]),1)*IF(DATOS!BK$4="Sí",1/DATOS_[[% normaliz]:[% normaliz]],1)*(DATOS_[C.Extra.03])))))))),
0)</f>
        <v>0</v>
      </c>
      <c r="AS73" s="104">
        <f t="array" ref="AS73">IFERROR(
(AVERAGE((IF(DATOS_[[Sexo]:[Sexo]]=$B73,IF(DATOS_[[AGRUP. VALOR. PTO.]:[AGRUP. VALOR. PTO.]]=$B72,IF(DATOS_[[Check Periodo Ref.]:[Check Periodo Ref.]]="Dentro",IF(DATOS_[[Check Equiparado]:[Check Equiparado]]="Sí",IF(DATOS!BL$5="Sí",(1/DATOS_[[% anualiz]:[% anualiz]]),1)*IF(DATOS!BL$4="Sí",1/DATOS_[[% normaliz]:[% normaliz]],1)*(DATOS_[C.Extra.04])))))))),
0)</f>
        <v>0</v>
      </c>
      <c r="AT73" s="104">
        <f t="array" ref="AT73">IFERROR(
(AVERAGE((IF(DATOS_[[Sexo]:[Sexo]]=$B73,IF(DATOS_[[AGRUP. VALOR. PTO.]:[AGRUP. VALOR. PTO.]]=$B72,IF(DATOS_[[Check Periodo Ref.]:[Check Periodo Ref.]]="Dentro",IF(DATOS_[[Check Equiparado]:[Check Equiparado]]="Sí",IF(DATOS!BM$5="Sí",(1/DATOS_[[% anualiz]:[% anualiz]]),1)*IF(DATOS!BM$4="Sí",1/DATOS_[[% normaliz]:[% normaliz]],1)*(DATOS_[C.Extra.05])))))))),
0)</f>
        <v>0</v>
      </c>
      <c r="AU73" s="105">
        <f t="array" ref="AU73">IFERROR(
AVERAGE(IF(DATOS_[Sexo]=$B73,IF(DATOS_[[AGRUP. VALOR. PTO.]:[AGRUP. VALOR. PTO.]]=$B72,IF(DATOS_[Check Equiparado]="Sí",IF(DATOS_[Check Periodo Ref.]="Dentro",DATOS_[Tot Extrasalarial Eq],FALSE))))),
0)</f>
        <v>0</v>
      </c>
      <c r="AV73" s="106">
        <f t="array" ref="AV73">IFERROR(
AVERAGE(IF(DATOS_[Sexo]=$B73,IF(DATOS_[[AGRUP. VALOR. PTO.]:[AGRUP. VALOR. PTO.]]=$B72,IF(DATOS_[Check Equiparado]="Sí",IF(DATOS_[Check Periodo Ref.]="Dentro",DATOS_[TOTAL Retrib Eq],FALSE))))),
0)</f>
        <v>0</v>
      </c>
    </row>
    <row r="74" spans="1:48" x14ac:dyDescent="0.3">
      <c r="A74" s="53" t="str">
        <f t="shared" ref="A74" si="82">+A73</f>
        <v>[ocultar]</v>
      </c>
      <c r="B74" s="57" t="s">
        <v>163</v>
      </c>
      <c r="C74" s="56">
        <f t="array" ref="C74">SUM(IF($B74=DATOS_[Sexo],
IF($B72=DATOS_[AGRUP. VALOR. PTO.],
IF("Dentro"=DATOS_[Check Periodo Ref.],
1/(COUNTIFS(DATOS_[Sexo],$B74,DATOS_[AGRUP. VALOR. PTO.],$B72,DATOS_[Check Periodo Ref.],"Dentro",DATOS_[id],DATOS_[id]))))))</f>
        <v>0</v>
      </c>
      <c r="D74" s="58">
        <f>COUNTIFS(DATOS_[AGRUP. VALOR. PTO.],$B72,DATOS_[Sexo],$B74,DATOS_[Check Periodo Ref.],"Dentro")</f>
        <v>0</v>
      </c>
      <c r="E74" s="58">
        <f>COUNTIFS(DATOS_[AGRUP. VALOR. PTO.],$B72,DATOS_[Sexo],$B74,DATOS_[Check Periodo Ref.],"Dentro",DATOS_[Check Nº SC Norm],"Sí")</f>
        <v>0</v>
      </c>
      <c r="F74" s="58">
        <f>COUNTIFS(DATOS_[AGRUP. VALOR. PTO.],$B72,DATOS_[Sexo],$B74,DATOS_[Check Periodo Ref.],"Dentro",DATOS_[Check Nº SC Anualiz],"Sí")</f>
        <v>0</v>
      </c>
      <c r="G74" s="58">
        <f>COUNTIFS(DATOS_[AGRUP. VALOR. PTO.],$B72,DATOS_[Sexo],$B74,DATOS_[Check Periodo Ref.],"Dentro",DATOS_[Check Nº SC Norm y Anualiz],"Sí")</f>
        <v>0</v>
      </c>
      <c r="H74" s="58">
        <f>COUNTIFS(DATOS_[AGRUP. VALOR. PTO.],$B72,DATOS_[Sexo],$B74,DATOS_[Check Periodo Ref.],"Dentro",DATOS_[Check Equiparación],"Sí")</f>
        <v>0</v>
      </c>
      <c r="I74" s="100" cm="1">
        <f t="array" ref="I74">IFERROR(
AVERAGE(IF(DATOS_[Sexo]=$B74,IF(DATOS_[[AGRUP. VALOR. PTO.]:[AGRUP. VALOR. PTO.]]=$B72,IF(DATOS_[Check Equiparado]="Sí",IF(DATOS_[Check Periodo Ref.]="Dentro",DATOS_[SALARIO BASE Eq],FALSE))))),
0)</f>
        <v>0</v>
      </c>
      <c r="J74" s="101">
        <f t="array" ref="J74">IFERROR(
(AVERAGE((IF(DATOS_[[Sexo]:[Sexo]]=$B74,IF(DATOS_[[AGRUP. VALOR. PTO.]:[AGRUP. VALOR. PTO.]]=$B72,IF(DATOS_[[Check Periodo Ref.]:[Check Periodo Ref.]]="Dentro",IF(DATOS_[[Check Equiparado]:[Check Equiparado]]="Sí",IF(DATOS!AE$5="Sí",(1/DATOS_[[% anualiz]:[% anualiz]]),1)*IF(DATOS!AE$4="Sí",1/DATOS_[[% normaliz]:[% normaliz]],1)*(DATOS_[Conc.Sal.01])))))))),
0)</f>
        <v>0</v>
      </c>
      <c r="K74" s="101">
        <f t="array" ref="K74">IFERROR(
(AVERAGE((IF(DATOS_[[Sexo]:[Sexo]]=$B74,IF(DATOS_[[AGRUP. VALOR. PTO.]:[AGRUP. VALOR. PTO.]]=$B72,IF(DATOS_[[Check Periodo Ref.]:[Check Periodo Ref.]]="Dentro",IF(DATOS_[[Check Equiparado]:[Check Equiparado]]="Sí",IF(DATOS!AF$5="Sí",(1/DATOS_[[% anualiz]:[% anualiz]]),1)*IF(DATOS!AF$4="Sí",1/DATOS_[[% normaliz]:[% normaliz]],1)*(DATOS_[Conc.Sal.02])))))))),
0)</f>
        <v>0</v>
      </c>
      <c r="L74" s="101">
        <f t="array" ref="L74">IFERROR(
(AVERAGE((IF(DATOS_[[Sexo]:[Sexo]]=$B74,IF(DATOS_[[AGRUP. VALOR. PTO.]:[AGRUP. VALOR. PTO.]]=$B72,IF(DATOS_[[Check Periodo Ref.]:[Check Periodo Ref.]]="Dentro",IF(DATOS_[[Check Equiparado]:[Check Equiparado]]="Sí",IF(DATOS!AG$5="Sí",(1/DATOS_[[% anualiz]:[% anualiz]]),1)*IF(DATOS!AG$4="Sí",1/DATOS_[[% normaliz]:[% normaliz]],1)*(DATOS_[Conc.Sal.03])))))))),
0)</f>
        <v>0</v>
      </c>
      <c r="M74" s="101">
        <f t="array" ref="M74">IFERROR(
(AVERAGE((IF(DATOS_[[Sexo]:[Sexo]]=$B74,IF(DATOS_[[AGRUP. VALOR. PTO.]:[AGRUP. VALOR. PTO.]]=$B72,IF(DATOS_[[Check Periodo Ref.]:[Check Periodo Ref.]]="Dentro",IF(DATOS_[[Check Equiparado]:[Check Equiparado]]="Sí",IF(DATOS!AH$5="Sí",(1/DATOS_[[% anualiz]:[% anualiz]]),1)*IF(DATOS!AH$4="Sí",1/DATOS_[[% normaliz]:[% normaliz]],1)*(DATOS_[Conc.Sal.04])))))))),
0)</f>
        <v>0</v>
      </c>
      <c r="N74" s="101">
        <f t="array" ref="N74">IFERROR(
(AVERAGE((IF(DATOS_[[Sexo]:[Sexo]]=$B74,IF(DATOS_[[AGRUP. VALOR. PTO.]:[AGRUP. VALOR. PTO.]]=$B72,IF(DATOS_[[Check Periodo Ref.]:[Check Periodo Ref.]]="Dentro",IF(DATOS_[[Check Equiparado]:[Check Equiparado]]="Sí",IF(DATOS!AI$5="Sí",(1/DATOS_[[% anualiz]:[% anualiz]]),1)*IF(DATOS!AI$4="Sí",1/DATOS_[[% normaliz]:[% normaliz]],1)*(DATOS_[Conc.Sal.05])))))))),
0)</f>
        <v>0</v>
      </c>
      <c r="O74" s="101">
        <f t="array" ref="O74">IFERROR(
(AVERAGE((IF(DATOS_[[Sexo]:[Sexo]]=$B74,IF(DATOS_[[AGRUP. VALOR. PTO.]:[AGRUP. VALOR. PTO.]]=$B72,IF(DATOS_[[Check Periodo Ref.]:[Check Periodo Ref.]]="Dentro",IF(DATOS_[[Check Equiparado]:[Check Equiparado]]="Sí",IF(DATOS!AJ$5="Sí",(1/DATOS_[[% anualiz]:[% anualiz]]),1)*IF(DATOS!AJ$4="Sí",1/DATOS_[[% normaliz]:[% normaliz]],1)*(DATOS_[Conc.Sal.06])))))))),
0)</f>
        <v>0</v>
      </c>
      <c r="P74" s="101">
        <f t="array" ref="P74">IFERROR(
(AVERAGE((IF(DATOS_[[Sexo]:[Sexo]]=$B74,IF(DATOS_[[AGRUP. VALOR. PTO.]:[AGRUP. VALOR. PTO.]]=$B72,IF(DATOS_[[Check Periodo Ref.]:[Check Periodo Ref.]]="Dentro",IF(DATOS_[[Check Equiparado]:[Check Equiparado]]="Sí",IF(DATOS!AK$5="Sí",(1/DATOS_[[% anualiz]:[% anualiz]]),1)*IF(DATOS!AK$4="Sí",1/DATOS_[[% normaliz]:[% normaliz]],1)*(DATOS_[Conc.Sal.07])))))))),
0)</f>
        <v>0</v>
      </c>
      <c r="Q74" s="101">
        <f t="array" ref="Q74">IFERROR(
(AVERAGE((IF(DATOS_[[Sexo]:[Sexo]]=$B74,IF(DATOS_[[AGRUP. VALOR. PTO.]:[AGRUP. VALOR. PTO.]]=$B72,IF(DATOS_[[Check Periodo Ref.]:[Check Periodo Ref.]]="Dentro",IF(DATOS_[[Check Equiparado]:[Check Equiparado]]="Sí",IF(DATOS!AL$5="Sí",(1/DATOS_[[% anualiz]:[% anualiz]]),1)*IF(DATOS!AL$4="Sí",1/DATOS_[[% normaliz]:[% normaliz]],1)*(DATOS_[Conc.Sal.08])))))))),
0)</f>
        <v>0</v>
      </c>
      <c r="R74" s="101">
        <f t="array" ref="R74">IFERROR(
(AVERAGE((IF(DATOS_[[Sexo]:[Sexo]]=$B74,IF(DATOS_[[AGRUP. VALOR. PTO.]:[AGRUP. VALOR. PTO.]]=$B72,IF(DATOS_[[Check Periodo Ref.]:[Check Periodo Ref.]]="Dentro",IF(DATOS_[[Check Equiparado]:[Check Equiparado]]="Sí",IF(DATOS!AM$5="Sí",(1/DATOS_[[% anualiz]:[% anualiz]]),1)*IF(DATOS!AM$4="Sí",1/DATOS_[[% normaliz]:[% normaliz]],1)*(DATOS_[Conc.Sal.09])))))))),
0)</f>
        <v>0</v>
      </c>
      <c r="S74" s="101">
        <f t="array" ref="S74">IFERROR(
(AVERAGE((IF(DATOS_[[Sexo]:[Sexo]]=$B74,IF(DATOS_[[AGRUP. VALOR. PTO.]:[AGRUP. VALOR. PTO.]]=$B72,IF(DATOS_[[Check Periodo Ref.]:[Check Periodo Ref.]]="Dentro",IF(DATOS_[[Check Equiparado]:[Check Equiparado]]="Sí",IF(DATOS!AN$5="Sí",(1/DATOS_[[% anualiz]:[% anualiz]]),1)*IF(DATOS!AN$4="Sí",1/DATOS_[[% normaliz]:[% normaliz]],1)*(DATOS_[Conc.Sal.10])))))))),
0)</f>
        <v>0</v>
      </c>
      <c r="T74" s="101">
        <f t="array" ref="T74">IFERROR(
(AVERAGE((IF(DATOS_[[Sexo]:[Sexo]]=$B74,IF(DATOS_[[AGRUP. VALOR. PTO.]:[AGRUP. VALOR. PTO.]]=$B72,IF(DATOS_[[Check Periodo Ref.]:[Check Periodo Ref.]]="Dentro",IF(DATOS_[[Check Equiparado]:[Check Equiparado]]="Sí",IF(DATOS!AO$5="Sí",(1/DATOS_[[% anualiz]:[% anualiz]]),1)*IF(DATOS!AO$4="Sí",1/DATOS_[[% normaliz]:[% normaliz]],1)*(DATOS_[Conc.Sal.11])))))))),
0)</f>
        <v>0</v>
      </c>
      <c r="U74" s="101">
        <f t="array" ref="U74">IFERROR(
(AVERAGE((IF(DATOS_[[Sexo]:[Sexo]]=$B74,IF(DATOS_[[AGRUP. VALOR. PTO.]:[AGRUP. VALOR. PTO.]]=$B72,IF(DATOS_[[Check Periodo Ref.]:[Check Periodo Ref.]]="Dentro",IF(DATOS_[[Check Equiparado]:[Check Equiparado]]="Sí",IF(DATOS!AP$5="Sí",(1/DATOS_[[% anualiz]:[% anualiz]]),1)*IF(DATOS!AP$4="Sí",1/DATOS_[[% normaliz]:[% normaliz]],1)*(DATOS_[Conc.Sal.12])))))))),
0)</f>
        <v>0</v>
      </c>
      <c r="V74" s="101">
        <f t="array" ref="V74">IFERROR(
(AVERAGE((IF(DATOS_[[Sexo]:[Sexo]]=$B74,IF(DATOS_[[AGRUP. VALOR. PTO.]:[AGRUP. VALOR. PTO.]]=$B72,IF(DATOS_[[Check Periodo Ref.]:[Check Periodo Ref.]]="Dentro",IF(DATOS_[[Check Equiparado]:[Check Equiparado]]="Sí",IF(DATOS!AQ$5="Sí",(1/DATOS_[[% anualiz]:[% anualiz]]),1)*IF(DATOS!AQ$4="Sí",1/DATOS_[[% normaliz]:[% normaliz]],1)*(DATOS_[Conc.Sal.13])))))))),
0)</f>
        <v>0</v>
      </c>
      <c r="W74" s="101">
        <f t="array" ref="W74">IFERROR(
(AVERAGE((IF(DATOS_[[Sexo]:[Sexo]]=$B74,IF(DATOS_[[AGRUP. VALOR. PTO.]:[AGRUP. VALOR. PTO.]]=$B72,IF(DATOS_[[Check Periodo Ref.]:[Check Periodo Ref.]]="Dentro",IF(DATOS_[[Check Equiparado]:[Check Equiparado]]="Sí",IF(DATOS!AR$5="Sí",(1/DATOS_[[% anualiz]:[% anualiz]]),1)*IF(DATOS!AR$4="Sí",1/DATOS_[[% normaliz]:[% normaliz]],1)*(DATOS_[Conc.Sal.14])))))))),
0)</f>
        <v>0</v>
      </c>
      <c r="X74" s="101">
        <f t="array" ref="X74">IFERROR(
(AVERAGE((IF(DATOS_[[Sexo]:[Sexo]]=$B74,IF(DATOS_[[AGRUP. VALOR. PTO.]:[AGRUP. VALOR. PTO.]]=$B72,IF(DATOS_[[Check Periodo Ref.]:[Check Periodo Ref.]]="Dentro",IF(DATOS_[[Check Equiparado]:[Check Equiparado]]="Sí",IF(DATOS!AS$5="Sí",(1/DATOS_[[% anualiz]:[% anualiz]]),1)*IF(DATOS!AS$4="Sí",1/DATOS_[[% normaliz]:[% normaliz]],1)*(DATOS_[Conc.Sal.15])))))))),
0)</f>
        <v>0</v>
      </c>
      <c r="Y74" s="101">
        <f t="array" ref="Y74">IFERROR(
(AVERAGE((IF(DATOS_[[Sexo]:[Sexo]]=$B74,IF(DATOS_[[AGRUP. VALOR. PTO.]:[AGRUP. VALOR. PTO.]]=$B72,IF(DATOS_[[Check Periodo Ref.]:[Check Periodo Ref.]]="Dentro",IF(DATOS_[[Check Equiparado]:[Check Equiparado]]="Sí",IF(DATOS!AT$5="Sí",(1/DATOS_[[% anualiz]:[% anualiz]]),1)*IF(DATOS!AT$4="Sí",1/DATOS_[[% normaliz]:[% normaliz]],1)*(DATOS_[Conc.Sal.16])))))))),
0)</f>
        <v>0</v>
      </c>
      <c r="Z74" s="101">
        <f t="array" ref="Z74">IFERROR(
(AVERAGE((IF(DATOS_[[Sexo]:[Sexo]]=$B74,IF(DATOS_[[AGRUP. VALOR. PTO.]:[AGRUP. VALOR. PTO.]]=$B72,IF(DATOS_[[Check Periodo Ref.]:[Check Periodo Ref.]]="Dentro",IF(DATOS_[[Check Equiparado]:[Check Equiparado]]="Sí",IF(DATOS!AU$5="Sí",(1/DATOS_[[% anualiz]:[% anualiz]]),1)*IF(DATOS!AU$4="Sí",1/DATOS_[[% normaliz]:[% normaliz]],1)*(DATOS_[Conc.Sal.17])))))))),
0)</f>
        <v>0</v>
      </c>
      <c r="AA74" s="101">
        <f t="array" ref="AA74">IFERROR(
(AVERAGE((IF(DATOS_[[Sexo]:[Sexo]]=$B74,IF(DATOS_[[AGRUP. VALOR. PTO.]:[AGRUP. VALOR. PTO.]]=$B72,IF(DATOS_[[Check Periodo Ref.]:[Check Periodo Ref.]]="Dentro",IF(DATOS_[[Check Equiparado]:[Check Equiparado]]="Sí",IF(DATOS!AV$5="Sí",(1/DATOS_[[% anualiz]:[% anualiz]]),1)*IF(DATOS!AV$4="Sí",1/DATOS_[[% normaliz]:[% normaliz]],1)*(DATOS_[Conc.Sal.18])))))))),
0)</f>
        <v>0</v>
      </c>
      <c r="AB74" s="101">
        <f t="array" ref="AB74">IFERROR(
(AVERAGE((IF(DATOS_[[Sexo]:[Sexo]]=$B74,IF(DATOS_[[AGRUP. VALOR. PTO.]:[AGRUP. VALOR. PTO.]]=$B72,IF(DATOS_[[Check Periodo Ref.]:[Check Periodo Ref.]]="Dentro",IF(DATOS_[[Check Equiparado]:[Check Equiparado]]="Sí",IF(DATOS!AW$5="Sí",(1/DATOS_[[% anualiz]:[% anualiz]]),1)*IF(DATOS!AW$4="Sí",1/DATOS_[[% normaliz]:[% normaliz]],1)*(DATOS_[Conc.Sal.19])))))))),
0)</f>
        <v>0</v>
      </c>
      <c r="AC74" s="101">
        <f t="array" ref="AC74">IFERROR(
(AVERAGE((IF(DATOS_[[Sexo]:[Sexo]]=$B74,IF(DATOS_[[AGRUP. VALOR. PTO.]:[AGRUP. VALOR. PTO.]]=$B72,IF(DATOS_[[Check Periodo Ref.]:[Check Periodo Ref.]]="Dentro",IF(DATOS_[[Check Equiparado]:[Check Equiparado]]="Sí",IF(DATOS!AX$5="Sí",(1/DATOS_[[% anualiz]:[% anualiz]]),1)*IF(DATOS!AX$4="Sí",1/DATOS_[[% normaliz]:[% normaliz]],1)*(DATOS_[Conc.Sal.20])))))))),
0)</f>
        <v>0</v>
      </c>
      <c r="AD74" s="101">
        <f t="array" ref="AD74">IFERROR(
(AVERAGE((IF(DATOS_[[Sexo]:[Sexo]]=$B74,IF(DATOS_[[AGRUP. VALOR. PTO.]:[AGRUP. VALOR. PTO.]]=$B72,IF(DATOS_[[Check Periodo Ref.]:[Check Periodo Ref.]]="Dentro",IF(DATOS_[[Check Equiparado]:[Check Equiparado]]="Sí",IF(DATOS!AY$5="Sí",(1/DATOS_[[% anualiz]:[% anualiz]]),1)*IF(DATOS!AY$4="Sí",1/DATOS_[[% normaliz]:[% normaliz]],1)*(DATOS_[Conc.Sal.21])))))))),
0)</f>
        <v>0</v>
      </c>
      <c r="AE74" s="101">
        <f t="array" ref="AE74">IFERROR(
(AVERAGE((IF(DATOS_[[Sexo]:[Sexo]]=$B74,IF(DATOS_[[AGRUP. VALOR. PTO.]:[AGRUP. VALOR. PTO.]]=$B72,IF(DATOS_[[Check Periodo Ref.]:[Check Periodo Ref.]]="Dentro",IF(DATOS_[[Check Equiparado]:[Check Equiparado]]="Sí",IF(DATOS!AZ$5="Sí",(1/DATOS_[[% anualiz]:[% anualiz]]),1)*IF(DATOS!AZ$4="Sí",1/DATOS_[[% normaliz]:[% normaliz]],1)*(DATOS_[Conc.Sal.22])))))))),
0)</f>
        <v>0</v>
      </c>
      <c r="AF74" s="101">
        <f t="array" ref="AF74">IFERROR(
(AVERAGE((IF(DATOS_[[Sexo]:[Sexo]]=$B74,IF(DATOS_[[AGRUP. VALOR. PTO.]:[AGRUP. VALOR. PTO.]]=$B72,IF(DATOS_[[Check Periodo Ref.]:[Check Periodo Ref.]]="Dentro",IF(DATOS_[[Check Equiparado]:[Check Equiparado]]="Sí",IF(DATOS!BA$5="Sí",(1/DATOS_[[% anualiz]:[% anualiz]]),1)*IF(DATOS!BA$4="Sí",1/DATOS_[[% normaliz]:[% normaliz]],1)*(DATOS_[Conc.Sal.23])))))))),
0)</f>
        <v>0</v>
      </c>
      <c r="AG74" s="101">
        <f t="array" ref="AG74">IFERROR(
(AVERAGE((IF(DATOS_[[Sexo]:[Sexo]]=$B74,IF(DATOS_[[AGRUP. VALOR. PTO.]:[AGRUP. VALOR. PTO.]]=$B72,IF(DATOS_[[Check Periodo Ref.]:[Check Periodo Ref.]]="Dentro",IF(DATOS_[[Check Equiparado]:[Check Equiparado]]="Sí",IF(DATOS!BB$5="Sí",(1/DATOS_[[% anualiz]:[% anualiz]]),1)*IF(DATOS!BB$4="Sí",1/DATOS_[[% normaliz]:[% normaliz]],1)*(DATOS_[Conc.Sal.24])))))))),
0)</f>
        <v>0</v>
      </c>
      <c r="AH74" s="101">
        <f t="array" ref="AH74">IFERROR(
(AVERAGE((IF(DATOS_[[Sexo]:[Sexo]]=$B74,IF(DATOS_[[AGRUP. VALOR. PTO.]:[AGRUP. VALOR. PTO.]]=$B72,IF(DATOS_[[Check Periodo Ref.]:[Check Periodo Ref.]]="Dentro",IF(DATOS_[[Check Equiparado]:[Check Equiparado]]="Sí",IF(DATOS!BC$5="Sí",(1/DATOS_[[% anualiz]:[% anualiz]]),1)*IF(DATOS!BC$4="Sí",1/DATOS_[[% normaliz]:[% normaliz]],1)*(DATOS_[Conc.Sal.25])))))))),
0)</f>
        <v>0</v>
      </c>
      <c r="AI74" s="101">
        <f t="array" ref="AI74">IFERROR(
(AVERAGE((IF(DATOS_[[Sexo]:[Sexo]]=$B74,IF(DATOS_[[AGRUP. VALOR. PTO.]:[AGRUP. VALOR. PTO.]]=$B72,IF(DATOS_[[Check Periodo Ref.]:[Check Periodo Ref.]]="Dentro",IF(DATOS_[[Check Equiparado]:[Check Equiparado]]="Sí",IF(DATOS!BD$5="Sí",(1/DATOS_[[% anualiz]:[% anualiz]]),1)*IF(DATOS!BD$4="Sí",1/DATOS_[[% normaliz]:[% normaliz]],1)*(DATOS_[Conc.Sal.26])))))))),
0)</f>
        <v>0</v>
      </c>
      <c r="AJ74" s="101">
        <f t="array" ref="AJ74">IFERROR(
(AVERAGE((IF(DATOS_[[Sexo]:[Sexo]]=$B74,IF(DATOS_[[AGRUP. VALOR. PTO.]:[AGRUP. VALOR. PTO.]]=$B72,IF(DATOS_[[Check Periodo Ref.]:[Check Periodo Ref.]]="Dentro",IF(DATOS_[[Check Equiparado]:[Check Equiparado]]="Sí",IF(DATOS!BE$5="Sí",(1/DATOS_[[% anualiz]:[% anualiz]]),1)*IF(DATOS!BE$4="Sí",1/DATOS_[[% normaliz]:[% normaliz]],1)*(DATOS_[Conc.Sal.27])))))))),
0)</f>
        <v>0</v>
      </c>
      <c r="AK74" s="101">
        <f t="array" ref="AK74">IFERROR(
(AVERAGE((IF(DATOS_[[Sexo]:[Sexo]]=$B74,IF(DATOS_[[AGRUP. VALOR. PTO.]:[AGRUP. VALOR. PTO.]]=$B72,IF(DATOS_[[Check Periodo Ref.]:[Check Periodo Ref.]]="Dentro",IF(DATOS_[[Check Equiparado]:[Check Equiparado]]="Sí",IF(DATOS!BF$5="Sí",(1/DATOS_[[% anualiz]:[% anualiz]]),1)*IF(DATOS!BF$4="Sí",1/DATOS_[[% normaliz]:[% normaliz]],1)*(DATOS_[Conc.Sal.28])))))))),
0)</f>
        <v>0</v>
      </c>
      <c r="AL74" s="101">
        <f t="array" ref="AL74">IFERROR(
(AVERAGE((IF(DATOS_[[Sexo]:[Sexo]]=$B74,IF(DATOS_[[AGRUP. VALOR. PTO.]:[AGRUP. VALOR. PTO.]]=$B72,IF(DATOS_[[Check Periodo Ref.]:[Check Periodo Ref.]]="Dentro",IF(DATOS_[[Check Equiparado]:[Check Equiparado]]="Sí",IF(DATOS!BG$5="Sí",(1/DATOS_[[% anualiz]:[% anualiz]]),1)*IF(DATOS!BG$4="Sí",1/DATOS_[[% normaliz]:[% normaliz]],1)*(DATOS_[Conc.Sal.29])))))))),
0)</f>
        <v>0</v>
      </c>
      <c r="AM74" s="101">
        <f t="array" ref="AM74">IFERROR(
(AVERAGE((IF(DATOS_[[Sexo]:[Sexo]]=$B74,IF(DATOS_[[AGRUP. VALOR. PTO.]:[AGRUP. VALOR. PTO.]]=$B72,IF(DATOS_[[Check Periodo Ref.]:[Check Periodo Ref.]]="Dentro",IF(DATOS_[[Check Equiparado]:[Check Equiparado]]="Sí",IF(DATOS!BH$5="Sí",(1/DATOS_[[% anualiz]:[% anualiz]]),1)*IF(DATOS!BH$4="Sí",1/DATOS_[[% normaliz]:[% normaliz]],1)*(DATOS_[Conc.Sal.30])))))))),
0)</f>
        <v>0</v>
      </c>
      <c r="AN74" s="102">
        <f t="array" ref="AN74">IFERROR(
AVERAGE(IF(DATOS_[Sexo]=$B74,IF(DATOS_[[AGRUP. VALOR. PTO.]:[AGRUP. VALOR. PTO.]]=$B72,IF(DATOS_[Check Equiparado]="Sí",IF(DATOS_[Check Periodo Ref.]="Dentro",DATOS_[Tot COMPL.SAL Eq],FALSE))))),
0)</f>
        <v>0</v>
      </c>
      <c r="AO74" s="103">
        <f t="array" ref="AO74">IFERROR(
AVERAGE(IF(DATOS_[Sexo]=$B74,IF(DATOS_[[AGRUP. VALOR. PTO.]:[AGRUP. VALOR. PTO.]]=$B72,IF(DATOS_[Check Equiparado]="Sí",IF(DATOS_[Check Periodo Ref.]="Dentro",DATOS_[TOTAL SALARIO Eq],FALSE))))),
0)</f>
        <v>0</v>
      </c>
      <c r="AP74" s="104">
        <f t="array" ref="AP74">IFERROR(
(AVERAGE((IF(DATOS_[[Sexo]:[Sexo]]=$B74,IF(DATOS_[[AGRUP. VALOR. PTO.]:[AGRUP. VALOR. PTO.]]=$B72,IF(DATOS_[[Check Periodo Ref.]:[Check Periodo Ref.]]="Dentro",IF(DATOS_[[Check Equiparado]:[Check Equiparado]]="Sí",IF(DATOS!BI$5="Sí",(1/DATOS_[[% anualiz]:[% anualiz]]),1)*IF(DATOS!BI$4="Sí",1/DATOS_[[% normaliz]:[% normaliz]],1)*(DATOS_[C.Extra.01])))))))),
0)</f>
        <v>0</v>
      </c>
      <c r="AQ74" s="104">
        <f t="array" ref="AQ74">IFERROR(
(AVERAGE((IF(DATOS_[[Sexo]:[Sexo]]=$B74,IF(DATOS_[[AGRUP. VALOR. PTO.]:[AGRUP. VALOR. PTO.]]=$B72,IF(DATOS_[[Check Periodo Ref.]:[Check Periodo Ref.]]="Dentro",IF(DATOS_[[Check Equiparado]:[Check Equiparado]]="Sí",IF(DATOS!BJ$5="Sí",(1/DATOS_[[% anualiz]:[% anualiz]]),1)*IF(DATOS!BJ$4="Sí",1/DATOS_[[% normaliz]:[% normaliz]],1)*(DATOS_[C.Extra.02])))))))),
0)</f>
        <v>0</v>
      </c>
      <c r="AR74" s="104">
        <f t="array" ref="AR74">IFERROR(
(AVERAGE((IF(DATOS_[[Sexo]:[Sexo]]=$B74,IF(DATOS_[[AGRUP. VALOR. PTO.]:[AGRUP. VALOR. PTO.]]=$B72,IF(DATOS_[[Check Periodo Ref.]:[Check Periodo Ref.]]="Dentro",IF(DATOS_[[Check Equiparado]:[Check Equiparado]]="Sí",IF(DATOS!BK$5="Sí",(1/DATOS_[[% anualiz]:[% anualiz]]),1)*IF(DATOS!BK$4="Sí",1/DATOS_[[% normaliz]:[% normaliz]],1)*(DATOS_[C.Extra.03])))))))),
0)</f>
        <v>0</v>
      </c>
      <c r="AS74" s="104">
        <f t="array" ref="AS74">IFERROR(
(AVERAGE((IF(DATOS_[[Sexo]:[Sexo]]=$B74,IF(DATOS_[[AGRUP. VALOR. PTO.]:[AGRUP. VALOR. PTO.]]=$B72,IF(DATOS_[[Check Periodo Ref.]:[Check Periodo Ref.]]="Dentro",IF(DATOS_[[Check Equiparado]:[Check Equiparado]]="Sí",IF(DATOS!BL$5="Sí",(1/DATOS_[[% anualiz]:[% anualiz]]),1)*IF(DATOS!BL$4="Sí",1/DATOS_[[% normaliz]:[% normaliz]],1)*(DATOS_[C.Extra.04])))))))),
0)</f>
        <v>0</v>
      </c>
      <c r="AT74" s="104">
        <f t="array" ref="AT74">IFERROR(
(AVERAGE((IF(DATOS_[[Sexo]:[Sexo]]=$B74,IF(DATOS_[[AGRUP. VALOR. PTO.]:[AGRUP. VALOR. PTO.]]=$B72,IF(DATOS_[[Check Periodo Ref.]:[Check Periodo Ref.]]="Dentro",IF(DATOS_[[Check Equiparado]:[Check Equiparado]]="Sí",IF(DATOS!BM$5="Sí",(1/DATOS_[[% anualiz]:[% anualiz]]),1)*IF(DATOS!BM$4="Sí",1/DATOS_[[% normaliz]:[% normaliz]],1)*(DATOS_[C.Extra.05])))))))),
0)</f>
        <v>0</v>
      </c>
      <c r="AU74" s="105">
        <f t="array" ref="AU74">IFERROR(
AVERAGE(IF(DATOS_[Sexo]=$B74,IF(DATOS_[[AGRUP. VALOR. PTO.]:[AGRUP. VALOR. PTO.]]=$B72,IF(DATOS_[Check Equiparado]="Sí",IF(DATOS_[Check Periodo Ref.]="Dentro",DATOS_[Tot Extrasalarial Eq],FALSE))))),
0)</f>
        <v>0</v>
      </c>
      <c r="AV74" s="106">
        <f t="array" ref="AV74">IFERROR(
AVERAGE(IF(DATOS_[Sexo]=$B74,IF(DATOS_[[AGRUP. VALOR. PTO.]:[AGRUP. VALOR. PTO.]]=$B72,IF(DATOS_[Check Equiparado]="Sí",IF(DATOS_[Check Periodo Ref.]="Dentro",DATOS_[TOTAL Retrib Eq],FALSE))))),
0)</f>
        <v>0</v>
      </c>
    </row>
    <row r="75" spans="1:48" ht="17.25" thickBot="1" x14ac:dyDescent="0.35">
      <c r="A75" s="53" t="str">
        <f t="shared" ref="A75" si="83">+A76</f>
        <v>[ocultar]</v>
      </c>
      <c r="B75" s="62" t="s">
        <v>280</v>
      </c>
      <c r="C75" s="99"/>
      <c r="D75" s="63"/>
      <c r="E75" s="63"/>
      <c r="F75" s="63"/>
      <c r="G75" s="63"/>
      <c r="H75" s="63"/>
      <c r="I75" s="129" t="str">
        <f t="shared" ref="I75:AV75" si="84">IFERROR((I76-I77)/I76,"")</f>
        <v/>
      </c>
      <c r="J75" s="130" t="str">
        <f t="shared" si="84"/>
        <v/>
      </c>
      <c r="K75" s="131" t="str">
        <f t="shared" si="84"/>
        <v/>
      </c>
      <c r="L75" s="131" t="str">
        <f t="shared" si="84"/>
        <v/>
      </c>
      <c r="M75" s="131" t="str">
        <f t="shared" si="84"/>
        <v/>
      </c>
      <c r="N75" s="132" t="str">
        <f t="shared" si="84"/>
        <v/>
      </c>
      <c r="O75" s="133" t="str">
        <f t="shared" si="84"/>
        <v/>
      </c>
      <c r="P75" s="133" t="str">
        <f t="shared" si="84"/>
        <v/>
      </c>
      <c r="Q75" s="133" t="str">
        <f t="shared" si="84"/>
        <v/>
      </c>
      <c r="R75" s="133" t="str">
        <f t="shared" si="84"/>
        <v/>
      </c>
      <c r="S75" s="133" t="str">
        <f t="shared" si="84"/>
        <v/>
      </c>
      <c r="T75" s="133" t="str">
        <f t="shared" si="84"/>
        <v/>
      </c>
      <c r="U75" s="133" t="str">
        <f t="shared" si="84"/>
        <v/>
      </c>
      <c r="V75" s="133" t="str">
        <f t="shared" si="84"/>
        <v/>
      </c>
      <c r="W75" s="133" t="str">
        <f t="shared" si="84"/>
        <v/>
      </c>
      <c r="X75" s="133" t="str">
        <f t="shared" si="84"/>
        <v/>
      </c>
      <c r="Y75" s="133" t="str">
        <f t="shared" si="84"/>
        <v/>
      </c>
      <c r="Z75" s="132" t="str">
        <f t="shared" si="84"/>
        <v/>
      </c>
      <c r="AA75" s="132" t="str">
        <f t="shared" si="84"/>
        <v/>
      </c>
      <c r="AB75" s="132" t="str">
        <f t="shared" si="84"/>
        <v/>
      </c>
      <c r="AC75" s="132" t="str">
        <f t="shared" si="84"/>
        <v/>
      </c>
      <c r="AD75" s="132" t="str">
        <f t="shared" si="84"/>
        <v/>
      </c>
      <c r="AE75" s="132" t="str">
        <f t="shared" si="84"/>
        <v/>
      </c>
      <c r="AF75" s="132" t="str">
        <f t="shared" si="84"/>
        <v/>
      </c>
      <c r="AG75" s="132" t="str">
        <f t="shared" si="84"/>
        <v/>
      </c>
      <c r="AH75" s="132" t="str">
        <f t="shared" si="84"/>
        <v/>
      </c>
      <c r="AI75" s="132" t="str">
        <f t="shared" si="84"/>
        <v/>
      </c>
      <c r="AJ75" s="132" t="str">
        <f t="shared" si="84"/>
        <v/>
      </c>
      <c r="AK75" s="132" t="str">
        <f t="shared" si="84"/>
        <v/>
      </c>
      <c r="AL75" s="132" t="str">
        <f t="shared" si="84"/>
        <v/>
      </c>
      <c r="AM75" s="132" t="str">
        <f t="shared" si="84"/>
        <v/>
      </c>
      <c r="AN75" s="134" t="str">
        <f t="shared" si="84"/>
        <v/>
      </c>
      <c r="AO75" s="138" t="str">
        <f t="shared" si="84"/>
        <v/>
      </c>
      <c r="AP75" s="135" t="str">
        <f t="shared" si="84"/>
        <v/>
      </c>
      <c r="AQ75" s="135" t="str">
        <f t="shared" si="84"/>
        <v/>
      </c>
      <c r="AR75" s="135" t="str">
        <f t="shared" si="84"/>
        <v/>
      </c>
      <c r="AS75" s="135" t="str">
        <f t="shared" si="84"/>
        <v/>
      </c>
      <c r="AT75" s="135" t="str">
        <f t="shared" si="84"/>
        <v/>
      </c>
      <c r="AU75" s="136" t="str">
        <f t="shared" si="84"/>
        <v/>
      </c>
      <c r="AV75" s="137" t="str">
        <f t="shared" si="84"/>
        <v/>
      </c>
    </row>
    <row r="76" spans="1:48" x14ac:dyDescent="0.3">
      <c r="A76" s="53" t="str">
        <f t="shared" ref="A76" si="85">+IF(C76+C77=0,"[ocultar]","")</f>
        <v>[ocultar]</v>
      </c>
      <c r="B76" s="57" t="s">
        <v>162</v>
      </c>
      <c r="C76" s="56">
        <f t="array" ref="C76">SUM(IF($B76=DATOS_[Sexo],
IF($B75=DATOS_[AGRUP. VALOR. PTO.],
IF("Dentro"=DATOS_[Check Periodo Ref.],
1/(COUNTIFS(DATOS_[Sexo],$B76,DATOS_[AGRUP. VALOR. PTO.],$B75,DATOS_[Check Periodo Ref.],"Dentro",DATOS_[id],DATOS_[id]))))))</f>
        <v>0</v>
      </c>
      <c r="D76" s="58">
        <f>COUNTIFS(DATOS_[AGRUP. VALOR. PTO.],$B75,DATOS_[Sexo],$B76,DATOS_[Check Periodo Ref.],"Dentro")</f>
        <v>0</v>
      </c>
      <c r="E76" s="58">
        <f>COUNTIFS(DATOS_[AGRUP. VALOR. PTO.],$B75,DATOS_[Sexo],$B76,DATOS_[Check Periodo Ref.],"Dentro",DATOS_[Check Nº SC Norm],"Sí")</f>
        <v>0</v>
      </c>
      <c r="F76" s="58">
        <f>COUNTIFS(DATOS_[AGRUP. VALOR. PTO.],$B75,DATOS_[Sexo],$B76,DATOS_[Check Periodo Ref.],"Dentro",DATOS_[Check Nº SC Anualiz],"Sí")</f>
        <v>0</v>
      </c>
      <c r="G76" s="58">
        <f>COUNTIFS(DATOS_[AGRUP. VALOR. PTO.],$B75,DATOS_[Sexo],$B76,DATOS_[Check Periodo Ref.],"Dentro",DATOS_[Check Nº SC Norm y Anualiz],"Sí")</f>
        <v>0</v>
      </c>
      <c r="H76" s="58">
        <f>COUNTIFS(DATOS_[AGRUP. VALOR. PTO.],$B75,DATOS_[Sexo],$B76,DATOS_[Check Periodo Ref.],"Dentro",DATOS_[Check Equiparación],"Sí")</f>
        <v>0</v>
      </c>
      <c r="I76" s="100">
        <f t="array" ref="I76">IFERROR(
AVERAGE(IF(DATOS_[Sexo]=$B76,IF(DATOS_[[AGRUP. VALOR. PTO.]:[AGRUP. VALOR. PTO.]]=$B75,IF(DATOS_[Check Equiparado]="Sí",IF(DATOS_[Check Periodo Ref.]="Dentro",DATOS_[SALARIO BASE Eq],FALSE))))),
0)</f>
        <v>0</v>
      </c>
      <c r="J76" s="101">
        <f t="array" ref="J76">IFERROR(
(AVERAGE((IF(DATOS_[[Sexo]:[Sexo]]=$B76,IF(DATOS_[[AGRUP. VALOR. PTO.]:[AGRUP. VALOR. PTO.]]=$B75,IF(DATOS_[[Check Periodo Ref.]:[Check Periodo Ref.]]="Dentro",IF(DATOS_[[Check Equiparado]:[Check Equiparado]]="Sí",IF(DATOS!AE$5="Sí",(1/DATOS_[[% anualiz]:[% anualiz]]),1)*IF(DATOS!AE$4="Sí",1/DATOS_[[% normaliz]:[% normaliz]],1)*(DATOS_[Conc.Sal.01])))))))),
0)</f>
        <v>0</v>
      </c>
      <c r="K76" s="101">
        <f t="array" ref="K76">IFERROR(
(AVERAGE((IF(DATOS_[[Sexo]:[Sexo]]=$B76,IF(DATOS_[[AGRUP. VALOR. PTO.]:[AGRUP. VALOR. PTO.]]=$B75,IF(DATOS_[[Check Periodo Ref.]:[Check Periodo Ref.]]="Dentro",IF(DATOS_[[Check Equiparado]:[Check Equiparado]]="Sí",IF(DATOS!AF$5="Sí",(1/DATOS_[[% anualiz]:[% anualiz]]),1)*IF(DATOS!AF$4="Sí",1/DATOS_[[% normaliz]:[% normaliz]],1)*(DATOS_[Conc.Sal.02])))))))),
0)</f>
        <v>0</v>
      </c>
      <c r="L76" s="101">
        <f t="array" ref="L76">IFERROR(
(AVERAGE((IF(DATOS_[[Sexo]:[Sexo]]=$B76,IF(DATOS_[[AGRUP. VALOR. PTO.]:[AGRUP. VALOR. PTO.]]=$B75,IF(DATOS_[[Check Periodo Ref.]:[Check Periodo Ref.]]="Dentro",IF(DATOS_[[Check Equiparado]:[Check Equiparado]]="Sí",IF(DATOS!AG$5="Sí",(1/DATOS_[[% anualiz]:[% anualiz]]),1)*IF(DATOS!AG$4="Sí",1/DATOS_[[% normaliz]:[% normaliz]],1)*(DATOS_[Conc.Sal.03])))))))),
0)</f>
        <v>0</v>
      </c>
      <c r="M76" s="101">
        <f t="array" ref="M76">IFERROR(
(AVERAGE((IF(DATOS_[[Sexo]:[Sexo]]=$B76,IF(DATOS_[[AGRUP. VALOR. PTO.]:[AGRUP. VALOR. PTO.]]=$B75,IF(DATOS_[[Check Periodo Ref.]:[Check Periodo Ref.]]="Dentro",IF(DATOS_[[Check Equiparado]:[Check Equiparado]]="Sí",IF(DATOS!AH$5="Sí",(1/DATOS_[[% anualiz]:[% anualiz]]),1)*IF(DATOS!AH$4="Sí",1/DATOS_[[% normaliz]:[% normaliz]],1)*(DATOS_[Conc.Sal.04])))))))),
0)</f>
        <v>0</v>
      </c>
      <c r="N76" s="101">
        <f t="array" ref="N76">IFERROR(
(AVERAGE((IF(DATOS_[[Sexo]:[Sexo]]=$B76,IF(DATOS_[[AGRUP. VALOR. PTO.]:[AGRUP. VALOR. PTO.]]=$B75,IF(DATOS_[[Check Periodo Ref.]:[Check Periodo Ref.]]="Dentro",IF(DATOS_[[Check Equiparado]:[Check Equiparado]]="Sí",IF(DATOS!AI$5="Sí",(1/DATOS_[[% anualiz]:[% anualiz]]),1)*IF(DATOS!AI$4="Sí",1/DATOS_[[% normaliz]:[% normaliz]],1)*(DATOS_[Conc.Sal.05])))))))),
0)</f>
        <v>0</v>
      </c>
      <c r="O76" s="101">
        <f t="array" ref="O76">IFERROR(
(AVERAGE((IF(DATOS_[[Sexo]:[Sexo]]=$B76,IF(DATOS_[[AGRUP. VALOR. PTO.]:[AGRUP. VALOR. PTO.]]=$B75,IF(DATOS_[[Check Periodo Ref.]:[Check Periodo Ref.]]="Dentro",IF(DATOS_[[Check Equiparado]:[Check Equiparado]]="Sí",IF(DATOS!AJ$5="Sí",(1/DATOS_[[% anualiz]:[% anualiz]]),1)*IF(DATOS!AJ$4="Sí",1/DATOS_[[% normaliz]:[% normaliz]],1)*(DATOS_[Conc.Sal.06])))))))),
0)</f>
        <v>0</v>
      </c>
      <c r="P76" s="101">
        <f t="array" ref="P76">IFERROR(
(AVERAGE((IF(DATOS_[[Sexo]:[Sexo]]=$B76,IF(DATOS_[[AGRUP. VALOR. PTO.]:[AGRUP. VALOR. PTO.]]=$B75,IF(DATOS_[[Check Periodo Ref.]:[Check Periodo Ref.]]="Dentro",IF(DATOS_[[Check Equiparado]:[Check Equiparado]]="Sí",IF(DATOS!AK$5="Sí",(1/DATOS_[[% anualiz]:[% anualiz]]),1)*IF(DATOS!AK$4="Sí",1/DATOS_[[% normaliz]:[% normaliz]],1)*(DATOS_[Conc.Sal.07])))))))),
0)</f>
        <v>0</v>
      </c>
      <c r="Q76" s="101">
        <f t="array" ref="Q76">IFERROR(
(AVERAGE((IF(DATOS_[[Sexo]:[Sexo]]=$B76,IF(DATOS_[[AGRUP. VALOR. PTO.]:[AGRUP. VALOR. PTO.]]=$B75,IF(DATOS_[[Check Periodo Ref.]:[Check Periodo Ref.]]="Dentro",IF(DATOS_[[Check Equiparado]:[Check Equiparado]]="Sí",IF(DATOS!AL$5="Sí",(1/DATOS_[[% anualiz]:[% anualiz]]),1)*IF(DATOS!AL$4="Sí",1/DATOS_[[% normaliz]:[% normaliz]],1)*(DATOS_[Conc.Sal.08])))))))),
0)</f>
        <v>0</v>
      </c>
      <c r="R76" s="101">
        <f t="array" ref="R76">IFERROR(
(AVERAGE((IF(DATOS_[[Sexo]:[Sexo]]=$B76,IF(DATOS_[[AGRUP. VALOR. PTO.]:[AGRUP. VALOR. PTO.]]=$B75,IF(DATOS_[[Check Periodo Ref.]:[Check Periodo Ref.]]="Dentro",IF(DATOS_[[Check Equiparado]:[Check Equiparado]]="Sí",IF(DATOS!AM$5="Sí",(1/DATOS_[[% anualiz]:[% anualiz]]),1)*IF(DATOS!AM$4="Sí",1/DATOS_[[% normaliz]:[% normaliz]],1)*(DATOS_[Conc.Sal.09])))))))),
0)</f>
        <v>0</v>
      </c>
      <c r="S76" s="101">
        <f t="array" ref="S76">IFERROR(
(AVERAGE((IF(DATOS_[[Sexo]:[Sexo]]=$B76,IF(DATOS_[[AGRUP. VALOR. PTO.]:[AGRUP. VALOR. PTO.]]=$B75,IF(DATOS_[[Check Periodo Ref.]:[Check Periodo Ref.]]="Dentro",IF(DATOS_[[Check Equiparado]:[Check Equiparado]]="Sí",IF(DATOS!AN$5="Sí",(1/DATOS_[[% anualiz]:[% anualiz]]),1)*IF(DATOS!AN$4="Sí",1/DATOS_[[% normaliz]:[% normaliz]],1)*(DATOS_[Conc.Sal.10])))))))),
0)</f>
        <v>0</v>
      </c>
      <c r="T76" s="101">
        <f t="array" ref="T76">IFERROR(
(AVERAGE((IF(DATOS_[[Sexo]:[Sexo]]=$B76,IF(DATOS_[[AGRUP. VALOR. PTO.]:[AGRUP. VALOR. PTO.]]=$B75,IF(DATOS_[[Check Periodo Ref.]:[Check Periodo Ref.]]="Dentro",IF(DATOS_[[Check Equiparado]:[Check Equiparado]]="Sí",IF(DATOS!AO$5="Sí",(1/DATOS_[[% anualiz]:[% anualiz]]),1)*IF(DATOS!AO$4="Sí",1/DATOS_[[% normaliz]:[% normaliz]],1)*(DATOS_[Conc.Sal.11])))))))),
0)</f>
        <v>0</v>
      </c>
      <c r="U76" s="101">
        <f t="array" ref="U76">IFERROR(
(AVERAGE((IF(DATOS_[[Sexo]:[Sexo]]=$B76,IF(DATOS_[[AGRUP. VALOR. PTO.]:[AGRUP. VALOR. PTO.]]=$B75,IF(DATOS_[[Check Periodo Ref.]:[Check Periodo Ref.]]="Dentro",IF(DATOS_[[Check Equiparado]:[Check Equiparado]]="Sí",IF(DATOS!AP$5="Sí",(1/DATOS_[[% anualiz]:[% anualiz]]),1)*IF(DATOS!AP$4="Sí",1/DATOS_[[% normaliz]:[% normaliz]],1)*(DATOS_[Conc.Sal.12])))))))),
0)</f>
        <v>0</v>
      </c>
      <c r="V76" s="101">
        <f t="array" ref="V76">IFERROR(
(AVERAGE((IF(DATOS_[[Sexo]:[Sexo]]=$B76,IF(DATOS_[[AGRUP. VALOR. PTO.]:[AGRUP. VALOR. PTO.]]=$B75,IF(DATOS_[[Check Periodo Ref.]:[Check Periodo Ref.]]="Dentro",IF(DATOS_[[Check Equiparado]:[Check Equiparado]]="Sí",IF(DATOS!AQ$5="Sí",(1/DATOS_[[% anualiz]:[% anualiz]]),1)*IF(DATOS!AQ$4="Sí",1/DATOS_[[% normaliz]:[% normaliz]],1)*(DATOS_[Conc.Sal.13])))))))),
0)</f>
        <v>0</v>
      </c>
      <c r="W76" s="101">
        <f t="array" ref="W76">IFERROR(
(AVERAGE((IF(DATOS_[[Sexo]:[Sexo]]=$B76,IF(DATOS_[[AGRUP. VALOR. PTO.]:[AGRUP. VALOR. PTO.]]=$B75,IF(DATOS_[[Check Periodo Ref.]:[Check Periodo Ref.]]="Dentro",IF(DATOS_[[Check Equiparado]:[Check Equiparado]]="Sí",IF(DATOS!AR$5="Sí",(1/DATOS_[[% anualiz]:[% anualiz]]),1)*IF(DATOS!AR$4="Sí",1/DATOS_[[% normaliz]:[% normaliz]],1)*(DATOS_[Conc.Sal.14])))))))),
0)</f>
        <v>0</v>
      </c>
      <c r="X76" s="101">
        <f t="array" ref="X76">IFERROR(
(AVERAGE((IF(DATOS_[[Sexo]:[Sexo]]=$B76,IF(DATOS_[[AGRUP. VALOR. PTO.]:[AGRUP. VALOR. PTO.]]=$B75,IF(DATOS_[[Check Periodo Ref.]:[Check Periodo Ref.]]="Dentro",IF(DATOS_[[Check Equiparado]:[Check Equiparado]]="Sí",IF(DATOS!AS$5="Sí",(1/DATOS_[[% anualiz]:[% anualiz]]),1)*IF(DATOS!AS$4="Sí",1/DATOS_[[% normaliz]:[% normaliz]],1)*(DATOS_[Conc.Sal.15])))))))),
0)</f>
        <v>0</v>
      </c>
      <c r="Y76" s="101">
        <f t="array" ref="Y76">IFERROR(
(AVERAGE((IF(DATOS_[[Sexo]:[Sexo]]=$B76,IF(DATOS_[[AGRUP. VALOR. PTO.]:[AGRUP. VALOR. PTO.]]=$B75,IF(DATOS_[[Check Periodo Ref.]:[Check Periodo Ref.]]="Dentro",IF(DATOS_[[Check Equiparado]:[Check Equiparado]]="Sí",IF(DATOS!AT$5="Sí",(1/DATOS_[[% anualiz]:[% anualiz]]),1)*IF(DATOS!AT$4="Sí",1/DATOS_[[% normaliz]:[% normaliz]],1)*(DATOS_[Conc.Sal.16])))))))),
0)</f>
        <v>0</v>
      </c>
      <c r="Z76" s="101">
        <f t="array" ref="Z76">IFERROR(
(AVERAGE((IF(DATOS_[[Sexo]:[Sexo]]=$B76,IF(DATOS_[[AGRUP. VALOR. PTO.]:[AGRUP. VALOR. PTO.]]=$B75,IF(DATOS_[[Check Periodo Ref.]:[Check Periodo Ref.]]="Dentro",IF(DATOS_[[Check Equiparado]:[Check Equiparado]]="Sí",IF(DATOS!AU$5="Sí",(1/DATOS_[[% anualiz]:[% anualiz]]),1)*IF(DATOS!AU$4="Sí",1/DATOS_[[% normaliz]:[% normaliz]],1)*(DATOS_[Conc.Sal.17])))))))),
0)</f>
        <v>0</v>
      </c>
      <c r="AA76" s="101">
        <f t="array" ref="AA76">IFERROR(
(AVERAGE((IF(DATOS_[[Sexo]:[Sexo]]=$B76,IF(DATOS_[[AGRUP. VALOR. PTO.]:[AGRUP. VALOR. PTO.]]=$B75,IF(DATOS_[[Check Periodo Ref.]:[Check Periodo Ref.]]="Dentro",IF(DATOS_[[Check Equiparado]:[Check Equiparado]]="Sí",IF(DATOS!AV$5="Sí",(1/DATOS_[[% anualiz]:[% anualiz]]),1)*IF(DATOS!AV$4="Sí",1/DATOS_[[% normaliz]:[% normaliz]],1)*(DATOS_[Conc.Sal.18])))))))),
0)</f>
        <v>0</v>
      </c>
      <c r="AB76" s="101">
        <f t="array" ref="AB76">IFERROR(
(AVERAGE((IF(DATOS_[[Sexo]:[Sexo]]=$B76,IF(DATOS_[[AGRUP. VALOR. PTO.]:[AGRUP. VALOR. PTO.]]=$B75,IF(DATOS_[[Check Periodo Ref.]:[Check Periodo Ref.]]="Dentro",IF(DATOS_[[Check Equiparado]:[Check Equiparado]]="Sí",IF(DATOS!AW$5="Sí",(1/DATOS_[[% anualiz]:[% anualiz]]),1)*IF(DATOS!AW$4="Sí",1/DATOS_[[% normaliz]:[% normaliz]],1)*(DATOS_[Conc.Sal.19])))))))),
0)</f>
        <v>0</v>
      </c>
      <c r="AC76" s="101">
        <f t="array" ref="AC76">IFERROR(
(AVERAGE((IF(DATOS_[[Sexo]:[Sexo]]=$B76,IF(DATOS_[[AGRUP. VALOR. PTO.]:[AGRUP. VALOR. PTO.]]=$B75,IF(DATOS_[[Check Periodo Ref.]:[Check Periodo Ref.]]="Dentro",IF(DATOS_[[Check Equiparado]:[Check Equiparado]]="Sí",IF(DATOS!AX$5="Sí",(1/DATOS_[[% anualiz]:[% anualiz]]),1)*IF(DATOS!AX$4="Sí",1/DATOS_[[% normaliz]:[% normaliz]],1)*(DATOS_[Conc.Sal.20])))))))),
0)</f>
        <v>0</v>
      </c>
      <c r="AD76" s="101">
        <f t="array" ref="AD76">IFERROR(
(AVERAGE((IF(DATOS_[[Sexo]:[Sexo]]=$B76,IF(DATOS_[[AGRUP. VALOR. PTO.]:[AGRUP. VALOR. PTO.]]=$B75,IF(DATOS_[[Check Periodo Ref.]:[Check Periodo Ref.]]="Dentro",IF(DATOS_[[Check Equiparado]:[Check Equiparado]]="Sí",IF(DATOS!AY$5="Sí",(1/DATOS_[[% anualiz]:[% anualiz]]),1)*IF(DATOS!AY$4="Sí",1/DATOS_[[% normaliz]:[% normaliz]],1)*(DATOS_[Conc.Sal.21])))))))),
0)</f>
        <v>0</v>
      </c>
      <c r="AE76" s="101">
        <f t="array" ref="AE76">IFERROR(
(AVERAGE((IF(DATOS_[[Sexo]:[Sexo]]=$B76,IF(DATOS_[[AGRUP. VALOR. PTO.]:[AGRUP. VALOR. PTO.]]=$B75,IF(DATOS_[[Check Periodo Ref.]:[Check Periodo Ref.]]="Dentro",IF(DATOS_[[Check Equiparado]:[Check Equiparado]]="Sí",IF(DATOS!AZ$5="Sí",(1/DATOS_[[% anualiz]:[% anualiz]]),1)*IF(DATOS!AZ$4="Sí",1/DATOS_[[% normaliz]:[% normaliz]],1)*(DATOS_[Conc.Sal.22])))))))),
0)</f>
        <v>0</v>
      </c>
      <c r="AF76" s="101">
        <f t="array" ref="AF76">IFERROR(
(AVERAGE((IF(DATOS_[[Sexo]:[Sexo]]=$B76,IF(DATOS_[[AGRUP. VALOR. PTO.]:[AGRUP. VALOR. PTO.]]=$B75,IF(DATOS_[[Check Periodo Ref.]:[Check Periodo Ref.]]="Dentro",IF(DATOS_[[Check Equiparado]:[Check Equiparado]]="Sí",IF(DATOS!BA$5="Sí",(1/DATOS_[[% anualiz]:[% anualiz]]),1)*IF(DATOS!BA$4="Sí",1/DATOS_[[% normaliz]:[% normaliz]],1)*(DATOS_[Conc.Sal.23])))))))),
0)</f>
        <v>0</v>
      </c>
      <c r="AG76" s="101">
        <f t="array" ref="AG76">IFERROR(
(AVERAGE((IF(DATOS_[[Sexo]:[Sexo]]=$B76,IF(DATOS_[[AGRUP. VALOR. PTO.]:[AGRUP. VALOR. PTO.]]=$B75,IF(DATOS_[[Check Periodo Ref.]:[Check Periodo Ref.]]="Dentro",IF(DATOS_[[Check Equiparado]:[Check Equiparado]]="Sí",IF(DATOS!BB$5="Sí",(1/DATOS_[[% anualiz]:[% anualiz]]),1)*IF(DATOS!BB$4="Sí",1/DATOS_[[% normaliz]:[% normaliz]],1)*(DATOS_[Conc.Sal.24])))))))),
0)</f>
        <v>0</v>
      </c>
      <c r="AH76" s="101">
        <f t="array" ref="AH76">IFERROR(
(AVERAGE((IF(DATOS_[[Sexo]:[Sexo]]=$B76,IF(DATOS_[[AGRUP. VALOR. PTO.]:[AGRUP. VALOR. PTO.]]=$B75,IF(DATOS_[[Check Periodo Ref.]:[Check Periodo Ref.]]="Dentro",IF(DATOS_[[Check Equiparado]:[Check Equiparado]]="Sí",IF(DATOS!BC$5="Sí",(1/DATOS_[[% anualiz]:[% anualiz]]),1)*IF(DATOS!BC$4="Sí",1/DATOS_[[% normaliz]:[% normaliz]],1)*(DATOS_[Conc.Sal.25])))))))),
0)</f>
        <v>0</v>
      </c>
      <c r="AI76" s="101">
        <f t="array" ref="AI76">IFERROR(
(AVERAGE((IF(DATOS_[[Sexo]:[Sexo]]=$B76,IF(DATOS_[[AGRUP. VALOR. PTO.]:[AGRUP. VALOR. PTO.]]=$B75,IF(DATOS_[[Check Periodo Ref.]:[Check Periodo Ref.]]="Dentro",IF(DATOS_[[Check Equiparado]:[Check Equiparado]]="Sí",IF(DATOS!BD$5="Sí",(1/DATOS_[[% anualiz]:[% anualiz]]),1)*IF(DATOS!BD$4="Sí",1/DATOS_[[% normaliz]:[% normaliz]],1)*(DATOS_[Conc.Sal.26])))))))),
0)</f>
        <v>0</v>
      </c>
      <c r="AJ76" s="101">
        <f t="array" ref="AJ76">IFERROR(
(AVERAGE((IF(DATOS_[[Sexo]:[Sexo]]=$B76,IF(DATOS_[[AGRUP. VALOR. PTO.]:[AGRUP. VALOR. PTO.]]=$B75,IF(DATOS_[[Check Periodo Ref.]:[Check Periodo Ref.]]="Dentro",IF(DATOS_[[Check Equiparado]:[Check Equiparado]]="Sí",IF(DATOS!BE$5="Sí",(1/DATOS_[[% anualiz]:[% anualiz]]),1)*IF(DATOS!BE$4="Sí",1/DATOS_[[% normaliz]:[% normaliz]],1)*(DATOS_[Conc.Sal.27])))))))),
0)</f>
        <v>0</v>
      </c>
      <c r="AK76" s="101">
        <f t="array" ref="AK76">IFERROR(
(AVERAGE((IF(DATOS_[[Sexo]:[Sexo]]=$B76,IF(DATOS_[[AGRUP. VALOR. PTO.]:[AGRUP. VALOR. PTO.]]=$B75,IF(DATOS_[[Check Periodo Ref.]:[Check Periodo Ref.]]="Dentro",IF(DATOS_[[Check Equiparado]:[Check Equiparado]]="Sí",IF(DATOS!BF$5="Sí",(1/DATOS_[[% anualiz]:[% anualiz]]),1)*IF(DATOS!BF$4="Sí",1/DATOS_[[% normaliz]:[% normaliz]],1)*(DATOS_[Conc.Sal.28])))))))),
0)</f>
        <v>0</v>
      </c>
      <c r="AL76" s="101">
        <f t="array" ref="AL76">IFERROR(
(AVERAGE((IF(DATOS_[[Sexo]:[Sexo]]=$B76,IF(DATOS_[[AGRUP. VALOR. PTO.]:[AGRUP. VALOR. PTO.]]=$B75,IF(DATOS_[[Check Periodo Ref.]:[Check Periodo Ref.]]="Dentro",IF(DATOS_[[Check Equiparado]:[Check Equiparado]]="Sí",IF(DATOS!BG$5="Sí",(1/DATOS_[[% anualiz]:[% anualiz]]),1)*IF(DATOS!BG$4="Sí",1/DATOS_[[% normaliz]:[% normaliz]],1)*(DATOS_[Conc.Sal.29])))))))),
0)</f>
        <v>0</v>
      </c>
      <c r="AM76" s="101">
        <f t="array" ref="AM76">IFERROR(
(AVERAGE((IF(DATOS_[[Sexo]:[Sexo]]=$B76,IF(DATOS_[[AGRUP. VALOR. PTO.]:[AGRUP. VALOR. PTO.]]=$B75,IF(DATOS_[[Check Periodo Ref.]:[Check Periodo Ref.]]="Dentro",IF(DATOS_[[Check Equiparado]:[Check Equiparado]]="Sí",IF(DATOS!BH$5="Sí",(1/DATOS_[[% anualiz]:[% anualiz]]),1)*IF(DATOS!BH$4="Sí",1/DATOS_[[% normaliz]:[% normaliz]],1)*(DATOS_[Conc.Sal.30])))))))),
0)</f>
        <v>0</v>
      </c>
      <c r="AN76" s="102">
        <f t="array" ref="AN76">IFERROR(
AVERAGE(IF(DATOS_[Sexo]=$B76,IF(DATOS_[[AGRUP. VALOR. PTO.]:[AGRUP. VALOR. PTO.]]=$B75,IF(DATOS_[Check Equiparado]="Sí",IF(DATOS_[Check Periodo Ref.]="Dentro",DATOS_[Tot COMPL.SAL Eq],FALSE))))),
0)</f>
        <v>0</v>
      </c>
      <c r="AO76" s="103">
        <f t="array" ref="AO76">IFERROR(
AVERAGE(IF(DATOS_[Sexo]=$B76,IF(DATOS_[[AGRUP. VALOR. PTO.]:[AGRUP. VALOR. PTO.]]=$B75,IF(DATOS_[Check Equiparado]="Sí",IF(DATOS_[Check Periodo Ref.]="Dentro",DATOS_[TOTAL SALARIO Eq],FALSE))))),
0)</f>
        <v>0</v>
      </c>
      <c r="AP76" s="104">
        <f t="array" ref="AP76">IFERROR(
(AVERAGE((IF(DATOS_[[Sexo]:[Sexo]]=$B76,IF(DATOS_[[AGRUP. VALOR. PTO.]:[AGRUP. VALOR. PTO.]]=$B75,IF(DATOS_[[Check Periodo Ref.]:[Check Periodo Ref.]]="Dentro",IF(DATOS_[[Check Equiparado]:[Check Equiparado]]="Sí",IF(DATOS!BI$5="Sí",(1/DATOS_[[% anualiz]:[% anualiz]]),1)*IF(DATOS!BI$4="Sí",1/DATOS_[[% normaliz]:[% normaliz]],1)*(DATOS_[C.Extra.01])))))))),
0)</f>
        <v>0</v>
      </c>
      <c r="AQ76" s="104">
        <f t="array" ref="AQ76">IFERROR(
(AVERAGE((IF(DATOS_[[Sexo]:[Sexo]]=$B76,IF(DATOS_[[AGRUP. VALOR. PTO.]:[AGRUP. VALOR. PTO.]]=$B75,IF(DATOS_[[Check Periodo Ref.]:[Check Periodo Ref.]]="Dentro",IF(DATOS_[[Check Equiparado]:[Check Equiparado]]="Sí",IF(DATOS!BJ$5="Sí",(1/DATOS_[[% anualiz]:[% anualiz]]),1)*IF(DATOS!BJ$4="Sí",1/DATOS_[[% normaliz]:[% normaliz]],1)*(DATOS_[C.Extra.02])))))))),
0)</f>
        <v>0</v>
      </c>
      <c r="AR76" s="104">
        <f t="array" ref="AR76">IFERROR(
(AVERAGE((IF(DATOS_[[Sexo]:[Sexo]]=$B76,IF(DATOS_[[AGRUP. VALOR. PTO.]:[AGRUP. VALOR. PTO.]]=$B75,IF(DATOS_[[Check Periodo Ref.]:[Check Periodo Ref.]]="Dentro",IF(DATOS_[[Check Equiparado]:[Check Equiparado]]="Sí",IF(DATOS!BK$5="Sí",(1/DATOS_[[% anualiz]:[% anualiz]]),1)*IF(DATOS!BK$4="Sí",1/DATOS_[[% normaliz]:[% normaliz]],1)*(DATOS_[C.Extra.03])))))))),
0)</f>
        <v>0</v>
      </c>
      <c r="AS76" s="104">
        <f t="array" ref="AS76">IFERROR(
(AVERAGE((IF(DATOS_[[Sexo]:[Sexo]]=$B76,IF(DATOS_[[AGRUP. VALOR. PTO.]:[AGRUP. VALOR. PTO.]]=$B75,IF(DATOS_[[Check Periodo Ref.]:[Check Periodo Ref.]]="Dentro",IF(DATOS_[[Check Equiparado]:[Check Equiparado]]="Sí",IF(DATOS!BL$5="Sí",(1/DATOS_[[% anualiz]:[% anualiz]]),1)*IF(DATOS!BL$4="Sí",1/DATOS_[[% normaliz]:[% normaliz]],1)*(DATOS_[C.Extra.04])))))))),
0)</f>
        <v>0</v>
      </c>
      <c r="AT76" s="104">
        <f t="array" ref="AT76">IFERROR(
(AVERAGE((IF(DATOS_[[Sexo]:[Sexo]]=$B76,IF(DATOS_[[AGRUP. VALOR. PTO.]:[AGRUP. VALOR. PTO.]]=$B75,IF(DATOS_[[Check Periodo Ref.]:[Check Periodo Ref.]]="Dentro",IF(DATOS_[[Check Equiparado]:[Check Equiparado]]="Sí",IF(DATOS!BM$5="Sí",(1/DATOS_[[% anualiz]:[% anualiz]]),1)*IF(DATOS!BM$4="Sí",1/DATOS_[[% normaliz]:[% normaliz]],1)*(DATOS_[C.Extra.05])))))))),
0)</f>
        <v>0</v>
      </c>
      <c r="AU76" s="105">
        <f t="array" ref="AU76">IFERROR(
AVERAGE(IF(DATOS_[Sexo]=$B76,IF(DATOS_[[AGRUP. VALOR. PTO.]:[AGRUP. VALOR. PTO.]]=$B75,IF(DATOS_[Check Equiparado]="Sí",IF(DATOS_[Check Periodo Ref.]="Dentro",DATOS_[Tot Extrasalarial Eq],FALSE))))),
0)</f>
        <v>0</v>
      </c>
      <c r="AV76" s="106">
        <f t="array" ref="AV76">IFERROR(
AVERAGE(IF(DATOS_[Sexo]=$B76,IF(DATOS_[[AGRUP. VALOR. PTO.]:[AGRUP. VALOR. PTO.]]=$B75,IF(DATOS_[Check Equiparado]="Sí",IF(DATOS_[Check Periodo Ref.]="Dentro",DATOS_[TOTAL Retrib Eq],FALSE))))),
0)</f>
        <v>0</v>
      </c>
    </row>
    <row r="77" spans="1:48" x14ac:dyDescent="0.3">
      <c r="A77" s="53" t="str">
        <f t="shared" ref="A77" si="86">+A76</f>
        <v>[ocultar]</v>
      </c>
      <c r="B77" s="57" t="s">
        <v>163</v>
      </c>
      <c r="C77" s="56">
        <f t="array" ref="C77">SUM(IF($B77=DATOS_[Sexo],
IF($B75=DATOS_[AGRUP. VALOR. PTO.],
IF("Dentro"=DATOS_[Check Periodo Ref.],
1/(COUNTIFS(DATOS_[Sexo],$B77,DATOS_[AGRUP. VALOR. PTO.],$B75,DATOS_[Check Periodo Ref.],"Dentro",DATOS_[id],DATOS_[id]))))))</f>
        <v>0</v>
      </c>
      <c r="D77" s="58">
        <f>COUNTIFS(DATOS_[AGRUP. VALOR. PTO.],$B75,DATOS_[Sexo],$B77,DATOS_[Check Periodo Ref.],"Dentro")</f>
        <v>0</v>
      </c>
      <c r="E77" s="58">
        <f>COUNTIFS(DATOS_[AGRUP. VALOR. PTO.],$B75,DATOS_[Sexo],$B77,DATOS_[Check Periodo Ref.],"Dentro",DATOS_[Check Nº SC Norm],"Sí")</f>
        <v>0</v>
      </c>
      <c r="F77" s="58">
        <f>COUNTIFS(DATOS_[AGRUP. VALOR. PTO.],$B75,DATOS_[Sexo],$B77,DATOS_[Check Periodo Ref.],"Dentro",DATOS_[Check Nº SC Anualiz],"Sí")</f>
        <v>0</v>
      </c>
      <c r="G77" s="58">
        <f>COUNTIFS(DATOS_[AGRUP. VALOR. PTO.],$B75,DATOS_[Sexo],$B77,DATOS_[Check Periodo Ref.],"Dentro",DATOS_[Check Nº SC Norm y Anualiz],"Sí")</f>
        <v>0</v>
      </c>
      <c r="H77" s="58">
        <f>COUNTIFS(DATOS_[AGRUP. VALOR. PTO.],$B75,DATOS_[Sexo],$B77,DATOS_[Check Periodo Ref.],"Dentro",DATOS_[Check Equiparación],"Sí")</f>
        <v>0</v>
      </c>
      <c r="I77" s="100" cm="1">
        <f t="array" ref="I77">IFERROR(
AVERAGE(IF(DATOS_[Sexo]=$B77,IF(DATOS_[[AGRUP. VALOR. PTO.]:[AGRUP. VALOR. PTO.]]=$B75,IF(DATOS_[Check Equiparado]="Sí",IF(DATOS_[Check Periodo Ref.]="Dentro",DATOS_[SALARIO BASE Eq],FALSE))))),
0)</f>
        <v>0</v>
      </c>
      <c r="J77" s="101">
        <f t="array" ref="J77">IFERROR(
(AVERAGE((IF(DATOS_[[Sexo]:[Sexo]]=$B77,IF(DATOS_[[AGRUP. VALOR. PTO.]:[AGRUP. VALOR. PTO.]]=$B75,IF(DATOS_[[Check Periodo Ref.]:[Check Periodo Ref.]]="Dentro",IF(DATOS_[[Check Equiparado]:[Check Equiparado]]="Sí",IF(DATOS!AE$5="Sí",(1/DATOS_[[% anualiz]:[% anualiz]]),1)*IF(DATOS!AE$4="Sí",1/DATOS_[[% normaliz]:[% normaliz]],1)*(DATOS_[Conc.Sal.01])))))))),
0)</f>
        <v>0</v>
      </c>
      <c r="K77" s="101">
        <f t="array" ref="K77">IFERROR(
(AVERAGE((IF(DATOS_[[Sexo]:[Sexo]]=$B77,IF(DATOS_[[AGRUP. VALOR. PTO.]:[AGRUP. VALOR. PTO.]]=$B75,IF(DATOS_[[Check Periodo Ref.]:[Check Periodo Ref.]]="Dentro",IF(DATOS_[[Check Equiparado]:[Check Equiparado]]="Sí",IF(DATOS!AF$5="Sí",(1/DATOS_[[% anualiz]:[% anualiz]]),1)*IF(DATOS!AF$4="Sí",1/DATOS_[[% normaliz]:[% normaliz]],1)*(DATOS_[Conc.Sal.02])))))))),
0)</f>
        <v>0</v>
      </c>
      <c r="L77" s="101">
        <f t="array" ref="L77">IFERROR(
(AVERAGE((IF(DATOS_[[Sexo]:[Sexo]]=$B77,IF(DATOS_[[AGRUP. VALOR. PTO.]:[AGRUP. VALOR. PTO.]]=$B75,IF(DATOS_[[Check Periodo Ref.]:[Check Periodo Ref.]]="Dentro",IF(DATOS_[[Check Equiparado]:[Check Equiparado]]="Sí",IF(DATOS!AG$5="Sí",(1/DATOS_[[% anualiz]:[% anualiz]]),1)*IF(DATOS!AG$4="Sí",1/DATOS_[[% normaliz]:[% normaliz]],1)*(DATOS_[Conc.Sal.03])))))))),
0)</f>
        <v>0</v>
      </c>
      <c r="M77" s="101">
        <f t="array" ref="M77">IFERROR(
(AVERAGE((IF(DATOS_[[Sexo]:[Sexo]]=$B77,IF(DATOS_[[AGRUP. VALOR. PTO.]:[AGRUP. VALOR. PTO.]]=$B75,IF(DATOS_[[Check Periodo Ref.]:[Check Periodo Ref.]]="Dentro",IF(DATOS_[[Check Equiparado]:[Check Equiparado]]="Sí",IF(DATOS!AH$5="Sí",(1/DATOS_[[% anualiz]:[% anualiz]]),1)*IF(DATOS!AH$4="Sí",1/DATOS_[[% normaliz]:[% normaliz]],1)*(DATOS_[Conc.Sal.04])))))))),
0)</f>
        <v>0</v>
      </c>
      <c r="N77" s="101">
        <f t="array" ref="N77">IFERROR(
(AVERAGE((IF(DATOS_[[Sexo]:[Sexo]]=$B77,IF(DATOS_[[AGRUP. VALOR. PTO.]:[AGRUP. VALOR. PTO.]]=$B75,IF(DATOS_[[Check Periodo Ref.]:[Check Periodo Ref.]]="Dentro",IF(DATOS_[[Check Equiparado]:[Check Equiparado]]="Sí",IF(DATOS!AI$5="Sí",(1/DATOS_[[% anualiz]:[% anualiz]]),1)*IF(DATOS!AI$4="Sí",1/DATOS_[[% normaliz]:[% normaliz]],1)*(DATOS_[Conc.Sal.05])))))))),
0)</f>
        <v>0</v>
      </c>
      <c r="O77" s="101">
        <f t="array" ref="O77">IFERROR(
(AVERAGE((IF(DATOS_[[Sexo]:[Sexo]]=$B77,IF(DATOS_[[AGRUP. VALOR. PTO.]:[AGRUP. VALOR. PTO.]]=$B75,IF(DATOS_[[Check Periodo Ref.]:[Check Periodo Ref.]]="Dentro",IF(DATOS_[[Check Equiparado]:[Check Equiparado]]="Sí",IF(DATOS!AJ$5="Sí",(1/DATOS_[[% anualiz]:[% anualiz]]),1)*IF(DATOS!AJ$4="Sí",1/DATOS_[[% normaliz]:[% normaliz]],1)*(DATOS_[Conc.Sal.06])))))))),
0)</f>
        <v>0</v>
      </c>
      <c r="P77" s="101">
        <f t="array" ref="P77">IFERROR(
(AVERAGE((IF(DATOS_[[Sexo]:[Sexo]]=$B77,IF(DATOS_[[AGRUP. VALOR. PTO.]:[AGRUP. VALOR. PTO.]]=$B75,IF(DATOS_[[Check Periodo Ref.]:[Check Periodo Ref.]]="Dentro",IF(DATOS_[[Check Equiparado]:[Check Equiparado]]="Sí",IF(DATOS!AK$5="Sí",(1/DATOS_[[% anualiz]:[% anualiz]]),1)*IF(DATOS!AK$4="Sí",1/DATOS_[[% normaliz]:[% normaliz]],1)*(DATOS_[Conc.Sal.07])))))))),
0)</f>
        <v>0</v>
      </c>
      <c r="Q77" s="101">
        <f t="array" ref="Q77">IFERROR(
(AVERAGE((IF(DATOS_[[Sexo]:[Sexo]]=$B77,IF(DATOS_[[AGRUP. VALOR. PTO.]:[AGRUP. VALOR. PTO.]]=$B75,IF(DATOS_[[Check Periodo Ref.]:[Check Periodo Ref.]]="Dentro",IF(DATOS_[[Check Equiparado]:[Check Equiparado]]="Sí",IF(DATOS!AL$5="Sí",(1/DATOS_[[% anualiz]:[% anualiz]]),1)*IF(DATOS!AL$4="Sí",1/DATOS_[[% normaliz]:[% normaliz]],1)*(DATOS_[Conc.Sal.08])))))))),
0)</f>
        <v>0</v>
      </c>
      <c r="R77" s="101">
        <f t="array" ref="R77">IFERROR(
(AVERAGE((IF(DATOS_[[Sexo]:[Sexo]]=$B77,IF(DATOS_[[AGRUP. VALOR. PTO.]:[AGRUP. VALOR. PTO.]]=$B75,IF(DATOS_[[Check Periodo Ref.]:[Check Periodo Ref.]]="Dentro",IF(DATOS_[[Check Equiparado]:[Check Equiparado]]="Sí",IF(DATOS!AM$5="Sí",(1/DATOS_[[% anualiz]:[% anualiz]]),1)*IF(DATOS!AM$4="Sí",1/DATOS_[[% normaliz]:[% normaliz]],1)*(DATOS_[Conc.Sal.09])))))))),
0)</f>
        <v>0</v>
      </c>
      <c r="S77" s="101">
        <f t="array" ref="S77">IFERROR(
(AVERAGE((IF(DATOS_[[Sexo]:[Sexo]]=$B77,IF(DATOS_[[AGRUP. VALOR. PTO.]:[AGRUP. VALOR. PTO.]]=$B75,IF(DATOS_[[Check Periodo Ref.]:[Check Periodo Ref.]]="Dentro",IF(DATOS_[[Check Equiparado]:[Check Equiparado]]="Sí",IF(DATOS!AN$5="Sí",(1/DATOS_[[% anualiz]:[% anualiz]]),1)*IF(DATOS!AN$4="Sí",1/DATOS_[[% normaliz]:[% normaliz]],1)*(DATOS_[Conc.Sal.10])))))))),
0)</f>
        <v>0</v>
      </c>
      <c r="T77" s="101">
        <f t="array" ref="T77">IFERROR(
(AVERAGE((IF(DATOS_[[Sexo]:[Sexo]]=$B77,IF(DATOS_[[AGRUP. VALOR. PTO.]:[AGRUP. VALOR. PTO.]]=$B75,IF(DATOS_[[Check Periodo Ref.]:[Check Periodo Ref.]]="Dentro",IF(DATOS_[[Check Equiparado]:[Check Equiparado]]="Sí",IF(DATOS!AO$5="Sí",(1/DATOS_[[% anualiz]:[% anualiz]]),1)*IF(DATOS!AO$4="Sí",1/DATOS_[[% normaliz]:[% normaliz]],1)*(DATOS_[Conc.Sal.11])))))))),
0)</f>
        <v>0</v>
      </c>
      <c r="U77" s="101">
        <f t="array" ref="U77">IFERROR(
(AVERAGE((IF(DATOS_[[Sexo]:[Sexo]]=$B77,IF(DATOS_[[AGRUP. VALOR. PTO.]:[AGRUP. VALOR. PTO.]]=$B75,IF(DATOS_[[Check Periodo Ref.]:[Check Periodo Ref.]]="Dentro",IF(DATOS_[[Check Equiparado]:[Check Equiparado]]="Sí",IF(DATOS!AP$5="Sí",(1/DATOS_[[% anualiz]:[% anualiz]]),1)*IF(DATOS!AP$4="Sí",1/DATOS_[[% normaliz]:[% normaliz]],1)*(DATOS_[Conc.Sal.12])))))))),
0)</f>
        <v>0</v>
      </c>
      <c r="V77" s="101">
        <f t="array" ref="V77">IFERROR(
(AVERAGE((IF(DATOS_[[Sexo]:[Sexo]]=$B77,IF(DATOS_[[AGRUP. VALOR. PTO.]:[AGRUP. VALOR. PTO.]]=$B75,IF(DATOS_[[Check Periodo Ref.]:[Check Periodo Ref.]]="Dentro",IF(DATOS_[[Check Equiparado]:[Check Equiparado]]="Sí",IF(DATOS!AQ$5="Sí",(1/DATOS_[[% anualiz]:[% anualiz]]),1)*IF(DATOS!AQ$4="Sí",1/DATOS_[[% normaliz]:[% normaliz]],1)*(DATOS_[Conc.Sal.13])))))))),
0)</f>
        <v>0</v>
      </c>
      <c r="W77" s="101">
        <f t="array" ref="W77">IFERROR(
(AVERAGE((IF(DATOS_[[Sexo]:[Sexo]]=$B77,IF(DATOS_[[AGRUP. VALOR. PTO.]:[AGRUP. VALOR. PTO.]]=$B75,IF(DATOS_[[Check Periodo Ref.]:[Check Periodo Ref.]]="Dentro",IF(DATOS_[[Check Equiparado]:[Check Equiparado]]="Sí",IF(DATOS!AR$5="Sí",(1/DATOS_[[% anualiz]:[% anualiz]]),1)*IF(DATOS!AR$4="Sí",1/DATOS_[[% normaliz]:[% normaliz]],1)*(DATOS_[Conc.Sal.14])))))))),
0)</f>
        <v>0</v>
      </c>
      <c r="X77" s="101">
        <f t="array" ref="X77">IFERROR(
(AVERAGE((IF(DATOS_[[Sexo]:[Sexo]]=$B77,IF(DATOS_[[AGRUP. VALOR. PTO.]:[AGRUP. VALOR. PTO.]]=$B75,IF(DATOS_[[Check Periodo Ref.]:[Check Periodo Ref.]]="Dentro",IF(DATOS_[[Check Equiparado]:[Check Equiparado]]="Sí",IF(DATOS!AS$5="Sí",(1/DATOS_[[% anualiz]:[% anualiz]]),1)*IF(DATOS!AS$4="Sí",1/DATOS_[[% normaliz]:[% normaliz]],1)*(DATOS_[Conc.Sal.15])))))))),
0)</f>
        <v>0</v>
      </c>
      <c r="Y77" s="101">
        <f t="array" ref="Y77">IFERROR(
(AVERAGE((IF(DATOS_[[Sexo]:[Sexo]]=$B77,IF(DATOS_[[AGRUP. VALOR. PTO.]:[AGRUP. VALOR. PTO.]]=$B75,IF(DATOS_[[Check Periodo Ref.]:[Check Periodo Ref.]]="Dentro",IF(DATOS_[[Check Equiparado]:[Check Equiparado]]="Sí",IF(DATOS!AT$5="Sí",(1/DATOS_[[% anualiz]:[% anualiz]]),1)*IF(DATOS!AT$4="Sí",1/DATOS_[[% normaliz]:[% normaliz]],1)*(DATOS_[Conc.Sal.16])))))))),
0)</f>
        <v>0</v>
      </c>
      <c r="Z77" s="101">
        <f t="array" ref="Z77">IFERROR(
(AVERAGE((IF(DATOS_[[Sexo]:[Sexo]]=$B77,IF(DATOS_[[AGRUP. VALOR. PTO.]:[AGRUP. VALOR. PTO.]]=$B75,IF(DATOS_[[Check Periodo Ref.]:[Check Periodo Ref.]]="Dentro",IF(DATOS_[[Check Equiparado]:[Check Equiparado]]="Sí",IF(DATOS!AU$5="Sí",(1/DATOS_[[% anualiz]:[% anualiz]]),1)*IF(DATOS!AU$4="Sí",1/DATOS_[[% normaliz]:[% normaliz]],1)*(DATOS_[Conc.Sal.17])))))))),
0)</f>
        <v>0</v>
      </c>
      <c r="AA77" s="101">
        <f t="array" ref="AA77">IFERROR(
(AVERAGE((IF(DATOS_[[Sexo]:[Sexo]]=$B77,IF(DATOS_[[AGRUP. VALOR. PTO.]:[AGRUP. VALOR. PTO.]]=$B75,IF(DATOS_[[Check Periodo Ref.]:[Check Periodo Ref.]]="Dentro",IF(DATOS_[[Check Equiparado]:[Check Equiparado]]="Sí",IF(DATOS!AV$5="Sí",(1/DATOS_[[% anualiz]:[% anualiz]]),1)*IF(DATOS!AV$4="Sí",1/DATOS_[[% normaliz]:[% normaliz]],1)*(DATOS_[Conc.Sal.18])))))))),
0)</f>
        <v>0</v>
      </c>
      <c r="AB77" s="101">
        <f t="array" ref="AB77">IFERROR(
(AVERAGE((IF(DATOS_[[Sexo]:[Sexo]]=$B77,IF(DATOS_[[AGRUP. VALOR. PTO.]:[AGRUP. VALOR. PTO.]]=$B75,IF(DATOS_[[Check Periodo Ref.]:[Check Periodo Ref.]]="Dentro",IF(DATOS_[[Check Equiparado]:[Check Equiparado]]="Sí",IF(DATOS!AW$5="Sí",(1/DATOS_[[% anualiz]:[% anualiz]]),1)*IF(DATOS!AW$4="Sí",1/DATOS_[[% normaliz]:[% normaliz]],1)*(DATOS_[Conc.Sal.19])))))))),
0)</f>
        <v>0</v>
      </c>
      <c r="AC77" s="101">
        <f t="array" ref="AC77">IFERROR(
(AVERAGE((IF(DATOS_[[Sexo]:[Sexo]]=$B77,IF(DATOS_[[AGRUP. VALOR. PTO.]:[AGRUP. VALOR. PTO.]]=$B75,IF(DATOS_[[Check Periodo Ref.]:[Check Periodo Ref.]]="Dentro",IF(DATOS_[[Check Equiparado]:[Check Equiparado]]="Sí",IF(DATOS!AX$5="Sí",(1/DATOS_[[% anualiz]:[% anualiz]]),1)*IF(DATOS!AX$4="Sí",1/DATOS_[[% normaliz]:[% normaliz]],1)*(DATOS_[Conc.Sal.20])))))))),
0)</f>
        <v>0</v>
      </c>
      <c r="AD77" s="101">
        <f t="array" ref="AD77">IFERROR(
(AVERAGE((IF(DATOS_[[Sexo]:[Sexo]]=$B77,IF(DATOS_[[AGRUP. VALOR. PTO.]:[AGRUP. VALOR. PTO.]]=$B75,IF(DATOS_[[Check Periodo Ref.]:[Check Periodo Ref.]]="Dentro",IF(DATOS_[[Check Equiparado]:[Check Equiparado]]="Sí",IF(DATOS!AY$5="Sí",(1/DATOS_[[% anualiz]:[% anualiz]]),1)*IF(DATOS!AY$4="Sí",1/DATOS_[[% normaliz]:[% normaliz]],1)*(DATOS_[Conc.Sal.21])))))))),
0)</f>
        <v>0</v>
      </c>
      <c r="AE77" s="101">
        <f t="array" ref="AE77">IFERROR(
(AVERAGE((IF(DATOS_[[Sexo]:[Sexo]]=$B77,IF(DATOS_[[AGRUP. VALOR. PTO.]:[AGRUP. VALOR. PTO.]]=$B75,IF(DATOS_[[Check Periodo Ref.]:[Check Periodo Ref.]]="Dentro",IF(DATOS_[[Check Equiparado]:[Check Equiparado]]="Sí",IF(DATOS!AZ$5="Sí",(1/DATOS_[[% anualiz]:[% anualiz]]),1)*IF(DATOS!AZ$4="Sí",1/DATOS_[[% normaliz]:[% normaliz]],1)*(DATOS_[Conc.Sal.22])))))))),
0)</f>
        <v>0</v>
      </c>
      <c r="AF77" s="101">
        <f t="array" ref="AF77">IFERROR(
(AVERAGE((IF(DATOS_[[Sexo]:[Sexo]]=$B77,IF(DATOS_[[AGRUP. VALOR. PTO.]:[AGRUP. VALOR. PTO.]]=$B75,IF(DATOS_[[Check Periodo Ref.]:[Check Periodo Ref.]]="Dentro",IF(DATOS_[[Check Equiparado]:[Check Equiparado]]="Sí",IF(DATOS!BA$5="Sí",(1/DATOS_[[% anualiz]:[% anualiz]]),1)*IF(DATOS!BA$4="Sí",1/DATOS_[[% normaliz]:[% normaliz]],1)*(DATOS_[Conc.Sal.23])))))))),
0)</f>
        <v>0</v>
      </c>
      <c r="AG77" s="101">
        <f t="array" ref="AG77">IFERROR(
(AVERAGE((IF(DATOS_[[Sexo]:[Sexo]]=$B77,IF(DATOS_[[AGRUP. VALOR. PTO.]:[AGRUP. VALOR. PTO.]]=$B75,IF(DATOS_[[Check Periodo Ref.]:[Check Periodo Ref.]]="Dentro",IF(DATOS_[[Check Equiparado]:[Check Equiparado]]="Sí",IF(DATOS!BB$5="Sí",(1/DATOS_[[% anualiz]:[% anualiz]]),1)*IF(DATOS!BB$4="Sí",1/DATOS_[[% normaliz]:[% normaliz]],1)*(DATOS_[Conc.Sal.24])))))))),
0)</f>
        <v>0</v>
      </c>
      <c r="AH77" s="101">
        <f t="array" ref="AH77">IFERROR(
(AVERAGE((IF(DATOS_[[Sexo]:[Sexo]]=$B77,IF(DATOS_[[AGRUP. VALOR. PTO.]:[AGRUP. VALOR. PTO.]]=$B75,IF(DATOS_[[Check Periodo Ref.]:[Check Periodo Ref.]]="Dentro",IF(DATOS_[[Check Equiparado]:[Check Equiparado]]="Sí",IF(DATOS!BC$5="Sí",(1/DATOS_[[% anualiz]:[% anualiz]]),1)*IF(DATOS!BC$4="Sí",1/DATOS_[[% normaliz]:[% normaliz]],1)*(DATOS_[Conc.Sal.25])))))))),
0)</f>
        <v>0</v>
      </c>
      <c r="AI77" s="101">
        <f t="array" ref="AI77">IFERROR(
(AVERAGE((IF(DATOS_[[Sexo]:[Sexo]]=$B77,IF(DATOS_[[AGRUP. VALOR. PTO.]:[AGRUP. VALOR. PTO.]]=$B75,IF(DATOS_[[Check Periodo Ref.]:[Check Periodo Ref.]]="Dentro",IF(DATOS_[[Check Equiparado]:[Check Equiparado]]="Sí",IF(DATOS!BD$5="Sí",(1/DATOS_[[% anualiz]:[% anualiz]]),1)*IF(DATOS!BD$4="Sí",1/DATOS_[[% normaliz]:[% normaliz]],1)*(DATOS_[Conc.Sal.26])))))))),
0)</f>
        <v>0</v>
      </c>
      <c r="AJ77" s="101">
        <f t="array" ref="AJ77">IFERROR(
(AVERAGE((IF(DATOS_[[Sexo]:[Sexo]]=$B77,IF(DATOS_[[AGRUP. VALOR. PTO.]:[AGRUP. VALOR. PTO.]]=$B75,IF(DATOS_[[Check Periodo Ref.]:[Check Periodo Ref.]]="Dentro",IF(DATOS_[[Check Equiparado]:[Check Equiparado]]="Sí",IF(DATOS!BE$5="Sí",(1/DATOS_[[% anualiz]:[% anualiz]]),1)*IF(DATOS!BE$4="Sí",1/DATOS_[[% normaliz]:[% normaliz]],1)*(DATOS_[Conc.Sal.27])))))))),
0)</f>
        <v>0</v>
      </c>
      <c r="AK77" s="101">
        <f t="array" ref="AK77">IFERROR(
(AVERAGE((IF(DATOS_[[Sexo]:[Sexo]]=$B77,IF(DATOS_[[AGRUP. VALOR. PTO.]:[AGRUP. VALOR. PTO.]]=$B75,IF(DATOS_[[Check Periodo Ref.]:[Check Periodo Ref.]]="Dentro",IF(DATOS_[[Check Equiparado]:[Check Equiparado]]="Sí",IF(DATOS!BF$5="Sí",(1/DATOS_[[% anualiz]:[% anualiz]]),1)*IF(DATOS!BF$4="Sí",1/DATOS_[[% normaliz]:[% normaliz]],1)*(DATOS_[Conc.Sal.28])))))))),
0)</f>
        <v>0</v>
      </c>
      <c r="AL77" s="101">
        <f t="array" ref="AL77">IFERROR(
(AVERAGE((IF(DATOS_[[Sexo]:[Sexo]]=$B77,IF(DATOS_[[AGRUP. VALOR. PTO.]:[AGRUP. VALOR. PTO.]]=$B75,IF(DATOS_[[Check Periodo Ref.]:[Check Periodo Ref.]]="Dentro",IF(DATOS_[[Check Equiparado]:[Check Equiparado]]="Sí",IF(DATOS!BG$5="Sí",(1/DATOS_[[% anualiz]:[% anualiz]]),1)*IF(DATOS!BG$4="Sí",1/DATOS_[[% normaliz]:[% normaliz]],1)*(DATOS_[Conc.Sal.29])))))))),
0)</f>
        <v>0</v>
      </c>
      <c r="AM77" s="101">
        <f t="array" ref="AM77">IFERROR(
(AVERAGE((IF(DATOS_[[Sexo]:[Sexo]]=$B77,IF(DATOS_[[AGRUP. VALOR. PTO.]:[AGRUP. VALOR. PTO.]]=$B75,IF(DATOS_[[Check Periodo Ref.]:[Check Periodo Ref.]]="Dentro",IF(DATOS_[[Check Equiparado]:[Check Equiparado]]="Sí",IF(DATOS!BH$5="Sí",(1/DATOS_[[% anualiz]:[% anualiz]]),1)*IF(DATOS!BH$4="Sí",1/DATOS_[[% normaliz]:[% normaliz]],1)*(DATOS_[Conc.Sal.30])))))))),
0)</f>
        <v>0</v>
      </c>
      <c r="AN77" s="102">
        <f t="array" ref="AN77">IFERROR(
AVERAGE(IF(DATOS_[Sexo]=$B77,IF(DATOS_[[AGRUP. VALOR. PTO.]:[AGRUP. VALOR. PTO.]]=$B75,IF(DATOS_[Check Equiparado]="Sí",IF(DATOS_[Check Periodo Ref.]="Dentro",DATOS_[Tot COMPL.SAL Eq],FALSE))))),
0)</f>
        <v>0</v>
      </c>
      <c r="AO77" s="103">
        <f t="array" ref="AO77">IFERROR(
AVERAGE(IF(DATOS_[Sexo]=$B77,IF(DATOS_[[AGRUP. VALOR. PTO.]:[AGRUP. VALOR. PTO.]]=$B75,IF(DATOS_[Check Equiparado]="Sí",IF(DATOS_[Check Periodo Ref.]="Dentro",DATOS_[TOTAL SALARIO Eq],FALSE))))),
0)</f>
        <v>0</v>
      </c>
      <c r="AP77" s="104">
        <f t="array" ref="AP77">IFERROR(
(AVERAGE((IF(DATOS_[[Sexo]:[Sexo]]=$B77,IF(DATOS_[[AGRUP. VALOR. PTO.]:[AGRUP. VALOR. PTO.]]=$B75,IF(DATOS_[[Check Periodo Ref.]:[Check Periodo Ref.]]="Dentro",IF(DATOS_[[Check Equiparado]:[Check Equiparado]]="Sí",IF(DATOS!BI$5="Sí",(1/DATOS_[[% anualiz]:[% anualiz]]),1)*IF(DATOS!BI$4="Sí",1/DATOS_[[% normaliz]:[% normaliz]],1)*(DATOS_[C.Extra.01])))))))),
0)</f>
        <v>0</v>
      </c>
      <c r="AQ77" s="104">
        <f t="array" ref="AQ77">IFERROR(
(AVERAGE((IF(DATOS_[[Sexo]:[Sexo]]=$B77,IF(DATOS_[[AGRUP. VALOR. PTO.]:[AGRUP. VALOR. PTO.]]=$B75,IF(DATOS_[[Check Periodo Ref.]:[Check Periodo Ref.]]="Dentro",IF(DATOS_[[Check Equiparado]:[Check Equiparado]]="Sí",IF(DATOS!BJ$5="Sí",(1/DATOS_[[% anualiz]:[% anualiz]]),1)*IF(DATOS!BJ$4="Sí",1/DATOS_[[% normaliz]:[% normaliz]],1)*(DATOS_[C.Extra.02])))))))),
0)</f>
        <v>0</v>
      </c>
      <c r="AR77" s="104">
        <f t="array" ref="AR77">IFERROR(
(AVERAGE((IF(DATOS_[[Sexo]:[Sexo]]=$B77,IF(DATOS_[[AGRUP. VALOR. PTO.]:[AGRUP. VALOR. PTO.]]=$B75,IF(DATOS_[[Check Periodo Ref.]:[Check Periodo Ref.]]="Dentro",IF(DATOS_[[Check Equiparado]:[Check Equiparado]]="Sí",IF(DATOS!BK$5="Sí",(1/DATOS_[[% anualiz]:[% anualiz]]),1)*IF(DATOS!BK$4="Sí",1/DATOS_[[% normaliz]:[% normaliz]],1)*(DATOS_[C.Extra.03])))))))),
0)</f>
        <v>0</v>
      </c>
      <c r="AS77" s="104">
        <f t="array" ref="AS77">IFERROR(
(AVERAGE((IF(DATOS_[[Sexo]:[Sexo]]=$B77,IF(DATOS_[[AGRUP. VALOR. PTO.]:[AGRUP. VALOR. PTO.]]=$B75,IF(DATOS_[[Check Periodo Ref.]:[Check Periodo Ref.]]="Dentro",IF(DATOS_[[Check Equiparado]:[Check Equiparado]]="Sí",IF(DATOS!BL$5="Sí",(1/DATOS_[[% anualiz]:[% anualiz]]),1)*IF(DATOS!BL$4="Sí",1/DATOS_[[% normaliz]:[% normaliz]],1)*(DATOS_[C.Extra.04])))))))),
0)</f>
        <v>0</v>
      </c>
      <c r="AT77" s="104">
        <f t="array" ref="AT77">IFERROR(
(AVERAGE((IF(DATOS_[[Sexo]:[Sexo]]=$B77,IF(DATOS_[[AGRUP. VALOR. PTO.]:[AGRUP. VALOR. PTO.]]=$B75,IF(DATOS_[[Check Periodo Ref.]:[Check Periodo Ref.]]="Dentro",IF(DATOS_[[Check Equiparado]:[Check Equiparado]]="Sí",IF(DATOS!BM$5="Sí",(1/DATOS_[[% anualiz]:[% anualiz]]),1)*IF(DATOS!BM$4="Sí",1/DATOS_[[% normaliz]:[% normaliz]],1)*(DATOS_[C.Extra.05])))))))),
0)</f>
        <v>0</v>
      </c>
      <c r="AU77" s="105">
        <f t="array" ref="AU77">IFERROR(
AVERAGE(IF(DATOS_[Sexo]=$B77,IF(DATOS_[[AGRUP. VALOR. PTO.]:[AGRUP. VALOR. PTO.]]=$B75,IF(DATOS_[Check Equiparado]="Sí",IF(DATOS_[Check Periodo Ref.]="Dentro",DATOS_[Tot Extrasalarial Eq],FALSE))))),
0)</f>
        <v>0</v>
      </c>
      <c r="AV77" s="106">
        <f t="array" ref="AV77">IFERROR(
AVERAGE(IF(DATOS_[Sexo]=$B77,IF(DATOS_[[AGRUP. VALOR. PTO.]:[AGRUP. VALOR. PTO.]]=$B75,IF(DATOS_[Check Equiparado]="Sí",IF(DATOS_[Check Periodo Ref.]="Dentro",DATOS_[TOTAL Retrib Eq],FALSE))))),
0)</f>
        <v>0</v>
      </c>
    </row>
    <row r="78" spans="1:48" ht="17.25" thickBot="1" x14ac:dyDescent="0.35">
      <c r="A78" s="53" t="str">
        <f t="shared" ref="A78" si="87">+A79</f>
        <v>[ocultar]</v>
      </c>
      <c r="B78" s="62" t="s">
        <v>281</v>
      </c>
      <c r="C78" s="99"/>
      <c r="D78" s="63"/>
      <c r="E78" s="63"/>
      <c r="F78" s="63"/>
      <c r="G78" s="63"/>
      <c r="H78" s="63"/>
      <c r="I78" s="129" t="str">
        <f t="shared" ref="I78:AV78" si="88">IFERROR((I79-I80)/I79,"")</f>
        <v/>
      </c>
      <c r="J78" s="130" t="str">
        <f t="shared" si="88"/>
        <v/>
      </c>
      <c r="K78" s="131" t="str">
        <f t="shared" si="88"/>
        <v/>
      </c>
      <c r="L78" s="131" t="str">
        <f t="shared" si="88"/>
        <v/>
      </c>
      <c r="M78" s="131" t="str">
        <f t="shared" si="88"/>
        <v/>
      </c>
      <c r="N78" s="132" t="str">
        <f t="shared" si="88"/>
        <v/>
      </c>
      <c r="O78" s="133" t="str">
        <f t="shared" si="88"/>
        <v/>
      </c>
      <c r="P78" s="133" t="str">
        <f t="shared" si="88"/>
        <v/>
      </c>
      <c r="Q78" s="133" t="str">
        <f t="shared" si="88"/>
        <v/>
      </c>
      <c r="R78" s="133" t="str">
        <f t="shared" si="88"/>
        <v/>
      </c>
      <c r="S78" s="133" t="str">
        <f t="shared" si="88"/>
        <v/>
      </c>
      <c r="T78" s="133" t="str">
        <f t="shared" si="88"/>
        <v/>
      </c>
      <c r="U78" s="133" t="str">
        <f t="shared" si="88"/>
        <v/>
      </c>
      <c r="V78" s="133" t="str">
        <f t="shared" si="88"/>
        <v/>
      </c>
      <c r="W78" s="133" t="str">
        <f t="shared" si="88"/>
        <v/>
      </c>
      <c r="X78" s="133" t="str">
        <f t="shared" si="88"/>
        <v/>
      </c>
      <c r="Y78" s="133" t="str">
        <f t="shared" si="88"/>
        <v/>
      </c>
      <c r="Z78" s="132" t="str">
        <f t="shared" si="88"/>
        <v/>
      </c>
      <c r="AA78" s="132" t="str">
        <f t="shared" si="88"/>
        <v/>
      </c>
      <c r="AB78" s="132" t="str">
        <f t="shared" si="88"/>
        <v/>
      </c>
      <c r="AC78" s="132" t="str">
        <f t="shared" si="88"/>
        <v/>
      </c>
      <c r="AD78" s="132" t="str">
        <f t="shared" si="88"/>
        <v/>
      </c>
      <c r="AE78" s="132" t="str">
        <f t="shared" si="88"/>
        <v/>
      </c>
      <c r="AF78" s="132" t="str">
        <f t="shared" si="88"/>
        <v/>
      </c>
      <c r="AG78" s="132" t="str">
        <f t="shared" si="88"/>
        <v/>
      </c>
      <c r="AH78" s="132" t="str">
        <f t="shared" si="88"/>
        <v/>
      </c>
      <c r="AI78" s="132" t="str">
        <f t="shared" si="88"/>
        <v/>
      </c>
      <c r="AJ78" s="132" t="str">
        <f t="shared" si="88"/>
        <v/>
      </c>
      <c r="AK78" s="132" t="str">
        <f t="shared" si="88"/>
        <v/>
      </c>
      <c r="AL78" s="132" t="str">
        <f t="shared" si="88"/>
        <v/>
      </c>
      <c r="AM78" s="132" t="str">
        <f t="shared" si="88"/>
        <v/>
      </c>
      <c r="AN78" s="134" t="str">
        <f t="shared" si="88"/>
        <v/>
      </c>
      <c r="AO78" s="138" t="str">
        <f t="shared" si="88"/>
        <v/>
      </c>
      <c r="AP78" s="135" t="str">
        <f t="shared" si="88"/>
        <v/>
      </c>
      <c r="AQ78" s="135" t="str">
        <f t="shared" si="88"/>
        <v/>
      </c>
      <c r="AR78" s="135" t="str">
        <f t="shared" si="88"/>
        <v/>
      </c>
      <c r="AS78" s="135" t="str">
        <f t="shared" si="88"/>
        <v/>
      </c>
      <c r="AT78" s="135" t="str">
        <f t="shared" si="88"/>
        <v/>
      </c>
      <c r="AU78" s="136" t="str">
        <f t="shared" si="88"/>
        <v/>
      </c>
      <c r="AV78" s="137" t="str">
        <f t="shared" si="88"/>
        <v/>
      </c>
    </row>
    <row r="79" spans="1:48" x14ac:dyDescent="0.3">
      <c r="A79" s="53" t="str">
        <f t="shared" ref="A79" si="89">+IF(C79+C80=0,"[ocultar]","")</f>
        <v>[ocultar]</v>
      </c>
      <c r="B79" s="57" t="s">
        <v>162</v>
      </c>
      <c r="C79" s="56">
        <f t="array" ref="C79">SUM(IF($B79=DATOS_[Sexo],
IF($B78=DATOS_[AGRUP. VALOR. PTO.],
IF("Dentro"=DATOS_[Check Periodo Ref.],
1/(COUNTIFS(DATOS_[Sexo],$B79,DATOS_[AGRUP. VALOR. PTO.],$B78,DATOS_[Check Periodo Ref.],"Dentro",DATOS_[id],DATOS_[id]))))))</f>
        <v>0</v>
      </c>
      <c r="D79" s="58">
        <f>COUNTIFS(DATOS_[AGRUP. VALOR. PTO.],$B78,DATOS_[Sexo],$B79,DATOS_[Check Periodo Ref.],"Dentro")</f>
        <v>0</v>
      </c>
      <c r="E79" s="58">
        <f>COUNTIFS(DATOS_[AGRUP. VALOR. PTO.],$B78,DATOS_[Sexo],$B79,DATOS_[Check Periodo Ref.],"Dentro",DATOS_[Check Nº SC Norm],"Sí")</f>
        <v>0</v>
      </c>
      <c r="F79" s="58">
        <f>COUNTIFS(DATOS_[AGRUP. VALOR. PTO.],$B78,DATOS_[Sexo],$B79,DATOS_[Check Periodo Ref.],"Dentro",DATOS_[Check Nº SC Anualiz],"Sí")</f>
        <v>0</v>
      </c>
      <c r="G79" s="58">
        <f>COUNTIFS(DATOS_[AGRUP. VALOR. PTO.],$B78,DATOS_[Sexo],$B79,DATOS_[Check Periodo Ref.],"Dentro",DATOS_[Check Nº SC Norm y Anualiz],"Sí")</f>
        <v>0</v>
      </c>
      <c r="H79" s="58">
        <f>COUNTIFS(DATOS_[AGRUP. VALOR. PTO.],$B78,DATOS_[Sexo],$B79,DATOS_[Check Periodo Ref.],"Dentro",DATOS_[Check Equiparación],"Sí")</f>
        <v>0</v>
      </c>
      <c r="I79" s="100">
        <f t="array" ref="I79">IFERROR(
AVERAGE(IF(DATOS_[Sexo]=$B79,IF(DATOS_[[AGRUP. VALOR. PTO.]:[AGRUP. VALOR. PTO.]]=$B78,IF(DATOS_[Check Equiparado]="Sí",IF(DATOS_[Check Periodo Ref.]="Dentro",DATOS_[SALARIO BASE Eq],FALSE))))),
0)</f>
        <v>0</v>
      </c>
      <c r="J79" s="101">
        <f t="array" ref="J79">IFERROR(
(AVERAGE((IF(DATOS_[[Sexo]:[Sexo]]=$B79,IF(DATOS_[[AGRUP. VALOR. PTO.]:[AGRUP. VALOR. PTO.]]=$B78,IF(DATOS_[[Check Periodo Ref.]:[Check Periodo Ref.]]="Dentro",IF(DATOS_[[Check Equiparado]:[Check Equiparado]]="Sí",IF(DATOS!AE$5="Sí",(1/DATOS_[[% anualiz]:[% anualiz]]),1)*IF(DATOS!AE$4="Sí",1/DATOS_[[% normaliz]:[% normaliz]],1)*(DATOS_[Conc.Sal.01])))))))),
0)</f>
        <v>0</v>
      </c>
      <c r="K79" s="101">
        <f t="array" ref="K79">IFERROR(
(AVERAGE((IF(DATOS_[[Sexo]:[Sexo]]=$B79,IF(DATOS_[[AGRUP. VALOR. PTO.]:[AGRUP. VALOR. PTO.]]=$B78,IF(DATOS_[[Check Periodo Ref.]:[Check Periodo Ref.]]="Dentro",IF(DATOS_[[Check Equiparado]:[Check Equiparado]]="Sí",IF(DATOS!AF$5="Sí",(1/DATOS_[[% anualiz]:[% anualiz]]),1)*IF(DATOS!AF$4="Sí",1/DATOS_[[% normaliz]:[% normaliz]],1)*(DATOS_[Conc.Sal.02])))))))),
0)</f>
        <v>0</v>
      </c>
      <c r="L79" s="101">
        <f t="array" ref="L79">IFERROR(
(AVERAGE((IF(DATOS_[[Sexo]:[Sexo]]=$B79,IF(DATOS_[[AGRUP. VALOR. PTO.]:[AGRUP. VALOR. PTO.]]=$B78,IF(DATOS_[[Check Periodo Ref.]:[Check Periodo Ref.]]="Dentro",IF(DATOS_[[Check Equiparado]:[Check Equiparado]]="Sí",IF(DATOS!AG$5="Sí",(1/DATOS_[[% anualiz]:[% anualiz]]),1)*IF(DATOS!AG$4="Sí",1/DATOS_[[% normaliz]:[% normaliz]],1)*(DATOS_[Conc.Sal.03])))))))),
0)</f>
        <v>0</v>
      </c>
      <c r="M79" s="101">
        <f t="array" ref="M79">IFERROR(
(AVERAGE((IF(DATOS_[[Sexo]:[Sexo]]=$B79,IF(DATOS_[[AGRUP. VALOR. PTO.]:[AGRUP. VALOR. PTO.]]=$B78,IF(DATOS_[[Check Periodo Ref.]:[Check Periodo Ref.]]="Dentro",IF(DATOS_[[Check Equiparado]:[Check Equiparado]]="Sí",IF(DATOS!AH$5="Sí",(1/DATOS_[[% anualiz]:[% anualiz]]),1)*IF(DATOS!AH$4="Sí",1/DATOS_[[% normaliz]:[% normaliz]],1)*(DATOS_[Conc.Sal.04])))))))),
0)</f>
        <v>0</v>
      </c>
      <c r="N79" s="101">
        <f t="array" ref="N79">IFERROR(
(AVERAGE((IF(DATOS_[[Sexo]:[Sexo]]=$B79,IF(DATOS_[[AGRUP. VALOR. PTO.]:[AGRUP. VALOR. PTO.]]=$B78,IF(DATOS_[[Check Periodo Ref.]:[Check Periodo Ref.]]="Dentro",IF(DATOS_[[Check Equiparado]:[Check Equiparado]]="Sí",IF(DATOS!AI$5="Sí",(1/DATOS_[[% anualiz]:[% anualiz]]),1)*IF(DATOS!AI$4="Sí",1/DATOS_[[% normaliz]:[% normaliz]],1)*(DATOS_[Conc.Sal.05])))))))),
0)</f>
        <v>0</v>
      </c>
      <c r="O79" s="101">
        <f t="array" ref="O79">IFERROR(
(AVERAGE((IF(DATOS_[[Sexo]:[Sexo]]=$B79,IF(DATOS_[[AGRUP. VALOR. PTO.]:[AGRUP. VALOR. PTO.]]=$B78,IF(DATOS_[[Check Periodo Ref.]:[Check Periodo Ref.]]="Dentro",IF(DATOS_[[Check Equiparado]:[Check Equiparado]]="Sí",IF(DATOS!AJ$5="Sí",(1/DATOS_[[% anualiz]:[% anualiz]]),1)*IF(DATOS!AJ$4="Sí",1/DATOS_[[% normaliz]:[% normaliz]],1)*(DATOS_[Conc.Sal.06])))))))),
0)</f>
        <v>0</v>
      </c>
      <c r="P79" s="101">
        <f t="array" ref="P79">IFERROR(
(AVERAGE((IF(DATOS_[[Sexo]:[Sexo]]=$B79,IF(DATOS_[[AGRUP. VALOR. PTO.]:[AGRUP. VALOR. PTO.]]=$B78,IF(DATOS_[[Check Periodo Ref.]:[Check Periodo Ref.]]="Dentro",IF(DATOS_[[Check Equiparado]:[Check Equiparado]]="Sí",IF(DATOS!AK$5="Sí",(1/DATOS_[[% anualiz]:[% anualiz]]),1)*IF(DATOS!AK$4="Sí",1/DATOS_[[% normaliz]:[% normaliz]],1)*(DATOS_[Conc.Sal.07])))))))),
0)</f>
        <v>0</v>
      </c>
      <c r="Q79" s="101">
        <f t="array" ref="Q79">IFERROR(
(AVERAGE((IF(DATOS_[[Sexo]:[Sexo]]=$B79,IF(DATOS_[[AGRUP. VALOR. PTO.]:[AGRUP. VALOR. PTO.]]=$B78,IF(DATOS_[[Check Periodo Ref.]:[Check Periodo Ref.]]="Dentro",IF(DATOS_[[Check Equiparado]:[Check Equiparado]]="Sí",IF(DATOS!AL$5="Sí",(1/DATOS_[[% anualiz]:[% anualiz]]),1)*IF(DATOS!AL$4="Sí",1/DATOS_[[% normaliz]:[% normaliz]],1)*(DATOS_[Conc.Sal.08])))))))),
0)</f>
        <v>0</v>
      </c>
      <c r="R79" s="101">
        <f t="array" ref="R79">IFERROR(
(AVERAGE((IF(DATOS_[[Sexo]:[Sexo]]=$B79,IF(DATOS_[[AGRUP. VALOR. PTO.]:[AGRUP. VALOR. PTO.]]=$B78,IF(DATOS_[[Check Periodo Ref.]:[Check Periodo Ref.]]="Dentro",IF(DATOS_[[Check Equiparado]:[Check Equiparado]]="Sí",IF(DATOS!AM$5="Sí",(1/DATOS_[[% anualiz]:[% anualiz]]),1)*IF(DATOS!AM$4="Sí",1/DATOS_[[% normaliz]:[% normaliz]],1)*(DATOS_[Conc.Sal.09])))))))),
0)</f>
        <v>0</v>
      </c>
      <c r="S79" s="101">
        <f t="array" ref="S79">IFERROR(
(AVERAGE((IF(DATOS_[[Sexo]:[Sexo]]=$B79,IF(DATOS_[[AGRUP. VALOR. PTO.]:[AGRUP. VALOR. PTO.]]=$B78,IF(DATOS_[[Check Periodo Ref.]:[Check Periodo Ref.]]="Dentro",IF(DATOS_[[Check Equiparado]:[Check Equiparado]]="Sí",IF(DATOS!AN$5="Sí",(1/DATOS_[[% anualiz]:[% anualiz]]),1)*IF(DATOS!AN$4="Sí",1/DATOS_[[% normaliz]:[% normaliz]],1)*(DATOS_[Conc.Sal.10])))))))),
0)</f>
        <v>0</v>
      </c>
      <c r="T79" s="101">
        <f t="array" ref="T79">IFERROR(
(AVERAGE((IF(DATOS_[[Sexo]:[Sexo]]=$B79,IF(DATOS_[[AGRUP. VALOR. PTO.]:[AGRUP. VALOR. PTO.]]=$B78,IF(DATOS_[[Check Periodo Ref.]:[Check Periodo Ref.]]="Dentro",IF(DATOS_[[Check Equiparado]:[Check Equiparado]]="Sí",IF(DATOS!AO$5="Sí",(1/DATOS_[[% anualiz]:[% anualiz]]),1)*IF(DATOS!AO$4="Sí",1/DATOS_[[% normaliz]:[% normaliz]],1)*(DATOS_[Conc.Sal.11])))))))),
0)</f>
        <v>0</v>
      </c>
      <c r="U79" s="101">
        <f t="array" ref="U79">IFERROR(
(AVERAGE((IF(DATOS_[[Sexo]:[Sexo]]=$B79,IF(DATOS_[[AGRUP. VALOR. PTO.]:[AGRUP. VALOR. PTO.]]=$B78,IF(DATOS_[[Check Periodo Ref.]:[Check Periodo Ref.]]="Dentro",IF(DATOS_[[Check Equiparado]:[Check Equiparado]]="Sí",IF(DATOS!AP$5="Sí",(1/DATOS_[[% anualiz]:[% anualiz]]),1)*IF(DATOS!AP$4="Sí",1/DATOS_[[% normaliz]:[% normaliz]],1)*(DATOS_[Conc.Sal.12])))))))),
0)</f>
        <v>0</v>
      </c>
      <c r="V79" s="101">
        <f t="array" ref="V79">IFERROR(
(AVERAGE((IF(DATOS_[[Sexo]:[Sexo]]=$B79,IF(DATOS_[[AGRUP. VALOR. PTO.]:[AGRUP. VALOR. PTO.]]=$B78,IF(DATOS_[[Check Periodo Ref.]:[Check Periodo Ref.]]="Dentro",IF(DATOS_[[Check Equiparado]:[Check Equiparado]]="Sí",IF(DATOS!AQ$5="Sí",(1/DATOS_[[% anualiz]:[% anualiz]]),1)*IF(DATOS!AQ$4="Sí",1/DATOS_[[% normaliz]:[% normaliz]],1)*(DATOS_[Conc.Sal.13])))))))),
0)</f>
        <v>0</v>
      </c>
      <c r="W79" s="101">
        <f t="array" ref="W79">IFERROR(
(AVERAGE((IF(DATOS_[[Sexo]:[Sexo]]=$B79,IF(DATOS_[[AGRUP. VALOR. PTO.]:[AGRUP. VALOR. PTO.]]=$B78,IF(DATOS_[[Check Periodo Ref.]:[Check Periodo Ref.]]="Dentro",IF(DATOS_[[Check Equiparado]:[Check Equiparado]]="Sí",IF(DATOS!AR$5="Sí",(1/DATOS_[[% anualiz]:[% anualiz]]),1)*IF(DATOS!AR$4="Sí",1/DATOS_[[% normaliz]:[% normaliz]],1)*(DATOS_[Conc.Sal.14])))))))),
0)</f>
        <v>0</v>
      </c>
      <c r="X79" s="101">
        <f t="array" ref="X79">IFERROR(
(AVERAGE((IF(DATOS_[[Sexo]:[Sexo]]=$B79,IF(DATOS_[[AGRUP. VALOR. PTO.]:[AGRUP. VALOR. PTO.]]=$B78,IF(DATOS_[[Check Periodo Ref.]:[Check Periodo Ref.]]="Dentro",IF(DATOS_[[Check Equiparado]:[Check Equiparado]]="Sí",IF(DATOS!AS$5="Sí",(1/DATOS_[[% anualiz]:[% anualiz]]),1)*IF(DATOS!AS$4="Sí",1/DATOS_[[% normaliz]:[% normaliz]],1)*(DATOS_[Conc.Sal.15])))))))),
0)</f>
        <v>0</v>
      </c>
      <c r="Y79" s="101">
        <f t="array" ref="Y79">IFERROR(
(AVERAGE((IF(DATOS_[[Sexo]:[Sexo]]=$B79,IF(DATOS_[[AGRUP. VALOR. PTO.]:[AGRUP. VALOR. PTO.]]=$B78,IF(DATOS_[[Check Periodo Ref.]:[Check Periodo Ref.]]="Dentro",IF(DATOS_[[Check Equiparado]:[Check Equiparado]]="Sí",IF(DATOS!AT$5="Sí",(1/DATOS_[[% anualiz]:[% anualiz]]),1)*IF(DATOS!AT$4="Sí",1/DATOS_[[% normaliz]:[% normaliz]],1)*(DATOS_[Conc.Sal.16])))))))),
0)</f>
        <v>0</v>
      </c>
      <c r="Z79" s="101">
        <f t="array" ref="Z79">IFERROR(
(AVERAGE((IF(DATOS_[[Sexo]:[Sexo]]=$B79,IF(DATOS_[[AGRUP. VALOR. PTO.]:[AGRUP. VALOR. PTO.]]=$B78,IF(DATOS_[[Check Periodo Ref.]:[Check Periodo Ref.]]="Dentro",IF(DATOS_[[Check Equiparado]:[Check Equiparado]]="Sí",IF(DATOS!AU$5="Sí",(1/DATOS_[[% anualiz]:[% anualiz]]),1)*IF(DATOS!AU$4="Sí",1/DATOS_[[% normaliz]:[% normaliz]],1)*(DATOS_[Conc.Sal.17])))))))),
0)</f>
        <v>0</v>
      </c>
      <c r="AA79" s="101">
        <f t="array" ref="AA79">IFERROR(
(AVERAGE((IF(DATOS_[[Sexo]:[Sexo]]=$B79,IF(DATOS_[[AGRUP. VALOR. PTO.]:[AGRUP. VALOR. PTO.]]=$B78,IF(DATOS_[[Check Periodo Ref.]:[Check Periodo Ref.]]="Dentro",IF(DATOS_[[Check Equiparado]:[Check Equiparado]]="Sí",IF(DATOS!AV$5="Sí",(1/DATOS_[[% anualiz]:[% anualiz]]),1)*IF(DATOS!AV$4="Sí",1/DATOS_[[% normaliz]:[% normaliz]],1)*(DATOS_[Conc.Sal.18])))))))),
0)</f>
        <v>0</v>
      </c>
      <c r="AB79" s="101">
        <f t="array" ref="AB79">IFERROR(
(AVERAGE((IF(DATOS_[[Sexo]:[Sexo]]=$B79,IF(DATOS_[[AGRUP. VALOR. PTO.]:[AGRUP. VALOR. PTO.]]=$B78,IF(DATOS_[[Check Periodo Ref.]:[Check Periodo Ref.]]="Dentro",IF(DATOS_[[Check Equiparado]:[Check Equiparado]]="Sí",IF(DATOS!AW$5="Sí",(1/DATOS_[[% anualiz]:[% anualiz]]),1)*IF(DATOS!AW$4="Sí",1/DATOS_[[% normaliz]:[% normaliz]],1)*(DATOS_[Conc.Sal.19])))))))),
0)</f>
        <v>0</v>
      </c>
      <c r="AC79" s="101">
        <f t="array" ref="AC79">IFERROR(
(AVERAGE((IF(DATOS_[[Sexo]:[Sexo]]=$B79,IF(DATOS_[[AGRUP. VALOR. PTO.]:[AGRUP. VALOR. PTO.]]=$B78,IF(DATOS_[[Check Periodo Ref.]:[Check Periodo Ref.]]="Dentro",IF(DATOS_[[Check Equiparado]:[Check Equiparado]]="Sí",IF(DATOS!AX$5="Sí",(1/DATOS_[[% anualiz]:[% anualiz]]),1)*IF(DATOS!AX$4="Sí",1/DATOS_[[% normaliz]:[% normaliz]],1)*(DATOS_[Conc.Sal.20])))))))),
0)</f>
        <v>0</v>
      </c>
      <c r="AD79" s="101">
        <f t="array" ref="AD79">IFERROR(
(AVERAGE((IF(DATOS_[[Sexo]:[Sexo]]=$B79,IF(DATOS_[[AGRUP. VALOR. PTO.]:[AGRUP. VALOR. PTO.]]=$B78,IF(DATOS_[[Check Periodo Ref.]:[Check Periodo Ref.]]="Dentro",IF(DATOS_[[Check Equiparado]:[Check Equiparado]]="Sí",IF(DATOS!AY$5="Sí",(1/DATOS_[[% anualiz]:[% anualiz]]),1)*IF(DATOS!AY$4="Sí",1/DATOS_[[% normaliz]:[% normaliz]],1)*(DATOS_[Conc.Sal.21])))))))),
0)</f>
        <v>0</v>
      </c>
      <c r="AE79" s="101">
        <f t="array" ref="AE79">IFERROR(
(AVERAGE((IF(DATOS_[[Sexo]:[Sexo]]=$B79,IF(DATOS_[[AGRUP. VALOR. PTO.]:[AGRUP. VALOR. PTO.]]=$B78,IF(DATOS_[[Check Periodo Ref.]:[Check Periodo Ref.]]="Dentro",IF(DATOS_[[Check Equiparado]:[Check Equiparado]]="Sí",IF(DATOS!AZ$5="Sí",(1/DATOS_[[% anualiz]:[% anualiz]]),1)*IF(DATOS!AZ$4="Sí",1/DATOS_[[% normaliz]:[% normaliz]],1)*(DATOS_[Conc.Sal.22])))))))),
0)</f>
        <v>0</v>
      </c>
      <c r="AF79" s="101">
        <f t="array" ref="AF79">IFERROR(
(AVERAGE((IF(DATOS_[[Sexo]:[Sexo]]=$B79,IF(DATOS_[[AGRUP. VALOR. PTO.]:[AGRUP. VALOR. PTO.]]=$B78,IF(DATOS_[[Check Periodo Ref.]:[Check Periodo Ref.]]="Dentro",IF(DATOS_[[Check Equiparado]:[Check Equiparado]]="Sí",IF(DATOS!BA$5="Sí",(1/DATOS_[[% anualiz]:[% anualiz]]),1)*IF(DATOS!BA$4="Sí",1/DATOS_[[% normaliz]:[% normaliz]],1)*(DATOS_[Conc.Sal.23])))))))),
0)</f>
        <v>0</v>
      </c>
      <c r="AG79" s="101">
        <f t="array" ref="AG79">IFERROR(
(AVERAGE((IF(DATOS_[[Sexo]:[Sexo]]=$B79,IF(DATOS_[[AGRUP. VALOR. PTO.]:[AGRUP. VALOR. PTO.]]=$B78,IF(DATOS_[[Check Periodo Ref.]:[Check Periodo Ref.]]="Dentro",IF(DATOS_[[Check Equiparado]:[Check Equiparado]]="Sí",IF(DATOS!BB$5="Sí",(1/DATOS_[[% anualiz]:[% anualiz]]),1)*IF(DATOS!BB$4="Sí",1/DATOS_[[% normaliz]:[% normaliz]],1)*(DATOS_[Conc.Sal.24])))))))),
0)</f>
        <v>0</v>
      </c>
      <c r="AH79" s="101">
        <f t="array" ref="AH79">IFERROR(
(AVERAGE((IF(DATOS_[[Sexo]:[Sexo]]=$B79,IF(DATOS_[[AGRUP. VALOR. PTO.]:[AGRUP. VALOR. PTO.]]=$B78,IF(DATOS_[[Check Periodo Ref.]:[Check Periodo Ref.]]="Dentro",IF(DATOS_[[Check Equiparado]:[Check Equiparado]]="Sí",IF(DATOS!BC$5="Sí",(1/DATOS_[[% anualiz]:[% anualiz]]),1)*IF(DATOS!BC$4="Sí",1/DATOS_[[% normaliz]:[% normaliz]],1)*(DATOS_[Conc.Sal.25])))))))),
0)</f>
        <v>0</v>
      </c>
      <c r="AI79" s="101">
        <f t="array" ref="AI79">IFERROR(
(AVERAGE((IF(DATOS_[[Sexo]:[Sexo]]=$B79,IF(DATOS_[[AGRUP. VALOR. PTO.]:[AGRUP. VALOR. PTO.]]=$B78,IF(DATOS_[[Check Periodo Ref.]:[Check Periodo Ref.]]="Dentro",IF(DATOS_[[Check Equiparado]:[Check Equiparado]]="Sí",IF(DATOS!BD$5="Sí",(1/DATOS_[[% anualiz]:[% anualiz]]),1)*IF(DATOS!BD$4="Sí",1/DATOS_[[% normaliz]:[% normaliz]],1)*(DATOS_[Conc.Sal.26])))))))),
0)</f>
        <v>0</v>
      </c>
      <c r="AJ79" s="101">
        <f t="array" ref="AJ79">IFERROR(
(AVERAGE((IF(DATOS_[[Sexo]:[Sexo]]=$B79,IF(DATOS_[[AGRUP. VALOR. PTO.]:[AGRUP. VALOR. PTO.]]=$B78,IF(DATOS_[[Check Periodo Ref.]:[Check Periodo Ref.]]="Dentro",IF(DATOS_[[Check Equiparado]:[Check Equiparado]]="Sí",IF(DATOS!BE$5="Sí",(1/DATOS_[[% anualiz]:[% anualiz]]),1)*IF(DATOS!BE$4="Sí",1/DATOS_[[% normaliz]:[% normaliz]],1)*(DATOS_[Conc.Sal.27])))))))),
0)</f>
        <v>0</v>
      </c>
      <c r="AK79" s="101">
        <f t="array" ref="AK79">IFERROR(
(AVERAGE((IF(DATOS_[[Sexo]:[Sexo]]=$B79,IF(DATOS_[[AGRUP. VALOR. PTO.]:[AGRUP. VALOR. PTO.]]=$B78,IF(DATOS_[[Check Periodo Ref.]:[Check Periodo Ref.]]="Dentro",IF(DATOS_[[Check Equiparado]:[Check Equiparado]]="Sí",IF(DATOS!BF$5="Sí",(1/DATOS_[[% anualiz]:[% anualiz]]),1)*IF(DATOS!BF$4="Sí",1/DATOS_[[% normaliz]:[% normaliz]],1)*(DATOS_[Conc.Sal.28])))))))),
0)</f>
        <v>0</v>
      </c>
      <c r="AL79" s="101">
        <f t="array" ref="AL79">IFERROR(
(AVERAGE((IF(DATOS_[[Sexo]:[Sexo]]=$B79,IF(DATOS_[[AGRUP. VALOR. PTO.]:[AGRUP. VALOR. PTO.]]=$B78,IF(DATOS_[[Check Periodo Ref.]:[Check Periodo Ref.]]="Dentro",IF(DATOS_[[Check Equiparado]:[Check Equiparado]]="Sí",IF(DATOS!BG$5="Sí",(1/DATOS_[[% anualiz]:[% anualiz]]),1)*IF(DATOS!BG$4="Sí",1/DATOS_[[% normaliz]:[% normaliz]],1)*(DATOS_[Conc.Sal.29])))))))),
0)</f>
        <v>0</v>
      </c>
      <c r="AM79" s="101">
        <f t="array" ref="AM79">IFERROR(
(AVERAGE((IF(DATOS_[[Sexo]:[Sexo]]=$B79,IF(DATOS_[[AGRUP. VALOR. PTO.]:[AGRUP. VALOR. PTO.]]=$B78,IF(DATOS_[[Check Periodo Ref.]:[Check Periodo Ref.]]="Dentro",IF(DATOS_[[Check Equiparado]:[Check Equiparado]]="Sí",IF(DATOS!BH$5="Sí",(1/DATOS_[[% anualiz]:[% anualiz]]),1)*IF(DATOS!BH$4="Sí",1/DATOS_[[% normaliz]:[% normaliz]],1)*(DATOS_[Conc.Sal.30])))))))),
0)</f>
        <v>0</v>
      </c>
      <c r="AN79" s="102">
        <f t="array" ref="AN79">IFERROR(
AVERAGE(IF(DATOS_[Sexo]=$B79,IF(DATOS_[[AGRUP. VALOR. PTO.]:[AGRUP. VALOR. PTO.]]=$B78,IF(DATOS_[Check Equiparado]="Sí",IF(DATOS_[Check Periodo Ref.]="Dentro",DATOS_[Tot COMPL.SAL Eq],FALSE))))),
0)</f>
        <v>0</v>
      </c>
      <c r="AO79" s="103">
        <f t="array" ref="AO79">IFERROR(
AVERAGE(IF(DATOS_[Sexo]=$B79,IF(DATOS_[[AGRUP. VALOR. PTO.]:[AGRUP. VALOR. PTO.]]=$B78,IF(DATOS_[Check Equiparado]="Sí",IF(DATOS_[Check Periodo Ref.]="Dentro",DATOS_[TOTAL SALARIO Eq],FALSE))))),
0)</f>
        <v>0</v>
      </c>
      <c r="AP79" s="104">
        <f t="array" ref="AP79">IFERROR(
(AVERAGE((IF(DATOS_[[Sexo]:[Sexo]]=$B79,IF(DATOS_[[AGRUP. VALOR. PTO.]:[AGRUP. VALOR. PTO.]]=$B78,IF(DATOS_[[Check Periodo Ref.]:[Check Periodo Ref.]]="Dentro",IF(DATOS_[[Check Equiparado]:[Check Equiparado]]="Sí",IF(DATOS!BI$5="Sí",(1/DATOS_[[% anualiz]:[% anualiz]]),1)*IF(DATOS!BI$4="Sí",1/DATOS_[[% normaliz]:[% normaliz]],1)*(DATOS_[C.Extra.01])))))))),
0)</f>
        <v>0</v>
      </c>
      <c r="AQ79" s="104">
        <f t="array" ref="AQ79">IFERROR(
(AVERAGE((IF(DATOS_[[Sexo]:[Sexo]]=$B79,IF(DATOS_[[AGRUP. VALOR. PTO.]:[AGRUP. VALOR. PTO.]]=$B78,IF(DATOS_[[Check Periodo Ref.]:[Check Periodo Ref.]]="Dentro",IF(DATOS_[[Check Equiparado]:[Check Equiparado]]="Sí",IF(DATOS!BJ$5="Sí",(1/DATOS_[[% anualiz]:[% anualiz]]),1)*IF(DATOS!BJ$4="Sí",1/DATOS_[[% normaliz]:[% normaliz]],1)*(DATOS_[C.Extra.02])))))))),
0)</f>
        <v>0</v>
      </c>
      <c r="AR79" s="104">
        <f t="array" ref="AR79">IFERROR(
(AVERAGE((IF(DATOS_[[Sexo]:[Sexo]]=$B79,IF(DATOS_[[AGRUP. VALOR. PTO.]:[AGRUP. VALOR. PTO.]]=$B78,IF(DATOS_[[Check Periodo Ref.]:[Check Periodo Ref.]]="Dentro",IF(DATOS_[[Check Equiparado]:[Check Equiparado]]="Sí",IF(DATOS!BK$5="Sí",(1/DATOS_[[% anualiz]:[% anualiz]]),1)*IF(DATOS!BK$4="Sí",1/DATOS_[[% normaliz]:[% normaliz]],1)*(DATOS_[C.Extra.03])))))))),
0)</f>
        <v>0</v>
      </c>
      <c r="AS79" s="104">
        <f t="array" ref="AS79">IFERROR(
(AVERAGE((IF(DATOS_[[Sexo]:[Sexo]]=$B79,IF(DATOS_[[AGRUP. VALOR. PTO.]:[AGRUP. VALOR. PTO.]]=$B78,IF(DATOS_[[Check Periodo Ref.]:[Check Periodo Ref.]]="Dentro",IF(DATOS_[[Check Equiparado]:[Check Equiparado]]="Sí",IF(DATOS!BL$5="Sí",(1/DATOS_[[% anualiz]:[% anualiz]]),1)*IF(DATOS!BL$4="Sí",1/DATOS_[[% normaliz]:[% normaliz]],1)*(DATOS_[C.Extra.04])))))))),
0)</f>
        <v>0</v>
      </c>
      <c r="AT79" s="104">
        <f t="array" ref="AT79">IFERROR(
(AVERAGE((IF(DATOS_[[Sexo]:[Sexo]]=$B79,IF(DATOS_[[AGRUP. VALOR. PTO.]:[AGRUP. VALOR. PTO.]]=$B78,IF(DATOS_[[Check Periodo Ref.]:[Check Periodo Ref.]]="Dentro",IF(DATOS_[[Check Equiparado]:[Check Equiparado]]="Sí",IF(DATOS!BM$5="Sí",(1/DATOS_[[% anualiz]:[% anualiz]]),1)*IF(DATOS!BM$4="Sí",1/DATOS_[[% normaliz]:[% normaliz]],1)*(DATOS_[C.Extra.05])))))))),
0)</f>
        <v>0</v>
      </c>
      <c r="AU79" s="105">
        <f t="array" ref="AU79">IFERROR(
AVERAGE(IF(DATOS_[Sexo]=$B79,IF(DATOS_[[AGRUP. VALOR. PTO.]:[AGRUP. VALOR. PTO.]]=$B78,IF(DATOS_[Check Equiparado]="Sí",IF(DATOS_[Check Periodo Ref.]="Dentro",DATOS_[Tot Extrasalarial Eq],FALSE))))),
0)</f>
        <v>0</v>
      </c>
      <c r="AV79" s="106">
        <f t="array" ref="AV79">IFERROR(
AVERAGE(IF(DATOS_[Sexo]=$B79,IF(DATOS_[[AGRUP. VALOR. PTO.]:[AGRUP. VALOR. PTO.]]=$B78,IF(DATOS_[Check Equiparado]="Sí",IF(DATOS_[Check Periodo Ref.]="Dentro",DATOS_[TOTAL Retrib Eq],FALSE))))),
0)</f>
        <v>0</v>
      </c>
    </row>
    <row r="80" spans="1:48" x14ac:dyDescent="0.3">
      <c r="A80" s="53" t="str">
        <f t="shared" ref="A80" si="90">+A79</f>
        <v>[ocultar]</v>
      </c>
      <c r="B80" s="57" t="s">
        <v>163</v>
      </c>
      <c r="C80" s="56">
        <f t="array" ref="C80">SUM(IF($B80=DATOS_[Sexo],
IF($B78=DATOS_[AGRUP. VALOR. PTO.],
IF("Dentro"=DATOS_[Check Periodo Ref.],
1/(COUNTIFS(DATOS_[Sexo],$B80,DATOS_[AGRUP. VALOR. PTO.],$B78,DATOS_[Check Periodo Ref.],"Dentro",DATOS_[id],DATOS_[id]))))))</f>
        <v>0</v>
      </c>
      <c r="D80" s="58">
        <f>COUNTIFS(DATOS_[AGRUP. VALOR. PTO.],$B78,DATOS_[Sexo],$B80,DATOS_[Check Periodo Ref.],"Dentro")</f>
        <v>0</v>
      </c>
      <c r="E80" s="58">
        <f>COUNTIFS(DATOS_[AGRUP. VALOR. PTO.],$B78,DATOS_[Sexo],$B80,DATOS_[Check Periodo Ref.],"Dentro",DATOS_[Check Nº SC Norm],"Sí")</f>
        <v>0</v>
      </c>
      <c r="F80" s="58">
        <f>COUNTIFS(DATOS_[AGRUP. VALOR. PTO.],$B78,DATOS_[Sexo],$B80,DATOS_[Check Periodo Ref.],"Dentro",DATOS_[Check Nº SC Anualiz],"Sí")</f>
        <v>0</v>
      </c>
      <c r="G80" s="58">
        <f>COUNTIFS(DATOS_[AGRUP. VALOR. PTO.],$B78,DATOS_[Sexo],$B80,DATOS_[Check Periodo Ref.],"Dentro",DATOS_[Check Nº SC Norm y Anualiz],"Sí")</f>
        <v>0</v>
      </c>
      <c r="H80" s="58">
        <f>COUNTIFS(DATOS_[AGRUP. VALOR. PTO.],$B78,DATOS_[Sexo],$B80,DATOS_[Check Periodo Ref.],"Dentro",DATOS_[Check Equiparación],"Sí")</f>
        <v>0</v>
      </c>
      <c r="I80" s="100" cm="1">
        <f t="array" ref="I80">IFERROR(
AVERAGE(IF(DATOS_[Sexo]=$B80,IF(DATOS_[[AGRUP. VALOR. PTO.]:[AGRUP. VALOR. PTO.]]=$B78,IF(DATOS_[Check Equiparado]="Sí",IF(DATOS_[Check Periodo Ref.]="Dentro",DATOS_[SALARIO BASE Eq],FALSE))))),
0)</f>
        <v>0</v>
      </c>
      <c r="J80" s="101">
        <f t="array" ref="J80">IFERROR(
(AVERAGE((IF(DATOS_[[Sexo]:[Sexo]]=$B80,IF(DATOS_[[AGRUP. VALOR. PTO.]:[AGRUP. VALOR. PTO.]]=$B78,IF(DATOS_[[Check Periodo Ref.]:[Check Periodo Ref.]]="Dentro",IF(DATOS_[[Check Equiparado]:[Check Equiparado]]="Sí",IF(DATOS!AE$5="Sí",(1/DATOS_[[% anualiz]:[% anualiz]]),1)*IF(DATOS!AE$4="Sí",1/DATOS_[[% normaliz]:[% normaliz]],1)*(DATOS_[Conc.Sal.01])))))))),
0)</f>
        <v>0</v>
      </c>
      <c r="K80" s="101">
        <f t="array" ref="K80">IFERROR(
(AVERAGE((IF(DATOS_[[Sexo]:[Sexo]]=$B80,IF(DATOS_[[AGRUP. VALOR. PTO.]:[AGRUP. VALOR. PTO.]]=$B78,IF(DATOS_[[Check Periodo Ref.]:[Check Periodo Ref.]]="Dentro",IF(DATOS_[[Check Equiparado]:[Check Equiparado]]="Sí",IF(DATOS!AF$5="Sí",(1/DATOS_[[% anualiz]:[% anualiz]]),1)*IF(DATOS!AF$4="Sí",1/DATOS_[[% normaliz]:[% normaliz]],1)*(DATOS_[Conc.Sal.02])))))))),
0)</f>
        <v>0</v>
      </c>
      <c r="L80" s="101">
        <f t="array" ref="L80">IFERROR(
(AVERAGE((IF(DATOS_[[Sexo]:[Sexo]]=$B80,IF(DATOS_[[AGRUP. VALOR. PTO.]:[AGRUP. VALOR. PTO.]]=$B78,IF(DATOS_[[Check Periodo Ref.]:[Check Periodo Ref.]]="Dentro",IF(DATOS_[[Check Equiparado]:[Check Equiparado]]="Sí",IF(DATOS!AG$5="Sí",(1/DATOS_[[% anualiz]:[% anualiz]]),1)*IF(DATOS!AG$4="Sí",1/DATOS_[[% normaliz]:[% normaliz]],1)*(DATOS_[Conc.Sal.03])))))))),
0)</f>
        <v>0</v>
      </c>
      <c r="M80" s="101">
        <f t="array" ref="M80">IFERROR(
(AVERAGE((IF(DATOS_[[Sexo]:[Sexo]]=$B80,IF(DATOS_[[AGRUP. VALOR. PTO.]:[AGRUP. VALOR. PTO.]]=$B78,IF(DATOS_[[Check Periodo Ref.]:[Check Periodo Ref.]]="Dentro",IF(DATOS_[[Check Equiparado]:[Check Equiparado]]="Sí",IF(DATOS!AH$5="Sí",(1/DATOS_[[% anualiz]:[% anualiz]]),1)*IF(DATOS!AH$4="Sí",1/DATOS_[[% normaliz]:[% normaliz]],1)*(DATOS_[Conc.Sal.04])))))))),
0)</f>
        <v>0</v>
      </c>
      <c r="N80" s="101">
        <f t="array" ref="N80">IFERROR(
(AVERAGE((IF(DATOS_[[Sexo]:[Sexo]]=$B80,IF(DATOS_[[AGRUP. VALOR. PTO.]:[AGRUP. VALOR. PTO.]]=$B78,IF(DATOS_[[Check Periodo Ref.]:[Check Periodo Ref.]]="Dentro",IF(DATOS_[[Check Equiparado]:[Check Equiparado]]="Sí",IF(DATOS!AI$5="Sí",(1/DATOS_[[% anualiz]:[% anualiz]]),1)*IF(DATOS!AI$4="Sí",1/DATOS_[[% normaliz]:[% normaliz]],1)*(DATOS_[Conc.Sal.05])))))))),
0)</f>
        <v>0</v>
      </c>
      <c r="O80" s="101">
        <f t="array" ref="O80">IFERROR(
(AVERAGE((IF(DATOS_[[Sexo]:[Sexo]]=$B80,IF(DATOS_[[AGRUP. VALOR. PTO.]:[AGRUP. VALOR. PTO.]]=$B78,IF(DATOS_[[Check Periodo Ref.]:[Check Periodo Ref.]]="Dentro",IF(DATOS_[[Check Equiparado]:[Check Equiparado]]="Sí",IF(DATOS!AJ$5="Sí",(1/DATOS_[[% anualiz]:[% anualiz]]),1)*IF(DATOS!AJ$4="Sí",1/DATOS_[[% normaliz]:[% normaliz]],1)*(DATOS_[Conc.Sal.06])))))))),
0)</f>
        <v>0</v>
      </c>
      <c r="P80" s="101">
        <f t="array" ref="P80">IFERROR(
(AVERAGE((IF(DATOS_[[Sexo]:[Sexo]]=$B80,IF(DATOS_[[AGRUP. VALOR. PTO.]:[AGRUP. VALOR. PTO.]]=$B78,IF(DATOS_[[Check Periodo Ref.]:[Check Periodo Ref.]]="Dentro",IF(DATOS_[[Check Equiparado]:[Check Equiparado]]="Sí",IF(DATOS!AK$5="Sí",(1/DATOS_[[% anualiz]:[% anualiz]]),1)*IF(DATOS!AK$4="Sí",1/DATOS_[[% normaliz]:[% normaliz]],1)*(DATOS_[Conc.Sal.07])))))))),
0)</f>
        <v>0</v>
      </c>
      <c r="Q80" s="101">
        <f t="array" ref="Q80">IFERROR(
(AVERAGE((IF(DATOS_[[Sexo]:[Sexo]]=$B80,IF(DATOS_[[AGRUP. VALOR. PTO.]:[AGRUP. VALOR. PTO.]]=$B78,IF(DATOS_[[Check Periodo Ref.]:[Check Periodo Ref.]]="Dentro",IF(DATOS_[[Check Equiparado]:[Check Equiparado]]="Sí",IF(DATOS!AL$5="Sí",(1/DATOS_[[% anualiz]:[% anualiz]]),1)*IF(DATOS!AL$4="Sí",1/DATOS_[[% normaliz]:[% normaliz]],1)*(DATOS_[Conc.Sal.08])))))))),
0)</f>
        <v>0</v>
      </c>
      <c r="R80" s="101">
        <f t="array" ref="R80">IFERROR(
(AVERAGE((IF(DATOS_[[Sexo]:[Sexo]]=$B80,IF(DATOS_[[AGRUP. VALOR. PTO.]:[AGRUP. VALOR. PTO.]]=$B78,IF(DATOS_[[Check Periodo Ref.]:[Check Periodo Ref.]]="Dentro",IF(DATOS_[[Check Equiparado]:[Check Equiparado]]="Sí",IF(DATOS!AM$5="Sí",(1/DATOS_[[% anualiz]:[% anualiz]]),1)*IF(DATOS!AM$4="Sí",1/DATOS_[[% normaliz]:[% normaliz]],1)*(DATOS_[Conc.Sal.09])))))))),
0)</f>
        <v>0</v>
      </c>
      <c r="S80" s="101">
        <f t="array" ref="S80">IFERROR(
(AVERAGE((IF(DATOS_[[Sexo]:[Sexo]]=$B80,IF(DATOS_[[AGRUP. VALOR. PTO.]:[AGRUP. VALOR. PTO.]]=$B78,IF(DATOS_[[Check Periodo Ref.]:[Check Periodo Ref.]]="Dentro",IF(DATOS_[[Check Equiparado]:[Check Equiparado]]="Sí",IF(DATOS!AN$5="Sí",(1/DATOS_[[% anualiz]:[% anualiz]]),1)*IF(DATOS!AN$4="Sí",1/DATOS_[[% normaliz]:[% normaliz]],1)*(DATOS_[Conc.Sal.10])))))))),
0)</f>
        <v>0</v>
      </c>
      <c r="T80" s="101">
        <f t="array" ref="T80">IFERROR(
(AVERAGE((IF(DATOS_[[Sexo]:[Sexo]]=$B80,IF(DATOS_[[AGRUP. VALOR. PTO.]:[AGRUP. VALOR. PTO.]]=$B78,IF(DATOS_[[Check Periodo Ref.]:[Check Periodo Ref.]]="Dentro",IF(DATOS_[[Check Equiparado]:[Check Equiparado]]="Sí",IF(DATOS!AO$5="Sí",(1/DATOS_[[% anualiz]:[% anualiz]]),1)*IF(DATOS!AO$4="Sí",1/DATOS_[[% normaliz]:[% normaliz]],1)*(DATOS_[Conc.Sal.11])))))))),
0)</f>
        <v>0</v>
      </c>
      <c r="U80" s="101">
        <f t="array" ref="U80">IFERROR(
(AVERAGE((IF(DATOS_[[Sexo]:[Sexo]]=$B80,IF(DATOS_[[AGRUP. VALOR. PTO.]:[AGRUP. VALOR. PTO.]]=$B78,IF(DATOS_[[Check Periodo Ref.]:[Check Periodo Ref.]]="Dentro",IF(DATOS_[[Check Equiparado]:[Check Equiparado]]="Sí",IF(DATOS!AP$5="Sí",(1/DATOS_[[% anualiz]:[% anualiz]]),1)*IF(DATOS!AP$4="Sí",1/DATOS_[[% normaliz]:[% normaliz]],1)*(DATOS_[Conc.Sal.12])))))))),
0)</f>
        <v>0</v>
      </c>
      <c r="V80" s="101">
        <f t="array" ref="V80">IFERROR(
(AVERAGE((IF(DATOS_[[Sexo]:[Sexo]]=$B80,IF(DATOS_[[AGRUP. VALOR. PTO.]:[AGRUP. VALOR. PTO.]]=$B78,IF(DATOS_[[Check Periodo Ref.]:[Check Periodo Ref.]]="Dentro",IF(DATOS_[[Check Equiparado]:[Check Equiparado]]="Sí",IF(DATOS!AQ$5="Sí",(1/DATOS_[[% anualiz]:[% anualiz]]),1)*IF(DATOS!AQ$4="Sí",1/DATOS_[[% normaliz]:[% normaliz]],1)*(DATOS_[Conc.Sal.13])))))))),
0)</f>
        <v>0</v>
      </c>
      <c r="W80" s="101">
        <f t="array" ref="W80">IFERROR(
(AVERAGE((IF(DATOS_[[Sexo]:[Sexo]]=$B80,IF(DATOS_[[AGRUP. VALOR. PTO.]:[AGRUP. VALOR. PTO.]]=$B78,IF(DATOS_[[Check Periodo Ref.]:[Check Periodo Ref.]]="Dentro",IF(DATOS_[[Check Equiparado]:[Check Equiparado]]="Sí",IF(DATOS!AR$5="Sí",(1/DATOS_[[% anualiz]:[% anualiz]]),1)*IF(DATOS!AR$4="Sí",1/DATOS_[[% normaliz]:[% normaliz]],1)*(DATOS_[Conc.Sal.14])))))))),
0)</f>
        <v>0</v>
      </c>
      <c r="X80" s="101">
        <f t="array" ref="X80">IFERROR(
(AVERAGE((IF(DATOS_[[Sexo]:[Sexo]]=$B80,IF(DATOS_[[AGRUP. VALOR. PTO.]:[AGRUP. VALOR. PTO.]]=$B78,IF(DATOS_[[Check Periodo Ref.]:[Check Periodo Ref.]]="Dentro",IF(DATOS_[[Check Equiparado]:[Check Equiparado]]="Sí",IF(DATOS!AS$5="Sí",(1/DATOS_[[% anualiz]:[% anualiz]]),1)*IF(DATOS!AS$4="Sí",1/DATOS_[[% normaliz]:[% normaliz]],1)*(DATOS_[Conc.Sal.15])))))))),
0)</f>
        <v>0</v>
      </c>
      <c r="Y80" s="101">
        <f t="array" ref="Y80">IFERROR(
(AVERAGE((IF(DATOS_[[Sexo]:[Sexo]]=$B80,IF(DATOS_[[AGRUP. VALOR. PTO.]:[AGRUP. VALOR. PTO.]]=$B78,IF(DATOS_[[Check Periodo Ref.]:[Check Periodo Ref.]]="Dentro",IF(DATOS_[[Check Equiparado]:[Check Equiparado]]="Sí",IF(DATOS!AT$5="Sí",(1/DATOS_[[% anualiz]:[% anualiz]]),1)*IF(DATOS!AT$4="Sí",1/DATOS_[[% normaliz]:[% normaliz]],1)*(DATOS_[Conc.Sal.16])))))))),
0)</f>
        <v>0</v>
      </c>
      <c r="Z80" s="101">
        <f t="array" ref="Z80">IFERROR(
(AVERAGE((IF(DATOS_[[Sexo]:[Sexo]]=$B80,IF(DATOS_[[AGRUP. VALOR. PTO.]:[AGRUP. VALOR. PTO.]]=$B78,IF(DATOS_[[Check Periodo Ref.]:[Check Periodo Ref.]]="Dentro",IF(DATOS_[[Check Equiparado]:[Check Equiparado]]="Sí",IF(DATOS!AU$5="Sí",(1/DATOS_[[% anualiz]:[% anualiz]]),1)*IF(DATOS!AU$4="Sí",1/DATOS_[[% normaliz]:[% normaliz]],1)*(DATOS_[Conc.Sal.17])))))))),
0)</f>
        <v>0</v>
      </c>
      <c r="AA80" s="101">
        <f t="array" ref="AA80">IFERROR(
(AVERAGE((IF(DATOS_[[Sexo]:[Sexo]]=$B80,IF(DATOS_[[AGRUP. VALOR. PTO.]:[AGRUP. VALOR. PTO.]]=$B78,IF(DATOS_[[Check Periodo Ref.]:[Check Periodo Ref.]]="Dentro",IF(DATOS_[[Check Equiparado]:[Check Equiparado]]="Sí",IF(DATOS!AV$5="Sí",(1/DATOS_[[% anualiz]:[% anualiz]]),1)*IF(DATOS!AV$4="Sí",1/DATOS_[[% normaliz]:[% normaliz]],1)*(DATOS_[Conc.Sal.18])))))))),
0)</f>
        <v>0</v>
      </c>
      <c r="AB80" s="101">
        <f t="array" ref="AB80">IFERROR(
(AVERAGE((IF(DATOS_[[Sexo]:[Sexo]]=$B80,IF(DATOS_[[AGRUP. VALOR. PTO.]:[AGRUP. VALOR. PTO.]]=$B78,IF(DATOS_[[Check Periodo Ref.]:[Check Periodo Ref.]]="Dentro",IF(DATOS_[[Check Equiparado]:[Check Equiparado]]="Sí",IF(DATOS!AW$5="Sí",(1/DATOS_[[% anualiz]:[% anualiz]]),1)*IF(DATOS!AW$4="Sí",1/DATOS_[[% normaliz]:[% normaliz]],1)*(DATOS_[Conc.Sal.19])))))))),
0)</f>
        <v>0</v>
      </c>
      <c r="AC80" s="101">
        <f t="array" ref="AC80">IFERROR(
(AVERAGE((IF(DATOS_[[Sexo]:[Sexo]]=$B80,IF(DATOS_[[AGRUP. VALOR. PTO.]:[AGRUP. VALOR. PTO.]]=$B78,IF(DATOS_[[Check Periodo Ref.]:[Check Periodo Ref.]]="Dentro",IF(DATOS_[[Check Equiparado]:[Check Equiparado]]="Sí",IF(DATOS!AX$5="Sí",(1/DATOS_[[% anualiz]:[% anualiz]]),1)*IF(DATOS!AX$4="Sí",1/DATOS_[[% normaliz]:[% normaliz]],1)*(DATOS_[Conc.Sal.20])))))))),
0)</f>
        <v>0</v>
      </c>
      <c r="AD80" s="101">
        <f t="array" ref="AD80">IFERROR(
(AVERAGE((IF(DATOS_[[Sexo]:[Sexo]]=$B80,IF(DATOS_[[AGRUP. VALOR. PTO.]:[AGRUP. VALOR. PTO.]]=$B78,IF(DATOS_[[Check Periodo Ref.]:[Check Periodo Ref.]]="Dentro",IF(DATOS_[[Check Equiparado]:[Check Equiparado]]="Sí",IF(DATOS!AY$5="Sí",(1/DATOS_[[% anualiz]:[% anualiz]]),1)*IF(DATOS!AY$4="Sí",1/DATOS_[[% normaliz]:[% normaliz]],1)*(DATOS_[Conc.Sal.21])))))))),
0)</f>
        <v>0</v>
      </c>
      <c r="AE80" s="101">
        <f t="array" ref="AE80">IFERROR(
(AVERAGE((IF(DATOS_[[Sexo]:[Sexo]]=$B80,IF(DATOS_[[AGRUP. VALOR. PTO.]:[AGRUP. VALOR. PTO.]]=$B78,IF(DATOS_[[Check Periodo Ref.]:[Check Periodo Ref.]]="Dentro",IF(DATOS_[[Check Equiparado]:[Check Equiparado]]="Sí",IF(DATOS!AZ$5="Sí",(1/DATOS_[[% anualiz]:[% anualiz]]),1)*IF(DATOS!AZ$4="Sí",1/DATOS_[[% normaliz]:[% normaliz]],1)*(DATOS_[Conc.Sal.22])))))))),
0)</f>
        <v>0</v>
      </c>
      <c r="AF80" s="101">
        <f t="array" ref="AF80">IFERROR(
(AVERAGE((IF(DATOS_[[Sexo]:[Sexo]]=$B80,IF(DATOS_[[AGRUP. VALOR. PTO.]:[AGRUP. VALOR. PTO.]]=$B78,IF(DATOS_[[Check Periodo Ref.]:[Check Periodo Ref.]]="Dentro",IF(DATOS_[[Check Equiparado]:[Check Equiparado]]="Sí",IF(DATOS!BA$5="Sí",(1/DATOS_[[% anualiz]:[% anualiz]]),1)*IF(DATOS!BA$4="Sí",1/DATOS_[[% normaliz]:[% normaliz]],1)*(DATOS_[Conc.Sal.23])))))))),
0)</f>
        <v>0</v>
      </c>
      <c r="AG80" s="101">
        <f t="array" ref="AG80">IFERROR(
(AVERAGE((IF(DATOS_[[Sexo]:[Sexo]]=$B80,IF(DATOS_[[AGRUP. VALOR. PTO.]:[AGRUP. VALOR. PTO.]]=$B78,IF(DATOS_[[Check Periodo Ref.]:[Check Periodo Ref.]]="Dentro",IF(DATOS_[[Check Equiparado]:[Check Equiparado]]="Sí",IF(DATOS!BB$5="Sí",(1/DATOS_[[% anualiz]:[% anualiz]]),1)*IF(DATOS!BB$4="Sí",1/DATOS_[[% normaliz]:[% normaliz]],1)*(DATOS_[Conc.Sal.24])))))))),
0)</f>
        <v>0</v>
      </c>
      <c r="AH80" s="101">
        <f t="array" ref="AH80">IFERROR(
(AVERAGE((IF(DATOS_[[Sexo]:[Sexo]]=$B80,IF(DATOS_[[AGRUP. VALOR. PTO.]:[AGRUP. VALOR. PTO.]]=$B78,IF(DATOS_[[Check Periodo Ref.]:[Check Periodo Ref.]]="Dentro",IF(DATOS_[[Check Equiparado]:[Check Equiparado]]="Sí",IF(DATOS!BC$5="Sí",(1/DATOS_[[% anualiz]:[% anualiz]]),1)*IF(DATOS!BC$4="Sí",1/DATOS_[[% normaliz]:[% normaliz]],1)*(DATOS_[Conc.Sal.25])))))))),
0)</f>
        <v>0</v>
      </c>
      <c r="AI80" s="101">
        <f t="array" ref="AI80">IFERROR(
(AVERAGE((IF(DATOS_[[Sexo]:[Sexo]]=$B80,IF(DATOS_[[AGRUP. VALOR. PTO.]:[AGRUP. VALOR. PTO.]]=$B78,IF(DATOS_[[Check Periodo Ref.]:[Check Periodo Ref.]]="Dentro",IF(DATOS_[[Check Equiparado]:[Check Equiparado]]="Sí",IF(DATOS!BD$5="Sí",(1/DATOS_[[% anualiz]:[% anualiz]]),1)*IF(DATOS!BD$4="Sí",1/DATOS_[[% normaliz]:[% normaliz]],1)*(DATOS_[Conc.Sal.26])))))))),
0)</f>
        <v>0</v>
      </c>
      <c r="AJ80" s="101">
        <f t="array" ref="AJ80">IFERROR(
(AVERAGE((IF(DATOS_[[Sexo]:[Sexo]]=$B80,IF(DATOS_[[AGRUP. VALOR. PTO.]:[AGRUP. VALOR. PTO.]]=$B78,IF(DATOS_[[Check Periodo Ref.]:[Check Periodo Ref.]]="Dentro",IF(DATOS_[[Check Equiparado]:[Check Equiparado]]="Sí",IF(DATOS!BE$5="Sí",(1/DATOS_[[% anualiz]:[% anualiz]]),1)*IF(DATOS!BE$4="Sí",1/DATOS_[[% normaliz]:[% normaliz]],1)*(DATOS_[Conc.Sal.27])))))))),
0)</f>
        <v>0</v>
      </c>
      <c r="AK80" s="101">
        <f t="array" ref="AK80">IFERROR(
(AVERAGE((IF(DATOS_[[Sexo]:[Sexo]]=$B80,IF(DATOS_[[AGRUP. VALOR. PTO.]:[AGRUP. VALOR. PTO.]]=$B78,IF(DATOS_[[Check Periodo Ref.]:[Check Periodo Ref.]]="Dentro",IF(DATOS_[[Check Equiparado]:[Check Equiparado]]="Sí",IF(DATOS!BF$5="Sí",(1/DATOS_[[% anualiz]:[% anualiz]]),1)*IF(DATOS!BF$4="Sí",1/DATOS_[[% normaliz]:[% normaliz]],1)*(DATOS_[Conc.Sal.28])))))))),
0)</f>
        <v>0</v>
      </c>
      <c r="AL80" s="101">
        <f t="array" ref="AL80">IFERROR(
(AVERAGE((IF(DATOS_[[Sexo]:[Sexo]]=$B80,IF(DATOS_[[AGRUP. VALOR. PTO.]:[AGRUP. VALOR. PTO.]]=$B78,IF(DATOS_[[Check Periodo Ref.]:[Check Periodo Ref.]]="Dentro",IF(DATOS_[[Check Equiparado]:[Check Equiparado]]="Sí",IF(DATOS!BG$5="Sí",(1/DATOS_[[% anualiz]:[% anualiz]]),1)*IF(DATOS!BG$4="Sí",1/DATOS_[[% normaliz]:[% normaliz]],1)*(DATOS_[Conc.Sal.29])))))))),
0)</f>
        <v>0</v>
      </c>
      <c r="AM80" s="101">
        <f t="array" ref="AM80">IFERROR(
(AVERAGE((IF(DATOS_[[Sexo]:[Sexo]]=$B80,IF(DATOS_[[AGRUP. VALOR. PTO.]:[AGRUP. VALOR. PTO.]]=$B78,IF(DATOS_[[Check Periodo Ref.]:[Check Periodo Ref.]]="Dentro",IF(DATOS_[[Check Equiparado]:[Check Equiparado]]="Sí",IF(DATOS!BH$5="Sí",(1/DATOS_[[% anualiz]:[% anualiz]]),1)*IF(DATOS!BH$4="Sí",1/DATOS_[[% normaliz]:[% normaliz]],1)*(DATOS_[Conc.Sal.30])))))))),
0)</f>
        <v>0</v>
      </c>
      <c r="AN80" s="102">
        <f t="array" ref="AN80">IFERROR(
AVERAGE(IF(DATOS_[Sexo]=$B80,IF(DATOS_[[AGRUP. VALOR. PTO.]:[AGRUP. VALOR. PTO.]]=$B78,IF(DATOS_[Check Equiparado]="Sí",IF(DATOS_[Check Periodo Ref.]="Dentro",DATOS_[Tot COMPL.SAL Eq],FALSE))))),
0)</f>
        <v>0</v>
      </c>
      <c r="AO80" s="103">
        <f t="array" ref="AO80">IFERROR(
AVERAGE(IF(DATOS_[Sexo]=$B80,IF(DATOS_[[AGRUP. VALOR. PTO.]:[AGRUP. VALOR. PTO.]]=$B78,IF(DATOS_[Check Equiparado]="Sí",IF(DATOS_[Check Periodo Ref.]="Dentro",DATOS_[TOTAL SALARIO Eq],FALSE))))),
0)</f>
        <v>0</v>
      </c>
      <c r="AP80" s="104">
        <f t="array" ref="AP80">IFERROR(
(AVERAGE((IF(DATOS_[[Sexo]:[Sexo]]=$B80,IF(DATOS_[[AGRUP. VALOR. PTO.]:[AGRUP. VALOR. PTO.]]=$B78,IF(DATOS_[[Check Periodo Ref.]:[Check Periodo Ref.]]="Dentro",IF(DATOS_[[Check Equiparado]:[Check Equiparado]]="Sí",IF(DATOS!BI$5="Sí",(1/DATOS_[[% anualiz]:[% anualiz]]),1)*IF(DATOS!BI$4="Sí",1/DATOS_[[% normaliz]:[% normaliz]],1)*(DATOS_[C.Extra.01])))))))),
0)</f>
        <v>0</v>
      </c>
      <c r="AQ80" s="104">
        <f t="array" ref="AQ80">IFERROR(
(AVERAGE((IF(DATOS_[[Sexo]:[Sexo]]=$B80,IF(DATOS_[[AGRUP. VALOR. PTO.]:[AGRUP. VALOR. PTO.]]=$B78,IF(DATOS_[[Check Periodo Ref.]:[Check Periodo Ref.]]="Dentro",IF(DATOS_[[Check Equiparado]:[Check Equiparado]]="Sí",IF(DATOS!BJ$5="Sí",(1/DATOS_[[% anualiz]:[% anualiz]]),1)*IF(DATOS!BJ$4="Sí",1/DATOS_[[% normaliz]:[% normaliz]],1)*(DATOS_[C.Extra.02])))))))),
0)</f>
        <v>0</v>
      </c>
      <c r="AR80" s="104">
        <f t="array" ref="AR80">IFERROR(
(AVERAGE((IF(DATOS_[[Sexo]:[Sexo]]=$B80,IF(DATOS_[[AGRUP. VALOR. PTO.]:[AGRUP. VALOR. PTO.]]=$B78,IF(DATOS_[[Check Periodo Ref.]:[Check Periodo Ref.]]="Dentro",IF(DATOS_[[Check Equiparado]:[Check Equiparado]]="Sí",IF(DATOS!BK$5="Sí",(1/DATOS_[[% anualiz]:[% anualiz]]),1)*IF(DATOS!BK$4="Sí",1/DATOS_[[% normaliz]:[% normaliz]],1)*(DATOS_[C.Extra.03])))))))),
0)</f>
        <v>0</v>
      </c>
      <c r="AS80" s="104">
        <f t="array" ref="AS80">IFERROR(
(AVERAGE((IF(DATOS_[[Sexo]:[Sexo]]=$B80,IF(DATOS_[[AGRUP. VALOR. PTO.]:[AGRUP. VALOR. PTO.]]=$B78,IF(DATOS_[[Check Periodo Ref.]:[Check Periodo Ref.]]="Dentro",IF(DATOS_[[Check Equiparado]:[Check Equiparado]]="Sí",IF(DATOS!BL$5="Sí",(1/DATOS_[[% anualiz]:[% anualiz]]),1)*IF(DATOS!BL$4="Sí",1/DATOS_[[% normaliz]:[% normaliz]],1)*(DATOS_[C.Extra.04])))))))),
0)</f>
        <v>0</v>
      </c>
      <c r="AT80" s="104">
        <f t="array" ref="AT80">IFERROR(
(AVERAGE((IF(DATOS_[[Sexo]:[Sexo]]=$B80,IF(DATOS_[[AGRUP. VALOR. PTO.]:[AGRUP. VALOR. PTO.]]=$B78,IF(DATOS_[[Check Periodo Ref.]:[Check Periodo Ref.]]="Dentro",IF(DATOS_[[Check Equiparado]:[Check Equiparado]]="Sí",IF(DATOS!BM$5="Sí",(1/DATOS_[[% anualiz]:[% anualiz]]),1)*IF(DATOS!BM$4="Sí",1/DATOS_[[% normaliz]:[% normaliz]],1)*(DATOS_[C.Extra.05])))))))),
0)</f>
        <v>0</v>
      </c>
      <c r="AU80" s="105">
        <f t="array" ref="AU80">IFERROR(
AVERAGE(IF(DATOS_[Sexo]=$B80,IF(DATOS_[[AGRUP. VALOR. PTO.]:[AGRUP. VALOR. PTO.]]=$B78,IF(DATOS_[Check Equiparado]="Sí",IF(DATOS_[Check Periodo Ref.]="Dentro",DATOS_[Tot Extrasalarial Eq],FALSE))))),
0)</f>
        <v>0</v>
      </c>
      <c r="AV80" s="106">
        <f t="array" ref="AV80">IFERROR(
AVERAGE(IF(DATOS_[Sexo]=$B80,IF(DATOS_[[AGRUP. VALOR. PTO.]:[AGRUP. VALOR. PTO.]]=$B78,IF(DATOS_[Check Equiparado]="Sí",IF(DATOS_[Check Periodo Ref.]="Dentro",DATOS_[TOTAL Retrib Eq],FALSE))))),
0)</f>
        <v>0</v>
      </c>
    </row>
    <row r="81" spans="1:48" ht="17.25" thickBot="1" x14ac:dyDescent="0.35">
      <c r="A81" s="53" t="str">
        <f t="shared" ref="A81" si="91">+A82</f>
        <v>[ocultar]</v>
      </c>
      <c r="B81" s="62" t="s">
        <v>282</v>
      </c>
      <c r="C81" s="99"/>
      <c r="D81" s="63"/>
      <c r="E81" s="63"/>
      <c r="F81" s="63"/>
      <c r="G81" s="63"/>
      <c r="H81" s="63"/>
      <c r="I81" s="129" t="str">
        <f t="shared" ref="I81:AV81" si="92">IFERROR((I82-I83)/I82,"")</f>
        <v/>
      </c>
      <c r="J81" s="130" t="str">
        <f t="shared" si="92"/>
        <v/>
      </c>
      <c r="K81" s="131" t="str">
        <f t="shared" si="92"/>
        <v/>
      </c>
      <c r="L81" s="131" t="str">
        <f t="shared" si="92"/>
        <v/>
      </c>
      <c r="M81" s="131" t="str">
        <f t="shared" si="92"/>
        <v/>
      </c>
      <c r="N81" s="132" t="str">
        <f t="shared" si="92"/>
        <v/>
      </c>
      <c r="O81" s="133" t="str">
        <f t="shared" si="92"/>
        <v/>
      </c>
      <c r="P81" s="133" t="str">
        <f t="shared" si="92"/>
        <v/>
      </c>
      <c r="Q81" s="133" t="str">
        <f t="shared" si="92"/>
        <v/>
      </c>
      <c r="R81" s="133" t="str">
        <f t="shared" si="92"/>
        <v/>
      </c>
      <c r="S81" s="133" t="str">
        <f t="shared" si="92"/>
        <v/>
      </c>
      <c r="T81" s="133" t="str">
        <f t="shared" si="92"/>
        <v/>
      </c>
      <c r="U81" s="133" t="str">
        <f t="shared" si="92"/>
        <v/>
      </c>
      <c r="V81" s="133" t="str">
        <f t="shared" si="92"/>
        <v/>
      </c>
      <c r="W81" s="133" t="str">
        <f t="shared" si="92"/>
        <v/>
      </c>
      <c r="X81" s="133" t="str">
        <f t="shared" si="92"/>
        <v/>
      </c>
      <c r="Y81" s="133" t="str">
        <f t="shared" si="92"/>
        <v/>
      </c>
      <c r="Z81" s="132" t="str">
        <f t="shared" si="92"/>
        <v/>
      </c>
      <c r="AA81" s="132" t="str">
        <f t="shared" si="92"/>
        <v/>
      </c>
      <c r="AB81" s="132" t="str">
        <f t="shared" si="92"/>
        <v/>
      </c>
      <c r="AC81" s="132" t="str">
        <f t="shared" si="92"/>
        <v/>
      </c>
      <c r="AD81" s="132" t="str">
        <f t="shared" si="92"/>
        <v/>
      </c>
      <c r="AE81" s="132" t="str">
        <f t="shared" si="92"/>
        <v/>
      </c>
      <c r="AF81" s="132" t="str">
        <f t="shared" si="92"/>
        <v/>
      </c>
      <c r="AG81" s="132" t="str">
        <f t="shared" si="92"/>
        <v/>
      </c>
      <c r="AH81" s="132" t="str">
        <f t="shared" si="92"/>
        <v/>
      </c>
      <c r="AI81" s="132" t="str">
        <f t="shared" si="92"/>
        <v/>
      </c>
      <c r="AJ81" s="132" t="str">
        <f t="shared" si="92"/>
        <v/>
      </c>
      <c r="AK81" s="132" t="str">
        <f t="shared" si="92"/>
        <v/>
      </c>
      <c r="AL81" s="132" t="str">
        <f t="shared" si="92"/>
        <v/>
      </c>
      <c r="AM81" s="132" t="str">
        <f t="shared" si="92"/>
        <v/>
      </c>
      <c r="AN81" s="134" t="str">
        <f t="shared" si="92"/>
        <v/>
      </c>
      <c r="AO81" s="138" t="str">
        <f t="shared" si="92"/>
        <v/>
      </c>
      <c r="AP81" s="135" t="str">
        <f t="shared" si="92"/>
        <v/>
      </c>
      <c r="AQ81" s="135" t="str">
        <f t="shared" si="92"/>
        <v/>
      </c>
      <c r="AR81" s="135" t="str">
        <f t="shared" si="92"/>
        <v/>
      </c>
      <c r="AS81" s="135" t="str">
        <f t="shared" si="92"/>
        <v/>
      </c>
      <c r="AT81" s="135" t="str">
        <f t="shared" si="92"/>
        <v/>
      </c>
      <c r="AU81" s="136" t="str">
        <f t="shared" si="92"/>
        <v/>
      </c>
      <c r="AV81" s="137" t="str">
        <f t="shared" si="92"/>
        <v/>
      </c>
    </row>
    <row r="82" spans="1:48" x14ac:dyDescent="0.3">
      <c r="A82" s="53" t="str">
        <f t="shared" ref="A82" si="93">+IF(C82+C83=0,"[ocultar]","")</f>
        <v>[ocultar]</v>
      </c>
      <c r="B82" s="57" t="s">
        <v>162</v>
      </c>
      <c r="C82" s="56">
        <f t="array" ref="C82">SUM(IF($B82=DATOS_[Sexo],
IF($B81=DATOS_[AGRUP. VALOR. PTO.],
IF("Dentro"=DATOS_[Check Periodo Ref.],
1/(COUNTIFS(DATOS_[Sexo],$B82,DATOS_[AGRUP. VALOR. PTO.],$B81,DATOS_[Check Periodo Ref.],"Dentro",DATOS_[id],DATOS_[id]))))))</f>
        <v>0</v>
      </c>
      <c r="D82" s="58">
        <f>COUNTIFS(DATOS_[AGRUP. VALOR. PTO.],$B81,DATOS_[Sexo],$B82,DATOS_[Check Periodo Ref.],"Dentro")</f>
        <v>0</v>
      </c>
      <c r="E82" s="58">
        <f>COUNTIFS(DATOS_[AGRUP. VALOR. PTO.],$B81,DATOS_[Sexo],$B82,DATOS_[Check Periodo Ref.],"Dentro",DATOS_[Check Nº SC Norm],"Sí")</f>
        <v>0</v>
      </c>
      <c r="F82" s="58">
        <f>COUNTIFS(DATOS_[AGRUP. VALOR. PTO.],$B81,DATOS_[Sexo],$B82,DATOS_[Check Periodo Ref.],"Dentro",DATOS_[Check Nº SC Anualiz],"Sí")</f>
        <v>0</v>
      </c>
      <c r="G82" s="58">
        <f>COUNTIFS(DATOS_[AGRUP. VALOR. PTO.],$B81,DATOS_[Sexo],$B82,DATOS_[Check Periodo Ref.],"Dentro",DATOS_[Check Nº SC Norm y Anualiz],"Sí")</f>
        <v>0</v>
      </c>
      <c r="H82" s="58">
        <f>COUNTIFS(DATOS_[AGRUP. VALOR. PTO.],$B81,DATOS_[Sexo],$B82,DATOS_[Check Periodo Ref.],"Dentro",DATOS_[Check Equiparación],"Sí")</f>
        <v>0</v>
      </c>
      <c r="I82" s="100">
        <f t="array" ref="I82">IFERROR(
AVERAGE(IF(DATOS_[Sexo]=$B82,IF(DATOS_[[AGRUP. VALOR. PTO.]:[AGRUP. VALOR. PTO.]]=$B81,IF(DATOS_[Check Equiparado]="Sí",IF(DATOS_[Check Periodo Ref.]="Dentro",DATOS_[SALARIO BASE Eq],FALSE))))),
0)</f>
        <v>0</v>
      </c>
      <c r="J82" s="101">
        <f t="array" ref="J82">IFERROR(
(AVERAGE((IF(DATOS_[[Sexo]:[Sexo]]=$B82,IF(DATOS_[[AGRUP. VALOR. PTO.]:[AGRUP. VALOR. PTO.]]=$B81,IF(DATOS_[[Check Periodo Ref.]:[Check Periodo Ref.]]="Dentro",IF(DATOS_[[Check Equiparado]:[Check Equiparado]]="Sí",IF(DATOS!AE$5="Sí",(1/DATOS_[[% anualiz]:[% anualiz]]),1)*IF(DATOS!AE$4="Sí",1/DATOS_[[% normaliz]:[% normaliz]],1)*(DATOS_[Conc.Sal.01])))))))),
0)</f>
        <v>0</v>
      </c>
      <c r="K82" s="101">
        <f t="array" ref="K82">IFERROR(
(AVERAGE((IF(DATOS_[[Sexo]:[Sexo]]=$B82,IF(DATOS_[[AGRUP. VALOR. PTO.]:[AGRUP. VALOR. PTO.]]=$B81,IF(DATOS_[[Check Periodo Ref.]:[Check Periodo Ref.]]="Dentro",IF(DATOS_[[Check Equiparado]:[Check Equiparado]]="Sí",IF(DATOS!AF$5="Sí",(1/DATOS_[[% anualiz]:[% anualiz]]),1)*IF(DATOS!AF$4="Sí",1/DATOS_[[% normaliz]:[% normaliz]],1)*(DATOS_[Conc.Sal.02])))))))),
0)</f>
        <v>0</v>
      </c>
      <c r="L82" s="101">
        <f t="array" ref="L82">IFERROR(
(AVERAGE((IF(DATOS_[[Sexo]:[Sexo]]=$B82,IF(DATOS_[[AGRUP. VALOR. PTO.]:[AGRUP. VALOR. PTO.]]=$B81,IF(DATOS_[[Check Periodo Ref.]:[Check Periodo Ref.]]="Dentro",IF(DATOS_[[Check Equiparado]:[Check Equiparado]]="Sí",IF(DATOS!AG$5="Sí",(1/DATOS_[[% anualiz]:[% anualiz]]),1)*IF(DATOS!AG$4="Sí",1/DATOS_[[% normaliz]:[% normaliz]],1)*(DATOS_[Conc.Sal.03])))))))),
0)</f>
        <v>0</v>
      </c>
      <c r="M82" s="101">
        <f t="array" ref="M82">IFERROR(
(AVERAGE((IF(DATOS_[[Sexo]:[Sexo]]=$B82,IF(DATOS_[[AGRUP. VALOR. PTO.]:[AGRUP. VALOR. PTO.]]=$B81,IF(DATOS_[[Check Periodo Ref.]:[Check Periodo Ref.]]="Dentro",IF(DATOS_[[Check Equiparado]:[Check Equiparado]]="Sí",IF(DATOS!AH$5="Sí",(1/DATOS_[[% anualiz]:[% anualiz]]),1)*IF(DATOS!AH$4="Sí",1/DATOS_[[% normaliz]:[% normaliz]],1)*(DATOS_[Conc.Sal.04])))))))),
0)</f>
        <v>0</v>
      </c>
      <c r="N82" s="101">
        <f t="array" ref="N82">IFERROR(
(AVERAGE((IF(DATOS_[[Sexo]:[Sexo]]=$B82,IF(DATOS_[[AGRUP. VALOR. PTO.]:[AGRUP. VALOR. PTO.]]=$B81,IF(DATOS_[[Check Periodo Ref.]:[Check Periodo Ref.]]="Dentro",IF(DATOS_[[Check Equiparado]:[Check Equiparado]]="Sí",IF(DATOS!AI$5="Sí",(1/DATOS_[[% anualiz]:[% anualiz]]),1)*IF(DATOS!AI$4="Sí",1/DATOS_[[% normaliz]:[% normaliz]],1)*(DATOS_[Conc.Sal.05])))))))),
0)</f>
        <v>0</v>
      </c>
      <c r="O82" s="101">
        <f t="array" ref="O82">IFERROR(
(AVERAGE((IF(DATOS_[[Sexo]:[Sexo]]=$B82,IF(DATOS_[[AGRUP. VALOR. PTO.]:[AGRUP. VALOR. PTO.]]=$B81,IF(DATOS_[[Check Periodo Ref.]:[Check Periodo Ref.]]="Dentro",IF(DATOS_[[Check Equiparado]:[Check Equiparado]]="Sí",IF(DATOS!AJ$5="Sí",(1/DATOS_[[% anualiz]:[% anualiz]]),1)*IF(DATOS!AJ$4="Sí",1/DATOS_[[% normaliz]:[% normaliz]],1)*(DATOS_[Conc.Sal.06])))))))),
0)</f>
        <v>0</v>
      </c>
      <c r="P82" s="101">
        <f t="array" ref="P82">IFERROR(
(AVERAGE((IF(DATOS_[[Sexo]:[Sexo]]=$B82,IF(DATOS_[[AGRUP. VALOR. PTO.]:[AGRUP. VALOR. PTO.]]=$B81,IF(DATOS_[[Check Periodo Ref.]:[Check Periodo Ref.]]="Dentro",IF(DATOS_[[Check Equiparado]:[Check Equiparado]]="Sí",IF(DATOS!AK$5="Sí",(1/DATOS_[[% anualiz]:[% anualiz]]),1)*IF(DATOS!AK$4="Sí",1/DATOS_[[% normaliz]:[% normaliz]],1)*(DATOS_[Conc.Sal.07])))))))),
0)</f>
        <v>0</v>
      </c>
      <c r="Q82" s="101">
        <f t="array" ref="Q82">IFERROR(
(AVERAGE((IF(DATOS_[[Sexo]:[Sexo]]=$B82,IF(DATOS_[[AGRUP. VALOR. PTO.]:[AGRUP. VALOR. PTO.]]=$B81,IF(DATOS_[[Check Periodo Ref.]:[Check Periodo Ref.]]="Dentro",IF(DATOS_[[Check Equiparado]:[Check Equiparado]]="Sí",IF(DATOS!AL$5="Sí",(1/DATOS_[[% anualiz]:[% anualiz]]),1)*IF(DATOS!AL$4="Sí",1/DATOS_[[% normaliz]:[% normaliz]],1)*(DATOS_[Conc.Sal.08])))))))),
0)</f>
        <v>0</v>
      </c>
      <c r="R82" s="101">
        <f t="array" ref="R82">IFERROR(
(AVERAGE((IF(DATOS_[[Sexo]:[Sexo]]=$B82,IF(DATOS_[[AGRUP. VALOR. PTO.]:[AGRUP. VALOR. PTO.]]=$B81,IF(DATOS_[[Check Periodo Ref.]:[Check Periodo Ref.]]="Dentro",IF(DATOS_[[Check Equiparado]:[Check Equiparado]]="Sí",IF(DATOS!AM$5="Sí",(1/DATOS_[[% anualiz]:[% anualiz]]),1)*IF(DATOS!AM$4="Sí",1/DATOS_[[% normaliz]:[% normaliz]],1)*(DATOS_[Conc.Sal.09])))))))),
0)</f>
        <v>0</v>
      </c>
      <c r="S82" s="101">
        <f t="array" ref="S82">IFERROR(
(AVERAGE((IF(DATOS_[[Sexo]:[Sexo]]=$B82,IF(DATOS_[[AGRUP. VALOR. PTO.]:[AGRUP. VALOR. PTO.]]=$B81,IF(DATOS_[[Check Periodo Ref.]:[Check Periodo Ref.]]="Dentro",IF(DATOS_[[Check Equiparado]:[Check Equiparado]]="Sí",IF(DATOS!AN$5="Sí",(1/DATOS_[[% anualiz]:[% anualiz]]),1)*IF(DATOS!AN$4="Sí",1/DATOS_[[% normaliz]:[% normaliz]],1)*(DATOS_[Conc.Sal.10])))))))),
0)</f>
        <v>0</v>
      </c>
      <c r="T82" s="101">
        <f t="array" ref="T82">IFERROR(
(AVERAGE((IF(DATOS_[[Sexo]:[Sexo]]=$B82,IF(DATOS_[[AGRUP. VALOR. PTO.]:[AGRUP. VALOR. PTO.]]=$B81,IF(DATOS_[[Check Periodo Ref.]:[Check Periodo Ref.]]="Dentro",IF(DATOS_[[Check Equiparado]:[Check Equiparado]]="Sí",IF(DATOS!AO$5="Sí",(1/DATOS_[[% anualiz]:[% anualiz]]),1)*IF(DATOS!AO$4="Sí",1/DATOS_[[% normaliz]:[% normaliz]],1)*(DATOS_[Conc.Sal.11])))))))),
0)</f>
        <v>0</v>
      </c>
      <c r="U82" s="101">
        <f t="array" ref="U82">IFERROR(
(AVERAGE((IF(DATOS_[[Sexo]:[Sexo]]=$B82,IF(DATOS_[[AGRUP. VALOR. PTO.]:[AGRUP. VALOR. PTO.]]=$B81,IF(DATOS_[[Check Periodo Ref.]:[Check Periodo Ref.]]="Dentro",IF(DATOS_[[Check Equiparado]:[Check Equiparado]]="Sí",IF(DATOS!AP$5="Sí",(1/DATOS_[[% anualiz]:[% anualiz]]),1)*IF(DATOS!AP$4="Sí",1/DATOS_[[% normaliz]:[% normaliz]],1)*(DATOS_[Conc.Sal.12])))))))),
0)</f>
        <v>0</v>
      </c>
      <c r="V82" s="101">
        <f t="array" ref="V82">IFERROR(
(AVERAGE((IF(DATOS_[[Sexo]:[Sexo]]=$B82,IF(DATOS_[[AGRUP. VALOR. PTO.]:[AGRUP. VALOR. PTO.]]=$B81,IF(DATOS_[[Check Periodo Ref.]:[Check Periodo Ref.]]="Dentro",IF(DATOS_[[Check Equiparado]:[Check Equiparado]]="Sí",IF(DATOS!AQ$5="Sí",(1/DATOS_[[% anualiz]:[% anualiz]]),1)*IF(DATOS!AQ$4="Sí",1/DATOS_[[% normaliz]:[% normaliz]],1)*(DATOS_[Conc.Sal.13])))))))),
0)</f>
        <v>0</v>
      </c>
      <c r="W82" s="101">
        <f t="array" ref="W82">IFERROR(
(AVERAGE((IF(DATOS_[[Sexo]:[Sexo]]=$B82,IF(DATOS_[[AGRUP. VALOR. PTO.]:[AGRUP. VALOR. PTO.]]=$B81,IF(DATOS_[[Check Periodo Ref.]:[Check Periodo Ref.]]="Dentro",IF(DATOS_[[Check Equiparado]:[Check Equiparado]]="Sí",IF(DATOS!AR$5="Sí",(1/DATOS_[[% anualiz]:[% anualiz]]),1)*IF(DATOS!AR$4="Sí",1/DATOS_[[% normaliz]:[% normaliz]],1)*(DATOS_[Conc.Sal.14])))))))),
0)</f>
        <v>0</v>
      </c>
      <c r="X82" s="101">
        <f t="array" ref="X82">IFERROR(
(AVERAGE((IF(DATOS_[[Sexo]:[Sexo]]=$B82,IF(DATOS_[[AGRUP. VALOR. PTO.]:[AGRUP. VALOR. PTO.]]=$B81,IF(DATOS_[[Check Periodo Ref.]:[Check Periodo Ref.]]="Dentro",IF(DATOS_[[Check Equiparado]:[Check Equiparado]]="Sí",IF(DATOS!AS$5="Sí",(1/DATOS_[[% anualiz]:[% anualiz]]),1)*IF(DATOS!AS$4="Sí",1/DATOS_[[% normaliz]:[% normaliz]],1)*(DATOS_[Conc.Sal.15])))))))),
0)</f>
        <v>0</v>
      </c>
      <c r="Y82" s="101">
        <f t="array" ref="Y82">IFERROR(
(AVERAGE((IF(DATOS_[[Sexo]:[Sexo]]=$B82,IF(DATOS_[[AGRUP. VALOR. PTO.]:[AGRUP. VALOR. PTO.]]=$B81,IF(DATOS_[[Check Periodo Ref.]:[Check Periodo Ref.]]="Dentro",IF(DATOS_[[Check Equiparado]:[Check Equiparado]]="Sí",IF(DATOS!AT$5="Sí",(1/DATOS_[[% anualiz]:[% anualiz]]),1)*IF(DATOS!AT$4="Sí",1/DATOS_[[% normaliz]:[% normaliz]],1)*(DATOS_[Conc.Sal.16])))))))),
0)</f>
        <v>0</v>
      </c>
      <c r="Z82" s="101">
        <f t="array" ref="Z82">IFERROR(
(AVERAGE((IF(DATOS_[[Sexo]:[Sexo]]=$B82,IF(DATOS_[[AGRUP. VALOR. PTO.]:[AGRUP. VALOR. PTO.]]=$B81,IF(DATOS_[[Check Periodo Ref.]:[Check Periodo Ref.]]="Dentro",IF(DATOS_[[Check Equiparado]:[Check Equiparado]]="Sí",IF(DATOS!AU$5="Sí",(1/DATOS_[[% anualiz]:[% anualiz]]),1)*IF(DATOS!AU$4="Sí",1/DATOS_[[% normaliz]:[% normaliz]],1)*(DATOS_[Conc.Sal.17])))))))),
0)</f>
        <v>0</v>
      </c>
      <c r="AA82" s="101">
        <f t="array" ref="AA82">IFERROR(
(AVERAGE((IF(DATOS_[[Sexo]:[Sexo]]=$B82,IF(DATOS_[[AGRUP. VALOR. PTO.]:[AGRUP. VALOR. PTO.]]=$B81,IF(DATOS_[[Check Periodo Ref.]:[Check Periodo Ref.]]="Dentro",IF(DATOS_[[Check Equiparado]:[Check Equiparado]]="Sí",IF(DATOS!AV$5="Sí",(1/DATOS_[[% anualiz]:[% anualiz]]),1)*IF(DATOS!AV$4="Sí",1/DATOS_[[% normaliz]:[% normaliz]],1)*(DATOS_[Conc.Sal.18])))))))),
0)</f>
        <v>0</v>
      </c>
      <c r="AB82" s="101">
        <f t="array" ref="AB82">IFERROR(
(AVERAGE((IF(DATOS_[[Sexo]:[Sexo]]=$B82,IF(DATOS_[[AGRUP. VALOR. PTO.]:[AGRUP. VALOR. PTO.]]=$B81,IF(DATOS_[[Check Periodo Ref.]:[Check Periodo Ref.]]="Dentro",IF(DATOS_[[Check Equiparado]:[Check Equiparado]]="Sí",IF(DATOS!AW$5="Sí",(1/DATOS_[[% anualiz]:[% anualiz]]),1)*IF(DATOS!AW$4="Sí",1/DATOS_[[% normaliz]:[% normaliz]],1)*(DATOS_[Conc.Sal.19])))))))),
0)</f>
        <v>0</v>
      </c>
      <c r="AC82" s="101">
        <f t="array" ref="AC82">IFERROR(
(AVERAGE((IF(DATOS_[[Sexo]:[Sexo]]=$B82,IF(DATOS_[[AGRUP. VALOR. PTO.]:[AGRUP. VALOR. PTO.]]=$B81,IF(DATOS_[[Check Periodo Ref.]:[Check Periodo Ref.]]="Dentro",IF(DATOS_[[Check Equiparado]:[Check Equiparado]]="Sí",IF(DATOS!AX$5="Sí",(1/DATOS_[[% anualiz]:[% anualiz]]),1)*IF(DATOS!AX$4="Sí",1/DATOS_[[% normaliz]:[% normaliz]],1)*(DATOS_[Conc.Sal.20])))))))),
0)</f>
        <v>0</v>
      </c>
      <c r="AD82" s="101">
        <f t="array" ref="AD82">IFERROR(
(AVERAGE((IF(DATOS_[[Sexo]:[Sexo]]=$B82,IF(DATOS_[[AGRUP. VALOR. PTO.]:[AGRUP. VALOR. PTO.]]=$B81,IF(DATOS_[[Check Periodo Ref.]:[Check Periodo Ref.]]="Dentro",IF(DATOS_[[Check Equiparado]:[Check Equiparado]]="Sí",IF(DATOS!AY$5="Sí",(1/DATOS_[[% anualiz]:[% anualiz]]),1)*IF(DATOS!AY$4="Sí",1/DATOS_[[% normaliz]:[% normaliz]],1)*(DATOS_[Conc.Sal.21])))))))),
0)</f>
        <v>0</v>
      </c>
      <c r="AE82" s="101">
        <f t="array" ref="AE82">IFERROR(
(AVERAGE((IF(DATOS_[[Sexo]:[Sexo]]=$B82,IF(DATOS_[[AGRUP. VALOR. PTO.]:[AGRUP. VALOR. PTO.]]=$B81,IF(DATOS_[[Check Periodo Ref.]:[Check Periodo Ref.]]="Dentro",IF(DATOS_[[Check Equiparado]:[Check Equiparado]]="Sí",IF(DATOS!AZ$5="Sí",(1/DATOS_[[% anualiz]:[% anualiz]]),1)*IF(DATOS!AZ$4="Sí",1/DATOS_[[% normaliz]:[% normaliz]],1)*(DATOS_[Conc.Sal.22])))))))),
0)</f>
        <v>0</v>
      </c>
      <c r="AF82" s="101">
        <f t="array" ref="AF82">IFERROR(
(AVERAGE((IF(DATOS_[[Sexo]:[Sexo]]=$B82,IF(DATOS_[[AGRUP. VALOR. PTO.]:[AGRUP. VALOR. PTO.]]=$B81,IF(DATOS_[[Check Periodo Ref.]:[Check Periodo Ref.]]="Dentro",IF(DATOS_[[Check Equiparado]:[Check Equiparado]]="Sí",IF(DATOS!BA$5="Sí",(1/DATOS_[[% anualiz]:[% anualiz]]),1)*IF(DATOS!BA$4="Sí",1/DATOS_[[% normaliz]:[% normaliz]],1)*(DATOS_[Conc.Sal.23])))))))),
0)</f>
        <v>0</v>
      </c>
      <c r="AG82" s="101">
        <f t="array" ref="AG82">IFERROR(
(AVERAGE((IF(DATOS_[[Sexo]:[Sexo]]=$B82,IF(DATOS_[[AGRUP. VALOR. PTO.]:[AGRUP. VALOR. PTO.]]=$B81,IF(DATOS_[[Check Periodo Ref.]:[Check Periodo Ref.]]="Dentro",IF(DATOS_[[Check Equiparado]:[Check Equiparado]]="Sí",IF(DATOS!BB$5="Sí",(1/DATOS_[[% anualiz]:[% anualiz]]),1)*IF(DATOS!BB$4="Sí",1/DATOS_[[% normaliz]:[% normaliz]],1)*(DATOS_[Conc.Sal.24])))))))),
0)</f>
        <v>0</v>
      </c>
      <c r="AH82" s="101">
        <f t="array" ref="AH82">IFERROR(
(AVERAGE((IF(DATOS_[[Sexo]:[Sexo]]=$B82,IF(DATOS_[[AGRUP. VALOR. PTO.]:[AGRUP. VALOR. PTO.]]=$B81,IF(DATOS_[[Check Periodo Ref.]:[Check Periodo Ref.]]="Dentro",IF(DATOS_[[Check Equiparado]:[Check Equiparado]]="Sí",IF(DATOS!BC$5="Sí",(1/DATOS_[[% anualiz]:[% anualiz]]),1)*IF(DATOS!BC$4="Sí",1/DATOS_[[% normaliz]:[% normaliz]],1)*(DATOS_[Conc.Sal.25])))))))),
0)</f>
        <v>0</v>
      </c>
      <c r="AI82" s="101">
        <f t="array" ref="AI82">IFERROR(
(AVERAGE((IF(DATOS_[[Sexo]:[Sexo]]=$B82,IF(DATOS_[[AGRUP. VALOR. PTO.]:[AGRUP. VALOR. PTO.]]=$B81,IF(DATOS_[[Check Periodo Ref.]:[Check Periodo Ref.]]="Dentro",IF(DATOS_[[Check Equiparado]:[Check Equiparado]]="Sí",IF(DATOS!BD$5="Sí",(1/DATOS_[[% anualiz]:[% anualiz]]),1)*IF(DATOS!BD$4="Sí",1/DATOS_[[% normaliz]:[% normaliz]],1)*(DATOS_[Conc.Sal.26])))))))),
0)</f>
        <v>0</v>
      </c>
      <c r="AJ82" s="101">
        <f t="array" ref="AJ82">IFERROR(
(AVERAGE((IF(DATOS_[[Sexo]:[Sexo]]=$B82,IF(DATOS_[[AGRUP. VALOR. PTO.]:[AGRUP. VALOR. PTO.]]=$B81,IF(DATOS_[[Check Periodo Ref.]:[Check Periodo Ref.]]="Dentro",IF(DATOS_[[Check Equiparado]:[Check Equiparado]]="Sí",IF(DATOS!BE$5="Sí",(1/DATOS_[[% anualiz]:[% anualiz]]),1)*IF(DATOS!BE$4="Sí",1/DATOS_[[% normaliz]:[% normaliz]],1)*(DATOS_[Conc.Sal.27])))))))),
0)</f>
        <v>0</v>
      </c>
      <c r="AK82" s="101">
        <f t="array" ref="AK82">IFERROR(
(AVERAGE((IF(DATOS_[[Sexo]:[Sexo]]=$B82,IF(DATOS_[[AGRUP. VALOR. PTO.]:[AGRUP. VALOR. PTO.]]=$B81,IF(DATOS_[[Check Periodo Ref.]:[Check Periodo Ref.]]="Dentro",IF(DATOS_[[Check Equiparado]:[Check Equiparado]]="Sí",IF(DATOS!BF$5="Sí",(1/DATOS_[[% anualiz]:[% anualiz]]),1)*IF(DATOS!BF$4="Sí",1/DATOS_[[% normaliz]:[% normaliz]],1)*(DATOS_[Conc.Sal.28])))))))),
0)</f>
        <v>0</v>
      </c>
      <c r="AL82" s="101">
        <f t="array" ref="AL82">IFERROR(
(AVERAGE((IF(DATOS_[[Sexo]:[Sexo]]=$B82,IF(DATOS_[[AGRUP. VALOR. PTO.]:[AGRUP. VALOR. PTO.]]=$B81,IF(DATOS_[[Check Periodo Ref.]:[Check Periodo Ref.]]="Dentro",IF(DATOS_[[Check Equiparado]:[Check Equiparado]]="Sí",IF(DATOS!BG$5="Sí",(1/DATOS_[[% anualiz]:[% anualiz]]),1)*IF(DATOS!BG$4="Sí",1/DATOS_[[% normaliz]:[% normaliz]],1)*(DATOS_[Conc.Sal.29])))))))),
0)</f>
        <v>0</v>
      </c>
      <c r="AM82" s="101">
        <f t="array" ref="AM82">IFERROR(
(AVERAGE((IF(DATOS_[[Sexo]:[Sexo]]=$B82,IF(DATOS_[[AGRUP. VALOR. PTO.]:[AGRUP. VALOR. PTO.]]=$B81,IF(DATOS_[[Check Periodo Ref.]:[Check Periodo Ref.]]="Dentro",IF(DATOS_[[Check Equiparado]:[Check Equiparado]]="Sí",IF(DATOS!BH$5="Sí",(1/DATOS_[[% anualiz]:[% anualiz]]),1)*IF(DATOS!BH$4="Sí",1/DATOS_[[% normaliz]:[% normaliz]],1)*(DATOS_[Conc.Sal.30])))))))),
0)</f>
        <v>0</v>
      </c>
      <c r="AN82" s="102">
        <f t="array" ref="AN82">IFERROR(
AVERAGE(IF(DATOS_[Sexo]=$B82,IF(DATOS_[[AGRUP. VALOR. PTO.]:[AGRUP. VALOR. PTO.]]=$B81,IF(DATOS_[Check Equiparado]="Sí",IF(DATOS_[Check Periodo Ref.]="Dentro",DATOS_[Tot COMPL.SAL Eq],FALSE))))),
0)</f>
        <v>0</v>
      </c>
      <c r="AO82" s="103">
        <f t="array" ref="AO82">IFERROR(
AVERAGE(IF(DATOS_[Sexo]=$B82,IF(DATOS_[[AGRUP. VALOR. PTO.]:[AGRUP. VALOR. PTO.]]=$B81,IF(DATOS_[Check Equiparado]="Sí",IF(DATOS_[Check Periodo Ref.]="Dentro",DATOS_[TOTAL SALARIO Eq],FALSE))))),
0)</f>
        <v>0</v>
      </c>
      <c r="AP82" s="104">
        <f t="array" ref="AP82">IFERROR(
(AVERAGE((IF(DATOS_[[Sexo]:[Sexo]]=$B82,IF(DATOS_[[AGRUP. VALOR. PTO.]:[AGRUP. VALOR. PTO.]]=$B81,IF(DATOS_[[Check Periodo Ref.]:[Check Periodo Ref.]]="Dentro",IF(DATOS_[[Check Equiparado]:[Check Equiparado]]="Sí",IF(DATOS!BI$5="Sí",(1/DATOS_[[% anualiz]:[% anualiz]]),1)*IF(DATOS!BI$4="Sí",1/DATOS_[[% normaliz]:[% normaliz]],1)*(DATOS_[C.Extra.01])))))))),
0)</f>
        <v>0</v>
      </c>
      <c r="AQ82" s="104">
        <f t="array" ref="AQ82">IFERROR(
(AVERAGE((IF(DATOS_[[Sexo]:[Sexo]]=$B82,IF(DATOS_[[AGRUP. VALOR. PTO.]:[AGRUP. VALOR. PTO.]]=$B81,IF(DATOS_[[Check Periodo Ref.]:[Check Periodo Ref.]]="Dentro",IF(DATOS_[[Check Equiparado]:[Check Equiparado]]="Sí",IF(DATOS!BJ$5="Sí",(1/DATOS_[[% anualiz]:[% anualiz]]),1)*IF(DATOS!BJ$4="Sí",1/DATOS_[[% normaliz]:[% normaliz]],1)*(DATOS_[C.Extra.02])))))))),
0)</f>
        <v>0</v>
      </c>
      <c r="AR82" s="104">
        <f t="array" ref="AR82">IFERROR(
(AVERAGE((IF(DATOS_[[Sexo]:[Sexo]]=$B82,IF(DATOS_[[AGRUP. VALOR. PTO.]:[AGRUP. VALOR. PTO.]]=$B81,IF(DATOS_[[Check Periodo Ref.]:[Check Periodo Ref.]]="Dentro",IF(DATOS_[[Check Equiparado]:[Check Equiparado]]="Sí",IF(DATOS!BK$5="Sí",(1/DATOS_[[% anualiz]:[% anualiz]]),1)*IF(DATOS!BK$4="Sí",1/DATOS_[[% normaliz]:[% normaliz]],1)*(DATOS_[C.Extra.03])))))))),
0)</f>
        <v>0</v>
      </c>
      <c r="AS82" s="104">
        <f t="array" ref="AS82">IFERROR(
(AVERAGE((IF(DATOS_[[Sexo]:[Sexo]]=$B82,IF(DATOS_[[AGRUP. VALOR. PTO.]:[AGRUP. VALOR. PTO.]]=$B81,IF(DATOS_[[Check Periodo Ref.]:[Check Periodo Ref.]]="Dentro",IF(DATOS_[[Check Equiparado]:[Check Equiparado]]="Sí",IF(DATOS!BL$5="Sí",(1/DATOS_[[% anualiz]:[% anualiz]]),1)*IF(DATOS!BL$4="Sí",1/DATOS_[[% normaliz]:[% normaliz]],1)*(DATOS_[C.Extra.04])))))))),
0)</f>
        <v>0</v>
      </c>
      <c r="AT82" s="104">
        <f t="array" ref="AT82">IFERROR(
(AVERAGE((IF(DATOS_[[Sexo]:[Sexo]]=$B82,IF(DATOS_[[AGRUP. VALOR. PTO.]:[AGRUP. VALOR. PTO.]]=$B81,IF(DATOS_[[Check Periodo Ref.]:[Check Periodo Ref.]]="Dentro",IF(DATOS_[[Check Equiparado]:[Check Equiparado]]="Sí",IF(DATOS!BM$5="Sí",(1/DATOS_[[% anualiz]:[% anualiz]]),1)*IF(DATOS!BM$4="Sí",1/DATOS_[[% normaliz]:[% normaliz]],1)*(DATOS_[C.Extra.05])))))))),
0)</f>
        <v>0</v>
      </c>
      <c r="AU82" s="105">
        <f t="array" ref="AU82">IFERROR(
AVERAGE(IF(DATOS_[Sexo]=$B82,IF(DATOS_[[AGRUP. VALOR. PTO.]:[AGRUP. VALOR. PTO.]]=$B81,IF(DATOS_[Check Equiparado]="Sí",IF(DATOS_[Check Periodo Ref.]="Dentro",DATOS_[Tot Extrasalarial Eq],FALSE))))),
0)</f>
        <v>0</v>
      </c>
      <c r="AV82" s="106">
        <f t="array" ref="AV82">IFERROR(
AVERAGE(IF(DATOS_[Sexo]=$B82,IF(DATOS_[[AGRUP. VALOR. PTO.]:[AGRUP. VALOR. PTO.]]=$B81,IF(DATOS_[Check Equiparado]="Sí",IF(DATOS_[Check Periodo Ref.]="Dentro",DATOS_[TOTAL Retrib Eq],FALSE))))),
0)</f>
        <v>0</v>
      </c>
    </row>
    <row r="83" spans="1:48" x14ac:dyDescent="0.3">
      <c r="A83" s="53" t="str">
        <f t="shared" ref="A83" si="94">+A82</f>
        <v>[ocultar]</v>
      </c>
      <c r="B83" s="57" t="s">
        <v>163</v>
      </c>
      <c r="C83" s="56">
        <f t="array" ref="C83">SUM(IF($B83=DATOS_[Sexo],
IF($B81=DATOS_[AGRUP. VALOR. PTO.],
IF("Dentro"=DATOS_[Check Periodo Ref.],
1/(COUNTIFS(DATOS_[Sexo],$B83,DATOS_[AGRUP. VALOR. PTO.],$B81,DATOS_[Check Periodo Ref.],"Dentro",DATOS_[id],DATOS_[id]))))))</f>
        <v>0</v>
      </c>
      <c r="D83" s="58">
        <f>COUNTIFS(DATOS_[AGRUP. VALOR. PTO.],$B81,DATOS_[Sexo],$B83,DATOS_[Check Periodo Ref.],"Dentro")</f>
        <v>0</v>
      </c>
      <c r="E83" s="58">
        <f>COUNTIFS(DATOS_[AGRUP. VALOR. PTO.],$B81,DATOS_[Sexo],$B83,DATOS_[Check Periodo Ref.],"Dentro",DATOS_[Check Nº SC Norm],"Sí")</f>
        <v>0</v>
      </c>
      <c r="F83" s="58">
        <f>COUNTIFS(DATOS_[AGRUP. VALOR. PTO.],$B81,DATOS_[Sexo],$B83,DATOS_[Check Periodo Ref.],"Dentro",DATOS_[Check Nº SC Anualiz],"Sí")</f>
        <v>0</v>
      </c>
      <c r="G83" s="58">
        <f>COUNTIFS(DATOS_[AGRUP. VALOR. PTO.],$B81,DATOS_[Sexo],$B83,DATOS_[Check Periodo Ref.],"Dentro",DATOS_[Check Nº SC Norm y Anualiz],"Sí")</f>
        <v>0</v>
      </c>
      <c r="H83" s="58">
        <f>COUNTIFS(DATOS_[AGRUP. VALOR. PTO.],$B81,DATOS_[Sexo],$B83,DATOS_[Check Periodo Ref.],"Dentro",DATOS_[Check Equiparación],"Sí")</f>
        <v>0</v>
      </c>
      <c r="I83" s="100" cm="1">
        <f t="array" ref="I83">IFERROR(
AVERAGE(IF(DATOS_[Sexo]=$B83,IF(DATOS_[[AGRUP. VALOR. PTO.]:[AGRUP. VALOR. PTO.]]=$B81,IF(DATOS_[Check Equiparado]="Sí",IF(DATOS_[Check Periodo Ref.]="Dentro",DATOS_[SALARIO BASE Eq],FALSE))))),
0)</f>
        <v>0</v>
      </c>
      <c r="J83" s="101">
        <f t="array" ref="J83">IFERROR(
(AVERAGE((IF(DATOS_[[Sexo]:[Sexo]]=$B83,IF(DATOS_[[AGRUP. VALOR. PTO.]:[AGRUP. VALOR. PTO.]]=$B81,IF(DATOS_[[Check Periodo Ref.]:[Check Periodo Ref.]]="Dentro",IF(DATOS_[[Check Equiparado]:[Check Equiparado]]="Sí",IF(DATOS!AE$5="Sí",(1/DATOS_[[% anualiz]:[% anualiz]]),1)*IF(DATOS!AE$4="Sí",1/DATOS_[[% normaliz]:[% normaliz]],1)*(DATOS_[Conc.Sal.01])))))))),
0)</f>
        <v>0</v>
      </c>
      <c r="K83" s="101">
        <f t="array" ref="K83">IFERROR(
(AVERAGE((IF(DATOS_[[Sexo]:[Sexo]]=$B83,IF(DATOS_[[AGRUP. VALOR. PTO.]:[AGRUP. VALOR. PTO.]]=$B81,IF(DATOS_[[Check Periodo Ref.]:[Check Periodo Ref.]]="Dentro",IF(DATOS_[[Check Equiparado]:[Check Equiparado]]="Sí",IF(DATOS!AF$5="Sí",(1/DATOS_[[% anualiz]:[% anualiz]]),1)*IF(DATOS!AF$4="Sí",1/DATOS_[[% normaliz]:[% normaliz]],1)*(DATOS_[Conc.Sal.02])))))))),
0)</f>
        <v>0</v>
      </c>
      <c r="L83" s="101">
        <f t="array" ref="L83">IFERROR(
(AVERAGE((IF(DATOS_[[Sexo]:[Sexo]]=$B83,IF(DATOS_[[AGRUP. VALOR. PTO.]:[AGRUP. VALOR. PTO.]]=$B81,IF(DATOS_[[Check Periodo Ref.]:[Check Periodo Ref.]]="Dentro",IF(DATOS_[[Check Equiparado]:[Check Equiparado]]="Sí",IF(DATOS!AG$5="Sí",(1/DATOS_[[% anualiz]:[% anualiz]]),1)*IF(DATOS!AG$4="Sí",1/DATOS_[[% normaliz]:[% normaliz]],1)*(DATOS_[Conc.Sal.03])))))))),
0)</f>
        <v>0</v>
      </c>
      <c r="M83" s="101">
        <f t="array" ref="M83">IFERROR(
(AVERAGE((IF(DATOS_[[Sexo]:[Sexo]]=$B83,IF(DATOS_[[AGRUP. VALOR. PTO.]:[AGRUP. VALOR. PTO.]]=$B81,IF(DATOS_[[Check Periodo Ref.]:[Check Periodo Ref.]]="Dentro",IF(DATOS_[[Check Equiparado]:[Check Equiparado]]="Sí",IF(DATOS!AH$5="Sí",(1/DATOS_[[% anualiz]:[% anualiz]]),1)*IF(DATOS!AH$4="Sí",1/DATOS_[[% normaliz]:[% normaliz]],1)*(DATOS_[Conc.Sal.04])))))))),
0)</f>
        <v>0</v>
      </c>
      <c r="N83" s="101">
        <f t="array" ref="N83">IFERROR(
(AVERAGE((IF(DATOS_[[Sexo]:[Sexo]]=$B83,IF(DATOS_[[AGRUP. VALOR. PTO.]:[AGRUP. VALOR. PTO.]]=$B81,IF(DATOS_[[Check Periodo Ref.]:[Check Periodo Ref.]]="Dentro",IF(DATOS_[[Check Equiparado]:[Check Equiparado]]="Sí",IF(DATOS!AI$5="Sí",(1/DATOS_[[% anualiz]:[% anualiz]]),1)*IF(DATOS!AI$4="Sí",1/DATOS_[[% normaliz]:[% normaliz]],1)*(DATOS_[Conc.Sal.05])))))))),
0)</f>
        <v>0</v>
      </c>
      <c r="O83" s="101">
        <f t="array" ref="O83">IFERROR(
(AVERAGE((IF(DATOS_[[Sexo]:[Sexo]]=$B83,IF(DATOS_[[AGRUP. VALOR. PTO.]:[AGRUP. VALOR. PTO.]]=$B81,IF(DATOS_[[Check Periodo Ref.]:[Check Periodo Ref.]]="Dentro",IF(DATOS_[[Check Equiparado]:[Check Equiparado]]="Sí",IF(DATOS!AJ$5="Sí",(1/DATOS_[[% anualiz]:[% anualiz]]),1)*IF(DATOS!AJ$4="Sí",1/DATOS_[[% normaliz]:[% normaliz]],1)*(DATOS_[Conc.Sal.06])))))))),
0)</f>
        <v>0</v>
      </c>
      <c r="P83" s="101">
        <f t="array" ref="P83">IFERROR(
(AVERAGE((IF(DATOS_[[Sexo]:[Sexo]]=$B83,IF(DATOS_[[AGRUP. VALOR. PTO.]:[AGRUP. VALOR. PTO.]]=$B81,IF(DATOS_[[Check Periodo Ref.]:[Check Periodo Ref.]]="Dentro",IF(DATOS_[[Check Equiparado]:[Check Equiparado]]="Sí",IF(DATOS!AK$5="Sí",(1/DATOS_[[% anualiz]:[% anualiz]]),1)*IF(DATOS!AK$4="Sí",1/DATOS_[[% normaliz]:[% normaliz]],1)*(DATOS_[Conc.Sal.07])))))))),
0)</f>
        <v>0</v>
      </c>
      <c r="Q83" s="101">
        <f t="array" ref="Q83">IFERROR(
(AVERAGE((IF(DATOS_[[Sexo]:[Sexo]]=$B83,IF(DATOS_[[AGRUP. VALOR. PTO.]:[AGRUP. VALOR. PTO.]]=$B81,IF(DATOS_[[Check Periodo Ref.]:[Check Periodo Ref.]]="Dentro",IF(DATOS_[[Check Equiparado]:[Check Equiparado]]="Sí",IF(DATOS!AL$5="Sí",(1/DATOS_[[% anualiz]:[% anualiz]]),1)*IF(DATOS!AL$4="Sí",1/DATOS_[[% normaliz]:[% normaliz]],1)*(DATOS_[Conc.Sal.08])))))))),
0)</f>
        <v>0</v>
      </c>
      <c r="R83" s="101">
        <f t="array" ref="R83">IFERROR(
(AVERAGE((IF(DATOS_[[Sexo]:[Sexo]]=$B83,IF(DATOS_[[AGRUP. VALOR. PTO.]:[AGRUP. VALOR. PTO.]]=$B81,IF(DATOS_[[Check Periodo Ref.]:[Check Periodo Ref.]]="Dentro",IF(DATOS_[[Check Equiparado]:[Check Equiparado]]="Sí",IF(DATOS!AM$5="Sí",(1/DATOS_[[% anualiz]:[% anualiz]]),1)*IF(DATOS!AM$4="Sí",1/DATOS_[[% normaliz]:[% normaliz]],1)*(DATOS_[Conc.Sal.09])))))))),
0)</f>
        <v>0</v>
      </c>
      <c r="S83" s="101">
        <f t="array" ref="S83">IFERROR(
(AVERAGE((IF(DATOS_[[Sexo]:[Sexo]]=$B83,IF(DATOS_[[AGRUP. VALOR. PTO.]:[AGRUP. VALOR. PTO.]]=$B81,IF(DATOS_[[Check Periodo Ref.]:[Check Periodo Ref.]]="Dentro",IF(DATOS_[[Check Equiparado]:[Check Equiparado]]="Sí",IF(DATOS!AN$5="Sí",(1/DATOS_[[% anualiz]:[% anualiz]]),1)*IF(DATOS!AN$4="Sí",1/DATOS_[[% normaliz]:[% normaliz]],1)*(DATOS_[Conc.Sal.10])))))))),
0)</f>
        <v>0</v>
      </c>
      <c r="T83" s="101">
        <f t="array" ref="T83">IFERROR(
(AVERAGE((IF(DATOS_[[Sexo]:[Sexo]]=$B83,IF(DATOS_[[AGRUP. VALOR. PTO.]:[AGRUP. VALOR. PTO.]]=$B81,IF(DATOS_[[Check Periodo Ref.]:[Check Periodo Ref.]]="Dentro",IF(DATOS_[[Check Equiparado]:[Check Equiparado]]="Sí",IF(DATOS!AO$5="Sí",(1/DATOS_[[% anualiz]:[% anualiz]]),1)*IF(DATOS!AO$4="Sí",1/DATOS_[[% normaliz]:[% normaliz]],1)*(DATOS_[Conc.Sal.11])))))))),
0)</f>
        <v>0</v>
      </c>
      <c r="U83" s="101">
        <f t="array" ref="U83">IFERROR(
(AVERAGE((IF(DATOS_[[Sexo]:[Sexo]]=$B83,IF(DATOS_[[AGRUP. VALOR. PTO.]:[AGRUP. VALOR. PTO.]]=$B81,IF(DATOS_[[Check Periodo Ref.]:[Check Periodo Ref.]]="Dentro",IF(DATOS_[[Check Equiparado]:[Check Equiparado]]="Sí",IF(DATOS!AP$5="Sí",(1/DATOS_[[% anualiz]:[% anualiz]]),1)*IF(DATOS!AP$4="Sí",1/DATOS_[[% normaliz]:[% normaliz]],1)*(DATOS_[Conc.Sal.12])))))))),
0)</f>
        <v>0</v>
      </c>
      <c r="V83" s="101">
        <f t="array" ref="V83">IFERROR(
(AVERAGE((IF(DATOS_[[Sexo]:[Sexo]]=$B83,IF(DATOS_[[AGRUP. VALOR. PTO.]:[AGRUP. VALOR. PTO.]]=$B81,IF(DATOS_[[Check Periodo Ref.]:[Check Periodo Ref.]]="Dentro",IF(DATOS_[[Check Equiparado]:[Check Equiparado]]="Sí",IF(DATOS!AQ$5="Sí",(1/DATOS_[[% anualiz]:[% anualiz]]),1)*IF(DATOS!AQ$4="Sí",1/DATOS_[[% normaliz]:[% normaliz]],1)*(DATOS_[Conc.Sal.13])))))))),
0)</f>
        <v>0</v>
      </c>
      <c r="W83" s="101">
        <f t="array" ref="W83">IFERROR(
(AVERAGE((IF(DATOS_[[Sexo]:[Sexo]]=$B83,IF(DATOS_[[AGRUP. VALOR. PTO.]:[AGRUP. VALOR. PTO.]]=$B81,IF(DATOS_[[Check Periodo Ref.]:[Check Periodo Ref.]]="Dentro",IF(DATOS_[[Check Equiparado]:[Check Equiparado]]="Sí",IF(DATOS!AR$5="Sí",(1/DATOS_[[% anualiz]:[% anualiz]]),1)*IF(DATOS!AR$4="Sí",1/DATOS_[[% normaliz]:[% normaliz]],1)*(DATOS_[Conc.Sal.14])))))))),
0)</f>
        <v>0</v>
      </c>
      <c r="X83" s="101">
        <f t="array" ref="X83">IFERROR(
(AVERAGE((IF(DATOS_[[Sexo]:[Sexo]]=$B83,IF(DATOS_[[AGRUP. VALOR. PTO.]:[AGRUP. VALOR. PTO.]]=$B81,IF(DATOS_[[Check Periodo Ref.]:[Check Periodo Ref.]]="Dentro",IF(DATOS_[[Check Equiparado]:[Check Equiparado]]="Sí",IF(DATOS!AS$5="Sí",(1/DATOS_[[% anualiz]:[% anualiz]]),1)*IF(DATOS!AS$4="Sí",1/DATOS_[[% normaliz]:[% normaliz]],1)*(DATOS_[Conc.Sal.15])))))))),
0)</f>
        <v>0</v>
      </c>
      <c r="Y83" s="101">
        <f t="array" ref="Y83">IFERROR(
(AVERAGE((IF(DATOS_[[Sexo]:[Sexo]]=$B83,IF(DATOS_[[AGRUP. VALOR. PTO.]:[AGRUP. VALOR. PTO.]]=$B81,IF(DATOS_[[Check Periodo Ref.]:[Check Periodo Ref.]]="Dentro",IF(DATOS_[[Check Equiparado]:[Check Equiparado]]="Sí",IF(DATOS!AT$5="Sí",(1/DATOS_[[% anualiz]:[% anualiz]]),1)*IF(DATOS!AT$4="Sí",1/DATOS_[[% normaliz]:[% normaliz]],1)*(DATOS_[Conc.Sal.16])))))))),
0)</f>
        <v>0</v>
      </c>
      <c r="Z83" s="101">
        <f t="array" ref="Z83">IFERROR(
(AVERAGE((IF(DATOS_[[Sexo]:[Sexo]]=$B83,IF(DATOS_[[AGRUP. VALOR. PTO.]:[AGRUP. VALOR. PTO.]]=$B81,IF(DATOS_[[Check Periodo Ref.]:[Check Periodo Ref.]]="Dentro",IF(DATOS_[[Check Equiparado]:[Check Equiparado]]="Sí",IF(DATOS!AU$5="Sí",(1/DATOS_[[% anualiz]:[% anualiz]]),1)*IF(DATOS!AU$4="Sí",1/DATOS_[[% normaliz]:[% normaliz]],1)*(DATOS_[Conc.Sal.17])))))))),
0)</f>
        <v>0</v>
      </c>
      <c r="AA83" s="101">
        <f t="array" ref="AA83">IFERROR(
(AVERAGE((IF(DATOS_[[Sexo]:[Sexo]]=$B83,IF(DATOS_[[AGRUP. VALOR. PTO.]:[AGRUP. VALOR. PTO.]]=$B81,IF(DATOS_[[Check Periodo Ref.]:[Check Periodo Ref.]]="Dentro",IF(DATOS_[[Check Equiparado]:[Check Equiparado]]="Sí",IF(DATOS!AV$5="Sí",(1/DATOS_[[% anualiz]:[% anualiz]]),1)*IF(DATOS!AV$4="Sí",1/DATOS_[[% normaliz]:[% normaliz]],1)*(DATOS_[Conc.Sal.18])))))))),
0)</f>
        <v>0</v>
      </c>
      <c r="AB83" s="101">
        <f t="array" ref="AB83">IFERROR(
(AVERAGE((IF(DATOS_[[Sexo]:[Sexo]]=$B83,IF(DATOS_[[AGRUP. VALOR. PTO.]:[AGRUP. VALOR. PTO.]]=$B81,IF(DATOS_[[Check Periodo Ref.]:[Check Periodo Ref.]]="Dentro",IF(DATOS_[[Check Equiparado]:[Check Equiparado]]="Sí",IF(DATOS!AW$5="Sí",(1/DATOS_[[% anualiz]:[% anualiz]]),1)*IF(DATOS!AW$4="Sí",1/DATOS_[[% normaliz]:[% normaliz]],1)*(DATOS_[Conc.Sal.19])))))))),
0)</f>
        <v>0</v>
      </c>
      <c r="AC83" s="101">
        <f t="array" ref="AC83">IFERROR(
(AVERAGE((IF(DATOS_[[Sexo]:[Sexo]]=$B83,IF(DATOS_[[AGRUP. VALOR. PTO.]:[AGRUP. VALOR. PTO.]]=$B81,IF(DATOS_[[Check Periodo Ref.]:[Check Periodo Ref.]]="Dentro",IF(DATOS_[[Check Equiparado]:[Check Equiparado]]="Sí",IF(DATOS!AX$5="Sí",(1/DATOS_[[% anualiz]:[% anualiz]]),1)*IF(DATOS!AX$4="Sí",1/DATOS_[[% normaliz]:[% normaliz]],1)*(DATOS_[Conc.Sal.20])))))))),
0)</f>
        <v>0</v>
      </c>
      <c r="AD83" s="101">
        <f t="array" ref="AD83">IFERROR(
(AVERAGE((IF(DATOS_[[Sexo]:[Sexo]]=$B83,IF(DATOS_[[AGRUP. VALOR. PTO.]:[AGRUP. VALOR. PTO.]]=$B81,IF(DATOS_[[Check Periodo Ref.]:[Check Periodo Ref.]]="Dentro",IF(DATOS_[[Check Equiparado]:[Check Equiparado]]="Sí",IF(DATOS!AY$5="Sí",(1/DATOS_[[% anualiz]:[% anualiz]]),1)*IF(DATOS!AY$4="Sí",1/DATOS_[[% normaliz]:[% normaliz]],1)*(DATOS_[Conc.Sal.21])))))))),
0)</f>
        <v>0</v>
      </c>
      <c r="AE83" s="101">
        <f t="array" ref="AE83">IFERROR(
(AVERAGE((IF(DATOS_[[Sexo]:[Sexo]]=$B83,IF(DATOS_[[AGRUP. VALOR. PTO.]:[AGRUP. VALOR. PTO.]]=$B81,IF(DATOS_[[Check Periodo Ref.]:[Check Periodo Ref.]]="Dentro",IF(DATOS_[[Check Equiparado]:[Check Equiparado]]="Sí",IF(DATOS!AZ$5="Sí",(1/DATOS_[[% anualiz]:[% anualiz]]),1)*IF(DATOS!AZ$4="Sí",1/DATOS_[[% normaliz]:[% normaliz]],1)*(DATOS_[Conc.Sal.22])))))))),
0)</f>
        <v>0</v>
      </c>
      <c r="AF83" s="101">
        <f t="array" ref="AF83">IFERROR(
(AVERAGE((IF(DATOS_[[Sexo]:[Sexo]]=$B83,IF(DATOS_[[AGRUP. VALOR. PTO.]:[AGRUP. VALOR. PTO.]]=$B81,IF(DATOS_[[Check Periodo Ref.]:[Check Periodo Ref.]]="Dentro",IF(DATOS_[[Check Equiparado]:[Check Equiparado]]="Sí",IF(DATOS!BA$5="Sí",(1/DATOS_[[% anualiz]:[% anualiz]]),1)*IF(DATOS!BA$4="Sí",1/DATOS_[[% normaliz]:[% normaliz]],1)*(DATOS_[Conc.Sal.23])))))))),
0)</f>
        <v>0</v>
      </c>
      <c r="AG83" s="101">
        <f t="array" ref="AG83">IFERROR(
(AVERAGE((IF(DATOS_[[Sexo]:[Sexo]]=$B83,IF(DATOS_[[AGRUP. VALOR. PTO.]:[AGRUP. VALOR. PTO.]]=$B81,IF(DATOS_[[Check Periodo Ref.]:[Check Periodo Ref.]]="Dentro",IF(DATOS_[[Check Equiparado]:[Check Equiparado]]="Sí",IF(DATOS!BB$5="Sí",(1/DATOS_[[% anualiz]:[% anualiz]]),1)*IF(DATOS!BB$4="Sí",1/DATOS_[[% normaliz]:[% normaliz]],1)*(DATOS_[Conc.Sal.24])))))))),
0)</f>
        <v>0</v>
      </c>
      <c r="AH83" s="101">
        <f t="array" ref="AH83">IFERROR(
(AVERAGE((IF(DATOS_[[Sexo]:[Sexo]]=$B83,IF(DATOS_[[AGRUP. VALOR. PTO.]:[AGRUP. VALOR. PTO.]]=$B81,IF(DATOS_[[Check Periodo Ref.]:[Check Periodo Ref.]]="Dentro",IF(DATOS_[[Check Equiparado]:[Check Equiparado]]="Sí",IF(DATOS!BC$5="Sí",(1/DATOS_[[% anualiz]:[% anualiz]]),1)*IF(DATOS!BC$4="Sí",1/DATOS_[[% normaliz]:[% normaliz]],1)*(DATOS_[Conc.Sal.25])))))))),
0)</f>
        <v>0</v>
      </c>
      <c r="AI83" s="101">
        <f t="array" ref="AI83">IFERROR(
(AVERAGE((IF(DATOS_[[Sexo]:[Sexo]]=$B83,IF(DATOS_[[AGRUP. VALOR. PTO.]:[AGRUP. VALOR. PTO.]]=$B81,IF(DATOS_[[Check Periodo Ref.]:[Check Periodo Ref.]]="Dentro",IF(DATOS_[[Check Equiparado]:[Check Equiparado]]="Sí",IF(DATOS!BD$5="Sí",(1/DATOS_[[% anualiz]:[% anualiz]]),1)*IF(DATOS!BD$4="Sí",1/DATOS_[[% normaliz]:[% normaliz]],1)*(DATOS_[Conc.Sal.26])))))))),
0)</f>
        <v>0</v>
      </c>
      <c r="AJ83" s="101">
        <f t="array" ref="AJ83">IFERROR(
(AVERAGE((IF(DATOS_[[Sexo]:[Sexo]]=$B83,IF(DATOS_[[AGRUP. VALOR. PTO.]:[AGRUP. VALOR. PTO.]]=$B81,IF(DATOS_[[Check Periodo Ref.]:[Check Periodo Ref.]]="Dentro",IF(DATOS_[[Check Equiparado]:[Check Equiparado]]="Sí",IF(DATOS!BE$5="Sí",(1/DATOS_[[% anualiz]:[% anualiz]]),1)*IF(DATOS!BE$4="Sí",1/DATOS_[[% normaliz]:[% normaliz]],1)*(DATOS_[Conc.Sal.27])))))))),
0)</f>
        <v>0</v>
      </c>
      <c r="AK83" s="101">
        <f t="array" ref="AK83">IFERROR(
(AVERAGE((IF(DATOS_[[Sexo]:[Sexo]]=$B83,IF(DATOS_[[AGRUP. VALOR. PTO.]:[AGRUP. VALOR. PTO.]]=$B81,IF(DATOS_[[Check Periodo Ref.]:[Check Periodo Ref.]]="Dentro",IF(DATOS_[[Check Equiparado]:[Check Equiparado]]="Sí",IF(DATOS!BF$5="Sí",(1/DATOS_[[% anualiz]:[% anualiz]]),1)*IF(DATOS!BF$4="Sí",1/DATOS_[[% normaliz]:[% normaliz]],1)*(DATOS_[Conc.Sal.28])))))))),
0)</f>
        <v>0</v>
      </c>
      <c r="AL83" s="101">
        <f t="array" ref="AL83">IFERROR(
(AVERAGE((IF(DATOS_[[Sexo]:[Sexo]]=$B83,IF(DATOS_[[AGRUP. VALOR. PTO.]:[AGRUP. VALOR. PTO.]]=$B81,IF(DATOS_[[Check Periodo Ref.]:[Check Periodo Ref.]]="Dentro",IF(DATOS_[[Check Equiparado]:[Check Equiparado]]="Sí",IF(DATOS!BG$5="Sí",(1/DATOS_[[% anualiz]:[% anualiz]]),1)*IF(DATOS!BG$4="Sí",1/DATOS_[[% normaliz]:[% normaliz]],1)*(DATOS_[Conc.Sal.29])))))))),
0)</f>
        <v>0</v>
      </c>
      <c r="AM83" s="101">
        <f t="array" ref="AM83">IFERROR(
(AVERAGE((IF(DATOS_[[Sexo]:[Sexo]]=$B83,IF(DATOS_[[AGRUP. VALOR. PTO.]:[AGRUP. VALOR. PTO.]]=$B81,IF(DATOS_[[Check Periodo Ref.]:[Check Periodo Ref.]]="Dentro",IF(DATOS_[[Check Equiparado]:[Check Equiparado]]="Sí",IF(DATOS!BH$5="Sí",(1/DATOS_[[% anualiz]:[% anualiz]]),1)*IF(DATOS!BH$4="Sí",1/DATOS_[[% normaliz]:[% normaliz]],1)*(DATOS_[Conc.Sal.30])))))))),
0)</f>
        <v>0</v>
      </c>
      <c r="AN83" s="102">
        <f t="array" ref="AN83">IFERROR(
AVERAGE(IF(DATOS_[Sexo]=$B83,IF(DATOS_[[AGRUP. VALOR. PTO.]:[AGRUP. VALOR. PTO.]]=$B81,IF(DATOS_[Check Equiparado]="Sí",IF(DATOS_[Check Periodo Ref.]="Dentro",DATOS_[Tot COMPL.SAL Eq],FALSE))))),
0)</f>
        <v>0</v>
      </c>
      <c r="AO83" s="103">
        <f t="array" ref="AO83">IFERROR(
AVERAGE(IF(DATOS_[Sexo]=$B83,IF(DATOS_[[AGRUP. VALOR. PTO.]:[AGRUP. VALOR. PTO.]]=$B81,IF(DATOS_[Check Equiparado]="Sí",IF(DATOS_[Check Periodo Ref.]="Dentro",DATOS_[TOTAL SALARIO Eq],FALSE))))),
0)</f>
        <v>0</v>
      </c>
      <c r="AP83" s="104">
        <f t="array" ref="AP83">IFERROR(
(AVERAGE((IF(DATOS_[[Sexo]:[Sexo]]=$B83,IF(DATOS_[[AGRUP. VALOR. PTO.]:[AGRUP. VALOR. PTO.]]=$B81,IF(DATOS_[[Check Periodo Ref.]:[Check Periodo Ref.]]="Dentro",IF(DATOS_[[Check Equiparado]:[Check Equiparado]]="Sí",IF(DATOS!BI$5="Sí",(1/DATOS_[[% anualiz]:[% anualiz]]),1)*IF(DATOS!BI$4="Sí",1/DATOS_[[% normaliz]:[% normaliz]],1)*(DATOS_[C.Extra.01])))))))),
0)</f>
        <v>0</v>
      </c>
      <c r="AQ83" s="104">
        <f t="array" ref="AQ83">IFERROR(
(AVERAGE((IF(DATOS_[[Sexo]:[Sexo]]=$B83,IF(DATOS_[[AGRUP. VALOR. PTO.]:[AGRUP. VALOR. PTO.]]=$B81,IF(DATOS_[[Check Periodo Ref.]:[Check Periodo Ref.]]="Dentro",IF(DATOS_[[Check Equiparado]:[Check Equiparado]]="Sí",IF(DATOS!BJ$5="Sí",(1/DATOS_[[% anualiz]:[% anualiz]]),1)*IF(DATOS!BJ$4="Sí",1/DATOS_[[% normaliz]:[% normaliz]],1)*(DATOS_[C.Extra.02])))))))),
0)</f>
        <v>0</v>
      </c>
      <c r="AR83" s="104">
        <f t="array" ref="AR83">IFERROR(
(AVERAGE((IF(DATOS_[[Sexo]:[Sexo]]=$B83,IF(DATOS_[[AGRUP. VALOR. PTO.]:[AGRUP. VALOR. PTO.]]=$B81,IF(DATOS_[[Check Periodo Ref.]:[Check Periodo Ref.]]="Dentro",IF(DATOS_[[Check Equiparado]:[Check Equiparado]]="Sí",IF(DATOS!BK$5="Sí",(1/DATOS_[[% anualiz]:[% anualiz]]),1)*IF(DATOS!BK$4="Sí",1/DATOS_[[% normaliz]:[% normaliz]],1)*(DATOS_[C.Extra.03])))))))),
0)</f>
        <v>0</v>
      </c>
      <c r="AS83" s="104">
        <f t="array" ref="AS83">IFERROR(
(AVERAGE((IF(DATOS_[[Sexo]:[Sexo]]=$B83,IF(DATOS_[[AGRUP. VALOR. PTO.]:[AGRUP. VALOR. PTO.]]=$B81,IF(DATOS_[[Check Periodo Ref.]:[Check Periodo Ref.]]="Dentro",IF(DATOS_[[Check Equiparado]:[Check Equiparado]]="Sí",IF(DATOS!BL$5="Sí",(1/DATOS_[[% anualiz]:[% anualiz]]),1)*IF(DATOS!BL$4="Sí",1/DATOS_[[% normaliz]:[% normaliz]],1)*(DATOS_[C.Extra.04])))))))),
0)</f>
        <v>0</v>
      </c>
      <c r="AT83" s="104">
        <f t="array" ref="AT83">IFERROR(
(AVERAGE((IF(DATOS_[[Sexo]:[Sexo]]=$B83,IF(DATOS_[[AGRUP. VALOR. PTO.]:[AGRUP. VALOR. PTO.]]=$B81,IF(DATOS_[[Check Periodo Ref.]:[Check Periodo Ref.]]="Dentro",IF(DATOS_[[Check Equiparado]:[Check Equiparado]]="Sí",IF(DATOS!BM$5="Sí",(1/DATOS_[[% anualiz]:[% anualiz]]),1)*IF(DATOS!BM$4="Sí",1/DATOS_[[% normaliz]:[% normaliz]],1)*(DATOS_[C.Extra.05])))))))),
0)</f>
        <v>0</v>
      </c>
      <c r="AU83" s="105">
        <f t="array" ref="AU83">IFERROR(
AVERAGE(IF(DATOS_[Sexo]=$B83,IF(DATOS_[[AGRUP. VALOR. PTO.]:[AGRUP. VALOR. PTO.]]=$B81,IF(DATOS_[Check Equiparado]="Sí",IF(DATOS_[Check Periodo Ref.]="Dentro",DATOS_[Tot Extrasalarial Eq],FALSE))))),
0)</f>
        <v>0</v>
      </c>
      <c r="AV83" s="106">
        <f t="array" ref="AV83">IFERROR(
AVERAGE(IF(DATOS_[Sexo]=$B83,IF(DATOS_[[AGRUP. VALOR. PTO.]:[AGRUP. VALOR. PTO.]]=$B81,IF(DATOS_[Check Equiparado]="Sí",IF(DATOS_[Check Periodo Ref.]="Dentro",DATOS_[TOTAL Retrib Eq],FALSE))))),
0)</f>
        <v>0</v>
      </c>
    </row>
    <row r="84" spans="1:48" ht="17.25" thickBot="1" x14ac:dyDescent="0.35">
      <c r="A84" s="53" t="str">
        <f t="shared" ref="A84" si="95">+A85</f>
        <v>[ocultar]</v>
      </c>
      <c r="B84" s="62" t="s">
        <v>283</v>
      </c>
      <c r="C84" s="99"/>
      <c r="D84" s="63"/>
      <c r="E84" s="63"/>
      <c r="F84" s="63"/>
      <c r="G84" s="63"/>
      <c r="H84" s="63"/>
      <c r="I84" s="129" t="str">
        <f t="shared" ref="I84:AV84" si="96">IFERROR((I85-I86)/I85,"")</f>
        <v/>
      </c>
      <c r="J84" s="130" t="str">
        <f t="shared" si="96"/>
        <v/>
      </c>
      <c r="K84" s="131" t="str">
        <f t="shared" si="96"/>
        <v/>
      </c>
      <c r="L84" s="131" t="str">
        <f t="shared" si="96"/>
        <v/>
      </c>
      <c r="M84" s="131" t="str">
        <f t="shared" si="96"/>
        <v/>
      </c>
      <c r="N84" s="132" t="str">
        <f t="shared" si="96"/>
        <v/>
      </c>
      <c r="O84" s="133" t="str">
        <f t="shared" si="96"/>
        <v/>
      </c>
      <c r="P84" s="133" t="str">
        <f t="shared" si="96"/>
        <v/>
      </c>
      <c r="Q84" s="133" t="str">
        <f t="shared" si="96"/>
        <v/>
      </c>
      <c r="R84" s="133" t="str">
        <f t="shared" si="96"/>
        <v/>
      </c>
      <c r="S84" s="133" t="str">
        <f t="shared" si="96"/>
        <v/>
      </c>
      <c r="T84" s="133" t="str">
        <f t="shared" si="96"/>
        <v/>
      </c>
      <c r="U84" s="133" t="str">
        <f t="shared" si="96"/>
        <v/>
      </c>
      <c r="V84" s="133" t="str">
        <f t="shared" si="96"/>
        <v/>
      </c>
      <c r="W84" s="133" t="str">
        <f t="shared" si="96"/>
        <v/>
      </c>
      <c r="X84" s="133" t="str">
        <f t="shared" si="96"/>
        <v/>
      </c>
      <c r="Y84" s="133" t="str">
        <f t="shared" si="96"/>
        <v/>
      </c>
      <c r="Z84" s="132" t="str">
        <f t="shared" si="96"/>
        <v/>
      </c>
      <c r="AA84" s="132" t="str">
        <f t="shared" si="96"/>
        <v/>
      </c>
      <c r="AB84" s="132" t="str">
        <f t="shared" si="96"/>
        <v/>
      </c>
      <c r="AC84" s="132" t="str">
        <f t="shared" si="96"/>
        <v/>
      </c>
      <c r="AD84" s="132" t="str">
        <f t="shared" si="96"/>
        <v/>
      </c>
      <c r="AE84" s="132" t="str">
        <f t="shared" si="96"/>
        <v/>
      </c>
      <c r="AF84" s="132" t="str">
        <f t="shared" si="96"/>
        <v/>
      </c>
      <c r="AG84" s="132" t="str">
        <f t="shared" si="96"/>
        <v/>
      </c>
      <c r="AH84" s="132" t="str">
        <f t="shared" si="96"/>
        <v/>
      </c>
      <c r="AI84" s="132" t="str">
        <f t="shared" si="96"/>
        <v/>
      </c>
      <c r="AJ84" s="132" t="str">
        <f t="shared" si="96"/>
        <v/>
      </c>
      <c r="AK84" s="132" t="str">
        <f t="shared" si="96"/>
        <v/>
      </c>
      <c r="AL84" s="132" t="str">
        <f t="shared" si="96"/>
        <v/>
      </c>
      <c r="AM84" s="132" t="str">
        <f t="shared" si="96"/>
        <v/>
      </c>
      <c r="AN84" s="134" t="str">
        <f t="shared" si="96"/>
        <v/>
      </c>
      <c r="AO84" s="138" t="str">
        <f t="shared" si="96"/>
        <v/>
      </c>
      <c r="AP84" s="135" t="str">
        <f t="shared" si="96"/>
        <v/>
      </c>
      <c r="AQ84" s="135" t="str">
        <f t="shared" si="96"/>
        <v/>
      </c>
      <c r="AR84" s="135" t="str">
        <f t="shared" si="96"/>
        <v/>
      </c>
      <c r="AS84" s="135" t="str">
        <f t="shared" si="96"/>
        <v/>
      </c>
      <c r="AT84" s="135" t="str">
        <f t="shared" si="96"/>
        <v/>
      </c>
      <c r="AU84" s="136" t="str">
        <f t="shared" si="96"/>
        <v/>
      </c>
      <c r="AV84" s="137" t="str">
        <f t="shared" si="96"/>
        <v/>
      </c>
    </row>
    <row r="85" spans="1:48" x14ac:dyDescent="0.3">
      <c r="A85" s="53" t="str">
        <f t="shared" ref="A85" si="97">+IF(C85+C86=0,"[ocultar]","")</f>
        <v>[ocultar]</v>
      </c>
      <c r="B85" s="57" t="s">
        <v>162</v>
      </c>
      <c r="C85" s="56">
        <f t="array" ref="C85">SUM(IF($B85=DATOS_[Sexo],
IF($B84=DATOS_[AGRUP. VALOR. PTO.],
IF("Dentro"=DATOS_[Check Periodo Ref.],
1/(COUNTIFS(DATOS_[Sexo],$B85,DATOS_[AGRUP. VALOR. PTO.],$B84,DATOS_[Check Periodo Ref.],"Dentro",DATOS_[id],DATOS_[id]))))))</f>
        <v>0</v>
      </c>
      <c r="D85" s="58">
        <f>COUNTIFS(DATOS_[AGRUP. VALOR. PTO.],$B84,DATOS_[Sexo],$B85,DATOS_[Check Periodo Ref.],"Dentro")</f>
        <v>0</v>
      </c>
      <c r="E85" s="58">
        <f>COUNTIFS(DATOS_[AGRUP. VALOR. PTO.],$B84,DATOS_[Sexo],$B85,DATOS_[Check Periodo Ref.],"Dentro",DATOS_[Check Nº SC Norm],"Sí")</f>
        <v>0</v>
      </c>
      <c r="F85" s="58">
        <f>COUNTIFS(DATOS_[AGRUP. VALOR. PTO.],$B84,DATOS_[Sexo],$B85,DATOS_[Check Periodo Ref.],"Dentro",DATOS_[Check Nº SC Anualiz],"Sí")</f>
        <v>0</v>
      </c>
      <c r="G85" s="58">
        <f>COUNTIFS(DATOS_[AGRUP. VALOR. PTO.],$B84,DATOS_[Sexo],$B85,DATOS_[Check Periodo Ref.],"Dentro",DATOS_[Check Nº SC Norm y Anualiz],"Sí")</f>
        <v>0</v>
      </c>
      <c r="H85" s="58">
        <f>COUNTIFS(DATOS_[AGRUP. VALOR. PTO.],$B84,DATOS_[Sexo],$B85,DATOS_[Check Periodo Ref.],"Dentro",DATOS_[Check Equiparación],"Sí")</f>
        <v>0</v>
      </c>
      <c r="I85" s="100">
        <f t="array" ref="I85">IFERROR(
AVERAGE(IF(DATOS_[Sexo]=$B85,IF(DATOS_[[AGRUP. VALOR. PTO.]:[AGRUP. VALOR. PTO.]]=$B84,IF(DATOS_[Check Equiparado]="Sí",IF(DATOS_[Check Periodo Ref.]="Dentro",DATOS_[SALARIO BASE Eq],FALSE))))),
0)</f>
        <v>0</v>
      </c>
      <c r="J85" s="101">
        <f t="array" ref="J85">IFERROR(
(AVERAGE((IF(DATOS_[[Sexo]:[Sexo]]=$B85,IF(DATOS_[[AGRUP. VALOR. PTO.]:[AGRUP. VALOR. PTO.]]=$B84,IF(DATOS_[[Check Periodo Ref.]:[Check Periodo Ref.]]="Dentro",IF(DATOS_[[Check Equiparado]:[Check Equiparado]]="Sí",IF(DATOS!AE$5="Sí",(1/DATOS_[[% anualiz]:[% anualiz]]),1)*IF(DATOS!AE$4="Sí",1/DATOS_[[% normaliz]:[% normaliz]],1)*(DATOS_[Conc.Sal.01])))))))),
0)</f>
        <v>0</v>
      </c>
      <c r="K85" s="101">
        <f t="array" ref="K85">IFERROR(
(AVERAGE((IF(DATOS_[[Sexo]:[Sexo]]=$B85,IF(DATOS_[[AGRUP. VALOR. PTO.]:[AGRUP. VALOR. PTO.]]=$B84,IF(DATOS_[[Check Periodo Ref.]:[Check Periodo Ref.]]="Dentro",IF(DATOS_[[Check Equiparado]:[Check Equiparado]]="Sí",IF(DATOS!AF$5="Sí",(1/DATOS_[[% anualiz]:[% anualiz]]),1)*IF(DATOS!AF$4="Sí",1/DATOS_[[% normaliz]:[% normaliz]],1)*(DATOS_[Conc.Sal.02])))))))),
0)</f>
        <v>0</v>
      </c>
      <c r="L85" s="101">
        <f t="array" ref="L85">IFERROR(
(AVERAGE((IF(DATOS_[[Sexo]:[Sexo]]=$B85,IF(DATOS_[[AGRUP. VALOR. PTO.]:[AGRUP. VALOR. PTO.]]=$B84,IF(DATOS_[[Check Periodo Ref.]:[Check Periodo Ref.]]="Dentro",IF(DATOS_[[Check Equiparado]:[Check Equiparado]]="Sí",IF(DATOS!AG$5="Sí",(1/DATOS_[[% anualiz]:[% anualiz]]),1)*IF(DATOS!AG$4="Sí",1/DATOS_[[% normaliz]:[% normaliz]],1)*(DATOS_[Conc.Sal.03])))))))),
0)</f>
        <v>0</v>
      </c>
      <c r="M85" s="101">
        <f t="array" ref="M85">IFERROR(
(AVERAGE((IF(DATOS_[[Sexo]:[Sexo]]=$B85,IF(DATOS_[[AGRUP. VALOR. PTO.]:[AGRUP. VALOR. PTO.]]=$B84,IF(DATOS_[[Check Periodo Ref.]:[Check Periodo Ref.]]="Dentro",IF(DATOS_[[Check Equiparado]:[Check Equiparado]]="Sí",IF(DATOS!AH$5="Sí",(1/DATOS_[[% anualiz]:[% anualiz]]),1)*IF(DATOS!AH$4="Sí",1/DATOS_[[% normaliz]:[% normaliz]],1)*(DATOS_[Conc.Sal.04])))))))),
0)</f>
        <v>0</v>
      </c>
      <c r="N85" s="101">
        <f t="array" ref="N85">IFERROR(
(AVERAGE((IF(DATOS_[[Sexo]:[Sexo]]=$B85,IF(DATOS_[[AGRUP. VALOR. PTO.]:[AGRUP. VALOR. PTO.]]=$B84,IF(DATOS_[[Check Periodo Ref.]:[Check Periodo Ref.]]="Dentro",IF(DATOS_[[Check Equiparado]:[Check Equiparado]]="Sí",IF(DATOS!AI$5="Sí",(1/DATOS_[[% anualiz]:[% anualiz]]),1)*IF(DATOS!AI$4="Sí",1/DATOS_[[% normaliz]:[% normaliz]],1)*(DATOS_[Conc.Sal.05])))))))),
0)</f>
        <v>0</v>
      </c>
      <c r="O85" s="101">
        <f t="array" ref="O85">IFERROR(
(AVERAGE((IF(DATOS_[[Sexo]:[Sexo]]=$B85,IF(DATOS_[[AGRUP. VALOR. PTO.]:[AGRUP. VALOR. PTO.]]=$B84,IF(DATOS_[[Check Periodo Ref.]:[Check Periodo Ref.]]="Dentro",IF(DATOS_[[Check Equiparado]:[Check Equiparado]]="Sí",IF(DATOS!AJ$5="Sí",(1/DATOS_[[% anualiz]:[% anualiz]]),1)*IF(DATOS!AJ$4="Sí",1/DATOS_[[% normaliz]:[% normaliz]],1)*(DATOS_[Conc.Sal.06])))))))),
0)</f>
        <v>0</v>
      </c>
      <c r="P85" s="101">
        <f t="array" ref="P85">IFERROR(
(AVERAGE((IF(DATOS_[[Sexo]:[Sexo]]=$B85,IF(DATOS_[[AGRUP. VALOR. PTO.]:[AGRUP. VALOR. PTO.]]=$B84,IF(DATOS_[[Check Periodo Ref.]:[Check Periodo Ref.]]="Dentro",IF(DATOS_[[Check Equiparado]:[Check Equiparado]]="Sí",IF(DATOS!AK$5="Sí",(1/DATOS_[[% anualiz]:[% anualiz]]),1)*IF(DATOS!AK$4="Sí",1/DATOS_[[% normaliz]:[% normaliz]],1)*(DATOS_[Conc.Sal.07])))))))),
0)</f>
        <v>0</v>
      </c>
      <c r="Q85" s="101">
        <f t="array" ref="Q85">IFERROR(
(AVERAGE((IF(DATOS_[[Sexo]:[Sexo]]=$B85,IF(DATOS_[[AGRUP. VALOR. PTO.]:[AGRUP. VALOR. PTO.]]=$B84,IF(DATOS_[[Check Periodo Ref.]:[Check Periodo Ref.]]="Dentro",IF(DATOS_[[Check Equiparado]:[Check Equiparado]]="Sí",IF(DATOS!AL$5="Sí",(1/DATOS_[[% anualiz]:[% anualiz]]),1)*IF(DATOS!AL$4="Sí",1/DATOS_[[% normaliz]:[% normaliz]],1)*(DATOS_[Conc.Sal.08])))))))),
0)</f>
        <v>0</v>
      </c>
      <c r="R85" s="101">
        <f t="array" ref="R85">IFERROR(
(AVERAGE((IF(DATOS_[[Sexo]:[Sexo]]=$B85,IF(DATOS_[[AGRUP. VALOR. PTO.]:[AGRUP. VALOR. PTO.]]=$B84,IF(DATOS_[[Check Periodo Ref.]:[Check Periodo Ref.]]="Dentro",IF(DATOS_[[Check Equiparado]:[Check Equiparado]]="Sí",IF(DATOS!AM$5="Sí",(1/DATOS_[[% anualiz]:[% anualiz]]),1)*IF(DATOS!AM$4="Sí",1/DATOS_[[% normaliz]:[% normaliz]],1)*(DATOS_[Conc.Sal.09])))))))),
0)</f>
        <v>0</v>
      </c>
      <c r="S85" s="101">
        <f t="array" ref="S85">IFERROR(
(AVERAGE((IF(DATOS_[[Sexo]:[Sexo]]=$B85,IF(DATOS_[[AGRUP. VALOR. PTO.]:[AGRUP. VALOR. PTO.]]=$B84,IF(DATOS_[[Check Periodo Ref.]:[Check Periodo Ref.]]="Dentro",IF(DATOS_[[Check Equiparado]:[Check Equiparado]]="Sí",IF(DATOS!AN$5="Sí",(1/DATOS_[[% anualiz]:[% anualiz]]),1)*IF(DATOS!AN$4="Sí",1/DATOS_[[% normaliz]:[% normaliz]],1)*(DATOS_[Conc.Sal.10])))))))),
0)</f>
        <v>0</v>
      </c>
      <c r="T85" s="101">
        <f t="array" ref="T85">IFERROR(
(AVERAGE((IF(DATOS_[[Sexo]:[Sexo]]=$B85,IF(DATOS_[[AGRUP. VALOR. PTO.]:[AGRUP. VALOR. PTO.]]=$B84,IF(DATOS_[[Check Periodo Ref.]:[Check Periodo Ref.]]="Dentro",IF(DATOS_[[Check Equiparado]:[Check Equiparado]]="Sí",IF(DATOS!AO$5="Sí",(1/DATOS_[[% anualiz]:[% anualiz]]),1)*IF(DATOS!AO$4="Sí",1/DATOS_[[% normaliz]:[% normaliz]],1)*(DATOS_[Conc.Sal.11])))))))),
0)</f>
        <v>0</v>
      </c>
      <c r="U85" s="101">
        <f t="array" ref="U85">IFERROR(
(AVERAGE((IF(DATOS_[[Sexo]:[Sexo]]=$B85,IF(DATOS_[[AGRUP. VALOR. PTO.]:[AGRUP. VALOR. PTO.]]=$B84,IF(DATOS_[[Check Periodo Ref.]:[Check Periodo Ref.]]="Dentro",IF(DATOS_[[Check Equiparado]:[Check Equiparado]]="Sí",IF(DATOS!AP$5="Sí",(1/DATOS_[[% anualiz]:[% anualiz]]),1)*IF(DATOS!AP$4="Sí",1/DATOS_[[% normaliz]:[% normaliz]],1)*(DATOS_[Conc.Sal.12])))))))),
0)</f>
        <v>0</v>
      </c>
      <c r="V85" s="101">
        <f t="array" ref="V85">IFERROR(
(AVERAGE((IF(DATOS_[[Sexo]:[Sexo]]=$B85,IF(DATOS_[[AGRUP. VALOR. PTO.]:[AGRUP. VALOR. PTO.]]=$B84,IF(DATOS_[[Check Periodo Ref.]:[Check Periodo Ref.]]="Dentro",IF(DATOS_[[Check Equiparado]:[Check Equiparado]]="Sí",IF(DATOS!AQ$5="Sí",(1/DATOS_[[% anualiz]:[% anualiz]]),1)*IF(DATOS!AQ$4="Sí",1/DATOS_[[% normaliz]:[% normaliz]],1)*(DATOS_[Conc.Sal.13])))))))),
0)</f>
        <v>0</v>
      </c>
      <c r="W85" s="101">
        <f t="array" ref="W85">IFERROR(
(AVERAGE((IF(DATOS_[[Sexo]:[Sexo]]=$B85,IF(DATOS_[[AGRUP. VALOR. PTO.]:[AGRUP. VALOR. PTO.]]=$B84,IF(DATOS_[[Check Periodo Ref.]:[Check Periodo Ref.]]="Dentro",IF(DATOS_[[Check Equiparado]:[Check Equiparado]]="Sí",IF(DATOS!AR$5="Sí",(1/DATOS_[[% anualiz]:[% anualiz]]),1)*IF(DATOS!AR$4="Sí",1/DATOS_[[% normaliz]:[% normaliz]],1)*(DATOS_[Conc.Sal.14])))))))),
0)</f>
        <v>0</v>
      </c>
      <c r="X85" s="101">
        <f t="array" ref="X85">IFERROR(
(AVERAGE((IF(DATOS_[[Sexo]:[Sexo]]=$B85,IF(DATOS_[[AGRUP. VALOR. PTO.]:[AGRUP. VALOR. PTO.]]=$B84,IF(DATOS_[[Check Periodo Ref.]:[Check Periodo Ref.]]="Dentro",IF(DATOS_[[Check Equiparado]:[Check Equiparado]]="Sí",IF(DATOS!AS$5="Sí",(1/DATOS_[[% anualiz]:[% anualiz]]),1)*IF(DATOS!AS$4="Sí",1/DATOS_[[% normaliz]:[% normaliz]],1)*(DATOS_[Conc.Sal.15])))))))),
0)</f>
        <v>0</v>
      </c>
      <c r="Y85" s="101">
        <f t="array" ref="Y85">IFERROR(
(AVERAGE((IF(DATOS_[[Sexo]:[Sexo]]=$B85,IF(DATOS_[[AGRUP. VALOR. PTO.]:[AGRUP. VALOR. PTO.]]=$B84,IF(DATOS_[[Check Periodo Ref.]:[Check Periodo Ref.]]="Dentro",IF(DATOS_[[Check Equiparado]:[Check Equiparado]]="Sí",IF(DATOS!AT$5="Sí",(1/DATOS_[[% anualiz]:[% anualiz]]),1)*IF(DATOS!AT$4="Sí",1/DATOS_[[% normaliz]:[% normaliz]],1)*(DATOS_[Conc.Sal.16])))))))),
0)</f>
        <v>0</v>
      </c>
      <c r="Z85" s="101">
        <f t="array" ref="Z85">IFERROR(
(AVERAGE((IF(DATOS_[[Sexo]:[Sexo]]=$B85,IF(DATOS_[[AGRUP. VALOR. PTO.]:[AGRUP. VALOR. PTO.]]=$B84,IF(DATOS_[[Check Periodo Ref.]:[Check Periodo Ref.]]="Dentro",IF(DATOS_[[Check Equiparado]:[Check Equiparado]]="Sí",IF(DATOS!AU$5="Sí",(1/DATOS_[[% anualiz]:[% anualiz]]),1)*IF(DATOS!AU$4="Sí",1/DATOS_[[% normaliz]:[% normaliz]],1)*(DATOS_[Conc.Sal.17])))))))),
0)</f>
        <v>0</v>
      </c>
      <c r="AA85" s="101">
        <f t="array" ref="AA85">IFERROR(
(AVERAGE((IF(DATOS_[[Sexo]:[Sexo]]=$B85,IF(DATOS_[[AGRUP. VALOR. PTO.]:[AGRUP. VALOR. PTO.]]=$B84,IF(DATOS_[[Check Periodo Ref.]:[Check Periodo Ref.]]="Dentro",IF(DATOS_[[Check Equiparado]:[Check Equiparado]]="Sí",IF(DATOS!AV$5="Sí",(1/DATOS_[[% anualiz]:[% anualiz]]),1)*IF(DATOS!AV$4="Sí",1/DATOS_[[% normaliz]:[% normaliz]],1)*(DATOS_[Conc.Sal.18])))))))),
0)</f>
        <v>0</v>
      </c>
      <c r="AB85" s="101">
        <f t="array" ref="AB85">IFERROR(
(AVERAGE((IF(DATOS_[[Sexo]:[Sexo]]=$B85,IF(DATOS_[[AGRUP. VALOR. PTO.]:[AGRUP. VALOR. PTO.]]=$B84,IF(DATOS_[[Check Periodo Ref.]:[Check Periodo Ref.]]="Dentro",IF(DATOS_[[Check Equiparado]:[Check Equiparado]]="Sí",IF(DATOS!AW$5="Sí",(1/DATOS_[[% anualiz]:[% anualiz]]),1)*IF(DATOS!AW$4="Sí",1/DATOS_[[% normaliz]:[% normaliz]],1)*(DATOS_[Conc.Sal.19])))))))),
0)</f>
        <v>0</v>
      </c>
      <c r="AC85" s="101">
        <f t="array" ref="AC85">IFERROR(
(AVERAGE((IF(DATOS_[[Sexo]:[Sexo]]=$B85,IF(DATOS_[[AGRUP. VALOR. PTO.]:[AGRUP. VALOR. PTO.]]=$B84,IF(DATOS_[[Check Periodo Ref.]:[Check Periodo Ref.]]="Dentro",IF(DATOS_[[Check Equiparado]:[Check Equiparado]]="Sí",IF(DATOS!AX$5="Sí",(1/DATOS_[[% anualiz]:[% anualiz]]),1)*IF(DATOS!AX$4="Sí",1/DATOS_[[% normaliz]:[% normaliz]],1)*(DATOS_[Conc.Sal.20])))))))),
0)</f>
        <v>0</v>
      </c>
      <c r="AD85" s="101">
        <f t="array" ref="AD85">IFERROR(
(AVERAGE((IF(DATOS_[[Sexo]:[Sexo]]=$B85,IF(DATOS_[[AGRUP. VALOR. PTO.]:[AGRUP. VALOR. PTO.]]=$B84,IF(DATOS_[[Check Periodo Ref.]:[Check Periodo Ref.]]="Dentro",IF(DATOS_[[Check Equiparado]:[Check Equiparado]]="Sí",IF(DATOS!AY$5="Sí",(1/DATOS_[[% anualiz]:[% anualiz]]),1)*IF(DATOS!AY$4="Sí",1/DATOS_[[% normaliz]:[% normaliz]],1)*(DATOS_[Conc.Sal.21])))))))),
0)</f>
        <v>0</v>
      </c>
      <c r="AE85" s="101">
        <f t="array" ref="AE85">IFERROR(
(AVERAGE((IF(DATOS_[[Sexo]:[Sexo]]=$B85,IF(DATOS_[[AGRUP. VALOR. PTO.]:[AGRUP. VALOR. PTO.]]=$B84,IF(DATOS_[[Check Periodo Ref.]:[Check Periodo Ref.]]="Dentro",IF(DATOS_[[Check Equiparado]:[Check Equiparado]]="Sí",IF(DATOS!AZ$5="Sí",(1/DATOS_[[% anualiz]:[% anualiz]]),1)*IF(DATOS!AZ$4="Sí",1/DATOS_[[% normaliz]:[% normaliz]],1)*(DATOS_[Conc.Sal.22])))))))),
0)</f>
        <v>0</v>
      </c>
      <c r="AF85" s="101">
        <f t="array" ref="AF85">IFERROR(
(AVERAGE((IF(DATOS_[[Sexo]:[Sexo]]=$B85,IF(DATOS_[[AGRUP. VALOR. PTO.]:[AGRUP. VALOR. PTO.]]=$B84,IF(DATOS_[[Check Periodo Ref.]:[Check Periodo Ref.]]="Dentro",IF(DATOS_[[Check Equiparado]:[Check Equiparado]]="Sí",IF(DATOS!BA$5="Sí",(1/DATOS_[[% anualiz]:[% anualiz]]),1)*IF(DATOS!BA$4="Sí",1/DATOS_[[% normaliz]:[% normaliz]],1)*(DATOS_[Conc.Sal.23])))))))),
0)</f>
        <v>0</v>
      </c>
      <c r="AG85" s="101">
        <f t="array" ref="AG85">IFERROR(
(AVERAGE((IF(DATOS_[[Sexo]:[Sexo]]=$B85,IF(DATOS_[[AGRUP. VALOR. PTO.]:[AGRUP. VALOR. PTO.]]=$B84,IF(DATOS_[[Check Periodo Ref.]:[Check Periodo Ref.]]="Dentro",IF(DATOS_[[Check Equiparado]:[Check Equiparado]]="Sí",IF(DATOS!BB$5="Sí",(1/DATOS_[[% anualiz]:[% anualiz]]),1)*IF(DATOS!BB$4="Sí",1/DATOS_[[% normaliz]:[% normaliz]],1)*(DATOS_[Conc.Sal.24])))))))),
0)</f>
        <v>0</v>
      </c>
      <c r="AH85" s="101">
        <f t="array" ref="AH85">IFERROR(
(AVERAGE((IF(DATOS_[[Sexo]:[Sexo]]=$B85,IF(DATOS_[[AGRUP. VALOR. PTO.]:[AGRUP. VALOR. PTO.]]=$B84,IF(DATOS_[[Check Periodo Ref.]:[Check Periodo Ref.]]="Dentro",IF(DATOS_[[Check Equiparado]:[Check Equiparado]]="Sí",IF(DATOS!BC$5="Sí",(1/DATOS_[[% anualiz]:[% anualiz]]),1)*IF(DATOS!BC$4="Sí",1/DATOS_[[% normaliz]:[% normaliz]],1)*(DATOS_[Conc.Sal.25])))))))),
0)</f>
        <v>0</v>
      </c>
      <c r="AI85" s="101">
        <f t="array" ref="AI85">IFERROR(
(AVERAGE((IF(DATOS_[[Sexo]:[Sexo]]=$B85,IF(DATOS_[[AGRUP. VALOR. PTO.]:[AGRUP. VALOR. PTO.]]=$B84,IF(DATOS_[[Check Periodo Ref.]:[Check Periodo Ref.]]="Dentro",IF(DATOS_[[Check Equiparado]:[Check Equiparado]]="Sí",IF(DATOS!BD$5="Sí",(1/DATOS_[[% anualiz]:[% anualiz]]),1)*IF(DATOS!BD$4="Sí",1/DATOS_[[% normaliz]:[% normaliz]],1)*(DATOS_[Conc.Sal.26])))))))),
0)</f>
        <v>0</v>
      </c>
      <c r="AJ85" s="101">
        <f t="array" ref="AJ85">IFERROR(
(AVERAGE((IF(DATOS_[[Sexo]:[Sexo]]=$B85,IF(DATOS_[[AGRUP. VALOR. PTO.]:[AGRUP. VALOR. PTO.]]=$B84,IF(DATOS_[[Check Periodo Ref.]:[Check Periodo Ref.]]="Dentro",IF(DATOS_[[Check Equiparado]:[Check Equiparado]]="Sí",IF(DATOS!BE$5="Sí",(1/DATOS_[[% anualiz]:[% anualiz]]),1)*IF(DATOS!BE$4="Sí",1/DATOS_[[% normaliz]:[% normaliz]],1)*(DATOS_[Conc.Sal.27])))))))),
0)</f>
        <v>0</v>
      </c>
      <c r="AK85" s="101">
        <f t="array" ref="AK85">IFERROR(
(AVERAGE((IF(DATOS_[[Sexo]:[Sexo]]=$B85,IF(DATOS_[[AGRUP. VALOR. PTO.]:[AGRUP. VALOR. PTO.]]=$B84,IF(DATOS_[[Check Periodo Ref.]:[Check Periodo Ref.]]="Dentro",IF(DATOS_[[Check Equiparado]:[Check Equiparado]]="Sí",IF(DATOS!BF$5="Sí",(1/DATOS_[[% anualiz]:[% anualiz]]),1)*IF(DATOS!BF$4="Sí",1/DATOS_[[% normaliz]:[% normaliz]],1)*(DATOS_[Conc.Sal.28])))))))),
0)</f>
        <v>0</v>
      </c>
      <c r="AL85" s="101">
        <f t="array" ref="AL85">IFERROR(
(AVERAGE((IF(DATOS_[[Sexo]:[Sexo]]=$B85,IF(DATOS_[[AGRUP. VALOR. PTO.]:[AGRUP. VALOR. PTO.]]=$B84,IF(DATOS_[[Check Periodo Ref.]:[Check Periodo Ref.]]="Dentro",IF(DATOS_[[Check Equiparado]:[Check Equiparado]]="Sí",IF(DATOS!BG$5="Sí",(1/DATOS_[[% anualiz]:[% anualiz]]),1)*IF(DATOS!BG$4="Sí",1/DATOS_[[% normaliz]:[% normaliz]],1)*(DATOS_[Conc.Sal.29])))))))),
0)</f>
        <v>0</v>
      </c>
      <c r="AM85" s="101">
        <f t="array" ref="AM85">IFERROR(
(AVERAGE((IF(DATOS_[[Sexo]:[Sexo]]=$B85,IF(DATOS_[[AGRUP. VALOR. PTO.]:[AGRUP. VALOR. PTO.]]=$B84,IF(DATOS_[[Check Periodo Ref.]:[Check Periodo Ref.]]="Dentro",IF(DATOS_[[Check Equiparado]:[Check Equiparado]]="Sí",IF(DATOS!BH$5="Sí",(1/DATOS_[[% anualiz]:[% anualiz]]),1)*IF(DATOS!BH$4="Sí",1/DATOS_[[% normaliz]:[% normaliz]],1)*(DATOS_[Conc.Sal.30])))))))),
0)</f>
        <v>0</v>
      </c>
      <c r="AN85" s="102">
        <f t="array" ref="AN85">IFERROR(
AVERAGE(IF(DATOS_[Sexo]=$B85,IF(DATOS_[[AGRUP. VALOR. PTO.]:[AGRUP. VALOR. PTO.]]=$B84,IF(DATOS_[Check Equiparado]="Sí",IF(DATOS_[Check Periodo Ref.]="Dentro",DATOS_[Tot COMPL.SAL Eq],FALSE))))),
0)</f>
        <v>0</v>
      </c>
      <c r="AO85" s="103">
        <f t="array" ref="AO85">IFERROR(
AVERAGE(IF(DATOS_[Sexo]=$B85,IF(DATOS_[[AGRUP. VALOR. PTO.]:[AGRUP. VALOR. PTO.]]=$B84,IF(DATOS_[Check Equiparado]="Sí",IF(DATOS_[Check Periodo Ref.]="Dentro",DATOS_[TOTAL SALARIO Eq],FALSE))))),
0)</f>
        <v>0</v>
      </c>
      <c r="AP85" s="104">
        <f t="array" ref="AP85">IFERROR(
(AVERAGE((IF(DATOS_[[Sexo]:[Sexo]]=$B85,IF(DATOS_[[AGRUP. VALOR. PTO.]:[AGRUP. VALOR. PTO.]]=$B84,IF(DATOS_[[Check Periodo Ref.]:[Check Periodo Ref.]]="Dentro",IF(DATOS_[[Check Equiparado]:[Check Equiparado]]="Sí",IF(DATOS!BI$5="Sí",(1/DATOS_[[% anualiz]:[% anualiz]]),1)*IF(DATOS!BI$4="Sí",1/DATOS_[[% normaliz]:[% normaliz]],1)*(DATOS_[C.Extra.01])))))))),
0)</f>
        <v>0</v>
      </c>
      <c r="AQ85" s="104">
        <f t="array" ref="AQ85">IFERROR(
(AVERAGE((IF(DATOS_[[Sexo]:[Sexo]]=$B85,IF(DATOS_[[AGRUP. VALOR. PTO.]:[AGRUP. VALOR. PTO.]]=$B84,IF(DATOS_[[Check Periodo Ref.]:[Check Periodo Ref.]]="Dentro",IF(DATOS_[[Check Equiparado]:[Check Equiparado]]="Sí",IF(DATOS!BJ$5="Sí",(1/DATOS_[[% anualiz]:[% anualiz]]),1)*IF(DATOS!BJ$4="Sí",1/DATOS_[[% normaliz]:[% normaliz]],1)*(DATOS_[C.Extra.02])))))))),
0)</f>
        <v>0</v>
      </c>
      <c r="AR85" s="104">
        <f t="array" ref="AR85">IFERROR(
(AVERAGE((IF(DATOS_[[Sexo]:[Sexo]]=$B85,IF(DATOS_[[AGRUP. VALOR. PTO.]:[AGRUP. VALOR. PTO.]]=$B84,IF(DATOS_[[Check Periodo Ref.]:[Check Periodo Ref.]]="Dentro",IF(DATOS_[[Check Equiparado]:[Check Equiparado]]="Sí",IF(DATOS!BK$5="Sí",(1/DATOS_[[% anualiz]:[% anualiz]]),1)*IF(DATOS!BK$4="Sí",1/DATOS_[[% normaliz]:[% normaliz]],1)*(DATOS_[C.Extra.03])))))))),
0)</f>
        <v>0</v>
      </c>
      <c r="AS85" s="104">
        <f t="array" ref="AS85">IFERROR(
(AVERAGE((IF(DATOS_[[Sexo]:[Sexo]]=$B85,IF(DATOS_[[AGRUP. VALOR. PTO.]:[AGRUP. VALOR. PTO.]]=$B84,IF(DATOS_[[Check Periodo Ref.]:[Check Periodo Ref.]]="Dentro",IF(DATOS_[[Check Equiparado]:[Check Equiparado]]="Sí",IF(DATOS!BL$5="Sí",(1/DATOS_[[% anualiz]:[% anualiz]]),1)*IF(DATOS!BL$4="Sí",1/DATOS_[[% normaliz]:[% normaliz]],1)*(DATOS_[C.Extra.04])))))))),
0)</f>
        <v>0</v>
      </c>
      <c r="AT85" s="104">
        <f t="array" ref="AT85">IFERROR(
(AVERAGE((IF(DATOS_[[Sexo]:[Sexo]]=$B85,IF(DATOS_[[AGRUP. VALOR. PTO.]:[AGRUP. VALOR. PTO.]]=$B84,IF(DATOS_[[Check Periodo Ref.]:[Check Periodo Ref.]]="Dentro",IF(DATOS_[[Check Equiparado]:[Check Equiparado]]="Sí",IF(DATOS!BM$5="Sí",(1/DATOS_[[% anualiz]:[% anualiz]]),1)*IF(DATOS!BM$4="Sí",1/DATOS_[[% normaliz]:[% normaliz]],1)*(DATOS_[C.Extra.05])))))))),
0)</f>
        <v>0</v>
      </c>
      <c r="AU85" s="105">
        <f t="array" ref="AU85">IFERROR(
AVERAGE(IF(DATOS_[Sexo]=$B85,IF(DATOS_[[AGRUP. VALOR. PTO.]:[AGRUP. VALOR. PTO.]]=$B84,IF(DATOS_[Check Equiparado]="Sí",IF(DATOS_[Check Periodo Ref.]="Dentro",DATOS_[Tot Extrasalarial Eq],FALSE))))),
0)</f>
        <v>0</v>
      </c>
      <c r="AV85" s="106">
        <f t="array" ref="AV85">IFERROR(
AVERAGE(IF(DATOS_[Sexo]=$B85,IF(DATOS_[[AGRUP. VALOR. PTO.]:[AGRUP. VALOR. PTO.]]=$B84,IF(DATOS_[Check Equiparado]="Sí",IF(DATOS_[Check Periodo Ref.]="Dentro",DATOS_[TOTAL Retrib Eq],FALSE))))),
0)</f>
        <v>0</v>
      </c>
    </row>
    <row r="86" spans="1:48" x14ac:dyDescent="0.3">
      <c r="A86" s="53" t="str">
        <f t="shared" ref="A86" si="98">+A85</f>
        <v>[ocultar]</v>
      </c>
      <c r="B86" s="57" t="s">
        <v>163</v>
      </c>
      <c r="C86" s="56">
        <f t="array" ref="C86">SUM(IF($B86=DATOS_[Sexo],
IF($B84=DATOS_[AGRUP. VALOR. PTO.],
IF("Dentro"=DATOS_[Check Periodo Ref.],
1/(COUNTIFS(DATOS_[Sexo],$B86,DATOS_[AGRUP. VALOR. PTO.],$B84,DATOS_[Check Periodo Ref.],"Dentro",DATOS_[id],DATOS_[id]))))))</f>
        <v>0</v>
      </c>
      <c r="D86" s="58">
        <f>COUNTIFS(DATOS_[AGRUP. VALOR. PTO.],$B84,DATOS_[Sexo],$B86,DATOS_[Check Periodo Ref.],"Dentro")</f>
        <v>0</v>
      </c>
      <c r="E86" s="58">
        <f>COUNTIFS(DATOS_[AGRUP. VALOR. PTO.],$B84,DATOS_[Sexo],$B86,DATOS_[Check Periodo Ref.],"Dentro",DATOS_[Check Nº SC Norm],"Sí")</f>
        <v>0</v>
      </c>
      <c r="F86" s="58">
        <f>COUNTIFS(DATOS_[AGRUP. VALOR. PTO.],$B84,DATOS_[Sexo],$B86,DATOS_[Check Periodo Ref.],"Dentro",DATOS_[Check Nº SC Anualiz],"Sí")</f>
        <v>0</v>
      </c>
      <c r="G86" s="58">
        <f>COUNTIFS(DATOS_[AGRUP. VALOR. PTO.],$B84,DATOS_[Sexo],$B86,DATOS_[Check Periodo Ref.],"Dentro",DATOS_[Check Nº SC Norm y Anualiz],"Sí")</f>
        <v>0</v>
      </c>
      <c r="H86" s="58">
        <f>COUNTIFS(DATOS_[AGRUP. VALOR. PTO.],$B84,DATOS_[Sexo],$B86,DATOS_[Check Periodo Ref.],"Dentro",DATOS_[Check Equiparación],"Sí")</f>
        <v>0</v>
      </c>
      <c r="I86" s="100" cm="1">
        <f t="array" ref="I86">IFERROR(
AVERAGE(IF(DATOS_[Sexo]=$B86,IF(DATOS_[[AGRUP. VALOR. PTO.]:[AGRUP. VALOR. PTO.]]=$B84,IF(DATOS_[Check Equiparado]="Sí",IF(DATOS_[Check Periodo Ref.]="Dentro",DATOS_[SALARIO BASE Eq],FALSE))))),
0)</f>
        <v>0</v>
      </c>
      <c r="J86" s="101">
        <f t="array" ref="J86">IFERROR(
(AVERAGE((IF(DATOS_[[Sexo]:[Sexo]]=$B86,IF(DATOS_[[AGRUP. VALOR. PTO.]:[AGRUP. VALOR. PTO.]]=$B84,IF(DATOS_[[Check Periodo Ref.]:[Check Periodo Ref.]]="Dentro",IF(DATOS_[[Check Equiparado]:[Check Equiparado]]="Sí",IF(DATOS!AE$5="Sí",(1/DATOS_[[% anualiz]:[% anualiz]]),1)*IF(DATOS!AE$4="Sí",1/DATOS_[[% normaliz]:[% normaliz]],1)*(DATOS_[Conc.Sal.01])))))))),
0)</f>
        <v>0</v>
      </c>
      <c r="K86" s="101">
        <f t="array" ref="K86">IFERROR(
(AVERAGE((IF(DATOS_[[Sexo]:[Sexo]]=$B86,IF(DATOS_[[AGRUP. VALOR. PTO.]:[AGRUP. VALOR. PTO.]]=$B84,IF(DATOS_[[Check Periodo Ref.]:[Check Periodo Ref.]]="Dentro",IF(DATOS_[[Check Equiparado]:[Check Equiparado]]="Sí",IF(DATOS!AF$5="Sí",(1/DATOS_[[% anualiz]:[% anualiz]]),1)*IF(DATOS!AF$4="Sí",1/DATOS_[[% normaliz]:[% normaliz]],1)*(DATOS_[Conc.Sal.02])))))))),
0)</f>
        <v>0</v>
      </c>
      <c r="L86" s="101">
        <f t="array" ref="L86">IFERROR(
(AVERAGE((IF(DATOS_[[Sexo]:[Sexo]]=$B86,IF(DATOS_[[AGRUP. VALOR. PTO.]:[AGRUP. VALOR. PTO.]]=$B84,IF(DATOS_[[Check Periodo Ref.]:[Check Periodo Ref.]]="Dentro",IF(DATOS_[[Check Equiparado]:[Check Equiparado]]="Sí",IF(DATOS!AG$5="Sí",(1/DATOS_[[% anualiz]:[% anualiz]]),1)*IF(DATOS!AG$4="Sí",1/DATOS_[[% normaliz]:[% normaliz]],1)*(DATOS_[Conc.Sal.03])))))))),
0)</f>
        <v>0</v>
      </c>
      <c r="M86" s="101">
        <f t="array" ref="M86">IFERROR(
(AVERAGE((IF(DATOS_[[Sexo]:[Sexo]]=$B86,IF(DATOS_[[AGRUP. VALOR. PTO.]:[AGRUP. VALOR. PTO.]]=$B84,IF(DATOS_[[Check Periodo Ref.]:[Check Periodo Ref.]]="Dentro",IF(DATOS_[[Check Equiparado]:[Check Equiparado]]="Sí",IF(DATOS!AH$5="Sí",(1/DATOS_[[% anualiz]:[% anualiz]]),1)*IF(DATOS!AH$4="Sí",1/DATOS_[[% normaliz]:[% normaliz]],1)*(DATOS_[Conc.Sal.04])))))))),
0)</f>
        <v>0</v>
      </c>
      <c r="N86" s="101">
        <f t="array" ref="N86">IFERROR(
(AVERAGE((IF(DATOS_[[Sexo]:[Sexo]]=$B86,IF(DATOS_[[AGRUP. VALOR. PTO.]:[AGRUP. VALOR. PTO.]]=$B84,IF(DATOS_[[Check Periodo Ref.]:[Check Periodo Ref.]]="Dentro",IF(DATOS_[[Check Equiparado]:[Check Equiparado]]="Sí",IF(DATOS!AI$5="Sí",(1/DATOS_[[% anualiz]:[% anualiz]]),1)*IF(DATOS!AI$4="Sí",1/DATOS_[[% normaliz]:[% normaliz]],1)*(DATOS_[Conc.Sal.05])))))))),
0)</f>
        <v>0</v>
      </c>
      <c r="O86" s="101">
        <f t="array" ref="O86">IFERROR(
(AVERAGE((IF(DATOS_[[Sexo]:[Sexo]]=$B86,IF(DATOS_[[AGRUP. VALOR. PTO.]:[AGRUP. VALOR. PTO.]]=$B84,IF(DATOS_[[Check Periodo Ref.]:[Check Periodo Ref.]]="Dentro",IF(DATOS_[[Check Equiparado]:[Check Equiparado]]="Sí",IF(DATOS!AJ$5="Sí",(1/DATOS_[[% anualiz]:[% anualiz]]),1)*IF(DATOS!AJ$4="Sí",1/DATOS_[[% normaliz]:[% normaliz]],1)*(DATOS_[Conc.Sal.06])))))))),
0)</f>
        <v>0</v>
      </c>
      <c r="P86" s="101">
        <f t="array" ref="P86">IFERROR(
(AVERAGE((IF(DATOS_[[Sexo]:[Sexo]]=$B86,IF(DATOS_[[AGRUP. VALOR. PTO.]:[AGRUP. VALOR. PTO.]]=$B84,IF(DATOS_[[Check Periodo Ref.]:[Check Periodo Ref.]]="Dentro",IF(DATOS_[[Check Equiparado]:[Check Equiparado]]="Sí",IF(DATOS!AK$5="Sí",(1/DATOS_[[% anualiz]:[% anualiz]]),1)*IF(DATOS!AK$4="Sí",1/DATOS_[[% normaliz]:[% normaliz]],1)*(DATOS_[Conc.Sal.07])))))))),
0)</f>
        <v>0</v>
      </c>
      <c r="Q86" s="101">
        <f t="array" ref="Q86">IFERROR(
(AVERAGE((IF(DATOS_[[Sexo]:[Sexo]]=$B86,IF(DATOS_[[AGRUP. VALOR. PTO.]:[AGRUP. VALOR. PTO.]]=$B84,IF(DATOS_[[Check Periodo Ref.]:[Check Periodo Ref.]]="Dentro",IF(DATOS_[[Check Equiparado]:[Check Equiparado]]="Sí",IF(DATOS!AL$5="Sí",(1/DATOS_[[% anualiz]:[% anualiz]]),1)*IF(DATOS!AL$4="Sí",1/DATOS_[[% normaliz]:[% normaliz]],1)*(DATOS_[Conc.Sal.08])))))))),
0)</f>
        <v>0</v>
      </c>
      <c r="R86" s="101">
        <f t="array" ref="R86">IFERROR(
(AVERAGE((IF(DATOS_[[Sexo]:[Sexo]]=$B86,IF(DATOS_[[AGRUP. VALOR. PTO.]:[AGRUP. VALOR. PTO.]]=$B84,IF(DATOS_[[Check Periodo Ref.]:[Check Periodo Ref.]]="Dentro",IF(DATOS_[[Check Equiparado]:[Check Equiparado]]="Sí",IF(DATOS!AM$5="Sí",(1/DATOS_[[% anualiz]:[% anualiz]]),1)*IF(DATOS!AM$4="Sí",1/DATOS_[[% normaliz]:[% normaliz]],1)*(DATOS_[Conc.Sal.09])))))))),
0)</f>
        <v>0</v>
      </c>
      <c r="S86" s="101">
        <f t="array" ref="S86">IFERROR(
(AVERAGE((IF(DATOS_[[Sexo]:[Sexo]]=$B86,IF(DATOS_[[AGRUP. VALOR. PTO.]:[AGRUP. VALOR. PTO.]]=$B84,IF(DATOS_[[Check Periodo Ref.]:[Check Periodo Ref.]]="Dentro",IF(DATOS_[[Check Equiparado]:[Check Equiparado]]="Sí",IF(DATOS!AN$5="Sí",(1/DATOS_[[% anualiz]:[% anualiz]]),1)*IF(DATOS!AN$4="Sí",1/DATOS_[[% normaliz]:[% normaliz]],1)*(DATOS_[Conc.Sal.10])))))))),
0)</f>
        <v>0</v>
      </c>
      <c r="T86" s="101">
        <f t="array" ref="T86">IFERROR(
(AVERAGE((IF(DATOS_[[Sexo]:[Sexo]]=$B86,IF(DATOS_[[AGRUP. VALOR. PTO.]:[AGRUP. VALOR. PTO.]]=$B84,IF(DATOS_[[Check Periodo Ref.]:[Check Periodo Ref.]]="Dentro",IF(DATOS_[[Check Equiparado]:[Check Equiparado]]="Sí",IF(DATOS!AO$5="Sí",(1/DATOS_[[% anualiz]:[% anualiz]]),1)*IF(DATOS!AO$4="Sí",1/DATOS_[[% normaliz]:[% normaliz]],1)*(DATOS_[Conc.Sal.11])))))))),
0)</f>
        <v>0</v>
      </c>
      <c r="U86" s="101">
        <f t="array" ref="U86">IFERROR(
(AVERAGE((IF(DATOS_[[Sexo]:[Sexo]]=$B86,IF(DATOS_[[AGRUP. VALOR. PTO.]:[AGRUP. VALOR. PTO.]]=$B84,IF(DATOS_[[Check Periodo Ref.]:[Check Periodo Ref.]]="Dentro",IF(DATOS_[[Check Equiparado]:[Check Equiparado]]="Sí",IF(DATOS!AP$5="Sí",(1/DATOS_[[% anualiz]:[% anualiz]]),1)*IF(DATOS!AP$4="Sí",1/DATOS_[[% normaliz]:[% normaliz]],1)*(DATOS_[Conc.Sal.12])))))))),
0)</f>
        <v>0</v>
      </c>
      <c r="V86" s="101">
        <f t="array" ref="V86">IFERROR(
(AVERAGE((IF(DATOS_[[Sexo]:[Sexo]]=$B86,IF(DATOS_[[AGRUP. VALOR. PTO.]:[AGRUP. VALOR. PTO.]]=$B84,IF(DATOS_[[Check Periodo Ref.]:[Check Periodo Ref.]]="Dentro",IF(DATOS_[[Check Equiparado]:[Check Equiparado]]="Sí",IF(DATOS!AQ$5="Sí",(1/DATOS_[[% anualiz]:[% anualiz]]),1)*IF(DATOS!AQ$4="Sí",1/DATOS_[[% normaliz]:[% normaliz]],1)*(DATOS_[Conc.Sal.13])))))))),
0)</f>
        <v>0</v>
      </c>
      <c r="W86" s="101">
        <f t="array" ref="W86">IFERROR(
(AVERAGE((IF(DATOS_[[Sexo]:[Sexo]]=$B86,IF(DATOS_[[AGRUP. VALOR. PTO.]:[AGRUP. VALOR. PTO.]]=$B84,IF(DATOS_[[Check Periodo Ref.]:[Check Periodo Ref.]]="Dentro",IF(DATOS_[[Check Equiparado]:[Check Equiparado]]="Sí",IF(DATOS!AR$5="Sí",(1/DATOS_[[% anualiz]:[% anualiz]]),1)*IF(DATOS!AR$4="Sí",1/DATOS_[[% normaliz]:[% normaliz]],1)*(DATOS_[Conc.Sal.14])))))))),
0)</f>
        <v>0</v>
      </c>
      <c r="X86" s="101">
        <f t="array" ref="X86">IFERROR(
(AVERAGE((IF(DATOS_[[Sexo]:[Sexo]]=$B86,IF(DATOS_[[AGRUP. VALOR. PTO.]:[AGRUP. VALOR. PTO.]]=$B84,IF(DATOS_[[Check Periodo Ref.]:[Check Periodo Ref.]]="Dentro",IF(DATOS_[[Check Equiparado]:[Check Equiparado]]="Sí",IF(DATOS!AS$5="Sí",(1/DATOS_[[% anualiz]:[% anualiz]]),1)*IF(DATOS!AS$4="Sí",1/DATOS_[[% normaliz]:[% normaliz]],1)*(DATOS_[Conc.Sal.15])))))))),
0)</f>
        <v>0</v>
      </c>
      <c r="Y86" s="101">
        <f t="array" ref="Y86">IFERROR(
(AVERAGE((IF(DATOS_[[Sexo]:[Sexo]]=$B86,IF(DATOS_[[AGRUP. VALOR. PTO.]:[AGRUP. VALOR. PTO.]]=$B84,IF(DATOS_[[Check Periodo Ref.]:[Check Periodo Ref.]]="Dentro",IF(DATOS_[[Check Equiparado]:[Check Equiparado]]="Sí",IF(DATOS!AT$5="Sí",(1/DATOS_[[% anualiz]:[% anualiz]]),1)*IF(DATOS!AT$4="Sí",1/DATOS_[[% normaliz]:[% normaliz]],1)*(DATOS_[Conc.Sal.16])))))))),
0)</f>
        <v>0</v>
      </c>
      <c r="Z86" s="101">
        <f t="array" ref="Z86">IFERROR(
(AVERAGE((IF(DATOS_[[Sexo]:[Sexo]]=$B86,IF(DATOS_[[AGRUP. VALOR. PTO.]:[AGRUP. VALOR. PTO.]]=$B84,IF(DATOS_[[Check Periodo Ref.]:[Check Periodo Ref.]]="Dentro",IF(DATOS_[[Check Equiparado]:[Check Equiparado]]="Sí",IF(DATOS!AU$5="Sí",(1/DATOS_[[% anualiz]:[% anualiz]]),1)*IF(DATOS!AU$4="Sí",1/DATOS_[[% normaliz]:[% normaliz]],1)*(DATOS_[Conc.Sal.17])))))))),
0)</f>
        <v>0</v>
      </c>
      <c r="AA86" s="101">
        <f t="array" ref="AA86">IFERROR(
(AVERAGE((IF(DATOS_[[Sexo]:[Sexo]]=$B86,IF(DATOS_[[AGRUP. VALOR. PTO.]:[AGRUP. VALOR. PTO.]]=$B84,IF(DATOS_[[Check Periodo Ref.]:[Check Periodo Ref.]]="Dentro",IF(DATOS_[[Check Equiparado]:[Check Equiparado]]="Sí",IF(DATOS!AV$5="Sí",(1/DATOS_[[% anualiz]:[% anualiz]]),1)*IF(DATOS!AV$4="Sí",1/DATOS_[[% normaliz]:[% normaliz]],1)*(DATOS_[Conc.Sal.18])))))))),
0)</f>
        <v>0</v>
      </c>
      <c r="AB86" s="101">
        <f t="array" ref="AB86">IFERROR(
(AVERAGE((IF(DATOS_[[Sexo]:[Sexo]]=$B86,IF(DATOS_[[AGRUP. VALOR. PTO.]:[AGRUP. VALOR. PTO.]]=$B84,IF(DATOS_[[Check Periodo Ref.]:[Check Periodo Ref.]]="Dentro",IF(DATOS_[[Check Equiparado]:[Check Equiparado]]="Sí",IF(DATOS!AW$5="Sí",(1/DATOS_[[% anualiz]:[% anualiz]]),1)*IF(DATOS!AW$4="Sí",1/DATOS_[[% normaliz]:[% normaliz]],1)*(DATOS_[Conc.Sal.19])))))))),
0)</f>
        <v>0</v>
      </c>
      <c r="AC86" s="101">
        <f t="array" ref="AC86">IFERROR(
(AVERAGE((IF(DATOS_[[Sexo]:[Sexo]]=$B86,IF(DATOS_[[AGRUP. VALOR. PTO.]:[AGRUP. VALOR. PTO.]]=$B84,IF(DATOS_[[Check Periodo Ref.]:[Check Periodo Ref.]]="Dentro",IF(DATOS_[[Check Equiparado]:[Check Equiparado]]="Sí",IF(DATOS!AX$5="Sí",(1/DATOS_[[% anualiz]:[% anualiz]]),1)*IF(DATOS!AX$4="Sí",1/DATOS_[[% normaliz]:[% normaliz]],1)*(DATOS_[Conc.Sal.20])))))))),
0)</f>
        <v>0</v>
      </c>
      <c r="AD86" s="101">
        <f t="array" ref="AD86">IFERROR(
(AVERAGE((IF(DATOS_[[Sexo]:[Sexo]]=$B86,IF(DATOS_[[AGRUP. VALOR. PTO.]:[AGRUP. VALOR. PTO.]]=$B84,IF(DATOS_[[Check Periodo Ref.]:[Check Periodo Ref.]]="Dentro",IF(DATOS_[[Check Equiparado]:[Check Equiparado]]="Sí",IF(DATOS!AY$5="Sí",(1/DATOS_[[% anualiz]:[% anualiz]]),1)*IF(DATOS!AY$4="Sí",1/DATOS_[[% normaliz]:[% normaliz]],1)*(DATOS_[Conc.Sal.21])))))))),
0)</f>
        <v>0</v>
      </c>
      <c r="AE86" s="101">
        <f t="array" ref="AE86">IFERROR(
(AVERAGE((IF(DATOS_[[Sexo]:[Sexo]]=$B86,IF(DATOS_[[AGRUP. VALOR. PTO.]:[AGRUP. VALOR. PTO.]]=$B84,IF(DATOS_[[Check Periodo Ref.]:[Check Periodo Ref.]]="Dentro",IF(DATOS_[[Check Equiparado]:[Check Equiparado]]="Sí",IF(DATOS!AZ$5="Sí",(1/DATOS_[[% anualiz]:[% anualiz]]),1)*IF(DATOS!AZ$4="Sí",1/DATOS_[[% normaliz]:[% normaliz]],1)*(DATOS_[Conc.Sal.22])))))))),
0)</f>
        <v>0</v>
      </c>
      <c r="AF86" s="101">
        <f t="array" ref="AF86">IFERROR(
(AVERAGE((IF(DATOS_[[Sexo]:[Sexo]]=$B86,IF(DATOS_[[AGRUP. VALOR. PTO.]:[AGRUP. VALOR. PTO.]]=$B84,IF(DATOS_[[Check Periodo Ref.]:[Check Periodo Ref.]]="Dentro",IF(DATOS_[[Check Equiparado]:[Check Equiparado]]="Sí",IF(DATOS!BA$5="Sí",(1/DATOS_[[% anualiz]:[% anualiz]]),1)*IF(DATOS!BA$4="Sí",1/DATOS_[[% normaliz]:[% normaliz]],1)*(DATOS_[Conc.Sal.23])))))))),
0)</f>
        <v>0</v>
      </c>
      <c r="AG86" s="101">
        <f t="array" ref="AG86">IFERROR(
(AVERAGE((IF(DATOS_[[Sexo]:[Sexo]]=$B86,IF(DATOS_[[AGRUP. VALOR. PTO.]:[AGRUP. VALOR. PTO.]]=$B84,IF(DATOS_[[Check Periodo Ref.]:[Check Periodo Ref.]]="Dentro",IF(DATOS_[[Check Equiparado]:[Check Equiparado]]="Sí",IF(DATOS!BB$5="Sí",(1/DATOS_[[% anualiz]:[% anualiz]]),1)*IF(DATOS!BB$4="Sí",1/DATOS_[[% normaliz]:[% normaliz]],1)*(DATOS_[Conc.Sal.24])))))))),
0)</f>
        <v>0</v>
      </c>
      <c r="AH86" s="101">
        <f t="array" ref="AH86">IFERROR(
(AVERAGE((IF(DATOS_[[Sexo]:[Sexo]]=$B86,IF(DATOS_[[AGRUP. VALOR. PTO.]:[AGRUP. VALOR. PTO.]]=$B84,IF(DATOS_[[Check Periodo Ref.]:[Check Periodo Ref.]]="Dentro",IF(DATOS_[[Check Equiparado]:[Check Equiparado]]="Sí",IF(DATOS!BC$5="Sí",(1/DATOS_[[% anualiz]:[% anualiz]]),1)*IF(DATOS!BC$4="Sí",1/DATOS_[[% normaliz]:[% normaliz]],1)*(DATOS_[Conc.Sal.25])))))))),
0)</f>
        <v>0</v>
      </c>
      <c r="AI86" s="101">
        <f t="array" ref="AI86">IFERROR(
(AVERAGE((IF(DATOS_[[Sexo]:[Sexo]]=$B86,IF(DATOS_[[AGRUP. VALOR. PTO.]:[AGRUP. VALOR. PTO.]]=$B84,IF(DATOS_[[Check Periodo Ref.]:[Check Periodo Ref.]]="Dentro",IF(DATOS_[[Check Equiparado]:[Check Equiparado]]="Sí",IF(DATOS!BD$5="Sí",(1/DATOS_[[% anualiz]:[% anualiz]]),1)*IF(DATOS!BD$4="Sí",1/DATOS_[[% normaliz]:[% normaliz]],1)*(DATOS_[Conc.Sal.26])))))))),
0)</f>
        <v>0</v>
      </c>
      <c r="AJ86" s="101">
        <f t="array" ref="AJ86">IFERROR(
(AVERAGE((IF(DATOS_[[Sexo]:[Sexo]]=$B86,IF(DATOS_[[AGRUP. VALOR. PTO.]:[AGRUP. VALOR. PTO.]]=$B84,IF(DATOS_[[Check Periodo Ref.]:[Check Periodo Ref.]]="Dentro",IF(DATOS_[[Check Equiparado]:[Check Equiparado]]="Sí",IF(DATOS!BE$5="Sí",(1/DATOS_[[% anualiz]:[% anualiz]]),1)*IF(DATOS!BE$4="Sí",1/DATOS_[[% normaliz]:[% normaliz]],1)*(DATOS_[Conc.Sal.27])))))))),
0)</f>
        <v>0</v>
      </c>
      <c r="AK86" s="101">
        <f t="array" ref="AK86">IFERROR(
(AVERAGE((IF(DATOS_[[Sexo]:[Sexo]]=$B86,IF(DATOS_[[AGRUP. VALOR. PTO.]:[AGRUP. VALOR. PTO.]]=$B84,IF(DATOS_[[Check Periodo Ref.]:[Check Periodo Ref.]]="Dentro",IF(DATOS_[[Check Equiparado]:[Check Equiparado]]="Sí",IF(DATOS!BF$5="Sí",(1/DATOS_[[% anualiz]:[% anualiz]]),1)*IF(DATOS!BF$4="Sí",1/DATOS_[[% normaliz]:[% normaliz]],1)*(DATOS_[Conc.Sal.28])))))))),
0)</f>
        <v>0</v>
      </c>
      <c r="AL86" s="101">
        <f t="array" ref="AL86">IFERROR(
(AVERAGE((IF(DATOS_[[Sexo]:[Sexo]]=$B86,IF(DATOS_[[AGRUP. VALOR. PTO.]:[AGRUP. VALOR. PTO.]]=$B84,IF(DATOS_[[Check Periodo Ref.]:[Check Periodo Ref.]]="Dentro",IF(DATOS_[[Check Equiparado]:[Check Equiparado]]="Sí",IF(DATOS!BG$5="Sí",(1/DATOS_[[% anualiz]:[% anualiz]]),1)*IF(DATOS!BG$4="Sí",1/DATOS_[[% normaliz]:[% normaliz]],1)*(DATOS_[Conc.Sal.29])))))))),
0)</f>
        <v>0</v>
      </c>
      <c r="AM86" s="101">
        <f t="array" ref="AM86">IFERROR(
(AVERAGE((IF(DATOS_[[Sexo]:[Sexo]]=$B86,IF(DATOS_[[AGRUP. VALOR. PTO.]:[AGRUP. VALOR. PTO.]]=$B84,IF(DATOS_[[Check Periodo Ref.]:[Check Periodo Ref.]]="Dentro",IF(DATOS_[[Check Equiparado]:[Check Equiparado]]="Sí",IF(DATOS!BH$5="Sí",(1/DATOS_[[% anualiz]:[% anualiz]]),1)*IF(DATOS!BH$4="Sí",1/DATOS_[[% normaliz]:[% normaliz]],1)*(DATOS_[Conc.Sal.30])))))))),
0)</f>
        <v>0</v>
      </c>
      <c r="AN86" s="102">
        <f t="array" ref="AN86">IFERROR(
AVERAGE(IF(DATOS_[Sexo]=$B86,IF(DATOS_[[AGRUP. VALOR. PTO.]:[AGRUP. VALOR. PTO.]]=$B84,IF(DATOS_[Check Equiparado]="Sí",IF(DATOS_[Check Periodo Ref.]="Dentro",DATOS_[Tot COMPL.SAL Eq],FALSE))))),
0)</f>
        <v>0</v>
      </c>
      <c r="AO86" s="103">
        <f t="array" ref="AO86">IFERROR(
AVERAGE(IF(DATOS_[Sexo]=$B86,IF(DATOS_[[AGRUP. VALOR. PTO.]:[AGRUP. VALOR. PTO.]]=$B84,IF(DATOS_[Check Equiparado]="Sí",IF(DATOS_[Check Periodo Ref.]="Dentro",DATOS_[TOTAL SALARIO Eq],FALSE))))),
0)</f>
        <v>0</v>
      </c>
      <c r="AP86" s="104">
        <f t="array" ref="AP86">IFERROR(
(AVERAGE((IF(DATOS_[[Sexo]:[Sexo]]=$B86,IF(DATOS_[[AGRUP. VALOR. PTO.]:[AGRUP. VALOR. PTO.]]=$B84,IF(DATOS_[[Check Periodo Ref.]:[Check Periodo Ref.]]="Dentro",IF(DATOS_[[Check Equiparado]:[Check Equiparado]]="Sí",IF(DATOS!BI$5="Sí",(1/DATOS_[[% anualiz]:[% anualiz]]),1)*IF(DATOS!BI$4="Sí",1/DATOS_[[% normaliz]:[% normaliz]],1)*(DATOS_[C.Extra.01])))))))),
0)</f>
        <v>0</v>
      </c>
      <c r="AQ86" s="104">
        <f t="array" ref="AQ86">IFERROR(
(AVERAGE((IF(DATOS_[[Sexo]:[Sexo]]=$B86,IF(DATOS_[[AGRUP. VALOR. PTO.]:[AGRUP. VALOR. PTO.]]=$B84,IF(DATOS_[[Check Periodo Ref.]:[Check Periodo Ref.]]="Dentro",IF(DATOS_[[Check Equiparado]:[Check Equiparado]]="Sí",IF(DATOS!BJ$5="Sí",(1/DATOS_[[% anualiz]:[% anualiz]]),1)*IF(DATOS!BJ$4="Sí",1/DATOS_[[% normaliz]:[% normaliz]],1)*(DATOS_[C.Extra.02])))))))),
0)</f>
        <v>0</v>
      </c>
      <c r="AR86" s="104">
        <f t="array" ref="AR86">IFERROR(
(AVERAGE((IF(DATOS_[[Sexo]:[Sexo]]=$B86,IF(DATOS_[[AGRUP. VALOR. PTO.]:[AGRUP. VALOR. PTO.]]=$B84,IF(DATOS_[[Check Periodo Ref.]:[Check Periodo Ref.]]="Dentro",IF(DATOS_[[Check Equiparado]:[Check Equiparado]]="Sí",IF(DATOS!BK$5="Sí",(1/DATOS_[[% anualiz]:[% anualiz]]),1)*IF(DATOS!BK$4="Sí",1/DATOS_[[% normaliz]:[% normaliz]],1)*(DATOS_[C.Extra.03])))))))),
0)</f>
        <v>0</v>
      </c>
      <c r="AS86" s="104">
        <f t="array" ref="AS86">IFERROR(
(AVERAGE((IF(DATOS_[[Sexo]:[Sexo]]=$B86,IF(DATOS_[[AGRUP. VALOR. PTO.]:[AGRUP. VALOR. PTO.]]=$B84,IF(DATOS_[[Check Periodo Ref.]:[Check Periodo Ref.]]="Dentro",IF(DATOS_[[Check Equiparado]:[Check Equiparado]]="Sí",IF(DATOS!BL$5="Sí",(1/DATOS_[[% anualiz]:[% anualiz]]),1)*IF(DATOS!BL$4="Sí",1/DATOS_[[% normaliz]:[% normaliz]],1)*(DATOS_[C.Extra.04])))))))),
0)</f>
        <v>0</v>
      </c>
      <c r="AT86" s="104">
        <f t="array" ref="AT86">IFERROR(
(AVERAGE((IF(DATOS_[[Sexo]:[Sexo]]=$B86,IF(DATOS_[[AGRUP. VALOR. PTO.]:[AGRUP. VALOR. PTO.]]=$B84,IF(DATOS_[[Check Periodo Ref.]:[Check Periodo Ref.]]="Dentro",IF(DATOS_[[Check Equiparado]:[Check Equiparado]]="Sí",IF(DATOS!BM$5="Sí",(1/DATOS_[[% anualiz]:[% anualiz]]),1)*IF(DATOS!BM$4="Sí",1/DATOS_[[% normaliz]:[% normaliz]],1)*(DATOS_[C.Extra.05])))))))),
0)</f>
        <v>0</v>
      </c>
      <c r="AU86" s="105">
        <f t="array" ref="AU86">IFERROR(
AVERAGE(IF(DATOS_[Sexo]=$B86,IF(DATOS_[[AGRUP. VALOR. PTO.]:[AGRUP. VALOR. PTO.]]=$B84,IF(DATOS_[Check Equiparado]="Sí",IF(DATOS_[Check Periodo Ref.]="Dentro",DATOS_[Tot Extrasalarial Eq],FALSE))))),
0)</f>
        <v>0</v>
      </c>
      <c r="AV86" s="106">
        <f t="array" ref="AV86">IFERROR(
AVERAGE(IF(DATOS_[Sexo]=$B86,IF(DATOS_[[AGRUP. VALOR. PTO.]:[AGRUP. VALOR. PTO.]]=$B84,IF(DATOS_[Check Equiparado]="Sí",IF(DATOS_[Check Periodo Ref.]="Dentro",DATOS_[TOTAL Retrib Eq],FALSE))))),
0)</f>
        <v>0</v>
      </c>
    </row>
    <row r="87" spans="1:48" ht="17.25" thickBot="1" x14ac:dyDescent="0.35">
      <c r="A87" s="53" t="str">
        <f t="shared" ref="A87" si="99">+A88</f>
        <v>[ocultar]</v>
      </c>
      <c r="B87" s="62" t="s">
        <v>284</v>
      </c>
      <c r="C87" s="99"/>
      <c r="D87" s="63"/>
      <c r="E87" s="63"/>
      <c r="F87" s="63"/>
      <c r="G87" s="63"/>
      <c r="H87" s="63"/>
      <c r="I87" s="129" t="str">
        <f t="shared" ref="I87:AV87" si="100">IFERROR((I88-I89)/I88,"")</f>
        <v/>
      </c>
      <c r="J87" s="130" t="str">
        <f t="shared" si="100"/>
        <v/>
      </c>
      <c r="K87" s="131" t="str">
        <f t="shared" si="100"/>
        <v/>
      </c>
      <c r="L87" s="131" t="str">
        <f t="shared" si="100"/>
        <v/>
      </c>
      <c r="M87" s="131" t="str">
        <f t="shared" si="100"/>
        <v/>
      </c>
      <c r="N87" s="132" t="str">
        <f t="shared" si="100"/>
        <v/>
      </c>
      <c r="O87" s="133" t="str">
        <f t="shared" si="100"/>
        <v/>
      </c>
      <c r="P87" s="133" t="str">
        <f t="shared" si="100"/>
        <v/>
      </c>
      <c r="Q87" s="133" t="str">
        <f t="shared" si="100"/>
        <v/>
      </c>
      <c r="R87" s="133" t="str">
        <f t="shared" si="100"/>
        <v/>
      </c>
      <c r="S87" s="133" t="str">
        <f t="shared" si="100"/>
        <v/>
      </c>
      <c r="T87" s="133" t="str">
        <f t="shared" si="100"/>
        <v/>
      </c>
      <c r="U87" s="133" t="str">
        <f t="shared" si="100"/>
        <v/>
      </c>
      <c r="V87" s="133" t="str">
        <f t="shared" si="100"/>
        <v/>
      </c>
      <c r="W87" s="133" t="str">
        <f t="shared" si="100"/>
        <v/>
      </c>
      <c r="X87" s="133" t="str">
        <f t="shared" si="100"/>
        <v/>
      </c>
      <c r="Y87" s="133" t="str">
        <f t="shared" si="100"/>
        <v/>
      </c>
      <c r="Z87" s="132" t="str">
        <f t="shared" si="100"/>
        <v/>
      </c>
      <c r="AA87" s="132" t="str">
        <f t="shared" si="100"/>
        <v/>
      </c>
      <c r="AB87" s="132" t="str">
        <f t="shared" si="100"/>
        <v/>
      </c>
      <c r="AC87" s="132" t="str">
        <f t="shared" si="100"/>
        <v/>
      </c>
      <c r="AD87" s="132" t="str">
        <f t="shared" si="100"/>
        <v/>
      </c>
      <c r="AE87" s="132" t="str">
        <f t="shared" si="100"/>
        <v/>
      </c>
      <c r="AF87" s="132" t="str">
        <f t="shared" si="100"/>
        <v/>
      </c>
      <c r="AG87" s="132" t="str">
        <f t="shared" si="100"/>
        <v/>
      </c>
      <c r="AH87" s="132" t="str">
        <f t="shared" si="100"/>
        <v/>
      </c>
      <c r="AI87" s="132" t="str">
        <f t="shared" si="100"/>
        <v/>
      </c>
      <c r="AJ87" s="132" t="str">
        <f t="shared" si="100"/>
        <v/>
      </c>
      <c r="AK87" s="132" t="str">
        <f t="shared" si="100"/>
        <v/>
      </c>
      <c r="AL87" s="132" t="str">
        <f t="shared" si="100"/>
        <v/>
      </c>
      <c r="AM87" s="132" t="str">
        <f t="shared" si="100"/>
        <v/>
      </c>
      <c r="AN87" s="134" t="str">
        <f t="shared" si="100"/>
        <v/>
      </c>
      <c r="AO87" s="138" t="str">
        <f t="shared" si="100"/>
        <v/>
      </c>
      <c r="AP87" s="135" t="str">
        <f t="shared" si="100"/>
        <v/>
      </c>
      <c r="AQ87" s="135" t="str">
        <f t="shared" si="100"/>
        <v/>
      </c>
      <c r="AR87" s="135" t="str">
        <f t="shared" si="100"/>
        <v/>
      </c>
      <c r="AS87" s="135" t="str">
        <f t="shared" si="100"/>
        <v/>
      </c>
      <c r="AT87" s="135" t="str">
        <f t="shared" si="100"/>
        <v/>
      </c>
      <c r="AU87" s="136" t="str">
        <f t="shared" si="100"/>
        <v/>
      </c>
      <c r="AV87" s="137" t="str">
        <f t="shared" si="100"/>
        <v/>
      </c>
    </row>
    <row r="88" spans="1:48" x14ac:dyDescent="0.3">
      <c r="A88" s="53" t="str">
        <f t="shared" ref="A88" si="101">+IF(C88+C89=0,"[ocultar]","")</f>
        <v>[ocultar]</v>
      </c>
      <c r="B88" s="57" t="s">
        <v>162</v>
      </c>
      <c r="C88" s="56">
        <f t="array" ref="C88">SUM(IF($B88=DATOS_[Sexo],
IF($B87=DATOS_[AGRUP. VALOR. PTO.],
IF("Dentro"=DATOS_[Check Periodo Ref.],
1/(COUNTIFS(DATOS_[Sexo],$B88,DATOS_[AGRUP. VALOR. PTO.],$B87,DATOS_[Check Periodo Ref.],"Dentro",DATOS_[id],DATOS_[id]))))))</f>
        <v>0</v>
      </c>
      <c r="D88" s="58">
        <f>COUNTIFS(DATOS_[AGRUP. VALOR. PTO.],$B87,DATOS_[Sexo],$B88,DATOS_[Check Periodo Ref.],"Dentro")</f>
        <v>0</v>
      </c>
      <c r="E88" s="58">
        <f>COUNTIFS(DATOS_[AGRUP. VALOR. PTO.],$B87,DATOS_[Sexo],$B88,DATOS_[Check Periodo Ref.],"Dentro",DATOS_[Check Nº SC Norm],"Sí")</f>
        <v>0</v>
      </c>
      <c r="F88" s="58">
        <f>COUNTIFS(DATOS_[AGRUP. VALOR. PTO.],$B87,DATOS_[Sexo],$B88,DATOS_[Check Periodo Ref.],"Dentro",DATOS_[Check Nº SC Anualiz],"Sí")</f>
        <v>0</v>
      </c>
      <c r="G88" s="58">
        <f>COUNTIFS(DATOS_[AGRUP. VALOR. PTO.],$B87,DATOS_[Sexo],$B88,DATOS_[Check Periodo Ref.],"Dentro",DATOS_[Check Nº SC Norm y Anualiz],"Sí")</f>
        <v>0</v>
      </c>
      <c r="H88" s="58">
        <f>COUNTIFS(DATOS_[AGRUP. VALOR. PTO.],$B87,DATOS_[Sexo],$B88,DATOS_[Check Periodo Ref.],"Dentro",DATOS_[Check Equiparación],"Sí")</f>
        <v>0</v>
      </c>
      <c r="I88" s="100">
        <f t="array" ref="I88">IFERROR(
AVERAGE(IF(DATOS_[Sexo]=$B88,IF(DATOS_[[AGRUP. VALOR. PTO.]:[AGRUP. VALOR. PTO.]]=$B87,IF(DATOS_[Check Equiparado]="Sí",IF(DATOS_[Check Periodo Ref.]="Dentro",DATOS_[SALARIO BASE Eq],FALSE))))),
0)</f>
        <v>0</v>
      </c>
      <c r="J88" s="101">
        <f t="array" ref="J88">IFERROR(
(AVERAGE((IF(DATOS_[[Sexo]:[Sexo]]=$B88,IF(DATOS_[[AGRUP. VALOR. PTO.]:[AGRUP. VALOR. PTO.]]=$B87,IF(DATOS_[[Check Periodo Ref.]:[Check Periodo Ref.]]="Dentro",IF(DATOS_[[Check Equiparado]:[Check Equiparado]]="Sí",IF(DATOS!AE$5="Sí",(1/DATOS_[[% anualiz]:[% anualiz]]),1)*IF(DATOS!AE$4="Sí",1/DATOS_[[% normaliz]:[% normaliz]],1)*(DATOS_[Conc.Sal.01])))))))),
0)</f>
        <v>0</v>
      </c>
      <c r="K88" s="101">
        <f t="array" ref="K88">IFERROR(
(AVERAGE((IF(DATOS_[[Sexo]:[Sexo]]=$B88,IF(DATOS_[[AGRUP. VALOR. PTO.]:[AGRUP. VALOR. PTO.]]=$B87,IF(DATOS_[[Check Periodo Ref.]:[Check Periodo Ref.]]="Dentro",IF(DATOS_[[Check Equiparado]:[Check Equiparado]]="Sí",IF(DATOS!AF$5="Sí",(1/DATOS_[[% anualiz]:[% anualiz]]),1)*IF(DATOS!AF$4="Sí",1/DATOS_[[% normaliz]:[% normaliz]],1)*(DATOS_[Conc.Sal.02])))))))),
0)</f>
        <v>0</v>
      </c>
      <c r="L88" s="101">
        <f t="array" ref="L88">IFERROR(
(AVERAGE((IF(DATOS_[[Sexo]:[Sexo]]=$B88,IF(DATOS_[[AGRUP. VALOR. PTO.]:[AGRUP. VALOR. PTO.]]=$B87,IF(DATOS_[[Check Periodo Ref.]:[Check Periodo Ref.]]="Dentro",IF(DATOS_[[Check Equiparado]:[Check Equiparado]]="Sí",IF(DATOS!AG$5="Sí",(1/DATOS_[[% anualiz]:[% anualiz]]),1)*IF(DATOS!AG$4="Sí",1/DATOS_[[% normaliz]:[% normaliz]],1)*(DATOS_[Conc.Sal.03])))))))),
0)</f>
        <v>0</v>
      </c>
      <c r="M88" s="101">
        <f t="array" ref="M88">IFERROR(
(AVERAGE((IF(DATOS_[[Sexo]:[Sexo]]=$B88,IF(DATOS_[[AGRUP. VALOR. PTO.]:[AGRUP. VALOR. PTO.]]=$B87,IF(DATOS_[[Check Periodo Ref.]:[Check Periodo Ref.]]="Dentro",IF(DATOS_[[Check Equiparado]:[Check Equiparado]]="Sí",IF(DATOS!AH$5="Sí",(1/DATOS_[[% anualiz]:[% anualiz]]),1)*IF(DATOS!AH$4="Sí",1/DATOS_[[% normaliz]:[% normaliz]],1)*(DATOS_[Conc.Sal.04])))))))),
0)</f>
        <v>0</v>
      </c>
      <c r="N88" s="101">
        <f t="array" ref="N88">IFERROR(
(AVERAGE((IF(DATOS_[[Sexo]:[Sexo]]=$B88,IF(DATOS_[[AGRUP. VALOR. PTO.]:[AGRUP. VALOR. PTO.]]=$B87,IF(DATOS_[[Check Periodo Ref.]:[Check Periodo Ref.]]="Dentro",IF(DATOS_[[Check Equiparado]:[Check Equiparado]]="Sí",IF(DATOS!AI$5="Sí",(1/DATOS_[[% anualiz]:[% anualiz]]),1)*IF(DATOS!AI$4="Sí",1/DATOS_[[% normaliz]:[% normaliz]],1)*(DATOS_[Conc.Sal.05])))))))),
0)</f>
        <v>0</v>
      </c>
      <c r="O88" s="101">
        <f t="array" ref="O88">IFERROR(
(AVERAGE((IF(DATOS_[[Sexo]:[Sexo]]=$B88,IF(DATOS_[[AGRUP. VALOR. PTO.]:[AGRUP. VALOR. PTO.]]=$B87,IF(DATOS_[[Check Periodo Ref.]:[Check Periodo Ref.]]="Dentro",IF(DATOS_[[Check Equiparado]:[Check Equiparado]]="Sí",IF(DATOS!AJ$5="Sí",(1/DATOS_[[% anualiz]:[% anualiz]]),1)*IF(DATOS!AJ$4="Sí",1/DATOS_[[% normaliz]:[% normaliz]],1)*(DATOS_[Conc.Sal.06])))))))),
0)</f>
        <v>0</v>
      </c>
      <c r="P88" s="101">
        <f t="array" ref="P88">IFERROR(
(AVERAGE((IF(DATOS_[[Sexo]:[Sexo]]=$B88,IF(DATOS_[[AGRUP. VALOR. PTO.]:[AGRUP. VALOR. PTO.]]=$B87,IF(DATOS_[[Check Periodo Ref.]:[Check Periodo Ref.]]="Dentro",IF(DATOS_[[Check Equiparado]:[Check Equiparado]]="Sí",IF(DATOS!AK$5="Sí",(1/DATOS_[[% anualiz]:[% anualiz]]),1)*IF(DATOS!AK$4="Sí",1/DATOS_[[% normaliz]:[% normaliz]],1)*(DATOS_[Conc.Sal.07])))))))),
0)</f>
        <v>0</v>
      </c>
      <c r="Q88" s="101">
        <f t="array" ref="Q88">IFERROR(
(AVERAGE((IF(DATOS_[[Sexo]:[Sexo]]=$B88,IF(DATOS_[[AGRUP. VALOR. PTO.]:[AGRUP. VALOR. PTO.]]=$B87,IF(DATOS_[[Check Periodo Ref.]:[Check Periodo Ref.]]="Dentro",IF(DATOS_[[Check Equiparado]:[Check Equiparado]]="Sí",IF(DATOS!AL$5="Sí",(1/DATOS_[[% anualiz]:[% anualiz]]),1)*IF(DATOS!AL$4="Sí",1/DATOS_[[% normaliz]:[% normaliz]],1)*(DATOS_[Conc.Sal.08])))))))),
0)</f>
        <v>0</v>
      </c>
      <c r="R88" s="101">
        <f t="array" ref="R88">IFERROR(
(AVERAGE((IF(DATOS_[[Sexo]:[Sexo]]=$B88,IF(DATOS_[[AGRUP. VALOR. PTO.]:[AGRUP. VALOR. PTO.]]=$B87,IF(DATOS_[[Check Periodo Ref.]:[Check Periodo Ref.]]="Dentro",IF(DATOS_[[Check Equiparado]:[Check Equiparado]]="Sí",IF(DATOS!AM$5="Sí",(1/DATOS_[[% anualiz]:[% anualiz]]),1)*IF(DATOS!AM$4="Sí",1/DATOS_[[% normaliz]:[% normaliz]],1)*(DATOS_[Conc.Sal.09])))))))),
0)</f>
        <v>0</v>
      </c>
      <c r="S88" s="101">
        <f t="array" ref="S88">IFERROR(
(AVERAGE((IF(DATOS_[[Sexo]:[Sexo]]=$B88,IF(DATOS_[[AGRUP. VALOR. PTO.]:[AGRUP. VALOR. PTO.]]=$B87,IF(DATOS_[[Check Periodo Ref.]:[Check Periodo Ref.]]="Dentro",IF(DATOS_[[Check Equiparado]:[Check Equiparado]]="Sí",IF(DATOS!AN$5="Sí",(1/DATOS_[[% anualiz]:[% anualiz]]),1)*IF(DATOS!AN$4="Sí",1/DATOS_[[% normaliz]:[% normaliz]],1)*(DATOS_[Conc.Sal.10])))))))),
0)</f>
        <v>0</v>
      </c>
      <c r="T88" s="101">
        <f t="array" ref="T88">IFERROR(
(AVERAGE((IF(DATOS_[[Sexo]:[Sexo]]=$B88,IF(DATOS_[[AGRUP. VALOR. PTO.]:[AGRUP. VALOR. PTO.]]=$B87,IF(DATOS_[[Check Periodo Ref.]:[Check Periodo Ref.]]="Dentro",IF(DATOS_[[Check Equiparado]:[Check Equiparado]]="Sí",IF(DATOS!AO$5="Sí",(1/DATOS_[[% anualiz]:[% anualiz]]),1)*IF(DATOS!AO$4="Sí",1/DATOS_[[% normaliz]:[% normaliz]],1)*(DATOS_[Conc.Sal.11])))))))),
0)</f>
        <v>0</v>
      </c>
      <c r="U88" s="101">
        <f t="array" ref="U88">IFERROR(
(AVERAGE((IF(DATOS_[[Sexo]:[Sexo]]=$B88,IF(DATOS_[[AGRUP. VALOR. PTO.]:[AGRUP. VALOR. PTO.]]=$B87,IF(DATOS_[[Check Periodo Ref.]:[Check Periodo Ref.]]="Dentro",IF(DATOS_[[Check Equiparado]:[Check Equiparado]]="Sí",IF(DATOS!AP$5="Sí",(1/DATOS_[[% anualiz]:[% anualiz]]),1)*IF(DATOS!AP$4="Sí",1/DATOS_[[% normaliz]:[% normaliz]],1)*(DATOS_[Conc.Sal.12])))))))),
0)</f>
        <v>0</v>
      </c>
      <c r="V88" s="101">
        <f t="array" ref="V88">IFERROR(
(AVERAGE((IF(DATOS_[[Sexo]:[Sexo]]=$B88,IF(DATOS_[[AGRUP. VALOR. PTO.]:[AGRUP. VALOR. PTO.]]=$B87,IF(DATOS_[[Check Periodo Ref.]:[Check Periodo Ref.]]="Dentro",IF(DATOS_[[Check Equiparado]:[Check Equiparado]]="Sí",IF(DATOS!AQ$5="Sí",(1/DATOS_[[% anualiz]:[% anualiz]]),1)*IF(DATOS!AQ$4="Sí",1/DATOS_[[% normaliz]:[% normaliz]],1)*(DATOS_[Conc.Sal.13])))))))),
0)</f>
        <v>0</v>
      </c>
      <c r="W88" s="101">
        <f t="array" ref="W88">IFERROR(
(AVERAGE((IF(DATOS_[[Sexo]:[Sexo]]=$B88,IF(DATOS_[[AGRUP. VALOR. PTO.]:[AGRUP. VALOR. PTO.]]=$B87,IF(DATOS_[[Check Periodo Ref.]:[Check Periodo Ref.]]="Dentro",IF(DATOS_[[Check Equiparado]:[Check Equiparado]]="Sí",IF(DATOS!AR$5="Sí",(1/DATOS_[[% anualiz]:[% anualiz]]),1)*IF(DATOS!AR$4="Sí",1/DATOS_[[% normaliz]:[% normaliz]],1)*(DATOS_[Conc.Sal.14])))))))),
0)</f>
        <v>0</v>
      </c>
      <c r="X88" s="101">
        <f t="array" ref="X88">IFERROR(
(AVERAGE((IF(DATOS_[[Sexo]:[Sexo]]=$B88,IF(DATOS_[[AGRUP. VALOR. PTO.]:[AGRUP. VALOR. PTO.]]=$B87,IF(DATOS_[[Check Periodo Ref.]:[Check Periodo Ref.]]="Dentro",IF(DATOS_[[Check Equiparado]:[Check Equiparado]]="Sí",IF(DATOS!AS$5="Sí",(1/DATOS_[[% anualiz]:[% anualiz]]),1)*IF(DATOS!AS$4="Sí",1/DATOS_[[% normaliz]:[% normaliz]],1)*(DATOS_[Conc.Sal.15])))))))),
0)</f>
        <v>0</v>
      </c>
      <c r="Y88" s="101">
        <f t="array" ref="Y88">IFERROR(
(AVERAGE((IF(DATOS_[[Sexo]:[Sexo]]=$B88,IF(DATOS_[[AGRUP. VALOR. PTO.]:[AGRUP. VALOR. PTO.]]=$B87,IF(DATOS_[[Check Periodo Ref.]:[Check Periodo Ref.]]="Dentro",IF(DATOS_[[Check Equiparado]:[Check Equiparado]]="Sí",IF(DATOS!AT$5="Sí",(1/DATOS_[[% anualiz]:[% anualiz]]),1)*IF(DATOS!AT$4="Sí",1/DATOS_[[% normaliz]:[% normaliz]],1)*(DATOS_[Conc.Sal.16])))))))),
0)</f>
        <v>0</v>
      </c>
      <c r="Z88" s="101">
        <f t="array" ref="Z88">IFERROR(
(AVERAGE((IF(DATOS_[[Sexo]:[Sexo]]=$B88,IF(DATOS_[[AGRUP. VALOR. PTO.]:[AGRUP. VALOR. PTO.]]=$B87,IF(DATOS_[[Check Periodo Ref.]:[Check Periodo Ref.]]="Dentro",IF(DATOS_[[Check Equiparado]:[Check Equiparado]]="Sí",IF(DATOS!AU$5="Sí",(1/DATOS_[[% anualiz]:[% anualiz]]),1)*IF(DATOS!AU$4="Sí",1/DATOS_[[% normaliz]:[% normaliz]],1)*(DATOS_[Conc.Sal.17])))))))),
0)</f>
        <v>0</v>
      </c>
      <c r="AA88" s="101">
        <f t="array" ref="AA88">IFERROR(
(AVERAGE((IF(DATOS_[[Sexo]:[Sexo]]=$B88,IF(DATOS_[[AGRUP. VALOR. PTO.]:[AGRUP. VALOR. PTO.]]=$B87,IF(DATOS_[[Check Periodo Ref.]:[Check Periodo Ref.]]="Dentro",IF(DATOS_[[Check Equiparado]:[Check Equiparado]]="Sí",IF(DATOS!AV$5="Sí",(1/DATOS_[[% anualiz]:[% anualiz]]),1)*IF(DATOS!AV$4="Sí",1/DATOS_[[% normaliz]:[% normaliz]],1)*(DATOS_[Conc.Sal.18])))))))),
0)</f>
        <v>0</v>
      </c>
      <c r="AB88" s="101">
        <f t="array" ref="AB88">IFERROR(
(AVERAGE((IF(DATOS_[[Sexo]:[Sexo]]=$B88,IF(DATOS_[[AGRUP. VALOR. PTO.]:[AGRUP. VALOR. PTO.]]=$B87,IF(DATOS_[[Check Periodo Ref.]:[Check Periodo Ref.]]="Dentro",IF(DATOS_[[Check Equiparado]:[Check Equiparado]]="Sí",IF(DATOS!AW$5="Sí",(1/DATOS_[[% anualiz]:[% anualiz]]),1)*IF(DATOS!AW$4="Sí",1/DATOS_[[% normaliz]:[% normaliz]],1)*(DATOS_[Conc.Sal.19])))))))),
0)</f>
        <v>0</v>
      </c>
      <c r="AC88" s="101">
        <f t="array" ref="AC88">IFERROR(
(AVERAGE((IF(DATOS_[[Sexo]:[Sexo]]=$B88,IF(DATOS_[[AGRUP. VALOR. PTO.]:[AGRUP. VALOR. PTO.]]=$B87,IF(DATOS_[[Check Periodo Ref.]:[Check Periodo Ref.]]="Dentro",IF(DATOS_[[Check Equiparado]:[Check Equiparado]]="Sí",IF(DATOS!AX$5="Sí",(1/DATOS_[[% anualiz]:[% anualiz]]),1)*IF(DATOS!AX$4="Sí",1/DATOS_[[% normaliz]:[% normaliz]],1)*(DATOS_[Conc.Sal.20])))))))),
0)</f>
        <v>0</v>
      </c>
      <c r="AD88" s="101">
        <f t="array" ref="AD88">IFERROR(
(AVERAGE((IF(DATOS_[[Sexo]:[Sexo]]=$B88,IF(DATOS_[[AGRUP. VALOR. PTO.]:[AGRUP. VALOR. PTO.]]=$B87,IF(DATOS_[[Check Periodo Ref.]:[Check Periodo Ref.]]="Dentro",IF(DATOS_[[Check Equiparado]:[Check Equiparado]]="Sí",IF(DATOS!AY$5="Sí",(1/DATOS_[[% anualiz]:[% anualiz]]),1)*IF(DATOS!AY$4="Sí",1/DATOS_[[% normaliz]:[% normaliz]],1)*(DATOS_[Conc.Sal.21])))))))),
0)</f>
        <v>0</v>
      </c>
      <c r="AE88" s="101">
        <f t="array" ref="AE88">IFERROR(
(AVERAGE((IF(DATOS_[[Sexo]:[Sexo]]=$B88,IF(DATOS_[[AGRUP. VALOR. PTO.]:[AGRUP. VALOR. PTO.]]=$B87,IF(DATOS_[[Check Periodo Ref.]:[Check Periodo Ref.]]="Dentro",IF(DATOS_[[Check Equiparado]:[Check Equiparado]]="Sí",IF(DATOS!AZ$5="Sí",(1/DATOS_[[% anualiz]:[% anualiz]]),1)*IF(DATOS!AZ$4="Sí",1/DATOS_[[% normaliz]:[% normaliz]],1)*(DATOS_[Conc.Sal.22])))))))),
0)</f>
        <v>0</v>
      </c>
      <c r="AF88" s="101">
        <f t="array" ref="AF88">IFERROR(
(AVERAGE((IF(DATOS_[[Sexo]:[Sexo]]=$B88,IF(DATOS_[[AGRUP. VALOR. PTO.]:[AGRUP. VALOR. PTO.]]=$B87,IF(DATOS_[[Check Periodo Ref.]:[Check Periodo Ref.]]="Dentro",IF(DATOS_[[Check Equiparado]:[Check Equiparado]]="Sí",IF(DATOS!BA$5="Sí",(1/DATOS_[[% anualiz]:[% anualiz]]),1)*IF(DATOS!BA$4="Sí",1/DATOS_[[% normaliz]:[% normaliz]],1)*(DATOS_[Conc.Sal.23])))))))),
0)</f>
        <v>0</v>
      </c>
      <c r="AG88" s="101">
        <f t="array" ref="AG88">IFERROR(
(AVERAGE((IF(DATOS_[[Sexo]:[Sexo]]=$B88,IF(DATOS_[[AGRUP. VALOR. PTO.]:[AGRUP. VALOR. PTO.]]=$B87,IF(DATOS_[[Check Periodo Ref.]:[Check Periodo Ref.]]="Dentro",IF(DATOS_[[Check Equiparado]:[Check Equiparado]]="Sí",IF(DATOS!BB$5="Sí",(1/DATOS_[[% anualiz]:[% anualiz]]),1)*IF(DATOS!BB$4="Sí",1/DATOS_[[% normaliz]:[% normaliz]],1)*(DATOS_[Conc.Sal.24])))))))),
0)</f>
        <v>0</v>
      </c>
      <c r="AH88" s="101">
        <f t="array" ref="AH88">IFERROR(
(AVERAGE((IF(DATOS_[[Sexo]:[Sexo]]=$B88,IF(DATOS_[[AGRUP. VALOR. PTO.]:[AGRUP. VALOR. PTO.]]=$B87,IF(DATOS_[[Check Periodo Ref.]:[Check Periodo Ref.]]="Dentro",IF(DATOS_[[Check Equiparado]:[Check Equiparado]]="Sí",IF(DATOS!BC$5="Sí",(1/DATOS_[[% anualiz]:[% anualiz]]),1)*IF(DATOS!BC$4="Sí",1/DATOS_[[% normaliz]:[% normaliz]],1)*(DATOS_[Conc.Sal.25])))))))),
0)</f>
        <v>0</v>
      </c>
      <c r="AI88" s="101">
        <f t="array" ref="AI88">IFERROR(
(AVERAGE((IF(DATOS_[[Sexo]:[Sexo]]=$B88,IF(DATOS_[[AGRUP. VALOR. PTO.]:[AGRUP. VALOR. PTO.]]=$B87,IF(DATOS_[[Check Periodo Ref.]:[Check Periodo Ref.]]="Dentro",IF(DATOS_[[Check Equiparado]:[Check Equiparado]]="Sí",IF(DATOS!BD$5="Sí",(1/DATOS_[[% anualiz]:[% anualiz]]),1)*IF(DATOS!BD$4="Sí",1/DATOS_[[% normaliz]:[% normaliz]],1)*(DATOS_[Conc.Sal.26])))))))),
0)</f>
        <v>0</v>
      </c>
      <c r="AJ88" s="101">
        <f t="array" ref="AJ88">IFERROR(
(AVERAGE((IF(DATOS_[[Sexo]:[Sexo]]=$B88,IF(DATOS_[[AGRUP. VALOR. PTO.]:[AGRUP. VALOR. PTO.]]=$B87,IF(DATOS_[[Check Periodo Ref.]:[Check Periodo Ref.]]="Dentro",IF(DATOS_[[Check Equiparado]:[Check Equiparado]]="Sí",IF(DATOS!BE$5="Sí",(1/DATOS_[[% anualiz]:[% anualiz]]),1)*IF(DATOS!BE$4="Sí",1/DATOS_[[% normaliz]:[% normaliz]],1)*(DATOS_[Conc.Sal.27])))))))),
0)</f>
        <v>0</v>
      </c>
      <c r="AK88" s="101">
        <f t="array" ref="AK88">IFERROR(
(AVERAGE((IF(DATOS_[[Sexo]:[Sexo]]=$B88,IF(DATOS_[[AGRUP. VALOR. PTO.]:[AGRUP. VALOR. PTO.]]=$B87,IF(DATOS_[[Check Periodo Ref.]:[Check Periodo Ref.]]="Dentro",IF(DATOS_[[Check Equiparado]:[Check Equiparado]]="Sí",IF(DATOS!BF$5="Sí",(1/DATOS_[[% anualiz]:[% anualiz]]),1)*IF(DATOS!BF$4="Sí",1/DATOS_[[% normaliz]:[% normaliz]],1)*(DATOS_[Conc.Sal.28])))))))),
0)</f>
        <v>0</v>
      </c>
      <c r="AL88" s="101">
        <f t="array" ref="AL88">IFERROR(
(AVERAGE((IF(DATOS_[[Sexo]:[Sexo]]=$B88,IF(DATOS_[[AGRUP. VALOR. PTO.]:[AGRUP. VALOR. PTO.]]=$B87,IF(DATOS_[[Check Periodo Ref.]:[Check Periodo Ref.]]="Dentro",IF(DATOS_[[Check Equiparado]:[Check Equiparado]]="Sí",IF(DATOS!BG$5="Sí",(1/DATOS_[[% anualiz]:[% anualiz]]),1)*IF(DATOS!BG$4="Sí",1/DATOS_[[% normaliz]:[% normaliz]],1)*(DATOS_[Conc.Sal.29])))))))),
0)</f>
        <v>0</v>
      </c>
      <c r="AM88" s="101">
        <f t="array" ref="AM88">IFERROR(
(AVERAGE((IF(DATOS_[[Sexo]:[Sexo]]=$B88,IF(DATOS_[[AGRUP. VALOR. PTO.]:[AGRUP. VALOR. PTO.]]=$B87,IF(DATOS_[[Check Periodo Ref.]:[Check Periodo Ref.]]="Dentro",IF(DATOS_[[Check Equiparado]:[Check Equiparado]]="Sí",IF(DATOS!BH$5="Sí",(1/DATOS_[[% anualiz]:[% anualiz]]),1)*IF(DATOS!BH$4="Sí",1/DATOS_[[% normaliz]:[% normaliz]],1)*(DATOS_[Conc.Sal.30])))))))),
0)</f>
        <v>0</v>
      </c>
      <c r="AN88" s="102">
        <f t="array" ref="AN88">IFERROR(
AVERAGE(IF(DATOS_[Sexo]=$B88,IF(DATOS_[[AGRUP. VALOR. PTO.]:[AGRUP. VALOR. PTO.]]=$B87,IF(DATOS_[Check Equiparado]="Sí",IF(DATOS_[Check Periodo Ref.]="Dentro",DATOS_[Tot COMPL.SAL Eq],FALSE))))),
0)</f>
        <v>0</v>
      </c>
      <c r="AO88" s="103">
        <f t="array" ref="AO88">IFERROR(
AVERAGE(IF(DATOS_[Sexo]=$B88,IF(DATOS_[[AGRUP. VALOR. PTO.]:[AGRUP. VALOR. PTO.]]=$B87,IF(DATOS_[Check Equiparado]="Sí",IF(DATOS_[Check Periodo Ref.]="Dentro",DATOS_[TOTAL SALARIO Eq],FALSE))))),
0)</f>
        <v>0</v>
      </c>
      <c r="AP88" s="104">
        <f t="array" ref="AP88">IFERROR(
(AVERAGE((IF(DATOS_[[Sexo]:[Sexo]]=$B88,IF(DATOS_[[AGRUP. VALOR. PTO.]:[AGRUP. VALOR. PTO.]]=$B87,IF(DATOS_[[Check Periodo Ref.]:[Check Periodo Ref.]]="Dentro",IF(DATOS_[[Check Equiparado]:[Check Equiparado]]="Sí",IF(DATOS!BI$5="Sí",(1/DATOS_[[% anualiz]:[% anualiz]]),1)*IF(DATOS!BI$4="Sí",1/DATOS_[[% normaliz]:[% normaliz]],1)*(DATOS_[C.Extra.01])))))))),
0)</f>
        <v>0</v>
      </c>
      <c r="AQ88" s="104">
        <f t="array" ref="AQ88">IFERROR(
(AVERAGE((IF(DATOS_[[Sexo]:[Sexo]]=$B88,IF(DATOS_[[AGRUP. VALOR. PTO.]:[AGRUP. VALOR. PTO.]]=$B87,IF(DATOS_[[Check Periodo Ref.]:[Check Periodo Ref.]]="Dentro",IF(DATOS_[[Check Equiparado]:[Check Equiparado]]="Sí",IF(DATOS!BJ$5="Sí",(1/DATOS_[[% anualiz]:[% anualiz]]),1)*IF(DATOS!BJ$4="Sí",1/DATOS_[[% normaliz]:[% normaliz]],1)*(DATOS_[C.Extra.02])))))))),
0)</f>
        <v>0</v>
      </c>
      <c r="AR88" s="104">
        <f t="array" ref="AR88">IFERROR(
(AVERAGE((IF(DATOS_[[Sexo]:[Sexo]]=$B88,IF(DATOS_[[AGRUP. VALOR. PTO.]:[AGRUP. VALOR. PTO.]]=$B87,IF(DATOS_[[Check Periodo Ref.]:[Check Periodo Ref.]]="Dentro",IF(DATOS_[[Check Equiparado]:[Check Equiparado]]="Sí",IF(DATOS!BK$5="Sí",(1/DATOS_[[% anualiz]:[% anualiz]]),1)*IF(DATOS!BK$4="Sí",1/DATOS_[[% normaliz]:[% normaliz]],1)*(DATOS_[C.Extra.03])))))))),
0)</f>
        <v>0</v>
      </c>
      <c r="AS88" s="104">
        <f t="array" ref="AS88">IFERROR(
(AVERAGE((IF(DATOS_[[Sexo]:[Sexo]]=$B88,IF(DATOS_[[AGRUP. VALOR. PTO.]:[AGRUP. VALOR. PTO.]]=$B87,IF(DATOS_[[Check Periodo Ref.]:[Check Periodo Ref.]]="Dentro",IF(DATOS_[[Check Equiparado]:[Check Equiparado]]="Sí",IF(DATOS!BL$5="Sí",(1/DATOS_[[% anualiz]:[% anualiz]]),1)*IF(DATOS!BL$4="Sí",1/DATOS_[[% normaliz]:[% normaliz]],1)*(DATOS_[C.Extra.04])))))))),
0)</f>
        <v>0</v>
      </c>
      <c r="AT88" s="104">
        <f t="array" ref="AT88">IFERROR(
(AVERAGE((IF(DATOS_[[Sexo]:[Sexo]]=$B88,IF(DATOS_[[AGRUP. VALOR. PTO.]:[AGRUP. VALOR. PTO.]]=$B87,IF(DATOS_[[Check Periodo Ref.]:[Check Periodo Ref.]]="Dentro",IF(DATOS_[[Check Equiparado]:[Check Equiparado]]="Sí",IF(DATOS!BM$5="Sí",(1/DATOS_[[% anualiz]:[% anualiz]]),1)*IF(DATOS!BM$4="Sí",1/DATOS_[[% normaliz]:[% normaliz]],1)*(DATOS_[C.Extra.05])))))))),
0)</f>
        <v>0</v>
      </c>
      <c r="AU88" s="105">
        <f t="array" ref="AU88">IFERROR(
AVERAGE(IF(DATOS_[Sexo]=$B88,IF(DATOS_[[AGRUP. VALOR. PTO.]:[AGRUP. VALOR. PTO.]]=$B87,IF(DATOS_[Check Equiparado]="Sí",IF(DATOS_[Check Periodo Ref.]="Dentro",DATOS_[Tot Extrasalarial Eq],FALSE))))),
0)</f>
        <v>0</v>
      </c>
      <c r="AV88" s="106">
        <f t="array" ref="AV88">IFERROR(
AVERAGE(IF(DATOS_[Sexo]=$B88,IF(DATOS_[[AGRUP. VALOR. PTO.]:[AGRUP. VALOR. PTO.]]=$B87,IF(DATOS_[Check Equiparado]="Sí",IF(DATOS_[Check Periodo Ref.]="Dentro",DATOS_[TOTAL Retrib Eq],FALSE))))),
0)</f>
        <v>0</v>
      </c>
    </row>
    <row r="89" spans="1:48" x14ac:dyDescent="0.3">
      <c r="A89" s="53" t="str">
        <f t="shared" ref="A89" si="102">+A88</f>
        <v>[ocultar]</v>
      </c>
      <c r="B89" s="57" t="s">
        <v>163</v>
      </c>
      <c r="C89" s="56">
        <f t="array" ref="C89">SUM(IF($B89=DATOS_[Sexo],
IF($B87=DATOS_[AGRUP. VALOR. PTO.],
IF("Dentro"=DATOS_[Check Periodo Ref.],
1/(COUNTIFS(DATOS_[Sexo],$B89,DATOS_[AGRUP. VALOR. PTO.],$B87,DATOS_[Check Periodo Ref.],"Dentro",DATOS_[id],DATOS_[id]))))))</f>
        <v>0</v>
      </c>
      <c r="D89" s="58">
        <f>COUNTIFS(DATOS_[AGRUP. VALOR. PTO.],$B87,DATOS_[Sexo],$B89,DATOS_[Check Periodo Ref.],"Dentro")</f>
        <v>0</v>
      </c>
      <c r="E89" s="58">
        <f>COUNTIFS(DATOS_[AGRUP. VALOR. PTO.],$B87,DATOS_[Sexo],$B89,DATOS_[Check Periodo Ref.],"Dentro",DATOS_[Check Nº SC Norm],"Sí")</f>
        <v>0</v>
      </c>
      <c r="F89" s="58">
        <f>COUNTIFS(DATOS_[AGRUP. VALOR. PTO.],$B87,DATOS_[Sexo],$B89,DATOS_[Check Periodo Ref.],"Dentro",DATOS_[Check Nº SC Anualiz],"Sí")</f>
        <v>0</v>
      </c>
      <c r="G89" s="58">
        <f>COUNTIFS(DATOS_[AGRUP. VALOR. PTO.],$B87,DATOS_[Sexo],$B89,DATOS_[Check Periodo Ref.],"Dentro",DATOS_[Check Nº SC Norm y Anualiz],"Sí")</f>
        <v>0</v>
      </c>
      <c r="H89" s="58">
        <f>COUNTIFS(DATOS_[AGRUP. VALOR. PTO.],$B87,DATOS_[Sexo],$B89,DATOS_[Check Periodo Ref.],"Dentro",DATOS_[Check Equiparación],"Sí")</f>
        <v>0</v>
      </c>
      <c r="I89" s="100" cm="1">
        <f t="array" ref="I89">IFERROR(
AVERAGE(IF(DATOS_[Sexo]=$B89,IF(DATOS_[[AGRUP. VALOR. PTO.]:[AGRUP. VALOR. PTO.]]=$B87,IF(DATOS_[Check Equiparado]="Sí",IF(DATOS_[Check Periodo Ref.]="Dentro",DATOS_[SALARIO BASE Eq],FALSE))))),
0)</f>
        <v>0</v>
      </c>
      <c r="J89" s="101">
        <f t="array" ref="J89">IFERROR(
(AVERAGE((IF(DATOS_[[Sexo]:[Sexo]]=$B89,IF(DATOS_[[AGRUP. VALOR. PTO.]:[AGRUP. VALOR. PTO.]]=$B87,IF(DATOS_[[Check Periodo Ref.]:[Check Periodo Ref.]]="Dentro",IF(DATOS_[[Check Equiparado]:[Check Equiparado]]="Sí",IF(DATOS!AE$5="Sí",(1/DATOS_[[% anualiz]:[% anualiz]]),1)*IF(DATOS!AE$4="Sí",1/DATOS_[[% normaliz]:[% normaliz]],1)*(DATOS_[Conc.Sal.01])))))))),
0)</f>
        <v>0</v>
      </c>
      <c r="K89" s="101">
        <f t="array" ref="K89">IFERROR(
(AVERAGE((IF(DATOS_[[Sexo]:[Sexo]]=$B89,IF(DATOS_[[AGRUP. VALOR. PTO.]:[AGRUP. VALOR. PTO.]]=$B87,IF(DATOS_[[Check Periodo Ref.]:[Check Periodo Ref.]]="Dentro",IF(DATOS_[[Check Equiparado]:[Check Equiparado]]="Sí",IF(DATOS!AF$5="Sí",(1/DATOS_[[% anualiz]:[% anualiz]]),1)*IF(DATOS!AF$4="Sí",1/DATOS_[[% normaliz]:[% normaliz]],1)*(DATOS_[Conc.Sal.02])))))))),
0)</f>
        <v>0</v>
      </c>
      <c r="L89" s="101">
        <f t="array" ref="L89">IFERROR(
(AVERAGE((IF(DATOS_[[Sexo]:[Sexo]]=$B89,IF(DATOS_[[AGRUP. VALOR. PTO.]:[AGRUP. VALOR. PTO.]]=$B87,IF(DATOS_[[Check Periodo Ref.]:[Check Periodo Ref.]]="Dentro",IF(DATOS_[[Check Equiparado]:[Check Equiparado]]="Sí",IF(DATOS!AG$5="Sí",(1/DATOS_[[% anualiz]:[% anualiz]]),1)*IF(DATOS!AG$4="Sí",1/DATOS_[[% normaliz]:[% normaliz]],1)*(DATOS_[Conc.Sal.03])))))))),
0)</f>
        <v>0</v>
      </c>
      <c r="M89" s="101">
        <f t="array" ref="M89">IFERROR(
(AVERAGE((IF(DATOS_[[Sexo]:[Sexo]]=$B89,IF(DATOS_[[AGRUP. VALOR. PTO.]:[AGRUP. VALOR. PTO.]]=$B87,IF(DATOS_[[Check Periodo Ref.]:[Check Periodo Ref.]]="Dentro",IF(DATOS_[[Check Equiparado]:[Check Equiparado]]="Sí",IF(DATOS!AH$5="Sí",(1/DATOS_[[% anualiz]:[% anualiz]]),1)*IF(DATOS!AH$4="Sí",1/DATOS_[[% normaliz]:[% normaliz]],1)*(DATOS_[Conc.Sal.04])))))))),
0)</f>
        <v>0</v>
      </c>
      <c r="N89" s="101">
        <f t="array" ref="N89">IFERROR(
(AVERAGE((IF(DATOS_[[Sexo]:[Sexo]]=$B89,IF(DATOS_[[AGRUP. VALOR. PTO.]:[AGRUP. VALOR. PTO.]]=$B87,IF(DATOS_[[Check Periodo Ref.]:[Check Periodo Ref.]]="Dentro",IF(DATOS_[[Check Equiparado]:[Check Equiparado]]="Sí",IF(DATOS!AI$5="Sí",(1/DATOS_[[% anualiz]:[% anualiz]]),1)*IF(DATOS!AI$4="Sí",1/DATOS_[[% normaliz]:[% normaliz]],1)*(DATOS_[Conc.Sal.05])))))))),
0)</f>
        <v>0</v>
      </c>
      <c r="O89" s="101">
        <f t="array" ref="O89">IFERROR(
(AVERAGE((IF(DATOS_[[Sexo]:[Sexo]]=$B89,IF(DATOS_[[AGRUP. VALOR. PTO.]:[AGRUP. VALOR. PTO.]]=$B87,IF(DATOS_[[Check Periodo Ref.]:[Check Periodo Ref.]]="Dentro",IF(DATOS_[[Check Equiparado]:[Check Equiparado]]="Sí",IF(DATOS!AJ$5="Sí",(1/DATOS_[[% anualiz]:[% anualiz]]),1)*IF(DATOS!AJ$4="Sí",1/DATOS_[[% normaliz]:[% normaliz]],1)*(DATOS_[Conc.Sal.06])))))))),
0)</f>
        <v>0</v>
      </c>
      <c r="P89" s="101">
        <f t="array" ref="P89">IFERROR(
(AVERAGE((IF(DATOS_[[Sexo]:[Sexo]]=$B89,IF(DATOS_[[AGRUP. VALOR. PTO.]:[AGRUP. VALOR. PTO.]]=$B87,IF(DATOS_[[Check Periodo Ref.]:[Check Periodo Ref.]]="Dentro",IF(DATOS_[[Check Equiparado]:[Check Equiparado]]="Sí",IF(DATOS!AK$5="Sí",(1/DATOS_[[% anualiz]:[% anualiz]]),1)*IF(DATOS!AK$4="Sí",1/DATOS_[[% normaliz]:[% normaliz]],1)*(DATOS_[Conc.Sal.07])))))))),
0)</f>
        <v>0</v>
      </c>
      <c r="Q89" s="101">
        <f t="array" ref="Q89">IFERROR(
(AVERAGE((IF(DATOS_[[Sexo]:[Sexo]]=$B89,IF(DATOS_[[AGRUP. VALOR. PTO.]:[AGRUP. VALOR. PTO.]]=$B87,IF(DATOS_[[Check Periodo Ref.]:[Check Periodo Ref.]]="Dentro",IF(DATOS_[[Check Equiparado]:[Check Equiparado]]="Sí",IF(DATOS!AL$5="Sí",(1/DATOS_[[% anualiz]:[% anualiz]]),1)*IF(DATOS!AL$4="Sí",1/DATOS_[[% normaliz]:[% normaliz]],1)*(DATOS_[Conc.Sal.08])))))))),
0)</f>
        <v>0</v>
      </c>
      <c r="R89" s="101">
        <f t="array" ref="R89">IFERROR(
(AVERAGE((IF(DATOS_[[Sexo]:[Sexo]]=$B89,IF(DATOS_[[AGRUP. VALOR. PTO.]:[AGRUP. VALOR. PTO.]]=$B87,IF(DATOS_[[Check Periodo Ref.]:[Check Periodo Ref.]]="Dentro",IF(DATOS_[[Check Equiparado]:[Check Equiparado]]="Sí",IF(DATOS!AM$5="Sí",(1/DATOS_[[% anualiz]:[% anualiz]]),1)*IF(DATOS!AM$4="Sí",1/DATOS_[[% normaliz]:[% normaliz]],1)*(DATOS_[Conc.Sal.09])))))))),
0)</f>
        <v>0</v>
      </c>
      <c r="S89" s="101">
        <f t="array" ref="S89">IFERROR(
(AVERAGE((IF(DATOS_[[Sexo]:[Sexo]]=$B89,IF(DATOS_[[AGRUP. VALOR. PTO.]:[AGRUP. VALOR. PTO.]]=$B87,IF(DATOS_[[Check Periodo Ref.]:[Check Periodo Ref.]]="Dentro",IF(DATOS_[[Check Equiparado]:[Check Equiparado]]="Sí",IF(DATOS!AN$5="Sí",(1/DATOS_[[% anualiz]:[% anualiz]]),1)*IF(DATOS!AN$4="Sí",1/DATOS_[[% normaliz]:[% normaliz]],1)*(DATOS_[Conc.Sal.10])))))))),
0)</f>
        <v>0</v>
      </c>
      <c r="T89" s="101">
        <f t="array" ref="T89">IFERROR(
(AVERAGE((IF(DATOS_[[Sexo]:[Sexo]]=$B89,IF(DATOS_[[AGRUP. VALOR. PTO.]:[AGRUP. VALOR. PTO.]]=$B87,IF(DATOS_[[Check Periodo Ref.]:[Check Periodo Ref.]]="Dentro",IF(DATOS_[[Check Equiparado]:[Check Equiparado]]="Sí",IF(DATOS!AO$5="Sí",(1/DATOS_[[% anualiz]:[% anualiz]]),1)*IF(DATOS!AO$4="Sí",1/DATOS_[[% normaliz]:[% normaliz]],1)*(DATOS_[Conc.Sal.11])))))))),
0)</f>
        <v>0</v>
      </c>
      <c r="U89" s="101">
        <f t="array" ref="U89">IFERROR(
(AVERAGE((IF(DATOS_[[Sexo]:[Sexo]]=$B89,IF(DATOS_[[AGRUP. VALOR. PTO.]:[AGRUP. VALOR. PTO.]]=$B87,IF(DATOS_[[Check Periodo Ref.]:[Check Periodo Ref.]]="Dentro",IF(DATOS_[[Check Equiparado]:[Check Equiparado]]="Sí",IF(DATOS!AP$5="Sí",(1/DATOS_[[% anualiz]:[% anualiz]]),1)*IF(DATOS!AP$4="Sí",1/DATOS_[[% normaliz]:[% normaliz]],1)*(DATOS_[Conc.Sal.12])))))))),
0)</f>
        <v>0</v>
      </c>
      <c r="V89" s="101">
        <f t="array" ref="V89">IFERROR(
(AVERAGE((IF(DATOS_[[Sexo]:[Sexo]]=$B89,IF(DATOS_[[AGRUP. VALOR. PTO.]:[AGRUP. VALOR. PTO.]]=$B87,IF(DATOS_[[Check Periodo Ref.]:[Check Periodo Ref.]]="Dentro",IF(DATOS_[[Check Equiparado]:[Check Equiparado]]="Sí",IF(DATOS!AQ$5="Sí",(1/DATOS_[[% anualiz]:[% anualiz]]),1)*IF(DATOS!AQ$4="Sí",1/DATOS_[[% normaliz]:[% normaliz]],1)*(DATOS_[Conc.Sal.13])))))))),
0)</f>
        <v>0</v>
      </c>
      <c r="W89" s="101">
        <f t="array" ref="W89">IFERROR(
(AVERAGE((IF(DATOS_[[Sexo]:[Sexo]]=$B89,IF(DATOS_[[AGRUP. VALOR. PTO.]:[AGRUP. VALOR. PTO.]]=$B87,IF(DATOS_[[Check Periodo Ref.]:[Check Periodo Ref.]]="Dentro",IF(DATOS_[[Check Equiparado]:[Check Equiparado]]="Sí",IF(DATOS!AR$5="Sí",(1/DATOS_[[% anualiz]:[% anualiz]]),1)*IF(DATOS!AR$4="Sí",1/DATOS_[[% normaliz]:[% normaliz]],1)*(DATOS_[Conc.Sal.14])))))))),
0)</f>
        <v>0</v>
      </c>
      <c r="X89" s="101">
        <f t="array" ref="X89">IFERROR(
(AVERAGE((IF(DATOS_[[Sexo]:[Sexo]]=$B89,IF(DATOS_[[AGRUP. VALOR. PTO.]:[AGRUP. VALOR. PTO.]]=$B87,IF(DATOS_[[Check Periodo Ref.]:[Check Periodo Ref.]]="Dentro",IF(DATOS_[[Check Equiparado]:[Check Equiparado]]="Sí",IF(DATOS!AS$5="Sí",(1/DATOS_[[% anualiz]:[% anualiz]]),1)*IF(DATOS!AS$4="Sí",1/DATOS_[[% normaliz]:[% normaliz]],1)*(DATOS_[Conc.Sal.15])))))))),
0)</f>
        <v>0</v>
      </c>
      <c r="Y89" s="101">
        <f t="array" ref="Y89">IFERROR(
(AVERAGE((IF(DATOS_[[Sexo]:[Sexo]]=$B89,IF(DATOS_[[AGRUP. VALOR. PTO.]:[AGRUP. VALOR. PTO.]]=$B87,IF(DATOS_[[Check Periodo Ref.]:[Check Periodo Ref.]]="Dentro",IF(DATOS_[[Check Equiparado]:[Check Equiparado]]="Sí",IF(DATOS!AT$5="Sí",(1/DATOS_[[% anualiz]:[% anualiz]]),1)*IF(DATOS!AT$4="Sí",1/DATOS_[[% normaliz]:[% normaliz]],1)*(DATOS_[Conc.Sal.16])))))))),
0)</f>
        <v>0</v>
      </c>
      <c r="Z89" s="101">
        <f t="array" ref="Z89">IFERROR(
(AVERAGE((IF(DATOS_[[Sexo]:[Sexo]]=$B89,IF(DATOS_[[AGRUP. VALOR. PTO.]:[AGRUP. VALOR. PTO.]]=$B87,IF(DATOS_[[Check Periodo Ref.]:[Check Periodo Ref.]]="Dentro",IF(DATOS_[[Check Equiparado]:[Check Equiparado]]="Sí",IF(DATOS!AU$5="Sí",(1/DATOS_[[% anualiz]:[% anualiz]]),1)*IF(DATOS!AU$4="Sí",1/DATOS_[[% normaliz]:[% normaliz]],1)*(DATOS_[Conc.Sal.17])))))))),
0)</f>
        <v>0</v>
      </c>
      <c r="AA89" s="101">
        <f t="array" ref="AA89">IFERROR(
(AVERAGE((IF(DATOS_[[Sexo]:[Sexo]]=$B89,IF(DATOS_[[AGRUP. VALOR. PTO.]:[AGRUP. VALOR. PTO.]]=$B87,IF(DATOS_[[Check Periodo Ref.]:[Check Periodo Ref.]]="Dentro",IF(DATOS_[[Check Equiparado]:[Check Equiparado]]="Sí",IF(DATOS!AV$5="Sí",(1/DATOS_[[% anualiz]:[% anualiz]]),1)*IF(DATOS!AV$4="Sí",1/DATOS_[[% normaliz]:[% normaliz]],1)*(DATOS_[Conc.Sal.18])))))))),
0)</f>
        <v>0</v>
      </c>
      <c r="AB89" s="101">
        <f t="array" ref="AB89">IFERROR(
(AVERAGE((IF(DATOS_[[Sexo]:[Sexo]]=$B89,IF(DATOS_[[AGRUP. VALOR. PTO.]:[AGRUP. VALOR. PTO.]]=$B87,IF(DATOS_[[Check Periodo Ref.]:[Check Periodo Ref.]]="Dentro",IF(DATOS_[[Check Equiparado]:[Check Equiparado]]="Sí",IF(DATOS!AW$5="Sí",(1/DATOS_[[% anualiz]:[% anualiz]]),1)*IF(DATOS!AW$4="Sí",1/DATOS_[[% normaliz]:[% normaliz]],1)*(DATOS_[Conc.Sal.19])))))))),
0)</f>
        <v>0</v>
      </c>
      <c r="AC89" s="101">
        <f t="array" ref="AC89">IFERROR(
(AVERAGE((IF(DATOS_[[Sexo]:[Sexo]]=$B89,IF(DATOS_[[AGRUP. VALOR. PTO.]:[AGRUP. VALOR. PTO.]]=$B87,IF(DATOS_[[Check Periodo Ref.]:[Check Periodo Ref.]]="Dentro",IF(DATOS_[[Check Equiparado]:[Check Equiparado]]="Sí",IF(DATOS!AX$5="Sí",(1/DATOS_[[% anualiz]:[% anualiz]]),1)*IF(DATOS!AX$4="Sí",1/DATOS_[[% normaliz]:[% normaliz]],1)*(DATOS_[Conc.Sal.20])))))))),
0)</f>
        <v>0</v>
      </c>
      <c r="AD89" s="101">
        <f t="array" ref="AD89">IFERROR(
(AVERAGE((IF(DATOS_[[Sexo]:[Sexo]]=$B89,IF(DATOS_[[AGRUP. VALOR. PTO.]:[AGRUP. VALOR. PTO.]]=$B87,IF(DATOS_[[Check Periodo Ref.]:[Check Periodo Ref.]]="Dentro",IF(DATOS_[[Check Equiparado]:[Check Equiparado]]="Sí",IF(DATOS!AY$5="Sí",(1/DATOS_[[% anualiz]:[% anualiz]]),1)*IF(DATOS!AY$4="Sí",1/DATOS_[[% normaliz]:[% normaliz]],1)*(DATOS_[Conc.Sal.21])))))))),
0)</f>
        <v>0</v>
      </c>
      <c r="AE89" s="101">
        <f t="array" ref="AE89">IFERROR(
(AVERAGE((IF(DATOS_[[Sexo]:[Sexo]]=$B89,IF(DATOS_[[AGRUP. VALOR. PTO.]:[AGRUP. VALOR. PTO.]]=$B87,IF(DATOS_[[Check Periodo Ref.]:[Check Periodo Ref.]]="Dentro",IF(DATOS_[[Check Equiparado]:[Check Equiparado]]="Sí",IF(DATOS!AZ$5="Sí",(1/DATOS_[[% anualiz]:[% anualiz]]),1)*IF(DATOS!AZ$4="Sí",1/DATOS_[[% normaliz]:[% normaliz]],1)*(DATOS_[Conc.Sal.22])))))))),
0)</f>
        <v>0</v>
      </c>
      <c r="AF89" s="101">
        <f t="array" ref="AF89">IFERROR(
(AVERAGE((IF(DATOS_[[Sexo]:[Sexo]]=$B89,IF(DATOS_[[AGRUP. VALOR. PTO.]:[AGRUP. VALOR. PTO.]]=$B87,IF(DATOS_[[Check Periodo Ref.]:[Check Periodo Ref.]]="Dentro",IF(DATOS_[[Check Equiparado]:[Check Equiparado]]="Sí",IF(DATOS!BA$5="Sí",(1/DATOS_[[% anualiz]:[% anualiz]]),1)*IF(DATOS!BA$4="Sí",1/DATOS_[[% normaliz]:[% normaliz]],1)*(DATOS_[Conc.Sal.23])))))))),
0)</f>
        <v>0</v>
      </c>
      <c r="AG89" s="101">
        <f t="array" ref="AG89">IFERROR(
(AVERAGE((IF(DATOS_[[Sexo]:[Sexo]]=$B89,IF(DATOS_[[AGRUP. VALOR. PTO.]:[AGRUP. VALOR. PTO.]]=$B87,IF(DATOS_[[Check Periodo Ref.]:[Check Periodo Ref.]]="Dentro",IF(DATOS_[[Check Equiparado]:[Check Equiparado]]="Sí",IF(DATOS!BB$5="Sí",(1/DATOS_[[% anualiz]:[% anualiz]]),1)*IF(DATOS!BB$4="Sí",1/DATOS_[[% normaliz]:[% normaliz]],1)*(DATOS_[Conc.Sal.24])))))))),
0)</f>
        <v>0</v>
      </c>
      <c r="AH89" s="101">
        <f t="array" ref="AH89">IFERROR(
(AVERAGE((IF(DATOS_[[Sexo]:[Sexo]]=$B89,IF(DATOS_[[AGRUP. VALOR. PTO.]:[AGRUP. VALOR. PTO.]]=$B87,IF(DATOS_[[Check Periodo Ref.]:[Check Periodo Ref.]]="Dentro",IF(DATOS_[[Check Equiparado]:[Check Equiparado]]="Sí",IF(DATOS!BC$5="Sí",(1/DATOS_[[% anualiz]:[% anualiz]]),1)*IF(DATOS!BC$4="Sí",1/DATOS_[[% normaliz]:[% normaliz]],1)*(DATOS_[Conc.Sal.25])))))))),
0)</f>
        <v>0</v>
      </c>
      <c r="AI89" s="101">
        <f t="array" ref="AI89">IFERROR(
(AVERAGE((IF(DATOS_[[Sexo]:[Sexo]]=$B89,IF(DATOS_[[AGRUP. VALOR. PTO.]:[AGRUP. VALOR. PTO.]]=$B87,IF(DATOS_[[Check Periodo Ref.]:[Check Periodo Ref.]]="Dentro",IF(DATOS_[[Check Equiparado]:[Check Equiparado]]="Sí",IF(DATOS!BD$5="Sí",(1/DATOS_[[% anualiz]:[% anualiz]]),1)*IF(DATOS!BD$4="Sí",1/DATOS_[[% normaliz]:[% normaliz]],1)*(DATOS_[Conc.Sal.26])))))))),
0)</f>
        <v>0</v>
      </c>
      <c r="AJ89" s="101">
        <f t="array" ref="AJ89">IFERROR(
(AVERAGE((IF(DATOS_[[Sexo]:[Sexo]]=$B89,IF(DATOS_[[AGRUP. VALOR. PTO.]:[AGRUP. VALOR. PTO.]]=$B87,IF(DATOS_[[Check Periodo Ref.]:[Check Periodo Ref.]]="Dentro",IF(DATOS_[[Check Equiparado]:[Check Equiparado]]="Sí",IF(DATOS!BE$5="Sí",(1/DATOS_[[% anualiz]:[% anualiz]]),1)*IF(DATOS!BE$4="Sí",1/DATOS_[[% normaliz]:[% normaliz]],1)*(DATOS_[Conc.Sal.27])))))))),
0)</f>
        <v>0</v>
      </c>
      <c r="AK89" s="101">
        <f t="array" ref="AK89">IFERROR(
(AVERAGE((IF(DATOS_[[Sexo]:[Sexo]]=$B89,IF(DATOS_[[AGRUP. VALOR. PTO.]:[AGRUP. VALOR. PTO.]]=$B87,IF(DATOS_[[Check Periodo Ref.]:[Check Periodo Ref.]]="Dentro",IF(DATOS_[[Check Equiparado]:[Check Equiparado]]="Sí",IF(DATOS!BF$5="Sí",(1/DATOS_[[% anualiz]:[% anualiz]]),1)*IF(DATOS!BF$4="Sí",1/DATOS_[[% normaliz]:[% normaliz]],1)*(DATOS_[Conc.Sal.28])))))))),
0)</f>
        <v>0</v>
      </c>
      <c r="AL89" s="101">
        <f t="array" ref="AL89">IFERROR(
(AVERAGE((IF(DATOS_[[Sexo]:[Sexo]]=$B89,IF(DATOS_[[AGRUP. VALOR. PTO.]:[AGRUP. VALOR. PTO.]]=$B87,IF(DATOS_[[Check Periodo Ref.]:[Check Periodo Ref.]]="Dentro",IF(DATOS_[[Check Equiparado]:[Check Equiparado]]="Sí",IF(DATOS!BG$5="Sí",(1/DATOS_[[% anualiz]:[% anualiz]]),1)*IF(DATOS!BG$4="Sí",1/DATOS_[[% normaliz]:[% normaliz]],1)*(DATOS_[Conc.Sal.29])))))))),
0)</f>
        <v>0</v>
      </c>
      <c r="AM89" s="101">
        <f t="array" ref="AM89">IFERROR(
(AVERAGE((IF(DATOS_[[Sexo]:[Sexo]]=$B89,IF(DATOS_[[AGRUP. VALOR. PTO.]:[AGRUP. VALOR. PTO.]]=$B87,IF(DATOS_[[Check Periodo Ref.]:[Check Periodo Ref.]]="Dentro",IF(DATOS_[[Check Equiparado]:[Check Equiparado]]="Sí",IF(DATOS!BH$5="Sí",(1/DATOS_[[% anualiz]:[% anualiz]]),1)*IF(DATOS!BH$4="Sí",1/DATOS_[[% normaliz]:[% normaliz]],1)*(DATOS_[Conc.Sal.30])))))))),
0)</f>
        <v>0</v>
      </c>
      <c r="AN89" s="102">
        <f t="array" ref="AN89">IFERROR(
AVERAGE(IF(DATOS_[Sexo]=$B89,IF(DATOS_[[AGRUP. VALOR. PTO.]:[AGRUP. VALOR. PTO.]]=$B87,IF(DATOS_[Check Equiparado]="Sí",IF(DATOS_[Check Periodo Ref.]="Dentro",DATOS_[Tot COMPL.SAL Eq],FALSE))))),
0)</f>
        <v>0</v>
      </c>
      <c r="AO89" s="103">
        <f t="array" ref="AO89">IFERROR(
AVERAGE(IF(DATOS_[Sexo]=$B89,IF(DATOS_[[AGRUP. VALOR. PTO.]:[AGRUP. VALOR. PTO.]]=$B87,IF(DATOS_[Check Equiparado]="Sí",IF(DATOS_[Check Periodo Ref.]="Dentro",DATOS_[TOTAL SALARIO Eq],FALSE))))),
0)</f>
        <v>0</v>
      </c>
      <c r="AP89" s="104">
        <f t="array" ref="AP89">IFERROR(
(AVERAGE((IF(DATOS_[[Sexo]:[Sexo]]=$B89,IF(DATOS_[[AGRUP. VALOR. PTO.]:[AGRUP. VALOR. PTO.]]=$B87,IF(DATOS_[[Check Periodo Ref.]:[Check Periodo Ref.]]="Dentro",IF(DATOS_[[Check Equiparado]:[Check Equiparado]]="Sí",IF(DATOS!BI$5="Sí",(1/DATOS_[[% anualiz]:[% anualiz]]),1)*IF(DATOS!BI$4="Sí",1/DATOS_[[% normaliz]:[% normaliz]],1)*(DATOS_[C.Extra.01])))))))),
0)</f>
        <v>0</v>
      </c>
      <c r="AQ89" s="104">
        <f t="array" ref="AQ89">IFERROR(
(AVERAGE((IF(DATOS_[[Sexo]:[Sexo]]=$B89,IF(DATOS_[[AGRUP. VALOR. PTO.]:[AGRUP. VALOR. PTO.]]=$B87,IF(DATOS_[[Check Periodo Ref.]:[Check Periodo Ref.]]="Dentro",IF(DATOS_[[Check Equiparado]:[Check Equiparado]]="Sí",IF(DATOS!BJ$5="Sí",(1/DATOS_[[% anualiz]:[% anualiz]]),1)*IF(DATOS!BJ$4="Sí",1/DATOS_[[% normaliz]:[% normaliz]],1)*(DATOS_[C.Extra.02])))))))),
0)</f>
        <v>0</v>
      </c>
      <c r="AR89" s="104">
        <f t="array" ref="AR89">IFERROR(
(AVERAGE((IF(DATOS_[[Sexo]:[Sexo]]=$B89,IF(DATOS_[[AGRUP. VALOR. PTO.]:[AGRUP. VALOR. PTO.]]=$B87,IF(DATOS_[[Check Periodo Ref.]:[Check Periodo Ref.]]="Dentro",IF(DATOS_[[Check Equiparado]:[Check Equiparado]]="Sí",IF(DATOS!BK$5="Sí",(1/DATOS_[[% anualiz]:[% anualiz]]),1)*IF(DATOS!BK$4="Sí",1/DATOS_[[% normaliz]:[% normaliz]],1)*(DATOS_[C.Extra.03])))))))),
0)</f>
        <v>0</v>
      </c>
      <c r="AS89" s="104">
        <f t="array" ref="AS89">IFERROR(
(AVERAGE((IF(DATOS_[[Sexo]:[Sexo]]=$B89,IF(DATOS_[[AGRUP. VALOR. PTO.]:[AGRUP. VALOR. PTO.]]=$B87,IF(DATOS_[[Check Periodo Ref.]:[Check Periodo Ref.]]="Dentro",IF(DATOS_[[Check Equiparado]:[Check Equiparado]]="Sí",IF(DATOS!BL$5="Sí",(1/DATOS_[[% anualiz]:[% anualiz]]),1)*IF(DATOS!BL$4="Sí",1/DATOS_[[% normaliz]:[% normaliz]],1)*(DATOS_[C.Extra.04])))))))),
0)</f>
        <v>0</v>
      </c>
      <c r="AT89" s="104">
        <f t="array" ref="AT89">IFERROR(
(AVERAGE((IF(DATOS_[[Sexo]:[Sexo]]=$B89,IF(DATOS_[[AGRUP. VALOR. PTO.]:[AGRUP. VALOR. PTO.]]=$B87,IF(DATOS_[[Check Periodo Ref.]:[Check Periodo Ref.]]="Dentro",IF(DATOS_[[Check Equiparado]:[Check Equiparado]]="Sí",IF(DATOS!BM$5="Sí",(1/DATOS_[[% anualiz]:[% anualiz]]),1)*IF(DATOS!BM$4="Sí",1/DATOS_[[% normaliz]:[% normaliz]],1)*(DATOS_[C.Extra.05])))))))),
0)</f>
        <v>0</v>
      </c>
      <c r="AU89" s="105">
        <f t="array" ref="AU89">IFERROR(
AVERAGE(IF(DATOS_[Sexo]=$B89,IF(DATOS_[[AGRUP. VALOR. PTO.]:[AGRUP. VALOR. PTO.]]=$B87,IF(DATOS_[Check Equiparado]="Sí",IF(DATOS_[Check Periodo Ref.]="Dentro",DATOS_[Tot Extrasalarial Eq],FALSE))))),
0)</f>
        <v>0</v>
      </c>
      <c r="AV89" s="106">
        <f t="array" ref="AV89">IFERROR(
AVERAGE(IF(DATOS_[Sexo]=$B89,IF(DATOS_[[AGRUP. VALOR. PTO.]:[AGRUP. VALOR. PTO.]]=$B87,IF(DATOS_[Check Equiparado]="Sí",IF(DATOS_[Check Periodo Ref.]="Dentro",DATOS_[TOTAL Retrib Eq],FALSE))))),
0)</f>
        <v>0</v>
      </c>
    </row>
    <row r="90" spans="1:48" ht="17.25" thickBot="1" x14ac:dyDescent="0.35">
      <c r="A90" s="53" t="str">
        <f t="shared" ref="A90" si="103">+A91</f>
        <v>[ocultar]</v>
      </c>
      <c r="B90" s="62" t="s">
        <v>285</v>
      </c>
      <c r="C90" s="99"/>
      <c r="D90" s="63"/>
      <c r="E90" s="63"/>
      <c r="F90" s="63"/>
      <c r="G90" s="63"/>
      <c r="H90" s="63"/>
      <c r="I90" s="129" t="str">
        <f t="shared" ref="I90:AV90" si="104">IFERROR((I91-I92)/I91,"")</f>
        <v/>
      </c>
      <c r="J90" s="130" t="str">
        <f t="shared" si="104"/>
        <v/>
      </c>
      <c r="K90" s="131" t="str">
        <f t="shared" si="104"/>
        <v/>
      </c>
      <c r="L90" s="131" t="str">
        <f t="shared" si="104"/>
        <v/>
      </c>
      <c r="M90" s="131" t="str">
        <f t="shared" si="104"/>
        <v/>
      </c>
      <c r="N90" s="132" t="str">
        <f t="shared" si="104"/>
        <v/>
      </c>
      <c r="O90" s="133" t="str">
        <f t="shared" si="104"/>
        <v/>
      </c>
      <c r="P90" s="133" t="str">
        <f t="shared" si="104"/>
        <v/>
      </c>
      <c r="Q90" s="133" t="str">
        <f t="shared" si="104"/>
        <v/>
      </c>
      <c r="R90" s="133" t="str">
        <f t="shared" si="104"/>
        <v/>
      </c>
      <c r="S90" s="133" t="str">
        <f t="shared" si="104"/>
        <v/>
      </c>
      <c r="T90" s="133" t="str">
        <f t="shared" si="104"/>
        <v/>
      </c>
      <c r="U90" s="133" t="str">
        <f t="shared" si="104"/>
        <v/>
      </c>
      <c r="V90" s="133" t="str">
        <f t="shared" si="104"/>
        <v/>
      </c>
      <c r="W90" s="133" t="str">
        <f t="shared" si="104"/>
        <v/>
      </c>
      <c r="X90" s="133" t="str">
        <f t="shared" si="104"/>
        <v/>
      </c>
      <c r="Y90" s="133" t="str">
        <f t="shared" si="104"/>
        <v/>
      </c>
      <c r="Z90" s="132" t="str">
        <f t="shared" si="104"/>
        <v/>
      </c>
      <c r="AA90" s="132" t="str">
        <f t="shared" si="104"/>
        <v/>
      </c>
      <c r="AB90" s="132" t="str">
        <f t="shared" si="104"/>
        <v/>
      </c>
      <c r="AC90" s="132" t="str">
        <f t="shared" si="104"/>
        <v/>
      </c>
      <c r="AD90" s="132" t="str">
        <f t="shared" si="104"/>
        <v/>
      </c>
      <c r="AE90" s="132" t="str">
        <f t="shared" si="104"/>
        <v/>
      </c>
      <c r="AF90" s="132" t="str">
        <f t="shared" si="104"/>
        <v/>
      </c>
      <c r="AG90" s="132" t="str">
        <f t="shared" si="104"/>
        <v/>
      </c>
      <c r="AH90" s="132" t="str">
        <f t="shared" si="104"/>
        <v/>
      </c>
      <c r="AI90" s="132" t="str">
        <f t="shared" si="104"/>
        <v/>
      </c>
      <c r="AJ90" s="132" t="str">
        <f t="shared" si="104"/>
        <v/>
      </c>
      <c r="AK90" s="132" t="str">
        <f t="shared" si="104"/>
        <v/>
      </c>
      <c r="AL90" s="132" t="str">
        <f t="shared" si="104"/>
        <v/>
      </c>
      <c r="AM90" s="132" t="str">
        <f t="shared" si="104"/>
        <v/>
      </c>
      <c r="AN90" s="134" t="str">
        <f t="shared" si="104"/>
        <v/>
      </c>
      <c r="AO90" s="138" t="str">
        <f t="shared" si="104"/>
        <v/>
      </c>
      <c r="AP90" s="135" t="str">
        <f t="shared" si="104"/>
        <v/>
      </c>
      <c r="AQ90" s="135" t="str">
        <f t="shared" si="104"/>
        <v/>
      </c>
      <c r="AR90" s="135" t="str">
        <f t="shared" si="104"/>
        <v/>
      </c>
      <c r="AS90" s="135" t="str">
        <f t="shared" si="104"/>
        <v/>
      </c>
      <c r="AT90" s="135" t="str">
        <f t="shared" si="104"/>
        <v/>
      </c>
      <c r="AU90" s="136" t="str">
        <f t="shared" si="104"/>
        <v/>
      </c>
      <c r="AV90" s="137" t="str">
        <f t="shared" si="104"/>
        <v/>
      </c>
    </row>
    <row r="91" spans="1:48" x14ac:dyDescent="0.3">
      <c r="A91" s="53" t="str">
        <f t="shared" ref="A91" si="105">+IF(C91+C92=0,"[ocultar]","")</f>
        <v>[ocultar]</v>
      </c>
      <c r="B91" s="57" t="s">
        <v>162</v>
      </c>
      <c r="C91" s="56">
        <f t="array" ref="C91">SUM(IF($B91=DATOS_[Sexo],
IF($B90=DATOS_[AGRUP. VALOR. PTO.],
IF("Dentro"=DATOS_[Check Periodo Ref.],
1/(COUNTIFS(DATOS_[Sexo],$B91,DATOS_[AGRUP. VALOR. PTO.],$B90,DATOS_[Check Periodo Ref.],"Dentro",DATOS_[id],DATOS_[id]))))))</f>
        <v>0</v>
      </c>
      <c r="D91" s="58">
        <f>COUNTIFS(DATOS_[AGRUP. VALOR. PTO.],$B90,DATOS_[Sexo],$B91,DATOS_[Check Periodo Ref.],"Dentro")</f>
        <v>0</v>
      </c>
      <c r="E91" s="58">
        <f>COUNTIFS(DATOS_[AGRUP. VALOR. PTO.],$B90,DATOS_[Sexo],$B91,DATOS_[Check Periodo Ref.],"Dentro",DATOS_[Check Nº SC Norm],"Sí")</f>
        <v>0</v>
      </c>
      <c r="F91" s="58">
        <f>COUNTIFS(DATOS_[AGRUP. VALOR. PTO.],$B90,DATOS_[Sexo],$B91,DATOS_[Check Periodo Ref.],"Dentro",DATOS_[Check Nº SC Anualiz],"Sí")</f>
        <v>0</v>
      </c>
      <c r="G91" s="58">
        <f>COUNTIFS(DATOS_[AGRUP. VALOR. PTO.],$B90,DATOS_[Sexo],$B91,DATOS_[Check Periodo Ref.],"Dentro",DATOS_[Check Nº SC Norm y Anualiz],"Sí")</f>
        <v>0</v>
      </c>
      <c r="H91" s="58">
        <f>COUNTIFS(DATOS_[AGRUP. VALOR. PTO.],$B90,DATOS_[Sexo],$B91,DATOS_[Check Periodo Ref.],"Dentro",DATOS_[Check Equiparación],"Sí")</f>
        <v>0</v>
      </c>
      <c r="I91" s="100">
        <f t="array" ref="I91">IFERROR(
AVERAGE(IF(DATOS_[Sexo]=$B91,IF(DATOS_[[AGRUP. VALOR. PTO.]:[AGRUP. VALOR. PTO.]]=$B90,IF(DATOS_[Check Equiparado]="Sí",IF(DATOS_[Check Periodo Ref.]="Dentro",DATOS_[SALARIO BASE Eq],FALSE))))),
0)</f>
        <v>0</v>
      </c>
      <c r="J91" s="101">
        <f t="array" ref="J91">IFERROR(
(AVERAGE((IF(DATOS_[[Sexo]:[Sexo]]=$B91,IF(DATOS_[[AGRUP. VALOR. PTO.]:[AGRUP. VALOR. PTO.]]=$B90,IF(DATOS_[[Check Periodo Ref.]:[Check Periodo Ref.]]="Dentro",IF(DATOS_[[Check Equiparado]:[Check Equiparado]]="Sí",IF(DATOS!AE$5="Sí",(1/DATOS_[[% anualiz]:[% anualiz]]),1)*IF(DATOS!AE$4="Sí",1/DATOS_[[% normaliz]:[% normaliz]],1)*(DATOS_[Conc.Sal.01])))))))),
0)</f>
        <v>0</v>
      </c>
      <c r="K91" s="101">
        <f t="array" ref="K91">IFERROR(
(AVERAGE((IF(DATOS_[[Sexo]:[Sexo]]=$B91,IF(DATOS_[[AGRUP. VALOR. PTO.]:[AGRUP. VALOR. PTO.]]=$B90,IF(DATOS_[[Check Periodo Ref.]:[Check Periodo Ref.]]="Dentro",IF(DATOS_[[Check Equiparado]:[Check Equiparado]]="Sí",IF(DATOS!AF$5="Sí",(1/DATOS_[[% anualiz]:[% anualiz]]),1)*IF(DATOS!AF$4="Sí",1/DATOS_[[% normaliz]:[% normaliz]],1)*(DATOS_[Conc.Sal.02])))))))),
0)</f>
        <v>0</v>
      </c>
      <c r="L91" s="101">
        <f t="array" ref="L91">IFERROR(
(AVERAGE((IF(DATOS_[[Sexo]:[Sexo]]=$B91,IF(DATOS_[[AGRUP. VALOR. PTO.]:[AGRUP. VALOR. PTO.]]=$B90,IF(DATOS_[[Check Periodo Ref.]:[Check Periodo Ref.]]="Dentro",IF(DATOS_[[Check Equiparado]:[Check Equiparado]]="Sí",IF(DATOS!AG$5="Sí",(1/DATOS_[[% anualiz]:[% anualiz]]),1)*IF(DATOS!AG$4="Sí",1/DATOS_[[% normaliz]:[% normaliz]],1)*(DATOS_[Conc.Sal.03])))))))),
0)</f>
        <v>0</v>
      </c>
      <c r="M91" s="101">
        <f t="array" ref="M91">IFERROR(
(AVERAGE((IF(DATOS_[[Sexo]:[Sexo]]=$B91,IF(DATOS_[[AGRUP. VALOR. PTO.]:[AGRUP. VALOR. PTO.]]=$B90,IF(DATOS_[[Check Periodo Ref.]:[Check Periodo Ref.]]="Dentro",IF(DATOS_[[Check Equiparado]:[Check Equiparado]]="Sí",IF(DATOS!AH$5="Sí",(1/DATOS_[[% anualiz]:[% anualiz]]),1)*IF(DATOS!AH$4="Sí",1/DATOS_[[% normaliz]:[% normaliz]],1)*(DATOS_[Conc.Sal.04])))))))),
0)</f>
        <v>0</v>
      </c>
      <c r="N91" s="101">
        <f t="array" ref="N91">IFERROR(
(AVERAGE((IF(DATOS_[[Sexo]:[Sexo]]=$B91,IF(DATOS_[[AGRUP. VALOR. PTO.]:[AGRUP. VALOR. PTO.]]=$B90,IF(DATOS_[[Check Periodo Ref.]:[Check Periodo Ref.]]="Dentro",IF(DATOS_[[Check Equiparado]:[Check Equiparado]]="Sí",IF(DATOS!AI$5="Sí",(1/DATOS_[[% anualiz]:[% anualiz]]),1)*IF(DATOS!AI$4="Sí",1/DATOS_[[% normaliz]:[% normaliz]],1)*(DATOS_[Conc.Sal.05])))))))),
0)</f>
        <v>0</v>
      </c>
      <c r="O91" s="101">
        <f t="array" ref="O91">IFERROR(
(AVERAGE((IF(DATOS_[[Sexo]:[Sexo]]=$B91,IF(DATOS_[[AGRUP. VALOR. PTO.]:[AGRUP. VALOR. PTO.]]=$B90,IF(DATOS_[[Check Periodo Ref.]:[Check Periodo Ref.]]="Dentro",IF(DATOS_[[Check Equiparado]:[Check Equiparado]]="Sí",IF(DATOS!AJ$5="Sí",(1/DATOS_[[% anualiz]:[% anualiz]]),1)*IF(DATOS!AJ$4="Sí",1/DATOS_[[% normaliz]:[% normaliz]],1)*(DATOS_[Conc.Sal.06])))))))),
0)</f>
        <v>0</v>
      </c>
      <c r="P91" s="101">
        <f t="array" ref="P91">IFERROR(
(AVERAGE((IF(DATOS_[[Sexo]:[Sexo]]=$B91,IF(DATOS_[[AGRUP. VALOR. PTO.]:[AGRUP. VALOR. PTO.]]=$B90,IF(DATOS_[[Check Periodo Ref.]:[Check Periodo Ref.]]="Dentro",IF(DATOS_[[Check Equiparado]:[Check Equiparado]]="Sí",IF(DATOS!AK$5="Sí",(1/DATOS_[[% anualiz]:[% anualiz]]),1)*IF(DATOS!AK$4="Sí",1/DATOS_[[% normaliz]:[% normaliz]],1)*(DATOS_[Conc.Sal.07])))))))),
0)</f>
        <v>0</v>
      </c>
      <c r="Q91" s="101">
        <f t="array" ref="Q91">IFERROR(
(AVERAGE((IF(DATOS_[[Sexo]:[Sexo]]=$B91,IF(DATOS_[[AGRUP. VALOR. PTO.]:[AGRUP. VALOR. PTO.]]=$B90,IF(DATOS_[[Check Periodo Ref.]:[Check Periodo Ref.]]="Dentro",IF(DATOS_[[Check Equiparado]:[Check Equiparado]]="Sí",IF(DATOS!AL$5="Sí",(1/DATOS_[[% anualiz]:[% anualiz]]),1)*IF(DATOS!AL$4="Sí",1/DATOS_[[% normaliz]:[% normaliz]],1)*(DATOS_[Conc.Sal.08])))))))),
0)</f>
        <v>0</v>
      </c>
      <c r="R91" s="101">
        <f t="array" ref="R91">IFERROR(
(AVERAGE((IF(DATOS_[[Sexo]:[Sexo]]=$B91,IF(DATOS_[[AGRUP. VALOR. PTO.]:[AGRUP. VALOR. PTO.]]=$B90,IF(DATOS_[[Check Periodo Ref.]:[Check Periodo Ref.]]="Dentro",IF(DATOS_[[Check Equiparado]:[Check Equiparado]]="Sí",IF(DATOS!AM$5="Sí",(1/DATOS_[[% anualiz]:[% anualiz]]),1)*IF(DATOS!AM$4="Sí",1/DATOS_[[% normaliz]:[% normaliz]],1)*(DATOS_[Conc.Sal.09])))))))),
0)</f>
        <v>0</v>
      </c>
      <c r="S91" s="101">
        <f t="array" ref="S91">IFERROR(
(AVERAGE((IF(DATOS_[[Sexo]:[Sexo]]=$B91,IF(DATOS_[[AGRUP. VALOR. PTO.]:[AGRUP. VALOR. PTO.]]=$B90,IF(DATOS_[[Check Periodo Ref.]:[Check Periodo Ref.]]="Dentro",IF(DATOS_[[Check Equiparado]:[Check Equiparado]]="Sí",IF(DATOS!AN$5="Sí",(1/DATOS_[[% anualiz]:[% anualiz]]),1)*IF(DATOS!AN$4="Sí",1/DATOS_[[% normaliz]:[% normaliz]],1)*(DATOS_[Conc.Sal.10])))))))),
0)</f>
        <v>0</v>
      </c>
      <c r="T91" s="101">
        <f t="array" ref="T91">IFERROR(
(AVERAGE((IF(DATOS_[[Sexo]:[Sexo]]=$B91,IF(DATOS_[[AGRUP. VALOR. PTO.]:[AGRUP. VALOR. PTO.]]=$B90,IF(DATOS_[[Check Periodo Ref.]:[Check Periodo Ref.]]="Dentro",IF(DATOS_[[Check Equiparado]:[Check Equiparado]]="Sí",IF(DATOS!AO$5="Sí",(1/DATOS_[[% anualiz]:[% anualiz]]),1)*IF(DATOS!AO$4="Sí",1/DATOS_[[% normaliz]:[% normaliz]],1)*(DATOS_[Conc.Sal.11])))))))),
0)</f>
        <v>0</v>
      </c>
      <c r="U91" s="101">
        <f t="array" ref="U91">IFERROR(
(AVERAGE((IF(DATOS_[[Sexo]:[Sexo]]=$B91,IF(DATOS_[[AGRUP. VALOR. PTO.]:[AGRUP. VALOR. PTO.]]=$B90,IF(DATOS_[[Check Periodo Ref.]:[Check Periodo Ref.]]="Dentro",IF(DATOS_[[Check Equiparado]:[Check Equiparado]]="Sí",IF(DATOS!AP$5="Sí",(1/DATOS_[[% anualiz]:[% anualiz]]),1)*IF(DATOS!AP$4="Sí",1/DATOS_[[% normaliz]:[% normaliz]],1)*(DATOS_[Conc.Sal.12])))))))),
0)</f>
        <v>0</v>
      </c>
      <c r="V91" s="101">
        <f t="array" ref="V91">IFERROR(
(AVERAGE((IF(DATOS_[[Sexo]:[Sexo]]=$B91,IF(DATOS_[[AGRUP. VALOR. PTO.]:[AGRUP. VALOR. PTO.]]=$B90,IF(DATOS_[[Check Periodo Ref.]:[Check Periodo Ref.]]="Dentro",IF(DATOS_[[Check Equiparado]:[Check Equiparado]]="Sí",IF(DATOS!AQ$5="Sí",(1/DATOS_[[% anualiz]:[% anualiz]]),1)*IF(DATOS!AQ$4="Sí",1/DATOS_[[% normaliz]:[% normaliz]],1)*(DATOS_[Conc.Sal.13])))))))),
0)</f>
        <v>0</v>
      </c>
      <c r="W91" s="101">
        <f t="array" ref="W91">IFERROR(
(AVERAGE((IF(DATOS_[[Sexo]:[Sexo]]=$B91,IF(DATOS_[[AGRUP. VALOR. PTO.]:[AGRUP. VALOR. PTO.]]=$B90,IF(DATOS_[[Check Periodo Ref.]:[Check Periodo Ref.]]="Dentro",IF(DATOS_[[Check Equiparado]:[Check Equiparado]]="Sí",IF(DATOS!AR$5="Sí",(1/DATOS_[[% anualiz]:[% anualiz]]),1)*IF(DATOS!AR$4="Sí",1/DATOS_[[% normaliz]:[% normaliz]],1)*(DATOS_[Conc.Sal.14])))))))),
0)</f>
        <v>0</v>
      </c>
      <c r="X91" s="101">
        <f t="array" ref="X91">IFERROR(
(AVERAGE((IF(DATOS_[[Sexo]:[Sexo]]=$B91,IF(DATOS_[[AGRUP. VALOR. PTO.]:[AGRUP. VALOR. PTO.]]=$B90,IF(DATOS_[[Check Periodo Ref.]:[Check Periodo Ref.]]="Dentro",IF(DATOS_[[Check Equiparado]:[Check Equiparado]]="Sí",IF(DATOS!AS$5="Sí",(1/DATOS_[[% anualiz]:[% anualiz]]),1)*IF(DATOS!AS$4="Sí",1/DATOS_[[% normaliz]:[% normaliz]],1)*(DATOS_[Conc.Sal.15])))))))),
0)</f>
        <v>0</v>
      </c>
      <c r="Y91" s="101">
        <f t="array" ref="Y91">IFERROR(
(AVERAGE((IF(DATOS_[[Sexo]:[Sexo]]=$B91,IF(DATOS_[[AGRUP. VALOR. PTO.]:[AGRUP. VALOR. PTO.]]=$B90,IF(DATOS_[[Check Periodo Ref.]:[Check Periodo Ref.]]="Dentro",IF(DATOS_[[Check Equiparado]:[Check Equiparado]]="Sí",IF(DATOS!AT$5="Sí",(1/DATOS_[[% anualiz]:[% anualiz]]),1)*IF(DATOS!AT$4="Sí",1/DATOS_[[% normaliz]:[% normaliz]],1)*(DATOS_[Conc.Sal.16])))))))),
0)</f>
        <v>0</v>
      </c>
      <c r="Z91" s="101">
        <f t="array" ref="Z91">IFERROR(
(AVERAGE((IF(DATOS_[[Sexo]:[Sexo]]=$B91,IF(DATOS_[[AGRUP. VALOR. PTO.]:[AGRUP. VALOR. PTO.]]=$B90,IF(DATOS_[[Check Periodo Ref.]:[Check Periodo Ref.]]="Dentro",IF(DATOS_[[Check Equiparado]:[Check Equiparado]]="Sí",IF(DATOS!AU$5="Sí",(1/DATOS_[[% anualiz]:[% anualiz]]),1)*IF(DATOS!AU$4="Sí",1/DATOS_[[% normaliz]:[% normaliz]],1)*(DATOS_[Conc.Sal.17])))))))),
0)</f>
        <v>0</v>
      </c>
      <c r="AA91" s="101">
        <f t="array" ref="AA91">IFERROR(
(AVERAGE((IF(DATOS_[[Sexo]:[Sexo]]=$B91,IF(DATOS_[[AGRUP. VALOR. PTO.]:[AGRUP. VALOR. PTO.]]=$B90,IF(DATOS_[[Check Periodo Ref.]:[Check Periodo Ref.]]="Dentro",IF(DATOS_[[Check Equiparado]:[Check Equiparado]]="Sí",IF(DATOS!AV$5="Sí",(1/DATOS_[[% anualiz]:[% anualiz]]),1)*IF(DATOS!AV$4="Sí",1/DATOS_[[% normaliz]:[% normaliz]],1)*(DATOS_[Conc.Sal.18])))))))),
0)</f>
        <v>0</v>
      </c>
      <c r="AB91" s="101">
        <f t="array" ref="AB91">IFERROR(
(AVERAGE((IF(DATOS_[[Sexo]:[Sexo]]=$B91,IF(DATOS_[[AGRUP. VALOR. PTO.]:[AGRUP. VALOR. PTO.]]=$B90,IF(DATOS_[[Check Periodo Ref.]:[Check Periodo Ref.]]="Dentro",IF(DATOS_[[Check Equiparado]:[Check Equiparado]]="Sí",IF(DATOS!AW$5="Sí",(1/DATOS_[[% anualiz]:[% anualiz]]),1)*IF(DATOS!AW$4="Sí",1/DATOS_[[% normaliz]:[% normaliz]],1)*(DATOS_[Conc.Sal.19])))))))),
0)</f>
        <v>0</v>
      </c>
      <c r="AC91" s="101">
        <f t="array" ref="AC91">IFERROR(
(AVERAGE((IF(DATOS_[[Sexo]:[Sexo]]=$B91,IF(DATOS_[[AGRUP. VALOR. PTO.]:[AGRUP. VALOR. PTO.]]=$B90,IF(DATOS_[[Check Periodo Ref.]:[Check Periodo Ref.]]="Dentro",IF(DATOS_[[Check Equiparado]:[Check Equiparado]]="Sí",IF(DATOS!AX$5="Sí",(1/DATOS_[[% anualiz]:[% anualiz]]),1)*IF(DATOS!AX$4="Sí",1/DATOS_[[% normaliz]:[% normaliz]],1)*(DATOS_[Conc.Sal.20])))))))),
0)</f>
        <v>0</v>
      </c>
      <c r="AD91" s="101">
        <f t="array" ref="AD91">IFERROR(
(AVERAGE((IF(DATOS_[[Sexo]:[Sexo]]=$B91,IF(DATOS_[[AGRUP. VALOR. PTO.]:[AGRUP. VALOR. PTO.]]=$B90,IF(DATOS_[[Check Periodo Ref.]:[Check Periodo Ref.]]="Dentro",IF(DATOS_[[Check Equiparado]:[Check Equiparado]]="Sí",IF(DATOS!AY$5="Sí",(1/DATOS_[[% anualiz]:[% anualiz]]),1)*IF(DATOS!AY$4="Sí",1/DATOS_[[% normaliz]:[% normaliz]],1)*(DATOS_[Conc.Sal.21])))))))),
0)</f>
        <v>0</v>
      </c>
      <c r="AE91" s="101">
        <f t="array" ref="AE91">IFERROR(
(AVERAGE((IF(DATOS_[[Sexo]:[Sexo]]=$B91,IF(DATOS_[[AGRUP. VALOR. PTO.]:[AGRUP. VALOR. PTO.]]=$B90,IF(DATOS_[[Check Periodo Ref.]:[Check Periodo Ref.]]="Dentro",IF(DATOS_[[Check Equiparado]:[Check Equiparado]]="Sí",IF(DATOS!AZ$5="Sí",(1/DATOS_[[% anualiz]:[% anualiz]]),1)*IF(DATOS!AZ$4="Sí",1/DATOS_[[% normaliz]:[% normaliz]],1)*(DATOS_[Conc.Sal.22])))))))),
0)</f>
        <v>0</v>
      </c>
      <c r="AF91" s="101">
        <f t="array" ref="AF91">IFERROR(
(AVERAGE((IF(DATOS_[[Sexo]:[Sexo]]=$B91,IF(DATOS_[[AGRUP. VALOR. PTO.]:[AGRUP. VALOR. PTO.]]=$B90,IF(DATOS_[[Check Periodo Ref.]:[Check Periodo Ref.]]="Dentro",IF(DATOS_[[Check Equiparado]:[Check Equiparado]]="Sí",IF(DATOS!BA$5="Sí",(1/DATOS_[[% anualiz]:[% anualiz]]),1)*IF(DATOS!BA$4="Sí",1/DATOS_[[% normaliz]:[% normaliz]],1)*(DATOS_[Conc.Sal.23])))))))),
0)</f>
        <v>0</v>
      </c>
      <c r="AG91" s="101">
        <f t="array" ref="AG91">IFERROR(
(AVERAGE((IF(DATOS_[[Sexo]:[Sexo]]=$B91,IF(DATOS_[[AGRUP. VALOR. PTO.]:[AGRUP. VALOR. PTO.]]=$B90,IF(DATOS_[[Check Periodo Ref.]:[Check Periodo Ref.]]="Dentro",IF(DATOS_[[Check Equiparado]:[Check Equiparado]]="Sí",IF(DATOS!BB$5="Sí",(1/DATOS_[[% anualiz]:[% anualiz]]),1)*IF(DATOS!BB$4="Sí",1/DATOS_[[% normaliz]:[% normaliz]],1)*(DATOS_[Conc.Sal.24])))))))),
0)</f>
        <v>0</v>
      </c>
      <c r="AH91" s="101">
        <f t="array" ref="AH91">IFERROR(
(AVERAGE((IF(DATOS_[[Sexo]:[Sexo]]=$B91,IF(DATOS_[[AGRUP. VALOR. PTO.]:[AGRUP. VALOR. PTO.]]=$B90,IF(DATOS_[[Check Periodo Ref.]:[Check Periodo Ref.]]="Dentro",IF(DATOS_[[Check Equiparado]:[Check Equiparado]]="Sí",IF(DATOS!BC$5="Sí",(1/DATOS_[[% anualiz]:[% anualiz]]),1)*IF(DATOS!BC$4="Sí",1/DATOS_[[% normaliz]:[% normaliz]],1)*(DATOS_[Conc.Sal.25])))))))),
0)</f>
        <v>0</v>
      </c>
      <c r="AI91" s="101">
        <f t="array" ref="AI91">IFERROR(
(AVERAGE((IF(DATOS_[[Sexo]:[Sexo]]=$B91,IF(DATOS_[[AGRUP. VALOR. PTO.]:[AGRUP. VALOR. PTO.]]=$B90,IF(DATOS_[[Check Periodo Ref.]:[Check Periodo Ref.]]="Dentro",IF(DATOS_[[Check Equiparado]:[Check Equiparado]]="Sí",IF(DATOS!BD$5="Sí",(1/DATOS_[[% anualiz]:[% anualiz]]),1)*IF(DATOS!BD$4="Sí",1/DATOS_[[% normaliz]:[% normaliz]],1)*(DATOS_[Conc.Sal.26])))))))),
0)</f>
        <v>0</v>
      </c>
      <c r="AJ91" s="101">
        <f t="array" ref="AJ91">IFERROR(
(AVERAGE((IF(DATOS_[[Sexo]:[Sexo]]=$B91,IF(DATOS_[[AGRUP. VALOR. PTO.]:[AGRUP. VALOR. PTO.]]=$B90,IF(DATOS_[[Check Periodo Ref.]:[Check Periodo Ref.]]="Dentro",IF(DATOS_[[Check Equiparado]:[Check Equiparado]]="Sí",IF(DATOS!BE$5="Sí",(1/DATOS_[[% anualiz]:[% anualiz]]),1)*IF(DATOS!BE$4="Sí",1/DATOS_[[% normaliz]:[% normaliz]],1)*(DATOS_[Conc.Sal.27])))))))),
0)</f>
        <v>0</v>
      </c>
      <c r="AK91" s="101">
        <f t="array" ref="AK91">IFERROR(
(AVERAGE((IF(DATOS_[[Sexo]:[Sexo]]=$B91,IF(DATOS_[[AGRUP. VALOR. PTO.]:[AGRUP. VALOR. PTO.]]=$B90,IF(DATOS_[[Check Periodo Ref.]:[Check Periodo Ref.]]="Dentro",IF(DATOS_[[Check Equiparado]:[Check Equiparado]]="Sí",IF(DATOS!BF$5="Sí",(1/DATOS_[[% anualiz]:[% anualiz]]),1)*IF(DATOS!BF$4="Sí",1/DATOS_[[% normaliz]:[% normaliz]],1)*(DATOS_[Conc.Sal.28])))))))),
0)</f>
        <v>0</v>
      </c>
      <c r="AL91" s="101">
        <f t="array" ref="AL91">IFERROR(
(AVERAGE((IF(DATOS_[[Sexo]:[Sexo]]=$B91,IF(DATOS_[[AGRUP. VALOR. PTO.]:[AGRUP. VALOR. PTO.]]=$B90,IF(DATOS_[[Check Periodo Ref.]:[Check Periodo Ref.]]="Dentro",IF(DATOS_[[Check Equiparado]:[Check Equiparado]]="Sí",IF(DATOS!BG$5="Sí",(1/DATOS_[[% anualiz]:[% anualiz]]),1)*IF(DATOS!BG$4="Sí",1/DATOS_[[% normaliz]:[% normaliz]],1)*(DATOS_[Conc.Sal.29])))))))),
0)</f>
        <v>0</v>
      </c>
      <c r="AM91" s="101">
        <f t="array" ref="AM91">IFERROR(
(AVERAGE((IF(DATOS_[[Sexo]:[Sexo]]=$B91,IF(DATOS_[[AGRUP. VALOR. PTO.]:[AGRUP. VALOR. PTO.]]=$B90,IF(DATOS_[[Check Periodo Ref.]:[Check Periodo Ref.]]="Dentro",IF(DATOS_[[Check Equiparado]:[Check Equiparado]]="Sí",IF(DATOS!BH$5="Sí",(1/DATOS_[[% anualiz]:[% anualiz]]),1)*IF(DATOS!BH$4="Sí",1/DATOS_[[% normaliz]:[% normaliz]],1)*(DATOS_[Conc.Sal.30])))))))),
0)</f>
        <v>0</v>
      </c>
      <c r="AN91" s="102">
        <f t="array" ref="AN91">IFERROR(
AVERAGE(IF(DATOS_[Sexo]=$B91,IF(DATOS_[[AGRUP. VALOR. PTO.]:[AGRUP. VALOR. PTO.]]=$B90,IF(DATOS_[Check Equiparado]="Sí",IF(DATOS_[Check Periodo Ref.]="Dentro",DATOS_[Tot COMPL.SAL Eq],FALSE))))),
0)</f>
        <v>0</v>
      </c>
      <c r="AO91" s="103">
        <f t="array" ref="AO91">IFERROR(
AVERAGE(IF(DATOS_[Sexo]=$B91,IF(DATOS_[[AGRUP. VALOR. PTO.]:[AGRUP. VALOR. PTO.]]=$B90,IF(DATOS_[Check Equiparado]="Sí",IF(DATOS_[Check Periodo Ref.]="Dentro",DATOS_[TOTAL SALARIO Eq],FALSE))))),
0)</f>
        <v>0</v>
      </c>
      <c r="AP91" s="104">
        <f t="array" ref="AP91">IFERROR(
(AVERAGE((IF(DATOS_[[Sexo]:[Sexo]]=$B91,IF(DATOS_[[AGRUP. VALOR. PTO.]:[AGRUP. VALOR. PTO.]]=$B90,IF(DATOS_[[Check Periodo Ref.]:[Check Periodo Ref.]]="Dentro",IF(DATOS_[[Check Equiparado]:[Check Equiparado]]="Sí",IF(DATOS!BI$5="Sí",(1/DATOS_[[% anualiz]:[% anualiz]]),1)*IF(DATOS!BI$4="Sí",1/DATOS_[[% normaliz]:[% normaliz]],1)*(DATOS_[C.Extra.01])))))))),
0)</f>
        <v>0</v>
      </c>
      <c r="AQ91" s="104">
        <f t="array" ref="AQ91">IFERROR(
(AVERAGE((IF(DATOS_[[Sexo]:[Sexo]]=$B91,IF(DATOS_[[AGRUP. VALOR. PTO.]:[AGRUP. VALOR. PTO.]]=$B90,IF(DATOS_[[Check Periodo Ref.]:[Check Periodo Ref.]]="Dentro",IF(DATOS_[[Check Equiparado]:[Check Equiparado]]="Sí",IF(DATOS!BJ$5="Sí",(1/DATOS_[[% anualiz]:[% anualiz]]),1)*IF(DATOS!BJ$4="Sí",1/DATOS_[[% normaliz]:[% normaliz]],1)*(DATOS_[C.Extra.02])))))))),
0)</f>
        <v>0</v>
      </c>
      <c r="AR91" s="104">
        <f t="array" ref="AR91">IFERROR(
(AVERAGE((IF(DATOS_[[Sexo]:[Sexo]]=$B91,IF(DATOS_[[AGRUP. VALOR. PTO.]:[AGRUP. VALOR. PTO.]]=$B90,IF(DATOS_[[Check Periodo Ref.]:[Check Periodo Ref.]]="Dentro",IF(DATOS_[[Check Equiparado]:[Check Equiparado]]="Sí",IF(DATOS!BK$5="Sí",(1/DATOS_[[% anualiz]:[% anualiz]]),1)*IF(DATOS!BK$4="Sí",1/DATOS_[[% normaliz]:[% normaliz]],1)*(DATOS_[C.Extra.03])))))))),
0)</f>
        <v>0</v>
      </c>
      <c r="AS91" s="104">
        <f t="array" ref="AS91">IFERROR(
(AVERAGE((IF(DATOS_[[Sexo]:[Sexo]]=$B91,IF(DATOS_[[AGRUP. VALOR. PTO.]:[AGRUP. VALOR. PTO.]]=$B90,IF(DATOS_[[Check Periodo Ref.]:[Check Periodo Ref.]]="Dentro",IF(DATOS_[[Check Equiparado]:[Check Equiparado]]="Sí",IF(DATOS!BL$5="Sí",(1/DATOS_[[% anualiz]:[% anualiz]]),1)*IF(DATOS!BL$4="Sí",1/DATOS_[[% normaliz]:[% normaliz]],1)*(DATOS_[C.Extra.04])))))))),
0)</f>
        <v>0</v>
      </c>
      <c r="AT91" s="104">
        <f t="array" ref="AT91">IFERROR(
(AVERAGE((IF(DATOS_[[Sexo]:[Sexo]]=$B91,IF(DATOS_[[AGRUP. VALOR. PTO.]:[AGRUP. VALOR. PTO.]]=$B90,IF(DATOS_[[Check Periodo Ref.]:[Check Periodo Ref.]]="Dentro",IF(DATOS_[[Check Equiparado]:[Check Equiparado]]="Sí",IF(DATOS!BM$5="Sí",(1/DATOS_[[% anualiz]:[% anualiz]]),1)*IF(DATOS!BM$4="Sí",1/DATOS_[[% normaliz]:[% normaliz]],1)*(DATOS_[C.Extra.05])))))))),
0)</f>
        <v>0</v>
      </c>
      <c r="AU91" s="105">
        <f t="array" ref="AU91">IFERROR(
AVERAGE(IF(DATOS_[Sexo]=$B91,IF(DATOS_[[AGRUP. VALOR. PTO.]:[AGRUP. VALOR. PTO.]]=$B90,IF(DATOS_[Check Equiparado]="Sí",IF(DATOS_[Check Periodo Ref.]="Dentro",DATOS_[Tot Extrasalarial Eq],FALSE))))),
0)</f>
        <v>0</v>
      </c>
      <c r="AV91" s="106">
        <f t="array" ref="AV91">IFERROR(
AVERAGE(IF(DATOS_[Sexo]=$B91,IF(DATOS_[[AGRUP. VALOR. PTO.]:[AGRUP. VALOR. PTO.]]=$B90,IF(DATOS_[Check Equiparado]="Sí",IF(DATOS_[Check Periodo Ref.]="Dentro",DATOS_[TOTAL Retrib Eq],FALSE))))),
0)</f>
        <v>0</v>
      </c>
    </row>
    <row r="92" spans="1:48" x14ac:dyDescent="0.3">
      <c r="A92" s="53" t="str">
        <f t="shared" ref="A92" si="106">+A91</f>
        <v>[ocultar]</v>
      </c>
      <c r="B92" s="57" t="s">
        <v>163</v>
      </c>
      <c r="C92" s="56">
        <f t="array" ref="C92">SUM(IF($B92=DATOS_[Sexo],
IF($B90=DATOS_[AGRUP. VALOR. PTO.],
IF("Dentro"=DATOS_[Check Periodo Ref.],
1/(COUNTIFS(DATOS_[Sexo],$B92,DATOS_[AGRUP. VALOR. PTO.],$B90,DATOS_[Check Periodo Ref.],"Dentro",DATOS_[id],DATOS_[id]))))))</f>
        <v>0</v>
      </c>
      <c r="D92" s="58">
        <f>COUNTIFS(DATOS_[AGRUP. VALOR. PTO.],$B90,DATOS_[Sexo],$B92,DATOS_[Check Periodo Ref.],"Dentro")</f>
        <v>0</v>
      </c>
      <c r="E92" s="58">
        <f>COUNTIFS(DATOS_[AGRUP. VALOR. PTO.],$B90,DATOS_[Sexo],$B92,DATOS_[Check Periodo Ref.],"Dentro",DATOS_[Check Nº SC Norm],"Sí")</f>
        <v>0</v>
      </c>
      <c r="F92" s="58">
        <f>COUNTIFS(DATOS_[AGRUP. VALOR. PTO.],$B90,DATOS_[Sexo],$B92,DATOS_[Check Periodo Ref.],"Dentro",DATOS_[Check Nº SC Anualiz],"Sí")</f>
        <v>0</v>
      </c>
      <c r="G92" s="58">
        <f>COUNTIFS(DATOS_[AGRUP. VALOR. PTO.],$B90,DATOS_[Sexo],$B92,DATOS_[Check Periodo Ref.],"Dentro",DATOS_[Check Nº SC Norm y Anualiz],"Sí")</f>
        <v>0</v>
      </c>
      <c r="H92" s="58">
        <f>COUNTIFS(DATOS_[AGRUP. VALOR. PTO.],$B90,DATOS_[Sexo],$B92,DATOS_[Check Periodo Ref.],"Dentro",DATOS_[Check Equiparación],"Sí")</f>
        <v>0</v>
      </c>
      <c r="I92" s="100" cm="1">
        <f t="array" ref="I92">IFERROR(
AVERAGE(IF(DATOS_[Sexo]=$B92,IF(DATOS_[[AGRUP. VALOR. PTO.]:[AGRUP. VALOR. PTO.]]=$B90,IF(DATOS_[Check Equiparado]="Sí",IF(DATOS_[Check Periodo Ref.]="Dentro",DATOS_[SALARIO BASE Eq],FALSE))))),
0)</f>
        <v>0</v>
      </c>
      <c r="J92" s="101">
        <f t="array" ref="J92">IFERROR(
(AVERAGE((IF(DATOS_[[Sexo]:[Sexo]]=$B92,IF(DATOS_[[AGRUP. VALOR. PTO.]:[AGRUP. VALOR. PTO.]]=$B90,IF(DATOS_[[Check Periodo Ref.]:[Check Periodo Ref.]]="Dentro",IF(DATOS_[[Check Equiparado]:[Check Equiparado]]="Sí",IF(DATOS!AE$5="Sí",(1/DATOS_[[% anualiz]:[% anualiz]]),1)*IF(DATOS!AE$4="Sí",1/DATOS_[[% normaliz]:[% normaliz]],1)*(DATOS_[Conc.Sal.01])))))))),
0)</f>
        <v>0</v>
      </c>
      <c r="K92" s="101">
        <f t="array" ref="K92">IFERROR(
(AVERAGE((IF(DATOS_[[Sexo]:[Sexo]]=$B92,IF(DATOS_[[AGRUP. VALOR. PTO.]:[AGRUP. VALOR. PTO.]]=$B90,IF(DATOS_[[Check Periodo Ref.]:[Check Periodo Ref.]]="Dentro",IF(DATOS_[[Check Equiparado]:[Check Equiparado]]="Sí",IF(DATOS!AF$5="Sí",(1/DATOS_[[% anualiz]:[% anualiz]]),1)*IF(DATOS!AF$4="Sí",1/DATOS_[[% normaliz]:[% normaliz]],1)*(DATOS_[Conc.Sal.02])))))))),
0)</f>
        <v>0</v>
      </c>
      <c r="L92" s="101">
        <f t="array" ref="L92">IFERROR(
(AVERAGE((IF(DATOS_[[Sexo]:[Sexo]]=$B92,IF(DATOS_[[AGRUP. VALOR. PTO.]:[AGRUP. VALOR. PTO.]]=$B90,IF(DATOS_[[Check Periodo Ref.]:[Check Periodo Ref.]]="Dentro",IF(DATOS_[[Check Equiparado]:[Check Equiparado]]="Sí",IF(DATOS!AG$5="Sí",(1/DATOS_[[% anualiz]:[% anualiz]]),1)*IF(DATOS!AG$4="Sí",1/DATOS_[[% normaliz]:[% normaliz]],1)*(DATOS_[Conc.Sal.03])))))))),
0)</f>
        <v>0</v>
      </c>
      <c r="M92" s="101">
        <f t="array" ref="M92">IFERROR(
(AVERAGE((IF(DATOS_[[Sexo]:[Sexo]]=$B92,IF(DATOS_[[AGRUP. VALOR. PTO.]:[AGRUP. VALOR. PTO.]]=$B90,IF(DATOS_[[Check Periodo Ref.]:[Check Periodo Ref.]]="Dentro",IF(DATOS_[[Check Equiparado]:[Check Equiparado]]="Sí",IF(DATOS!AH$5="Sí",(1/DATOS_[[% anualiz]:[% anualiz]]),1)*IF(DATOS!AH$4="Sí",1/DATOS_[[% normaliz]:[% normaliz]],1)*(DATOS_[Conc.Sal.04])))))))),
0)</f>
        <v>0</v>
      </c>
      <c r="N92" s="101">
        <f t="array" ref="N92">IFERROR(
(AVERAGE((IF(DATOS_[[Sexo]:[Sexo]]=$B92,IF(DATOS_[[AGRUP. VALOR. PTO.]:[AGRUP. VALOR. PTO.]]=$B90,IF(DATOS_[[Check Periodo Ref.]:[Check Periodo Ref.]]="Dentro",IF(DATOS_[[Check Equiparado]:[Check Equiparado]]="Sí",IF(DATOS!AI$5="Sí",(1/DATOS_[[% anualiz]:[% anualiz]]),1)*IF(DATOS!AI$4="Sí",1/DATOS_[[% normaliz]:[% normaliz]],1)*(DATOS_[Conc.Sal.05])))))))),
0)</f>
        <v>0</v>
      </c>
      <c r="O92" s="101">
        <f t="array" ref="O92">IFERROR(
(AVERAGE((IF(DATOS_[[Sexo]:[Sexo]]=$B92,IF(DATOS_[[AGRUP. VALOR. PTO.]:[AGRUP. VALOR. PTO.]]=$B90,IF(DATOS_[[Check Periodo Ref.]:[Check Periodo Ref.]]="Dentro",IF(DATOS_[[Check Equiparado]:[Check Equiparado]]="Sí",IF(DATOS!AJ$5="Sí",(1/DATOS_[[% anualiz]:[% anualiz]]),1)*IF(DATOS!AJ$4="Sí",1/DATOS_[[% normaliz]:[% normaliz]],1)*(DATOS_[Conc.Sal.06])))))))),
0)</f>
        <v>0</v>
      </c>
      <c r="P92" s="101">
        <f t="array" ref="P92">IFERROR(
(AVERAGE((IF(DATOS_[[Sexo]:[Sexo]]=$B92,IF(DATOS_[[AGRUP. VALOR. PTO.]:[AGRUP. VALOR. PTO.]]=$B90,IF(DATOS_[[Check Periodo Ref.]:[Check Periodo Ref.]]="Dentro",IF(DATOS_[[Check Equiparado]:[Check Equiparado]]="Sí",IF(DATOS!AK$5="Sí",(1/DATOS_[[% anualiz]:[% anualiz]]),1)*IF(DATOS!AK$4="Sí",1/DATOS_[[% normaliz]:[% normaliz]],1)*(DATOS_[Conc.Sal.07])))))))),
0)</f>
        <v>0</v>
      </c>
      <c r="Q92" s="101">
        <f t="array" ref="Q92">IFERROR(
(AVERAGE((IF(DATOS_[[Sexo]:[Sexo]]=$B92,IF(DATOS_[[AGRUP. VALOR. PTO.]:[AGRUP. VALOR. PTO.]]=$B90,IF(DATOS_[[Check Periodo Ref.]:[Check Periodo Ref.]]="Dentro",IF(DATOS_[[Check Equiparado]:[Check Equiparado]]="Sí",IF(DATOS!AL$5="Sí",(1/DATOS_[[% anualiz]:[% anualiz]]),1)*IF(DATOS!AL$4="Sí",1/DATOS_[[% normaliz]:[% normaliz]],1)*(DATOS_[Conc.Sal.08])))))))),
0)</f>
        <v>0</v>
      </c>
      <c r="R92" s="101">
        <f t="array" ref="R92">IFERROR(
(AVERAGE((IF(DATOS_[[Sexo]:[Sexo]]=$B92,IF(DATOS_[[AGRUP. VALOR. PTO.]:[AGRUP. VALOR. PTO.]]=$B90,IF(DATOS_[[Check Periodo Ref.]:[Check Periodo Ref.]]="Dentro",IF(DATOS_[[Check Equiparado]:[Check Equiparado]]="Sí",IF(DATOS!AM$5="Sí",(1/DATOS_[[% anualiz]:[% anualiz]]),1)*IF(DATOS!AM$4="Sí",1/DATOS_[[% normaliz]:[% normaliz]],1)*(DATOS_[Conc.Sal.09])))))))),
0)</f>
        <v>0</v>
      </c>
      <c r="S92" s="101">
        <f t="array" ref="S92">IFERROR(
(AVERAGE((IF(DATOS_[[Sexo]:[Sexo]]=$B92,IF(DATOS_[[AGRUP. VALOR. PTO.]:[AGRUP. VALOR. PTO.]]=$B90,IF(DATOS_[[Check Periodo Ref.]:[Check Periodo Ref.]]="Dentro",IF(DATOS_[[Check Equiparado]:[Check Equiparado]]="Sí",IF(DATOS!AN$5="Sí",(1/DATOS_[[% anualiz]:[% anualiz]]),1)*IF(DATOS!AN$4="Sí",1/DATOS_[[% normaliz]:[% normaliz]],1)*(DATOS_[Conc.Sal.10])))))))),
0)</f>
        <v>0</v>
      </c>
      <c r="T92" s="101">
        <f t="array" ref="T92">IFERROR(
(AVERAGE((IF(DATOS_[[Sexo]:[Sexo]]=$B92,IF(DATOS_[[AGRUP. VALOR. PTO.]:[AGRUP. VALOR. PTO.]]=$B90,IF(DATOS_[[Check Periodo Ref.]:[Check Periodo Ref.]]="Dentro",IF(DATOS_[[Check Equiparado]:[Check Equiparado]]="Sí",IF(DATOS!AO$5="Sí",(1/DATOS_[[% anualiz]:[% anualiz]]),1)*IF(DATOS!AO$4="Sí",1/DATOS_[[% normaliz]:[% normaliz]],1)*(DATOS_[Conc.Sal.11])))))))),
0)</f>
        <v>0</v>
      </c>
      <c r="U92" s="101">
        <f t="array" ref="U92">IFERROR(
(AVERAGE((IF(DATOS_[[Sexo]:[Sexo]]=$B92,IF(DATOS_[[AGRUP. VALOR. PTO.]:[AGRUP. VALOR. PTO.]]=$B90,IF(DATOS_[[Check Periodo Ref.]:[Check Periodo Ref.]]="Dentro",IF(DATOS_[[Check Equiparado]:[Check Equiparado]]="Sí",IF(DATOS!AP$5="Sí",(1/DATOS_[[% anualiz]:[% anualiz]]),1)*IF(DATOS!AP$4="Sí",1/DATOS_[[% normaliz]:[% normaliz]],1)*(DATOS_[Conc.Sal.12])))))))),
0)</f>
        <v>0</v>
      </c>
      <c r="V92" s="101">
        <f t="array" ref="V92">IFERROR(
(AVERAGE((IF(DATOS_[[Sexo]:[Sexo]]=$B92,IF(DATOS_[[AGRUP. VALOR. PTO.]:[AGRUP. VALOR. PTO.]]=$B90,IF(DATOS_[[Check Periodo Ref.]:[Check Periodo Ref.]]="Dentro",IF(DATOS_[[Check Equiparado]:[Check Equiparado]]="Sí",IF(DATOS!AQ$5="Sí",(1/DATOS_[[% anualiz]:[% anualiz]]),1)*IF(DATOS!AQ$4="Sí",1/DATOS_[[% normaliz]:[% normaliz]],1)*(DATOS_[Conc.Sal.13])))))))),
0)</f>
        <v>0</v>
      </c>
      <c r="W92" s="101">
        <f t="array" ref="W92">IFERROR(
(AVERAGE((IF(DATOS_[[Sexo]:[Sexo]]=$B92,IF(DATOS_[[AGRUP. VALOR. PTO.]:[AGRUP. VALOR. PTO.]]=$B90,IF(DATOS_[[Check Periodo Ref.]:[Check Periodo Ref.]]="Dentro",IF(DATOS_[[Check Equiparado]:[Check Equiparado]]="Sí",IF(DATOS!AR$5="Sí",(1/DATOS_[[% anualiz]:[% anualiz]]),1)*IF(DATOS!AR$4="Sí",1/DATOS_[[% normaliz]:[% normaliz]],1)*(DATOS_[Conc.Sal.14])))))))),
0)</f>
        <v>0</v>
      </c>
      <c r="X92" s="101">
        <f t="array" ref="X92">IFERROR(
(AVERAGE((IF(DATOS_[[Sexo]:[Sexo]]=$B92,IF(DATOS_[[AGRUP. VALOR. PTO.]:[AGRUP. VALOR. PTO.]]=$B90,IF(DATOS_[[Check Periodo Ref.]:[Check Periodo Ref.]]="Dentro",IF(DATOS_[[Check Equiparado]:[Check Equiparado]]="Sí",IF(DATOS!AS$5="Sí",(1/DATOS_[[% anualiz]:[% anualiz]]),1)*IF(DATOS!AS$4="Sí",1/DATOS_[[% normaliz]:[% normaliz]],1)*(DATOS_[Conc.Sal.15])))))))),
0)</f>
        <v>0</v>
      </c>
      <c r="Y92" s="101">
        <f t="array" ref="Y92">IFERROR(
(AVERAGE((IF(DATOS_[[Sexo]:[Sexo]]=$B92,IF(DATOS_[[AGRUP. VALOR. PTO.]:[AGRUP. VALOR. PTO.]]=$B90,IF(DATOS_[[Check Periodo Ref.]:[Check Periodo Ref.]]="Dentro",IF(DATOS_[[Check Equiparado]:[Check Equiparado]]="Sí",IF(DATOS!AT$5="Sí",(1/DATOS_[[% anualiz]:[% anualiz]]),1)*IF(DATOS!AT$4="Sí",1/DATOS_[[% normaliz]:[% normaliz]],1)*(DATOS_[Conc.Sal.16])))))))),
0)</f>
        <v>0</v>
      </c>
      <c r="Z92" s="101">
        <f t="array" ref="Z92">IFERROR(
(AVERAGE((IF(DATOS_[[Sexo]:[Sexo]]=$B92,IF(DATOS_[[AGRUP. VALOR. PTO.]:[AGRUP. VALOR. PTO.]]=$B90,IF(DATOS_[[Check Periodo Ref.]:[Check Periodo Ref.]]="Dentro",IF(DATOS_[[Check Equiparado]:[Check Equiparado]]="Sí",IF(DATOS!AU$5="Sí",(1/DATOS_[[% anualiz]:[% anualiz]]),1)*IF(DATOS!AU$4="Sí",1/DATOS_[[% normaliz]:[% normaliz]],1)*(DATOS_[Conc.Sal.17])))))))),
0)</f>
        <v>0</v>
      </c>
      <c r="AA92" s="101">
        <f t="array" ref="AA92">IFERROR(
(AVERAGE((IF(DATOS_[[Sexo]:[Sexo]]=$B92,IF(DATOS_[[AGRUP. VALOR. PTO.]:[AGRUP. VALOR. PTO.]]=$B90,IF(DATOS_[[Check Periodo Ref.]:[Check Periodo Ref.]]="Dentro",IF(DATOS_[[Check Equiparado]:[Check Equiparado]]="Sí",IF(DATOS!AV$5="Sí",(1/DATOS_[[% anualiz]:[% anualiz]]),1)*IF(DATOS!AV$4="Sí",1/DATOS_[[% normaliz]:[% normaliz]],1)*(DATOS_[Conc.Sal.18])))))))),
0)</f>
        <v>0</v>
      </c>
      <c r="AB92" s="101">
        <f t="array" ref="AB92">IFERROR(
(AVERAGE((IF(DATOS_[[Sexo]:[Sexo]]=$B92,IF(DATOS_[[AGRUP. VALOR. PTO.]:[AGRUP. VALOR. PTO.]]=$B90,IF(DATOS_[[Check Periodo Ref.]:[Check Periodo Ref.]]="Dentro",IF(DATOS_[[Check Equiparado]:[Check Equiparado]]="Sí",IF(DATOS!AW$5="Sí",(1/DATOS_[[% anualiz]:[% anualiz]]),1)*IF(DATOS!AW$4="Sí",1/DATOS_[[% normaliz]:[% normaliz]],1)*(DATOS_[Conc.Sal.19])))))))),
0)</f>
        <v>0</v>
      </c>
      <c r="AC92" s="101">
        <f t="array" ref="AC92">IFERROR(
(AVERAGE((IF(DATOS_[[Sexo]:[Sexo]]=$B92,IF(DATOS_[[AGRUP. VALOR. PTO.]:[AGRUP. VALOR. PTO.]]=$B90,IF(DATOS_[[Check Periodo Ref.]:[Check Periodo Ref.]]="Dentro",IF(DATOS_[[Check Equiparado]:[Check Equiparado]]="Sí",IF(DATOS!AX$5="Sí",(1/DATOS_[[% anualiz]:[% anualiz]]),1)*IF(DATOS!AX$4="Sí",1/DATOS_[[% normaliz]:[% normaliz]],1)*(DATOS_[Conc.Sal.20])))))))),
0)</f>
        <v>0</v>
      </c>
      <c r="AD92" s="101">
        <f t="array" ref="AD92">IFERROR(
(AVERAGE((IF(DATOS_[[Sexo]:[Sexo]]=$B92,IF(DATOS_[[AGRUP. VALOR. PTO.]:[AGRUP. VALOR. PTO.]]=$B90,IF(DATOS_[[Check Periodo Ref.]:[Check Periodo Ref.]]="Dentro",IF(DATOS_[[Check Equiparado]:[Check Equiparado]]="Sí",IF(DATOS!AY$5="Sí",(1/DATOS_[[% anualiz]:[% anualiz]]),1)*IF(DATOS!AY$4="Sí",1/DATOS_[[% normaliz]:[% normaliz]],1)*(DATOS_[Conc.Sal.21])))))))),
0)</f>
        <v>0</v>
      </c>
      <c r="AE92" s="101">
        <f t="array" ref="AE92">IFERROR(
(AVERAGE((IF(DATOS_[[Sexo]:[Sexo]]=$B92,IF(DATOS_[[AGRUP. VALOR. PTO.]:[AGRUP. VALOR. PTO.]]=$B90,IF(DATOS_[[Check Periodo Ref.]:[Check Periodo Ref.]]="Dentro",IF(DATOS_[[Check Equiparado]:[Check Equiparado]]="Sí",IF(DATOS!AZ$5="Sí",(1/DATOS_[[% anualiz]:[% anualiz]]),1)*IF(DATOS!AZ$4="Sí",1/DATOS_[[% normaliz]:[% normaliz]],1)*(DATOS_[Conc.Sal.22])))))))),
0)</f>
        <v>0</v>
      </c>
      <c r="AF92" s="101">
        <f t="array" ref="AF92">IFERROR(
(AVERAGE((IF(DATOS_[[Sexo]:[Sexo]]=$B92,IF(DATOS_[[AGRUP. VALOR. PTO.]:[AGRUP. VALOR. PTO.]]=$B90,IF(DATOS_[[Check Periodo Ref.]:[Check Periodo Ref.]]="Dentro",IF(DATOS_[[Check Equiparado]:[Check Equiparado]]="Sí",IF(DATOS!BA$5="Sí",(1/DATOS_[[% anualiz]:[% anualiz]]),1)*IF(DATOS!BA$4="Sí",1/DATOS_[[% normaliz]:[% normaliz]],1)*(DATOS_[Conc.Sal.23])))))))),
0)</f>
        <v>0</v>
      </c>
      <c r="AG92" s="101">
        <f t="array" ref="AG92">IFERROR(
(AVERAGE((IF(DATOS_[[Sexo]:[Sexo]]=$B92,IF(DATOS_[[AGRUP. VALOR. PTO.]:[AGRUP. VALOR. PTO.]]=$B90,IF(DATOS_[[Check Periodo Ref.]:[Check Periodo Ref.]]="Dentro",IF(DATOS_[[Check Equiparado]:[Check Equiparado]]="Sí",IF(DATOS!BB$5="Sí",(1/DATOS_[[% anualiz]:[% anualiz]]),1)*IF(DATOS!BB$4="Sí",1/DATOS_[[% normaliz]:[% normaliz]],1)*(DATOS_[Conc.Sal.24])))))))),
0)</f>
        <v>0</v>
      </c>
      <c r="AH92" s="101">
        <f t="array" ref="AH92">IFERROR(
(AVERAGE((IF(DATOS_[[Sexo]:[Sexo]]=$B92,IF(DATOS_[[AGRUP. VALOR. PTO.]:[AGRUP. VALOR. PTO.]]=$B90,IF(DATOS_[[Check Periodo Ref.]:[Check Periodo Ref.]]="Dentro",IF(DATOS_[[Check Equiparado]:[Check Equiparado]]="Sí",IF(DATOS!BC$5="Sí",(1/DATOS_[[% anualiz]:[% anualiz]]),1)*IF(DATOS!BC$4="Sí",1/DATOS_[[% normaliz]:[% normaliz]],1)*(DATOS_[Conc.Sal.25])))))))),
0)</f>
        <v>0</v>
      </c>
      <c r="AI92" s="101">
        <f t="array" ref="AI92">IFERROR(
(AVERAGE((IF(DATOS_[[Sexo]:[Sexo]]=$B92,IF(DATOS_[[AGRUP. VALOR. PTO.]:[AGRUP. VALOR. PTO.]]=$B90,IF(DATOS_[[Check Periodo Ref.]:[Check Periodo Ref.]]="Dentro",IF(DATOS_[[Check Equiparado]:[Check Equiparado]]="Sí",IF(DATOS!BD$5="Sí",(1/DATOS_[[% anualiz]:[% anualiz]]),1)*IF(DATOS!BD$4="Sí",1/DATOS_[[% normaliz]:[% normaliz]],1)*(DATOS_[Conc.Sal.26])))))))),
0)</f>
        <v>0</v>
      </c>
      <c r="AJ92" s="101">
        <f t="array" ref="AJ92">IFERROR(
(AVERAGE((IF(DATOS_[[Sexo]:[Sexo]]=$B92,IF(DATOS_[[AGRUP. VALOR. PTO.]:[AGRUP. VALOR. PTO.]]=$B90,IF(DATOS_[[Check Periodo Ref.]:[Check Periodo Ref.]]="Dentro",IF(DATOS_[[Check Equiparado]:[Check Equiparado]]="Sí",IF(DATOS!BE$5="Sí",(1/DATOS_[[% anualiz]:[% anualiz]]),1)*IF(DATOS!BE$4="Sí",1/DATOS_[[% normaliz]:[% normaliz]],1)*(DATOS_[Conc.Sal.27])))))))),
0)</f>
        <v>0</v>
      </c>
      <c r="AK92" s="101">
        <f t="array" ref="AK92">IFERROR(
(AVERAGE((IF(DATOS_[[Sexo]:[Sexo]]=$B92,IF(DATOS_[[AGRUP. VALOR. PTO.]:[AGRUP. VALOR. PTO.]]=$B90,IF(DATOS_[[Check Periodo Ref.]:[Check Periodo Ref.]]="Dentro",IF(DATOS_[[Check Equiparado]:[Check Equiparado]]="Sí",IF(DATOS!BF$5="Sí",(1/DATOS_[[% anualiz]:[% anualiz]]),1)*IF(DATOS!BF$4="Sí",1/DATOS_[[% normaliz]:[% normaliz]],1)*(DATOS_[Conc.Sal.28])))))))),
0)</f>
        <v>0</v>
      </c>
      <c r="AL92" s="101">
        <f t="array" ref="AL92">IFERROR(
(AVERAGE((IF(DATOS_[[Sexo]:[Sexo]]=$B92,IF(DATOS_[[AGRUP. VALOR. PTO.]:[AGRUP. VALOR. PTO.]]=$B90,IF(DATOS_[[Check Periodo Ref.]:[Check Periodo Ref.]]="Dentro",IF(DATOS_[[Check Equiparado]:[Check Equiparado]]="Sí",IF(DATOS!BG$5="Sí",(1/DATOS_[[% anualiz]:[% anualiz]]),1)*IF(DATOS!BG$4="Sí",1/DATOS_[[% normaliz]:[% normaliz]],1)*(DATOS_[Conc.Sal.29])))))))),
0)</f>
        <v>0</v>
      </c>
      <c r="AM92" s="101">
        <f t="array" ref="AM92">IFERROR(
(AVERAGE((IF(DATOS_[[Sexo]:[Sexo]]=$B92,IF(DATOS_[[AGRUP. VALOR. PTO.]:[AGRUP. VALOR. PTO.]]=$B90,IF(DATOS_[[Check Periodo Ref.]:[Check Periodo Ref.]]="Dentro",IF(DATOS_[[Check Equiparado]:[Check Equiparado]]="Sí",IF(DATOS!BH$5="Sí",(1/DATOS_[[% anualiz]:[% anualiz]]),1)*IF(DATOS!BH$4="Sí",1/DATOS_[[% normaliz]:[% normaliz]],1)*(DATOS_[Conc.Sal.30])))))))),
0)</f>
        <v>0</v>
      </c>
      <c r="AN92" s="102">
        <f t="array" ref="AN92">IFERROR(
AVERAGE(IF(DATOS_[Sexo]=$B92,IF(DATOS_[[AGRUP. VALOR. PTO.]:[AGRUP. VALOR. PTO.]]=$B90,IF(DATOS_[Check Equiparado]="Sí",IF(DATOS_[Check Periodo Ref.]="Dentro",DATOS_[Tot COMPL.SAL Eq],FALSE))))),
0)</f>
        <v>0</v>
      </c>
      <c r="AO92" s="103">
        <f t="array" ref="AO92">IFERROR(
AVERAGE(IF(DATOS_[Sexo]=$B92,IF(DATOS_[[AGRUP. VALOR. PTO.]:[AGRUP. VALOR. PTO.]]=$B90,IF(DATOS_[Check Equiparado]="Sí",IF(DATOS_[Check Periodo Ref.]="Dentro",DATOS_[TOTAL SALARIO Eq],FALSE))))),
0)</f>
        <v>0</v>
      </c>
      <c r="AP92" s="104">
        <f t="array" ref="AP92">IFERROR(
(AVERAGE((IF(DATOS_[[Sexo]:[Sexo]]=$B92,IF(DATOS_[[AGRUP. VALOR. PTO.]:[AGRUP. VALOR. PTO.]]=$B90,IF(DATOS_[[Check Periodo Ref.]:[Check Periodo Ref.]]="Dentro",IF(DATOS_[[Check Equiparado]:[Check Equiparado]]="Sí",IF(DATOS!BI$5="Sí",(1/DATOS_[[% anualiz]:[% anualiz]]),1)*IF(DATOS!BI$4="Sí",1/DATOS_[[% normaliz]:[% normaliz]],1)*(DATOS_[C.Extra.01])))))))),
0)</f>
        <v>0</v>
      </c>
      <c r="AQ92" s="104">
        <f t="array" ref="AQ92">IFERROR(
(AVERAGE((IF(DATOS_[[Sexo]:[Sexo]]=$B92,IF(DATOS_[[AGRUP. VALOR. PTO.]:[AGRUP. VALOR. PTO.]]=$B90,IF(DATOS_[[Check Periodo Ref.]:[Check Periodo Ref.]]="Dentro",IF(DATOS_[[Check Equiparado]:[Check Equiparado]]="Sí",IF(DATOS!BJ$5="Sí",(1/DATOS_[[% anualiz]:[% anualiz]]),1)*IF(DATOS!BJ$4="Sí",1/DATOS_[[% normaliz]:[% normaliz]],1)*(DATOS_[C.Extra.02])))))))),
0)</f>
        <v>0</v>
      </c>
      <c r="AR92" s="104">
        <f t="array" ref="AR92">IFERROR(
(AVERAGE((IF(DATOS_[[Sexo]:[Sexo]]=$B92,IF(DATOS_[[AGRUP. VALOR. PTO.]:[AGRUP. VALOR. PTO.]]=$B90,IF(DATOS_[[Check Periodo Ref.]:[Check Periodo Ref.]]="Dentro",IF(DATOS_[[Check Equiparado]:[Check Equiparado]]="Sí",IF(DATOS!BK$5="Sí",(1/DATOS_[[% anualiz]:[% anualiz]]),1)*IF(DATOS!BK$4="Sí",1/DATOS_[[% normaliz]:[% normaliz]],1)*(DATOS_[C.Extra.03])))))))),
0)</f>
        <v>0</v>
      </c>
      <c r="AS92" s="104">
        <f t="array" ref="AS92">IFERROR(
(AVERAGE((IF(DATOS_[[Sexo]:[Sexo]]=$B92,IF(DATOS_[[AGRUP. VALOR. PTO.]:[AGRUP. VALOR. PTO.]]=$B90,IF(DATOS_[[Check Periodo Ref.]:[Check Periodo Ref.]]="Dentro",IF(DATOS_[[Check Equiparado]:[Check Equiparado]]="Sí",IF(DATOS!BL$5="Sí",(1/DATOS_[[% anualiz]:[% anualiz]]),1)*IF(DATOS!BL$4="Sí",1/DATOS_[[% normaliz]:[% normaliz]],1)*(DATOS_[C.Extra.04])))))))),
0)</f>
        <v>0</v>
      </c>
      <c r="AT92" s="104">
        <f t="array" ref="AT92">IFERROR(
(AVERAGE((IF(DATOS_[[Sexo]:[Sexo]]=$B92,IF(DATOS_[[AGRUP. VALOR. PTO.]:[AGRUP. VALOR. PTO.]]=$B90,IF(DATOS_[[Check Periodo Ref.]:[Check Periodo Ref.]]="Dentro",IF(DATOS_[[Check Equiparado]:[Check Equiparado]]="Sí",IF(DATOS!BM$5="Sí",(1/DATOS_[[% anualiz]:[% anualiz]]),1)*IF(DATOS!BM$4="Sí",1/DATOS_[[% normaliz]:[% normaliz]],1)*(DATOS_[C.Extra.05])))))))),
0)</f>
        <v>0</v>
      </c>
      <c r="AU92" s="105">
        <f t="array" ref="AU92">IFERROR(
AVERAGE(IF(DATOS_[Sexo]=$B92,IF(DATOS_[[AGRUP. VALOR. PTO.]:[AGRUP. VALOR. PTO.]]=$B90,IF(DATOS_[Check Equiparado]="Sí",IF(DATOS_[Check Periodo Ref.]="Dentro",DATOS_[Tot Extrasalarial Eq],FALSE))))),
0)</f>
        <v>0</v>
      </c>
      <c r="AV92" s="106">
        <f t="array" ref="AV92">IFERROR(
AVERAGE(IF(DATOS_[Sexo]=$B92,IF(DATOS_[[AGRUP. VALOR. PTO.]:[AGRUP. VALOR. PTO.]]=$B90,IF(DATOS_[Check Equiparado]="Sí",IF(DATOS_[Check Periodo Ref.]="Dentro",DATOS_[TOTAL Retrib Eq],FALSE))))),
0)</f>
        <v>0</v>
      </c>
    </row>
    <row r="93" spans="1:48" ht="17.25" thickBot="1" x14ac:dyDescent="0.35">
      <c r="A93" s="53" t="str">
        <f t="shared" ref="A93" si="107">+A94</f>
        <v>[ocultar]</v>
      </c>
      <c r="B93" s="62" t="s">
        <v>286</v>
      </c>
      <c r="C93" s="99"/>
      <c r="D93" s="63"/>
      <c r="E93" s="63"/>
      <c r="F93" s="63"/>
      <c r="G93" s="63"/>
      <c r="H93" s="63"/>
      <c r="I93" s="129" t="str">
        <f t="shared" ref="I93:AV93" si="108">IFERROR((I94-I95)/I94,"")</f>
        <v/>
      </c>
      <c r="J93" s="130" t="str">
        <f t="shared" si="108"/>
        <v/>
      </c>
      <c r="K93" s="131" t="str">
        <f t="shared" si="108"/>
        <v/>
      </c>
      <c r="L93" s="131" t="str">
        <f t="shared" si="108"/>
        <v/>
      </c>
      <c r="M93" s="131" t="str">
        <f t="shared" si="108"/>
        <v/>
      </c>
      <c r="N93" s="132" t="str">
        <f t="shared" si="108"/>
        <v/>
      </c>
      <c r="O93" s="133" t="str">
        <f t="shared" si="108"/>
        <v/>
      </c>
      <c r="P93" s="133" t="str">
        <f t="shared" si="108"/>
        <v/>
      </c>
      <c r="Q93" s="133" t="str">
        <f t="shared" si="108"/>
        <v/>
      </c>
      <c r="R93" s="133" t="str">
        <f t="shared" si="108"/>
        <v/>
      </c>
      <c r="S93" s="133" t="str">
        <f t="shared" si="108"/>
        <v/>
      </c>
      <c r="T93" s="133" t="str">
        <f t="shared" si="108"/>
        <v/>
      </c>
      <c r="U93" s="133" t="str">
        <f t="shared" si="108"/>
        <v/>
      </c>
      <c r="V93" s="133" t="str">
        <f t="shared" si="108"/>
        <v/>
      </c>
      <c r="W93" s="133" t="str">
        <f t="shared" si="108"/>
        <v/>
      </c>
      <c r="X93" s="133" t="str">
        <f t="shared" si="108"/>
        <v/>
      </c>
      <c r="Y93" s="133" t="str">
        <f t="shared" si="108"/>
        <v/>
      </c>
      <c r="Z93" s="132" t="str">
        <f t="shared" si="108"/>
        <v/>
      </c>
      <c r="AA93" s="132" t="str">
        <f t="shared" si="108"/>
        <v/>
      </c>
      <c r="AB93" s="132" t="str">
        <f t="shared" si="108"/>
        <v/>
      </c>
      <c r="AC93" s="132" t="str">
        <f t="shared" si="108"/>
        <v/>
      </c>
      <c r="AD93" s="132" t="str">
        <f t="shared" si="108"/>
        <v/>
      </c>
      <c r="AE93" s="132" t="str">
        <f t="shared" si="108"/>
        <v/>
      </c>
      <c r="AF93" s="132" t="str">
        <f t="shared" si="108"/>
        <v/>
      </c>
      <c r="AG93" s="132" t="str">
        <f t="shared" si="108"/>
        <v/>
      </c>
      <c r="AH93" s="132" t="str">
        <f t="shared" si="108"/>
        <v/>
      </c>
      <c r="AI93" s="132" t="str">
        <f t="shared" si="108"/>
        <v/>
      </c>
      <c r="AJ93" s="132" t="str">
        <f t="shared" si="108"/>
        <v/>
      </c>
      <c r="AK93" s="132" t="str">
        <f t="shared" si="108"/>
        <v/>
      </c>
      <c r="AL93" s="132" t="str">
        <f t="shared" si="108"/>
        <v/>
      </c>
      <c r="AM93" s="132" t="str">
        <f t="shared" si="108"/>
        <v/>
      </c>
      <c r="AN93" s="134" t="str">
        <f t="shared" si="108"/>
        <v/>
      </c>
      <c r="AO93" s="138" t="str">
        <f t="shared" si="108"/>
        <v/>
      </c>
      <c r="AP93" s="135" t="str">
        <f t="shared" si="108"/>
        <v/>
      </c>
      <c r="AQ93" s="135" t="str">
        <f t="shared" si="108"/>
        <v/>
      </c>
      <c r="AR93" s="135" t="str">
        <f t="shared" si="108"/>
        <v/>
      </c>
      <c r="AS93" s="135" t="str">
        <f t="shared" si="108"/>
        <v/>
      </c>
      <c r="AT93" s="135" t="str">
        <f t="shared" si="108"/>
        <v/>
      </c>
      <c r="AU93" s="136" t="str">
        <f t="shared" si="108"/>
        <v/>
      </c>
      <c r="AV93" s="137" t="str">
        <f t="shared" si="108"/>
        <v/>
      </c>
    </row>
    <row r="94" spans="1:48" x14ac:dyDescent="0.3">
      <c r="A94" s="53" t="str">
        <f t="shared" ref="A94" si="109">+IF(C94+C95=0,"[ocultar]","")</f>
        <v>[ocultar]</v>
      </c>
      <c r="B94" s="57" t="s">
        <v>162</v>
      </c>
      <c r="C94" s="56">
        <f t="array" ref="C94">SUM(IF($B94=DATOS_[Sexo],
IF($B93=DATOS_[AGRUP. VALOR. PTO.],
IF("Dentro"=DATOS_[Check Periodo Ref.],
1/(COUNTIFS(DATOS_[Sexo],$B94,DATOS_[AGRUP. VALOR. PTO.],$B93,DATOS_[Check Periodo Ref.],"Dentro",DATOS_[id],DATOS_[id]))))))</f>
        <v>0</v>
      </c>
      <c r="D94" s="58">
        <f>COUNTIFS(DATOS_[AGRUP. VALOR. PTO.],$B93,DATOS_[Sexo],$B94,DATOS_[Check Periodo Ref.],"Dentro")</f>
        <v>0</v>
      </c>
      <c r="E94" s="58">
        <f>COUNTIFS(DATOS_[AGRUP. VALOR. PTO.],$B93,DATOS_[Sexo],$B94,DATOS_[Check Periodo Ref.],"Dentro",DATOS_[Check Nº SC Norm],"Sí")</f>
        <v>0</v>
      </c>
      <c r="F94" s="58">
        <f>COUNTIFS(DATOS_[AGRUP. VALOR. PTO.],$B93,DATOS_[Sexo],$B94,DATOS_[Check Periodo Ref.],"Dentro",DATOS_[Check Nº SC Anualiz],"Sí")</f>
        <v>0</v>
      </c>
      <c r="G94" s="58">
        <f>COUNTIFS(DATOS_[AGRUP. VALOR. PTO.],$B93,DATOS_[Sexo],$B94,DATOS_[Check Periodo Ref.],"Dentro",DATOS_[Check Nº SC Norm y Anualiz],"Sí")</f>
        <v>0</v>
      </c>
      <c r="H94" s="58">
        <f>COUNTIFS(DATOS_[AGRUP. VALOR. PTO.],$B93,DATOS_[Sexo],$B94,DATOS_[Check Periodo Ref.],"Dentro",DATOS_[Check Equiparación],"Sí")</f>
        <v>0</v>
      </c>
      <c r="I94" s="100">
        <f t="array" ref="I94">IFERROR(
AVERAGE(IF(DATOS_[Sexo]=$B94,IF(DATOS_[[AGRUP. VALOR. PTO.]:[AGRUP. VALOR. PTO.]]=$B93,IF(DATOS_[Check Equiparado]="Sí",IF(DATOS_[Check Periodo Ref.]="Dentro",DATOS_[SALARIO BASE Eq],FALSE))))),
0)</f>
        <v>0</v>
      </c>
      <c r="J94" s="101">
        <f t="array" ref="J94">IFERROR(
(AVERAGE((IF(DATOS_[[Sexo]:[Sexo]]=$B94,IF(DATOS_[[AGRUP. VALOR. PTO.]:[AGRUP. VALOR. PTO.]]=$B93,IF(DATOS_[[Check Periodo Ref.]:[Check Periodo Ref.]]="Dentro",IF(DATOS_[[Check Equiparado]:[Check Equiparado]]="Sí",IF(DATOS!AE$5="Sí",(1/DATOS_[[% anualiz]:[% anualiz]]),1)*IF(DATOS!AE$4="Sí",1/DATOS_[[% normaliz]:[% normaliz]],1)*(DATOS_[Conc.Sal.01])))))))),
0)</f>
        <v>0</v>
      </c>
      <c r="K94" s="101">
        <f t="array" ref="K94">IFERROR(
(AVERAGE((IF(DATOS_[[Sexo]:[Sexo]]=$B94,IF(DATOS_[[AGRUP. VALOR. PTO.]:[AGRUP. VALOR. PTO.]]=$B93,IF(DATOS_[[Check Periodo Ref.]:[Check Periodo Ref.]]="Dentro",IF(DATOS_[[Check Equiparado]:[Check Equiparado]]="Sí",IF(DATOS!AF$5="Sí",(1/DATOS_[[% anualiz]:[% anualiz]]),1)*IF(DATOS!AF$4="Sí",1/DATOS_[[% normaliz]:[% normaliz]],1)*(DATOS_[Conc.Sal.02])))))))),
0)</f>
        <v>0</v>
      </c>
      <c r="L94" s="101">
        <f t="array" ref="L94">IFERROR(
(AVERAGE((IF(DATOS_[[Sexo]:[Sexo]]=$B94,IF(DATOS_[[AGRUP. VALOR. PTO.]:[AGRUP. VALOR. PTO.]]=$B93,IF(DATOS_[[Check Periodo Ref.]:[Check Periodo Ref.]]="Dentro",IF(DATOS_[[Check Equiparado]:[Check Equiparado]]="Sí",IF(DATOS!AG$5="Sí",(1/DATOS_[[% anualiz]:[% anualiz]]),1)*IF(DATOS!AG$4="Sí",1/DATOS_[[% normaliz]:[% normaliz]],1)*(DATOS_[Conc.Sal.03])))))))),
0)</f>
        <v>0</v>
      </c>
      <c r="M94" s="101">
        <f t="array" ref="M94">IFERROR(
(AVERAGE((IF(DATOS_[[Sexo]:[Sexo]]=$B94,IF(DATOS_[[AGRUP. VALOR. PTO.]:[AGRUP. VALOR. PTO.]]=$B93,IF(DATOS_[[Check Periodo Ref.]:[Check Periodo Ref.]]="Dentro",IF(DATOS_[[Check Equiparado]:[Check Equiparado]]="Sí",IF(DATOS!AH$5="Sí",(1/DATOS_[[% anualiz]:[% anualiz]]),1)*IF(DATOS!AH$4="Sí",1/DATOS_[[% normaliz]:[% normaliz]],1)*(DATOS_[Conc.Sal.04])))))))),
0)</f>
        <v>0</v>
      </c>
      <c r="N94" s="101">
        <f t="array" ref="N94">IFERROR(
(AVERAGE((IF(DATOS_[[Sexo]:[Sexo]]=$B94,IF(DATOS_[[AGRUP. VALOR. PTO.]:[AGRUP. VALOR. PTO.]]=$B93,IF(DATOS_[[Check Periodo Ref.]:[Check Periodo Ref.]]="Dentro",IF(DATOS_[[Check Equiparado]:[Check Equiparado]]="Sí",IF(DATOS!AI$5="Sí",(1/DATOS_[[% anualiz]:[% anualiz]]),1)*IF(DATOS!AI$4="Sí",1/DATOS_[[% normaliz]:[% normaliz]],1)*(DATOS_[Conc.Sal.05])))))))),
0)</f>
        <v>0</v>
      </c>
      <c r="O94" s="101">
        <f t="array" ref="O94">IFERROR(
(AVERAGE((IF(DATOS_[[Sexo]:[Sexo]]=$B94,IF(DATOS_[[AGRUP. VALOR. PTO.]:[AGRUP. VALOR. PTO.]]=$B93,IF(DATOS_[[Check Periodo Ref.]:[Check Periodo Ref.]]="Dentro",IF(DATOS_[[Check Equiparado]:[Check Equiparado]]="Sí",IF(DATOS!AJ$5="Sí",(1/DATOS_[[% anualiz]:[% anualiz]]),1)*IF(DATOS!AJ$4="Sí",1/DATOS_[[% normaliz]:[% normaliz]],1)*(DATOS_[Conc.Sal.06])))))))),
0)</f>
        <v>0</v>
      </c>
      <c r="P94" s="101">
        <f t="array" ref="P94">IFERROR(
(AVERAGE((IF(DATOS_[[Sexo]:[Sexo]]=$B94,IF(DATOS_[[AGRUP. VALOR. PTO.]:[AGRUP. VALOR. PTO.]]=$B93,IF(DATOS_[[Check Periodo Ref.]:[Check Periodo Ref.]]="Dentro",IF(DATOS_[[Check Equiparado]:[Check Equiparado]]="Sí",IF(DATOS!AK$5="Sí",(1/DATOS_[[% anualiz]:[% anualiz]]),1)*IF(DATOS!AK$4="Sí",1/DATOS_[[% normaliz]:[% normaliz]],1)*(DATOS_[Conc.Sal.07])))))))),
0)</f>
        <v>0</v>
      </c>
      <c r="Q94" s="101">
        <f t="array" ref="Q94">IFERROR(
(AVERAGE((IF(DATOS_[[Sexo]:[Sexo]]=$B94,IF(DATOS_[[AGRUP. VALOR. PTO.]:[AGRUP. VALOR. PTO.]]=$B93,IF(DATOS_[[Check Periodo Ref.]:[Check Periodo Ref.]]="Dentro",IF(DATOS_[[Check Equiparado]:[Check Equiparado]]="Sí",IF(DATOS!AL$5="Sí",(1/DATOS_[[% anualiz]:[% anualiz]]),1)*IF(DATOS!AL$4="Sí",1/DATOS_[[% normaliz]:[% normaliz]],1)*(DATOS_[Conc.Sal.08])))))))),
0)</f>
        <v>0</v>
      </c>
      <c r="R94" s="101">
        <f t="array" ref="R94">IFERROR(
(AVERAGE((IF(DATOS_[[Sexo]:[Sexo]]=$B94,IF(DATOS_[[AGRUP. VALOR. PTO.]:[AGRUP. VALOR. PTO.]]=$B93,IF(DATOS_[[Check Periodo Ref.]:[Check Periodo Ref.]]="Dentro",IF(DATOS_[[Check Equiparado]:[Check Equiparado]]="Sí",IF(DATOS!AM$5="Sí",(1/DATOS_[[% anualiz]:[% anualiz]]),1)*IF(DATOS!AM$4="Sí",1/DATOS_[[% normaliz]:[% normaliz]],1)*(DATOS_[Conc.Sal.09])))))))),
0)</f>
        <v>0</v>
      </c>
      <c r="S94" s="101">
        <f t="array" ref="S94">IFERROR(
(AVERAGE((IF(DATOS_[[Sexo]:[Sexo]]=$B94,IF(DATOS_[[AGRUP. VALOR. PTO.]:[AGRUP. VALOR. PTO.]]=$B93,IF(DATOS_[[Check Periodo Ref.]:[Check Periodo Ref.]]="Dentro",IF(DATOS_[[Check Equiparado]:[Check Equiparado]]="Sí",IF(DATOS!AN$5="Sí",(1/DATOS_[[% anualiz]:[% anualiz]]),1)*IF(DATOS!AN$4="Sí",1/DATOS_[[% normaliz]:[% normaliz]],1)*(DATOS_[Conc.Sal.10])))))))),
0)</f>
        <v>0</v>
      </c>
      <c r="T94" s="101">
        <f t="array" ref="T94">IFERROR(
(AVERAGE((IF(DATOS_[[Sexo]:[Sexo]]=$B94,IF(DATOS_[[AGRUP. VALOR. PTO.]:[AGRUP. VALOR. PTO.]]=$B93,IF(DATOS_[[Check Periodo Ref.]:[Check Periodo Ref.]]="Dentro",IF(DATOS_[[Check Equiparado]:[Check Equiparado]]="Sí",IF(DATOS!AO$5="Sí",(1/DATOS_[[% anualiz]:[% anualiz]]),1)*IF(DATOS!AO$4="Sí",1/DATOS_[[% normaliz]:[% normaliz]],1)*(DATOS_[Conc.Sal.11])))))))),
0)</f>
        <v>0</v>
      </c>
      <c r="U94" s="101">
        <f t="array" ref="U94">IFERROR(
(AVERAGE((IF(DATOS_[[Sexo]:[Sexo]]=$B94,IF(DATOS_[[AGRUP. VALOR. PTO.]:[AGRUP. VALOR. PTO.]]=$B93,IF(DATOS_[[Check Periodo Ref.]:[Check Periodo Ref.]]="Dentro",IF(DATOS_[[Check Equiparado]:[Check Equiparado]]="Sí",IF(DATOS!AP$5="Sí",(1/DATOS_[[% anualiz]:[% anualiz]]),1)*IF(DATOS!AP$4="Sí",1/DATOS_[[% normaliz]:[% normaliz]],1)*(DATOS_[Conc.Sal.12])))))))),
0)</f>
        <v>0</v>
      </c>
      <c r="V94" s="101">
        <f t="array" ref="V94">IFERROR(
(AVERAGE((IF(DATOS_[[Sexo]:[Sexo]]=$B94,IF(DATOS_[[AGRUP. VALOR. PTO.]:[AGRUP. VALOR. PTO.]]=$B93,IF(DATOS_[[Check Periodo Ref.]:[Check Periodo Ref.]]="Dentro",IF(DATOS_[[Check Equiparado]:[Check Equiparado]]="Sí",IF(DATOS!AQ$5="Sí",(1/DATOS_[[% anualiz]:[% anualiz]]),1)*IF(DATOS!AQ$4="Sí",1/DATOS_[[% normaliz]:[% normaliz]],1)*(DATOS_[Conc.Sal.13])))))))),
0)</f>
        <v>0</v>
      </c>
      <c r="W94" s="101">
        <f t="array" ref="W94">IFERROR(
(AVERAGE((IF(DATOS_[[Sexo]:[Sexo]]=$B94,IF(DATOS_[[AGRUP. VALOR. PTO.]:[AGRUP. VALOR. PTO.]]=$B93,IF(DATOS_[[Check Periodo Ref.]:[Check Periodo Ref.]]="Dentro",IF(DATOS_[[Check Equiparado]:[Check Equiparado]]="Sí",IF(DATOS!AR$5="Sí",(1/DATOS_[[% anualiz]:[% anualiz]]),1)*IF(DATOS!AR$4="Sí",1/DATOS_[[% normaliz]:[% normaliz]],1)*(DATOS_[Conc.Sal.14])))))))),
0)</f>
        <v>0</v>
      </c>
      <c r="X94" s="101">
        <f t="array" ref="X94">IFERROR(
(AVERAGE((IF(DATOS_[[Sexo]:[Sexo]]=$B94,IF(DATOS_[[AGRUP. VALOR. PTO.]:[AGRUP. VALOR. PTO.]]=$B93,IF(DATOS_[[Check Periodo Ref.]:[Check Periodo Ref.]]="Dentro",IF(DATOS_[[Check Equiparado]:[Check Equiparado]]="Sí",IF(DATOS!AS$5="Sí",(1/DATOS_[[% anualiz]:[% anualiz]]),1)*IF(DATOS!AS$4="Sí",1/DATOS_[[% normaliz]:[% normaliz]],1)*(DATOS_[Conc.Sal.15])))))))),
0)</f>
        <v>0</v>
      </c>
      <c r="Y94" s="101">
        <f t="array" ref="Y94">IFERROR(
(AVERAGE((IF(DATOS_[[Sexo]:[Sexo]]=$B94,IF(DATOS_[[AGRUP. VALOR. PTO.]:[AGRUP. VALOR. PTO.]]=$B93,IF(DATOS_[[Check Periodo Ref.]:[Check Periodo Ref.]]="Dentro",IF(DATOS_[[Check Equiparado]:[Check Equiparado]]="Sí",IF(DATOS!AT$5="Sí",(1/DATOS_[[% anualiz]:[% anualiz]]),1)*IF(DATOS!AT$4="Sí",1/DATOS_[[% normaliz]:[% normaliz]],1)*(DATOS_[Conc.Sal.16])))))))),
0)</f>
        <v>0</v>
      </c>
      <c r="Z94" s="101">
        <f t="array" ref="Z94">IFERROR(
(AVERAGE((IF(DATOS_[[Sexo]:[Sexo]]=$B94,IF(DATOS_[[AGRUP. VALOR. PTO.]:[AGRUP. VALOR. PTO.]]=$B93,IF(DATOS_[[Check Periodo Ref.]:[Check Periodo Ref.]]="Dentro",IF(DATOS_[[Check Equiparado]:[Check Equiparado]]="Sí",IF(DATOS!AU$5="Sí",(1/DATOS_[[% anualiz]:[% anualiz]]),1)*IF(DATOS!AU$4="Sí",1/DATOS_[[% normaliz]:[% normaliz]],1)*(DATOS_[Conc.Sal.17])))))))),
0)</f>
        <v>0</v>
      </c>
      <c r="AA94" s="101">
        <f t="array" ref="AA94">IFERROR(
(AVERAGE((IF(DATOS_[[Sexo]:[Sexo]]=$B94,IF(DATOS_[[AGRUP. VALOR. PTO.]:[AGRUP. VALOR. PTO.]]=$B93,IF(DATOS_[[Check Periodo Ref.]:[Check Periodo Ref.]]="Dentro",IF(DATOS_[[Check Equiparado]:[Check Equiparado]]="Sí",IF(DATOS!AV$5="Sí",(1/DATOS_[[% anualiz]:[% anualiz]]),1)*IF(DATOS!AV$4="Sí",1/DATOS_[[% normaliz]:[% normaliz]],1)*(DATOS_[Conc.Sal.18])))))))),
0)</f>
        <v>0</v>
      </c>
      <c r="AB94" s="101">
        <f t="array" ref="AB94">IFERROR(
(AVERAGE((IF(DATOS_[[Sexo]:[Sexo]]=$B94,IF(DATOS_[[AGRUP. VALOR. PTO.]:[AGRUP. VALOR. PTO.]]=$B93,IF(DATOS_[[Check Periodo Ref.]:[Check Periodo Ref.]]="Dentro",IF(DATOS_[[Check Equiparado]:[Check Equiparado]]="Sí",IF(DATOS!AW$5="Sí",(1/DATOS_[[% anualiz]:[% anualiz]]),1)*IF(DATOS!AW$4="Sí",1/DATOS_[[% normaliz]:[% normaliz]],1)*(DATOS_[Conc.Sal.19])))))))),
0)</f>
        <v>0</v>
      </c>
      <c r="AC94" s="101">
        <f t="array" ref="AC94">IFERROR(
(AVERAGE((IF(DATOS_[[Sexo]:[Sexo]]=$B94,IF(DATOS_[[AGRUP. VALOR. PTO.]:[AGRUP. VALOR. PTO.]]=$B93,IF(DATOS_[[Check Periodo Ref.]:[Check Periodo Ref.]]="Dentro",IF(DATOS_[[Check Equiparado]:[Check Equiparado]]="Sí",IF(DATOS!AX$5="Sí",(1/DATOS_[[% anualiz]:[% anualiz]]),1)*IF(DATOS!AX$4="Sí",1/DATOS_[[% normaliz]:[% normaliz]],1)*(DATOS_[Conc.Sal.20])))))))),
0)</f>
        <v>0</v>
      </c>
      <c r="AD94" s="101">
        <f t="array" ref="AD94">IFERROR(
(AVERAGE((IF(DATOS_[[Sexo]:[Sexo]]=$B94,IF(DATOS_[[AGRUP. VALOR. PTO.]:[AGRUP. VALOR. PTO.]]=$B93,IF(DATOS_[[Check Periodo Ref.]:[Check Periodo Ref.]]="Dentro",IF(DATOS_[[Check Equiparado]:[Check Equiparado]]="Sí",IF(DATOS!AY$5="Sí",(1/DATOS_[[% anualiz]:[% anualiz]]),1)*IF(DATOS!AY$4="Sí",1/DATOS_[[% normaliz]:[% normaliz]],1)*(DATOS_[Conc.Sal.21])))))))),
0)</f>
        <v>0</v>
      </c>
      <c r="AE94" s="101">
        <f t="array" ref="AE94">IFERROR(
(AVERAGE((IF(DATOS_[[Sexo]:[Sexo]]=$B94,IF(DATOS_[[AGRUP. VALOR. PTO.]:[AGRUP. VALOR. PTO.]]=$B93,IF(DATOS_[[Check Periodo Ref.]:[Check Periodo Ref.]]="Dentro",IF(DATOS_[[Check Equiparado]:[Check Equiparado]]="Sí",IF(DATOS!AZ$5="Sí",(1/DATOS_[[% anualiz]:[% anualiz]]),1)*IF(DATOS!AZ$4="Sí",1/DATOS_[[% normaliz]:[% normaliz]],1)*(DATOS_[Conc.Sal.22])))))))),
0)</f>
        <v>0</v>
      </c>
      <c r="AF94" s="101">
        <f t="array" ref="AF94">IFERROR(
(AVERAGE((IF(DATOS_[[Sexo]:[Sexo]]=$B94,IF(DATOS_[[AGRUP. VALOR. PTO.]:[AGRUP. VALOR. PTO.]]=$B93,IF(DATOS_[[Check Periodo Ref.]:[Check Periodo Ref.]]="Dentro",IF(DATOS_[[Check Equiparado]:[Check Equiparado]]="Sí",IF(DATOS!BA$5="Sí",(1/DATOS_[[% anualiz]:[% anualiz]]),1)*IF(DATOS!BA$4="Sí",1/DATOS_[[% normaliz]:[% normaliz]],1)*(DATOS_[Conc.Sal.23])))))))),
0)</f>
        <v>0</v>
      </c>
      <c r="AG94" s="101">
        <f t="array" ref="AG94">IFERROR(
(AVERAGE((IF(DATOS_[[Sexo]:[Sexo]]=$B94,IF(DATOS_[[AGRUP. VALOR. PTO.]:[AGRUP. VALOR. PTO.]]=$B93,IF(DATOS_[[Check Periodo Ref.]:[Check Periodo Ref.]]="Dentro",IF(DATOS_[[Check Equiparado]:[Check Equiparado]]="Sí",IF(DATOS!BB$5="Sí",(1/DATOS_[[% anualiz]:[% anualiz]]),1)*IF(DATOS!BB$4="Sí",1/DATOS_[[% normaliz]:[% normaliz]],1)*(DATOS_[Conc.Sal.24])))))))),
0)</f>
        <v>0</v>
      </c>
      <c r="AH94" s="101">
        <f t="array" ref="AH94">IFERROR(
(AVERAGE((IF(DATOS_[[Sexo]:[Sexo]]=$B94,IF(DATOS_[[AGRUP. VALOR. PTO.]:[AGRUP. VALOR. PTO.]]=$B93,IF(DATOS_[[Check Periodo Ref.]:[Check Periodo Ref.]]="Dentro",IF(DATOS_[[Check Equiparado]:[Check Equiparado]]="Sí",IF(DATOS!BC$5="Sí",(1/DATOS_[[% anualiz]:[% anualiz]]),1)*IF(DATOS!BC$4="Sí",1/DATOS_[[% normaliz]:[% normaliz]],1)*(DATOS_[Conc.Sal.25])))))))),
0)</f>
        <v>0</v>
      </c>
      <c r="AI94" s="101">
        <f t="array" ref="AI94">IFERROR(
(AVERAGE((IF(DATOS_[[Sexo]:[Sexo]]=$B94,IF(DATOS_[[AGRUP. VALOR. PTO.]:[AGRUP. VALOR. PTO.]]=$B93,IF(DATOS_[[Check Periodo Ref.]:[Check Periodo Ref.]]="Dentro",IF(DATOS_[[Check Equiparado]:[Check Equiparado]]="Sí",IF(DATOS!BD$5="Sí",(1/DATOS_[[% anualiz]:[% anualiz]]),1)*IF(DATOS!BD$4="Sí",1/DATOS_[[% normaliz]:[% normaliz]],1)*(DATOS_[Conc.Sal.26])))))))),
0)</f>
        <v>0</v>
      </c>
      <c r="AJ94" s="101">
        <f t="array" ref="AJ94">IFERROR(
(AVERAGE((IF(DATOS_[[Sexo]:[Sexo]]=$B94,IF(DATOS_[[AGRUP. VALOR. PTO.]:[AGRUP. VALOR. PTO.]]=$B93,IF(DATOS_[[Check Periodo Ref.]:[Check Periodo Ref.]]="Dentro",IF(DATOS_[[Check Equiparado]:[Check Equiparado]]="Sí",IF(DATOS!BE$5="Sí",(1/DATOS_[[% anualiz]:[% anualiz]]),1)*IF(DATOS!BE$4="Sí",1/DATOS_[[% normaliz]:[% normaliz]],1)*(DATOS_[Conc.Sal.27])))))))),
0)</f>
        <v>0</v>
      </c>
      <c r="AK94" s="101">
        <f t="array" ref="AK94">IFERROR(
(AVERAGE((IF(DATOS_[[Sexo]:[Sexo]]=$B94,IF(DATOS_[[AGRUP. VALOR. PTO.]:[AGRUP. VALOR. PTO.]]=$B93,IF(DATOS_[[Check Periodo Ref.]:[Check Periodo Ref.]]="Dentro",IF(DATOS_[[Check Equiparado]:[Check Equiparado]]="Sí",IF(DATOS!BF$5="Sí",(1/DATOS_[[% anualiz]:[% anualiz]]),1)*IF(DATOS!BF$4="Sí",1/DATOS_[[% normaliz]:[% normaliz]],1)*(DATOS_[Conc.Sal.28])))))))),
0)</f>
        <v>0</v>
      </c>
      <c r="AL94" s="101">
        <f t="array" ref="AL94">IFERROR(
(AVERAGE((IF(DATOS_[[Sexo]:[Sexo]]=$B94,IF(DATOS_[[AGRUP. VALOR. PTO.]:[AGRUP. VALOR. PTO.]]=$B93,IF(DATOS_[[Check Periodo Ref.]:[Check Periodo Ref.]]="Dentro",IF(DATOS_[[Check Equiparado]:[Check Equiparado]]="Sí",IF(DATOS!BG$5="Sí",(1/DATOS_[[% anualiz]:[% anualiz]]),1)*IF(DATOS!BG$4="Sí",1/DATOS_[[% normaliz]:[% normaliz]],1)*(DATOS_[Conc.Sal.29])))))))),
0)</f>
        <v>0</v>
      </c>
      <c r="AM94" s="101">
        <f t="array" ref="AM94">IFERROR(
(AVERAGE((IF(DATOS_[[Sexo]:[Sexo]]=$B94,IF(DATOS_[[AGRUP. VALOR. PTO.]:[AGRUP. VALOR. PTO.]]=$B93,IF(DATOS_[[Check Periodo Ref.]:[Check Periodo Ref.]]="Dentro",IF(DATOS_[[Check Equiparado]:[Check Equiparado]]="Sí",IF(DATOS!BH$5="Sí",(1/DATOS_[[% anualiz]:[% anualiz]]),1)*IF(DATOS!BH$4="Sí",1/DATOS_[[% normaliz]:[% normaliz]],1)*(DATOS_[Conc.Sal.30])))))))),
0)</f>
        <v>0</v>
      </c>
      <c r="AN94" s="102">
        <f t="array" ref="AN94">IFERROR(
AVERAGE(IF(DATOS_[Sexo]=$B94,IF(DATOS_[[AGRUP. VALOR. PTO.]:[AGRUP. VALOR. PTO.]]=$B93,IF(DATOS_[Check Equiparado]="Sí",IF(DATOS_[Check Periodo Ref.]="Dentro",DATOS_[Tot COMPL.SAL Eq],FALSE))))),
0)</f>
        <v>0</v>
      </c>
      <c r="AO94" s="103">
        <f t="array" ref="AO94">IFERROR(
AVERAGE(IF(DATOS_[Sexo]=$B94,IF(DATOS_[[AGRUP. VALOR. PTO.]:[AGRUP. VALOR. PTO.]]=$B93,IF(DATOS_[Check Equiparado]="Sí",IF(DATOS_[Check Periodo Ref.]="Dentro",DATOS_[TOTAL SALARIO Eq],FALSE))))),
0)</f>
        <v>0</v>
      </c>
      <c r="AP94" s="104">
        <f t="array" ref="AP94">IFERROR(
(AVERAGE((IF(DATOS_[[Sexo]:[Sexo]]=$B94,IF(DATOS_[[AGRUP. VALOR. PTO.]:[AGRUP. VALOR. PTO.]]=$B93,IF(DATOS_[[Check Periodo Ref.]:[Check Periodo Ref.]]="Dentro",IF(DATOS_[[Check Equiparado]:[Check Equiparado]]="Sí",IF(DATOS!BI$5="Sí",(1/DATOS_[[% anualiz]:[% anualiz]]),1)*IF(DATOS!BI$4="Sí",1/DATOS_[[% normaliz]:[% normaliz]],1)*(DATOS_[C.Extra.01])))))))),
0)</f>
        <v>0</v>
      </c>
      <c r="AQ94" s="104">
        <f t="array" ref="AQ94">IFERROR(
(AVERAGE((IF(DATOS_[[Sexo]:[Sexo]]=$B94,IF(DATOS_[[AGRUP. VALOR. PTO.]:[AGRUP. VALOR. PTO.]]=$B93,IF(DATOS_[[Check Periodo Ref.]:[Check Periodo Ref.]]="Dentro",IF(DATOS_[[Check Equiparado]:[Check Equiparado]]="Sí",IF(DATOS!BJ$5="Sí",(1/DATOS_[[% anualiz]:[% anualiz]]),1)*IF(DATOS!BJ$4="Sí",1/DATOS_[[% normaliz]:[% normaliz]],1)*(DATOS_[C.Extra.02])))))))),
0)</f>
        <v>0</v>
      </c>
      <c r="AR94" s="104">
        <f t="array" ref="AR94">IFERROR(
(AVERAGE((IF(DATOS_[[Sexo]:[Sexo]]=$B94,IF(DATOS_[[AGRUP. VALOR. PTO.]:[AGRUP. VALOR. PTO.]]=$B93,IF(DATOS_[[Check Periodo Ref.]:[Check Periodo Ref.]]="Dentro",IF(DATOS_[[Check Equiparado]:[Check Equiparado]]="Sí",IF(DATOS!BK$5="Sí",(1/DATOS_[[% anualiz]:[% anualiz]]),1)*IF(DATOS!BK$4="Sí",1/DATOS_[[% normaliz]:[% normaliz]],1)*(DATOS_[C.Extra.03])))))))),
0)</f>
        <v>0</v>
      </c>
      <c r="AS94" s="104">
        <f t="array" ref="AS94">IFERROR(
(AVERAGE((IF(DATOS_[[Sexo]:[Sexo]]=$B94,IF(DATOS_[[AGRUP. VALOR. PTO.]:[AGRUP. VALOR. PTO.]]=$B93,IF(DATOS_[[Check Periodo Ref.]:[Check Periodo Ref.]]="Dentro",IF(DATOS_[[Check Equiparado]:[Check Equiparado]]="Sí",IF(DATOS!BL$5="Sí",(1/DATOS_[[% anualiz]:[% anualiz]]),1)*IF(DATOS!BL$4="Sí",1/DATOS_[[% normaliz]:[% normaliz]],1)*(DATOS_[C.Extra.04])))))))),
0)</f>
        <v>0</v>
      </c>
      <c r="AT94" s="104">
        <f t="array" ref="AT94">IFERROR(
(AVERAGE((IF(DATOS_[[Sexo]:[Sexo]]=$B94,IF(DATOS_[[AGRUP. VALOR. PTO.]:[AGRUP. VALOR. PTO.]]=$B93,IF(DATOS_[[Check Periodo Ref.]:[Check Periodo Ref.]]="Dentro",IF(DATOS_[[Check Equiparado]:[Check Equiparado]]="Sí",IF(DATOS!BM$5="Sí",(1/DATOS_[[% anualiz]:[% anualiz]]),1)*IF(DATOS!BM$4="Sí",1/DATOS_[[% normaliz]:[% normaliz]],1)*(DATOS_[C.Extra.05])))))))),
0)</f>
        <v>0</v>
      </c>
      <c r="AU94" s="105">
        <f t="array" ref="AU94">IFERROR(
AVERAGE(IF(DATOS_[Sexo]=$B94,IF(DATOS_[[AGRUP. VALOR. PTO.]:[AGRUP. VALOR. PTO.]]=$B93,IF(DATOS_[Check Equiparado]="Sí",IF(DATOS_[Check Periodo Ref.]="Dentro",DATOS_[Tot Extrasalarial Eq],FALSE))))),
0)</f>
        <v>0</v>
      </c>
      <c r="AV94" s="106">
        <f t="array" ref="AV94">IFERROR(
AVERAGE(IF(DATOS_[Sexo]=$B94,IF(DATOS_[[AGRUP. VALOR. PTO.]:[AGRUP. VALOR. PTO.]]=$B93,IF(DATOS_[Check Equiparado]="Sí",IF(DATOS_[Check Periodo Ref.]="Dentro",DATOS_[TOTAL Retrib Eq],FALSE))))),
0)</f>
        <v>0</v>
      </c>
    </row>
    <row r="95" spans="1:48" x14ac:dyDescent="0.3">
      <c r="A95" s="53" t="str">
        <f t="shared" ref="A95" si="110">+A94</f>
        <v>[ocultar]</v>
      </c>
      <c r="B95" s="57" t="s">
        <v>163</v>
      </c>
      <c r="C95" s="56">
        <f t="array" ref="C95">SUM(IF($B95=DATOS_[Sexo],
IF($B93=DATOS_[AGRUP. VALOR. PTO.],
IF("Dentro"=DATOS_[Check Periodo Ref.],
1/(COUNTIFS(DATOS_[Sexo],$B95,DATOS_[AGRUP. VALOR. PTO.],$B93,DATOS_[Check Periodo Ref.],"Dentro",DATOS_[id],DATOS_[id]))))))</f>
        <v>0</v>
      </c>
      <c r="D95" s="58">
        <f>COUNTIFS(DATOS_[AGRUP. VALOR. PTO.],$B93,DATOS_[Sexo],$B95,DATOS_[Check Periodo Ref.],"Dentro")</f>
        <v>0</v>
      </c>
      <c r="E95" s="58">
        <f>COUNTIFS(DATOS_[AGRUP. VALOR. PTO.],$B93,DATOS_[Sexo],$B95,DATOS_[Check Periodo Ref.],"Dentro",DATOS_[Check Nº SC Norm],"Sí")</f>
        <v>0</v>
      </c>
      <c r="F95" s="58">
        <f>COUNTIFS(DATOS_[AGRUP. VALOR. PTO.],$B93,DATOS_[Sexo],$B95,DATOS_[Check Periodo Ref.],"Dentro",DATOS_[Check Nº SC Anualiz],"Sí")</f>
        <v>0</v>
      </c>
      <c r="G95" s="58">
        <f>COUNTIFS(DATOS_[AGRUP. VALOR. PTO.],$B93,DATOS_[Sexo],$B95,DATOS_[Check Periodo Ref.],"Dentro",DATOS_[Check Nº SC Norm y Anualiz],"Sí")</f>
        <v>0</v>
      </c>
      <c r="H95" s="58">
        <f>COUNTIFS(DATOS_[AGRUP. VALOR. PTO.],$B93,DATOS_[Sexo],$B95,DATOS_[Check Periodo Ref.],"Dentro",DATOS_[Check Equiparación],"Sí")</f>
        <v>0</v>
      </c>
      <c r="I95" s="100" cm="1">
        <f t="array" ref="I95">IFERROR(
AVERAGE(IF(DATOS_[Sexo]=$B95,IF(DATOS_[[AGRUP. VALOR. PTO.]:[AGRUP. VALOR. PTO.]]=$B93,IF(DATOS_[Check Equiparado]="Sí",IF(DATOS_[Check Periodo Ref.]="Dentro",DATOS_[SALARIO BASE Eq],FALSE))))),
0)</f>
        <v>0</v>
      </c>
      <c r="J95" s="101">
        <f t="array" ref="J95">IFERROR(
(AVERAGE((IF(DATOS_[[Sexo]:[Sexo]]=$B95,IF(DATOS_[[AGRUP. VALOR. PTO.]:[AGRUP. VALOR. PTO.]]=$B93,IF(DATOS_[[Check Periodo Ref.]:[Check Periodo Ref.]]="Dentro",IF(DATOS_[[Check Equiparado]:[Check Equiparado]]="Sí",IF(DATOS!AE$5="Sí",(1/DATOS_[[% anualiz]:[% anualiz]]),1)*IF(DATOS!AE$4="Sí",1/DATOS_[[% normaliz]:[% normaliz]],1)*(DATOS_[Conc.Sal.01])))))))),
0)</f>
        <v>0</v>
      </c>
      <c r="K95" s="101">
        <f t="array" ref="K95">IFERROR(
(AVERAGE((IF(DATOS_[[Sexo]:[Sexo]]=$B95,IF(DATOS_[[AGRUP. VALOR. PTO.]:[AGRUP. VALOR. PTO.]]=$B93,IF(DATOS_[[Check Periodo Ref.]:[Check Periodo Ref.]]="Dentro",IF(DATOS_[[Check Equiparado]:[Check Equiparado]]="Sí",IF(DATOS!AF$5="Sí",(1/DATOS_[[% anualiz]:[% anualiz]]),1)*IF(DATOS!AF$4="Sí",1/DATOS_[[% normaliz]:[% normaliz]],1)*(DATOS_[Conc.Sal.02])))))))),
0)</f>
        <v>0</v>
      </c>
      <c r="L95" s="101">
        <f t="array" ref="L95">IFERROR(
(AVERAGE((IF(DATOS_[[Sexo]:[Sexo]]=$B95,IF(DATOS_[[AGRUP. VALOR. PTO.]:[AGRUP. VALOR. PTO.]]=$B93,IF(DATOS_[[Check Periodo Ref.]:[Check Periodo Ref.]]="Dentro",IF(DATOS_[[Check Equiparado]:[Check Equiparado]]="Sí",IF(DATOS!AG$5="Sí",(1/DATOS_[[% anualiz]:[% anualiz]]),1)*IF(DATOS!AG$4="Sí",1/DATOS_[[% normaliz]:[% normaliz]],1)*(DATOS_[Conc.Sal.03])))))))),
0)</f>
        <v>0</v>
      </c>
      <c r="M95" s="101">
        <f t="array" ref="M95">IFERROR(
(AVERAGE((IF(DATOS_[[Sexo]:[Sexo]]=$B95,IF(DATOS_[[AGRUP. VALOR. PTO.]:[AGRUP. VALOR. PTO.]]=$B93,IF(DATOS_[[Check Periodo Ref.]:[Check Periodo Ref.]]="Dentro",IF(DATOS_[[Check Equiparado]:[Check Equiparado]]="Sí",IF(DATOS!AH$5="Sí",(1/DATOS_[[% anualiz]:[% anualiz]]),1)*IF(DATOS!AH$4="Sí",1/DATOS_[[% normaliz]:[% normaliz]],1)*(DATOS_[Conc.Sal.04])))))))),
0)</f>
        <v>0</v>
      </c>
      <c r="N95" s="101">
        <f t="array" ref="N95">IFERROR(
(AVERAGE((IF(DATOS_[[Sexo]:[Sexo]]=$B95,IF(DATOS_[[AGRUP. VALOR. PTO.]:[AGRUP. VALOR. PTO.]]=$B93,IF(DATOS_[[Check Periodo Ref.]:[Check Periodo Ref.]]="Dentro",IF(DATOS_[[Check Equiparado]:[Check Equiparado]]="Sí",IF(DATOS!AI$5="Sí",(1/DATOS_[[% anualiz]:[% anualiz]]),1)*IF(DATOS!AI$4="Sí",1/DATOS_[[% normaliz]:[% normaliz]],1)*(DATOS_[Conc.Sal.05])))))))),
0)</f>
        <v>0</v>
      </c>
      <c r="O95" s="101">
        <f t="array" ref="O95">IFERROR(
(AVERAGE((IF(DATOS_[[Sexo]:[Sexo]]=$B95,IF(DATOS_[[AGRUP. VALOR. PTO.]:[AGRUP. VALOR. PTO.]]=$B93,IF(DATOS_[[Check Periodo Ref.]:[Check Periodo Ref.]]="Dentro",IF(DATOS_[[Check Equiparado]:[Check Equiparado]]="Sí",IF(DATOS!AJ$5="Sí",(1/DATOS_[[% anualiz]:[% anualiz]]),1)*IF(DATOS!AJ$4="Sí",1/DATOS_[[% normaliz]:[% normaliz]],1)*(DATOS_[Conc.Sal.06])))))))),
0)</f>
        <v>0</v>
      </c>
      <c r="P95" s="101">
        <f t="array" ref="P95">IFERROR(
(AVERAGE((IF(DATOS_[[Sexo]:[Sexo]]=$B95,IF(DATOS_[[AGRUP. VALOR. PTO.]:[AGRUP. VALOR. PTO.]]=$B93,IF(DATOS_[[Check Periodo Ref.]:[Check Periodo Ref.]]="Dentro",IF(DATOS_[[Check Equiparado]:[Check Equiparado]]="Sí",IF(DATOS!AK$5="Sí",(1/DATOS_[[% anualiz]:[% anualiz]]),1)*IF(DATOS!AK$4="Sí",1/DATOS_[[% normaliz]:[% normaliz]],1)*(DATOS_[Conc.Sal.07])))))))),
0)</f>
        <v>0</v>
      </c>
      <c r="Q95" s="101">
        <f t="array" ref="Q95">IFERROR(
(AVERAGE((IF(DATOS_[[Sexo]:[Sexo]]=$B95,IF(DATOS_[[AGRUP. VALOR. PTO.]:[AGRUP. VALOR. PTO.]]=$B93,IF(DATOS_[[Check Periodo Ref.]:[Check Periodo Ref.]]="Dentro",IF(DATOS_[[Check Equiparado]:[Check Equiparado]]="Sí",IF(DATOS!AL$5="Sí",(1/DATOS_[[% anualiz]:[% anualiz]]),1)*IF(DATOS!AL$4="Sí",1/DATOS_[[% normaliz]:[% normaliz]],1)*(DATOS_[Conc.Sal.08])))))))),
0)</f>
        <v>0</v>
      </c>
      <c r="R95" s="101">
        <f t="array" ref="R95">IFERROR(
(AVERAGE((IF(DATOS_[[Sexo]:[Sexo]]=$B95,IF(DATOS_[[AGRUP. VALOR. PTO.]:[AGRUP. VALOR. PTO.]]=$B93,IF(DATOS_[[Check Periodo Ref.]:[Check Periodo Ref.]]="Dentro",IF(DATOS_[[Check Equiparado]:[Check Equiparado]]="Sí",IF(DATOS!AM$5="Sí",(1/DATOS_[[% anualiz]:[% anualiz]]),1)*IF(DATOS!AM$4="Sí",1/DATOS_[[% normaliz]:[% normaliz]],1)*(DATOS_[Conc.Sal.09])))))))),
0)</f>
        <v>0</v>
      </c>
      <c r="S95" s="101">
        <f t="array" ref="S95">IFERROR(
(AVERAGE((IF(DATOS_[[Sexo]:[Sexo]]=$B95,IF(DATOS_[[AGRUP. VALOR. PTO.]:[AGRUP. VALOR. PTO.]]=$B93,IF(DATOS_[[Check Periodo Ref.]:[Check Periodo Ref.]]="Dentro",IF(DATOS_[[Check Equiparado]:[Check Equiparado]]="Sí",IF(DATOS!AN$5="Sí",(1/DATOS_[[% anualiz]:[% anualiz]]),1)*IF(DATOS!AN$4="Sí",1/DATOS_[[% normaliz]:[% normaliz]],1)*(DATOS_[Conc.Sal.10])))))))),
0)</f>
        <v>0</v>
      </c>
      <c r="T95" s="101">
        <f t="array" ref="T95">IFERROR(
(AVERAGE((IF(DATOS_[[Sexo]:[Sexo]]=$B95,IF(DATOS_[[AGRUP. VALOR. PTO.]:[AGRUP. VALOR. PTO.]]=$B93,IF(DATOS_[[Check Periodo Ref.]:[Check Periodo Ref.]]="Dentro",IF(DATOS_[[Check Equiparado]:[Check Equiparado]]="Sí",IF(DATOS!AO$5="Sí",(1/DATOS_[[% anualiz]:[% anualiz]]),1)*IF(DATOS!AO$4="Sí",1/DATOS_[[% normaliz]:[% normaliz]],1)*(DATOS_[Conc.Sal.11])))))))),
0)</f>
        <v>0</v>
      </c>
      <c r="U95" s="101">
        <f t="array" ref="U95">IFERROR(
(AVERAGE((IF(DATOS_[[Sexo]:[Sexo]]=$B95,IF(DATOS_[[AGRUP. VALOR. PTO.]:[AGRUP. VALOR. PTO.]]=$B93,IF(DATOS_[[Check Periodo Ref.]:[Check Periodo Ref.]]="Dentro",IF(DATOS_[[Check Equiparado]:[Check Equiparado]]="Sí",IF(DATOS!AP$5="Sí",(1/DATOS_[[% anualiz]:[% anualiz]]),1)*IF(DATOS!AP$4="Sí",1/DATOS_[[% normaliz]:[% normaliz]],1)*(DATOS_[Conc.Sal.12])))))))),
0)</f>
        <v>0</v>
      </c>
      <c r="V95" s="101">
        <f t="array" ref="V95">IFERROR(
(AVERAGE((IF(DATOS_[[Sexo]:[Sexo]]=$B95,IF(DATOS_[[AGRUP. VALOR. PTO.]:[AGRUP. VALOR. PTO.]]=$B93,IF(DATOS_[[Check Periodo Ref.]:[Check Periodo Ref.]]="Dentro",IF(DATOS_[[Check Equiparado]:[Check Equiparado]]="Sí",IF(DATOS!AQ$5="Sí",(1/DATOS_[[% anualiz]:[% anualiz]]),1)*IF(DATOS!AQ$4="Sí",1/DATOS_[[% normaliz]:[% normaliz]],1)*(DATOS_[Conc.Sal.13])))))))),
0)</f>
        <v>0</v>
      </c>
      <c r="W95" s="101">
        <f t="array" ref="W95">IFERROR(
(AVERAGE((IF(DATOS_[[Sexo]:[Sexo]]=$B95,IF(DATOS_[[AGRUP. VALOR. PTO.]:[AGRUP. VALOR. PTO.]]=$B93,IF(DATOS_[[Check Periodo Ref.]:[Check Periodo Ref.]]="Dentro",IF(DATOS_[[Check Equiparado]:[Check Equiparado]]="Sí",IF(DATOS!AR$5="Sí",(1/DATOS_[[% anualiz]:[% anualiz]]),1)*IF(DATOS!AR$4="Sí",1/DATOS_[[% normaliz]:[% normaliz]],1)*(DATOS_[Conc.Sal.14])))))))),
0)</f>
        <v>0</v>
      </c>
      <c r="X95" s="101">
        <f t="array" ref="X95">IFERROR(
(AVERAGE((IF(DATOS_[[Sexo]:[Sexo]]=$B95,IF(DATOS_[[AGRUP. VALOR. PTO.]:[AGRUP. VALOR. PTO.]]=$B93,IF(DATOS_[[Check Periodo Ref.]:[Check Periodo Ref.]]="Dentro",IF(DATOS_[[Check Equiparado]:[Check Equiparado]]="Sí",IF(DATOS!AS$5="Sí",(1/DATOS_[[% anualiz]:[% anualiz]]),1)*IF(DATOS!AS$4="Sí",1/DATOS_[[% normaliz]:[% normaliz]],1)*(DATOS_[Conc.Sal.15])))))))),
0)</f>
        <v>0</v>
      </c>
      <c r="Y95" s="101">
        <f t="array" ref="Y95">IFERROR(
(AVERAGE((IF(DATOS_[[Sexo]:[Sexo]]=$B95,IF(DATOS_[[AGRUP. VALOR. PTO.]:[AGRUP. VALOR. PTO.]]=$B93,IF(DATOS_[[Check Periodo Ref.]:[Check Periodo Ref.]]="Dentro",IF(DATOS_[[Check Equiparado]:[Check Equiparado]]="Sí",IF(DATOS!AT$5="Sí",(1/DATOS_[[% anualiz]:[% anualiz]]),1)*IF(DATOS!AT$4="Sí",1/DATOS_[[% normaliz]:[% normaliz]],1)*(DATOS_[Conc.Sal.16])))))))),
0)</f>
        <v>0</v>
      </c>
      <c r="Z95" s="101">
        <f t="array" ref="Z95">IFERROR(
(AVERAGE((IF(DATOS_[[Sexo]:[Sexo]]=$B95,IF(DATOS_[[AGRUP. VALOR. PTO.]:[AGRUP. VALOR. PTO.]]=$B93,IF(DATOS_[[Check Periodo Ref.]:[Check Periodo Ref.]]="Dentro",IF(DATOS_[[Check Equiparado]:[Check Equiparado]]="Sí",IF(DATOS!AU$5="Sí",(1/DATOS_[[% anualiz]:[% anualiz]]),1)*IF(DATOS!AU$4="Sí",1/DATOS_[[% normaliz]:[% normaliz]],1)*(DATOS_[Conc.Sal.17])))))))),
0)</f>
        <v>0</v>
      </c>
      <c r="AA95" s="101">
        <f t="array" ref="AA95">IFERROR(
(AVERAGE((IF(DATOS_[[Sexo]:[Sexo]]=$B95,IF(DATOS_[[AGRUP. VALOR. PTO.]:[AGRUP. VALOR. PTO.]]=$B93,IF(DATOS_[[Check Periodo Ref.]:[Check Periodo Ref.]]="Dentro",IF(DATOS_[[Check Equiparado]:[Check Equiparado]]="Sí",IF(DATOS!AV$5="Sí",(1/DATOS_[[% anualiz]:[% anualiz]]),1)*IF(DATOS!AV$4="Sí",1/DATOS_[[% normaliz]:[% normaliz]],1)*(DATOS_[Conc.Sal.18])))))))),
0)</f>
        <v>0</v>
      </c>
      <c r="AB95" s="101">
        <f t="array" ref="AB95">IFERROR(
(AVERAGE((IF(DATOS_[[Sexo]:[Sexo]]=$B95,IF(DATOS_[[AGRUP. VALOR. PTO.]:[AGRUP. VALOR. PTO.]]=$B93,IF(DATOS_[[Check Periodo Ref.]:[Check Periodo Ref.]]="Dentro",IF(DATOS_[[Check Equiparado]:[Check Equiparado]]="Sí",IF(DATOS!AW$5="Sí",(1/DATOS_[[% anualiz]:[% anualiz]]),1)*IF(DATOS!AW$4="Sí",1/DATOS_[[% normaliz]:[% normaliz]],1)*(DATOS_[Conc.Sal.19])))))))),
0)</f>
        <v>0</v>
      </c>
      <c r="AC95" s="101">
        <f t="array" ref="AC95">IFERROR(
(AVERAGE((IF(DATOS_[[Sexo]:[Sexo]]=$B95,IF(DATOS_[[AGRUP. VALOR. PTO.]:[AGRUP. VALOR. PTO.]]=$B93,IF(DATOS_[[Check Periodo Ref.]:[Check Periodo Ref.]]="Dentro",IF(DATOS_[[Check Equiparado]:[Check Equiparado]]="Sí",IF(DATOS!AX$5="Sí",(1/DATOS_[[% anualiz]:[% anualiz]]),1)*IF(DATOS!AX$4="Sí",1/DATOS_[[% normaliz]:[% normaliz]],1)*(DATOS_[Conc.Sal.20])))))))),
0)</f>
        <v>0</v>
      </c>
      <c r="AD95" s="101">
        <f t="array" ref="AD95">IFERROR(
(AVERAGE((IF(DATOS_[[Sexo]:[Sexo]]=$B95,IF(DATOS_[[AGRUP. VALOR. PTO.]:[AGRUP. VALOR. PTO.]]=$B93,IF(DATOS_[[Check Periodo Ref.]:[Check Periodo Ref.]]="Dentro",IF(DATOS_[[Check Equiparado]:[Check Equiparado]]="Sí",IF(DATOS!AY$5="Sí",(1/DATOS_[[% anualiz]:[% anualiz]]),1)*IF(DATOS!AY$4="Sí",1/DATOS_[[% normaliz]:[% normaliz]],1)*(DATOS_[Conc.Sal.21])))))))),
0)</f>
        <v>0</v>
      </c>
      <c r="AE95" s="101">
        <f t="array" ref="AE95">IFERROR(
(AVERAGE((IF(DATOS_[[Sexo]:[Sexo]]=$B95,IF(DATOS_[[AGRUP. VALOR. PTO.]:[AGRUP. VALOR. PTO.]]=$B93,IF(DATOS_[[Check Periodo Ref.]:[Check Periodo Ref.]]="Dentro",IF(DATOS_[[Check Equiparado]:[Check Equiparado]]="Sí",IF(DATOS!AZ$5="Sí",(1/DATOS_[[% anualiz]:[% anualiz]]),1)*IF(DATOS!AZ$4="Sí",1/DATOS_[[% normaliz]:[% normaliz]],1)*(DATOS_[Conc.Sal.22])))))))),
0)</f>
        <v>0</v>
      </c>
      <c r="AF95" s="101">
        <f t="array" ref="AF95">IFERROR(
(AVERAGE((IF(DATOS_[[Sexo]:[Sexo]]=$B95,IF(DATOS_[[AGRUP. VALOR. PTO.]:[AGRUP. VALOR. PTO.]]=$B93,IF(DATOS_[[Check Periodo Ref.]:[Check Periodo Ref.]]="Dentro",IF(DATOS_[[Check Equiparado]:[Check Equiparado]]="Sí",IF(DATOS!BA$5="Sí",(1/DATOS_[[% anualiz]:[% anualiz]]),1)*IF(DATOS!BA$4="Sí",1/DATOS_[[% normaliz]:[% normaliz]],1)*(DATOS_[Conc.Sal.23])))))))),
0)</f>
        <v>0</v>
      </c>
      <c r="AG95" s="101">
        <f t="array" ref="AG95">IFERROR(
(AVERAGE((IF(DATOS_[[Sexo]:[Sexo]]=$B95,IF(DATOS_[[AGRUP. VALOR. PTO.]:[AGRUP. VALOR. PTO.]]=$B93,IF(DATOS_[[Check Periodo Ref.]:[Check Periodo Ref.]]="Dentro",IF(DATOS_[[Check Equiparado]:[Check Equiparado]]="Sí",IF(DATOS!BB$5="Sí",(1/DATOS_[[% anualiz]:[% anualiz]]),1)*IF(DATOS!BB$4="Sí",1/DATOS_[[% normaliz]:[% normaliz]],1)*(DATOS_[Conc.Sal.24])))))))),
0)</f>
        <v>0</v>
      </c>
      <c r="AH95" s="101">
        <f t="array" ref="AH95">IFERROR(
(AVERAGE((IF(DATOS_[[Sexo]:[Sexo]]=$B95,IF(DATOS_[[AGRUP. VALOR. PTO.]:[AGRUP. VALOR. PTO.]]=$B93,IF(DATOS_[[Check Periodo Ref.]:[Check Periodo Ref.]]="Dentro",IF(DATOS_[[Check Equiparado]:[Check Equiparado]]="Sí",IF(DATOS!BC$5="Sí",(1/DATOS_[[% anualiz]:[% anualiz]]),1)*IF(DATOS!BC$4="Sí",1/DATOS_[[% normaliz]:[% normaliz]],1)*(DATOS_[Conc.Sal.25])))))))),
0)</f>
        <v>0</v>
      </c>
      <c r="AI95" s="101">
        <f t="array" ref="AI95">IFERROR(
(AVERAGE((IF(DATOS_[[Sexo]:[Sexo]]=$B95,IF(DATOS_[[AGRUP. VALOR. PTO.]:[AGRUP. VALOR. PTO.]]=$B93,IF(DATOS_[[Check Periodo Ref.]:[Check Periodo Ref.]]="Dentro",IF(DATOS_[[Check Equiparado]:[Check Equiparado]]="Sí",IF(DATOS!BD$5="Sí",(1/DATOS_[[% anualiz]:[% anualiz]]),1)*IF(DATOS!BD$4="Sí",1/DATOS_[[% normaliz]:[% normaliz]],1)*(DATOS_[Conc.Sal.26])))))))),
0)</f>
        <v>0</v>
      </c>
      <c r="AJ95" s="101">
        <f t="array" ref="AJ95">IFERROR(
(AVERAGE((IF(DATOS_[[Sexo]:[Sexo]]=$B95,IF(DATOS_[[AGRUP. VALOR. PTO.]:[AGRUP. VALOR. PTO.]]=$B93,IF(DATOS_[[Check Periodo Ref.]:[Check Periodo Ref.]]="Dentro",IF(DATOS_[[Check Equiparado]:[Check Equiparado]]="Sí",IF(DATOS!BE$5="Sí",(1/DATOS_[[% anualiz]:[% anualiz]]),1)*IF(DATOS!BE$4="Sí",1/DATOS_[[% normaliz]:[% normaliz]],1)*(DATOS_[Conc.Sal.27])))))))),
0)</f>
        <v>0</v>
      </c>
      <c r="AK95" s="101">
        <f t="array" ref="AK95">IFERROR(
(AVERAGE((IF(DATOS_[[Sexo]:[Sexo]]=$B95,IF(DATOS_[[AGRUP. VALOR. PTO.]:[AGRUP. VALOR. PTO.]]=$B93,IF(DATOS_[[Check Periodo Ref.]:[Check Periodo Ref.]]="Dentro",IF(DATOS_[[Check Equiparado]:[Check Equiparado]]="Sí",IF(DATOS!BF$5="Sí",(1/DATOS_[[% anualiz]:[% anualiz]]),1)*IF(DATOS!BF$4="Sí",1/DATOS_[[% normaliz]:[% normaliz]],1)*(DATOS_[Conc.Sal.28])))))))),
0)</f>
        <v>0</v>
      </c>
      <c r="AL95" s="101">
        <f t="array" ref="AL95">IFERROR(
(AVERAGE((IF(DATOS_[[Sexo]:[Sexo]]=$B95,IF(DATOS_[[AGRUP. VALOR. PTO.]:[AGRUP. VALOR. PTO.]]=$B93,IF(DATOS_[[Check Periodo Ref.]:[Check Periodo Ref.]]="Dentro",IF(DATOS_[[Check Equiparado]:[Check Equiparado]]="Sí",IF(DATOS!BG$5="Sí",(1/DATOS_[[% anualiz]:[% anualiz]]),1)*IF(DATOS!BG$4="Sí",1/DATOS_[[% normaliz]:[% normaliz]],1)*(DATOS_[Conc.Sal.29])))))))),
0)</f>
        <v>0</v>
      </c>
      <c r="AM95" s="101">
        <f t="array" ref="AM95">IFERROR(
(AVERAGE((IF(DATOS_[[Sexo]:[Sexo]]=$B95,IF(DATOS_[[AGRUP. VALOR. PTO.]:[AGRUP. VALOR. PTO.]]=$B93,IF(DATOS_[[Check Periodo Ref.]:[Check Periodo Ref.]]="Dentro",IF(DATOS_[[Check Equiparado]:[Check Equiparado]]="Sí",IF(DATOS!BH$5="Sí",(1/DATOS_[[% anualiz]:[% anualiz]]),1)*IF(DATOS!BH$4="Sí",1/DATOS_[[% normaliz]:[% normaliz]],1)*(DATOS_[Conc.Sal.30])))))))),
0)</f>
        <v>0</v>
      </c>
      <c r="AN95" s="102">
        <f t="array" ref="AN95">IFERROR(
AVERAGE(IF(DATOS_[Sexo]=$B95,IF(DATOS_[[AGRUP. VALOR. PTO.]:[AGRUP. VALOR. PTO.]]=$B93,IF(DATOS_[Check Equiparado]="Sí",IF(DATOS_[Check Periodo Ref.]="Dentro",DATOS_[Tot COMPL.SAL Eq],FALSE))))),
0)</f>
        <v>0</v>
      </c>
      <c r="AO95" s="103">
        <f t="array" ref="AO95">IFERROR(
AVERAGE(IF(DATOS_[Sexo]=$B95,IF(DATOS_[[AGRUP. VALOR. PTO.]:[AGRUP. VALOR. PTO.]]=$B93,IF(DATOS_[Check Equiparado]="Sí",IF(DATOS_[Check Periodo Ref.]="Dentro",DATOS_[TOTAL SALARIO Eq],FALSE))))),
0)</f>
        <v>0</v>
      </c>
      <c r="AP95" s="104">
        <f t="array" ref="AP95">IFERROR(
(AVERAGE((IF(DATOS_[[Sexo]:[Sexo]]=$B95,IF(DATOS_[[AGRUP. VALOR. PTO.]:[AGRUP. VALOR. PTO.]]=$B93,IF(DATOS_[[Check Periodo Ref.]:[Check Periodo Ref.]]="Dentro",IF(DATOS_[[Check Equiparado]:[Check Equiparado]]="Sí",IF(DATOS!BI$5="Sí",(1/DATOS_[[% anualiz]:[% anualiz]]),1)*IF(DATOS!BI$4="Sí",1/DATOS_[[% normaliz]:[% normaliz]],1)*(DATOS_[C.Extra.01])))))))),
0)</f>
        <v>0</v>
      </c>
      <c r="AQ95" s="104">
        <f t="array" ref="AQ95">IFERROR(
(AVERAGE((IF(DATOS_[[Sexo]:[Sexo]]=$B95,IF(DATOS_[[AGRUP. VALOR. PTO.]:[AGRUP. VALOR. PTO.]]=$B93,IF(DATOS_[[Check Periodo Ref.]:[Check Periodo Ref.]]="Dentro",IF(DATOS_[[Check Equiparado]:[Check Equiparado]]="Sí",IF(DATOS!BJ$5="Sí",(1/DATOS_[[% anualiz]:[% anualiz]]),1)*IF(DATOS!BJ$4="Sí",1/DATOS_[[% normaliz]:[% normaliz]],1)*(DATOS_[C.Extra.02])))))))),
0)</f>
        <v>0</v>
      </c>
      <c r="AR95" s="104">
        <f t="array" ref="AR95">IFERROR(
(AVERAGE((IF(DATOS_[[Sexo]:[Sexo]]=$B95,IF(DATOS_[[AGRUP. VALOR. PTO.]:[AGRUP. VALOR. PTO.]]=$B93,IF(DATOS_[[Check Periodo Ref.]:[Check Periodo Ref.]]="Dentro",IF(DATOS_[[Check Equiparado]:[Check Equiparado]]="Sí",IF(DATOS!BK$5="Sí",(1/DATOS_[[% anualiz]:[% anualiz]]),1)*IF(DATOS!BK$4="Sí",1/DATOS_[[% normaliz]:[% normaliz]],1)*(DATOS_[C.Extra.03])))))))),
0)</f>
        <v>0</v>
      </c>
      <c r="AS95" s="104">
        <f t="array" ref="AS95">IFERROR(
(AVERAGE((IF(DATOS_[[Sexo]:[Sexo]]=$B95,IF(DATOS_[[AGRUP. VALOR. PTO.]:[AGRUP. VALOR. PTO.]]=$B93,IF(DATOS_[[Check Periodo Ref.]:[Check Periodo Ref.]]="Dentro",IF(DATOS_[[Check Equiparado]:[Check Equiparado]]="Sí",IF(DATOS!BL$5="Sí",(1/DATOS_[[% anualiz]:[% anualiz]]),1)*IF(DATOS!BL$4="Sí",1/DATOS_[[% normaliz]:[% normaliz]],1)*(DATOS_[C.Extra.04])))))))),
0)</f>
        <v>0</v>
      </c>
      <c r="AT95" s="104">
        <f t="array" ref="AT95">IFERROR(
(AVERAGE((IF(DATOS_[[Sexo]:[Sexo]]=$B95,IF(DATOS_[[AGRUP. VALOR. PTO.]:[AGRUP. VALOR. PTO.]]=$B93,IF(DATOS_[[Check Periodo Ref.]:[Check Periodo Ref.]]="Dentro",IF(DATOS_[[Check Equiparado]:[Check Equiparado]]="Sí",IF(DATOS!BM$5="Sí",(1/DATOS_[[% anualiz]:[% anualiz]]),1)*IF(DATOS!BM$4="Sí",1/DATOS_[[% normaliz]:[% normaliz]],1)*(DATOS_[C.Extra.05])))))))),
0)</f>
        <v>0</v>
      </c>
      <c r="AU95" s="105">
        <f t="array" ref="AU95">IFERROR(
AVERAGE(IF(DATOS_[Sexo]=$B95,IF(DATOS_[[AGRUP. VALOR. PTO.]:[AGRUP. VALOR. PTO.]]=$B93,IF(DATOS_[Check Equiparado]="Sí",IF(DATOS_[Check Periodo Ref.]="Dentro",DATOS_[Tot Extrasalarial Eq],FALSE))))),
0)</f>
        <v>0</v>
      </c>
      <c r="AV95" s="106">
        <f t="array" ref="AV95">IFERROR(
AVERAGE(IF(DATOS_[Sexo]=$B95,IF(DATOS_[[AGRUP. VALOR. PTO.]:[AGRUP. VALOR. PTO.]]=$B93,IF(DATOS_[Check Equiparado]="Sí",IF(DATOS_[Check Periodo Ref.]="Dentro",DATOS_[TOTAL Retrib Eq],FALSE))))),
0)</f>
        <v>0</v>
      </c>
    </row>
    <row r="96" spans="1:48" ht="17.25" thickBot="1" x14ac:dyDescent="0.35">
      <c r="A96" s="53" t="str">
        <f t="shared" ref="A96" si="111">+A97</f>
        <v>[ocultar]</v>
      </c>
      <c r="B96" s="62" t="s">
        <v>287</v>
      </c>
      <c r="C96" s="99"/>
      <c r="D96" s="63"/>
      <c r="E96" s="63"/>
      <c r="F96" s="63"/>
      <c r="G96" s="63"/>
      <c r="H96" s="63"/>
      <c r="I96" s="129" t="str">
        <f t="shared" ref="I96:AV96" si="112">IFERROR((I97-I98)/I97,"")</f>
        <v/>
      </c>
      <c r="J96" s="130" t="str">
        <f t="shared" si="112"/>
        <v/>
      </c>
      <c r="K96" s="131" t="str">
        <f t="shared" si="112"/>
        <v/>
      </c>
      <c r="L96" s="131" t="str">
        <f t="shared" si="112"/>
        <v/>
      </c>
      <c r="M96" s="131" t="str">
        <f t="shared" si="112"/>
        <v/>
      </c>
      <c r="N96" s="132" t="str">
        <f t="shared" si="112"/>
        <v/>
      </c>
      <c r="O96" s="133" t="str">
        <f t="shared" si="112"/>
        <v/>
      </c>
      <c r="P96" s="133" t="str">
        <f t="shared" si="112"/>
        <v/>
      </c>
      <c r="Q96" s="133" t="str">
        <f t="shared" si="112"/>
        <v/>
      </c>
      <c r="R96" s="133" t="str">
        <f t="shared" si="112"/>
        <v/>
      </c>
      <c r="S96" s="133" t="str">
        <f t="shared" si="112"/>
        <v/>
      </c>
      <c r="T96" s="133" t="str">
        <f t="shared" si="112"/>
        <v/>
      </c>
      <c r="U96" s="133" t="str">
        <f t="shared" si="112"/>
        <v/>
      </c>
      <c r="V96" s="133" t="str">
        <f t="shared" si="112"/>
        <v/>
      </c>
      <c r="W96" s="133" t="str">
        <f t="shared" si="112"/>
        <v/>
      </c>
      <c r="X96" s="133" t="str">
        <f t="shared" si="112"/>
        <v/>
      </c>
      <c r="Y96" s="133" t="str">
        <f t="shared" si="112"/>
        <v/>
      </c>
      <c r="Z96" s="132" t="str">
        <f t="shared" si="112"/>
        <v/>
      </c>
      <c r="AA96" s="132" t="str">
        <f t="shared" si="112"/>
        <v/>
      </c>
      <c r="AB96" s="132" t="str">
        <f t="shared" si="112"/>
        <v/>
      </c>
      <c r="AC96" s="132" t="str">
        <f t="shared" si="112"/>
        <v/>
      </c>
      <c r="AD96" s="132" t="str">
        <f t="shared" si="112"/>
        <v/>
      </c>
      <c r="AE96" s="132" t="str">
        <f t="shared" si="112"/>
        <v/>
      </c>
      <c r="AF96" s="132" t="str">
        <f t="shared" si="112"/>
        <v/>
      </c>
      <c r="AG96" s="132" t="str">
        <f t="shared" si="112"/>
        <v/>
      </c>
      <c r="AH96" s="132" t="str">
        <f t="shared" si="112"/>
        <v/>
      </c>
      <c r="AI96" s="132" t="str">
        <f t="shared" si="112"/>
        <v/>
      </c>
      <c r="AJ96" s="132" t="str">
        <f t="shared" si="112"/>
        <v/>
      </c>
      <c r="AK96" s="132" t="str">
        <f t="shared" si="112"/>
        <v/>
      </c>
      <c r="AL96" s="132" t="str">
        <f t="shared" si="112"/>
        <v/>
      </c>
      <c r="AM96" s="132" t="str">
        <f t="shared" si="112"/>
        <v/>
      </c>
      <c r="AN96" s="134" t="str">
        <f t="shared" si="112"/>
        <v/>
      </c>
      <c r="AO96" s="138" t="str">
        <f t="shared" si="112"/>
        <v/>
      </c>
      <c r="AP96" s="135" t="str">
        <f t="shared" si="112"/>
        <v/>
      </c>
      <c r="AQ96" s="135" t="str">
        <f t="shared" si="112"/>
        <v/>
      </c>
      <c r="AR96" s="135" t="str">
        <f t="shared" si="112"/>
        <v/>
      </c>
      <c r="AS96" s="135" t="str">
        <f t="shared" si="112"/>
        <v/>
      </c>
      <c r="AT96" s="135" t="str">
        <f t="shared" si="112"/>
        <v/>
      </c>
      <c r="AU96" s="136" t="str">
        <f t="shared" si="112"/>
        <v/>
      </c>
      <c r="AV96" s="137" t="str">
        <f t="shared" si="112"/>
        <v/>
      </c>
    </row>
    <row r="97" spans="1:48" x14ac:dyDescent="0.3">
      <c r="A97" s="53" t="str">
        <f t="shared" ref="A97" si="113">+IF(C97+C98=0,"[ocultar]","")</f>
        <v>[ocultar]</v>
      </c>
      <c r="B97" s="57" t="s">
        <v>162</v>
      </c>
      <c r="C97" s="56">
        <f t="array" ref="C97">SUM(IF($B97=DATOS_[Sexo],
IF($B96=DATOS_[AGRUP. VALOR. PTO.],
IF("Dentro"=DATOS_[Check Periodo Ref.],
1/(COUNTIFS(DATOS_[Sexo],$B97,DATOS_[AGRUP. VALOR. PTO.],$B96,DATOS_[Check Periodo Ref.],"Dentro",DATOS_[id],DATOS_[id]))))))</f>
        <v>0</v>
      </c>
      <c r="D97" s="58">
        <f>COUNTIFS(DATOS_[AGRUP. VALOR. PTO.],$B96,DATOS_[Sexo],$B97,DATOS_[Check Periodo Ref.],"Dentro")</f>
        <v>0</v>
      </c>
      <c r="E97" s="58">
        <f>COUNTIFS(DATOS_[AGRUP. VALOR. PTO.],$B96,DATOS_[Sexo],$B97,DATOS_[Check Periodo Ref.],"Dentro",DATOS_[Check Nº SC Norm],"Sí")</f>
        <v>0</v>
      </c>
      <c r="F97" s="58">
        <f>COUNTIFS(DATOS_[AGRUP. VALOR. PTO.],$B96,DATOS_[Sexo],$B97,DATOS_[Check Periodo Ref.],"Dentro",DATOS_[Check Nº SC Anualiz],"Sí")</f>
        <v>0</v>
      </c>
      <c r="G97" s="58">
        <f>COUNTIFS(DATOS_[AGRUP. VALOR. PTO.],$B96,DATOS_[Sexo],$B97,DATOS_[Check Periodo Ref.],"Dentro",DATOS_[Check Nº SC Norm y Anualiz],"Sí")</f>
        <v>0</v>
      </c>
      <c r="H97" s="58">
        <f>COUNTIFS(DATOS_[AGRUP. VALOR. PTO.],$B96,DATOS_[Sexo],$B97,DATOS_[Check Periodo Ref.],"Dentro",DATOS_[Check Equiparación],"Sí")</f>
        <v>0</v>
      </c>
      <c r="I97" s="100">
        <f t="array" ref="I97">IFERROR(
AVERAGE(IF(DATOS_[Sexo]=$B97,IF(DATOS_[[AGRUP. VALOR. PTO.]:[AGRUP. VALOR. PTO.]]=$B96,IF(DATOS_[Check Equiparado]="Sí",IF(DATOS_[Check Periodo Ref.]="Dentro",DATOS_[SALARIO BASE Eq],FALSE))))),
0)</f>
        <v>0</v>
      </c>
      <c r="J97" s="101">
        <f t="array" ref="J97">IFERROR(
(AVERAGE((IF(DATOS_[[Sexo]:[Sexo]]=$B97,IF(DATOS_[[AGRUP. VALOR. PTO.]:[AGRUP. VALOR. PTO.]]=$B96,IF(DATOS_[[Check Periodo Ref.]:[Check Periodo Ref.]]="Dentro",IF(DATOS_[[Check Equiparado]:[Check Equiparado]]="Sí",IF(DATOS!AE$5="Sí",(1/DATOS_[[% anualiz]:[% anualiz]]),1)*IF(DATOS!AE$4="Sí",1/DATOS_[[% normaliz]:[% normaliz]],1)*(DATOS_[Conc.Sal.01])))))))),
0)</f>
        <v>0</v>
      </c>
      <c r="K97" s="101">
        <f t="array" ref="K97">IFERROR(
(AVERAGE((IF(DATOS_[[Sexo]:[Sexo]]=$B97,IF(DATOS_[[AGRUP. VALOR. PTO.]:[AGRUP. VALOR. PTO.]]=$B96,IF(DATOS_[[Check Periodo Ref.]:[Check Periodo Ref.]]="Dentro",IF(DATOS_[[Check Equiparado]:[Check Equiparado]]="Sí",IF(DATOS!AF$5="Sí",(1/DATOS_[[% anualiz]:[% anualiz]]),1)*IF(DATOS!AF$4="Sí",1/DATOS_[[% normaliz]:[% normaliz]],1)*(DATOS_[Conc.Sal.02])))))))),
0)</f>
        <v>0</v>
      </c>
      <c r="L97" s="101">
        <f t="array" ref="L97">IFERROR(
(AVERAGE((IF(DATOS_[[Sexo]:[Sexo]]=$B97,IF(DATOS_[[AGRUP. VALOR. PTO.]:[AGRUP. VALOR. PTO.]]=$B96,IF(DATOS_[[Check Periodo Ref.]:[Check Periodo Ref.]]="Dentro",IF(DATOS_[[Check Equiparado]:[Check Equiparado]]="Sí",IF(DATOS!AG$5="Sí",(1/DATOS_[[% anualiz]:[% anualiz]]),1)*IF(DATOS!AG$4="Sí",1/DATOS_[[% normaliz]:[% normaliz]],1)*(DATOS_[Conc.Sal.03])))))))),
0)</f>
        <v>0</v>
      </c>
      <c r="M97" s="101">
        <f t="array" ref="M97">IFERROR(
(AVERAGE((IF(DATOS_[[Sexo]:[Sexo]]=$B97,IF(DATOS_[[AGRUP. VALOR. PTO.]:[AGRUP. VALOR. PTO.]]=$B96,IF(DATOS_[[Check Periodo Ref.]:[Check Periodo Ref.]]="Dentro",IF(DATOS_[[Check Equiparado]:[Check Equiparado]]="Sí",IF(DATOS!AH$5="Sí",(1/DATOS_[[% anualiz]:[% anualiz]]),1)*IF(DATOS!AH$4="Sí",1/DATOS_[[% normaliz]:[% normaliz]],1)*(DATOS_[Conc.Sal.04])))))))),
0)</f>
        <v>0</v>
      </c>
      <c r="N97" s="101">
        <f t="array" ref="N97">IFERROR(
(AVERAGE((IF(DATOS_[[Sexo]:[Sexo]]=$B97,IF(DATOS_[[AGRUP. VALOR. PTO.]:[AGRUP. VALOR. PTO.]]=$B96,IF(DATOS_[[Check Periodo Ref.]:[Check Periodo Ref.]]="Dentro",IF(DATOS_[[Check Equiparado]:[Check Equiparado]]="Sí",IF(DATOS!AI$5="Sí",(1/DATOS_[[% anualiz]:[% anualiz]]),1)*IF(DATOS!AI$4="Sí",1/DATOS_[[% normaliz]:[% normaliz]],1)*(DATOS_[Conc.Sal.05])))))))),
0)</f>
        <v>0</v>
      </c>
      <c r="O97" s="101">
        <f t="array" ref="O97">IFERROR(
(AVERAGE((IF(DATOS_[[Sexo]:[Sexo]]=$B97,IF(DATOS_[[AGRUP. VALOR. PTO.]:[AGRUP. VALOR. PTO.]]=$B96,IF(DATOS_[[Check Periodo Ref.]:[Check Periodo Ref.]]="Dentro",IF(DATOS_[[Check Equiparado]:[Check Equiparado]]="Sí",IF(DATOS!AJ$5="Sí",(1/DATOS_[[% anualiz]:[% anualiz]]),1)*IF(DATOS!AJ$4="Sí",1/DATOS_[[% normaliz]:[% normaliz]],1)*(DATOS_[Conc.Sal.06])))))))),
0)</f>
        <v>0</v>
      </c>
      <c r="P97" s="101">
        <f t="array" ref="P97">IFERROR(
(AVERAGE((IF(DATOS_[[Sexo]:[Sexo]]=$B97,IF(DATOS_[[AGRUP. VALOR. PTO.]:[AGRUP. VALOR. PTO.]]=$B96,IF(DATOS_[[Check Periodo Ref.]:[Check Periodo Ref.]]="Dentro",IF(DATOS_[[Check Equiparado]:[Check Equiparado]]="Sí",IF(DATOS!AK$5="Sí",(1/DATOS_[[% anualiz]:[% anualiz]]),1)*IF(DATOS!AK$4="Sí",1/DATOS_[[% normaliz]:[% normaliz]],1)*(DATOS_[Conc.Sal.07])))))))),
0)</f>
        <v>0</v>
      </c>
      <c r="Q97" s="101">
        <f t="array" ref="Q97">IFERROR(
(AVERAGE((IF(DATOS_[[Sexo]:[Sexo]]=$B97,IF(DATOS_[[AGRUP. VALOR. PTO.]:[AGRUP. VALOR. PTO.]]=$B96,IF(DATOS_[[Check Periodo Ref.]:[Check Periodo Ref.]]="Dentro",IF(DATOS_[[Check Equiparado]:[Check Equiparado]]="Sí",IF(DATOS!AL$5="Sí",(1/DATOS_[[% anualiz]:[% anualiz]]),1)*IF(DATOS!AL$4="Sí",1/DATOS_[[% normaliz]:[% normaliz]],1)*(DATOS_[Conc.Sal.08])))))))),
0)</f>
        <v>0</v>
      </c>
      <c r="R97" s="101">
        <f t="array" ref="R97">IFERROR(
(AVERAGE((IF(DATOS_[[Sexo]:[Sexo]]=$B97,IF(DATOS_[[AGRUP. VALOR. PTO.]:[AGRUP. VALOR. PTO.]]=$B96,IF(DATOS_[[Check Periodo Ref.]:[Check Periodo Ref.]]="Dentro",IF(DATOS_[[Check Equiparado]:[Check Equiparado]]="Sí",IF(DATOS!AM$5="Sí",(1/DATOS_[[% anualiz]:[% anualiz]]),1)*IF(DATOS!AM$4="Sí",1/DATOS_[[% normaliz]:[% normaliz]],1)*(DATOS_[Conc.Sal.09])))))))),
0)</f>
        <v>0</v>
      </c>
      <c r="S97" s="101">
        <f t="array" ref="S97">IFERROR(
(AVERAGE((IF(DATOS_[[Sexo]:[Sexo]]=$B97,IF(DATOS_[[AGRUP. VALOR. PTO.]:[AGRUP. VALOR. PTO.]]=$B96,IF(DATOS_[[Check Periodo Ref.]:[Check Periodo Ref.]]="Dentro",IF(DATOS_[[Check Equiparado]:[Check Equiparado]]="Sí",IF(DATOS!AN$5="Sí",(1/DATOS_[[% anualiz]:[% anualiz]]),1)*IF(DATOS!AN$4="Sí",1/DATOS_[[% normaliz]:[% normaliz]],1)*(DATOS_[Conc.Sal.10])))))))),
0)</f>
        <v>0</v>
      </c>
      <c r="T97" s="101">
        <f t="array" ref="T97">IFERROR(
(AVERAGE((IF(DATOS_[[Sexo]:[Sexo]]=$B97,IF(DATOS_[[AGRUP. VALOR. PTO.]:[AGRUP. VALOR. PTO.]]=$B96,IF(DATOS_[[Check Periodo Ref.]:[Check Periodo Ref.]]="Dentro",IF(DATOS_[[Check Equiparado]:[Check Equiparado]]="Sí",IF(DATOS!AO$5="Sí",(1/DATOS_[[% anualiz]:[% anualiz]]),1)*IF(DATOS!AO$4="Sí",1/DATOS_[[% normaliz]:[% normaliz]],1)*(DATOS_[Conc.Sal.11])))))))),
0)</f>
        <v>0</v>
      </c>
      <c r="U97" s="101">
        <f t="array" ref="U97">IFERROR(
(AVERAGE((IF(DATOS_[[Sexo]:[Sexo]]=$B97,IF(DATOS_[[AGRUP. VALOR. PTO.]:[AGRUP. VALOR. PTO.]]=$B96,IF(DATOS_[[Check Periodo Ref.]:[Check Periodo Ref.]]="Dentro",IF(DATOS_[[Check Equiparado]:[Check Equiparado]]="Sí",IF(DATOS!AP$5="Sí",(1/DATOS_[[% anualiz]:[% anualiz]]),1)*IF(DATOS!AP$4="Sí",1/DATOS_[[% normaliz]:[% normaliz]],1)*(DATOS_[Conc.Sal.12])))))))),
0)</f>
        <v>0</v>
      </c>
      <c r="V97" s="101">
        <f t="array" ref="V97">IFERROR(
(AVERAGE((IF(DATOS_[[Sexo]:[Sexo]]=$B97,IF(DATOS_[[AGRUP. VALOR. PTO.]:[AGRUP. VALOR. PTO.]]=$B96,IF(DATOS_[[Check Periodo Ref.]:[Check Periodo Ref.]]="Dentro",IF(DATOS_[[Check Equiparado]:[Check Equiparado]]="Sí",IF(DATOS!AQ$5="Sí",(1/DATOS_[[% anualiz]:[% anualiz]]),1)*IF(DATOS!AQ$4="Sí",1/DATOS_[[% normaliz]:[% normaliz]],1)*(DATOS_[Conc.Sal.13])))))))),
0)</f>
        <v>0</v>
      </c>
      <c r="W97" s="101">
        <f t="array" ref="W97">IFERROR(
(AVERAGE((IF(DATOS_[[Sexo]:[Sexo]]=$B97,IF(DATOS_[[AGRUP. VALOR. PTO.]:[AGRUP. VALOR. PTO.]]=$B96,IF(DATOS_[[Check Periodo Ref.]:[Check Periodo Ref.]]="Dentro",IF(DATOS_[[Check Equiparado]:[Check Equiparado]]="Sí",IF(DATOS!AR$5="Sí",(1/DATOS_[[% anualiz]:[% anualiz]]),1)*IF(DATOS!AR$4="Sí",1/DATOS_[[% normaliz]:[% normaliz]],1)*(DATOS_[Conc.Sal.14])))))))),
0)</f>
        <v>0</v>
      </c>
      <c r="X97" s="101">
        <f t="array" ref="X97">IFERROR(
(AVERAGE((IF(DATOS_[[Sexo]:[Sexo]]=$B97,IF(DATOS_[[AGRUP. VALOR. PTO.]:[AGRUP. VALOR. PTO.]]=$B96,IF(DATOS_[[Check Periodo Ref.]:[Check Periodo Ref.]]="Dentro",IF(DATOS_[[Check Equiparado]:[Check Equiparado]]="Sí",IF(DATOS!AS$5="Sí",(1/DATOS_[[% anualiz]:[% anualiz]]),1)*IF(DATOS!AS$4="Sí",1/DATOS_[[% normaliz]:[% normaliz]],1)*(DATOS_[Conc.Sal.15])))))))),
0)</f>
        <v>0</v>
      </c>
      <c r="Y97" s="101">
        <f t="array" ref="Y97">IFERROR(
(AVERAGE((IF(DATOS_[[Sexo]:[Sexo]]=$B97,IF(DATOS_[[AGRUP. VALOR. PTO.]:[AGRUP. VALOR. PTO.]]=$B96,IF(DATOS_[[Check Periodo Ref.]:[Check Periodo Ref.]]="Dentro",IF(DATOS_[[Check Equiparado]:[Check Equiparado]]="Sí",IF(DATOS!AT$5="Sí",(1/DATOS_[[% anualiz]:[% anualiz]]),1)*IF(DATOS!AT$4="Sí",1/DATOS_[[% normaliz]:[% normaliz]],1)*(DATOS_[Conc.Sal.16])))))))),
0)</f>
        <v>0</v>
      </c>
      <c r="Z97" s="101">
        <f t="array" ref="Z97">IFERROR(
(AVERAGE((IF(DATOS_[[Sexo]:[Sexo]]=$B97,IF(DATOS_[[AGRUP. VALOR. PTO.]:[AGRUP. VALOR. PTO.]]=$B96,IF(DATOS_[[Check Periodo Ref.]:[Check Periodo Ref.]]="Dentro",IF(DATOS_[[Check Equiparado]:[Check Equiparado]]="Sí",IF(DATOS!AU$5="Sí",(1/DATOS_[[% anualiz]:[% anualiz]]),1)*IF(DATOS!AU$4="Sí",1/DATOS_[[% normaliz]:[% normaliz]],1)*(DATOS_[Conc.Sal.17])))))))),
0)</f>
        <v>0</v>
      </c>
      <c r="AA97" s="101">
        <f t="array" ref="AA97">IFERROR(
(AVERAGE((IF(DATOS_[[Sexo]:[Sexo]]=$B97,IF(DATOS_[[AGRUP. VALOR. PTO.]:[AGRUP. VALOR. PTO.]]=$B96,IF(DATOS_[[Check Periodo Ref.]:[Check Periodo Ref.]]="Dentro",IF(DATOS_[[Check Equiparado]:[Check Equiparado]]="Sí",IF(DATOS!AV$5="Sí",(1/DATOS_[[% anualiz]:[% anualiz]]),1)*IF(DATOS!AV$4="Sí",1/DATOS_[[% normaliz]:[% normaliz]],1)*(DATOS_[Conc.Sal.18])))))))),
0)</f>
        <v>0</v>
      </c>
      <c r="AB97" s="101">
        <f t="array" ref="AB97">IFERROR(
(AVERAGE((IF(DATOS_[[Sexo]:[Sexo]]=$B97,IF(DATOS_[[AGRUP. VALOR. PTO.]:[AGRUP. VALOR. PTO.]]=$B96,IF(DATOS_[[Check Periodo Ref.]:[Check Periodo Ref.]]="Dentro",IF(DATOS_[[Check Equiparado]:[Check Equiparado]]="Sí",IF(DATOS!AW$5="Sí",(1/DATOS_[[% anualiz]:[% anualiz]]),1)*IF(DATOS!AW$4="Sí",1/DATOS_[[% normaliz]:[% normaliz]],1)*(DATOS_[Conc.Sal.19])))))))),
0)</f>
        <v>0</v>
      </c>
      <c r="AC97" s="101">
        <f t="array" ref="AC97">IFERROR(
(AVERAGE((IF(DATOS_[[Sexo]:[Sexo]]=$B97,IF(DATOS_[[AGRUP. VALOR. PTO.]:[AGRUP. VALOR. PTO.]]=$B96,IF(DATOS_[[Check Periodo Ref.]:[Check Periodo Ref.]]="Dentro",IF(DATOS_[[Check Equiparado]:[Check Equiparado]]="Sí",IF(DATOS!AX$5="Sí",(1/DATOS_[[% anualiz]:[% anualiz]]),1)*IF(DATOS!AX$4="Sí",1/DATOS_[[% normaliz]:[% normaliz]],1)*(DATOS_[Conc.Sal.20])))))))),
0)</f>
        <v>0</v>
      </c>
      <c r="AD97" s="101">
        <f t="array" ref="AD97">IFERROR(
(AVERAGE((IF(DATOS_[[Sexo]:[Sexo]]=$B97,IF(DATOS_[[AGRUP. VALOR. PTO.]:[AGRUP. VALOR. PTO.]]=$B96,IF(DATOS_[[Check Periodo Ref.]:[Check Periodo Ref.]]="Dentro",IF(DATOS_[[Check Equiparado]:[Check Equiparado]]="Sí",IF(DATOS!AY$5="Sí",(1/DATOS_[[% anualiz]:[% anualiz]]),1)*IF(DATOS!AY$4="Sí",1/DATOS_[[% normaliz]:[% normaliz]],1)*(DATOS_[Conc.Sal.21])))))))),
0)</f>
        <v>0</v>
      </c>
      <c r="AE97" s="101">
        <f t="array" ref="AE97">IFERROR(
(AVERAGE((IF(DATOS_[[Sexo]:[Sexo]]=$B97,IF(DATOS_[[AGRUP. VALOR. PTO.]:[AGRUP. VALOR. PTO.]]=$B96,IF(DATOS_[[Check Periodo Ref.]:[Check Periodo Ref.]]="Dentro",IF(DATOS_[[Check Equiparado]:[Check Equiparado]]="Sí",IF(DATOS!AZ$5="Sí",(1/DATOS_[[% anualiz]:[% anualiz]]),1)*IF(DATOS!AZ$4="Sí",1/DATOS_[[% normaliz]:[% normaliz]],1)*(DATOS_[Conc.Sal.22])))))))),
0)</f>
        <v>0</v>
      </c>
      <c r="AF97" s="101">
        <f t="array" ref="AF97">IFERROR(
(AVERAGE((IF(DATOS_[[Sexo]:[Sexo]]=$B97,IF(DATOS_[[AGRUP. VALOR. PTO.]:[AGRUP. VALOR. PTO.]]=$B96,IF(DATOS_[[Check Periodo Ref.]:[Check Periodo Ref.]]="Dentro",IF(DATOS_[[Check Equiparado]:[Check Equiparado]]="Sí",IF(DATOS!BA$5="Sí",(1/DATOS_[[% anualiz]:[% anualiz]]),1)*IF(DATOS!BA$4="Sí",1/DATOS_[[% normaliz]:[% normaliz]],1)*(DATOS_[Conc.Sal.23])))))))),
0)</f>
        <v>0</v>
      </c>
      <c r="AG97" s="101">
        <f t="array" ref="AG97">IFERROR(
(AVERAGE((IF(DATOS_[[Sexo]:[Sexo]]=$B97,IF(DATOS_[[AGRUP. VALOR. PTO.]:[AGRUP. VALOR. PTO.]]=$B96,IF(DATOS_[[Check Periodo Ref.]:[Check Periodo Ref.]]="Dentro",IF(DATOS_[[Check Equiparado]:[Check Equiparado]]="Sí",IF(DATOS!BB$5="Sí",(1/DATOS_[[% anualiz]:[% anualiz]]),1)*IF(DATOS!BB$4="Sí",1/DATOS_[[% normaliz]:[% normaliz]],1)*(DATOS_[Conc.Sal.24])))))))),
0)</f>
        <v>0</v>
      </c>
      <c r="AH97" s="101">
        <f t="array" ref="AH97">IFERROR(
(AVERAGE((IF(DATOS_[[Sexo]:[Sexo]]=$B97,IF(DATOS_[[AGRUP. VALOR. PTO.]:[AGRUP. VALOR. PTO.]]=$B96,IF(DATOS_[[Check Periodo Ref.]:[Check Periodo Ref.]]="Dentro",IF(DATOS_[[Check Equiparado]:[Check Equiparado]]="Sí",IF(DATOS!BC$5="Sí",(1/DATOS_[[% anualiz]:[% anualiz]]),1)*IF(DATOS!BC$4="Sí",1/DATOS_[[% normaliz]:[% normaliz]],1)*(DATOS_[Conc.Sal.25])))))))),
0)</f>
        <v>0</v>
      </c>
      <c r="AI97" s="101">
        <f t="array" ref="AI97">IFERROR(
(AVERAGE((IF(DATOS_[[Sexo]:[Sexo]]=$B97,IF(DATOS_[[AGRUP. VALOR. PTO.]:[AGRUP. VALOR. PTO.]]=$B96,IF(DATOS_[[Check Periodo Ref.]:[Check Periodo Ref.]]="Dentro",IF(DATOS_[[Check Equiparado]:[Check Equiparado]]="Sí",IF(DATOS!BD$5="Sí",(1/DATOS_[[% anualiz]:[% anualiz]]),1)*IF(DATOS!BD$4="Sí",1/DATOS_[[% normaliz]:[% normaliz]],1)*(DATOS_[Conc.Sal.26])))))))),
0)</f>
        <v>0</v>
      </c>
      <c r="AJ97" s="101">
        <f t="array" ref="AJ97">IFERROR(
(AVERAGE((IF(DATOS_[[Sexo]:[Sexo]]=$B97,IF(DATOS_[[AGRUP. VALOR. PTO.]:[AGRUP. VALOR. PTO.]]=$B96,IF(DATOS_[[Check Periodo Ref.]:[Check Periodo Ref.]]="Dentro",IF(DATOS_[[Check Equiparado]:[Check Equiparado]]="Sí",IF(DATOS!BE$5="Sí",(1/DATOS_[[% anualiz]:[% anualiz]]),1)*IF(DATOS!BE$4="Sí",1/DATOS_[[% normaliz]:[% normaliz]],1)*(DATOS_[Conc.Sal.27])))))))),
0)</f>
        <v>0</v>
      </c>
      <c r="AK97" s="101">
        <f t="array" ref="AK97">IFERROR(
(AVERAGE((IF(DATOS_[[Sexo]:[Sexo]]=$B97,IF(DATOS_[[AGRUP. VALOR. PTO.]:[AGRUP. VALOR. PTO.]]=$B96,IF(DATOS_[[Check Periodo Ref.]:[Check Periodo Ref.]]="Dentro",IF(DATOS_[[Check Equiparado]:[Check Equiparado]]="Sí",IF(DATOS!BF$5="Sí",(1/DATOS_[[% anualiz]:[% anualiz]]),1)*IF(DATOS!BF$4="Sí",1/DATOS_[[% normaliz]:[% normaliz]],1)*(DATOS_[Conc.Sal.28])))))))),
0)</f>
        <v>0</v>
      </c>
      <c r="AL97" s="101">
        <f t="array" ref="AL97">IFERROR(
(AVERAGE((IF(DATOS_[[Sexo]:[Sexo]]=$B97,IF(DATOS_[[AGRUP. VALOR. PTO.]:[AGRUP. VALOR. PTO.]]=$B96,IF(DATOS_[[Check Periodo Ref.]:[Check Periodo Ref.]]="Dentro",IF(DATOS_[[Check Equiparado]:[Check Equiparado]]="Sí",IF(DATOS!BG$5="Sí",(1/DATOS_[[% anualiz]:[% anualiz]]),1)*IF(DATOS!BG$4="Sí",1/DATOS_[[% normaliz]:[% normaliz]],1)*(DATOS_[Conc.Sal.29])))))))),
0)</f>
        <v>0</v>
      </c>
      <c r="AM97" s="101">
        <f t="array" ref="AM97">IFERROR(
(AVERAGE((IF(DATOS_[[Sexo]:[Sexo]]=$B97,IF(DATOS_[[AGRUP. VALOR. PTO.]:[AGRUP. VALOR. PTO.]]=$B96,IF(DATOS_[[Check Periodo Ref.]:[Check Periodo Ref.]]="Dentro",IF(DATOS_[[Check Equiparado]:[Check Equiparado]]="Sí",IF(DATOS!BH$5="Sí",(1/DATOS_[[% anualiz]:[% anualiz]]),1)*IF(DATOS!BH$4="Sí",1/DATOS_[[% normaliz]:[% normaliz]],1)*(DATOS_[Conc.Sal.30])))))))),
0)</f>
        <v>0</v>
      </c>
      <c r="AN97" s="102">
        <f t="array" ref="AN97">IFERROR(
AVERAGE(IF(DATOS_[Sexo]=$B97,IF(DATOS_[[AGRUP. VALOR. PTO.]:[AGRUP. VALOR. PTO.]]=$B96,IF(DATOS_[Check Equiparado]="Sí",IF(DATOS_[Check Periodo Ref.]="Dentro",DATOS_[Tot COMPL.SAL Eq],FALSE))))),
0)</f>
        <v>0</v>
      </c>
      <c r="AO97" s="103">
        <f t="array" ref="AO97">IFERROR(
AVERAGE(IF(DATOS_[Sexo]=$B97,IF(DATOS_[[AGRUP. VALOR. PTO.]:[AGRUP. VALOR. PTO.]]=$B96,IF(DATOS_[Check Equiparado]="Sí",IF(DATOS_[Check Periodo Ref.]="Dentro",DATOS_[TOTAL SALARIO Eq],FALSE))))),
0)</f>
        <v>0</v>
      </c>
      <c r="AP97" s="104">
        <f t="array" ref="AP97">IFERROR(
(AVERAGE((IF(DATOS_[[Sexo]:[Sexo]]=$B97,IF(DATOS_[[AGRUP. VALOR. PTO.]:[AGRUP. VALOR. PTO.]]=$B96,IF(DATOS_[[Check Periodo Ref.]:[Check Periodo Ref.]]="Dentro",IF(DATOS_[[Check Equiparado]:[Check Equiparado]]="Sí",IF(DATOS!BI$5="Sí",(1/DATOS_[[% anualiz]:[% anualiz]]),1)*IF(DATOS!BI$4="Sí",1/DATOS_[[% normaliz]:[% normaliz]],1)*(DATOS_[C.Extra.01])))))))),
0)</f>
        <v>0</v>
      </c>
      <c r="AQ97" s="104">
        <f t="array" ref="AQ97">IFERROR(
(AVERAGE((IF(DATOS_[[Sexo]:[Sexo]]=$B97,IF(DATOS_[[AGRUP. VALOR. PTO.]:[AGRUP. VALOR. PTO.]]=$B96,IF(DATOS_[[Check Periodo Ref.]:[Check Periodo Ref.]]="Dentro",IF(DATOS_[[Check Equiparado]:[Check Equiparado]]="Sí",IF(DATOS!BJ$5="Sí",(1/DATOS_[[% anualiz]:[% anualiz]]),1)*IF(DATOS!BJ$4="Sí",1/DATOS_[[% normaliz]:[% normaliz]],1)*(DATOS_[C.Extra.02])))))))),
0)</f>
        <v>0</v>
      </c>
      <c r="AR97" s="104">
        <f t="array" ref="AR97">IFERROR(
(AVERAGE((IF(DATOS_[[Sexo]:[Sexo]]=$B97,IF(DATOS_[[AGRUP. VALOR. PTO.]:[AGRUP. VALOR. PTO.]]=$B96,IF(DATOS_[[Check Periodo Ref.]:[Check Periodo Ref.]]="Dentro",IF(DATOS_[[Check Equiparado]:[Check Equiparado]]="Sí",IF(DATOS!BK$5="Sí",(1/DATOS_[[% anualiz]:[% anualiz]]),1)*IF(DATOS!BK$4="Sí",1/DATOS_[[% normaliz]:[% normaliz]],1)*(DATOS_[C.Extra.03])))))))),
0)</f>
        <v>0</v>
      </c>
      <c r="AS97" s="104">
        <f t="array" ref="AS97">IFERROR(
(AVERAGE((IF(DATOS_[[Sexo]:[Sexo]]=$B97,IF(DATOS_[[AGRUP. VALOR. PTO.]:[AGRUP. VALOR. PTO.]]=$B96,IF(DATOS_[[Check Periodo Ref.]:[Check Periodo Ref.]]="Dentro",IF(DATOS_[[Check Equiparado]:[Check Equiparado]]="Sí",IF(DATOS!BL$5="Sí",(1/DATOS_[[% anualiz]:[% anualiz]]),1)*IF(DATOS!BL$4="Sí",1/DATOS_[[% normaliz]:[% normaliz]],1)*(DATOS_[C.Extra.04])))))))),
0)</f>
        <v>0</v>
      </c>
      <c r="AT97" s="104">
        <f t="array" ref="AT97">IFERROR(
(AVERAGE((IF(DATOS_[[Sexo]:[Sexo]]=$B97,IF(DATOS_[[AGRUP. VALOR. PTO.]:[AGRUP. VALOR. PTO.]]=$B96,IF(DATOS_[[Check Periodo Ref.]:[Check Periodo Ref.]]="Dentro",IF(DATOS_[[Check Equiparado]:[Check Equiparado]]="Sí",IF(DATOS!BM$5="Sí",(1/DATOS_[[% anualiz]:[% anualiz]]),1)*IF(DATOS!BM$4="Sí",1/DATOS_[[% normaliz]:[% normaliz]],1)*(DATOS_[C.Extra.05])))))))),
0)</f>
        <v>0</v>
      </c>
      <c r="AU97" s="105">
        <f t="array" ref="AU97">IFERROR(
AVERAGE(IF(DATOS_[Sexo]=$B97,IF(DATOS_[[AGRUP. VALOR. PTO.]:[AGRUP. VALOR. PTO.]]=$B96,IF(DATOS_[Check Equiparado]="Sí",IF(DATOS_[Check Periodo Ref.]="Dentro",DATOS_[Tot Extrasalarial Eq],FALSE))))),
0)</f>
        <v>0</v>
      </c>
      <c r="AV97" s="106">
        <f t="array" ref="AV97">IFERROR(
AVERAGE(IF(DATOS_[Sexo]=$B97,IF(DATOS_[[AGRUP. VALOR. PTO.]:[AGRUP. VALOR. PTO.]]=$B96,IF(DATOS_[Check Equiparado]="Sí",IF(DATOS_[Check Periodo Ref.]="Dentro",DATOS_[TOTAL Retrib Eq],FALSE))))),
0)</f>
        <v>0</v>
      </c>
    </row>
    <row r="98" spans="1:48" x14ac:dyDescent="0.3">
      <c r="A98" s="53" t="str">
        <f t="shared" ref="A98" si="114">+A97</f>
        <v>[ocultar]</v>
      </c>
      <c r="B98" s="57" t="s">
        <v>163</v>
      </c>
      <c r="C98" s="56">
        <f t="array" ref="C98">SUM(IF($B98=DATOS_[Sexo],
IF($B96=DATOS_[AGRUP. VALOR. PTO.],
IF("Dentro"=DATOS_[Check Periodo Ref.],
1/(COUNTIFS(DATOS_[Sexo],$B98,DATOS_[AGRUP. VALOR. PTO.],$B96,DATOS_[Check Periodo Ref.],"Dentro",DATOS_[id],DATOS_[id]))))))</f>
        <v>0</v>
      </c>
      <c r="D98" s="58">
        <f>COUNTIFS(DATOS_[AGRUP. VALOR. PTO.],$B96,DATOS_[Sexo],$B98,DATOS_[Check Periodo Ref.],"Dentro")</f>
        <v>0</v>
      </c>
      <c r="E98" s="58">
        <f>COUNTIFS(DATOS_[AGRUP. VALOR. PTO.],$B96,DATOS_[Sexo],$B98,DATOS_[Check Periodo Ref.],"Dentro",DATOS_[Check Nº SC Norm],"Sí")</f>
        <v>0</v>
      </c>
      <c r="F98" s="58">
        <f>COUNTIFS(DATOS_[AGRUP. VALOR. PTO.],$B96,DATOS_[Sexo],$B98,DATOS_[Check Periodo Ref.],"Dentro",DATOS_[Check Nº SC Anualiz],"Sí")</f>
        <v>0</v>
      </c>
      <c r="G98" s="58">
        <f>COUNTIFS(DATOS_[AGRUP. VALOR. PTO.],$B96,DATOS_[Sexo],$B98,DATOS_[Check Periodo Ref.],"Dentro",DATOS_[Check Nº SC Norm y Anualiz],"Sí")</f>
        <v>0</v>
      </c>
      <c r="H98" s="58">
        <f>COUNTIFS(DATOS_[AGRUP. VALOR. PTO.],$B96,DATOS_[Sexo],$B98,DATOS_[Check Periodo Ref.],"Dentro",DATOS_[Check Equiparación],"Sí")</f>
        <v>0</v>
      </c>
      <c r="I98" s="100" cm="1">
        <f t="array" ref="I98">IFERROR(
AVERAGE(IF(DATOS_[Sexo]=$B98,IF(DATOS_[[AGRUP. VALOR. PTO.]:[AGRUP. VALOR. PTO.]]=$B96,IF(DATOS_[Check Equiparado]="Sí",IF(DATOS_[Check Periodo Ref.]="Dentro",DATOS_[SALARIO BASE Eq],FALSE))))),
0)</f>
        <v>0</v>
      </c>
      <c r="J98" s="101">
        <f t="array" ref="J98">IFERROR(
(AVERAGE((IF(DATOS_[[Sexo]:[Sexo]]=$B98,IF(DATOS_[[AGRUP. VALOR. PTO.]:[AGRUP. VALOR. PTO.]]=$B96,IF(DATOS_[[Check Periodo Ref.]:[Check Periodo Ref.]]="Dentro",IF(DATOS_[[Check Equiparado]:[Check Equiparado]]="Sí",IF(DATOS!AE$5="Sí",(1/DATOS_[[% anualiz]:[% anualiz]]),1)*IF(DATOS!AE$4="Sí",1/DATOS_[[% normaliz]:[% normaliz]],1)*(DATOS_[Conc.Sal.01])))))))),
0)</f>
        <v>0</v>
      </c>
      <c r="K98" s="101">
        <f t="array" ref="K98">IFERROR(
(AVERAGE((IF(DATOS_[[Sexo]:[Sexo]]=$B98,IF(DATOS_[[AGRUP. VALOR. PTO.]:[AGRUP. VALOR. PTO.]]=$B96,IF(DATOS_[[Check Periodo Ref.]:[Check Periodo Ref.]]="Dentro",IF(DATOS_[[Check Equiparado]:[Check Equiparado]]="Sí",IF(DATOS!AF$5="Sí",(1/DATOS_[[% anualiz]:[% anualiz]]),1)*IF(DATOS!AF$4="Sí",1/DATOS_[[% normaliz]:[% normaliz]],1)*(DATOS_[Conc.Sal.02])))))))),
0)</f>
        <v>0</v>
      </c>
      <c r="L98" s="101">
        <f t="array" ref="L98">IFERROR(
(AVERAGE((IF(DATOS_[[Sexo]:[Sexo]]=$B98,IF(DATOS_[[AGRUP. VALOR. PTO.]:[AGRUP. VALOR. PTO.]]=$B96,IF(DATOS_[[Check Periodo Ref.]:[Check Periodo Ref.]]="Dentro",IF(DATOS_[[Check Equiparado]:[Check Equiparado]]="Sí",IF(DATOS!AG$5="Sí",(1/DATOS_[[% anualiz]:[% anualiz]]),1)*IF(DATOS!AG$4="Sí",1/DATOS_[[% normaliz]:[% normaliz]],1)*(DATOS_[Conc.Sal.03])))))))),
0)</f>
        <v>0</v>
      </c>
      <c r="M98" s="101">
        <f t="array" ref="M98">IFERROR(
(AVERAGE((IF(DATOS_[[Sexo]:[Sexo]]=$B98,IF(DATOS_[[AGRUP. VALOR. PTO.]:[AGRUP. VALOR. PTO.]]=$B96,IF(DATOS_[[Check Periodo Ref.]:[Check Periodo Ref.]]="Dentro",IF(DATOS_[[Check Equiparado]:[Check Equiparado]]="Sí",IF(DATOS!AH$5="Sí",(1/DATOS_[[% anualiz]:[% anualiz]]),1)*IF(DATOS!AH$4="Sí",1/DATOS_[[% normaliz]:[% normaliz]],1)*(DATOS_[Conc.Sal.04])))))))),
0)</f>
        <v>0</v>
      </c>
      <c r="N98" s="101">
        <f t="array" ref="N98">IFERROR(
(AVERAGE((IF(DATOS_[[Sexo]:[Sexo]]=$B98,IF(DATOS_[[AGRUP. VALOR. PTO.]:[AGRUP. VALOR. PTO.]]=$B96,IF(DATOS_[[Check Periodo Ref.]:[Check Periodo Ref.]]="Dentro",IF(DATOS_[[Check Equiparado]:[Check Equiparado]]="Sí",IF(DATOS!AI$5="Sí",(1/DATOS_[[% anualiz]:[% anualiz]]),1)*IF(DATOS!AI$4="Sí",1/DATOS_[[% normaliz]:[% normaliz]],1)*(DATOS_[Conc.Sal.05])))))))),
0)</f>
        <v>0</v>
      </c>
      <c r="O98" s="101">
        <f t="array" ref="O98">IFERROR(
(AVERAGE((IF(DATOS_[[Sexo]:[Sexo]]=$B98,IF(DATOS_[[AGRUP. VALOR. PTO.]:[AGRUP. VALOR. PTO.]]=$B96,IF(DATOS_[[Check Periodo Ref.]:[Check Periodo Ref.]]="Dentro",IF(DATOS_[[Check Equiparado]:[Check Equiparado]]="Sí",IF(DATOS!AJ$5="Sí",(1/DATOS_[[% anualiz]:[% anualiz]]),1)*IF(DATOS!AJ$4="Sí",1/DATOS_[[% normaliz]:[% normaliz]],1)*(DATOS_[Conc.Sal.06])))))))),
0)</f>
        <v>0</v>
      </c>
      <c r="P98" s="101">
        <f t="array" ref="P98">IFERROR(
(AVERAGE((IF(DATOS_[[Sexo]:[Sexo]]=$B98,IF(DATOS_[[AGRUP. VALOR. PTO.]:[AGRUP. VALOR. PTO.]]=$B96,IF(DATOS_[[Check Periodo Ref.]:[Check Periodo Ref.]]="Dentro",IF(DATOS_[[Check Equiparado]:[Check Equiparado]]="Sí",IF(DATOS!AK$5="Sí",(1/DATOS_[[% anualiz]:[% anualiz]]),1)*IF(DATOS!AK$4="Sí",1/DATOS_[[% normaliz]:[% normaliz]],1)*(DATOS_[Conc.Sal.07])))))))),
0)</f>
        <v>0</v>
      </c>
      <c r="Q98" s="101">
        <f t="array" ref="Q98">IFERROR(
(AVERAGE((IF(DATOS_[[Sexo]:[Sexo]]=$B98,IF(DATOS_[[AGRUP. VALOR. PTO.]:[AGRUP. VALOR. PTO.]]=$B96,IF(DATOS_[[Check Periodo Ref.]:[Check Periodo Ref.]]="Dentro",IF(DATOS_[[Check Equiparado]:[Check Equiparado]]="Sí",IF(DATOS!AL$5="Sí",(1/DATOS_[[% anualiz]:[% anualiz]]),1)*IF(DATOS!AL$4="Sí",1/DATOS_[[% normaliz]:[% normaliz]],1)*(DATOS_[Conc.Sal.08])))))))),
0)</f>
        <v>0</v>
      </c>
      <c r="R98" s="101">
        <f t="array" ref="R98">IFERROR(
(AVERAGE((IF(DATOS_[[Sexo]:[Sexo]]=$B98,IF(DATOS_[[AGRUP. VALOR. PTO.]:[AGRUP. VALOR. PTO.]]=$B96,IF(DATOS_[[Check Periodo Ref.]:[Check Periodo Ref.]]="Dentro",IF(DATOS_[[Check Equiparado]:[Check Equiparado]]="Sí",IF(DATOS!AM$5="Sí",(1/DATOS_[[% anualiz]:[% anualiz]]),1)*IF(DATOS!AM$4="Sí",1/DATOS_[[% normaliz]:[% normaliz]],1)*(DATOS_[Conc.Sal.09])))))))),
0)</f>
        <v>0</v>
      </c>
      <c r="S98" s="101">
        <f t="array" ref="S98">IFERROR(
(AVERAGE((IF(DATOS_[[Sexo]:[Sexo]]=$B98,IF(DATOS_[[AGRUP. VALOR. PTO.]:[AGRUP. VALOR. PTO.]]=$B96,IF(DATOS_[[Check Periodo Ref.]:[Check Periodo Ref.]]="Dentro",IF(DATOS_[[Check Equiparado]:[Check Equiparado]]="Sí",IF(DATOS!AN$5="Sí",(1/DATOS_[[% anualiz]:[% anualiz]]),1)*IF(DATOS!AN$4="Sí",1/DATOS_[[% normaliz]:[% normaliz]],1)*(DATOS_[Conc.Sal.10])))))))),
0)</f>
        <v>0</v>
      </c>
      <c r="T98" s="101">
        <f t="array" ref="T98">IFERROR(
(AVERAGE((IF(DATOS_[[Sexo]:[Sexo]]=$B98,IF(DATOS_[[AGRUP. VALOR. PTO.]:[AGRUP. VALOR. PTO.]]=$B96,IF(DATOS_[[Check Periodo Ref.]:[Check Periodo Ref.]]="Dentro",IF(DATOS_[[Check Equiparado]:[Check Equiparado]]="Sí",IF(DATOS!AO$5="Sí",(1/DATOS_[[% anualiz]:[% anualiz]]),1)*IF(DATOS!AO$4="Sí",1/DATOS_[[% normaliz]:[% normaliz]],1)*(DATOS_[Conc.Sal.11])))))))),
0)</f>
        <v>0</v>
      </c>
      <c r="U98" s="101">
        <f t="array" ref="U98">IFERROR(
(AVERAGE((IF(DATOS_[[Sexo]:[Sexo]]=$B98,IF(DATOS_[[AGRUP. VALOR. PTO.]:[AGRUP. VALOR. PTO.]]=$B96,IF(DATOS_[[Check Periodo Ref.]:[Check Periodo Ref.]]="Dentro",IF(DATOS_[[Check Equiparado]:[Check Equiparado]]="Sí",IF(DATOS!AP$5="Sí",(1/DATOS_[[% anualiz]:[% anualiz]]),1)*IF(DATOS!AP$4="Sí",1/DATOS_[[% normaliz]:[% normaliz]],1)*(DATOS_[Conc.Sal.12])))))))),
0)</f>
        <v>0</v>
      </c>
      <c r="V98" s="101">
        <f t="array" ref="V98">IFERROR(
(AVERAGE((IF(DATOS_[[Sexo]:[Sexo]]=$B98,IF(DATOS_[[AGRUP. VALOR. PTO.]:[AGRUP. VALOR. PTO.]]=$B96,IF(DATOS_[[Check Periodo Ref.]:[Check Periodo Ref.]]="Dentro",IF(DATOS_[[Check Equiparado]:[Check Equiparado]]="Sí",IF(DATOS!AQ$5="Sí",(1/DATOS_[[% anualiz]:[% anualiz]]),1)*IF(DATOS!AQ$4="Sí",1/DATOS_[[% normaliz]:[% normaliz]],1)*(DATOS_[Conc.Sal.13])))))))),
0)</f>
        <v>0</v>
      </c>
      <c r="W98" s="101">
        <f t="array" ref="W98">IFERROR(
(AVERAGE((IF(DATOS_[[Sexo]:[Sexo]]=$B98,IF(DATOS_[[AGRUP. VALOR. PTO.]:[AGRUP. VALOR. PTO.]]=$B96,IF(DATOS_[[Check Periodo Ref.]:[Check Periodo Ref.]]="Dentro",IF(DATOS_[[Check Equiparado]:[Check Equiparado]]="Sí",IF(DATOS!AR$5="Sí",(1/DATOS_[[% anualiz]:[% anualiz]]),1)*IF(DATOS!AR$4="Sí",1/DATOS_[[% normaliz]:[% normaliz]],1)*(DATOS_[Conc.Sal.14])))))))),
0)</f>
        <v>0</v>
      </c>
      <c r="X98" s="101">
        <f t="array" ref="X98">IFERROR(
(AVERAGE((IF(DATOS_[[Sexo]:[Sexo]]=$B98,IF(DATOS_[[AGRUP. VALOR. PTO.]:[AGRUP. VALOR. PTO.]]=$B96,IF(DATOS_[[Check Periodo Ref.]:[Check Periodo Ref.]]="Dentro",IF(DATOS_[[Check Equiparado]:[Check Equiparado]]="Sí",IF(DATOS!AS$5="Sí",(1/DATOS_[[% anualiz]:[% anualiz]]),1)*IF(DATOS!AS$4="Sí",1/DATOS_[[% normaliz]:[% normaliz]],1)*(DATOS_[Conc.Sal.15])))))))),
0)</f>
        <v>0</v>
      </c>
      <c r="Y98" s="101">
        <f t="array" ref="Y98">IFERROR(
(AVERAGE((IF(DATOS_[[Sexo]:[Sexo]]=$B98,IF(DATOS_[[AGRUP. VALOR. PTO.]:[AGRUP. VALOR. PTO.]]=$B96,IF(DATOS_[[Check Periodo Ref.]:[Check Periodo Ref.]]="Dentro",IF(DATOS_[[Check Equiparado]:[Check Equiparado]]="Sí",IF(DATOS!AT$5="Sí",(1/DATOS_[[% anualiz]:[% anualiz]]),1)*IF(DATOS!AT$4="Sí",1/DATOS_[[% normaliz]:[% normaliz]],1)*(DATOS_[Conc.Sal.16])))))))),
0)</f>
        <v>0</v>
      </c>
      <c r="Z98" s="101">
        <f t="array" ref="Z98">IFERROR(
(AVERAGE((IF(DATOS_[[Sexo]:[Sexo]]=$B98,IF(DATOS_[[AGRUP. VALOR. PTO.]:[AGRUP. VALOR. PTO.]]=$B96,IF(DATOS_[[Check Periodo Ref.]:[Check Periodo Ref.]]="Dentro",IF(DATOS_[[Check Equiparado]:[Check Equiparado]]="Sí",IF(DATOS!AU$5="Sí",(1/DATOS_[[% anualiz]:[% anualiz]]),1)*IF(DATOS!AU$4="Sí",1/DATOS_[[% normaliz]:[% normaliz]],1)*(DATOS_[Conc.Sal.17])))))))),
0)</f>
        <v>0</v>
      </c>
      <c r="AA98" s="101">
        <f t="array" ref="AA98">IFERROR(
(AVERAGE((IF(DATOS_[[Sexo]:[Sexo]]=$B98,IF(DATOS_[[AGRUP. VALOR. PTO.]:[AGRUP. VALOR. PTO.]]=$B96,IF(DATOS_[[Check Periodo Ref.]:[Check Periodo Ref.]]="Dentro",IF(DATOS_[[Check Equiparado]:[Check Equiparado]]="Sí",IF(DATOS!AV$5="Sí",(1/DATOS_[[% anualiz]:[% anualiz]]),1)*IF(DATOS!AV$4="Sí",1/DATOS_[[% normaliz]:[% normaliz]],1)*(DATOS_[Conc.Sal.18])))))))),
0)</f>
        <v>0</v>
      </c>
      <c r="AB98" s="101">
        <f t="array" ref="AB98">IFERROR(
(AVERAGE((IF(DATOS_[[Sexo]:[Sexo]]=$B98,IF(DATOS_[[AGRUP. VALOR. PTO.]:[AGRUP. VALOR. PTO.]]=$B96,IF(DATOS_[[Check Periodo Ref.]:[Check Periodo Ref.]]="Dentro",IF(DATOS_[[Check Equiparado]:[Check Equiparado]]="Sí",IF(DATOS!AW$5="Sí",(1/DATOS_[[% anualiz]:[% anualiz]]),1)*IF(DATOS!AW$4="Sí",1/DATOS_[[% normaliz]:[% normaliz]],1)*(DATOS_[Conc.Sal.19])))))))),
0)</f>
        <v>0</v>
      </c>
      <c r="AC98" s="101">
        <f t="array" ref="AC98">IFERROR(
(AVERAGE((IF(DATOS_[[Sexo]:[Sexo]]=$B98,IF(DATOS_[[AGRUP. VALOR. PTO.]:[AGRUP. VALOR. PTO.]]=$B96,IF(DATOS_[[Check Periodo Ref.]:[Check Periodo Ref.]]="Dentro",IF(DATOS_[[Check Equiparado]:[Check Equiparado]]="Sí",IF(DATOS!AX$5="Sí",(1/DATOS_[[% anualiz]:[% anualiz]]),1)*IF(DATOS!AX$4="Sí",1/DATOS_[[% normaliz]:[% normaliz]],1)*(DATOS_[Conc.Sal.20])))))))),
0)</f>
        <v>0</v>
      </c>
      <c r="AD98" s="101">
        <f t="array" ref="AD98">IFERROR(
(AVERAGE((IF(DATOS_[[Sexo]:[Sexo]]=$B98,IF(DATOS_[[AGRUP. VALOR. PTO.]:[AGRUP. VALOR. PTO.]]=$B96,IF(DATOS_[[Check Periodo Ref.]:[Check Periodo Ref.]]="Dentro",IF(DATOS_[[Check Equiparado]:[Check Equiparado]]="Sí",IF(DATOS!AY$5="Sí",(1/DATOS_[[% anualiz]:[% anualiz]]),1)*IF(DATOS!AY$4="Sí",1/DATOS_[[% normaliz]:[% normaliz]],1)*(DATOS_[Conc.Sal.21])))))))),
0)</f>
        <v>0</v>
      </c>
      <c r="AE98" s="101">
        <f t="array" ref="AE98">IFERROR(
(AVERAGE((IF(DATOS_[[Sexo]:[Sexo]]=$B98,IF(DATOS_[[AGRUP. VALOR. PTO.]:[AGRUP. VALOR. PTO.]]=$B96,IF(DATOS_[[Check Periodo Ref.]:[Check Periodo Ref.]]="Dentro",IF(DATOS_[[Check Equiparado]:[Check Equiparado]]="Sí",IF(DATOS!AZ$5="Sí",(1/DATOS_[[% anualiz]:[% anualiz]]),1)*IF(DATOS!AZ$4="Sí",1/DATOS_[[% normaliz]:[% normaliz]],1)*(DATOS_[Conc.Sal.22])))))))),
0)</f>
        <v>0</v>
      </c>
      <c r="AF98" s="101">
        <f t="array" ref="AF98">IFERROR(
(AVERAGE((IF(DATOS_[[Sexo]:[Sexo]]=$B98,IF(DATOS_[[AGRUP. VALOR. PTO.]:[AGRUP. VALOR. PTO.]]=$B96,IF(DATOS_[[Check Periodo Ref.]:[Check Periodo Ref.]]="Dentro",IF(DATOS_[[Check Equiparado]:[Check Equiparado]]="Sí",IF(DATOS!BA$5="Sí",(1/DATOS_[[% anualiz]:[% anualiz]]),1)*IF(DATOS!BA$4="Sí",1/DATOS_[[% normaliz]:[% normaliz]],1)*(DATOS_[Conc.Sal.23])))))))),
0)</f>
        <v>0</v>
      </c>
      <c r="AG98" s="101">
        <f t="array" ref="AG98">IFERROR(
(AVERAGE((IF(DATOS_[[Sexo]:[Sexo]]=$B98,IF(DATOS_[[AGRUP. VALOR. PTO.]:[AGRUP. VALOR. PTO.]]=$B96,IF(DATOS_[[Check Periodo Ref.]:[Check Periodo Ref.]]="Dentro",IF(DATOS_[[Check Equiparado]:[Check Equiparado]]="Sí",IF(DATOS!BB$5="Sí",(1/DATOS_[[% anualiz]:[% anualiz]]),1)*IF(DATOS!BB$4="Sí",1/DATOS_[[% normaliz]:[% normaliz]],1)*(DATOS_[Conc.Sal.24])))))))),
0)</f>
        <v>0</v>
      </c>
      <c r="AH98" s="101">
        <f t="array" ref="AH98">IFERROR(
(AVERAGE((IF(DATOS_[[Sexo]:[Sexo]]=$B98,IF(DATOS_[[AGRUP. VALOR. PTO.]:[AGRUP. VALOR. PTO.]]=$B96,IF(DATOS_[[Check Periodo Ref.]:[Check Periodo Ref.]]="Dentro",IF(DATOS_[[Check Equiparado]:[Check Equiparado]]="Sí",IF(DATOS!BC$5="Sí",(1/DATOS_[[% anualiz]:[% anualiz]]),1)*IF(DATOS!BC$4="Sí",1/DATOS_[[% normaliz]:[% normaliz]],1)*(DATOS_[Conc.Sal.25])))))))),
0)</f>
        <v>0</v>
      </c>
      <c r="AI98" s="101">
        <f t="array" ref="AI98">IFERROR(
(AVERAGE((IF(DATOS_[[Sexo]:[Sexo]]=$B98,IF(DATOS_[[AGRUP. VALOR. PTO.]:[AGRUP. VALOR. PTO.]]=$B96,IF(DATOS_[[Check Periodo Ref.]:[Check Periodo Ref.]]="Dentro",IF(DATOS_[[Check Equiparado]:[Check Equiparado]]="Sí",IF(DATOS!BD$5="Sí",(1/DATOS_[[% anualiz]:[% anualiz]]),1)*IF(DATOS!BD$4="Sí",1/DATOS_[[% normaliz]:[% normaliz]],1)*(DATOS_[Conc.Sal.26])))))))),
0)</f>
        <v>0</v>
      </c>
      <c r="AJ98" s="101">
        <f t="array" ref="AJ98">IFERROR(
(AVERAGE((IF(DATOS_[[Sexo]:[Sexo]]=$B98,IF(DATOS_[[AGRUP. VALOR. PTO.]:[AGRUP. VALOR. PTO.]]=$B96,IF(DATOS_[[Check Periodo Ref.]:[Check Periodo Ref.]]="Dentro",IF(DATOS_[[Check Equiparado]:[Check Equiparado]]="Sí",IF(DATOS!BE$5="Sí",(1/DATOS_[[% anualiz]:[% anualiz]]),1)*IF(DATOS!BE$4="Sí",1/DATOS_[[% normaliz]:[% normaliz]],1)*(DATOS_[Conc.Sal.27])))))))),
0)</f>
        <v>0</v>
      </c>
      <c r="AK98" s="101">
        <f t="array" ref="AK98">IFERROR(
(AVERAGE((IF(DATOS_[[Sexo]:[Sexo]]=$B98,IF(DATOS_[[AGRUP. VALOR. PTO.]:[AGRUP. VALOR. PTO.]]=$B96,IF(DATOS_[[Check Periodo Ref.]:[Check Periodo Ref.]]="Dentro",IF(DATOS_[[Check Equiparado]:[Check Equiparado]]="Sí",IF(DATOS!BF$5="Sí",(1/DATOS_[[% anualiz]:[% anualiz]]),1)*IF(DATOS!BF$4="Sí",1/DATOS_[[% normaliz]:[% normaliz]],1)*(DATOS_[Conc.Sal.28])))))))),
0)</f>
        <v>0</v>
      </c>
      <c r="AL98" s="101">
        <f t="array" ref="AL98">IFERROR(
(AVERAGE((IF(DATOS_[[Sexo]:[Sexo]]=$B98,IF(DATOS_[[AGRUP. VALOR. PTO.]:[AGRUP. VALOR. PTO.]]=$B96,IF(DATOS_[[Check Periodo Ref.]:[Check Periodo Ref.]]="Dentro",IF(DATOS_[[Check Equiparado]:[Check Equiparado]]="Sí",IF(DATOS!BG$5="Sí",(1/DATOS_[[% anualiz]:[% anualiz]]),1)*IF(DATOS!BG$4="Sí",1/DATOS_[[% normaliz]:[% normaliz]],1)*(DATOS_[Conc.Sal.29])))))))),
0)</f>
        <v>0</v>
      </c>
      <c r="AM98" s="101">
        <f t="array" ref="AM98">IFERROR(
(AVERAGE((IF(DATOS_[[Sexo]:[Sexo]]=$B98,IF(DATOS_[[AGRUP. VALOR. PTO.]:[AGRUP. VALOR. PTO.]]=$B96,IF(DATOS_[[Check Periodo Ref.]:[Check Periodo Ref.]]="Dentro",IF(DATOS_[[Check Equiparado]:[Check Equiparado]]="Sí",IF(DATOS!BH$5="Sí",(1/DATOS_[[% anualiz]:[% anualiz]]),1)*IF(DATOS!BH$4="Sí",1/DATOS_[[% normaliz]:[% normaliz]],1)*(DATOS_[Conc.Sal.30])))))))),
0)</f>
        <v>0</v>
      </c>
      <c r="AN98" s="102">
        <f t="array" ref="AN98">IFERROR(
AVERAGE(IF(DATOS_[Sexo]=$B98,IF(DATOS_[[AGRUP. VALOR. PTO.]:[AGRUP. VALOR. PTO.]]=$B96,IF(DATOS_[Check Equiparado]="Sí",IF(DATOS_[Check Periodo Ref.]="Dentro",DATOS_[Tot COMPL.SAL Eq],FALSE))))),
0)</f>
        <v>0</v>
      </c>
      <c r="AO98" s="103">
        <f t="array" ref="AO98">IFERROR(
AVERAGE(IF(DATOS_[Sexo]=$B98,IF(DATOS_[[AGRUP. VALOR. PTO.]:[AGRUP. VALOR. PTO.]]=$B96,IF(DATOS_[Check Equiparado]="Sí",IF(DATOS_[Check Periodo Ref.]="Dentro",DATOS_[TOTAL SALARIO Eq],FALSE))))),
0)</f>
        <v>0</v>
      </c>
      <c r="AP98" s="104">
        <f t="array" ref="AP98">IFERROR(
(AVERAGE((IF(DATOS_[[Sexo]:[Sexo]]=$B98,IF(DATOS_[[AGRUP. VALOR. PTO.]:[AGRUP. VALOR. PTO.]]=$B96,IF(DATOS_[[Check Periodo Ref.]:[Check Periodo Ref.]]="Dentro",IF(DATOS_[[Check Equiparado]:[Check Equiparado]]="Sí",IF(DATOS!BI$5="Sí",(1/DATOS_[[% anualiz]:[% anualiz]]),1)*IF(DATOS!BI$4="Sí",1/DATOS_[[% normaliz]:[% normaliz]],1)*(DATOS_[C.Extra.01])))))))),
0)</f>
        <v>0</v>
      </c>
      <c r="AQ98" s="104">
        <f t="array" ref="AQ98">IFERROR(
(AVERAGE((IF(DATOS_[[Sexo]:[Sexo]]=$B98,IF(DATOS_[[AGRUP. VALOR. PTO.]:[AGRUP. VALOR. PTO.]]=$B96,IF(DATOS_[[Check Periodo Ref.]:[Check Periodo Ref.]]="Dentro",IF(DATOS_[[Check Equiparado]:[Check Equiparado]]="Sí",IF(DATOS!BJ$5="Sí",(1/DATOS_[[% anualiz]:[% anualiz]]),1)*IF(DATOS!BJ$4="Sí",1/DATOS_[[% normaliz]:[% normaliz]],1)*(DATOS_[C.Extra.02])))))))),
0)</f>
        <v>0</v>
      </c>
      <c r="AR98" s="104">
        <f t="array" ref="AR98">IFERROR(
(AVERAGE((IF(DATOS_[[Sexo]:[Sexo]]=$B98,IF(DATOS_[[AGRUP. VALOR. PTO.]:[AGRUP. VALOR. PTO.]]=$B96,IF(DATOS_[[Check Periodo Ref.]:[Check Periodo Ref.]]="Dentro",IF(DATOS_[[Check Equiparado]:[Check Equiparado]]="Sí",IF(DATOS!BK$5="Sí",(1/DATOS_[[% anualiz]:[% anualiz]]),1)*IF(DATOS!BK$4="Sí",1/DATOS_[[% normaliz]:[% normaliz]],1)*(DATOS_[C.Extra.03])))))))),
0)</f>
        <v>0</v>
      </c>
      <c r="AS98" s="104">
        <f t="array" ref="AS98">IFERROR(
(AVERAGE((IF(DATOS_[[Sexo]:[Sexo]]=$B98,IF(DATOS_[[AGRUP. VALOR. PTO.]:[AGRUP. VALOR. PTO.]]=$B96,IF(DATOS_[[Check Periodo Ref.]:[Check Periodo Ref.]]="Dentro",IF(DATOS_[[Check Equiparado]:[Check Equiparado]]="Sí",IF(DATOS!BL$5="Sí",(1/DATOS_[[% anualiz]:[% anualiz]]),1)*IF(DATOS!BL$4="Sí",1/DATOS_[[% normaliz]:[% normaliz]],1)*(DATOS_[C.Extra.04])))))))),
0)</f>
        <v>0</v>
      </c>
      <c r="AT98" s="104">
        <f t="array" ref="AT98">IFERROR(
(AVERAGE((IF(DATOS_[[Sexo]:[Sexo]]=$B98,IF(DATOS_[[AGRUP. VALOR. PTO.]:[AGRUP. VALOR. PTO.]]=$B96,IF(DATOS_[[Check Periodo Ref.]:[Check Periodo Ref.]]="Dentro",IF(DATOS_[[Check Equiparado]:[Check Equiparado]]="Sí",IF(DATOS!BM$5="Sí",(1/DATOS_[[% anualiz]:[% anualiz]]),1)*IF(DATOS!BM$4="Sí",1/DATOS_[[% normaliz]:[% normaliz]],1)*(DATOS_[C.Extra.05])))))))),
0)</f>
        <v>0</v>
      </c>
      <c r="AU98" s="105">
        <f t="array" ref="AU98">IFERROR(
AVERAGE(IF(DATOS_[Sexo]=$B98,IF(DATOS_[[AGRUP. VALOR. PTO.]:[AGRUP. VALOR. PTO.]]=$B96,IF(DATOS_[Check Equiparado]="Sí",IF(DATOS_[Check Periodo Ref.]="Dentro",DATOS_[Tot Extrasalarial Eq],FALSE))))),
0)</f>
        <v>0</v>
      </c>
      <c r="AV98" s="106">
        <f t="array" ref="AV98">IFERROR(
AVERAGE(IF(DATOS_[Sexo]=$B98,IF(DATOS_[[AGRUP. VALOR. PTO.]:[AGRUP. VALOR. PTO.]]=$B96,IF(DATOS_[Check Equiparado]="Sí",IF(DATOS_[Check Periodo Ref.]="Dentro",DATOS_[TOTAL Retrib Eq],FALSE))))),
0)</f>
        <v>0</v>
      </c>
    </row>
    <row r="99" spans="1:48" ht="17.25" thickBot="1" x14ac:dyDescent="0.35">
      <c r="A99" s="53" t="str">
        <f t="shared" ref="A99" si="115">+A100</f>
        <v>[ocultar]</v>
      </c>
      <c r="B99" s="62" t="s">
        <v>288</v>
      </c>
      <c r="C99" s="99"/>
      <c r="D99" s="63"/>
      <c r="E99" s="63"/>
      <c r="F99" s="63"/>
      <c r="G99" s="63"/>
      <c r="H99" s="63"/>
      <c r="I99" s="129" t="str">
        <f t="shared" ref="I99:AV99" si="116">IFERROR((I100-I101)/I100,"")</f>
        <v/>
      </c>
      <c r="J99" s="130" t="str">
        <f t="shared" si="116"/>
        <v/>
      </c>
      <c r="K99" s="131" t="str">
        <f t="shared" si="116"/>
        <v/>
      </c>
      <c r="L99" s="131" t="str">
        <f t="shared" si="116"/>
        <v/>
      </c>
      <c r="M99" s="131" t="str">
        <f t="shared" si="116"/>
        <v/>
      </c>
      <c r="N99" s="132" t="str">
        <f t="shared" si="116"/>
        <v/>
      </c>
      <c r="O99" s="133" t="str">
        <f t="shared" si="116"/>
        <v/>
      </c>
      <c r="P99" s="133" t="str">
        <f t="shared" si="116"/>
        <v/>
      </c>
      <c r="Q99" s="133" t="str">
        <f t="shared" si="116"/>
        <v/>
      </c>
      <c r="R99" s="133" t="str">
        <f t="shared" si="116"/>
        <v/>
      </c>
      <c r="S99" s="133" t="str">
        <f t="shared" si="116"/>
        <v/>
      </c>
      <c r="T99" s="133" t="str">
        <f t="shared" si="116"/>
        <v/>
      </c>
      <c r="U99" s="133" t="str">
        <f t="shared" si="116"/>
        <v/>
      </c>
      <c r="V99" s="133" t="str">
        <f t="shared" si="116"/>
        <v/>
      </c>
      <c r="W99" s="133" t="str">
        <f t="shared" si="116"/>
        <v/>
      </c>
      <c r="X99" s="133" t="str">
        <f t="shared" si="116"/>
        <v/>
      </c>
      <c r="Y99" s="133" t="str">
        <f t="shared" si="116"/>
        <v/>
      </c>
      <c r="Z99" s="132" t="str">
        <f t="shared" si="116"/>
        <v/>
      </c>
      <c r="AA99" s="132" t="str">
        <f t="shared" si="116"/>
        <v/>
      </c>
      <c r="AB99" s="132" t="str">
        <f t="shared" si="116"/>
        <v/>
      </c>
      <c r="AC99" s="132" t="str">
        <f t="shared" si="116"/>
        <v/>
      </c>
      <c r="AD99" s="132" t="str">
        <f t="shared" si="116"/>
        <v/>
      </c>
      <c r="AE99" s="132" t="str">
        <f t="shared" si="116"/>
        <v/>
      </c>
      <c r="AF99" s="132" t="str">
        <f t="shared" si="116"/>
        <v/>
      </c>
      <c r="AG99" s="132" t="str">
        <f t="shared" si="116"/>
        <v/>
      </c>
      <c r="AH99" s="132" t="str">
        <f t="shared" si="116"/>
        <v/>
      </c>
      <c r="AI99" s="132" t="str">
        <f t="shared" si="116"/>
        <v/>
      </c>
      <c r="AJ99" s="132" t="str">
        <f t="shared" si="116"/>
        <v/>
      </c>
      <c r="AK99" s="132" t="str">
        <f t="shared" si="116"/>
        <v/>
      </c>
      <c r="AL99" s="132" t="str">
        <f t="shared" si="116"/>
        <v/>
      </c>
      <c r="AM99" s="132" t="str">
        <f t="shared" si="116"/>
        <v/>
      </c>
      <c r="AN99" s="134" t="str">
        <f t="shared" si="116"/>
        <v/>
      </c>
      <c r="AO99" s="138" t="str">
        <f t="shared" si="116"/>
        <v/>
      </c>
      <c r="AP99" s="135" t="str">
        <f t="shared" si="116"/>
        <v/>
      </c>
      <c r="AQ99" s="135" t="str">
        <f t="shared" si="116"/>
        <v/>
      </c>
      <c r="AR99" s="135" t="str">
        <f t="shared" si="116"/>
        <v/>
      </c>
      <c r="AS99" s="135" t="str">
        <f t="shared" si="116"/>
        <v/>
      </c>
      <c r="AT99" s="135" t="str">
        <f t="shared" si="116"/>
        <v/>
      </c>
      <c r="AU99" s="136" t="str">
        <f t="shared" si="116"/>
        <v/>
      </c>
      <c r="AV99" s="137" t="str">
        <f t="shared" si="116"/>
        <v/>
      </c>
    </row>
    <row r="100" spans="1:48" x14ac:dyDescent="0.3">
      <c r="A100" s="53" t="str">
        <f t="shared" ref="A100" si="117">+IF(C100+C101=0,"[ocultar]","")</f>
        <v>[ocultar]</v>
      </c>
      <c r="B100" s="57" t="s">
        <v>162</v>
      </c>
      <c r="C100" s="56">
        <f t="array" ref="C100">SUM(IF($B100=DATOS_[Sexo],
IF($B99=DATOS_[AGRUP. VALOR. PTO.],
IF("Dentro"=DATOS_[Check Periodo Ref.],
1/(COUNTIFS(DATOS_[Sexo],$B100,DATOS_[AGRUP. VALOR. PTO.],$B99,DATOS_[Check Periodo Ref.],"Dentro",DATOS_[id],DATOS_[id]))))))</f>
        <v>0</v>
      </c>
      <c r="D100" s="58">
        <f>COUNTIFS(DATOS_[AGRUP. VALOR. PTO.],$B99,DATOS_[Sexo],$B100,DATOS_[Check Periodo Ref.],"Dentro")</f>
        <v>0</v>
      </c>
      <c r="E100" s="58">
        <f>COUNTIFS(DATOS_[AGRUP. VALOR. PTO.],$B99,DATOS_[Sexo],$B100,DATOS_[Check Periodo Ref.],"Dentro",DATOS_[Check Nº SC Norm],"Sí")</f>
        <v>0</v>
      </c>
      <c r="F100" s="58">
        <f>COUNTIFS(DATOS_[AGRUP. VALOR. PTO.],$B99,DATOS_[Sexo],$B100,DATOS_[Check Periodo Ref.],"Dentro",DATOS_[Check Nº SC Anualiz],"Sí")</f>
        <v>0</v>
      </c>
      <c r="G100" s="58">
        <f>COUNTIFS(DATOS_[AGRUP. VALOR. PTO.],$B99,DATOS_[Sexo],$B100,DATOS_[Check Periodo Ref.],"Dentro",DATOS_[Check Nº SC Norm y Anualiz],"Sí")</f>
        <v>0</v>
      </c>
      <c r="H100" s="58">
        <f>COUNTIFS(DATOS_[AGRUP. VALOR. PTO.],$B99,DATOS_[Sexo],$B100,DATOS_[Check Periodo Ref.],"Dentro",DATOS_[Check Equiparación],"Sí")</f>
        <v>0</v>
      </c>
      <c r="I100" s="100">
        <f t="array" ref="I100">IFERROR(
AVERAGE(IF(DATOS_[Sexo]=$B100,IF(DATOS_[[AGRUP. VALOR. PTO.]:[AGRUP. VALOR. PTO.]]=$B99,IF(DATOS_[Check Equiparado]="Sí",IF(DATOS_[Check Periodo Ref.]="Dentro",DATOS_[SALARIO BASE Eq],FALSE))))),
0)</f>
        <v>0</v>
      </c>
      <c r="J100" s="101">
        <f t="array" ref="J100">IFERROR(
(AVERAGE((IF(DATOS_[[Sexo]:[Sexo]]=$B100,IF(DATOS_[[AGRUP. VALOR. PTO.]:[AGRUP. VALOR. PTO.]]=$B99,IF(DATOS_[[Check Periodo Ref.]:[Check Periodo Ref.]]="Dentro",IF(DATOS_[[Check Equiparado]:[Check Equiparado]]="Sí",IF(DATOS!AE$5="Sí",(1/DATOS_[[% anualiz]:[% anualiz]]),1)*IF(DATOS!AE$4="Sí",1/DATOS_[[% normaliz]:[% normaliz]],1)*(DATOS_[Conc.Sal.01])))))))),
0)</f>
        <v>0</v>
      </c>
      <c r="K100" s="101">
        <f t="array" ref="K100">IFERROR(
(AVERAGE((IF(DATOS_[[Sexo]:[Sexo]]=$B100,IF(DATOS_[[AGRUP. VALOR. PTO.]:[AGRUP. VALOR. PTO.]]=$B99,IF(DATOS_[[Check Periodo Ref.]:[Check Periodo Ref.]]="Dentro",IF(DATOS_[[Check Equiparado]:[Check Equiparado]]="Sí",IF(DATOS!AF$5="Sí",(1/DATOS_[[% anualiz]:[% anualiz]]),1)*IF(DATOS!AF$4="Sí",1/DATOS_[[% normaliz]:[% normaliz]],1)*(DATOS_[Conc.Sal.02])))))))),
0)</f>
        <v>0</v>
      </c>
      <c r="L100" s="101">
        <f t="array" ref="L100">IFERROR(
(AVERAGE((IF(DATOS_[[Sexo]:[Sexo]]=$B100,IF(DATOS_[[AGRUP. VALOR. PTO.]:[AGRUP. VALOR. PTO.]]=$B99,IF(DATOS_[[Check Periodo Ref.]:[Check Periodo Ref.]]="Dentro",IF(DATOS_[[Check Equiparado]:[Check Equiparado]]="Sí",IF(DATOS!AG$5="Sí",(1/DATOS_[[% anualiz]:[% anualiz]]),1)*IF(DATOS!AG$4="Sí",1/DATOS_[[% normaliz]:[% normaliz]],1)*(DATOS_[Conc.Sal.03])))))))),
0)</f>
        <v>0</v>
      </c>
      <c r="M100" s="101">
        <f t="array" ref="M100">IFERROR(
(AVERAGE((IF(DATOS_[[Sexo]:[Sexo]]=$B100,IF(DATOS_[[AGRUP. VALOR. PTO.]:[AGRUP. VALOR. PTO.]]=$B99,IF(DATOS_[[Check Periodo Ref.]:[Check Periodo Ref.]]="Dentro",IF(DATOS_[[Check Equiparado]:[Check Equiparado]]="Sí",IF(DATOS!AH$5="Sí",(1/DATOS_[[% anualiz]:[% anualiz]]),1)*IF(DATOS!AH$4="Sí",1/DATOS_[[% normaliz]:[% normaliz]],1)*(DATOS_[Conc.Sal.04])))))))),
0)</f>
        <v>0</v>
      </c>
      <c r="N100" s="101">
        <f t="array" ref="N100">IFERROR(
(AVERAGE((IF(DATOS_[[Sexo]:[Sexo]]=$B100,IF(DATOS_[[AGRUP. VALOR. PTO.]:[AGRUP. VALOR. PTO.]]=$B99,IF(DATOS_[[Check Periodo Ref.]:[Check Periodo Ref.]]="Dentro",IF(DATOS_[[Check Equiparado]:[Check Equiparado]]="Sí",IF(DATOS!AI$5="Sí",(1/DATOS_[[% anualiz]:[% anualiz]]),1)*IF(DATOS!AI$4="Sí",1/DATOS_[[% normaliz]:[% normaliz]],1)*(DATOS_[Conc.Sal.05])))))))),
0)</f>
        <v>0</v>
      </c>
      <c r="O100" s="101">
        <f t="array" ref="O100">IFERROR(
(AVERAGE((IF(DATOS_[[Sexo]:[Sexo]]=$B100,IF(DATOS_[[AGRUP. VALOR. PTO.]:[AGRUP. VALOR. PTO.]]=$B99,IF(DATOS_[[Check Periodo Ref.]:[Check Periodo Ref.]]="Dentro",IF(DATOS_[[Check Equiparado]:[Check Equiparado]]="Sí",IF(DATOS!AJ$5="Sí",(1/DATOS_[[% anualiz]:[% anualiz]]),1)*IF(DATOS!AJ$4="Sí",1/DATOS_[[% normaliz]:[% normaliz]],1)*(DATOS_[Conc.Sal.06])))))))),
0)</f>
        <v>0</v>
      </c>
      <c r="P100" s="101">
        <f t="array" ref="P100">IFERROR(
(AVERAGE((IF(DATOS_[[Sexo]:[Sexo]]=$B100,IF(DATOS_[[AGRUP. VALOR. PTO.]:[AGRUP. VALOR. PTO.]]=$B99,IF(DATOS_[[Check Periodo Ref.]:[Check Periodo Ref.]]="Dentro",IF(DATOS_[[Check Equiparado]:[Check Equiparado]]="Sí",IF(DATOS!AK$5="Sí",(1/DATOS_[[% anualiz]:[% anualiz]]),1)*IF(DATOS!AK$4="Sí",1/DATOS_[[% normaliz]:[% normaliz]],1)*(DATOS_[Conc.Sal.07])))))))),
0)</f>
        <v>0</v>
      </c>
      <c r="Q100" s="101">
        <f t="array" ref="Q100">IFERROR(
(AVERAGE((IF(DATOS_[[Sexo]:[Sexo]]=$B100,IF(DATOS_[[AGRUP. VALOR. PTO.]:[AGRUP. VALOR. PTO.]]=$B99,IF(DATOS_[[Check Periodo Ref.]:[Check Periodo Ref.]]="Dentro",IF(DATOS_[[Check Equiparado]:[Check Equiparado]]="Sí",IF(DATOS!AL$5="Sí",(1/DATOS_[[% anualiz]:[% anualiz]]),1)*IF(DATOS!AL$4="Sí",1/DATOS_[[% normaliz]:[% normaliz]],1)*(DATOS_[Conc.Sal.08])))))))),
0)</f>
        <v>0</v>
      </c>
      <c r="R100" s="101">
        <f t="array" ref="R100">IFERROR(
(AVERAGE((IF(DATOS_[[Sexo]:[Sexo]]=$B100,IF(DATOS_[[AGRUP. VALOR. PTO.]:[AGRUP. VALOR. PTO.]]=$B99,IF(DATOS_[[Check Periodo Ref.]:[Check Periodo Ref.]]="Dentro",IF(DATOS_[[Check Equiparado]:[Check Equiparado]]="Sí",IF(DATOS!AM$5="Sí",(1/DATOS_[[% anualiz]:[% anualiz]]),1)*IF(DATOS!AM$4="Sí",1/DATOS_[[% normaliz]:[% normaliz]],1)*(DATOS_[Conc.Sal.09])))))))),
0)</f>
        <v>0</v>
      </c>
      <c r="S100" s="101">
        <f t="array" ref="S100">IFERROR(
(AVERAGE((IF(DATOS_[[Sexo]:[Sexo]]=$B100,IF(DATOS_[[AGRUP. VALOR. PTO.]:[AGRUP. VALOR. PTO.]]=$B99,IF(DATOS_[[Check Periodo Ref.]:[Check Periodo Ref.]]="Dentro",IF(DATOS_[[Check Equiparado]:[Check Equiparado]]="Sí",IF(DATOS!AN$5="Sí",(1/DATOS_[[% anualiz]:[% anualiz]]),1)*IF(DATOS!AN$4="Sí",1/DATOS_[[% normaliz]:[% normaliz]],1)*(DATOS_[Conc.Sal.10])))))))),
0)</f>
        <v>0</v>
      </c>
      <c r="T100" s="101">
        <f t="array" ref="T100">IFERROR(
(AVERAGE((IF(DATOS_[[Sexo]:[Sexo]]=$B100,IF(DATOS_[[AGRUP. VALOR. PTO.]:[AGRUP. VALOR. PTO.]]=$B99,IF(DATOS_[[Check Periodo Ref.]:[Check Periodo Ref.]]="Dentro",IF(DATOS_[[Check Equiparado]:[Check Equiparado]]="Sí",IF(DATOS!AO$5="Sí",(1/DATOS_[[% anualiz]:[% anualiz]]),1)*IF(DATOS!AO$4="Sí",1/DATOS_[[% normaliz]:[% normaliz]],1)*(DATOS_[Conc.Sal.11])))))))),
0)</f>
        <v>0</v>
      </c>
      <c r="U100" s="101">
        <f t="array" ref="U100">IFERROR(
(AVERAGE((IF(DATOS_[[Sexo]:[Sexo]]=$B100,IF(DATOS_[[AGRUP. VALOR. PTO.]:[AGRUP. VALOR. PTO.]]=$B99,IF(DATOS_[[Check Periodo Ref.]:[Check Periodo Ref.]]="Dentro",IF(DATOS_[[Check Equiparado]:[Check Equiparado]]="Sí",IF(DATOS!AP$5="Sí",(1/DATOS_[[% anualiz]:[% anualiz]]),1)*IF(DATOS!AP$4="Sí",1/DATOS_[[% normaliz]:[% normaliz]],1)*(DATOS_[Conc.Sal.12])))))))),
0)</f>
        <v>0</v>
      </c>
      <c r="V100" s="101">
        <f t="array" ref="V100">IFERROR(
(AVERAGE((IF(DATOS_[[Sexo]:[Sexo]]=$B100,IF(DATOS_[[AGRUP. VALOR. PTO.]:[AGRUP. VALOR. PTO.]]=$B99,IF(DATOS_[[Check Periodo Ref.]:[Check Periodo Ref.]]="Dentro",IF(DATOS_[[Check Equiparado]:[Check Equiparado]]="Sí",IF(DATOS!AQ$5="Sí",(1/DATOS_[[% anualiz]:[% anualiz]]),1)*IF(DATOS!AQ$4="Sí",1/DATOS_[[% normaliz]:[% normaliz]],1)*(DATOS_[Conc.Sal.13])))))))),
0)</f>
        <v>0</v>
      </c>
      <c r="W100" s="101">
        <f t="array" ref="W100">IFERROR(
(AVERAGE((IF(DATOS_[[Sexo]:[Sexo]]=$B100,IF(DATOS_[[AGRUP. VALOR. PTO.]:[AGRUP. VALOR. PTO.]]=$B99,IF(DATOS_[[Check Periodo Ref.]:[Check Periodo Ref.]]="Dentro",IF(DATOS_[[Check Equiparado]:[Check Equiparado]]="Sí",IF(DATOS!AR$5="Sí",(1/DATOS_[[% anualiz]:[% anualiz]]),1)*IF(DATOS!AR$4="Sí",1/DATOS_[[% normaliz]:[% normaliz]],1)*(DATOS_[Conc.Sal.14])))))))),
0)</f>
        <v>0</v>
      </c>
      <c r="X100" s="101">
        <f t="array" ref="X100">IFERROR(
(AVERAGE((IF(DATOS_[[Sexo]:[Sexo]]=$B100,IF(DATOS_[[AGRUP. VALOR. PTO.]:[AGRUP. VALOR. PTO.]]=$B99,IF(DATOS_[[Check Periodo Ref.]:[Check Periodo Ref.]]="Dentro",IF(DATOS_[[Check Equiparado]:[Check Equiparado]]="Sí",IF(DATOS!AS$5="Sí",(1/DATOS_[[% anualiz]:[% anualiz]]),1)*IF(DATOS!AS$4="Sí",1/DATOS_[[% normaliz]:[% normaliz]],1)*(DATOS_[Conc.Sal.15])))))))),
0)</f>
        <v>0</v>
      </c>
      <c r="Y100" s="101">
        <f t="array" ref="Y100">IFERROR(
(AVERAGE((IF(DATOS_[[Sexo]:[Sexo]]=$B100,IF(DATOS_[[AGRUP. VALOR. PTO.]:[AGRUP. VALOR. PTO.]]=$B99,IF(DATOS_[[Check Periodo Ref.]:[Check Periodo Ref.]]="Dentro",IF(DATOS_[[Check Equiparado]:[Check Equiparado]]="Sí",IF(DATOS!AT$5="Sí",(1/DATOS_[[% anualiz]:[% anualiz]]),1)*IF(DATOS!AT$4="Sí",1/DATOS_[[% normaliz]:[% normaliz]],1)*(DATOS_[Conc.Sal.16])))))))),
0)</f>
        <v>0</v>
      </c>
      <c r="Z100" s="101">
        <f t="array" ref="Z100">IFERROR(
(AVERAGE((IF(DATOS_[[Sexo]:[Sexo]]=$B100,IF(DATOS_[[AGRUP. VALOR. PTO.]:[AGRUP. VALOR. PTO.]]=$B99,IF(DATOS_[[Check Periodo Ref.]:[Check Periodo Ref.]]="Dentro",IF(DATOS_[[Check Equiparado]:[Check Equiparado]]="Sí",IF(DATOS!AU$5="Sí",(1/DATOS_[[% anualiz]:[% anualiz]]),1)*IF(DATOS!AU$4="Sí",1/DATOS_[[% normaliz]:[% normaliz]],1)*(DATOS_[Conc.Sal.17])))))))),
0)</f>
        <v>0</v>
      </c>
      <c r="AA100" s="101">
        <f t="array" ref="AA100">IFERROR(
(AVERAGE((IF(DATOS_[[Sexo]:[Sexo]]=$B100,IF(DATOS_[[AGRUP. VALOR. PTO.]:[AGRUP. VALOR. PTO.]]=$B99,IF(DATOS_[[Check Periodo Ref.]:[Check Periodo Ref.]]="Dentro",IF(DATOS_[[Check Equiparado]:[Check Equiparado]]="Sí",IF(DATOS!AV$5="Sí",(1/DATOS_[[% anualiz]:[% anualiz]]),1)*IF(DATOS!AV$4="Sí",1/DATOS_[[% normaliz]:[% normaliz]],1)*(DATOS_[Conc.Sal.18])))))))),
0)</f>
        <v>0</v>
      </c>
      <c r="AB100" s="101">
        <f t="array" ref="AB100">IFERROR(
(AVERAGE((IF(DATOS_[[Sexo]:[Sexo]]=$B100,IF(DATOS_[[AGRUP. VALOR. PTO.]:[AGRUP. VALOR. PTO.]]=$B99,IF(DATOS_[[Check Periodo Ref.]:[Check Periodo Ref.]]="Dentro",IF(DATOS_[[Check Equiparado]:[Check Equiparado]]="Sí",IF(DATOS!AW$5="Sí",(1/DATOS_[[% anualiz]:[% anualiz]]),1)*IF(DATOS!AW$4="Sí",1/DATOS_[[% normaliz]:[% normaliz]],1)*(DATOS_[Conc.Sal.19])))))))),
0)</f>
        <v>0</v>
      </c>
      <c r="AC100" s="101">
        <f t="array" ref="AC100">IFERROR(
(AVERAGE((IF(DATOS_[[Sexo]:[Sexo]]=$B100,IF(DATOS_[[AGRUP. VALOR. PTO.]:[AGRUP. VALOR. PTO.]]=$B99,IF(DATOS_[[Check Periodo Ref.]:[Check Periodo Ref.]]="Dentro",IF(DATOS_[[Check Equiparado]:[Check Equiparado]]="Sí",IF(DATOS!AX$5="Sí",(1/DATOS_[[% anualiz]:[% anualiz]]),1)*IF(DATOS!AX$4="Sí",1/DATOS_[[% normaliz]:[% normaliz]],1)*(DATOS_[Conc.Sal.20])))))))),
0)</f>
        <v>0</v>
      </c>
      <c r="AD100" s="101">
        <f t="array" ref="AD100">IFERROR(
(AVERAGE((IF(DATOS_[[Sexo]:[Sexo]]=$B100,IF(DATOS_[[AGRUP. VALOR. PTO.]:[AGRUP. VALOR. PTO.]]=$B99,IF(DATOS_[[Check Periodo Ref.]:[Check Periodo Ref.]]="Dentro",IF(DATOS_[[Check Equiparado]:[Check Equiparado]]="Sí",IF(DATOS!AY$5="Sí",(1/DATOS_[[% anualiz]:[% anualiz]]),1)*IF(DATOS!AY$4="Sí",1/DATOS_[[% normaliz]:[% normaliz]],1)*(DATOS_[Conc.Sal.21])))))))),
0)</f>
        <v>0</v>
      </c>
      <c r="AE100" s="101">
        <f t="array" ref="AE100">IFERROR(
(AVERAGE((IF(DATOS_[[Sexo]:[Sexo]]=$B100,IF(DATOS_[[AGRUP. VALOR. PTO.]:[AGRUP. VALOR. PTO.]]=$B99,IF(DATOS_[[Check Periodo Ref.]:[Check Periodo Ref.]]="Dentro",IF(DATOS_[[Check Equiparado]:[Check Equiparado]]="Sí",IF(DATOS!AZ$5="Sí",(1/DATOS_[[% anualiz]:[% anualiz]]),1)*IF(DATOS!AZ$4="Sí",1/DATOS_[[% normaliz]:[% normaliz]],1)*(DATOS_[Conc.Sal.22])))))))),
0)</f>
        <v>0</v>
      </c>
      <c r="AF100" s="101">
        <f t="array" ref="AF100">IFERROR(
(AVERAGE((IF(DATOS_[[Sexo]:[Sexo]]=$B100,IF(DATOS_[[AGRUP. VALOR. PTO.]:[AGRUP. VALOR. PTO.]]=$B99,IF(DATOS_[[Check Periodo Ref.]:[Check Periodo Ref.]]="Dentro",IF(DATOS_[[Check Equiparado]:[Check Equiparado]]="Sí",IF(DATOS!BA$5="Sí",(1/DATOS_[[% anualiz]:[% anualiz]]),1)*IF(DATOS!BA$4="Sí",1/DATOS_[[% normaliz]:[% normaliz]],1)*(DATOS_[Conc.Sal.23])))))))),
0)</f>
        <v>0</v>
      </c>
      <c r="AG100" s="101">
        <f t="array" ref="AG100">IFERROR(
(AVERAGE((IF(DATOS_[[Sexo]:[Sexo]]=$B100,IF(DATOS_[[AGRUP. VALOR. PTO.]:[AGRUP. VALOR. PTO.]]=$B99,IF(DATOS_[[Check Periodo Ref.]:[Check Periodo Ref.]]="Dentro",IF(DATOS_[[Check Equiparado]:[Check Equiparado]]="Sí",IF(DATOS!BB$5="Sí",(1/DATOS_[[% anualiz]:[% anualiz]]),1)*IF(DATOS!BB$4="Sí",1/DATOS_[[% normaliz]:[% normaliz]],1)*(DATOS_[Conc.Sal.24])))))))),
0)</f>
        <v>0</v>
      </c>
      <c r="AH100" s="101">
        <f t="array" ref="AH100">IFERROR(
(AVERAGE((IF(DATOS_[[Sexo]:[Sexo]]=$B100,IF(DATOS_[[AGRUP. VALOR. PTO.]:[AGRUP. VALOR. PTO.]]=$B99,IF(DATOS_[[Check Periodo Ref.]:[Check Periodo Ref.]]="Dentro",IF(DATOS_[[Check Equiparado]:[Check Equiparado]]="Sí",IF(DATOS!BC$5="Sí",(1/DATOS_[[% anualiz]:[% anualiz]]),1)*IF(DATOS!BC$4="Sí",1/DATOS_[[% normaliz]:[% normaliz]],1)*(DATOS_[Conc.Sal.25])))))))),
0)</f>
        <v>0</v>
      </c>
      <c r="AI100" s="101">
        <f t="array" ref="AI100">IFERROR(
(AVERAGE((IF(DATOS_[[Sexo]:[Sexo]]=$B100,IF(DATOS_[[AGRUP. VALOR. PTO.]:[AGRUP. VALOR. PTO.]]=$B99,IF(DATOS_[[Check Periodo Ref.]:[Check Periodo Ref.]]="Dentro",IF(DATOS_[[Check Equiparado]:[Check Equiparado]]="Sí",IF(DATOS!BD$5="Sí",(1/DATOS_[[% anualiz]:[% anualiz]]),1)*IF(DATOS!BD$4="Sí",1/DATOS_[[% normaliz]:[% normaliz]],1)*(DATOS_[Conc.Sal.26])))))))),
0)</f>
        <v>0</v>
      </c>
      <c r="AJ100" s="101">
        <f t="array" ref="AJ100">IFERROR(
(AVERAGE((IF(DATOS_[[Sexo]:[Sexo]]=$B100,IF(DATOS_[[AGRUP. VALOR. PTO.]:[AGRUP. VALOR. PTO.]]=$B99,IF(DATOS_[[Check Periodo Ref.]:[Check Periodo Ref.]]="Dentro",IF(DATOS_[[Check Equiparado]:[Check Equiparado]]="Sí",IF(DATOS!BE$5="Sí",(1/DATOS_[[% anualiz]:[% anualiz]]),1)*IF(DATOS!BE$4="Sí",1/DATOS_[[% normaliz]:[% normaliz]],1)*(DATOS_[Conc.Sal.27])))))))),
0)</f>
        <v>0</v>
      </c>
      <c r="AK100" s="101">
        <f t="array" ref="AK100">IFERROR(
(AVERAGE((IF(DATOS_[[Sexo]:[Sexo]]=$B100,IF(DATOS_[[AGRUP. VALOR. PTO.]:[AGRUP. VALOR. PTO.]]=$B99,IF(DATOS_[[Check Periodo Ref.]:[Check Periodo Ref.]]="Dentro",IF(DATOS_[[Check Equiparado]:[Check Equiparado]]="Sí",IF(DATOS!BF$5="Sí",(1/DATOS_[[% anualiz]:[% anualiz]]),1)*IF(DATOS!BF$4="Sí",1/DATOS_[[% normaliz]:[% normaliz]],1)*(DATOS_[Conc.Sal.28])))))))),
0)</f>
        <v>0</v>
      </c>
      <c r="AL100" s="101">
        <f t="array" ref="AL100">IFERROR(
(AVERAGE((IF(DATOS_[[Sexo]:[Sexo]]=$B100,IF(DATOS_[[AGRUP. VALOR. PTO.]:[AGRUP. VALOR. PTO.]]=$B99,IF(DATOS_[[Check Periodo Ref.]:[Check Periodo Ref.]]="Dentro",IF(DATOS_[[Check Equiparado]:[Check Equiparado]]="Sí",IF(DATOS!BG$5="Sí",(1/DATOS_[[% anualiz]:[% anualiz]]),1)*IF(DATOS!BG$4="Sí",1/DATOS_[[% normaliz]:[% normaliz]],1)*(DATOS_[Conc.Sal.29])))))))),
0)</f>
        <v>0</v>
      </c>
      <c r="AM100" s="101">
        <f t="array" ref="AM100">IFERROR(
(AVERAGE((IF(DATOS_[[Sexo]:[Sexo]]=$B100,IF(DATOS_[[AGRUP. VALOR. PTO.]:[AGRUP. VALOR. PTO.]]=$B99,IF(DATOS_[[Check Periodo Ref.]:[Check Periodo Ref.]]="Dentro",IF(DATOS_[[Check Equiparado]:[Check Equiparado]]="Sí",IF(DATOS!BH$5="Sí",(1/DATOS_[[% anualiz]:[% anualiz]]),1)*IF(DATOS!BH$4="Sí",1/DATOS_[[% normaliz]:[% normaliz]],1)*(DATOS_[Conc.Sal.30])))))))),
0)</f>
        <v>0</v>
      </c>
      <c r="AN100" s="102">
        <f t="array" ref="AN100">IFERROR(
AVERAGE(IF(DATOS_[Sexo]=$B100,IF(DATOS_[[AGRUP. VALOR. PTO.]:[AGRUP. VALOR. PTO.]]=$B99,IF(DATOS_[Check Equiparado]="Sí",IF(DATOS_[Check Periodo Ref.]="Dentro",DATOS_[Tot COMPL.SAL Eq],FALSE))))),
0)</f>
        <v>0</v>
      </c>
      <c r="AO100" s="103">
        <f t="array" ref="AO100">IFERROR(
AVERAGE(IF(DATOS_[Sexo]=$B100,IF(DATOS_[[AGRUP. VALOR. PTO.]:[AGRUP. VALOR. PTO.]]=$B99,IF(DATOS_[Check Equiparado]="Sí",IF(DATOS_[Check Periodo Ref.]="Dentro",DATOS_[TOTAL SALARIO Eq],FALSE))))),
0)</f>
        <v>0</v>
      </c>
      <c r="AP100" s="104">
        <f t="array" ref="AP100">IFERROR(
(AVERAGE((IF(DATOS_[[Sexo]:[Sexo]]=$B100,IF(DATOS_[[AGRUP. VALOR. PTO.]:[AGRUP. VALOR. PTO.]]=$B99,IF(DATOS_[[Check Periodo Ref.]:[Check Periodo Ref.]]="Dentro",IF(DATOS_[[Check Equiparado]:[Check Equiparado]]="Sí",IF(DATOS!BI$5="Sí",(1/DATOS_[[% anualiz]:[% anualiz]]),1)*IF(DATOS!BI$4="Sí",1/DATOS_[[% normaliz]:[% normaliz]],1)*(DATOS_[C.Extra.01])))))))),
0)</f>
        <v>0</v>
      </c>
      <c r="AQ100" s="104">
        <f t="array" ref="AQ100">IFERROR(
(AVERAGE((IF(DATOS_[[Sexo]:[Sexo]]=$B100,IF(DATOS_[[AGRUP. VALOR. PTO.]:[AGRUP. VALOR. PTO.]]=$B99,IF(DATOS_[[Check Periodo Ref.]:[Check Periodo Ref.]]="Dentro",IF(DATOS_[[Check Equiparado]:[Check Equiparado]]="Sí",IF(DATOS!BJ$5="Sí",(1/DATOS_[[% anualiz]:[% anualiz]]),1)*IF(DATOS!BJ$4="Sí",1/DATOS_[[% normaliz]:[% normaliz]],1)*(DATOS_[C.Extra.02])))))))),
0)</f>
        <v>0</v>
      </c>
      <c r="AR100" s="104">
        <f t="array" ref="AR100">IFERROR(
(AVERAGE((IF(DATOS_[[Sexo]:[Sexo]]=$B100,IF(DATOS_[[AGRUP. VALOR. PTO.]:[AGRUP. VALOR. PTO.]]=$B99,IF(DATOS_[[Check Periodo Ref.]:[Check Periodo Ref.]]="Dentro",IF(DATOS_[[Check Equiparado]:[Check Equiparado]]="Sí",IF(DATOS!BK$5="Sí",(1/DATOS_[[% anualiz]:[% anualiz]]),1)*IF(DATOS!BK$4="Sí",1/DATOS_[[% normaliz]:[% normaliz]],1)*(DATOS_[C.Extra.03])))))))),
0)</f>
        <v>0</v>
      </c>
      <c r="AS100" s="104">
        <f t="array" ref="AS100">IFERROR(
(AVERAGE((IF(DATOS_[[Sexo]:[Sexo]]=$B100,IF(DATOS_[[AGRUP. VALOR. PTO.]:[AGRUP. VALOR. PTO.]]=$B99,IF(DATOS_[[Check Periodo Ref.]:[Check Periodo Ref.]]="Dentro",IF(DATOS_[[Check Equiparado]:[Check Equiparado]]="Sí",IF(DATOS!BL$5="Sí",(1/DATOS_[[% anualiz]:[% anualiz]]),1)*IF(DATOS!BL$4="Sí",1/DATOS_[[% normaliz]:[% normaliz]],1)*(DATOS_[C.Extra.04])))))))),
0)</f>
        <v>0</v>
      </c>
      <c r="AT100" s="104">
        <f t="array" ref="AT100">IFERROR(
(AVERAGE((IF(DATOS_[[Sexo]:[Sexo]]=$B100,IF(DATOS_[[AGRUP. VALOR. PTO.]:[AGRUP. VALOR. PTO.]]=$B99,IF(DATOS_[[Check Periodo Ref.]:[Check Periodo Ref.]]="Dentro",IF(DATOS_[[Check Equiparado]:[Check Equiparado]]="Sí",IF(DATOS!BM$5="Sí",(1/DATOS_[[% anualiz]:[% anualiz]]),1)*IF(DATOS!BM$4="Sí",1/DATOS_[[% normaliz]:[% normaliz]],1)*(DATOS_[C.Extra.05])))))))),
0)</f>
        <v>0</v>
      </c>
      <c r="AU100" s="105">
        <f t="array" ref="AU100">IFERROR(
AVERAGE(IF(DATOS_[Sexo]=$B100,IF(DATOS_[[AGRUP. VALOR. PTO.]:[AGRUP. VALOR. PTO.]]=$B99,IF(DATOS_[Check Equiparado]="Sí",IF(DATOS_[Check Periodo Ref.]="Dentro",DATOS_[Tot Extrasalarial Eq],FALSE))))),
0)</f>
        <v>0</v>
      </c>
      <c r="AV100" s="106">
        <f t="array" ref="AV100">IFERROR(
AVERAGE(IF(DATOS_[Sexo]=$B100,IF(DATOS_[[AGRUP. VALOR. PTO.]:[AGRUP. VALOR. PTO.]]=$B99,IF(DATOS_[Check Equiparado]="Sí",IF(DATOS_[Check Periodo Ref.]="Dentro",DATOS_[TOTAL Retrib Eq],FALSE))))),
0)</f>
        <v>0</v>
      </c>
    </row>
    <row r="101" spans="1:48" x14ac:dyDescent="0.3">
      <c r="A101" s="53" t="str">
        <f t="shared" ref="A101" si="118">+A100</f>
        <v>[ocultar]</v>
      </c>
      <c r="B101" s="57" t="s">
        <v>163</v>
      </c>
      <c r="C101" s="56">
        <f t="array" ref="C101">SUM(IF($B101=DATOS_[Sexo],
IF($B99=DATOS_[AGRUP. VALOR. PTO.],
IF("Dentro"=DATOS_[Check Periodo Ref.],
1/(COUNTIFS(DATOS_[Sexo],$B101,DATOS_[AGRUP. VALOR. PTO.],$B99,DATOS_[Check Periodo Ref.],"Dentro",DATOS_[id],DATOS_[id]))))))</f>
        <v>0</v>
      </c>
      <c r="D101" s="58">
        <f>COUNTIFS(DATOS_[AGRUP. VALOR. PTO.],$B99,DATOS_[Sexo],$B101,DATOS_[Check Periodo Ref.],"Dentro")</f>
        <v>0</v>
      </c>
      <c r="E101" s="58">
        <f>COUNTIFS(DATOS_[AGRUP. VALOR. PTO.],$B99,DATOS_[Sexo],$B101,DATOS_[Check Periodo Ref.],"Dentro",DATOS_[Check Nº SC Norm],"Sí")</f>
        <v>0</v>
      </c>
      <c r="F101" s="58">
        <f>COUNTIFS(DATOS_[AGRUP. VALOR. PTO.],$B99,DATOS_[Sexo],$B101,DATOS_[Check Periodo Ref.],"Dentro",DATOS_[Check Nº SC Anualiz],"Sí")</f>
        <v>0</v>
      </c>
      <c r="G101" s="58">
        <f>COUNTIFS(DATOS_[AGRUP. VALOR. PTO.],$B99,DATOS_[Sexo],$B101,DATOS_[Check Periodo Ref.],"Dentro",DATOS_[Check Nº SC Norm y Anualiz],"Sí")</f>
        <v>0</v>
      </c>
      <c r="H101" s="58">
        <f>COUNTIFS(DATOS_[AGRUP. VALOR. PTO.],$B99,DATOS_[Sexo],$B101,DATOS_[Check Periodo Ref.],"Dentro",DATOS_[Check Equiparación],"Sí")</f>
        <v>0</v>
      </c>
      <c r="I101" s="100" cm="1">
        <f t="array" ref="I101">IFERROR(
AVERAGE(IF(DATOS_[Sexo]=$B101,IF(DATOS_[[AGRUP. VALOR. PTO.]:[AGRUP. VALOR. PTO.]]=$B99,IF(DATOS_[Check Equiparado]="Sí",IF(DATOS_[Check Periodo Ref.]="Dentro",DATOS_[SALARIO BASE Eq],FALSE))))),
0)</f>
        <v>0</v>
      </c>
      <c r="J101" s="101">
        <f t="array" ref="J101">IFERROR(
(AVERAGE((IF(DATOS_[[Sexo]:[Sexo]]=$B101,IF(DATOS_[[AGRUP. VALOR. PTO.]:[AGRUP. VALOR. PTO.]]=$B99,IF(DATOS_[[Check Periodo Ref.]:[Check Periodo Ref.]]="Dentro",IF(DATOS_[[Check Equiparado]:[Check Equiparado]]="Sí",IF(DATOS!AE$5="Sí",(1/DATOS_[[% anualiz]:[% anualiz]]),1)*IF(DATOS!AE$4="Sí",1/DATOS_[[% normaliz]:[% normaliz]],1)*(DATOS_[Conc.Sal.01])))))))),
0)</f>
        <v>0</v>
      </c>
      <c r="K101" s="101">
        <f t="array" ref="K101">IFERROR(
(AVERAGE((IF(DATOS_[[Sexo]:[Sexo]]=$B101,IF(DATOS_[[AGRUP. VALOR. PTO.]:[AGRUP. VALOR. PTO.]]=$B99,IF(DATOS_[[Check Periodo Ref.]:[Check Periodo Ref.]]="Dentro",IF(DATOS_[[Check Equiparado]:[Check Equiparado]]="Sí",IF(DATOS!AF$5="Sí",(1/DATOS_[[% anualiz]:[% anualiz]]),1)*IF(DATOS!AF$4="Sí",1/DATOS_[[% normaliz]:[% normaliz]],1)*(DATOS_[Conc.Sal.02])))))))),
0)</f>
        <v>0</v>
      </c>
      <c r="L101" s="101">
        <f t="array" ref="L101">IFERROR(
(AVERAGE((IF(DATOS_[[Sexo]:[Sexo]]=$B101,IF(DATOS_[[AGRUP. VALOR. PTO.]:[AGRUP. VALOR. PTO.]]=$B99,IF(DATOS_[[Check Periodo Ref.]:[Check Periodo Ref.]]="Dentro",IF(DATOS_[[Check Equiparado]:[Check Equiparado]]="Sí",IF(DATOS!AG$5="Sí",(1/DATOS_[[% anualiz]:[% anualiz]]),1)*IF(DATOS!AG$4="Sí",1/DATOS_[[% normaliz]:[% normaliz]],1)*(DATOS_[Conc.Sal.03])))))))),
0)</f>
        <v>0</v>
      </c>
      <c r="M101" s="101">
        <f t="array" ref="M101">IFERROR(
(AVERAGE((IF(DATOS_[[Sexo]:[Sexo]]=$B101,IF(DATOS_[[AGRUP. VALOR. PTO.]:[AGRUP. VALOR. PTO.]]=$B99,IF(DATOS_[[Check Periodo Ref.]:[Check Periodo Ref.]]="Dentro",IF(DATOS_[[Check Equiparado]:[Check Equiparado]]="Sí",IF(DATOS!AH$5="Sí",(1/DATOS_[[% anualiz]:[% anualiz]]),1)*IF(DATOS!AH$4="Sí",1/DATOS_[[% normaliz]:[% normaliz]],1)*(DATOS_[Conc.Sal.04])))))))),
0)</f>
        <v>0</v>
      </c>
      <c r="N101" s="101">
        <f t="array" ref="N101">IFERROR(
(AVERAGE((IF(DATOS_[[Sexo]:[Sexo]]=$B101,IF(DATOS_[[AGRUP. VALOR. PTO.]:[AGRUP. VALOR. PTO.]]=$B99,IF(DATOS_[[Check Periodo Ref.]:[Check Periodo Ref.]]="Dentro",IF(DATOS_[[Check Equiparado]:[Check Equiparado]]="Sí",IF(DATOS!AI$5="Sí",(1/DATOS_[[% anualiz]:[% anualiz]]),1)*IF(DATOS!AI$4="Sí",1/DATOS_[[% normaliz]:[% normaliz]],1)*(DATOS_[Conc.Sal.05])))))))),
0)</f>
        <v>0</v>
      </c>
      <c r="O101" s="101">
        <f t="array" ref="O101">IFERROR(
(AVERAGE((IF(DATOS_[[Sexo]:[Sexo]]=$B101,IF(DATOS_[[AGRUP. VALOR. PTO.]:[AGRUP. VALOR. PTO.]]=$B99,IF(DATOS_[[Check Periodo Ref.]:[Check Periodo Ref.]]="Dentro",IF(DATOS_[[Check Equiparado]:[Check Equiparado]]="Sí",IF(DATOS!AJ$5="Sí",(1/DATOS_[[% anualiz]:[% anualiz]]),1)*IF(DATOS!AJ$4="Sí",1/DATOS_[[% normaliz]:[% normaliz]],1)*(DATOS_[Conc.Sal.06])))))))),
0)</f>
        <v>0</v>
      </c>
      <c r="P101" s="101">
        <f t="array" ref="P101">IFERROR(
(AVERAGE((IF(DATOS_[[Sexo]:[Sexo]]=$B101,IF(DATOS_[[AGRUP. VALOR. PTO.]:[AGRUP. VALOR. PTO.]]=$B99,IF(DATOS_[[Check Periodo Ref.]:[Check Periodo Ref.]]="Dentro",IF(DATOS_[[Check Equiparado]:[Check Equiparado]]="Sí",IF(DATOS!AK$5="Sí",(1/DATOS_[[% anualiz]:[% anualiz]]),1)*IF(DATOS!AK$4="Sí",1/DATOS_[[% normaliz]:[% normaliz]],1)*(DATOS_[Conc.Sal.07])))))))),
0)</f>
        <v>0</v>
      </c>
      <c r="Q101" s="101">
        <f t="array" ref="Q101">IFERROR(
(AVERAGE((IF(DATOS_[[Sexo]:[Sexo]]=$B101,IF(DATOS_[[AGRUP. VALOR. PTO.]:[AGRUP. VALOR. PTO.]]=$B99,IF(DATOS_[[Check Periodo Ref.]:[Check Periodo Ref.]]="Dentro",IF(DATOS_[[Check Equiparado]:[Check Equiparado]]="Sí",IF(DATOS!AL$5="Sí",(1/DATOS_[[% anualiz]:[% anualiz]]),1)*IF(DATOS!AL$4="Sí",1/DATOS_[[% normaliz]:[% normaliz]],1)*(DATOS_[Conc.Sal.08])))))))),
0)</f>
        <v>0</v>
      </c>
      <c r="R101" s="101">
        <f t="array" ref="R101">IFERROR(
(AVERAGE((IF(DATOS_[[Sexo]:[Sexo]]=$B101,IF(DATOS_[[AGRUP. VALOR. PTO.]:[AGRUP. VALOR. PTO.]]=$B99,IF(DATOS_[[Check Periodo Ref.]:[Check Periodo Ref.]]="Dentro",IF(DATOS_[[Check Equiparado]:[Check Equiparado]]="Sí",IF(DATOS!AM$5="Sí",(1/DATOS_[[% anualiz]:[% anualiz]]),1)*IF(DATOS!AM$4="Sí",1/DATOS_[[% normaliz]:[% normaliz]],1)*(DATOS_[Conc.Sal.09])))))))),
0)</f>
        <v>0</v>
      </c>
      <c r="S101" s="101">
        <f t="array" ref="S101">IFERROR(
(AVERAGE((IF(DATOS_[[Sexo]:[Sexo]]=$B101,IF(DATOS_[[AGRUP. VALOR. PTO.]:[AGRUP. VALOR. PTO.]]=$B99,IF(DATOS_[[Check Periodo Ref.]:[Check Periodo Ref.]]="Dentro",IF(DATOS_[[Check Equiparado]:[Check Equiparado]]="Sí",IF(DATOS!AN$5="Sí",(1/DATOS_[[% anualiz]:[% anualiz]]),1)*IF(DATOS!AN$4="Sí",1/DATOS_[[% normaliz]:[% normaliz]],1)*(DATOS_[Conc.Sal.10])))))))),
0)</f>
        <v>0</v>
      </c>
      <c r="T101" s="101">
        <f t="array" ref="T101">IFERROR(
(AVERAGE((IF(DATOS_[[Sexo]:[Sexo]]=$B101,IF(DATOS_[[AGRUP. VALOR. PTO.]:[AGRUP. VALOR. PTO.]]=$B99,IF(DATOS_[[Check Periodo Ref.]:[Check Periodo Ref.]]="Dentro",IF(DATOS_[[Check Equiparado]:[Check Equiparado]]="Sí",IF(DATOS!AO$5="Sí",(1/DATOS_[[% anualiz]:[% anualiz]]),1)*IF(DATOS!AO$4="Sí",1/DATOS_[[% normaliz]:[% normaliz]],1)*(DATOS_[Conc.Sal.11])))))))),
0)</f>
        <v>0</v>
      </c>
      <c r="U101" s="101">
        <f t="array" ref="U101">IFERROR(
(AVERAGE((IF(DATOS_[[Sexo]:[Sexo]]=$B101,IF(DATOS_[[AGRUP. VALOR. PTO.]:[AGRUP. VALOR. PTO.]]=$B99,IF(DATOS_[[Check Periodo Ref.]:[Check Periodo Ref.]]="Dentro",IF(DATOS_[[Check Equiparado]:[Check Equiparado]]="Sí",IF(DATOS!AP$5="Sí",(1/DATOS_[[% anualiz]:[% anualiz]]),1)*IF(DATOS!AP$4="Sí",1/DATOS_[[% normaliz]:[% normaliz]],1)*(DATOS_[Conc.Sal.12])))))))),
0)</f>
        <v>0</v>
      </c>
      <c r="V101" s="101">
        <f t="array" ref="V101">IFERROR(
(AVERAGE((IF(DATOS_[[Sexo]:[Sexo]]=$B101,IF(DATOS_[[AGRUP. VALOR. PTO.]:[AGRUP. VALOR. PTO.]]=$B99,IF(DATOS_[[Check Periodo Ref.]:[Check Periodo Ref.]]="Dentro",IF(DATOS_[[Check Equiparado]:[Check Equiparado]]="Sí",IF(DATOS!AQ$5="Sí",(1/DATOS_[[% anualiz]:[% anualiz]]),1)*IF(DATOS!AQ$4="Sí",1/DATOS_[[% normaliz]:[% normaliz]],1)*(DATOS_[Conc.Sal.13])))))))),
0)</f>
        <v>0</v>
      </c>
      <c r="W101" s="101">
        <f t="array" ref="W101">IFERROR(
(AVERAGE((IF(DATOS_[[Sexo]:[Sexo]]=$B101,IF(DATOS_[[AGRUP. VALOR. PTO.]:[AGRUP. VALOR. PTO.]]=$B99,IF(DATOS_[[Check Periodo Ref.]:[Check Periodo Ref.]]="Dentro",IF(DATOS_[[Check Equiparado]:[Check Equiparado]]="Sí",IF(DATOS!AR$5="Sí",(1/DATOS_[[% anualiz]:[% anualiz]]),1)*IF(DATOS!AR$4="Sí",1/DATOS_[[% normaliz]:[% normaliz]],1)*(DATOS_[Conc.Sal.14])))))))),
0)</f>
        <v>0</v>
      </c>
      <c r="X101" s="101">
        <f t="array" ref="X101">IFERROR(
(AVERAGE((IF(DATOS_[[Sexo]:[Sexo]]=$B101,IF(DATOS_[[AGRUP. VALOR. PTO.]:[AGRUP. VALOR. PTO.]]=$B99,IF(DATOS_[[Check Periodo Ref.]:[Check Periodo Ref.]]="Dentro",IF(DATOS_[[Check Equiparado]:[Check Equiparado]]="Sí",IF(DATOS!AS$5="Sí",(1/DATOS_[[% anualiz]:[% anualiz]]),1)*IF(DATOS!AS$4="Sí",1/DATOS_[[% normaliz]:[% normaliz]],1)*(DATOS_[Conc.Sal.15])))))))),
0)</f>
        <v>0</v>
      </c>
      <c r="Y101" s="101">
        <f t="array" ref="Y101">IFERROR(
(AVERAGE((IF(DATOS_[[Sexo]:[Sexo]]=$B101,IF(DATOS_[[AGRUP. VALOR. PTO.]:[AGRUP. VALOR. PTO.]]=$B99,IF(DATOS_[[Check Periodo Ref.]:[Check Periodo Ref.]]="Dentro",IF(DATOS_[[Check Equiparado]:[Check Equiparado]]="Sí",IF(DATOS!AT$5="Sí",(1/DATOS_[[% anualiz]:[% anualiz]]),1)*IF(DATOS!AT$4="Sí",1/DATOS_[[% normaliz]:[% normaliz]],1)*(DATOS_[Conc.Sal.16])))))))),
0)</f>
        <v>0</v>
      </c>
      <c r="Z101" s="101">
        <f t="array" ref="Z101">IFERROR(
(AVERAGE((IF(DATOS_[[Sexo]:[Sexo]]=$B101,IF(DATOS_[[AGRUP. VALOR. PTO.]:[AGRUP. VALOR. PTO.]]=$B99,IF(DATOS_[[Check Periodo Ref.]:[Check Periodo Ref.]]="Dentro",IF(DATOS_[[Check Equiparado]:[Check Equiparado]]="Sí",IF(DATOS!AU$5="Sí",(1/DATOS_[[% anualiz]:[% anualiz]]),1)*IF(DATOS!AU$4="Sí",1/DATOS_[[% normaliz]:[% normaliz]],1)*(DATOS_[Conc.Sal.17])))))))),
0)</f>
        <v>0</v>
      </c>
      <c r="AA101" s="101">
        <f t="array" ref="AA101">IFERROR(
(AVERAGE((IF(DATOS_[[Sexo]:[Sexo]]=$B101,IF(DATOS_[[AGRUP. VALOR. PTO.]:[AGRUP. VALOR. PTO.]]=$B99,IF(DATOS_[[Check Periodo Ref.]:[Check Periodo Ref.]]="Dentro",IF(DATOS_[[Check Equiparado]:[Check Equiparado]]="Sí",IF(DATOS!AV$5="Sí",(1/DATOS_[[% anualiz]:[% anualiz]]),1)*IF(DATOS!AV$4="Sí",1/DATOS_[[% normaliz]:[% normaliz]],1)*(DATOS_[Conc.Sal.18])))))))),
0)</f>
        <v>0</v>
      </c>
      <c r="AB101" s="101">
        <f t="array" ref="AB101">IFERROR(
(AVERAGE((IF(DATOS_[[Sexo]:[Sexo]]=$B101,IF(DATOS_[[AGRUP. VALOR. PTO.]:[AGRUP. VALOR. PTO.]]=$B99,IF(DATOS_[[Check Periodo Ref.]:[Check Periodo Ref.]]="Dentro",IF(DATOS_[[Check Equiparado]:[Check Equiparado]]="Sí",IF(DATOS!AW$5="Sí",(1/DATOS_[[% anualiz]:[% anualiz]]),1)*IF(DATOS!AW$4="Sí",1/DATOS_[[% normaliz]:[% normaliz]],1)*(DATOS_[Conc.Sal.19])))))))),
0)</f>
        <v>0</v>
      </c>
      <c r="AC101" s="101">
        <f t="array" ref="AC101">IFERROR(
(AVERAGE((IF(DATOS_[[Sexo]:[Sexo]]=$B101,IF(DATOS_[[AGRUP. VALOR. PTO.]:[AGRUP. VALOR. PTO.]]=$B99,IF(DATOS_[[Check Periodo Ref.]:[Check Periodo Ref.]]="Dentro",IF(DATOS_[[Check Equiparado]:[Check Equiparado]]="Sí",IF(DATOS!AX$5="Sí",(1/DATOS_[[% anualiz]:[% anualiz]]),1)*IF(DATOS!AX$4="Sí",1/DATOS_[[% normaliz]:[% normaliz]],1)*(DATOS_[Conc.Sal.20])))))))),
0)</f>
        <v>0</v>
      </c>
      <c r="AD101" s="101">
        <f t="array" ref="AD101">IFERROR(
(AVERAGE((IF(DATOS_[[Sexo]:[Sexo]]=$B101,IF(DATOS_[[AGRUP. VALOR. PTO.]:[AGRUP. VALOR. PTO.]]=$B99,IF(DATOS_[[Check Periodo Ref.]:[Check Periodo Ref.]]="Dentro",IF(DATOS_[[Check Equiparado]:[Check Equiparado]]="Sí",IF(DATOS!AY$5="Sí",(1/DATOS_[[% anualiz]:[% anualiz]]),1)*IF(DATOS!AY$4="Sí",1/DATOS_[[% normaliz]:[% normaliz]],1)*(DATOS_[Conc.Sal.21])))))))),
0)</f>
        <v>0</v>
      </c>
      <c r="AE101" s="101">
        <f t="array" ref="AE101">IFERROR(
(AVERAGE((IF(DATOS_[[Sexo]:[Sexo]]=$B101,IF(DATOS_[[AGRUP. VALOR. PTO.]:[AGRUP. VALOR. PTO.]]=$B99,IF(DATOS_[[Check Periodo Ref.]:[Check Periodo Ref.]]="Dentro",IF(DATOS_[[Check Equiparado]:[Check Equiparado]]="Sí",IF(DATOS!AZ$5="Sí",(1/DATOS_[[% anualiz]:[% anualiz]]),1)*IF(DATOS!AZ$4="Sí",1/DATOS_[[% normaliz]:[% normaliz]],1)*(DATOS_[Conc.Sal.22])))))))),
0)</f>
        <v>0</v>
      </c>
      <c r="AF101" s="101">
        <f t="array" ref="AF101">IFERROR(
(AVERAGE((IF(DATOS_[[Sexo]:[Sexo]]=$B101,IF(DATOS_[[AGRUP. VALOR. PTO.]:[AGRUP. VALOR. PTO.]]=$B99,IF(DATOS_[[Check Periodo Ref.]:[Check Periodo Ref.]]="Dentro",IF(DATOS_[[Check Equiparado]:[Check Equiparado]]="Sí",IF(DATOS!BA$5="Sí",(1/DATOS_[[% anualiz]:[% anualiz]]),1)*IF(DATOS!BA$4="Sí",1/DATOS_[[% normaliz]:[% normaliz]],1)*(DATOS_[Conc.Sal.23])))))))),
0)</f>
        <v>0</v>
      </c>
      <c r="AG101" s="101">
        <f t="array" ref="AG101">IFERROR(
(AVERAGE((IF(DATOS_[[Sexo]:[Sexo]]=$B101,IF(DATOS_[[AGRUP. VALOR. PTO.]:[AGRUP. VALOR. PTO.]]=$B99,IF(DATOS_[[Check Periodo Ref.]:[Check Periodo Ref.]]="Dentro",IF(DATOS_[[Check Equiparado]:[Check Equiparado]]="Sí",IF(DATOS!BB$5="Sí",(1/DATOS_[[% anualiz]:[% anualiz]]),1)*IF(DATOS!BB$4="Sí",1/DATOS_[[% normaliz]:[% normaliz]],1)*(DATOS_[Conc.Sal.24])))))))),
0)</f>
        <v>0</v>
      </c>
      <c r="AH101" s="101">
        <f t="array" ref="AH101">IFERROR(
(AVERAGE((IF(DATOS_[[Sexo]:[Sexo]]=$B101,IF(DATOS_[[AGRUP. VALOR. PTO.]:[AGRUP. VALOR. PTO.]]=$B99,IF(DATOS_[[Check Periodo Ref.]:[Check Periodo Ref.]]="Dentro",IF(DATOS_[[Check Equiparado]:[Check Equiparado]]="Sí",IF(DATOS!BC$5="Sí",(1/DATOS_[[% anualiz]:[% anualiz]]),1)*IF(DATOS!BC$4="Sí",1/DATOS_[[% normaliz]:[% normaliz]],1)*(DATOS_[Conc.Sal.25])))))))),
0)</f>
        <v>0</v>
      </c>
      <c r="AI101" s="101">
        <f t="array" ref="AI101">IFERROR(
(AVERAGE((IF(DATOS_[[Sexo]:[Sexo]]=$B101,IF(DATOS_[[AGRUP. VALOR. PTO.]:[AGRUP. VALOR. PTO.]]=$B99,IF(DATOS_[[Check Periodo Ref.]:[Check Periodo Ref.]]="Dentro",IF(DATOS_[[Check Equiparado]:[Check Equiparado]]="Sí",IF(DATOS!BD$5="Sí",(1/DATOS_[[% anualiz]:[% anualiz]]),1)*IF(DATOS!BD$4="Sí",1/DATOS_[[% normaliz]:[% normaliz]],1)*(DATOS_[Conc.Sal.26])))))))),
0)</f>
        <v>0</v>
      </c>
      <c r="AJ101" s="101">
        <f t="array" ref="AJ101">IFERROR(
(AVERAGE((IF(DATOS_[[Sexo]:[Sexo]]=$B101,IF(DATOS_[[AGRUP. VALOR. PTO.]:[AGRUP. VALOR. PTO.]]=$B99,IF(DATOS_[[Check Periodo Ref.]:[Check Periodo Ref.]]="Dentro",IF(DATOS_[[Check Equiparado]:[Check Equiparado]]="Sí",IF(DATOS!BE$5="Sí",(1/DATOS_[[% anualiz]:[% anualiz]]),1)*IF(DATOS!BE$4="Sí",1/DATOS_[[% normaliz]:[% normaliz]],1)*(DATOS_[Conc.Sal.27])))))))),
0)</f>
        <v>0</v>
      </c>
      <c r="AK101" s="101">
        <f t="array" ref="AK101">IFERROR(
(AVERAGE((IF(DATOS_[[Sexo]:[Sexo]]=$B101,IF(DATOS_[[AGRUP. VALOR. PTO.]:[AGRUP. VALOR. PTO.]]=$B99,IF(DATOS_[[Check Periodo Ref.]:[Check Periodo Ref.]]="Dentro",IF(DATOS_[[Check Equiparado]:[Check Equiparado]]="Sí",IF(DATOS!BF$5="Sí",(1/DATOS_[[% anualiz]:[% anualiz]]),1)*IF(DATOS!BF$4="Sí",1/DATOS_[[% normaliz]:[% normaliz]],1)*(DATOS_[Conc.Sal.28])))))))),
0)</f>
        <v>0</v>
      </c>
      <c r="AL101" s="101">
        <f t="array" ref="AL101">IFERROR(
(AVERAGE((IF(DATOS_[[Sexo]:[Sexo]]=$B101,IF(DATOS_[[AGRUP. VALOR. PTO.]:[AGRUP. VALOR. PTO.]]=$B99,IF(DATOS_[[Check Periodo Ref.]:[Check Periodo Ref.]]="Dentro",IF(DATOS_[[Check Equiparado]:[Check Equiparado]]="Sí",IF(DATOS!BG$5="Sí",(1/DATOS_[[% anualiz]:[% anualiz]]),1)*IF(DATOS!BG$4="Sí",1/DATOS_[[% normaliz]:[% normaliz]],1)*(DATOS_[Conc.Sal.29])))))))),
0)</f>
        <v>0</v>
      </c>
      <c r="AM101" s="101">
        <f t="array" ref="AM101">IFERROR(
(AVERAGE((IF(DATOS_[[Sexo]:[Sexo]]=$B101,IF(DATOS_[[AGRUP. VALOR. PTO.]:[AGRUP. VALOR. PTO.]]=$B99,IF(DATOS_[[Check Periodo Ref.]:[Check Periodo Ref.]]="Dentro",IF(DATOS_[[Check Equiparado]:[Check Equiparado]]="Sí",IF(DATOS!BH$5="Sí",(1/DATOS_[[% anualiz]:[% anualiz]]),1)*IF(DATOS!BH$4="Sí",1/DATOS_[[% normaliz]:[% normaliz]],1)*(DATOS_[Conc.Sal.30])))))))),
0)</f>
        <v>0</v>
      </c>
      <c r="AN101" s="102">
        <f t="array" ref="AN101">IFERROR(
AVERAGE(IF(DATOS_[Sexo]=$B101,IF(DATOS_[[AGRUP. VALOR. PTO.]:[AGRUP. VALOR. PTO.]]=$B99,IF(DATOS_[Check Equiparado]="Sí",IF(DATOS_[Check Periodo Ref.]="Dentro",DATOS_[Tot COMPL.SAL Eq],FALSE))))),
0)</f>
        <v>0</v>
      </c>
      <c r="AO101" s="103">
        <f t="array" ref="AO101">IFERROR(
AVERAGE(IF(DATOS_[Sexo]=$B101,IF(DATOS_[[AGRUP. VALOR. PTO.]:[AGRUP. VALOR. PTO.]]=$B99,IF(DATOS_[Check Equiparado]="Sí",IF(DATOS_[Check Periodo Ref.]="Dentro",DATOS_[TOTAL SALARIO Eq],FALSE))))),
0)</f>
        <v>0</v>
      </c>
      <c r="AP101" s="104">
        <f t="array" ref="AP101">IFERROR(
(AVERAGE((IF(DATOS_[[Sexo]:[Sexo]]=$B101,IF(DATOS_[[AGRUP. VALOR. PTO.]:[AGRUP. VALOR. PTO.]]=$B99,IF(DATOS_[[Check Periodo Ref.]:[Check Periodo Ref.]]="Dentro",IF(DATOS_[[Check Equiparado]:[Check Equiparado]]="Sí",IF(DATOS!BI$5="Sí",(1/DATOS_[[% anualiz]:[% anualiz]]),1)*IF(DATOS!BI$4="Sí",1/DATOS_[[% normaliz]:[% normaliz]],1)*(DATOS_[C.Extra.01])))))))),
0)</f>
        <v>0</v>
      </c>
      <c r="AQ101" s="104">
        <f t="array" ref="AQ101">IFERROR(
(AVERAGE((IF(DATOS_[[Sexo]:[Sexo]]=$B101,IF(DATOS_[[AGRUP. VALOR. PTO.]:[AGRUP. VALOR. PTO.]]=$B99,IF(DATOS_[[Check Periodo Ref.]:[Check Periodo Ref.]]="Dentro",IF(DATOS_[[Check Equiparado]:[Check Equiparado]]="Sí",IF(DATOS!BJ$5="Sí",(1/DATOS_[[% anualiz]:[% anualiz]]),1)*IF(DATOS!BJ$4="Sí",1/DATOS_[[% normaliz]:[% normaliz]],1)*(DATOS_[C.Extra.02])))))))),
0)</f>
        <v>0</v>
      </c>
      <c r="AR101" s="104">
        <f t="array" ref="AR101">IFERROR(
(AVERAGE((IF(DATOS_[[Sexo]:[Sexo]]=$B101,IF(DATOS_[[AGRUP. VALOR. PTO.]:[AGRUP. VALOR. PTO.]]=$B99,IF(DATOS_[[Check Periodo Ref.]:[Check Periodo Ref.]]="Dentro",IF(DATOS_[[Check Equiparado]:[Check Equiparado]]="Sí",IF(DATOS!BK$5="Sí",(1/DATOS_[[% anualiz]:[% anualiz]]),1)*IF(DATOS!BK$4="Sí",1/DATOS_[[% normaliz]:[% normaliz]],1)*(DATOS_[C.Extra.03])))))))),
0)</f>
        <v>0</v>
      </c>
      <c r="AS101" s="104">
        <f t="array" ref="AS101">IFERROR(
(AVERAGE((IF(DATOS_[[Sexo]:[Sexo]]=$B101,IF(DATOS_[[AGRUP. VALOR. PTO.]:[AGRUP. VALOR. PTO.]]=$B99,IF(DATOS_[[Check Periodo Ref.]:[Check Periodo Ref.]]="Dentro",IF(DATOS_[[Check Equiparado]:[Check Equiparado]]="Sí",IF(DATOS!BL$5="Sí",(1/DATOS_[[% anualiz]:[% anualiz]]),1)*IF(DATOS!BL$4="Sí",1/DATOS_[[% normaliz]:[% normaliz]],1)*(DATOS_[C.Extra.04])))))))),
0)</f>
        <v>0</v>
      </c>
      <c r="AT101" s="104">
        <f t="array" ref="AT101">IFERROR(
(AVERAGE((IF(DATOS_[[Sexo]:[Sexo]]=$B101,IF(DATOS_[[AGRUP. VALOR. PTO.]:[AGRUP. VALOR. PTO.]]=$B99,IF(DATOS_[[Check Periodo Ref.]:[Check Periodo Ref.]]="Dentro",IF(DATOS_[[Check Equiparado]:[Check Equiparado]]="Sí",IF(DATOS!BM$5="Sí",(1/DATOS_[[% anualiz]:[% anualiz]]),1)*IF(DATOS!BM$4="Sí",1/DATOS_[[% normaliz]:[% normaliz]],1)*(DATOS_[C.Extra.05])))))))),
0)</f>
        <v>0</v>
      </c>
      <c r="AU101" s="105">
        <f t="array" ref="AU101">IFERROR(
AVERAGE(IF(DATOS_[Sexo]=$B101,IF(DATOS_[[AGRUP. VALOR. PTO.]:[AGRUP. VALOR. PTO.]]=$B99,IF(DATOS_[Check Equiparado]="Sí",IF(DATOS_[Check Periodo Ref.]="Dentro",DATOS_[Tot Extrasalarial Eq],FALSE))))),
0)</f>
        <v>0</v>
      </c>
      <c r="AV101" s="106">
        <f t="array" ref="AV101">IFERROR(
AVERAGE(IF(DATOS_[Sexo]=$B101,IF(DATOS_[[AGRUP. VALOR. PTO.]:[AGRUP. VALOR. PTO.]]=$B99,IF(DATOS_[Check Equiparado]="Sí",IF(DATOS_[Check Periodo Ref.]="Dentro",DATOS_[TOTAL Retrib Eq],FALSE))))),
0)</f>
        <v>0</v>
      </c>
    </row>
    <row r="102" spans="1:48" ht="17.25" thickBot="1" x14ac:dyDescent="0.35">
      <c r="A102" s="53" t="str">
        <f t="shared" ref="A102" si="119">+A103</f>
        <v>[ocultar]</v>
      </c>
      <c r="B102" s="62" t="s">
        <v>289</v>
      </c>
      <c r="C102" s="99"/>
      <c r="D102" s="63"/>
      <c r="E102" s="63"/>
      <c r="F102" s="63"/>
      <c r="G102" s="63"/>
      <c r="H102" s="63"/>
      <c r="I102" s="129" t="str">
        <f t="shared" ref="I102:AV102" si="120">IFERROR((I103-I104)/I103,"")</f>
        <v/>
      </c>
      <c r="J102" s="130" t="str">
        <f t="shared" si="120"/>
        <v/>
      </c>
      <c r="K102" s="131" t="str">
        <f t="shared" si="120"/>
        <v/>
      </c>
      <c r="L102" s="131" t="str">
        <f t="shared" si="120"/>
        <v/>
      </c>
      <c r="M102" s="131" t="str">
        <f t="shared" si="120"/>
        <v/>
      </c>
      <c r="N102" s="132" t="str">
        <f t="shared" si="120"/>
        <v/>
      </c>
      <c r="O102" s="133" t="str">
        <f t="shared" si="120"/>
        <v/>
      </c>
      <c r="P102" s="133" t="str">
        <f t="shared" si="120"/>
        <v/>
      </c>
      <c r="Q102" s="133" t="str">
        <f t="shared" si="120"/>
        <v/>
      </c>
      <c r="R102" s="133" t="str">
        <f t="shared" si="120"/>
        <v/>
      </c>
      <c r="S102" s="133" t="str">
        <f t="shared" si="120"/>
        <v/>
      </c>
      <c r="T102" s="133" t="str">
        <f t="shared" si="120"/>
        <v/>
      </c>
      <c r="U102" s="133" t="str">
        <f t="shared" si="120"/>
        <v/>
      </c>
      <c r="V102" s="133" t="str">
        <f t="shared" si="120"/>
        <v/>
      </c>
      <c r="W102" s="133" t="str">
        <f t="shared" si="120"/>
        <v/>
      </c>
      <c r="X102" s="133" t="str">
        <f t="shared" si="120"/>
        <v/>
      </c>
      <c r="Y102" s="133" t="str">
        <f t="shared" si="120"/>
        <v/>
      </c>
      <c r="Z102" s="132" t="str">
        <f t="shared" si="120"/>
        <v/>
      </c>
      <c r="AA102" s="132" t="str">
        <f t="shared" si="120"/>
        <v/>
      </c>
      <c r="AB102" s="132" t="str">
        <f t="shared" si="120"/>
        <v/>
      </c>
      <c r="AC102" s="132" t="str">
        <f t="shared" si="120"/>
        <v/>
      </c>
      <c r="AD102" s="132" t="str">
        <f t="shared" si="120"/>
        <v/>
      </c>
      <c r="AE102" s="132" t="str">
        <f t="shared" si="120"/>
        <v/>
      </c>
      <c r="AF102" s="132" t="str">
        <f t="shared" si="120"/>
        <v/>
      </c>
      <c r="AG102" s="132" t="str">
        <f t="shared" si="120"/>
        <v/>
      </c>
      <c r="AH102" s="132" t="str">
        <f t="shared" si="120"/>
        <v/>
      </c>
      <c r="AI102" s="132" t="str">
        <f t="shared" si="120"/>
        <v/>
      </c>
      <c r="AJ102" s="132" t="str">
        <f t="shared" si="120"/>
        <v/>
      </c>
      <c r="AK102" s="132" t="str">
        <f t="shared" si="120"/>
        <v/>
      </c>
      <c r="AL102" s="132" t="str">
        <f t="shared" si="120"/>
        <v/>
      </c>
      <c r="AM102" s="132" t="str">
        <f t="shared" si="120"/>
        <v/>
      </c>
      <c r="AN102" s="134" t="str">
        <f t="shared" si="120"/>
        <v/>
      </c>
      <c r="AO102" s="138" t="str">
        <f t="shared" si="120"/>
        <v/>
      </c>
      <c r="AP102" s="135" t="str">
        <f t="shared" si="120"/>
        <v/>
      </c>
      <c r="AQ102" s="135" t="str">
        <f t="shared" si="120"/>
        <v/>
      </c>
      <c r="AR102" s="135" t="str">
        <f t="shared" si="120"/>
        <v/>
      </c>
      <c r="AS102" s="135" t="str">
        <f t="shared" si="120"/>
        <v/>
      </c>
      <c r="AT102" s="135" t="str">
        <f t="shared" si="120"/>
        <v/>
      </c>
      <c r="AU102" s="136" t="str">
        <f t="shared" si="120"/>
        <v/>
      </c>
      <c r="AV102" s="137" t="str">
        <f t="shared" si="120"/>
        <v/>
      </c>
    </row>
    <row r="103" spans="1:48" x14ac:dyDescent="0.3">
      <c r="A103" s="53" t="str">
        <f t="shared" ref="A103" si="121">+IF(C103+C104=0,"[ocultar]","")</f>
        <v>[ocultar]</v>
      </c>
      <c r="B103" s="57" t="s">
        <v>162</v>
      </c>
      <c r="C103" s="56">
        <f t="array" ref="C103">SUM(IF($B103=DATOS_[Sexo],
IF($B102=DATOS_[AGRUP. VALOR. PTO.],
IF("Dentro"=DATOS_[Check Periodo Ref.],
1/(COUNTIFS(DATOS_[Sexo],$B103,DATOS_[AGRUP. VALOR. PTO.],$B102,DATOS_[Check Periodo Ref.],"Dentro",DATOS_[id],DATOS_[id]))))))</f>
        <v>0</v>
      </c>
      <c r="D103" s="58">
        <f>COUNTIFS(DATOS_[AGRUP. VALOR. PTO.],$B102,DATOS_[Sexo],$B103,DATOS_[Check Periodo Ref.],"Dentro")</f>
        <v>0</v>
      </c>
      <c r="E103" s="58">
        <f>COUNTIFS(DATOS_[AGRUP. VALOR. PTO.],$B102,DATOS_[Sexo],$B103,DATOS_[Check Periodo Ref.],"Dentro",DATOS_[Check Nº SC Norm],"Sí")</f>
        <v>0</v>
      </c>
      <c r="F103" s="58">
        <f>COUNTIFS(DATOS_[AGRUP. VALOR. PTO.],$B102,DATOS_[Sexo],$B103,DATOS_[Check Periodo Ref.],"Dentro",DATOS_[Check Nº SC Anualiz],"Sí")</f>
        <v>0</v>
      </c>
      <c r="G103" s="58">
        <f>COUNTIFS(DATOS_[AGRUP. VALOR. PTO.],$B102,DATOS_[Sexo],$B103,DATOS_[Check Periodo Ref.],"Dentro",DATOS_[Check Nº SC Norm y Anualiz],"Sí")</f>
        <v>0</v>
      </c>
      <c r="H103" s="58">
        <f>COUNTIFS(DATOS_[AGRUP. VALOR. PTO.],$B102,DATOS_[Sexo],$B103,DATOS_[Check Periodo Ref.],"Dentro",DATOS_[Check Equiparación],"Sí")</f>
        <v>0</v>
      </c>
      <c r="I103" s="100">
        <f t="array" ref="I103">IFERROR(
AVERAGE(IF(DATOS_[Sexo]=$B103,IF(DATOS_[[AGRUP. VALOR. PTO.]:[AGRUP. VALOR. PTO.]]=$B102,IF(DATOS_[Check Equiparado]="Sí",IF(DATOS_[Check Periodo Ref.]="Dentro",DATOS_[SALARIO BASE Eq],FALSE))))),
0)</f>
        <v>0</v>
      </c>
      <c r="J103" s="101">
        <f t="array" ref="J103">IFERROR(
(AVERAGE((IF(DATOS_[[Sexo]:[Sexo]]=$B103,IF(DATOS_[[AGRUP. VALOR. PTO.]:[AGRUP. VALOR. PTO.]]=$B102,IF(DATOS_[[Check Periodo Ref.]:[Check Periodo Ref.]]="Dentro",IF(DATOS_[[Check Equiparado]:[Check Equiparado]]="Sí",IF(DATOS!AE$5="Sí",(1/DATOS_[[% anualiz]:[% anualiz]]),1)*IF(DATOS!AE$4="Sí",1/DATOS_[[% normaliz]:[% normaliz]],1)*(DATOS_[Conc.Sal.01])))))))),
0)</f>
        <v>0</v>
      </c>
      <c r="K103" s="101">
        <f t="array" ref="K103">IFERROR(
(AVERAGE((IF(DATOS_[[Sexo]:[Sexo]]=$B103,IF(DATOS_[[AGRUP. VALOR. PTO.]:[AGRUP. VALOR. PTO.]]=$B102,IF(DATOS_[[Check Periodo Ref.]:[Check Periodo Ref.]]="Dentro",IF(DATOS_[[Check Equiparado]:[Check Equiparado]]="Sí",IF(DATOS!AF$5="Sí",(1/DATOS_[[% anualiz]:[% anualiz]]),1)*IF(DATOS!AF$4="Sí",1/DATOS_[[% normaliz]:[% normaliz]],1)*(DATOS_[Conc.Sal.02])))))))),
0)</f>
        <v>0</v>
      </c>
      <c r="L103" s="101">
        <f t="array" ref="L103">IFERROR(
(AVERAGE((IF(DATOS_[[Sexo]:[Sexo]]=$B103,IF(DATOS_[[AGRUP. VALOR. PTO.]:[AGRUP. VALOR. PTO.]]=$B102,IF(DATOS_[[Check Periodo Ref.]:[Check Periodo Ref.]]="Dentro",IF(DATOS_[[Check Equiparado]:[Check Equiparado]]="Sí",IF(DATOS!AG$5="Sí",(1/DATOS_[[% anualiz]:[% anualiz]]),1)*IF(DATOS!AG$4="Sí",1/DATOS_[[% normaliz]:[% normaliz]],1)*(DATOS_[Conc.Sal.03])))))))),
0)</f>
        <v>0</v>
      </c>
      <c r="M103" s="101">
        <f t="array" ref="M103">IFERROR(
(AVERAGE((IF(DATOS_[[Sexo]:[Sexo]]=$B103,IF(DATOS_[[AGRUP. VALOR. PTO.]:[AGRUP. VALOR. PTO.]]=$B102,IF(DATOS_[[Check Periodo Ref.]:[Check Periodo Ref.]]="Dentro",IF(DATOS_[[Check Equiparado]:[Check Equiparado]]="Sí",IF(DATOS!AH$5="Sí",(1/DATOS_[[% anualiz]:[% anualiz]]),1)*IF(DATOS!AH$4="Sí",1/DATOS_[[% normaliz]:[% normaliz]],1)*(DATOS_[Conc.Sal.04])))))))),
0)</f>
        <v>0</v>
      </c>
      <c r="N103" s="101">
        <f t="array" ref="N103">IFERROR(
(AVERAGE((IF(DATOS_[[Sexo]:[Sexo]]=$B103,IF(DATOS_[[AGRUP. VALOR. PTO.]:[AGRUP. VALOR. PTO.]]=$B102,IF(DATOS_[[Check Periodo Ref.]:[Check Periodo Ref.]]="Dentro",IF(DATOS_[[Check Equiparado]:[Check Equiparado]]="Sí",IF(DATOS!AI$5="Sí",(1/DATOS_[[% anualiz]:[% anualiz]]),1)*IF(DATOS!AI$4="Sí",1/DATOS_[[% normaliz]:[% normaliz]],1)*(DATOS_[Conc.Sal.05])))))))),
0)</f>
        <v>0</v>
      </c>
      <c r="O103" s="101">
        <f t="array" ref="O103">IFERROR(
(AVERAGE((IF(DATOS_[[Sexo]:[Sexo]]=$B103,IF(DATOS_[[AGRUP. VALOR. PTO.]:[AGRUP. VALOR. PTO.]]=$B102,IF(DATOS_[[Check Periodo Ref.]:[Check Periodo Ref.]]="Dentro",IF(DATOS_[[Check Equiparado]:[Check Equiparado]]="Sí",IF(DATOS!AJ$5="Sí",(1/DATOS_[[% anualiz]:[% anualiz]]),1)*IF(DATOS!AJ$4="Sí",1/DATOS_[[% normaliz]:[% normaliz]],1)*(DATOS_[Conc.Sal.06])))))))),
0)</f>
        <v>0</v>
      </c>
      <c r="P103" s="101">
        <f t="array" ref="P103">IFERROR(
(AVERAGE((IF(DATOS_[[Sexo]:[Sexo]]=$B103,IF(DATOS_[[AGRUP. VALOR. PTO.]:[AGRUP. VALOR. PTO.]]=$B102,IF(DATOS_[[Check Periodo Ref.]:[Check Periodo Ref.]]="Dentro",IF(DATOS_[[Check Equiparado]:[Check Equiparado]]="Sí",IF(DATOS!AK$5="Sí",(1/DATOS_[[% anualiz]:[% anualiz]]),1)*IF(DATOS!AK$4="Sí",1/DATOS_[[% normaliz]:[% normaliz]],1)*(DATOS_[Conc.Sal.07])))))))),
0)</f>
        <v>0</v>
      </c>
      <c r="Q103" s="101">
        <f t="array" ref="Q103">IFERROR(
(AVERAGE((IF(DATOS_[[Sexo]:[Sexo]]=$B103,IF(DATOS_[[AGRUP. VALOR. PTO.]:[AGRUP. VALOR. PTO.]]=$B102,IF(DATOS_[[Check Periodo Ref.]:[Check Periodo Ref.]]="Dentro",IF(DATOS_[[Check Equiparado]:[Check Equiparado]]="Sí",IF(DATOS!AL$5="Sí",(1/DATOS_[[% anualiz]:[% anualiz]]),1)*IF(DATOS!AL$4="Sí",1/DATOS_[[% normaliz]:[% normaliz]],1)*(DATOS_[Conc.Sal.08])))))))),
0)</f>
        <v>0</v>
      </c>
      <c r="R103" s="101">
        <f t="array" ref="R103">IFERROR(
(AVERAGE((IF(DATOS_[[Sexo]:[Sexo]]=$B103,IF(DATOS_[[AGRUP. VALOR. PTO.]:[AGRUP. VALOR. PTO.]]=$B102,IF(DATOS_[[Check Periodo Ref.]:[Check Periodo Ref.]]="Dentro",IF(DATOS_[[Check Equiparado]:[Check Equiparado]]="Sí",IF(DATOS!AM$5="Sí",(1/DATOS_[[% anualiz]:[% anualiz]]),1)*IF(DATOS!AM$4="Sí",1/DATOS_[[% normaliz]:[% normaliz]],1)*(DATOS_[Conc.Sal.09])))))))),
0)</f>
        <v>0</v>
      </c>
      <c r="S103" s="101">
        <f t="array" ref="S103">IFERROR(
(AVERAGE((IF(DATOS_[[Sexo]:[Sexo]]=$B103,IF(DATOS_[[AGRUP. VALOR. PTO.]:[AGRUP. VALOR. PTO.]]=$B102,IF(DATOS_[[Check Periodo Ref.]:[Check Periodo Ref.]]="Dentro",IF(DATOS_[[Check Equiparado]:[Check Equiparado]]="Sí",IF(DATOS!AN$5="Sí",(1/DATOS_[[% anualiz]:[% anualiz]]),1)*IF(DATOS!AN$4="Sí",1/DATOS_[[% normaliz]:[% normaliz]],1)*(DATOS_[Conc.Sal.10])))))))),
0)</f>
        <v>0</v>
      </c>
      <c r="T103" s="101">
        <f t="array" ref="T103">IFERROR(
(AVERAGE((IF(DATOS_[[Sexo]:[Sexo]]=$B103,IF(DATOS_[[AGRUP. VALOR. PTO.]:[AGRUP. VALOR. PTO.]]=$B102,IF(DATOS_[[Check Periodo Ref.]:[Check Periodo Ref.]]="Dentro",IF(DATOS_[[Check Equiparado]:[Check Equiparado]]="Sí",IF(DATOS!AO$5="Sí",(1/DATOS_[[% anualiz]:[% anualiz]]),1)*IF(DATOS!AO$4="Sí",1/DATOS_[[% normaliz]:[% normaliz]],1)*(DATOS_[Conc.Sal.11])))))))),
0)</f>
        <v>0</v>
      </c>
      <c r="U103" s="101">
        <f t="array" ref="U103">IFERROR(
(AVERAGE((IF(DATOS_[[Sexo]:[Sexo]]=$B103,IF(DATOS_[[AGRUP. VALOR. PTO.]:[AGRUP. VALOR. PTO.]]=$B102,IF(DATOS_[[Check Periodo Ref.]:[Check Periodo Ref.]]="Dentro",IF(DATOS_[[Check Equiparado]:[Check Equiparado]]="Sí",IF(DATOS!AP$5="Sí",(1/DATOS_[[% anualiz]:[% anualiz]]),1)*IF(DATOS!AP$4="Sí",1/DATOS_[[% normaliz]:[% normaliz]],1)*(DATOS_[Conc.Sal.12])))))))),
0)</f>
        <v>0</v>
      </c>
      <c r="V103" s="101">
        <f t="array" ref="V103">IFERROR(
(AVERAGE((IF(DATOS_[[Sexo]:[Sexo]]=$B103,IF(DATOS_[[AGRUP. VALOR. PTO.]:[AGRUP. VALOR. PTO.]]=$B102,IF(DATOS_[[Check Periodo Ref.]:[Check Periodo Ref.]]="Dentro",IF(DATOS_[[Check Equiparado]:[Check Equiparado]]="Sí",IF(DATOS!AQ$5="Sí",(1/DATOS_[[% anualiz]:[% anualiz]]),1)*IF(DATOS!AQ$4="Sí",1/DATOS_[[% normaliz]:[% normaliz]],1)*(DATOS_[Conc.Sal.13])))))))),
0)</f>
        <v>0</v>
      </c>
      <c r="W103" s="101">
        <f t="array" ref="W103">IFERROR(
(AVERAGE((IF(DATOS_[[Sexo]:[Sexo]]=$B103,IF(DATOS_[[AGRUP. VALOR. PTO.]:[AGRUP. VALOR. PTO.]]=$B102,IF(DATOS_[[Check Periodo Ref.]:[Check Periodo Ref.]]="Dentro",IF(DATOS_[[Check Equiparado]:[Check Equiparado]]="Sí",IF(DATOS!AR$5="Sí",(1/DATOS_[[% anualiz]:[% anualiz]]),1)*IF(DATOS!AR$4="Sí",1/DATOS_[[% normaliz]:[% normaliz]],1)*(DATOS_[Conc.Sal.14])))))))),
0)</f>
        <v>0</v>
      </c>
      <c r="X103" s="101">
        <f t="array" ref="X103">IFERROR(
(AVERAGE((IF(DATOS_[[Sexo]:[Sexo]]=$B103,IF(DATOS_[[AGRUP. VALOR. PTO.]:[AGRUP. VALOR. PTO.]]=$B102,IF(DATOS_[[Check Periodo Ref.]:[Check Periodo Ref.]]="Dentro",IF(DATOS_[[Check Equiparado]:[Check Equiparado]]="Sí",IF(DATOS!AS$5="Sí",(1/DATOS_[[% anualiz]:[% anualiz]]),1)*IF(DATOS!AS$4="Sí",1/DATOS_[[% normaliz]:[% normaliz]],1)*(DATOS_[Conc.Sal.15])))))))),
0)</f>
        <v>0</v>
      </c>
      <c r="Y103" s="101">
        <f t="array" ref="Y103">IFERROR(
(AVERAGE((IF(DATOS_[[Sexo]:[Sexo]]=$B103,IF(DATOS_[[AGRUP. VALOR. PTO.]:[AGRUP. VALOR. PTO.]]=$B102,IF(DATOS_[[Check Periodo Ref.]:[Check Periodo Ref.]]="Dentro",IF(DATOS_[[Check Equiparado]:[Check Equiparado]]="Sí",IF(DATOS!AT$5="Sí",(1/DATOS_[[% anualiz]:[% anualiz]]),1)*IF(DATOS!AT$4="Sí",1/DATOS_[[% normaliz]:[% normaliz]],1)*(DATOS_[Conc.Sal.16])))))))),
0)</f>
        <v>0</v>
      </c>
      <c r="Z103" s="101">
        <f t="array" ref="Z103">IFERROR(
(AVERAGE((IF(DATOS_[[Sexo]:[Sexo]]=$B103,IF(DATOS_[[AGRUP. VALOR. PTO.]:[AGRUP. VALOR. PTO.]]=$B102,IF(DATOS_[[Check Periodo Ref.]:[Check Periodo Ref.]]="Dentro",IF(DATOS_[[Check Equiparado]:[Check Equiparado]]="Sí",IF(DATOS!AU$5="Sí",(1/DATOS_[[% anualiz]:[% anualiz]]),1)*IF(DATOS!AU$4="Sí",1/DATOS_[[% normaliz]:[% normaliz]],1)*(DATOS_[Conc.Sal.17])))))))),
0)</f>
        <v>0</v>
      </c>
      <c r="AA103" s="101">
        <f t="array" ref="AA103">IFERROR(
(AVERAGE((IF(DATOS_[[Sexo]:[Sexo]]=$B103,IF(DATOS_[[AGRUP. VALOR. PTO.]:[AGRUP. VALOR. PTO.]]=$B102,IF(DATOS_[[Check Periodo Ref.]:[Check Periodo Ref.]]="Dentro",IF(DATOS_[[Check Equiparado]:[Check Equiparado]]="Sí",IF(DATOS!AV$5="Sí",(1/DATOS_[[% anualiz]:[% anualiz]]),1)*IF(DATOS!AV$4="Sí",1/DATOS_[[% normaliz]:[% normaliz]],1)*(DATOS_[Conc.Sal.18])))))))),
0)</f>
        <v>0</v>
      </c>
      <c r="AB103" s="101">
        <f t="array" ref="AB103">IFERROR(
(AVERAGE((IF(DATOS_[[Sexo]:[Sexo]]=$B103,IF(DATOS_[[AGRUP. VALOR. PTO.]:[AGRUP. VALOR. PTO.]]=$B102,IF(DATOS_[[Check Periodo Ref.]:[Check Periodo Ref.]]="Dentro",IF(DATOS_[[Check Equiparado]:[Check Equiparado]]="Sí",IF(DATOS!AW$5="Sí",(1/DATOS_[[% anualiz]:[% anualiz]]),1)*IF(DATOS!AW$4="Sí",1/DATOS_[[% normaliz]:[% normaliz]],1)*(DATOS_[Conc.Sal.19])))))))),
0)</f>
        <v>0</v>
      </c>
      <c r="AC103" s="101">
        <f t="array" ref="AC103">IFERROR(
(AVERAGE((IF(DATOS_[[Sexo]:[Sexo]]=$B103,IF(DATOS_[[AGRUP. VALOR. PTO.]:[AGRUP. VALOR. PTO.]]=$B102,IF(DATOS_[[Check Periodo Ref.]:[Check Periodo Ref.]]="Dentro",IF(DATOS_[[Check Equiparado]:[Check Equiparado]]="Sí",IF(DATOS!AX$5="Sí",(1/DATOS_[[% anualiz]:[% anualiz]]),1)*IF(DATOS!AX$4="Sí",1/DATOS_[[% normaliz]:[% normaliz]],1)*(DATOS_[Conc.Sal.20])))))))),
0)</f>
        <v>0</v>
      </c>
      <c r="AD103" s="101">
        <f t="array" ref="AD103">IFERROR(
(AVERAGE((IF(DATOS_[[Sexo]:[Sexo]]=$B103,IF(DATOS_[[AGRUP. VALOR. PTO.]:[AGRUP. VALOR. PTO.]]=$B102,IF(DATOS_[[Check Periodo Ref.]:[Check Periodo Ref.]]="Dentro",IF(DATOS_[[Check Equiparado]:[Check Equiparado]]="Sí",IF(DATOS!AY$5="Sí",(1/DATOS_[[% anualiz]:[% anualiz]]),1)*IF(DATOS!AY$4="Sí",1/DATOS_[[% normaliz]:[% normaliz]],1)*(DATOS_[Conc.Sal.21])))))))),
0)</f>
        <v>0</v>
      </c>
      <c r="AE103" s="101">
        <f t="array" ref="AE103">IFERROR(
(AVERAGE((IF(DATOS_[[Sexo]:[Sexo]]=$B103,IF(DATOS_[[AGRUP. VALOR. PTO.]:[AGRUP. VALOR. PTO.]]=$B102,IF(DATOS_[[Check Periodo Ref.]:[Check Periodo Ref.]]="Dentro",IF(DATOS_[[Check Equiparado]:[Check Equiparado]]="Sí",IF(DATOS!AZ$5="Sí",(1/DATOS_[[% anualiz]:[% anualiz]]),1)*IF(DATOS!AZ$4="Sí",1/DATOS_[[% normaliz]:[% normaliz]],1)*(DATOS_[Conc.Sal.22])))))))),
0)</f>
        <v>0</v>
      </c>
      <c r="AF103" s="101">
        <f t="array" ref="AF103">IFERROR(
(AVERAGE((IF(DATOS_[[Sexo]:[Sexo]]=$B103,IF(DATOS_[[AGRUP. VALOR. PTO.]:[AGRUP. VALOR. PTO.]]=$B102,IF(DATOS_[[Check Periodo Ref.]:[Check Periodo Ref.]]="Dentro",IF(DATOS_[[Check Equiparado]:[Check Equiparado]]="Sí",IF(DATOS!BA$5="Sí",(1/DATOS_[[% anualiz]:[% anualiz]]),1)*IF(DATOS!BA$4="Sí",1/DATOS_[[% normaliz]:[% normaliz]],1)*(DATOS_[Conc.Sal.23])))))))),
0)</f>
        <v>0</v>
      </c>
      <c r="AG103" s="101">
        <f t="array" ref="AG103">IFERROR(
(AVERAGE((IF(DATOS_[[Sexo]:[Sexo]]=$B103,IF(DATOS_[[AGRUP. VALOR. PTO.]:[AGRUP. VALOR. PTO.]]=$B102,IF(DATOS_[[Check Periodo Ref.]:[Check Periodo Ref.]]="Dentro",IF(DATOS_[[Check Equiparado]:[Check Equiparado]]="Sí",IF(DATOS!BB$5="Sí",(1/DATOS_[[% anualiz]:[% anualiz]]),1)*IF(DATOS!BB$4="Sí",1/DATOS_[[% normaliz]:[% normaliz]],1)*(DATOS_[Conc.Sal.24])))))))),
0)</f>
        <v>0</v>
      </c>
      <c r="AH103" s="101">
        <f t="array" ref="AH103">IFERROR(
(AVERAGE((IF(DATOS_[[Sexo]:[Sexo]]=$B103,IF(DATOS_[[AGRUP. VALOR. PTO.]:[AGRUP. VALOR. PTO.]]=$B102,IF(DATOS_[[Check Periodo Ref.]:[Check Periodo Ref.]]="Dentro",IF(DATOS_[[Check Equiparado]:[Check Equiparado]]="Sí",IF(DATOS!BC$5="Sí",(1/DATOS_[[% anualiz]:[% anualiz]]),1)*IF(DATOS!BC$4="Sí",1/DATOS_[[% normaliz]:[% normaliz]],1)*(DATOS_[Conc.Sal.25])))))))),
0)</f>
        <v>0</v>
      </c>
      <c r="AI103" s="101">
        <f t="array" ref="AI103">IFERROR(
(AVERAGE((IF(DATOS_[[Sexo]:[Sexo]]=$B103,IF(DATOS_[[AGRUP. VALOR. PTO.]:[AGRUP. VALOR. PTO.]]=$B102,IF(DATOS_[[Check Periodo Ref.]:[Check Periodo Ref.]]="Dentro",IF(DATOS_[[Check Equiparado]:[Check Equiparado]]="Sí",IF(DATOS!BD$5="Sí",(1/DATOS_[[% anualiz]:[% anualiz]]),1)*IF(DATOS!BD$4="Sí",1/DATOS_[[% normaliz]:[% normaliz]],1)*(DATOS_[Conc.Sal.26])))))))),
0)</f>
        <v>0</v>
      </c>
      <c r="AJ103" s="101">
        <f t="array" ref="AJ103">IFERROR(
(AVERAGE((IF(DATOS_[[Sexo]:[Sexo]]=$B103,IF(DATOS_[[AGRUP. VALOR. PTO.]:[AGRUP. VALOR. PTO.]]=$B102,IF(DATOS_[[Check Periodo Ref.]:[Check Periodo Ref.]]="Dentro",IF(DATOS_[[Check Equiparado]:[Check Equiparado]]="Sí",IF(DATOS!BE$5="Sí",(1/DATOS_[[% anualiz]:[% anualiz]]),1)*IF(DATOS!BE$4="Sí",1/DATOS_[[% normaliz]:[% normaliz]],1)*(DATOS_[Conc.Sal.27])))))))),
0)</f>
        <v>0</v>
      </c>
      <c r="AK103" s="101">
        <f t="array" ref="AK103">IFERROR(
(AVERAGE((IF(DATOS_[[Sexo]:[Sexo]]=$B103,IF(DATOS_[[AGRUP. VALOR. PTO.]:[AGRUP. VALOR. PTO.]]=$B102,IF(DATOS_[[Check Periodo Ref.]:[Check Periodo Ref.]]="Dentro",IF(DATOS_[[Check Equiparado]:[Check Equiparado]]="Sí",IF(DATOS!BF$5="Sí",(1/DATOS_[[% anualiz]:[% anualiz]]),1)*IF(DATOS!BF$4="Sí",1/DATOS_[[% normaliz]:[% normaliz]],1)*(DATOS_[Conc.Sal.28])))))))),
0)</f>
        <v>0</v>
      </c>
      <c r="AL103" s="101">
        <f t="array" ref="AL103">IFERROR(
(AVERAGE((IF(DATOS_[[Sexo]:[Sexo]]=$B103,IF(DATOS_[[AGRUP. VALOR. PTO.]:[AGRUP. VALOR. PTO.]]=$B102,IF(DATOS_[[Check Periodo Ref.]:[Check Periodo Ref.]]="Dentro",IF(DATOS_[[Check Equiparado]:[Check Equiparado]]="Sí",IF(DATOS!BG$5="Sí",(1/DATOS_[[% anualiz]:[% anualiz]]),1)*IF(DATOS!BG$4="Sí",1/DATOS_[[% normaliz]:[% normaliz]],1)*(DATOS_[Conc.Sal.29])))))))),
0)</f>
        <v>0</v>
      </c>
      <c r="AM103" s="101">
        <f t="array" ref="AM103">IFERROR(
(AVERAGE((IF(DATOS_[[Sexo]:[Sexo]]=$B103,IF(DATOS_[[AGRUP. VALOR. PTO.]:[AGRUP. VALOR. PTO.]]=$B102,IF(DATOS_[[Check Periodo Ref.]:[Check Periodo Ref.]]="Dentro",IF(DATOS_[[Check Equiparado]:[Check Equiparado]]="Sí",IF(DATOS!BH$5="Sí",(1/DATOS_[[% anualiz]:[% anualiz]]),1)*IF(DATOS!BH$4="Sí",1/DATOS_[[% normaliz]:[% normaliz]],1)*(DATOS_[Conc.Sal.30])))))))),
0)</f>
        <v>0</v>
      </c>
      <c r="AN103" s="102">
        <f t="array" ref="AN103">IFERROR(
AVERAGE(IF(DATOS_[Sexo]=$B103,IF(DATOS_[[AGRUP. VALOR. PTO.]:[AGRUP. VALOR. PTO.]]=$B102,IF(DATOS_[Check Equiparado]="Sí",IF(DATOS_[Check Periodo Ref.]="Dentro",DATOS_[Tot COMPL.SAL Eq],FALSE))))),
0)</f>
        <v>0</v>
      </c>
      <c r="AO103" s="103">
        <f t="array" ref="AO103">IFERROR(
AVERAGE(IF(DATOS_[Sexo]=$B103,IF(DATOS_[[AGRUP. VALOR. PTO.]:[AGRUP. VALOR. PTO.]]=$B102,IF(DATOS_[Check Equiparado]="Sí",IF(DATOS_[Check Periodo Ref.]="Dentro",DATOS_[TOTAL SALARIO Eq],FALSE))))),
0)</f>
        <v>0</v>
      </c>
      <c r="AP103" s="104">
        <f t="array" ref="AP103">IFERROR(
(AVERAGE((IF(DATOS_[[Sexo]:[Sexo]]=$B103,IF(DATOS_[[AGRUP. VALOR. PTO.]:[AGRUP. VALOR. PTO.]]=$B102,IF(DATOS_[[Check Periodo Ref.]:[Check Periodo Ref.]]="Dentro",IF(DATOS_[[Check Equiparado]:[Check Equiparado]]="Sí",IF(DATOS!BI$5="Sí",(1/DATOS_[[% anualiz]:[% anualiz]]),1)*IF(DATOS!BI$4="Sí",1/DATOS_[[% normaliz]:[% normaliz]],1)*(DATOS_[C.Extra.01])))))))),
0)</f>
        <v>0</v>
      </c>
      <c r="AQ103" s="104">
        <f t="array" ref="AQ103">IFERROR(
(AVERAGE((IF(DATOS_[[Sexo]:[Sexo]]=$B103,IF(DATOS_[[AGRUP. VALOR. PTO.]:[AGRUP. VALOR. PTO.]]=$B102,IF(DATOS_[[Check Periodo Ref.]:[Check Periodo Ref.]]="Dentro",IF(DATOS_[[Check Equiparado]:[Check Equiparado]]="Sí",IF(DATOS!BJ$5="Sí",(1/DATOS_[[% anualiz]:[% anualiz]]),1)*IF(DATOS!BJ$4="Sí",1/DATOS_[[% normaliz]:[% normaliz]],1)*(DATOS_[C.Extra.02])))))))),
0)</f>
        <v>0</v>
      </c>
      <c r="AR103" s="104">
        <f t="array" ref="AR103">IFERROR(
(AVERAGE((IF(DATOS_[[Sexo]:[Sexo]]=$B103,IF(DATOS_[[AGRUP. VALOR. PTO.]:[AGRUP. VALOR. PTO.]]=$B102,IF(DATOS_[[Check Periodo Ref.]:[Check Periodo Ref.]]="Dentro",IF(DATOS_[[Check Equiparado]:[Check Equiparado]]="Sí",IF(DATOS!BK$5="Sí",(1/DATOS_[[% anualiz]:[% anualiz]]),1)*IF(DATOS!BK$4="Sí",1/DATOS_[[% normaliz]:[% normaliz]],1)*(DATOS_[C.Extra.03])))))))),
0)</f>
        <v>0</v>
      </c>
      <c r="AS103" s="104">
        <f t="array" ref="AS103">IFERROR(
(AVERAGE((IF(DATOS_[[Sexo]:[Sexo]]=$B103,IF(DATOS_[[AGRUP. VALOR. PTO.]:[AGRUP. VALOR. PTO.]]=$B102,IF(DATOS_[[Check Periodo Ref.]:[Check Periodo Ref.]]="Dentro",IF(DATOS_[[Check Equiparado]:[Check Equiparado]]="Sí",IF(DATOS!BL$5="Sí",(1/DATOS_[[% anualiz]:[% anualiz]]),1)*IF(DATOS!BL$4="Sí",1/DATOS_[[% normaliz]:[% normaliz]],1)*(DATOS_[C.Extra.04])))))))),
0)</f>
        <v>0</v>
      </c>
      <c r="AT103" s="104">
        <f t="array" ref="AT103">IFERROR(
(AVERAGE((IF(DATOS_[[Sexo]:[Sexo]]=$B103,IF(DATOS_[[AGRUP. VALOR. PTO.]:[AGRUP. VALOR. PTO.]]=$B102,IF(DATOS_[[Check Periodo Ref.]:[Check Periodo Ref.]]="Dentro",IF(DATOS_[[Check Equiparado]:[Check Equiparado]]="Sí",IF(DATOS!BM$5="Sí",(1/DATOS_[[% anualiz]:[% anualiz]]),1)*IF(DATOS!BM$4="Sí",1/DATOS_[[% normaliz]:[% normaliz]],1)*(DATOS_[C.Extra.05])))))))),
0)</f>
        <v>0</v>
      </c>
      <c r="AU103" s="105">
        <f t="array" ref="AU103">IFERROR(
AVERAGE(IF(DATOS_[Sexo]=$B103,IF(DATOS_[[AGRUP. VALOR. PTO.]:[AGRUP. VALOR. PTO.]]=$B102,IF(DATOS_[Check Equiparado]="Sí",IF(DATOS_[Check Periodo Ref.]="Dentro",DATOS_[Tot Extrasalarial Eq],FALSE))))),
0)</f>
        <v>0</v>
      </c>
      <c r="AV103" s="106">
        <f t="array" ref="AV103">IFERROR(
AVERAGE(IF(DATOS_[Sexo]=$B103,IF(DATOS_[[AGRUP. VALOR. PTO.]:[AGRUP. VALOR. PTO.]]=$B102,IF(DATOS_[Check Equiparado]="Sí",IF(DATOS_[Check Periodo Ref.]="Dentro",DATOS_[TOTAL Retrib Eq],FALSE))))),
0)</f>
        <v>0</v>
      </c>
    </row>
    <row r="104" spans="1:48" x14ac:dyDescent="0.3">
      <c r="A104" s="53" t="str">
        <f t="shared" ref="A104" si="122">+A103</f>
        <v>[ocultar]</v>
      </c>
      <c r="B104" s="57" t="s">
        <v>163</v>
      </c>
      <c r="C104" s="56">
        <f t="array" ref="C104">SUM(IF($B104=DATOS_[Sexo],
IF($B102=DATOS_[AGRUP. VALOR. PTO.],
IF("Dentro"=DATOS_[Check Periodo Ref.],
1/(COUNTIFS(DATOS_[Sexo],$B104,DATOS_[AGRUP. VALOR. PTO.],$B102,DATOS_[Check Periodo Ref.],"Dentro",DATOS_[id],DATOS_[id]))))))</f>
        <v>0</v>
      </c>
      <c r="D104" s="58">
        <f>COUNTIFS(DATOS_[AGRUP. VALOR. PTO.],$B102,DATOS_[Sexo],$B104,DATOS_[Check Periodo Ref.],"Dentro")</f>
        <v>0</v>
      </c>
      <c r="E104" s="58">
        <f>COUNTIFS(DATOS_[AGRUP. VALOR. PTO.],$B102,DATOS_[Sexo],$B104,DATOS_[Check Periodo Ref.],"Dentro",DATOS_[Check Nº SC Norm],"Sí")</f>
        <v>0</v>
      </c>
      <c r="F104" s="58">
        <f>COUNTIFS(DATOS_[AGRUP. VALOR. PTO.],$B102,DATOS_[Sexo],$B104,DATOS_[Check Periodo Ref.],"Dentro",DATOS_[Check Nº SC Anualiz],"Sí")</f>
        <v>0</v>
      </c>
      <c r="G104" s="58">
        <f>COUNTIFS(DATOS_[AGRUP. VALOR. PTO.],$B102,DATOS_[Sexo],$B104,DATOS_[Check Periodo Ref.],"Dentro",DATOS_[Check Nº SC Norm y Anualiz],"Sí")</f>
        <v>0</v>
      </c>
      <c r="H104" s="58">
        <f>COUNTIFS(DATOS_[AGRUP. VALOR. PTO.],$B102,DATOS_[Sexo],$B104,DATOS_[Check Periodo Ref.],"Dentro",DATOS_[Check Equiparación],"Sí")</f>
        <v>0</v>
      </c>
      <c r="I104" s="100" cm="1">
        <f t="array" ref="I104">IFERROR(
AVERAGE(IF(DATOS_[Sexo]=$B104,IF(DATOS_[[AGRUP. VALOR. PTO.]:[AGRUP. VALOR. PTO.]]=$B102,IF(DATOS_[Check Equiparado]="Sí",IF(DATOS_[Check Periodo Ref.]="Dentro",DATOS_[SALARIO BASE Eq],FALSE))))),
0)</f>
        <v>0</v>
      </c>
      <c r="J104" s="101">
        <f t="array" ref="J104">IFERROR(
(AVERAGE((IF(DATOS_[[Sexo]:[Sexo]]=$B104,IF(DATOS_[[AGRUP. VALOR. PTO.]:[AGRUP. VALOR. PTO.]]=$B102,IF(DATOS_[[Check Periodo Ref.]:[Check Periodo Ref.]]="Dentro",IF(DATOS_[[Check Equiparado]:[Check Equiparado]]="Sí",IF(DATOS!AE$5="Sí",(1/DATOS_[[% anualiz]:[% anualiz]]),1)*IF(DATOS!AE$4="Sí",1/DATOS_[[% normaliz]:[% normaliz]],1)*(DATOS_[Conc.Sal.01])))))))),
0)</f>
        <v>0</v>
      </c>
      <c r="K104" s="101">
        <f t="array" ref="K104">IFERROR(
(AVERAGE((IF(DATOS_[[Sexo]:[Sexo]]=$B104,IF(DATOS_[[AGRUP. VALOR. PTO.]:[AGRUP. VALOR. PTO.]]=$B102,IF(DATOS_[[Check Periodo Ref.]:[Check Periodo Ref.]]="Dentro",IF(DATOS_[[Check Equiparado]:[Check Equiparado]]="Sí",IF(DATOS!AF$5="Sí",(1/DATOS_[[% anualiz]:[% anualiz]]),1)*IF(DATOS!AF$4="Sí",1/DATOS_[[% normaliz]:[% normaliz]],1)*(DATOS_[Conc.Sal.02])))))))),
0)</f>
        <v>0</v>
      </c>
      <c r="L104" s="101">
        <f t="array" ref="L104">IFERROR(
(AVERAGE((IF(DATOS_[[Sexo]:[Sexo]]=$B104,IF(DATOS_[[AGRUP. VALOR. PTO.]:[AGRUP. VALOR. PTO.]]=$B102,IF(DATOS_[[Check Periodo Ref.]:[Check Periodo Ref.]]="Dentro",IF(DATOS_[[Check Equiparado]:[Check Equiparado]]="Sí",IF(DATOS!AG$5="Sí",(1/DATOS_[[% anualiz]:[% anualiz]]),1)*IF(DATOS!AG$4="Sí",1/DATOS_[[% normaliz]:[% normaliz]],1)*(DATOS_[Conc.Sal.03])))))))),
0)</f>
        <v>0</v>
      </c>
      <c r="M104" s="101">
        <f t="array" ref="M104">IFERROR(
(AVERAGE((IF(DATOS_[[Sexo]:[Sexo]]=$B104,IF(DATOS_[[AGRUP. VALOR. PTO.]:[AGRUP. VALOR. PTO.]]=$B102,IF(DATOS_[[Check Periodo Ref.]:[Check Periodo Ref.]]="Dentro",IF(DATOS_[[Check Equiparado]:[Check Equiparado]]="Sí",IF(DATOS!AH$5="Sí",(1/DATOS_[[% anualiz]:[% anualiz]]),1)*IF(DATOS!AH$4="Sí",1/DATOS_[[% normaliz]:[% normaliz]],1)*(DATOS_[Conc.Sal.04])))))))),
0)</f>
        <v>0</v>
      </c>
      <c r="N104" s="101">
        <f t="array" ref="N104">IFERROR(
(AVERAGE((IF(DATOS_[[Sexo]:[Sexo]]=$B104,IF(DATOS_[[AGRUP. VALOR. PTO.]:[AGRUP. VALOR. PTO.]]=$B102,IF(DATOS_[[Check Periodo Ref.]:[Check Periodo Ref.]]="Dentro",IF(DATOS_[[Check Equiparado]:[Check Equiparado]]="Sí",IF(DATOS!AI$5="Sí",(1/DATOS_[[% anualiz]:[% anualiz]]),1)*IF(DATOS!AI$4="Sí",1/DATOS_[[% normaliz]:[% normaliz]],1)*(DATOS_[Conc.Sal.05])))))))),
0)</f>
        <v>0</v>
      </c>
      <c r="O104" s="101">
        <f t="array" ref="O104">IFERROR(
(AVERAGE((IF(DATOS_[[Sexo]:[Sexo]]=$B104,IF(DATOS_[[AGRUP. VALOR. PTO.]:[AGRUP. VALOR. PTO.]]=$B102,IF(DATOS_[[Check Periodo Ref.]:[Check Periodo Ref.]]="Dentro",IF(DATOS_[[Check Equiparado]:[Check Equiparado]]="Sí",IF(DATOS!AJ$5="Sí",(1/DATOS_[[% anualiz]:[% anualiz]]),1)*IF(DATOS!AJ$4="Sí",1/DATOS_[[% normaliz]:[% normaliz]],1)*(DATOS_[Conc.Sal.06])))))))),
0)</f>
        <v>0</v>
      </c>
      <c r="P104" s="101">
        <f t="array" ref="P104">IFERROR(
(AVERAGE((IF(DATOS_[[Sexo]:[Sexo]]=$B104,IF(DATOS_[[AGRUP. VALOR. PTO.]:[AGRUP. VALOR. PTO.]]=$B102,IF(DATOS_[[Check Periodo Ref.]:[Check Periodo Ref.]]="Dentro",IF(DATOS_[[Check Equiparado]:[Check Equiparado]]="Sí",IF(DATOS!AK$5="Sí",(1/DATOS_[[% anualiz]:[% anualiz]]),1)*IF(DATOS!AK$4="Sí",1/DATOS_[[% normaliz]:[% normaliz]],1)*(DATOS_[Conc.Sal.07])))))))),
0)</f>
        <v>0</v>
      </c>
      <c r="Q104" s="101">
        <f t="array" ref="Q104">IFERROR(
(AVERAGE((IF(DATOS_[[Sexo]:[Sexo]]=$B104,IF(DATOS_[[AGRUP. VALOR. PTO.]:[AGRUP. VALOR. PTO.]]=$B102,IF(DATOS_[[Check Periodo Ref.]:[Check Periodo Ref.]]="Dentro",IF(DATOS_[[Check Equiparado]:[Check Equiparado]]="Sí",IF(DATOS!AL$5="Sí",(1/DATOS_[[% anualiz]:[% anualiz]]),1)*IF(DATOS!AL$4="Sí",1/DATOS_[[% normaliz]:[% normaliz]],1)*(DATOS_[Conc.Sal.08])))))))),
0)</f>
        <v>0</v>
      </c>
      <c r="R104" s="101">
        <f t="array" ref="R104">IFERROR(
(AVERAGE((IF(DATOS_[[Sexo]:[Sexo]]=$B104,IF(DATOS_[[AGRUP. VALOR. PTO.]:[AGRUP. VALOR. PTO.]]=$B102,IF(DATOS_[[Check Periodo Ref.]:[Check Periodo Ref.]]="Dentro",IF(DATOS_[[Check Equiparado]:[Check Equiparado]]="Sí",IF(DATOS!AM$5="Sí",(1/DATOS_[[% anualiz]:[% anualiz]]),1)*IF(DATOS!AM$4="Sí",1/DATOS_[[% normaliz]:[% normaliz]],1)*(DATOS_[Conc.Sal.09])))))))),
0)</f>
        <v>0</v>
      </c>
      <c r="S104" s="101">
        <f t="array" ref="S104">IFERROR(
(AVERAGE((IF(DATOS_[[Sexo]:[Sexo]]=$B104,IF(DATOS_[[AGRUP. VALOR. PTO.]:[AGRUP. VALOR. PTO.]]=$B102,IF(DATOS_[[Check Periodo Ref.]:[Check Periodo Ref.]]="Dentro",IF(DATOS_[[Check Equiparado]:[Check Equiparado]]="Sí",IF(DATOS!AN$5="Sí",(1/DATOS_[[% anualiz]:[% anualiz]]),1)*IF(DATOS!AN$4="Sí",1/DATOS_[[% normaliz]:[% normaliz]],1)*(DATOS_[Conc.Sal.10])))))))),
0)</f>
        <v>0</v>
      </c>
      <c r="T104" s="101">
        <f t="array" ref="T104">IFERROR(
(AVERAGE((IF(DATOS_[[Sexo]:[Sexo]]=$B104,IF(DATOS_[[AGRUP. VALOR. PTO.]:[AGRUP. VALOR. PTO.]]=$B102,IF(DATOS_[[Check Periodo Ref.]:[Check Periodo Ref.]]="Dentro",IF(DATOS_[[Check Equiparado]:[Check Equiparado]]="Sí",IF(DATOS!AO$5="Sí",(1/DATOS_[[% anualiz]:[% anualiz]]),1)*IF(DATOS!AO$4="Sí",1/DATOS_[[% normaliz]:[% normaliz]],1)*(DATOS_[Conc.Sal.11])))))))),
0)</f>
        <v>0</v>
      </c>
      <c r="U104" s="101">
        <f t="array" ref="U104">IFERROR(
(AVERAGE((IF(DATOS_[[Sexo]:[Sexo]]=$B104,IF(DATOS_[[AGRUP. VALOR. PTO.]:[AGRUP. VALOR. PTO.]]=$B102,IF(DATOS_[[Check Periodo Ref.]:[Check Periodo Ref.]]="Dentro",IF(DATOS_[[Check Equiparado]:[Check Equiparado]]="Sí",IF(DATOS!AP$5="Sí",(1/DATOS_[[% anualiz]:[% anualiz]]),1)*IF(DATOS!AP$4="Sí",1/DATOS_[[% normaliz]:[% normaliz]],1)*(DATOS_[Conc.Sal.12])))))))),
0)</f>
        <v>0</v>
      </c>
      <c r="V104" s="101">
        <f t="array" ref="V104">IFERROR(
(AVERAGE((IF(DATOS_[[Sexo]:[Sexo]]=$B104,IF(DATOS_[[AGRUP. VALOR. PTO.]:[AGRUP. VALOR. PTO.]]=$B102,IF(DATOS_[[Check Periodo Ref.]:[Check Periodo Ref.]]="Dentro",IF(DATOS_[[Check Equiparado]:[Check Equiparado]]="Sí",IF(DATOS!AQ$5="Sí",(1/DATOS_[[% anualiz]:[% anualiz]]),1)*IF(DATOS!AQ$4="Sí",1/DATOS_[[% normaliz]:[% normaliz]],1)*(DATOS_[Conc.Sal.13])))))))),
0)</f>
        <v>0</v>
      </c>
      <c r="W104" s="101">
        <f t="array" ref="W104">IFERROR(
(AVERAGE((IF(DATOS_[[Sexo]:[Sexo]]=$B104,IF(DATOS_[[AGRUP. VALOR. PTO.]:[AGRUP. VALOR. PTO.]]=$B102,IF(DATOS_[[Check Periodo Ref.]:[Check Periodo Ref.]]="Dentro",IF(DATOS_[[Check Equiparado]:[Check Equiparado]]="Sí",IF(DATOS!AR$5="Sí",(1/DATOS_[[% anualiz]:[% anualiz]]),1)*IF(DATOS!AR$4="Sí",1/DATOS_[[% normaliz]:[% normaliz]],1)*(DATOS_[Conc.Sal.14])))))))),
0)</f>
        <v>0</v>
      </c>
      <c r="X104" s="101">
        <f t="array" ref="X104">IFERROR(
(AVERAGE((IF(DATOS_[[Sexo]:[Sexo]]=$B104,IF(DATOS_[[AGRUP. VALOR. PTO.]:[AGRUP. VALOR. PTO.]]=$B102,IF(DATOS_[[Check Periodo Ref.]:[Check Periodo Ref.]]="Dentro",IF(DATOS_[[Check Equiparado]:[Check Equiparado]]="Sí",IF(DATOS!AS$5="Sí",(1/DATOS_[[% anualiz]:[% anualiz]]),1)*IF(DATOS!AS$4="Sí",1/DATOS_[[% normaliz]:[% normaliz]],1)*(DATOS_[Conc.Sal.15])))))))),
0)</f>
        <v>0</v>
      </c>
      <c r="Y104" s="101">
        <f t="array" ref="Y104">IFERROR(
(AVERAGE((IF(DATOS_[[Sexo]:[Sexo]]=$B104,IF(DATOS_[[AGRUP. VALOR. PTO.]:[AGRUP. VALOR. PTO.]]=$B102,IF(DATOS_[[Check Periodo Ref.]:[Check Periodo Ref.]]="Dentro",IF(DATOS_[[Check Equiparado]:[Check Equiparado]]="Sí",IF(DATOS!AT$5="Sí",(1/DATOS_[[% anualiz]:[% anualiz]]),1)*IF(DATOS!AT$4="Sí",1/DATOS_[[% normaliz]:[% normaliz]],1)*(DATOS_[Conc.Sal.16])))))))),
0)</f>
        <v>0</v>
      </c>
      <c r="Z104" s="101">
        <f t="array" ref="Z104">IFERROR(
(AVERAGE((IF(DATOS_[[Sexo]:[Sexo]]=$B104,IF(DATOS_[[AGRUP. VALOR. PTO.]:[AGRUP. VALOR. PTO.]]=$B102,IF(DATOS_[[Check Periodo Ref.]:[Check Periodo Ref.]]="Dentro",IF(DATOS_[[Check Equiparado]:[Check Equiparado]]="Sí",IF(DATOS!AU$5="Sí",(1/DATOS_[[% anualiz]:[% anualiz]]),1)*IF(DATOS!AU$4="Sí",1/DATOS_[[% normaliz]:[% normaliz]],1)*(DATOS_[Conc.Sal.17])))))))),
0)</f>
        <v>0</v>
      </c>
      <c r="AA104" s="101">
        <f t="array" ref="AA104">IFERROR(
(AVERAGE((IF(DATOS_[[Sexo]:[Sexo]]=$B104,IF(DATOS_[[AGRUP. VALOR. PTO.]:[AGRUP. VALOR. PTO.]]=$B102,IF(DATOS_[[Check Periodo Ref.]:[Check Periodo Ref.]]="Dentro",IF(DATOS_[[Check Equiparado]:[Check Equiparado]]="Sí",IF(DATOS!AV$5="Sí",(1/DATOS_[[% anualiz]:[% anualiz]]),1)*IF(DATOS!AV$4="Sí",1/DATOS_[[% normaliz]:[% normaliz]],1)*(DATOS_[Conc.Sal.18])))))))),
0)</f>
        <v>0</v>
      </c>
      <c r="AB104" s="101">
        <f t="array" ref="AB104">IFERROR(
(AVERAGE((IF(DATOS_[[Sexo]:[Sexo]]=$B104,IF(DATOS_[[AGRUP. VALOR. PTO.]:[AGRUP. VALOR. PTO.]]=$B102,IF(DATOS_[[Check Periodo Ref.]:[Check Periodo Ref.]]="Dentro",IF(DATOS_[[Check Equiparado]:[Check Equiparado]]="Sí",IF(DATOS!AW$5="Sí",(1/DATOS_[[% anualiz]:[% anualiz]]),1)*IF(DATOS!AW$4="Sí",1/DATOS_[[% normaliz]:[% normaliz]],1)*(DATOS_[Conc.Sal.19])))))))),
0)</f>
        <v>0</v>
      </c>
      <c r="AC104" s="101">
        <f t="array" ref="AC104">IFERROR(
(AVERAGE((IF(DATOS_[[Sexo]:[Sexo]]=$B104,IF(DATOS_[[AGRUP. VALOR. PTO.]:[AGRUP. VALOR. PTO.]]=$B102,IF(DATOS_[[Check Periodo Ref.]:[Check Periodo Ref.]]="Dentro",IF(DATOS_[[Check Equiparado]:[Check Equiparado]]="Sí",IF(DATOS!AX$5="Sí",(1/DATOS_[[% anualiz]:[% anualiz]]),1)*IF(DATOS!AX$4="Sí",1/DATOS_[[% normaliz]:[% normaliz]],1)*(DATOS_[Conc.Sal.20])))))))),
0)</f>
        <v>0</v>
      </c>
      <c r="AD104" s="101">
        <f t="array" ref="AD104">IFERROR(
(AVERAGE((IF(DATOS_[[Sexo]:[Sexo]]=$B104,IF(DATOS_[[AGRUP. VALOR. PTO.]:[AGRUP. VALOR. PTO.]]=$B102,IF(DATOS_[[Check Periodo Ref.]:[Check Periodo Ref.]]="Dentro",IF(DATOS_[[Check Equiparado]:[Check Equiparado]]="Sí",IF(DATOS!AY$5="Sí",(1/DATOS_[[% anualiz]:[% anualiz]]),1)*IF(DATOS!AY$4="Sí",1/DATOS_[[% normaliz]:[% normaliz]],1)*(DATOS_[Conc.Sal.21])))))))),
0)</f>
        <v>0</v>
      </c>
      <c r="AE104" s="101">
        <f t="array" ref="AE104">IFERROR(
(AVERAGE((IF(DATOS_[[Sexo]:[Sexo]]=$B104,IF(DATOS_[[AGRUP. VALOR. PTO.]:[AGRUP. VALOR. PTO.]]=$B102,IF(DATOS_[[Check Periodo Ref.]:[Check Periodo Ref.]]="Dentro",IF(DATOS_[[Check Equiparado]:[Check Equiparado]]="Sí",IF(DATOS!AZ$5="Sí",(1/DATOS_[[% anualiz]:[% anualiz]]),1)*IF(DATOS!AZ$4="Sí",1/DATOS_[[% normaliz]:[% normaliz]],1)*(DATOS_[Conc.Sal.22])))))))),
0)</f>
        <v>0</v>
      </c>
      <c r="AF104" s="101">
        <f t="array" ref="AF104">IFERROR(
(AVERAGE((IF(DATOS_[[Sexo]:[Sexo]]=$B104,IF(DATOS_[[AGRUP. VALOR. PTO.]:[AGRUP. VALOR. PTO.]]=$B102,IF(DATOS_[[Check Periodo Ref.]:[Check Periodo Ref.]]="Dentro",IF(DATOS_[[Check Equiparado]:[Check Equiparado]]="Sí",IF(DATOS!BA$5="Sí",(1/DATOS_[[% anualiz]:[% anualiz]]),1)*IF(DATOS!BA$4="Sí",1/DATOS_[[% normaliz]:[% normaliz]],1)*(DATOS_[Conc.Sal.23])))))))),
0)</f>
        <v>0</v>
      </c>
      <c r="AG104" s="101">
        <f t="array" ref="AG104">IFERROR(
(AVERAGE((IF(DATOS_[[Sexo]:[Sexo]]=$B104,IF(DATOS_[[AGRUP. VALOR. PTO.]:[AGRUP. VALOR. PTO.]]=$B102,IF(DATOS_[[Check Periodo Ref.]:[Check Periodo Ref.]]="Dentro",IF(DATOS_[[Check Equiparado]:[Check Equiparado]]="Sí",IF(DATOS!BB$5="Sí",(1/DATOS_[[% anualiz]:[% anualiz]]),1)*IF(DATOS!BB$4="Sí",1/DATOS_[[% normaliz]:[% normaliz]],1)*(DATOS_[Conc.Sal.24])))))))),
0)</f>
        <v>0</v>
      </c>
      <c r="AH104" s="101">
        <f t="array" ref="AH104">IFERROR(
(AVERAGE((IF(DATOS_[[Sexo]:[Sexo]]=$B104,IF(DATOS_[[AGRUP. VALOR. PTO.]:[AGRUP. VALOR. PTO.]]=$B102,IF(DATOS_[[Check Periodo Ref.]:[Check Periodo Ref.]]="Dentro",IF(DATOS_[[Check Equiparado]:[Check Equiparado]]="Sí",IF(DATOS!BC$5="Sí",(1/DATOS_[[% anualiz]:[% anualiz]]),1)*IF(DATOS!BC$4="Sí",1/DATOS_[[% normaliz]:[% normaliz]],1)*(DATOS_[Conc.Sal.25])))))))),
0)</f>
        <v>0</v>
      </c>
      <c r="AI104" s="101">
        <f t="array" ref="AI104">IFERROR(
(AVERAGE((IF(DATOS_[[Sexo]:[Sexo]]=$B104,IF(DATOS_[[AGRUP. VALOR. PTO.]:[AGRUP. VALOR. PTO.]]=$B102,IF(DATOS_[[Check Periodo Ref.]:[Check Periodo Ref.]]="Dentro",IF(DATOS_[[Check Equiparado]:[Check Equiparado]]="Sí",IF(DATOS!BD$5="Sí",(1/DATOS_[[% anualiz]:[% anualiz]]),1)*IF(DATOS!BD$4="Sí",1/DATOS_[[% normaliz]:[% normaliz]],1)*(DATOS_[Conc.Sal.26])))))))),
0)</f>
        <v>0</v>
      </c>
      <c r="AJ104" s="101">
        <f t="array" ref="AJ104">IFERROR(
(AVERAGE((IF(DATOS_[[Sexo]:[Sexo]]=$B104,IF(DATOS_[[AGRUP. VALOR. PTO.]:[AGRUP. VALOR. PTO.]]=$B102,IF(DATOS_[[Check Periodo Ref.]:[Check Periodo Ref.]]="Dentro",IF(DATOS_[[Check Equiparado]:[Check Equiparado]]="Sí",IF(DATOS!BE$5="Sí",(1/DATOS_[[% anualiz]:[% anualiz]]),1)*IF(DATOS!BE$4="Sí",1/DATOS_[[% normaliz]:[% normaliz]],1)*(DATOS_[Conc.Sal.27])))))))),
0)</f>
        <v>0</v>
      </c>
      <c r="AK104" s="101">
        <f t="array" ref="AK104">IFERROR(
(AVERAGE((IF(DATOS_[[Sexo]:[Sexo]]=$B104,IF(DATOS_[[AGRUP. VALOR. PTO.]:[AGRUP. VALOR. PTO.]]=$B102,IF(DATOS_[[Check Periodo Ref.]:[Check Periodo Ref.]]="Dentro",IF(DATOS_[[Check Equiparado]:[Check Equiparado]]="Sí",IF(DATOS!BF$5="Sí",(1/DATOS_[[% anualiz]:[% anualiz]]),1)*IF(DATOS!BF$4="Sí",1/DATOS_[[% normaliz]:[% normaliz]],1)*(DATOS_[Conc.Sal.28])))))))),
0)</f>
        <v>0</v>
      </c>
      <c r="AL104" s="101">
        <f t="array" ref="AL104">IFERROR(
(AVERAGE((IF(DATOS_[[Sexo]:[Sexo]]=$B104,IF(DATOS_[[AGRUP. VALOR. PTO.]:[AGRUP. VALOR. PTO.]]=$B102,IF(DATOS_[[Check Periodo Ref.]:[Check Periodo Ref.]]="Dentro",IF(DATOS_[[Check Equiparado]:[Check Equiparado]]="Sí",IF(DATOS!BG$5="Sí",(1/DATOS_[[% anualiz]:[% anualiz]]),1)*IF(DATOS!BG$4="Sí",1/DATOS_[[% normaliz]:[% normaliz]],1)*(DATOS_[Conc.Sal.29])))))))),
0)</f>
        <v>0</v>
      </c>
      <c r="AM104" s="101">
        <f t="array" ref="AM104">IFERROR(
(AVERAGE((IF(DATOS_[[Sexo]:[Sexo]]=$B104,IF(DATOS_[[AGRUP. VALOR. PTO.]:[AGRUP. VALOR. PTO.]]=$B102,IF(DATOS_[[Check Periodo Ref.]:[Check Periodo Ref.]]="Dentro",IF(DATOS_[[Check Equiparado]:[Check Equiparado]]="Sí",IF(DATOS!BH$5="Sí",(1/DATOS_[[% anualiz]:[% anualiz]]),1)*IF(DATOS!BH$4="Sí",1/DATOS_[[% normaliz]:[% normaliz]],1)*(DATOS_[Conc.Sal.30])))))))),
0)</f>
        <v>0</v>
      </c>
      <c r="AN104" s="102">
        <f t="array" ref="AN104">IFERROR(
AVERAGE(IF(DATOS_[Sexo]=$B104,IF(DATOS_[[AGRUP. VALOR. PTO.]:[AGRUP. VALOR. PTO.]]=$B102,IF(DATOS_[Check Equiparado]="Sí",IF(DATOS_[Check Periodo Ref.]="Dentro",DATOS_[Tot COMPL.SAL Eq],FALSE))))),
0)</f>
        <v>0</v>
      </c>
      <c r="AO104" s="103">
        <f t="array" ref="AO104">IFERROR(
AVERAGE(IF(DATOS_[Sexo]=$B104,IF(DATOS_[[AGRUP. VALOR. PTO.]:[AGRUP. VALOR. PTO.]]=$B102,IF(DATOS_[Check Equiparado]="Sí",IF(DATOS_[Check Periodo Ref.]="Dentro",DATOS_[TOTAL SALARIO Eq],FALSE))))),
0)</f>
        <v>0</v>
      </c>
      <c r="AP104" s="104">
        <f t="array" ref="AP104">IFERROR(
(AVERAGE((IF(DATOS_[[Sexo]:[Sexo]]=$B104,IF(DATOS_[[AGRUP. VALOR. PTO.]:[AGRUP. VALOR. PTO.]]=$B102,IF(DATOS_[[Check Periodo Ref.]:[Check Periodo Ref.]]="Dentro",IF(DATOS_[[Check Equiparado]:[Check Equiparado]]="Sí",IF(DATOS!BI$5="Sí",(1/DATOS_[[% anualiz]:[% anualiz]]),1)*IF(DATOS!BI$4="Sí",1/DATOS_[[% normaliz]:[% normaliz]],1)*(DATOS_[C.Extra.01])))))))),
0)</f>
        <v>0</v>
      </c>
      <c r="AQ104" s="104">
        <f t="array" ref="AQ104">IFERROR(
(AVERAGE((IF(DATOS_[[Sexo]:[Sexo]]=$B104,IF(DATOS_[[AGRUP. VALOR. PTO.]:[AGRUP. VALOR. PTO.]]=$B102,IF(DATOS_[[Check Periodo Ref.]:[Check Periodo Ref.]]="Dentro",IF(DATOS_[[Check Equiparado]:[Check Equiparado]]="Sí",IF(DATOS!BJ$5="Sí",(1/DATOS_[[% anualiz]:[% anualiz]]),1)*IF(DATOS!BJ$4="Sí",1/DATOS_[[% normaliz]:[% normaliz]],1)*(DATOS_[C.Extra.02])))))))),
0)</f>
        <v>0</v>
      </c>
      <c r="AR104" s="104">
        <f t="array" ref="AR104">IFERROR(
(AVERAGE((IF(DATOS_[[Sexo]:[Sexo]]=$B104,IF(DATOS_[[AGRUP. VALOR. PTO.]:[AGRUP. VALOR. PTO.]]=$B102,IF(DATOS_[[Check Periodo Ref.]:[Check Periodo Ref.]]="Dentro",IF(DATOS_[[Check Equiparado]:[Check Equiparado]]="Sí",IF(DATOS!BK$5="Sí",(1/DATOS_[[% anualiz]:[% anualiz]]),1)*IF(DATOS!BK$4="Sí",1/DATOS_[[% normaliz]:[% normaliz]],1)*(DATOS_[C.Extra.03])))))))),
0)</f>
        <v>0</v>
      </c>
      <c r="AS104" s="104">
        <f t="array" ref="AS104">IFERROR(
(AVERAGE((IF(DATOS_[[Sexo]:[Sexo]]=$B104,IF(DATOS_[[AGRUP. VALOR. PTO.]:[AGRUP. VALOR. PTO.]]=$B102,IF(DATOS_[[Check Periodo Ref.]:[Check Periodo Ref.]]="Dentro",IF(DATOS_[[Check Equiparado]:[Check Equiparado]]="Sí",IF(DATOS!BL$5="Sí",(1/DATOS_[[% anualiz]:[% anualiz]]),1)*IF(DATOS!BL$4="Sí",1/DATOS_[[% normaliz]:[% normaliz]],1)*(DATOS_[C.Extra.04])))))))),
0)</f>
        <v>0</v>
      </c>
      <c r="AT104" s="104">
        <f t="array" ref="AT104">IFERROR(
(AVERAGE((IF(DATOS_[[Sexo]:[Sexo]]=$B104,IF(DATOS_[[AGRUP. VALOR. PTO.]:[AGRUP. VALOR. PTO.]]=$B102,IF(DATOS_[[Check Periodo Ref.]:[Check Periodo Ref.]]="Dentro",IF(DATOS_[[Check Equiparado]:[Check Equiparado]]="Sí",IF(DATOS!BM$5="Sí",(1/DATOS_[[% anualiz]:[% anualiz]]),1)*IF(DATOS!BM$4="Sí",1/DATOS_[[% normaliz]:[% normaliz]],1)*(DATOS_[C.Extra.05])))))))),
0)</f>
        <v>0</v>
      </c>
      <c r="AU104" s="105">
        <f t="array" ref="AU104">IFERROR(
AVERAGE(IF(DATOS_[Sexo]=$B104,IF(DATOS_[[AGRUP. VALOR. PTO.]:[AGRUP. VALOR. PTO.]]=$B102,IF(DATOS_[Check Equiparado]="Sí",IF(DATOS_[Check Periodo Ref.]="Dentro",DATOS_[Tot Extrasalarial Eq],FALSE))))),
0)</f>
        <v>0</v>
      </c>
      <c r="AV104" s="106">
        <f t="array" ref="AV104">IFERROR(
AVERAGE(IF(DATOS_[Sexo]=$B104,IF(DATOS_[[AGRUP. VALOR. PTO.]:[AGRUP. VALOR. PTO.]]=$B102,IF(DATOS_[Check Equiparado]="Sí",IF(DATOS_[Check Periodo Ref.]="Dentro",DATOS_[TOTAL Retrib Eq],FALSE))))),
0)</f>
        <v>0</v>
      </c>
    </row>
  </sheetData>
  <sheetProtection algorithmName="SHA-512" hashValue="bh71w+F5BnrIWQWdPSrOQGFP6i041AQwWxl+LYWpQwPJcoHlizlSDJvWEOZ7vmzTsLuQFTzcdq0NEUT2F6Z9gg==" saltValue="PomBXbcRkHaW797UDwQXpg=="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104"/>
  <sheetViews>
    <sheetView topLeftCell="AE1" workbookViewId="0"/>
  </sheetViews>
  <sheetFormatPr baseColWidth="10" defaultColWidth="7.28515625" defaultRowHeight="16.5" outlineLevelCol="1" x14ac:dyDescent="0.3"/>
  <cols>
    <col min="1" max="1" width="8.85546875" style="42" customWidth="1"/>
    <col min="2" max="2" width="10.7109375" style="42" customWidth="1"/>
    <col min="3" max="7" width="7.28515625" style="42" customWidth="1"/>
    <col min="8" max="8" width="7.28515625" style="42"/>
    <col min="9" max="9" width="10.42578125" style="42" customWidth="1"/>
    <col min="10" max="12" width="7.42578125" style="42" bestFit="1" customWidth="1"/>
    <col min="13" max="13" width="7.5703125" style="42" bestFit="1" customWidth="1"/>
    <col min="14" max="18" width="7.28515625" style="42"/>
    <col min="19" max="19" width="0" style="42" hidden="1" customWidth="1"/>
    <col min="20" max="39" width="7.28515625" style="42" customWidth="1" outlineLevel="1"/>
    <col min="40" max="41" width="8.85546875" style="42" customWidth="1"/>
    <col min="42" max="42" width="9" style="42" bestFit="1" customWidth="1"/>
    <col min="43" max="46" width="7.28515625" style="42" customWidth="1"/>
    <col min="47" max="48" width="8.85546875" style="42" customWidth="1"/>
    <col min="49" max="49" width="16.7109375" style="42" customWidth="1"/>
    <col min="50" max="16384" width="7.28515625" style="42"/>
  </cols>
  <sheetData>
    <row r="1" spans="1:51" s="53" customFormat="1" ht="42.6" customHeight="1" x14ac:dyDescent="0.3">
      <c r="E1" s="237" t="s">
        <v>373</v>
      </c>
      <c r="AW1" s="337" t="str">
        <f>+IFERROR(IF(OR(((AV10-AV11)/AV11)&gt;=25%,((AV11-AV10)/AV10)&gt;=25%),AY1,""),"")</f>
        <v/>
      </c>
      <c r="AX1" s="309"/>
      <c r="AY1" s="325" t="s">
        <v>378</v>
      </c>
    </row>
    <row r="2" spans="1:51" ht="13.9" customHeight="1" x14ac:dyDescent="0.3">
      <c r="K2" s="42" t="str">
        <f>+IF(K8="[ocultar]",K8,"")</f>
        <v>[ocultar]</v>
      </c>
      <c r="L2" s="42" t="str">
        <f t="shared" ref="L2:AT2" si="0">+IF(L8="[ocultar]",L8,"")</f>
        <v>[ocultar]</v>
      </c>
      <c r="M2" s="42" t="str">
        <f t="shared" si="0"/>
        <v>[ocultar]</v>
      </c>
      <c r="N2" s="42" t="str">
        <f t="shared" si="0"/>
        <v>[ocultar]</v>
      </c>
      <c r="O2" s="42" t="str">
        <f t="shared" si="0"/>
        <v>[ocultar]</v>
      </c>
      <c r="P2" s="42" t="str">
        <f t="shared" si="0"/>
        <v>[ocultar]</v>
      </c>
      <c r="Q2" s="42" t="str">
        <f t="shared" si="0"/>
        <v>[ocultar]</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[ocultar]</v>
      </c>
      <c r="AK2" s="42" t="str">
        <f t="shared" si="0"/>
        <v>[ocultar]</v>
      </c>
      <c r="AL2" s="42" t="str">
        <f t="shared" si="0"/>
        <v>[ocultar]</v>
      </c>
      <c r="AM2" s="42" t="str">
        <f t="shared" si="0"/>
        <v>[ocultar]</v>
      </c>
      <c r="AN2" s="42" t="str">
        <f t="shared" si="0"/>
        <v/>
      </c>
      <c r="AO2" s="42" t="str">
        <f t="shared" si="0"/>
        <v/>
      </c>
      <c r="AP2" s="42" t="str">
        <f t="shared" si="0"/>
        <v>[ocultar]</v>
      </c>
      <c r="AQ2" s="42" t="str">
        <f t="shared" si="0"/>
        <v>[ocultar]</v>
      </c>
      <c r="AR2" s="42" t="str">
        <f t="shared" si="0"/>
        <v>[ocultar]</v>
      </c>
      <c r="AS2" s="42" t="str">
        <f t="shared" si="0"/>
        <v>[ocultar]</v>
      </c>
      <c r="AT2" s="42" t="str">
        <f t="shared" si="0"/>
        <v>[ocultar]</v>
      </c>
      <c r="AW2" s="337"/>
      <c r="AX2" s="309"/>
      <c r="AY2" s="309"/>
    </row>
    <row r="3" spans="1:51" ht="13.9" customHeight="1" x14ac:dyDescent="0.3">
      <c r="I3" s="171" t="str">
        <f>+"Razón Social: "&amp;Inicio!C6&amp;"  -  NIF: "&amp;Inicio!C8</f>
        <v xml:space="preserve">Razón Social:   -  NIF: </v>
      </c>
      <c r="J3" s="172"/>
      <c r="AW3" s="337"/>
      <c r="AX3" s="309"/>
      <c r="AY3" s="309"/>
    </row>
    <row r="4" spans="1:51" ht="13.9" customHeight="1" x14ac:dyDescent="0.3">
      <c r="I4" s="173" t="s">
        <v>97</v>
      </c>
      <c r="J4" s="174"/>
      <c r="AW4" s="337"/>
      <c r="AX4" s="309"/>
      <c r="AY4" s="309"/>
    </row>
    <row r="5" spans="1:51" ht="13.9" customHeight="1" x14ac:dyDescent="0.3">
      <c r="I5" s="175">
        <f>+Inicio!E10</f>
        <v>0</v>
      </c>
      <c r="J5" s="176" t="str">
        <f>+Inicio!D10</f>
        <v>fecha inicio</v>
      </c>
      <c r="AW5" s="337"/>
      <c r="AX5" s="309"/>
      <c r="AY5" s="309"/>
    </row>
    <row r="6" spans="1:51" ht="13.9" customHeight="1" x14ac:dyDescent="0.3">
      <c r="I6" s="175">
        <f>+Inicio!G10</f>
        <v>0</v>
      </c>
      <c r="J6" s="176" t="s">
        <v>94</v>
      </c>
      <c r="AW6" s="337"/>
      <c r="AX6" s="309"/>
      <c r="AY6" s="309"/>
    </row>
    <row r="7" spans="1:51" s="118" customFormat="1" ht="13.9" customHeight="1" x14ac:dyDescent="0.25">
      <c r="AW7" s="337"/>
      <c r="AX7" s="311"/>
      <c r="AY7" s="311"/>
    </row>
    <row r="8" spans="1:51" s="85" customFormat="1" ht="46.15" customHeight="1" x14ac:dyDescent="0.25">
      <c r="B8" s="78"/>
      <c r="C8" s="78" t="s">
        <v>225</v>
      </c>
      <c r="D8" s="78" t="s">
        <v>220</v>
      </c>
      <c r="E8" s="78" t="s">
        <v>293</v>
      </c>
      <c r="F8" s="78" t="s">
        <v>291</v>
      </c>
      <c r="G8" s="78" t="s">
        <v>292</v>
      </c>
      <c r="H8" s="78" t="s">
        <v>224</v>
      </c>
      <c r="I8" s="145" t="s">
        <v>217</v>
      </c>
      <c r="J8" s="79" t="str">
        <f>+IF(DATOS!AE6="","[ocultar]",DATOS!AE6)</f>
        <v>[ocultar]</v>
      </c>
      <c r="K8" s="79" t="str">
        <f>+IF(DATOS!AF6="","[ocultar]",DATOS!AF6)</f>
        <v>[ocultar]</v>
      </c>
      <c r="L8" s="79" t="str">
        <f>+IF(DATOS!AG6="","[ocultar]",DATOS!AG6)</f>
        <v>[ocultar]</v>
      </c>
      <c r="M8" s="79" t="str">
        <f>+IF(DATOS!AH6="","[ocultar]",DATOS!AH6)</f>
        <v>[ocultar]</v>
      </c>
      <c r="N8" s="79" t="str">
        <f>+IF(DATOS!AI6="","[ocultar]",DATOS!AI6)</f>
        <v>[ocultar]</v>
      </c>
      <c r="O8" s="79" t="str">
        <f>+IF(DATOS!AJ6="","[ocultar]",DATOS!AJ6)</f>
        <v>[ocultar]</v>
      </c>
      <c r="P8" s="79" t="str">
        <f>+IF(DATOS!AK6="","[ocultar]",DATOS!AK6)</f>
        <v>[ocultar]</v>
      </c>
      <c r="Q8" s="79" t="str">
        <f>+IF(DATOS!AL6="","[ocultar]",DATOS!AL6)</f>
        <v>[ocultar]</v>
      </c>
      <c r="R8" s="79" t="str">
        <f>+IF(DATOS!AM6="","[ocultar]",DATOS!AM6)</f>
        <v>[ocultar]</v>
      </c>
      <c r="S8" s="79" t="str">
        <f>+IF(DATOS!AN6="","[ocultar]",DATOS!AN6)</f>
        <v>[ocultar]</v>
      </c>
      <c r="T8" s="79" t="str">
        <f>+IF(DATOS!AO6="","[ocultar]",DATOS!AO6)</f>
        <v>[ocultar]</v>
      </c>
      <c r="U8" s="79" t="str">
        <f>+IF(DATOS!AP6="","[ocultar]",DATOS!AP6)</f>
        <v>[ocultar]</v>
      </c>
      <c r="V8" s="79" t="str">
        <f>+IF(DATOS!AQ6="","[ocultar]",DATOS!AQ6)</f>
        <v>[ocultar]</v>
      </c>
      <c r="W8" s="79" t="str">
        <f>+IF(DATOS!AR6="","[ocultar]",DATOS!AR6)</f>
        <v>[ocultar]</v>
      </c>
      <c r="X8" s="79" t="str">
        <f>+IF(DATOS!AS6="","[ocultar]",DATOS!AS6)</f>
        <v>[ocultar]</v>
      </c>
      <c r="Y8" s="79" t="str">
        <f>+IF(DATOS!AT6="","[ocultar]",DATOS!AT6)</f>
        <v>[ocultar]</v>
      </c>
      <c r="Z8" s="79" t="str">
        <f>+IF(DATOS!AU6="","[ocultar]",DATOS!AU6)</f>
        <v>[ocultar]</v>
      </c>
      <c r="AA8" s="79" t="str">
        <f>+IF(DATOS!AV6="","[ocultar]",DATOS!AV6)</f>
        <v>[ocultar]</v>
      </c>
      <c r="AB8" s="79" t="str">
        <f>+IF(DATOS!AW6="","[ocultar]",DATOS!AW6)</f>
        <v>[ocultar]</v>
      </c>
      <c r="AC8" s="79" t="str">
        <f>+IF(DATOS!AX6="","[ocultar]",DATOS!AX6)</f>
        <v>[ocultar]</v>
      </c>
      <c r="AD8" s="79" t="str">
        <f>+IF(DATOS!AY6="","[ocultar]",DATOS!AY6)</f>
        <v>[ocultar]</v>
      </c>
      <c r="AE8" s="79" t="str">
        <f>+IF(DATOS!AZ6="","[ocultar]",DATOS!AZ6)</f>
        <v>[ocultar]</v>
      </c>
      <c r="AF8" s="79" t="str">
        <f>+IF(DATOS!BA6="","[ocultar]",DATOS!BA6)</f>
        <v>[ocultar]</v>
      </c>
      <c r="AG8" s="79" t="str">
        <f>+IF(DATOS!BB6="","[ocultar]",DATOS!BB6)</f>
        <v>[ocultar]</v>
      </c>
      <c r="AH8" s="79" t="str">
        <f>+IF(DATOS!BC6="","[ocultar]",DATOS!BC6)</f>
        <v>[ocultar]</v>
      </c>
      <c r="AI8" s="79" t="str">
        <f>+IF(DATOS!BD6="","[ocultar]",DATOS!BD6)</f>
        <v>[ocultar]</v>
      </c>
      <c r="AJ8" s="79" t="str">
        <f>+IF(DATOS!BE6="","[ocultar]",DATOS!BE6)</f>
        <v>[ocultar]</v>
      </c>
      <c r="AK8" s="79" t="str">
        <f>+IF(DATOS!BF6="","[ocultar]",DATOS!BF6)</f>
        <v>[ocultar]</v>
      </c>
      <c r="AL8" s="79" t="str">
        <f>+IF(DATOS!BG6="","[ocultar]",DATOS!BG6)</f>
        <v>[ocultar]</v>
      </c>
      <c r="AM8" s="79" t="str">
        <f>+IF(DATOS!BH6="","[ocultar]",DATOS!BH6)</f>
        <v>[ocultar]</v>
      </c>
      <c r="AN8" s="80" t="s">
        <v>218</v>
      </c>
      <c r="AO8" s="81" t="s">
        <v>211</v>
      </c>
      <c r="AP8" s="82" t="str">
        <f>+IF(DATOS!BI6="","[ocultar]",DATOS!BI6)</f>
        <v>[ocultar]</v>
      </c>
      <c r="AQ8" s="82" t="str">
        <f>+IF(DATOS!BJ6="","[ocultar]",DATOS!BJ6)</f>
        <v>[ocultar]</v>
      </c>
      <c r="AR8" s="82" t="str">
        <f>+IF(DATOS!BK6="","[ocultar]",DATOS!BK6)</f>
        <v>[ocultar]</v>
      </c>
      <c r="AS8" s="82" t="str">
        <f>+IF(DATOS!BL6="","[ocultar]",DATOS!BL6)</f>
        <v>[ocultar]</v>
      </c>
      <c r="AT8" s="82" t="str">
        <f>+IF(DATOS!BM6="","[ocultar]",DATOS!BM6)</f>
        <v>[ocultar]</v>
      </c>
      <c r="AU8" s="83" t="s">
        <v>219</v>
      </c>
      <c r="AV8" s="84" t="s">
        <v>212</v>
      </c>
      <c r="AW8" s="337"/>
      <c r="AX8" s="312"/>
      <c r="AY8" s="312"/>
    </row>
    <row r="9" spans="1:51" ht="17.25" thickBot="1" x14ac:dyDescent="0.35">
      <c r="B9" s="90" t="s">
        <v>247</v>
      </c>
      <c r="C9" s="109"/>
      <c r="D9" s="41"/>
      <c r="E9" s="41"/>
      <c r="F9" s="41"/>
      <c r="G9" s="41"/>
      <c r="H9" s="41"/>
      <c r="I9" s="119" t="str">
        <f t="shared" ref="I9" si="1">IFERROR((I10-I11)/I10,"")</f>
        <v/>
      </c>
      <c r="J9" s="120" t="str">
        <f>IFERROR((J10-J11)/J10,"")</f>
        <v/>
      </c>
      <c r="K9" s="121" t="str">
        <f t="shared" ref="K9:AV9" si="2">IFERROR((K10-K11)/K10,"")</f>
        <v/>
      </c>
      <c r="L9" s="121" t="str">
        <f t="shared" si="2"/>
        <v/>
      </c>
      <c r="M9" s="121" t="str">
        <f t="shared" si="2"/>
        <v/>
      </c>
      <c r="N9" s="122" t="str">
        <f t="shared" si="2"/>
        <v/>
      </c>
      <c r="O9" s="123" t="str">
        <f t="shared" si="2"/>
        <v/>
      </c>
      <c r="P9" s="123" t="str">
        <f t="shared" si="2"/>
        <v/>
      </c>
      <c r="Q9" s="123" t="str">
        <f t="shared" si="2"/>
        <v/>
      </c>
      <c r="R9" s="123" t="str">
        <f t="shared" si="2"/>
        <v/>
      </c>
      <c r="S9" s="123" t="str">
        <f t="shared" si="2"/>
        <v/>
      </c>
      <c r="T9" s="123" t="str">
        <f t="shared" si="2"/>
        <v/>
      </c>
      <c r="U9" s="123" t="str">
        <f t="shared" si="2"/>
        <v/>
      </c>
      <c r="V9" s="123" t="str">
        <f t="shared" si="2"/>
        <v/>
      </c>
      <c r="W9" s="123" t="str">
        <f t="shared" si="2"/>
        <v/>
      </c>
      <c r="X9" s="123" t="str">
        <f t="shared" si="2"/>
        <v/>
      </c>
      <c r="Y9" s="123"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2" t="str">
        <f t="shared" si="2"/>
        <v/>
      </c>
      <c r="AK9" s="122" t="str">
        <f t="shared" si="2"/>
        <v/>
      </c>
      <c r="AL9" s="122" t="str">
        <f t="shared" si="2"/>
        <v/>
      </c>
      <c r="AM9" s="122" t="str">
        <f t="shared" si="2"/>
        <v/>
      </c>
      <c r="AN9" s="124" t="str">
        <f t="shared" si="2"/>
        <v/>
      </c>
      <c r="AO9" s="128" t="str">
        <f t="shared" si="2"/>
        <v/>
      </c>
      <c r="AP9" s="125" t="str">
        <f t="shared" si="2"/>
        <v/>
      </c>
      <c r="AQ9" s="125" t="str">
        <f t="shared" si="2"/>
        <v/>
      </c>
      <c r="AR9" s="125" t="str">
        <f t="shared" si="2"/>
        <v/>
      </c>
      <c r="AS9" s="125" t="str">
        <f t="shared" si="2"/>
        <v/>
      </c>
      <c r="AT9" s="125" t="str">
        <f t="shared" si="2"/>
        <v/>
      </c>
      <c r="AU9" s="126" t="str">
        <f t="shared" si="2"/>
        <v/>
      </c>
      <c r="AV9" s="127" t="str">
        <f t="shared" si="2"/>
        <v/>
      </c>
      <c r="AW9" s="337"/>
      <c r="AX9" s="313"/>
      <c r="AY9" s="313"/>
    </row>
    <row r="10" spans="1:51" x14ac:dyDescent="0.3">
      <c r="B10" s="86" t="s">
        <v>162</v>
      </c>
      <c r="C10" s="33">
        <f t="array" ref="C10">SUM(IF($B10=DATOS_[Sexo],
IF("Dentro"=DATOS_[Check Periodo Ref.],
1/(COUNTIFS(DATOS_[Sexo],$B10,DATOS_[Check Periodo Ref.],"Dentro",DATOS_[id],DATOS_[id])))))</f>
        <v>0</v>
      </c>
      <c r="D10" s="35">
        <f>COUNTIFS(DATOS_[AGRUP. VALOR. PTO.],"&lt;&gt;",DATOS_[Sexo],$B10,DATOS_[Check Periodo Ref.],"Dentro")</f>
        <v>0</v>
      </c>
      <c r="E10" s="35">
        <f>COUNTIFS(DATOS_[AGRUP. VALOR. PTO.],"&lt;&gt;",DATOS_[Sexo],$B10,DATOS_[Check Periodo Ref.],"Dentro",DATOS_[Check Nº SC Norm],"Sí")</f>
        <v>0</v>
      </c>
      <c r="F10" s="35">
        <f>COUNTIFS(DATOS_[AGRUP. VALOR. PTO.],"&lt;&gt;",DATOS_[Sexo],$B10,DATOS_[Check Periodo Ref.],"Dentro",DATOS_[Check Nº SC Anualiz],"Sí")</f>
        <v>0</v>
      </c>
      <c r="G10" s="35">
        <f>COUNTIFS(DATOS_[AGRUP. VALOR. PTO.],"&lt;&gt;",DATOS_[Sexo],$B10,DATOS_[Check Periodo Ref.],"Dentro",DATOS_[Check Nº SC Norm y Anualiz],"Sí")</f>
        <v>0</v>
      </c>
      <c r="H10" s="35">
        <f>COUNTIFS(DATOS_[AGRUP. VALOR. PTO.],"&lt;&gt;",DATOS_[Sexo],$B10,DATOS_[Check Periodo Ref.],"Dentro",DATOS_[Check Equiparación],"Sí")</f>
        <v>0</v>
      </c>
      <c r="I10" s="110">
        <f t="array" ref="I10">IFERROR(
MEDIAN(IF(DATOS_[Sexo]=$B10,IF(DATOS_[Check Equiparado]="Sí",IF(DATOS_[Check Periodo Ref.]="Dentro",DATOS_[SALARIO BASE Eq],FALSE)))),
0)</f>
        <v>0</v>
      </c>
      <c r="J10" s="111">
        <f t="array" ref="J10">IFERROR(
(MEDIAN((IF(DATOS_[[Sexo]:[Sexo]]=$B10,IF(DATOS_[[Check Periodo Ref.]:[Check Periodo Ref.]]="Dentro",IF(DATOS_[[Check Equiparado]:[Check Equiparado]]="Sí",IF(DATOS!AE$5="Sí",(1/DATOS_[[% anualiz]:[% anualiz]]),1)*IF(DATOS!AE$4="Sí",1/DATOS_[[% normaliz]:[% normaliz]],1)*(DATOS_[Conc.Sal.01]))))))),
0)</f>
        <v>0</v>
      </c>
      <c r="K10" s="111">
        <f t="array" ref="K10">IFERROR(
(MEDIAN((IF(DATOS_[[Sexo]:[Sexo]]=$B10,IF(DATOS_[[Check Periodo Ref.]:[Check Periodo Ref.]]="Dentro",IF(DATOS_[[Check Equiparado]:[Check Equiparado]]="Sí",IF(DATOS!AF$5="Sí",(1/DATOS_[[% anualiz]:[% anualiz]]),1)*IF(DATOS!AF$4="Sí",1/DATOS_[[% normaliz]:[% normaliz]],1)*(DATOS_[Conc.Sal.02]))))))),
0)</f>
        <v>0</v>
      </c>
      <c r="L10" s="111">
        <f t="array" ref="L10">IFERROR(
(MEDIAN((IF(DATOS_[[Sexo]:[Sexo]]=$B10,IF(DATOS_[[Check Periodo Ref.]:[Check Periodo Ref.]]="Dentro",IF(DATOS_[[Check Equiparado]:[Check Equiparado]]="Sí",IF(DATOS!AG$5="Sí",(1/DATOS_[[% anualiz]:[% anualiz]]),1)*IF(DATOS!AG$4="Sí",1/DATOS_[[% normaliz]:[% normaliz]],1)*(DATOS_[Conc.Sal.03]))))))),
0)</f>
        <v>0</v>
      </c>
      <c r="M10" s="111">
        <f t="array" ref="M10">IFERROR(
(MEDIAN((IF(DATOS_[[Sexo]:[Sexo]]=$B10,IF(DATOS_[[Check Periodo Ref.]:[Check Periodo Ref.]]="Dentro",IF(DATOS_[[Check Equiparado]:[Check Equiparado]]="Sí",IF(DATOS!AH$5="Sí",(1/DATOS_[[% anualiz]:[% anualiz]]),1)*IF(DATOS!AH$4="Sí",1/DATOS_[[% normaliz]:[% normaliz]],1)*(DATOS_[Conc.Sal.04]))))))),
0)</f>
        <v>0</v>
      </c>
      <c r="N10" s="111">
        <f t="array" ref="N10">IFERROR(
(MEDIAN((IF(DATOS_[[Sexo]:[Sexo]]=$B10,IF(DATOS_[[Check Periodo Ref.]:[Check Periodo Ref.]]="Dentro",IF(DATOS_[[Check Equiparado]:[Check Equiparado]]="Sí",IF(DATOS!AI$5="Sí",(1/DATOS_[[% anualiz]:[% anualiz]]),1)*IF(DATOS!AI$4="Sí",1/DATOS_[[% normaliz]:[% normaliz]],1)*(DATOS_[Conc.Sal.05]))))))),
0)</f>
        <v>0</v>
      </c>
      <c r="O10" s="111">
        <f t="array" ref="O10">IFERROR(
(MEDIAN((IF(DATOS_[[Sexo]:[Sexo]]=$B10,IF(DATOS_[[Check Periodo Ref.]:[Check Periodo Ref.]]="Dentro",IF(DATOS_[[Check Equiparado]:[Check Equiparado]]="Sí",IF(DATOS!AJ$5="Sí",(1/DATOS_[[% anualiz]:[% anualiz]]),1)*IF(DATOS!AJ$4="Sí",1/DATOS_[[% normaliz]:[% normaliz]],1)*(DATOS_[Conc.Sal.06]))))))),
0)</f>
        <v>0</v>
      </c>
      <c r="P10" s="111">
        <f t="array" ref="P10">IFERROR(
(MEDIAN((IF(DATOS_[[Sexo]:[Sexo]]=$B10,IF(DATOS_[[Check Periodo Ref.]:[Check Periodo Ref.]]="Dentro",IF(DATOS_[[Check Equiparado]:[Check Equiparado]]="Sí",IF(DATOS!AK$5="Sí",(1/DATOS_[[% anualiz]:[% anualiz]]),1)*IF(DATOS!AK$4="Sí",1/DATOS_[[% normaliz]:[% normaliz]],1)*(DATOS_[Conc.Sal.07]))))))),
0)</f>
        <v>0</v>
      </c>
      <c r="Q10" s="111">
        <f t="array" ref="Q10">IFERROR(
(MEDIAN((IF(DATOS_[[Sexo]:[Sexo]]=$B10,IF(DATOS_[[Check Periodo Ref.]:[Check Periodo Ref.]]="Dentro",IF(DATOS_[[Check Equiparado]:[Check Equiparado]]="Sí",IF(DATOS!AL$5="Sí",(1/DATOS_[[% anualiz]:[% anualiz]]),1)*IF(DATOS!AL$4="Sí",1/DATOS_[[% normaliz]:[% normaliz]],1)*(DATOS_[Conc.Sal.08]))))))),
0)</f>
        <v>0</v>
      </c>
      <c r="R10" s="111">
        <f t="array" ref="R10">IFERROR(
(MEDIAN((IF(DATOS_[[Sexo]:[Sexo]]=$B10,IF(DATOS_[[Check Periodo Ref.]:[Check Periodo Ref.]]="Dentro",IF(DATOS_[[Check Equiparado]:[Check Equiparado]]="Sí",IF(DATOS!AM$5="Sí",(1/DATOS_[[% anualiz]:[% anualiz]]),1)*IF(DATOS!AM$4="Sí",1/DATOS_[[% normaliz]:[% normaliz]],1)*(DATOS_[Conc.Sal.09]))))))),
0)</f>
        <v>0</v>
      </c>
      <c r="S10" s="111">
        <f t="array" ref="S10">IFERROR(
(MEDIAN((IF(DATOS_[[Sexo]:[Sexo]]=$B10,IF(DATOS_[[Check Periodo Ref.]:[Check Periodo Ref.]]="Dentro",IF(DATOS_[[Check Equiparado]:[Check Equiparado]]="Sí",IF(DATOS!AN$5="Sí",(1/DATOS_[[% anualiz]:[% anualiz]]),1)*IF(DATOS!AN$4="Sí",1/DATOS_[[% normaliz]:[% normaliz]],1)*(DATOS_[Conc.Sal.10]))))))),
0)</f>
        <v>0</v>
      </c>
      <c r="T10" s="111">
        <f t="array" ref="T10">IFERROR(
(MEDIAN((IF(DATOS_[[Sexo]:[Sexo]]=$B10,IF(DATOS_[[Check Periodo Ref.]:[Check Periodo Ref.]]="Dentro",IF(DATOS_[[Check Equiparado]:[Check Equiparado]]="Sí",IF(DATOS!AO$5="Sí",(1/DATOS_[[% anualiz]:[% anualiz]]),1)*IF(DATOS!AO$4="Sí",1/DATOS_[[% normaliz]:[% normaliz]],1)*(DATOS_[Conc.Sal.11]))))))),
0)</f>
        <v>0</v>
      </c>
      <c r="U10" s="111">
        <f t="array" ref="U10">IFERROR(
(MEDIAN((IF(DATOS_[[Sexo]:[Sexo]]=$B10,IF(DATOS_[[Check Periodo Ref.]:[Check Periodo Ref.]]="Dentro",IF(DATOS_[[Check Equiparado]:[Check Equiparado]]="Sí",IF(DATOS!AP$5="Sí",(1/DATOS_[[% anualiz]:[% anualiz]]),1)*IF(DATOS!AP$4="Sí",1/DATOS_[[% normaliz]:[% normaliz]],1)*(DATOS_[Conc.Sal.12]))))))),
0)</f>
        <v>0</v>
      </c>
      <c r="V10" s="111">
        <f t="array" ref="V10">IFERROR(
(MEDIAN((IF(DATOS_[[Sexo]:[Sexo]]=$B10,IF(DATOS_[[Check Periodo Ref.]:[Check Periodo Ref.]]="Dentro",IF(DATOS_[[Check Equiparado]:[Check Equiparado]]="Sí",IF(DATOS!AQ$5="Sí",(1/DATOS_[[% anualiz]:[% anualiz]]),1)*IF(DATOS!AQ$4="Sí",1/DATOS_[[% normaliz]:[% normaliz]],1)*(DATOS_[Conc.Sal.13]))))))),
0)</f>
        <v>0</v>
      </c>
      <c r="W10" s="111">
        <f t="array" ref="W10">IFERROR(
(MEDIAN((IF(DATOS_[[Sexo]:[Sexo]]=$B10,IF(DATOS_[[Check Periodo Ref.]:[Check Periodo Ref.]]="Dentro",IF(DATOS_[[Check Equiparado]:[Check Equiparado]]="Sí",IF(DATOS!AR$5="Sí",(1/DATOS_[[% anualiz]:[% anualiz]]),1)*IF(DATOS!AR$4="Sí",1/DATOS_[[% normaliz]:[% normaliz]],1)*(DATOS_[Conc.Sal.14]))))))),
0)</f>
        <v>0</v>
      </c>
      <c r="X10" s="111">
        <f t="array" ref="X10">IFERROR(
(MEDIAN((IF(DATOS_[[Sexo]:[Sexo]]=$B10,IF(DATOS_[[Check Periodo Ref.]:[Check Periodo Ref.]]="Dentro",IF(DATOS_[[Check Equiparado]:[Check Equiparado]]="Sí",IF(DATOS!AS$5="Sí",(1/DATOS_[[% anualiz]:[% anualiz]]),1)*IF(DATOS!AS$4="Sí",1/DATOS_[[% normaliz]:[% normaliz]],1)*(DATOS_[Conc.Sal.15]))))))),
0)</f>
        <v>0</v>
      </c>
      <c r="Y10" s="111">
        <f t="array" ref="Y10">IFERROR(
(MEDIAN((IF(DATOS_[[Sexo]:[Sexo]]=$B10,IF(DATOS_[[Check Periodo Ref.]:[Check Periodo Ref.]]="Dentro",IF(DATOS_[[Check Equiparado]:[Check Equiparado]]="Sí",IF(DATOS!AT$5="Sí",(1/DATOS_[[% anualiz]:[% anualiz]]),1)*IF(DATOS!AT$4="Sí",1/DATOS_[[% normaliz]:[% normaliz]],1)*(DATOS_[Conc.Sal.16]))))))),
0)</f>
        <v>0</v>
      </c>
      <c r="Z10" s="111">
        <f t="array" ref="Z10">IFERROR(
(MEDIAN((IF(DATOS_[[Sexo]:[Sexo]]=$B10,IF(DATOS_[[Check Periodo Ref.]:[Check Periodo Ref.]]="Dentro",IF(DATOS_[[Check Equiparado]:[Check Equiparado]]="Sí",IF(DATOS!AU$5="Sí",(1/DATOS_[[% anualiz]:[% anualiz]]),1)*IF(DATOS!AU$4="Sí",1/DATOS_[[% normaliz]:[% normaliz]],1)*(DATOS_[Conc.Sal.17]))))))),
0)</f>
        <v>0</v>
      </c>
      <c r="AA10" s="111">
        <f t="array" ref="AA10">IFERROR(
(MEDIAN((IF(DATOS_[[Sexo]:[Sexo]]=$B10,IF(DATOS_[[Check Periodo Ref.]:[Check Periodo Ref.]]="Dentro",IF(DATOS_[[Check Equiparado]:[Check Equiparado]]="Sí",IF(DATOS!AV$5="Sí",(1/DATOS_[[% anualiz]:[% anualiz]]),1)*IF(DATOS!AV$4="Sí",1/DATOS_[[% normaliz]:[% normaliz]],1)*(DATOS_[Conc.Sal.18]))))))),
0)</f>
        <v>0</v>
      </c>
      <c r="AB10" s="111">
        <f t="array" ref="AB10">IFERROR(
(MEDIAN((IF(DATOS_[[Sexo]:[Sexo]]=$B10,IF(DATOS_[[Check Periodo Ref.]:[Check Periodo Ref.]]="Dentro",IF(DATOS_[[Check Equiparado]:[Check Equiparado]]="Sí",IF(DATOS!AW$5="Sí",(1/DATOS_[[% anualiz]:[% anualiz]]),1)*IF(DATOS!AW$4="Sí",1/DATOS_[[% normaliz]:[% normaliz]],1)*(DATOS_[Conc.Sal.19]))))))),
0)</f>
        <v>0</v>
      </c>
      <c r="AC10" s="111">
        <f t="array" ref="AC10">IFERROR(
(MEDIAN((IF(DATOS_[[Sexo]:[Sexo]]=$B10,IF(DATOS_[[Check Periodo Ref.]:[Check Periodo Ref.]]="Dentro",IF(DATOS_[[Check Equiparado]:[Check Equiparado]]="Sí",IF(DATOS!AX$5="Sí",(1/DATOS_[[% anualiz]:[% anualiz]]),1)*IF(DATOS!AX$4="Sí",1/DATOS_[[% normaliz]:[% normaliz]],1)*(DATOS_[Conc.Sal.20]))))))),
0)</f>
        <v>0</v>
      </c>
      <c r="AD10" s="111">
        <f t="array" ref="AD10">IFERROR(
(MEDIAN((IF(DATOS_[[Sexo]:[Sexo]]=$B10,IF(DATOS_[[Check Periodo Ref.]:[Check Periodo Ref.]]="Dentro",IF(DATOS_[[Check Equiparado]:[Check Equiparado]]="Sí",IF(DATOS!AY$5="Sí",(1/DATOS_[[% anualiz]:[% anualiz]]),1)*IF(DATOS!AY$4="Sí",1/DATOS_[[% normaliz]:[% normaliz]],1)*(DATOS_[Conc.Sal.21]))))))),
0)</f>
        <v>0</v>
      </c>
      <c r="AE10" s="111">
        <f t="array" ref="AE10">IFERROR(
(MEDIAN((IF(DATOS_[[Sexo]:[Sexo]]=$B10,IF(DATOS_[[Check Periodo Ref.]:[Check Periodo Ref.]]="Dentro",IF(DATOS_[[Check Equiparado]:[Check Equiparado]]="Sí",IF(DATOS!AZ$5="Sí",(1/DATOS_[[% anualiz]:[% anualiz]]),1)*IF(DATOS!AZ$4="Sí",1/DATOS_[[% normaliz]:[% normaliz]],1)*(DATOS_[Conc.Sal.22]))))))),
0)</f>
        <v>0</v>
      </c>
      <c r="AF10" s="111">
        <f t="array" ref="AF10">IFERROR(
(MEDIAN((IF(DATOS_[[Sexo]:[Sexo]]=$B10,IF(DATOS_[[Check Periodo Ref.]:[Check Periodo Ref.]]="Dentro",IF(DATOS_[[Check Equiparado]:[Check Equiparado]]="Sí",IF(DATOS!BA$5="Sí",(1/DATOS_[[% anualiz]:[% anualiz]]),1)*IF(DATOS!BA$4="Sí",1/DATOS_[[% normaliz]:[% normaliz]],1)*(DATOS_[Conc.Sal.23]))))))),
0)</f>
        <v>0</v>
      </c>
      <c r="AG10" s="111">
        <f t="array" ref="AG10">IFERROR(
(MEDIAN((IF(DATOS_[[Sexo]:[Sexo]]=$B10,IF(DATOS_[[Check Periodo Ref.]:[Check Periodo Ref.]]="Dentro",IF(DATOS_[[Check Equiparado]:[Check Equiparado]]="Sí",IF(DATOS!BB$5="Sí",(1/DATOS_[[% anualiz]:[% anualiz]]),1)*IF(DATOS!BB$4="Sí",1/DATOS_[[% normaliz]:[% normaliz]],1)*(DATOS_[Conc.Sal.24]))))))),
0)</f>
        <v>0</v>
      </c>
      <c r="AH10" s="111">
        <f t="array" ref="AH10">IFERROR(
(MEDIAN((IF(DATOS_[[Sexo]:[Sexo]]=$B10,IF(DATOS_[[Check Periodo Ref.]:[Check Periodo Ref.]]="Dentro",IF(DATOS_[[Check Equiparado]:[Check Equiparado]]="Sí",IF(DATOS!BC$5="Sí",(1/DATOS_[[% anualiz]:[% anualiz]]),1)*IF(DATOS!BC$4="Sí",1/DATOS_[[% normaliz]:[% normaliz]],1)*(DATOS_[Conc.Sal.25]))))))),
0)</f>
        <v>0</v>
      </c>
      <c r="AI10" s="111">
        <f t="array" ref="AI10">IFERROR(
(MEDIAN((IF(DATOS_[[Sexo]:[Sexo]]=$B10,IF(DATOS_[[Check Periodo Ref.]:[Check Periodo Ref.]]="Dentro",IF(DATOS_[[Check Equiparado]:[Check Equiparado]]="Sí",IF(DATOS!BD$5="Sí",(1/DATOS_[[% anualiz]:[% anualiz]]),1)*IF(DATOS!BD$4="Sí",1/DATOS_[[% normaliz]:[% normaliz]],1)*(DATOS_[Conc.Sal.26]))))))),
0)</f>
        <v>0</v>
      </c>
      <c r="AJ10" s="111">
        <f t="array" ref="AJ10">IFERROR(
(MEDIAN((IF(DATOS_[[Sexo]:[Sexo]]=$B10,IF(DATOS_[[Check Periodo Ref.]:[Check Periodo Ref.]]="Dentro",IF(DATOS_[[Check Equiparado]:[Check Equiparado]]="Sí",IF(DATOS!BE$5="Sí",(1/DATOS_[[% anualiz]:[% anualiz]]),1)*IF(DATOS!BE$4="Sí",1/DATOS_[[% normaliz]:[% normaliz]],1)*(DATOS_[Conc.Sal.27]))))))),
0)</f>
        <v>0</v>
      </c>
      <c r="AK10" s="111">
        <f t="array" ref="AK10">IFERROR(
(MEDIAN((IF(DATOS_[[Sexo]:[Sexo]]=$B10,IF(DATOS_[[Check Periodo Ref.]:[Check Periodo Ref.]]="Dentro",IF(DATOS_[[Check Equiparado]:[Check Equiparado]]="Sí",IF(DATOS!BF$5="Sí",(1/DATOS_[[% anualiz]:[% anualiz]]),1)*IF(DATOS!BF$4="Sí",1/DATOS_[[% normaliz]:[% normaliz]],1)*(DATOS_[Conc.Sal.28]))))))),
0)</f>
        <v>0</v>
      </c>
      <c r="AL10" s="111">
        <f t="array" ref="AL10">IFERROR(
(MEDIAN((IF(DATOS_[[Sexo]:[Sexo]]=$B10,IF(DATOS_[[Check Periodo Ref.]:[Check Periodo Ref.]]="Dentro",IF(DATOS_[[Check Equiparado]:[Check Equiparado]]="Sí",IF(DATOS!BG$5="Sí",(1/DATOS_[[% anualiz]:[% anualiz]]),1)*IF(DATOS!BG$4="Sí",1/DATOS_[[% normaliz]:[% normaliz]],1)*(DATOS_[Conc.Sal.29]))))))),
0)</f>
        <v>0</v>
      </c>
      <c r="AM10" s="111">
        <f t="array" ref="AM10">IFERROR(
(MEDIAN((IF(DATOS_[[Sexo]:[Sexo]]=$B10,IF(DATOS_[[Check Periodo Ref.]:[Check Periodo Ref.]]="Dentro",IF(DATOS_[[Check Equiparado]:[Check Equiparado]]="Sí",IF(DATOS!BH$5="Sí",(1/DATOS_[[% anualiz]:[% anualiz]]),1)*IF(DATOS!BH$4="Sí",1/DATOS_[[% normaliz]:[% normaliz]],1)*(DATOS_[Conc.Sal.30]))))))),
0)</f>
        <v>0</v>
      </c>
      <c r="AN10" s="112">
        <f t="array" ref="AN10">IFERROR(
MEDIAN(IF(DATOS_[Sexo]=$B10,IF(DATOS_[Check Equiparado]="Sí",IF(DATOS_[Check Periodo Ref.]="Dentro",DATOS_[Tot COMPL.SAL Eq],FALSE)))),
0)</f>
        <v>0</v>
      </c>
      <c r="AO10" s="113">
        <f t="array" ref="AO10">IFERROR(
MEDIAN(IF(DATOS_[Sexo]=$B10,IF(DATOS_[Check Equiparado]="Sí",IF(DATOS_[Check Periodo Ref.]="Dentro",DATOS_[TOTAL SALARIO Eq],FALSE)))),
0)</f>
        <v>0</v>
      </c>
      <c r="AP10" s="117">
        <f t="array" ref="AP10">IFERROR(
(MEDIAN((IF(DATOS_[[Sexo]:[Sexo]]=$B10,IF(DATOS_[[Check Periodo Ref.]:[Check Periodo Ref.]]="Dentro",IF(DATOS_[[Check Equiparado]:[Check Equiparado]]="Sí",IF(DATOS!BI$5="Sí",(1/DATOS_[[% anualiz]:[% anualiz]]),1)*IF(DATOS!BI$4="Sí",1/DATOS_[[% normaliz]:[% normaliz]],1)*(DATOS_[C.Extra.01]))))))),
0)</f>
        <v>0</v>
      </c>
      <c r="AQ10" s="117">
        <f t="array" ref="AQ10">IFERROR(
(MEDIAN((IF(DATOS_[[Sexo]:[Sexo]]=$B10,IF(DATOS_[[Check Periodo Ref.]:[Check Periodo Ref.]]="Dentro",IF(DATOS_[[Check Equiparado]:[Check Equiparado]]="Sí",IF(DATOS!BJ$5="Sí",(1/DATOS_[[% anualiz]:[% anualiz]]),1)*IF(DATOS!BJ$4="Sí",1/DATOS_[[% normaliz]:[% normaliz]],1)*(DATOS_[C.Extra.02]))))))),
0)</f>
        <v>0</v>
      </c>
      <c r="AR10" s="117">
        <f t="array" ref="AR10">IFERROR(
(MEDIAN((IF(DATOS_[[Sexo]:[Sexo]]=$B10,IF(DATOS_[[Check Periodo Ref.]:[Check Periodo Ref.]]="Dentro",IF(DATOS_[[Check Equiparado]:[Check Equiparado]]="Sí",IF(DATOS!BK$5="Sí",(1/DATOS_[[% anualiz]:[% anualiz]]),1)*IF(DATOS!BK$4="Sí",1/DATOS_[[% normaliz]:[% normaliz]],1)*(DATOS_[C.Extra.03]))))))),
0)</f>
        <v>0</v>
      </c>
      <c r="AS10" s="117">
        <f t="array" ref="AS10">IFERROR(
(MEDIAN((IF(DATOS_[[Sexo]:[Sexo]]=$B10,IF(DATOS_[[Check Periodo Ref.]:[Check Periodo Ref.]]="Dentro",IF(DATOS_[[Check Equiparado]:[Check Equiparado]]="Sí",IF(DATOS!BL$5="Sí",(1/DATOS_[[% anualiz]:[% anualiz]]),1)*IF(DATOS!BL$4="Sí",1/DATOS_[[% normaliz]:[% normaliz]],1)*(DATOS_[C.Extra.04]))))))),
0)</f>
        <v>0</v>
      </c>
      <c r="AT10" s="117">
        <f t="array" ref="AT10">IFERROR(
(MEDIAN((IF(DATOS_[[Sexo]:[Sexo]]=$B10,IF(DATOS_[[Check Periodo Ref.]:[Check Periodo Ref.]]="Dentro",IF(DATOS_[[Check Equiparado]:[Check Equiparado]]="Sí",IF(DATOS!BM$5="Sí",(1/DATOS_[[% anualiz]:[% anualiz]]),1)*IF(DATOS!BM$4="Sí",1/DATOS_[[% normaliz]:[% normaliz]],1)*(DATOS_[C.Extra.05]))))))),
0)</f>
        <v>0</v>
      </c>
      <c r="AU10" s="115">
        <f t="array" ref="AU10">IFERROR(
MEDIAN(IF(DATOS_[Sexo]=$B10,IF(DATOS_[Check Equiparado]="Sí",IF(DATOS_[Check Periodo Ref.]="Dentro",DATOS_[Tot Extrasalarial Eq],FALSE)))),
0)</f>
        <v>0</v>
      </c>
      <c r="AV10" s="116">
        <f t="array" ref="AV10">IFERROR(
MEDIAN(IF(DATOS_[Sexo]=$B10,IF(DATOS_[Check Equiparado]="Sí",IF(DATOS_[Check Periodo Ref.]="Dentro",DATOS_[TOTAL Retrib Eq],FALSE)))),
0)</f>
        <v>0</v>
      </c>
      <c r="AW10" s="337"/>
      <c r="AX10" s="313"/>
      <c r="AY10" s="313"/>
    </row>
    <row r="11" spans="1:51" x14ac:dyDescent="0.3">
      <c r="B11" s="86" t="s">
        <v>163</v>
      </c>
      <c r="C11" s="33">
        <f t="array" ref="C11">SUM(IF($B11=DATOS_[Sexo],
IF("Dentro"=DATOS_[Check Periodo Ref.],
1/(COUNTIFS(DATOS_[Sexo],$B11,DATOS_[Check Periodo Ref.],"Dentro",DATOS_[id],DATOS_[id])))))</f>
        <v>0</v>
      </c>
      <c r="D11" s="35">
        <f>COUNTIFS(DATOS_[AGRUP. VALOR. PTO.],"&lt;&gt;",DATOS_[Sexo],$B11,DATOS_[Check Periodo Ref.],"Dentro")</f>
        <v>0</v>
      </c>
      <c r="E11" s="35">
        <f>COUNTIFS(DATOS_[AGRUP. VALOR. PTO.],"&lt;&gt;",DATOS_[Sexo],$B11,DATOS_[Check Periodo Ref.],"Dentro",DATOS_[Check Nº SC Norm],"Sí")</f>
        <v>0</v>
      </c>
      <c r="F11" s="35">
        <f>COUNTIFS(DATOS_[AGRUP. VALOR. PTO.],"&lt;&gt;",DATOS_[Sexo],$B11,DATOS_[Check Periodo Ref.],"Dentro",DATOS_[Check Nº SC Anualiz],"Sí")</f>
        <v>0</v>
      </c>
      <c r="G11" s="35">
        <f>COUNTIFS(DATOS_[AGRUP. VALOR. PTO.],"&lt;&gt;",DATOS_[Sexo],$B11,DATOS_[Check Periodo Ref.],"Dentro",DATOS_[Check Nº SC Norm y Anualiz],"Sí")</f>
        <v>0</v>
      </c>
      <c r="H11" s="35">
        <f>COUNTIFS(DATOS_[AGRUP. VALOR. PTO.],"&lt;&gt;",DATOS_[Sexo],$B11,DATOS_[Check Periodo Ref.],"Dentro",DATOS_[Check Equiparación],"Sí")</f>
        <v>0</v>
      </c>
      <c r="I11" s="110">
        <f t="array" ref="I11">IFERROR(
MEDIAN(IF(DATOS_[Sexo]=$B11,IF(DATOS_[Check Equiparado]="Sí",IF(DATOS_[Check Periodo Ref.]="Dentro",DATOS_[SALARIO BASE Eq],FALSE)))),
0)</f>
        <v>0</v>
      </c>
      <c r="J11" s="111">
        <f t="array" ref="J11">IFERROR(
(MEDIAN((IF(DATOS_[[Sexo]:[Sexo]]=$B11,IF(DATOS_[[Check Periodo Ref.]:[Check Periodo Ref.]]="Dentro",IF(DATOS_[[Check Equiparado]:[Check Equiparado]]="Sí",IF(DATOS!AE$5="Sí",(1/DATOS_[[% anualiz]:[% anualiz]]),1)*IF(DATOS!AE$4="Sí",1/DATOS_[[% normaliz]:[% normaliz]],1)*(DATOS_[Conc.Sal.01]))))))),
0)</f>
        <v>0</v>
      </c>
      <c r="K11" s="111">
        <f t="array" ref="K11">IFERROR(
(MEDIAN((IF(DATOS_[[Sexo]:[Sexo]]=$B11,IF(DATOS_[[Check Periodo Ref.]:[Check Periodo Ref.]]="Dentro",IF(DATOS_[[Check Equiparado]:[Check Equiparado]]="Sí",IF(DATOS!AF$5="Sí",(1/DATOS_[[% anualiz]:[% anualiz]]),1)*IF(DATOS!AF$4="Sí",1/DATOS_[[% normaliz]:[% normaliz]],1)*(DATOS_[Conc.Sal.02]))))))),
0)</f>
        <v>0</v>
      </c>
      <c r="L11" s="111">
        <f t="array" ref="L11">IFERROR(
(MEDIAN((IF(DATOS_[[Sexo]:[Sexo]]=$B11,IF(DATOS_[[Check Periodo Ref.]:[Check Periodo Ref.]]="Dentro",IF(DATOS_[[Check Equiparado]:[Check Equiparado]]="Sí",IF(DATOS!AG$5="Sí",(1/DATOS_[[% anualiz]:[% anualiz]]),1)*IF(DATOS!AG$4="Sí",1/DATOS_[[% normaliz]:[% normaliz]],1)*(DATOS_[Conc.Sal.03]))))))),
0)</f>
        <v>0</v>
      </c>
      <c r="M11" s="111">
        <f t="array" ref="M11">IFERROR(
(MEDIAN((IF(DATOS_[[Sexo]:[Sexo]]=$B11,IF(DATOS_[[Check Periodo Ref.]:[Check Periodo Ref.]]="Dentro",IF(DATOS_[[Check Equiparado]:[Check Equiparado]]="Sí",IF(DATOS!AH$5="Sí",(1/DATOS_[[% anualiz]:[% anualiz]]),1)*IF(DATOS!AH$4="Sí",1/DATOS_[[% normaliz]:[% normaliz]],1)*(DATOS_[Conc.Sal.04]))))))),
0)</f>
        <v>0</v>
      </c>
      <c r="N11" s="111">
        <f t="array" ref="N11">IFERROR(
(MEDIAN((IF(DATOS_[[Sexo]:[Sexo]]=$B11,IF(DATOS_[[Check Periodo Ref.]:[Check Periodo Ref.]]="Dentro",IF(DATOS_[[Check Equiparado]:[Check Equiparado]]="Sí",IF(DATOS!AI$5="Sí",(1/DATOS_[[% anualiz]:[% anualiz]]),1)*IF(DATOS!AI$4="Sí",1/DATOS_[[% normaliz]:[% normaliz]],1)*(DATOS_[Conc.Sal.05]))))))),
0)</f>
        <v>0</v>
      </c>
      <c r="O11" s="111">
        <f t="array" ref="O11">IFERROR(
(MEDIAN((IF(DATOS_[[Sexo]:[Sexo]]=$B11,IF(DATOS_[[Check Periodo Ref.]:[Check Periodo Ref.]]="Dentro",IF(DATOS_[[Check Equiparado]:[Check Equiparado]]="Sí",IF(DATOS!AJ$5="Sí",(1/DATOS_[[% anualiz]:[% anualiz]]),1)*IF(DATOS!AJ$4="Sí",1/DATOS_[[% normaliz]:[% normaliz]],1)*(DATOS_[Conc.Sal.06]))))))),
0)</f>
        <v>0</v>
      </c>
      <c r="P11" s="111">
        <f t="array" ref="P11">IFERROR(
(MEDIAN((IF(DATOS_[[Sexo]:[Sexo]]=$B11,IF(DATOS_[[Check Periodo Ref.]:[Check Periodo Ref.]]="Dentro",IF(DATOS_[[Check Equiparado]:[Check Equiparado]]="Sí",IF(DATOS!AK$5="Sí",(1/DATOS_[[% anualiz]:[% anualiz]]),1)*IF(DATOS!AK$4="Sí",1/DATOS_[[% normaliz]:[% normaliz]],1)*(DATOS_[Conc.Sal.07]))))))),
0)</f>
        <v>0</v>
      </c>
      <c r="Q11" s="111">
        <f t="array" ref="Q11">IFERROR(
(MEDIAN((IF(DATOS_[[Sexo]:[Sexo]]=$B11,IF(DATOS_[[Check Periodo Ref.]:[Check Periodo Ref.]]="Dentro",IF(DATOS_[[Check Equiparado]:[Check Equiparado]]="Sí",IF(DATOS!AL$5="Sí",(1/DATOS_[[% anualiz]:[% anualiz]]),1)*IF(DATOS!AL$4="Sí",1/DATOS_[[% normaliz]:[% normaliz]],1)*(DATOS_[Conc.Sal.08]))))))),
0)</f>
        <v>0</v>
      </c>
      <c r="R11" s="111">
        <f t="array" ref="R11">IFERROR(
(MEDIAN((IF(DATOS_[[Sexo]:[Sexo]]=$B11,IF(DATOS_[[Check Periodo Ref.]:[Check Periodo Ref.]]="Dentro",IF(DATOS_[[Check Equiparado]:[Check Equiparado]]="Sí",IF(DATOS!AM$5="Sí",(1/DATOS_[[% anualiz]:[% anualiz]]),1)*IF(DATOS!AM$4="Sí",1/DATOS_[[% normaliz]:[% normaliz]],1)*(DATOS_[Conc.Sal.09]))))))),
0)</f>
        <v>0</v>
      </c>
      <c r="S11" s="111">
        <f t="array" ref="S11">IFERROR(
(MEDIAN((IF(DATOS_[[Sexo]:[Sexo]]=$B11,IF(DATOS_[[Check Periodo Ref.]:[Check Periodo Ref.]]="Dentro",IF(DATOS_[[Check Equiparado]:[Check Equiparado]]="Sí",IF(DATOS!AN$5="Sí",(1/DATOS_[[% anualiz]:[% anualiz]]),1)*IF(DATOS!AN$4="Sí",1/DATOS_[[% normaliz]:[% normaliz]],1)*(DATOS_[Conc.Sal.10]))))))),
0)</f>
        <v>0</v>
      </c>
      <c r="T11" s="111">
        <f t="array" ref="T11">IFERROR(
(MEDIAN((IF(DATOS_[[Sexo]:[Sexo]]=$B11,IF(DATOS_[[Check Periodo Ref.]:[Check Periodo Ref.]]="Dentro",IF(DATOS_[[Check Equiparado]:[Check Equiparado]]="Sí",IF(DATOS!AO$5="Sí",(1/DATOS_[[% anualiz]:[% anualiz]]),1)*IF(DATOS!AO$4="Sí",1/DATOS_[[% normaliz]:[% normaliz]],1)*(DATOS_[Conc.Sal.11]))))))),
0)</f>
        <v>0</v>
      </c>
      <c r="U11" s="111">
        <f t="array" ref="U11">IFERROR(
(MEDIAN((IF(DATOS_[[Sexo]:[Sexo]]=$B11,IF(DATOS_[[Check Periodo Ref.]:[Check Periodo Ref.]]="Dentro",IF(DATOS_[[Check Equiparado]:[Check Equiparado]]="Sí",IF(DATOS!AP$5="Sí",(1/DATOS_[[% anualiz]:[% anualiz]]),1)*IF(DATOS!AP$4="Sí",1/DATOS_[[% normaliz]:[% normaliz]],1)*(DATOS_[Conc.Sal.12]))))))),
0)</f>
        <v>0</v>
      </c>
      <c r="V11" s="111">
        <f t="array" ref="V11">IFERROR(
(MEDIAN((IF(DATOS_[[Sexo]:[Sexo]]=$B11,IF(DATOS_[[Check Periodo Ref.]:[Check Periodo Ref.]]="Dentro",IF(DATOS_[[Check Equiparado]:[Check Equiparado]]="Sí",IF(DATOS!AQ$5="Sí",(1/DATOS_[[% anualiz]:[% anualiz]]),1)*IF(DATOS!AQ$4="Sí",1/DATOS_[[% normaliz]:[% normaliz]],1)*(DATOS_[Conc.Sal.13]))))))),
0)</f>
        <v>0</v>
      </c>
      <c r="W11" s="111">
        <f t="array" ref="W11">IFERROR(
(MEDIAN((IF(DATOS_[[Sexo]:[Sexo]]=$B11,IF(DATOS_[[Check Periodo Ref.]:[Check Periodo Ref.]]="Dentro",IF(DATOS_[[Check Equiparado]:[Check Equiparado]]="Sí",IF(DATOS!AR$5="Sí",(1/DATOS_[[% anualiz]:[% anualiz]]),1)*IF(DATOS!AR$4="Sí",1/DATOS_[[% normaliz]:[% normaliz]],1)*(DATOS_[Conc.Sal.14]))))))),
0)</f>
        <v>0</v>
      </c>
      <c r="X11" s="111">
        <f t="array" ref="X11">IFERROR(
(MEDIAN((IF(DATOS_[[Sexo]:[Sexo]]=$B11,IF(DATOS_[[Check Periodo Ref.]:[Check Periodo Ref.]]="Dentro",IF(DATOS_[[Check Equiparado]:[Check Equiparado]]="Sí",IF(DATOS!AS$5="Sí",(1/DATOS_[[% anualiz]:[% anualiz]]),1)*IF(DATOS!AS$4="Sí",1/DATOS_[[% normaliz]:[% normaliz]],1)*(DATOS_[Conc.Sal.15]))))))),
0)</f>
        <v>0</v>
      </c>
      <c r="Y11" s="111">
        <f t="array" ref="Y11">IFERROR(
(MEDIAN((IF(DATOS_[[Sexo]:[Sexo]]=$B11,IF(DATOS_[[Check Periodo Ref.]:[Check Periodo Ref.]]="Dentro",IF(DATOS_[[Check Equiparado]:[Check Equiparado]]="Sí",IF(DATOS!AT$5="Sí",(1/DATOS_[[% anualiz]:[% anualiz]]),1)*IF(DATOS!AT$4="Sí",1/DATOS_[[% normaliz]:[% normaliz]],1)*(DATOS_[Conc.Sal.16]))))))),
0)</f>
        <v>0</v>
      </c>
      <c r="Z11" s="111">
        <f t="array" ref="Z11">IFERROR(
(MEDIAN((IF(DATOS_[[Sexo]:[Sexo]]=$B11,IF(DATOS_[[Check Periodo Ref.]:[Check Periodo Ref.]]="Dentro",IF(DATOS_[[Check Equiparado]:[Check Equiparado]]="Sí",IF(DATOS!AU$5="Sí",(1/DATOS_[[% anualiz]:[% anualiz]]),1)*IF(DATOS!AU$4="Sí",1/DATOS_[[% normaliz]:[% normaliz]],1)*(DATOS_[Conc.Sal.17]))))))),
0)</f>
        <v>0</v>
      </c>
      <c r="AA11" s="111">
        <f t="array" ref="AA11">IFERROR(
(MEDIAN((IF(DATOS_[[Sexo]:[Sexo]]=$B11,IF(DATOS_[[Check Periodo Ref.]:[Check Periodo Ref.]]="Dentro",IF(DATOS_[[Check Equiparado]:[Check Equiparado]]="Sí",IF(DATOS!AV$5="Sí",(1/DATOS_[[% anualiz]:[% anualiz]]),1)*IF(DATOS!AV$4="Sí",1/DATOS_[[% normaliz]:[% normaliz]],1)*(DATOS_[Conc.Sal.18]))))))),
0)</f>
        <v>0</v>
      </c>
      <c r="AB11" s="111">
        <f t="array" ref="AB11">IFERROR(
(MEDIAN((IF(DATOS_[[Sexo]:[Sexo]]=$B11,IF(DATOS_[[Check Periodo Ref.]:[Check Periodo Ref.]]="Dentro",IF(DATOS_[[Check Equiparado]:[Check Equiparado]]="Sí",IF(DATOS!AW$5="Sí",(1/DATOS_[[% anualiz]:[% anualiz]]),1)*IF(DATOS!AW$4="Sí",1/DATOS_[[% normaliz]:[% normaliz]],1)*(DATOS_[Conc.Sal.19]))))))),
0)</f>
        <v>0</v>
      </c>
      <c r="AC11" s="111">
        <f t="array" ref="AC11">IFERROR(
(MEDIAN((IF(DATOS_[[Sexo]:[Sexo]]=$B11,IF(DATOS_[[Check Periodo Ref.]:[Check Periodo Ref.]]="Dentro",IF(DATOS_[[Check Equiparado]:[Check Equiparado]]="Sí",IF(DATOS!AX$5="Sí",(1/DATOS_[[% anualiz]:[% anualiz]]),1)*IF(DATOS!AX$4="Sí",1/DATOS_[[% normaliz]:[% normaliz]],1)*(DATOS_[Conc.Sal.20]))))))),
0)</f>
        <v>0</v>
      </c>
      <c r="AD11" s="111">
        <f t="array" ref="AD11">IFERROR(
(MEDIAN((IF(DATOS_[[Sexo]:[Sexo]]=$B11,IF(DATOS_[[Check Periodo Ref.]:[Check Periodo Ref.]]="Dentro",IF(DATOS_[[Check Equiparado]:[Check Equiparado]]="Sí",IF(DATOS!AY$5="Sí",(1/DATOS_[[% anualiz]:[% anualiz]]),1)*IF(DATOS!AY$4="Sí",1/DATOS_[[% normaliz]:[% normaliz]],1)*(DATOS_[Conc.Sal.21]))))))),
0)</f>
        <v>0</v>
      </c>
      <c r="AE11" s="111">
        <f t="array" ref="AE11">IFERROR(
(MEDIAN((IF(DATOS_[[Sexo]:[Sexo]]=$B11,IF(DATOS_[[Check Periodo Ref.]:[Check Periodo Ref.]]="Dentro",IF(DATOS_[[Check Equiparado]:[Check Equiparado]]="Sí",IF(DATOS!AZ$5="Sí",(1/DATOS_[[% anualiz]:[% anualiz]]),1)*IF(DATOS!AZ$4="Sí",1/DATOS_[[% normaliz]:[% normaliz]],1)*(DATOS_[Conc.Sal.22]))))))),
0)</f>
        <v>0</v>
      </c>
      <c r="AF11" s="111">
        <f t="array" ref="AF11">IFERROR(
(MEDIAN((IF(DATOS_[[Sexo]:[Sexo]]=$B11,IF(DATOS_[[Check Periodo Ref.]:[Check Periodo Ref.]]="Dentro",IF(DATOS_[[Check Equiparado]:[Check Equiparado]]="Sí",IF(DATOS!BA$5="Sí",(1/DATOS_[[% anualiz]:[% anualiz]]),1)*IF(DATOS!BA$4="Sí",1/DATOS_[[% normaliz]:[% normaliz]],1)*(DATOS_[Conc.Sal.23]))))))),
0)</f>
        <v>0</v>
      </c>
      <c r="AG11" s="111">
        <f t="array" ref="AG11">IFERROR(
(MEDIAN((IF(DATOS_[[Sexo]:[Sexo]]=$B11,IF(DATOS_[[Check Periodo Ref.]:[Check Periodo Ref.]]="Dentro",IF(DATOS_[[Check Equiparado]:[Check Equiparado]]="Sí",IF(DATOS!BB$5="Sí",(1/DATOS_[[% anualiz]:[% anualiz]]),1)*IF(DATOS!BB$4="Sí",1/DATOS_[[% normaliz]:[% normaliz]],1)*(DATOS_[Conc.Sal.24]))))))),
0)</f>
        <v>0</v>
      </c>
      <c r="AH11" s="111">
        <f t="array" ref="AH11">IFERROR(
(MEDIAN((IF(DATOS_[[Sexo]:[Sexo]]=$B11,IF(DATOS_[[Check Periodo Ref.]:[Check Periodo Ref.]]="Dentro",IF(DATOS_[[Check Equiparado]:[Check Equiparado]]="Sí",IF(DATOS!BC$5="Sí",(1/DATOS_[[% anualiz]:[% anualiz]]),1)*IF(DATOS!BC$4="Sí",1/DATOS_[[% normaliz]:[% normaliz]],1)*(DATOS_[Conc.Sal.25]))))))),
0)</f>
        <v>0</v>
      </c>
      <c r="AI11" s="111">
        <f t="array" ref="AI11">IFERROR(
(MEDIAN((IF(DATOS_[[Sexo]:[Sexo]]=$B11,IF(DATOS_[[Check Periodo Ref.]:[Check Periodo Ref.]]="Dentro",IF(DATOS_[[Check Equiparado]:[Check Equiparado]]="Sí",IF(DATOS!BD$5="Sí",(1/DATOS_[[% anualiz]:[% anualiz]]),1)*IF(DATOS!BD$4="Sí",1/DATOS_[[% normaliz]:[% normaliz]],1)*(DATOS_[Conc.Sal.26]))))))),
0)</f>
        <v>0</v>
      </c>
      <c r="AJ11" s="111">
        <f t="array" ref="AJ11">IFERROR(
(MEDIAN((IF(DATOS_[[Sexo]:[Sexo]]=$B11,IF(DATOS_[[Check Periodo Ref.]:[Check Periodo Ref.]]="Dentro",IF(DATOS_[[Check Equiparado]:[Check Equiparado]]="Sí",IF(DATOS!BE$5="Sí",(1/DATOS_[[% anualiz]:[% anualiz]]),1)*IF(DATOS!BE$4="Sí",1/DATOS_[[% normaliz]:[% normaliz]],1)*(DATOS_[Conc.Sal.27]))))))),
0)</f>
        <v>0</v>
      </c>
      <c r="AK11" s="111">
        <f t="array" ref="AK11">IFERROR(
(MEDIAN((IF(DATOS_[[Sexo]:[Sexo]]=$B11,IF(DATOS_[[Check Periodo Ref.]:[Check Periodo Ref.]]="Dentro",IF(DATOS_[[Check Equiparado]:[Check Equiparado]]="Sí",IF(DATOS!BF$5="Sí",(1/DATOS_[[% anualiz]:[% anualiz]]),1)*IF(DATOS!BF$4="Sí",1/DATOS_[[% normaliz]:[% normaliz]],1)*(DATOS_[Conc.Sal.28]))))))),
0)</f>
        <v>0</v>
      </c>
      <c r="AL11" s="111">
        <f t="array" ref="AL11">IFERROR(
(MEDIAN((IF(DATOS_[[Sexo]:[Sexo]]=$B11,IF(DATOS_[[Check Periodo Ref.]:[Check Periodo Ref.]]="Dentro",IF(DATOS_[[Check Equiparado]:[Check Equiparado]]="Sí",IF(DATOS!BG$5="Sí",(1/DATOS_[[% anualiz]:[% anualiz]]),1)*IF(DATOS!BG$4="Sí",1/DATOS_[[% normaliz]:[% normaliz]],1)*(DATOS_[Conc.Sal.29]))))))),
0)</f>
        <v>0</v>
      </c>
      <c r="AM11" s="111">
        <f t="array" ref="AM11">IFERROR(
(MEDIAN((IF(DATOS_[[Sexo]:[Sexo]]=$B11,IF(DATOS_[[Check Periodo Ref.]:[Check Periodo Ref.]]="Dentro",IF(DATOS_[[Check Equiparado]:[Check Equiparado]]="Sí",IF(DATOS!BH$5="Sí",(1/DATOS_[[% anualiz]:[% anualiz]]),1)*IF(DATOS!BH$4="Sí",1/DATOS_[[% normaliz]:[% normaliz]],1)*(DATOS_[Conc.Sal.30]))))))),
0)</f>
        <v>0</v>
      </c>
      <c r="AN11" s="112">
        <f t="array" ref="AN11">IFERROR(
MEDIAN(IF(DATOS_[Sexo]=$B11,IF(DATOS_[Check Equiparado]="Sí",IF(DATOS_[Check Periodo Ref.]="Dentro",DATOS_[Tot COMPL.SAL Eq],FALSE)))),
0)</f>
        <v>0</v>
      </c>
      <c r="AO11" s="113">
        <f t="array" ref="AO11">IFERROR(
MEDIAN(IF(DATOS_[Sexo]=$B11,IF(DATOS_[Check Equiparado]="Sí",IF(DATOS_[Check Periodo Ref.]="Dentro",DATOS_[TOTAL SALARIO Eq],FALSE)))),
0)</f>
        <v>0</v>
      </c>
      <c r="AP11" s="117">
        <f t="array" ref="AP11">IFERROR(
(MEDIAN((IF(DATOS_[[Sexo]:[Sexo]]=$B11,IF(DATOS_[[Check Periodo Ref.]:[Check Periodo Ref.]]="Dentro",IF(DATOS_[[Check Equiparado]:[Check Equiparado]]="Sí",IF(DATOS!BI$5="Sí",(1/DATOS_[[% anualiz]:[% anualiz]]),1)*IF(DATOS!BI$4="Sí",1/DATOS_[[% normaliz]:[% normaliz]],1)*(DATOS_[C.Extra.01]))))))),
0)</f>
        <v>0</v>
      </c>
      <c r="AQ11" s="117">
        <f t="array" ref="AQ11">IFERROR(
(MEDIAN((IF(DATOS_[[Sexo]:[Sexo]]=$B11,IF(DATOS_[[Check Periodo Ref.]:[Check Periodo Ref.]]="Dentro",IF(DATOS_[[Check Equiparado]:[Check Equiparado]]="Sí",IF(DATOS!BJ$5="Sí",(1/DATOS_[[% anualiz]:[% anualiz]]),1)*IF(DATOS!BJ$4="Sí",1/DATOS_[[% normaliz]:[% normaliz]],1)*(DATOS_[C.Extra.02]))))))),
0)</f>
        <v>0</v>
      </c>
      <c r="AR11" s="117">
        <f t="array" ref="AR11">IFERROR(
(MEDIAN((IF(DATOS_[[Sexo]:[Sexo]]=$B11,IF(DATOS_[[Check Periodo Ref.]:[Check Periodo Ref.]]="Dentro",IF(DATOS_[[Check Equiparado]:[Check Equiparado]]="Sí",IF(DATOS!BK$5="Sí",(1/DATOS_[[% anualiz]:[% anualiz]]),1)*IF(DATOS!BK$4="Sí",1/DATOS_[[% normaliz]:[% normaliz]],1)*(DATOS_[C.Extra.03]))))))),
0)</f>
        <v>0</v>
      </c>
      <c r="AS11" s="117">
        <f t="array" ref="AS11">IFERROR(
(MEDIAN((IF(DATOS_[[Sexo]:[Sexo]]=$B11,IF(DATOS_[[Check Periodo Ref.]:[Check Periodo Ref.]]="Dentro",IF(DATOS_[[Check Equiparado]:[Check Equiparado]]="Sí",IF(DATOS!BL$5="Sí",(1/DATOS_[[% anualiz]:[% anualiz]]),1)*IF(DATOS!BL$4="Sí",1/DATOS_[[% normaliz]:[% normaliz]],1)*(DATOS_[C.Extra.04]))))))),
0)</f>
        <v>0</v>
      </c>
      <c r="AT11" s="117">
        <f t="array" ref="AT11">IFERROR(
(MEDIAN((IF(DATOS_[[Sexo]:[Sexo]]=$B11,IF(DATOS_[[Check Periodo Ref.]:[Check Periodo Ref.]]="Dentro",IF(DATOS_[[Check Equiparado]:[Check Equiparado]]="Sí",IF(DATOS!BM$5="Sí",(1/DATOS_[[% anualiz]:[% anualiz]]),1)*IF(DATOS!BM$4="Sí",1/DATOS_[[% normaliz]:[% normaliz]],1)*(DATOS_[C.Extra.05]))))))),
0)</f>
        <v>0</v>
      </c>
      <c r="AU11" s="115">
        <f t="array" ref="AU11">IFERROR(
MEDIAN(IF(DATOS_[Sexo]=$B11,IF(DATOS_[Check Equiparado]="Sí",IF(DATOS_[Check Periodo Ref.]="Dentro",DATOS_[Tot Extrasalarial Eq],FALSE)))),
0)</f>
        <v>0</v>
      </c>
      <c r="AV11" s="116">
        <f t="array" ref="AV11">IFERROR(
MEDIAN(IF(DATOS_[Sexo]=$B11,IF(DATOS_[Check Equiparado]="Sí",IF(DATOS_[Check Periodo Ref.]="Dentro",DATOS_[TOTAL Retrib Eq],FALSE)))),
0)</f>
        <v>0</v>
      </c>
      <c r="AW11" s="337"/>
      <c r="AX11" s="313"/>
      <c r="AY11" s="313"/>
    </row>
    <row r="12" spans="1:51" x14ac:dyDescent="0.3">
      <c r="D12" s="87"/>
      <c r="E12" s="87"/>
      <c r="F12" s="87"/>
      <c r="G12" s="87"/>
      <c r="H12" s="87"/>
      <c r="N12" s="88"/>
      <c r="O12" s="89"/>
      <c r="P12" s="89"/>
      <c r="Q12" s="89"/>
      <c r="R12" s="89"/>
      <c r="S12" s="89"/>
      <c r="T12" s="89"/>
      <c r="U12" s="89"/>
      <c r="V12" s="89"/>
      <c r="W12" s="89"/>
      <c r="X12" s="89"/>
      <c r="Y12" s="89"/>
      <c r="Z12" s="88"/>
      <c r="AA12" s="88"/>
      <c r="AB12" s="88"/>
      <c r="AC12" s="88"/>
      <c r="AD12" s="88"/>
      <c r="AE12" s="88"/>
      <c r="AF12" s="88"/>
      <c r="AG12" s="88"/>
      <c r="AH12" s="88"/>
      <c r="AI12" s="88"/>
      <c r="AJ12" s="88"/>
      <c r="AK12" s="88"/>
      <c r="AL12" s="88"/>
      <c r="AM12" s="88"/>
      <c r="AP12" s="89"/>
      <c r="AQ12" s="89"/>
      <c r="AR12" s="89"/>
      <c r="AS12" s="89"/>
      <c r="AT12" s="89"/>
    </row>
    <row r="13" spans="1:51" x14ac:dyDescent="0.3">
      <c r="D13" s="87"/>
      <c r="E13" s="87"/>
      <c r="F13" s="87"/>
      <c r="G13" s="87"/>
      <c r="H13" s="87"/>
      <c r="N13" s="88"/>
      <c r="O13" s="89"/>
      <c r="P13" s="89"/>
      <c r="Q13" s="89"/>
      <c r="R13" s="89"/>
      <c r="S13" s="89"/>
      <c r="T13" s="89"/>
      <c r="U13" s="89"/>
      <c r="V13" s="89"/>
      <c r="W13" s="89"/>
      <c r="X13" s="89"/>
      <c r="Y13" s="89"/>
      <c r="Z13" s="88"/>
      <c r="AA13" s="88"/>
      <c r="AB13" s="88"/>
      <c r="AC13" s="88"/>
      <c r="AD13" s="88"/>
      <c r="AE13" s="88"/>
      <c r="AF13" s="88"/>
      <c r="AG13" s="88"/>
      <c r="AH13" s="88"/>
      <c r="AI13" s="88"/>
      <c r="AJ13" s="88"/>
      <c r="AK13" s="88"/>
      <c r="AL13" s="88"/>
      <c r="AM13" s="88"/>
      <c r="AP13" s="89"/>
      <c r="AQ13" s="89"/>
      <c r="AR13" s="89"/>
      <c r="AS13" s="89"/>
      <c r="AT13" s="89"/>
    </row>
    <row r="14" spans="1:51" s="85" customFormat="1" ht="46.15" customHeight="1" x14ac:dyDescent="0.25">
      <c r="B14" s="78"/>
      <c r="C14" s="78" t="s">
        <v>225</v>
      </c>
      <c r="D14" s="78" t="s">
        <v>220</v>
      </c>
      <c r="E14" s="78" t="s">
        <v>293</v>
      </c>
      <c r="F14" s="78" t="s">
        <v>291</v>
      </c>
      <c r="G14" s="78" t="s">
        <v>292</v>
      </c>
      <c r="H14" s="78" t="s">
        <v>224</v>
      </c>
      <c r="I14" s="145" t="s">
        <v>217</v>
      </c>
      <c r="J14" s="79" t="str">
        <f>+J8</f>
        <v>[ocultar]</v>
      </c>
      <c r="K14" s="79" t="str">
        <f t="shared" ref="K14:AM14" si="3">+K8</f>
        <v>[ocultar]</v>
      </c>
      <c r="L14" s="79" t="str">
        <f t="shared" si="3"/>
        <v>[ocultar]</v>
      </c>
      <c r="M14" s="79" t="str">
        <f t="shared" si="3"/>
        <v>[ocultar]</v>
      </c>
      <c r="N14" s="79" t="str">
        <f t="shared" si="3"/>
        <v>[ocultar]</v>
      </c>
      <c r="O14" s="79" t="str">
        <f t="shared" si="3"/>
        <v>[ocultar]</v>
      </c>
      <c r="P14" s="79" t="str">
        <f t="shared" si="3"/>
        <v>[ocultar]</v>
      </c>
      <c r="Q14" s="79" t="str">
        <f t="shared" si="3"/>
        <v>[ocultar]</v>
      </c>
      <c r="R14" s="79" t="str">
        <f t="shared" si="3"/>
        <v>[ocultar]</v>
      </c>
      <c r="S14" s="79" t="str">
        <f t="shared" si="3"/>
        <v>[ocultar]</v>
      </c>
      <c r="T14" s="79" t="str">
        <f t="shared" si="3"/>
        <v>[ocultar]</v>
      </c>
      <c r="U14" s="79" t="str">
        <f t="shared" si="3"/>
        <v>[ocultar]</v>
      </c>
      <c r="V14" s="79" t="str">
        <f t="shared" si="3"/>
        <v>[ocultar]</v>
      </c>
      <c r="W14" s="79" t="str">
        <f t="shared" si="3"/>
        <v>[ocultar]</v>
      </c>
      <c r="X14" s="79" t="str">
        <f t="shared" si="3"/>
        <v>[ocultar]</v>
      </c>
      <c r="Y14" s="79" t="str">
        <f t="shared" si="3"/>
        <v>[ocultar]</v>
      </c>
      <c r="Z14" s="79" t="str">
        <f t="shared" si="3"/>
        <v>[ocultar]</v>
      </c>
      <c r="AA14" s="79" t="str">
        <f t="shared" si="3"/>
        <v>[ocultar]</v>
      </c>
      <c r="AB14" s="79" t="str">
        <f t="shared" si="3"/>
        <v>[ocultar]</v>
      </c>
      <c r="AC14" s="79" t="str">
        <f t="shared" si="3"/>
        <v>[ocultar]</v>
      </c>
      <c r="AD14" s="79" t="str">
        <f t="shared" si="3"/>
        <v>[ocultar]</v>
      </c>
      <c r="AE14" s="79" t="str">
        <f t="shared" si="3"/>
        <v>[ocultar]</v>
      </c>
      <c r="AF14" s="79" t="str">
        <f t="shared" si="3"/>
        <v>[ocultar]</v>
      </c>
      <c r="AG14" s="79" t="str">
        <f t="shared" si="3"/>
        <v>[ocultar]</v>
      </c>
      <c r="AH14" s="79" t="str">
        <f t="shared" si="3"/>
        <v>[ocultar]</v>
      </c>
      <c r="AI14" s="79" t="str">
        <f t="shared" si="3"/>
        <v>[ocultar]</v>
      </c>
      <c r="AJ14" s="79" t="str">
        <f t="shared" si="3"/>
        <v>[ocultar]</v>
      </c>
      <c r="AK14" s="79" t="str">
        <f t="shared" si="3"/>
        <v>[ocultar]</v>
      </c>
      <c r="AL14" s="79" t="str">
        <f t="shared" si="3"/>
        <v>[ocultar]</v>
      </c>
      <c r="AM14" s="79" t="str">
        <f t="shared" si="3"/>
        <v>[ocultar]</v>
      </c>
      <c r="AN14" s="80" t="s">
        <v>218</v>
      </c>
      <c r="AO14" s="81" t="s">
        <v>211</v>
      </c>
      <c r="AP14" s="82" t="str">
        <f>+AP8</f>
        <v>[ocultar]</v>
      </c>
      <c r="AQ14" s="82" t="str">
        <f t="shared" ref="AQ14:AT14" si="4">+AQ8</f>
        <v>[ocultar]</v>
      </c>
      <c r="AR14" s="82" t="str">
        <f t="shared" si="4"/>
        <v>[ocultar]</v>
      </c>
      <c r="AS14" s="82" t="str">
        <f t="shared" si="4"/>
        <v>[ocultar]</v>
      </c>
      <c r="AT14" s="82" t="str">
        <f t="shared" si="4"/>
        <v>[ocultar]</v>
      </c>
      <c r="AU14" s="83" t="s">
        <v>219</v>
      </c>
      <c r="AV14" s="84" t="s">
        <v>212</v>
      </c>
    </row>
    <row r="15" spans="1:51" ht="17.25" thickBot="1" x14ac:dyDescent="0.35">
      <c r="A15" s="42" t="str">
        <f>+A16</f>
        <v>[ocultar]</v>
      </c>
      <c r="B15" s="90" t="s">
        <v>308</v>
      </c>
      <c r="C15" s="109"/>
      <c r="D15" s="41"/>
      <c r="E15" s="41"/>
      <c r="F15" s="41"/>
      <c r="G15" s="41"/>
      <c r="H15" s="41"/>
      <c r="I15" s="119" t="str">
        <f t="shared" ref="I15" si="5">IFERROR((I16-I17)/I16,"")</f>
        <v/>
      </c>
      <c r="J15" s="123" t="str">
        <f>IFERROR((J16-J17)/J16,"")</f>
        <v/>
      </c>
      <c r="K15" s="123" t="str">
        <f t="shared" ref="K15:AV15" si="6">IFERROR((K16-K17)/K16,"")</f>
        <v/>
      </c>
      <c r="L15" s="123" t="str">
        <f t="shared" si="6"/>
        <v/>
      </c>
      <c r="M15" s="123" t="str">
        <f t="shared" si="6"/>
        <v/>
      </c>
      <c r="N15" s="123" t="str">
        <f t="shared" si="6"/>
        <v/>
      </c>
      <c r="O15" s="123" t="str">
        <f t="shared" si="6"/>
        <v/>
      </c>
      <c r="P15" s="123" t="str">
        <f t="shared" si="6"/>
        <v/>
      </c>
      <c r="Q15" s="123" t="str">
        <f t="shared" si="6"/>
        <v/>
      </c>
      <c r="R15" s="123" t="str">
        <f t="shared" si="6"/>
        <v/>
      </c>
      <c r="S15" s="123" t="str">
        <f t="shared" si="6"/>
        <v/>
      </c>
      <c r="T15" s="123" t="str">
        <f t="shared" si="6"/>
        <v/>
      </c>
      <c r="U15" s="123" t="str">
        <f t="shared" si="6"/>
        <v/>
      </c>
      <c r="V15" s="123" t="str">
        <f t="shared" si="6"/>
        <v/>
      </c>
      <c r="W15" s="123" t="str">
        <f t="shared" si="6"/>
        <v/>
      </c>
      <c r="X15" s="123" t="str">
        <f t="shared" si="6"/>
        <v/>
      </c>
      <c r="Y15" s="123"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2" t="str">
        <f t="shared" si="6"/>
        <v/>
      </c>
      <c r="AK15" s="122" t="str">
        <f t="shared" si="6"/>
        <v/>
      </c>
      <c r="AL15" s="122" t="str">
        <f t="shared" si="6"/>
        <v/>
      </c>
      <c r="AM15" s="122" t="str">
        <f t="shared" si="6"/>
        <v/>
      </c>
      <c r="AN15" s="124" t="str">
        <f t="shared" si="6"/>
        <v/>
      </c>
      <c r="AO15" s="128" t="str">
        <f t="shared" si="6"/>
        <v/>
      </c>
      <c r="AP15" s="125" t="str">
        <f t="shared" si="6"/>
        <v/>
      </c>
      <c r="AQ15" s="125" t="str">
        <f t="shared" si="6"/>
        <v/>
      </c>
      <c r="AR15" s="125" t="str">
        <f t="shared" si="6"/>
        <v/>
      </c>
      <c r="AS15" s="125" t="str">
        <f t="shared" si="6"/>
        <v/>
      </c>
      <c r="AT15" s="125" t="str">
        <f t="shared" si="6"/>
        <v/>
      </c>
      <c r="AU15" s="126" t="str">
        <f t="shared" si="6"/>
        <v/>
      </c>
      <c r="AV15" s="127" t="str">
        <f t="shared" si="6"/>
        <v/>
      </c>
    </row>
    <row r="16" spans="1:51" x14ac:dyDescent="0.3">
      <c r="A16" s="42" t="str">
        <f>+IF(C16+C17=0,"[ocultar]","")</f>
        <v>[ocultar]</v>
      </c>
      <c r="B16" s="86" t="s">
        <v>162</v>
      </c>
      <c r="C16" s="33">
        <f t="array" ref="C16">SUM(IF($B16=DATOS_[Sexo],
IF($B15=DATOS_[AGRUP. VALOR. PTO.],
IF("Dentro"=DATOS_[Check Periodo Ref.],
1/(COUNTIFS(DATOS_[Sexo],$B16,DATOS_[AGRUP. VALOR. PTO.],$B15,DATOS_[Check Periodo Ref.],"Dentro",DATOS_[id],DATOS_[id]))))))</f>
        <v>0</v>
      </c>
      <c r="D16" s="35">
        <f>COUNTIFS(DATOS_[AGRUP. VALOR. PTO.],$B15,DATOS_[Sexo],$B16,DATOS_[Check Periodo Ref.],"Dentro")</f>
        <v>0</v>
      </c>
      <c r="E16" s="35">
        <f>COUNTIFS(DATOS_[AGRUP. VALOR. PTO.],$B15,DATOS_[Sexo],$B16,DATOS_[Check Periodo Ref.],"Dentro",DATOS_[Check Nº SC Norm],"Sí")</f>
        <v>0</v>
      </c>
      <c r="F16" s="35">
        <f>COUNTIFS(DATOS_[AGRUP. VALOR. PTO.],$B15,DATOS_[Sexo],$B16,DATOS_[Check Periodo Ref.],"Dentro",DATOS_[Check Nº SC Anualiz],"Sí")</f>
        <v>0</v>
      </c>
      <c r="G16" s="35">
        <f>COUNTIFS(DATOS_[AGRUP. VALOR. PTO.],$B15,DATOS_[Sexo],$B16,DATOS_[Check Periodo Ref.],"Dentro",DATOS_[Check Nº SC Norm y Anualiz],"Sí")</f>
        <v>0</v>
      </c>
      <c r="H16" s="35">
        <f>COUNTIFS(DATOS_[AGRUP. VALOR. PTO.],$B15,DATOS_[Sexo],$B16,DATOS_[Check Periodo Ref.],"Dentro",DATOS_[Check Equiparación],"Sí")</f>
        <v>0</v>
      </c>
      <c r="I16" s="110">
        <f t="array" ref="I16">IFERROR(
MEDIAN(IF(DATOS_[Sexo]=$B16,IF(DATOS_[[AGRUP. VALOR. PTO.]:[AGRUP. VALOR. PTO.]]=$B15,IF(DATOS_[Check Equiparado]="Sí",IF(DATOS_[Check Periodo Ref.]="Dentro",DATOS_[SALARIO BASE Eq],FALSE))))),
0)</f>
        <v>0</v>
      </c>
      <c r="J16" s="111">
        <f t="array" ref="J16">IFERROR(
(MEDIAN((IF(DATOS_[[Sexo]:[Sexo]]=$B16,IF(DATOS_[[AGRUP. VALOR. PTO.]:[AGRUP. VALOR. PTO.]]=$B15,IF(DATOS_[[Check Periodo Ref.]:[Check Periodo Ref.]]="Dentro",IF(DATOS_[[Check Equiparado]:[Check Equiparado]]="Sí",IF(DATOS!AE$5="Sí",(1/DATOS_[[% anualiz]:[% anualiz]]),1)*IF(DATOS!AE$4="Sí",1/DATOS_[[% normaliz]:[% normaliz]],1)*(DATOS_[Conc.Sal.01])))))))),
0)</f>
        <v>0</v>
      </c>
      <c r="K16" s="111">
        <f t="array" ref="K16">IFERROR(
(MEDIAN((IF(DATOS_[[Sexo]:[Sexo]]=$B16,IF(DATOS_[[AGRUP. VALOR. PTO.]:[AGRUP. VALOR. PTO.]]=$B15,IF(DATOS_[[Check Periodo Ref.]:[Check Periodo Ref.]]="Dentro",IF(DATOS_[[Check Equiparado]:[Check Equiparado]]="Sí",IF(DATOS!AF$5="Sí",(1/DATOS_[[% anualiz]:[% anualiz]]),1)*IF(DATOS!AF$4="Sí",1/DATOS_[[% normaliz]:[% normaliz]],1)*(DATOS_[Conc.Sal.02])))))))),
0)</f>
        <v>0</v>
      </c>
      <c r="L16" s="111">
        <f t="array" ref="L16">IFERROR(
(MEDIAN((IF(DATOS_[[Sexo]:[Sexo]]=$B16,IF(DATOS_[[AGRUP. VALOR. PTO.]:[AGRUP. VALOR. PTO.]]=$B15,IF(DATOS_[[Check Periodo Ref.]:[Check Periodo Ref.]]="Dentro",IF(DATOS_[[Check Equiparado]:[Check Equiparado]]="Sí",IF(DATOS!AG$5="Sí",(1/DATOS_[[% anualiz]:[% anualiz]]),1)*IF(DATOS!AG$4="Sí",1/DATOS_[[% normaliz]:[% normaliz]],1)*(DATOS_[Conc.Sal.03])))))))),
0)</f>
        <v>0</v>
      </c>
      <c r="M16" s="111">
        <f t="array" ref="M16">IFERROR(
(MEDIAN((IF(DATOS_[[Sexo]:[Sexo]]=$B16,IF(DATOS_[[AGRUP. VALOR. PTO.]:[AGRUP. VALOR. PTO.]]=$B15,IF(DATOS_[[Check Periodo Ref.]:[Check Periodo Ref.]]="Dentro",IF(DATOS_[[Check Equiparado]:[Check Equiparado]]="Sí",IF(DATOS!AH$5="Sí",(1/DATOS_[[% anualiz]:[% anualiz]]),1)*IF(DATOS!AH$4="Sí",1/DATOS_[[% normaliz]:[% normaliz]],1)*(DATOS_[Conc.Sal.04])))))))),
0)</f>
        <v>0</v>
      </c>
      <c r="N16" s="111">
        <f t="array" ref="N16">IFERROR(
(MEDIAN((IF(DATOS_[[Sexo]:[Sexo]]=$B16,IF(DATOS_[[AGRUP. VALOR. PTO.]:[AGRUP. VALOR. PTO.]]=$B15,IF(DATOS_[[Check Periodo Ref.]:[Check Periodo Ref.]]="Dentro",IF(DATOS_[[Check Equiparado]:[Check Equiparado]]="Sí",IF(DATOS!AI$5="Sí",(1/DATOS_[[% anualiz]:[% anualiz]]),1)*IF(DATOS!AI$4="Sí",1/DATOS_[[% normaliz]:[% normaliz]],1)*(DATOS_[Conc.Sal.05])))))))),
0)</f>
        <v>0</v>
      </c>
      <c r="O16" s="111">
        <f t="array" ref="O16">IFERROR(
(MEDIAN((IF(DATOS_[[Sexo]:[Sexo]]=$B16,IF(DATOS_[[AGRUP. VALOR. PTO.]:[AGRUP. VALOR. PTO.]]=$B15,IF(DATOS_[[Check Periodo Ref.]:[Check Periodo Ref.]]="Dentro",IF(DATOS_[[Check Equiparado]:[Check Equiparado]]="Sí",IF(DATOS!AJ$5="Sí",(1/DATOS_[[% anualiz]:[% anualiz]]),1)*IF(DATOS!AJ$4="Sí",1/DATOS_[[% normaliz]:[% normaliz]],1)*(DATOS_[Conc.Sal.06])))))))),
0)</f>
        <v>0</v>
      </c>
      <c r="P16" s="111">
        <f t="array" ref="P16">IFERROR(
(MEDIAN((IF(DATOS_[[Sexo]:[Sexo]]=$B16,IF(DATOS_[[AGRUP. VALOR. PTO.]:[AGRUP. VALOR. PTO.]]=$B15,IF(DATOS_[[Check Periodo Ref.]:[Check Periodo Ref.]]="Dentro",IF(DATOS_[[Check Equiparado]:[Check Equiparado]]="Sí",IF(DATOS!AK$5="Sí",(1/DATOS_[[% anualiz]:[% anualiz]]),1)*IF(DATOS!AK$4="Sí",1/DATOS_[[% normaliz]:[% normaliz]],1)*(DATOS_[Conc.Sal.07])))))))),
0)</f>
        <v>0</v>
      </c>
      <c r="Q16" s="111">
        <f t="array" ref="Q16">IFERROR(
(MEDIAN((IF(DATOS_[[Sexo]:[Sexo]]=$B16,IF(DATOS_[[AGRUP. VALOR. PTO.]:[AGRUP. VALOR. PTO.]]=$B15,IF(DATOS_[[Check Periodo Ref.]:[Check Periodo Ref.]]="Dentro",IF(DATOS_[[Check Equiparado]:[Check Equiparado]]="Sí",IF(DATOS!AL$5="Sí",(1/DATOS_[[% anualiz]:[% anualiz]]),1)*IF(DATOS!AL$4="Sí",1/DATOS_[[% normaliz]:[% normaliz]],1)*(DATOS_[Conc.Sal.08])))))))),
0)</f>
        <v>0</v>
      </c>
      <c r="R16" s="111">
        <f t="array" ref="R16">IFERROR(
(MEDIAN((IF(DATOS_[[Sexo]:[Sexo]]=$B16,IF(DATOS_[[AGRUP. VALOR. PTO.]:[AGRUP. VALOR. PTO.]]=$B15,IF(DATOS_[[Check Periodo Ref.]:[Check Periodo Ref.]]="Dentro",IF(DATOS_[[Check Equiparado]:[Check Equiparado]]="Sí",IF(DATOS!AM$5="Sí",(1/DATOS_[[% anualiz]:[% anualiz]]),1)*IF(DATOS!AM$4="Sí",1/DATOS_[[% normaliz]:[% normaliz]],1)*(DATOS_[Conc.Sal.09])))))))),
0)</f>
        <v>0</v>
      </c>
      <c r="S16" s="111">
        <f t="array" ref="S16">IFERROR(
(MEDIAN((IF(DATOS_[[Sexo]:[Sexo]]=$B16,IF(DATOS_[[AGRUP. VALOR. PTO.]:[AGRUP. VALOR. PTO.]]=$B15,IF(DATOS_[[Check Periodo Ref.]:[Check Periodo Ref.]]="Dentro",IF(DATOS_[[Check Equiparado]:[Check Equiparado]]="Sí",IF(DATOS!AN$5="Sí",(1/DATOS_[[% anualiz]:[% anualiz]]),1)*IF(DATOS!AN$4="Sí",1/DATOS_[[% normaliz]:[% normaliz]],1)*(DATOS_[Conc.Sal.10])))))))),
0)</f>
        <v>0</v>
      </c>
      <c r="T16" s="111">
        <f t="array" ref="T16">IFERROR(
(MEDIAN((IF(DATOS_[[Sexo]:[Sexo]]=$B16,IF(DATOS_[[AGRUP. VALOR. PTO.]:[AGRUP. VALOR. PTO.]]=$B15,IF(DATOS_[[Check Periodo Ref.]:[Check Periodo Ref.]]="Dentro",IF(DATOS_[[Check Equiparado]:[Check Equiparado]]="Sí",IF(DATOS!AO$5="Sí",(1/DATOS_[[% anualiz]:[% anualiz]]),1)*IF(DATOS!AO$4="Sí",1/DATOS_[[% normaliz]:[% normaliz]],1)*(DATOS_[Conc.Sal.11])))))))),
0)</f>
        <v>0</v>
      </c>
      <c r="U16" s="111">
        <f t="array" ref="U16">IFERROR(
(MEDIAN((IF(DATOS_[[Sexo]:[Sexo]]=$B16,IF(DATOS_[[AGRUP. VALOR. PTO.]:[AGRUP. VALOR. PTO.]]=$B15,IF(DATOS_[[Check Periodo Ref.]:[Check Periodo Ref.]]="Dentro",IF(DATOS_[[Check Equiparado]:[Check Equiparado]]="Sí",IF(DATOS!AP$5="Sí",(1/DATOS_[[% anualiz]:[% anualiz]]),1)*IF(DATOS!AP$4="Sí",1/DATOS_[[% normaliz]:[% normaliz]],1)*(DATOS_[Conc.Sal.12])))))))),
0)</f>
        <v>0</v>
      </c>
      <c r="V16" s="111">
        <f t="array" ref="V16">IFERROR(
(MEDIAN((IF(DATOS_[[Sexo]:[Sexo]]=$B16,IF(DATOS_[[AGRUP. VALOR. PTO.]:[AGRUP. VALOR. PTO.]]=$B15,IF(DATOS_[[Check Periodo Ref.]:[Check Periodo Ref.]]="Dentro",IF(DATOS_[[Check Equiparado]:[Check Equiparado]]="Sí",IF(DATOS!AQ$5="Sí",(1/DATOS_[[% anualiz]:[% anualiz]]),1)*IF(DATOS!AQ$4="Sí",1/DATOS_[[% normaliz]:[% normaliz]],1)*(DATOS_[Conc.Sal.13])))))))),
0)</f>
        <v>0</v>
      </c>
      <c r="W16" s="111">
        <f t="array" ref="W16">IFERROR(
(MEDIAN((IF(DATOS_[[Sexo]:[Sexo]]=$B16,IF(DATOS_[[AGRUP. VALOR. PTO.]:[AGRUP. VALOR. PTO.]]=$B15,IF(DATOS_[[Check Periodo Ref.]:[Check Periodo Ref.]]="Dentro",IF(DATOS_[[Check Equiparado]:[Check Equiparado]]="Sí",IF(DATOS!AR$5="Sí",(1/DATOS_[[% anualiz]:[% anualiz]]),1)*IF(DATOS!AR$4="Sí",1/DATOS_[[% normaliz]:[% normaliz]],1)*(DATOS_[Conc.Sal.14])))))))),
0)</f>
        <v>0</v>
      </c>
      <c r="X16" s="111">
        <f t="array" ref="X16">IFERROR(
(MEDIAN((IF(DATOS_[[Sexo]:[Sexo]]=$B16,IF(DATOS_[[AGRUP. VALOR. PTO.]:[AGRUP. VALOR. PTO.]]=$B15,IF(DATOS_[[Check Periodo Ref.]:[Check Periodo Ref.]]="Dentro",IF(DATOS_[[Check Equiparado]:[Check Equiparado]]="Sí",IF(DATOS!AS$5="Sí",(1/DATOS_[[% anualiz]:[% anualiz]]),1)*IF(DATOS!AS$4="Sí",1/DATOS_[[% normaliz]:[% normaliz]],1)*(DATOS_[Conc.Sal.15])))))))),
0)</f>
        <v>0</v>
      </c>
      <c r="Y16" s="111">
        <f t="array" ref="Y16">IFERROR(
(MEDIAN((IF(DATOS_[[Sexo]:[Sexo]]=$B16,IF(DATOS_[[AGRUP. VALOR. PTO.]:[AGRUP. VALOR. PTO.]]=$B15,IF(DATOS_[[Check Periodo Ref.]:[Check Periodo Ref.]]="Dentro",IF(DATOS_[[Check Equiparado]:[Check Equiparado]]="Sí",IF(DATOS!AT$5="Sí",(1/DATOS_[[% anualiz]:[% anualiz]]),1)*IF(DATOS!AT$4="Sí",1/DATOS_[[% normaliz]:[% normaliz]],1)*(DATOS_[Conc.Sal.16])))))))),
0)</f>
        <v>0</v>
      </c>
      <c r="Z16" s="111">
        <f t="array" ref="Z16">IFERROR(
(MEDIAN((IF(DATOS_[[Sexo]:[Sexo]]=$B16,IF(DATOS_[[AGRUP. VALOR. PTO.]:[AGRUP. VALOR. PTO.]]=$B15,IF(DATOS_[[Check Periodo Ref.]:[Check Periodo Ref.]]="Dentro",IF(DATOS_[[Check Equiparado]:[Check Equiparado]]="Sí",IF(DATOS!AU$5="Sí",(1/DATOS_[[% anualiz]:[% anualiz]]),1)*IF(DATOS!AU$4="Sí",1/DATOS_[[% normaliz]:[% normaliz]],1)*(DATOS_[Conc.Sal.17])))))))),
0)</f>
        <v>0</v>
      </c>
      <c r="AA16" s="111">
        <f t="array" ref="AA16">IFERROR(
(MEDIAN((IF(DATOS_[[Sexo]:[Sexo]]=$B16,IF(DATOS_[[AGRUP. VALOR. PTO.]:[AGRUP. VALOR. PTO.]]=$B15,IF(DATOS_[[Check Periodo Ref.]:[Check Periodo Ref.]]="Dentro",IF(DATOS_[[Check Equiparado]:[Check Equiparado]]="Sí",IF(DATOS!AV$5="Sí",(1/DATOS_[[% anualiz]:[% anualiz]]),1)*IF(DATOS!AV$4="Sí",1/DATOS_[[% normaliz]:[% normaliz]],1)*(DATOS_[Conc.Sal.18])))))))),
0)</f>
        <v>0</v>
      </c>
      <c r="AB16" s="111">
        <f t="array" ref="AB16">IFERROR(
(MEDIAN((IF(DATOS_[[Sexo]:[Sexo]]=$B16,IF(DATOS_[[AGRUP. VALOR. PTO.]:[AGRUP. VALOR. PTO.]]=$B15,IF(DATOS_[[Check Periodo Ref.]:[Check Periodo Ref.]]="Dentro",IF(DATOS_[[Check Equiparado]:[Check Equiparado]]="Sí",IF(DATOS!AW$5="Sí",(1/DATOS_[[% anualiz]:[% anualiz]]),1)*IF(DATOS!AW$4="Sí",1/DATOS_[[% normaliz]:[% normaliz]],1)*(DATOS_[Conc.Sal.19])))))))),
0)</f>
        <v>0</v>
      </c>
      <c r="AC16" s="111">
        <f t="array" ref="AC16">IFERROR(
(MEDIAN((IF(DATOS_[[Sexo]:[Sexo]]=$B16,IF(DATOS_[[AGRUP. VALOR. PTO.]:[AGRUP. VALOR. PTO.]]=$B15,IF(DATOS_[[Check Periodo Ref.]:[Check Periodo Ref.]]="Dentro",IF(DATOS_[[Check Equiparado]:[Check Equiparado]]="Sí",IF(DATOS!AX$5="Sí",(1/DATOS_[[% anualiz]:[% anualiz]]),1)*IF(DATOS!AX$4="Sí",1/DATOS_[[% normaliz]:[% normaliz]],1)*(DATOS_[Conc.Sal.20])))))))),
0)</f>
        <v>0</v>
      </c>
      <c r="AD16" s="111">
        <f t="array" ref="AD16">IFERROR(
(MEDIAN((IF(DATOS_[[Sexo]:[Sexo]]=$B16,IF(DATOS_[[AGRUP. VALOR. PTO.]:[AGRUP. VALOR. PTO.]]=$B15,IF(DATOS_[[Check Periodo Ref.]:[Check Periodo Ref.]]="Dentro",IF(DATOS_[[Check Equiparado]:[Check Equiparado]]="Sí",IF(DATOS!AY$5="Sí",(1/DATOS_[[% anualiz]:[% anualiz]]),1)*IF(DATOS!AY$4="Sí",1/DATOS_[[% normaliz]:[% normaliz]],1)*(DATOS_[Conc.Sal.21])))))))),
0)</f>
        <v>0</v>
      </c>
      <c r="AE16" s="111">
        <f t="array" ref="AE16">IFERROR(
(MEDIAN((IF(DATOS_[[Sexo]:[Sexo]]=$B16,IF(DATOS_[[AGRUP. VALOR. PTO.]:[AGRUP. VALOR. PTO.]]=$B15,IF(DATOS_[[Check Periodo Ref.]:[Check Periodo Ref.]]="Dentro",IF(DATOS_[[Check Equiparado]:[Check Equiparado]]="Sí",IF(DATOS!AZ$5="Sí",(1/DATOS_[[% anualiz]:[% anualiz]]),1)*IF(DATOS!AZ$4="Sí",1/DATOS_[[% normaliz]:[% normaliz]],1)*(DATOS_[Conc.Sal.22])))))))),
0)</f>
        <v>0</v>
      </c>
      <c r="AF16" s="111">
        <f t="array" ref="AF16">IFERROR(
(MEDIAN((IF(DATOS_[[Sexo]:[Sexo]]=$B16,IF(DATOS_[[AGRUP. VALOR. PTO.]:[AGRUP. VALOR. PTO.]]=$B15,IF(DATOS_[[Check Periodo Ref.]:[Check Periodo Ref.]]="Dentro",IF(DATOS_[[Check Equiparado]:[Check Equiparado]]="Sí",IF(DATOS!BA$5="Sí",(1/DATOS_[[% anualiz]:[% anualiz]]),1)*IF(DATOS!BA$4="Sí",1/DATOS_[[% normaliz]:[% normaliz]],1)*(DATOS_[Conc.Sal.23])))))))),
0)</f>
        <v>0</v>
      </c>
      <c r="AG16" s="111">
        <f t="array" ref="AG16">IFERROR(
(MEDIAN((IF(DATOS_[[Sexo]:[Sexo]]=$B16,IF(DATOS_[[AGRUP. VALOR. PTO.]:[AGRUP. VALOR. PTO.]]=$B15,IF(DATOS_[[Check Periodo Ref.]:[Check Periodo Ref.]]="Dentro",IF(DATOS_[[Check Equiparado]:[Check Equiparado]]="Sí",IF(DATOS!BB$5="Sí",(1/DATOS_[[% anualiz]:[% anualiz]]),1)*IF(DATOS!BB$4="Sí",1/DATOS_[[% normaliz]:[% normaliz]],1)*(DATOS_[Conc.Sal.24])))))))),
0)</f>
        <v>0</v>
      </c>
      <c r="AH16" s="111">
        <f t="array" ref="AH16">IFERROR(
(MEDIAN((IF(DATOS_[[Sexo]:[Sexo]]=$B16,IF(DATOS_[[AGRUP. VALOR. PTO.]:[AGRUP. VALOR. PTO.]]=$B15,IF(DATOS_[[Check Periodo Ref.]:[Check Periodo Ref.]]="Dentro",IF(DATOS_[[Check Equiparado]:[Check Equiparado]]="Sí",IF(DATOS!BC$5="Sí",(1/DATOS_[[% anualiz]:[% anualiz]]),1)*IF(DATOS!BC$4="Sí",1/DATOS_[[% normaliz]:[% normaliz]],1)*(DATOS_[Conc.Sal.25])))))))),
0)</f>
        <v>0</v>
      </c>
      <c r="AI16" s="111">
        <f t="array" ref="AI16">IFERROR(
(MEDIAN((IF(DATOS_[[Sexo]:[Sexo]]=$B16,IF(DATOS_[[AGRUP. VALOR. PTO.]:[AGRUP. VALOR. PTO.]]=$B15,IF(DATOS_[[Check Periodo Ref.]:[Check Periodo Ref.]]="Dentro",IF(DATOS_[[Check Equiparado]:[Check Equiparado]]="Sí",IF(DATOS!BD$5="Sí",(1/DATOS_[[% anualiz]:[% anualiz]]),1)*IF(DATOS!BD$4="Sí",1/DATOS_[[% normaliz]:[% normaliz]],1)*(DATOS_[Conc.Sal.26])))))))),
0)</f>
        <v>0</v>
      </c>
      <c r="AJ16" s="111">
        <f t="array" ref="AJ16">IFERROR(
(MEDIAN((IF(DATOS_[[Sexo]:[Sexo]]=$B16,IF(DATOS_[[AGRUP. VALOR. PTO.]:[AGRUP. VALOR. PTO.]]=$B15,IF(DATOS_[[Check Periodo Ref.]:[Check Periodo Ref.]]="Dentro",IF(DATOS_[[Check Equiparado]:[Check Equiparado]]="Sí",IF(DATOS!BE$5="Sí",(1/DATOS_[[% anualiz]:[% anualiz]]),1)*IF(DATOS!BE$4="Sí",1/DATOS_[[% normaliz]:[% normaliz]],1)*(DATOS_[Conc.Sal.27])))))))),
0)</f>
        <v>0</v>
      </c>
      <c r="AK16" s="111">
        <f t="array" ref="AK16">IFERROR(
(MEDIAN((IF(DATOS_[[Sexo]:[Sexo]]=$B16,IF(DATOS_[[AGRUP. VALOR. PTO.]:[AGRUP. VALOR. PTO.]]=$B15,IF(DATOS_[[Check Periodo Ref.]:[Check Periodo Ref.]]="Dentro",IF(DATOS_[[Check Equiparado]:[Check Equiparado]]="Sí",IF(DATOS!BF$5="Sí",(1/DATOS_[[% anualiz]:[% anualiz]]),1)*IF(DATOS!BF$4="Sí",1/DATOS_[[% normaliz]:[% normaliz]],1)*(DATOS_[Conc.Sal.28])))))))),
0)</f>
        <v>0</v>
      </c>
      <c r="AL16" s="111">
        <f t="array" ref="AL16">IFERROR(
(MEDIAN((IF(DATOS_[[Sexo]:[Sexo]]=$B16,IF(DATOS_[[AGRUP. VALOR. PTO.]:[AGRUP. VALOR. PTO.]]=$B15,IF(DATOS_[[Check Periodo Ref.]:[Check Periodo Ref.]]="Dentro",IF(DATOS_[[Check Equiparado]:[Check Equiparado]]="Sí",IF(DATOS!BG$5="Sí",(1/DATOS_[[% anualiz]:[% anualiz]]),1)*IF(DATOS!BG$4="Sí",1/DATOS_[[% normaliz]:[% normaliz]],1)*(DATOS_[Conc.Sal.29])))))))),
0)</f>
        <v>0</v>
      </c>
      <c r="AM16" s="111">
        <f t="array" ref="AM16">IFERROR(
(MEDIAN((IF(DATOS_[[Sexo]:[Sexo]]=$B16,IF(DATOS_[[AGRUP. VALOR. PTO.]:[AGRUP. VALOR. PTO.]]=$B15,IF(DATOS_[[Check Periodo Ref.]:[Check Periodo Ref.]]="Dentro",IF(DATOS_[[Check Equiparado]:[Check Equiparado]]="Sí",IF(DATOS!BH$5="Sí",(1/DATOS_[[% anualiz]:[% anualiz]]),1)*IF(DATOS!BH$4="Sí",1/DATOS_[[% normaliz]:[% normaliz]],1)*(DATOS_[Conc.Sal.30])))))))),
0)</f>
        <v>0</v>
      </c>
      <c r="AN16" s="112">
        <f t="array" ref="AN16">IFERROR(
MEDIAN(IF(DATOS_[Sexo]=$B16,IF(DATOS_[[AGRUP. VALOR. PTO.]:[AGRUP. VALOR. PTO.]]=$B15,IF(DATOS_[Check Equiparado]="Sí",IF(DATOS_[Check Periodo Ref.]="Dentro",DATOS_[Tot COMPL.SAL Eq],FALSE))))),
0)</f>
        <v>0</v>
      </c>
      <c r="AO16" s="113">
        <f t="array" ref="AO16">IFERROR(
MEDIAN(IF(DATOS_[Sexo]=$B16,IF(DATOS_[[AGRUP. VALOR. PTO.]:[AGRUP. VALOR. PTO.]]=$B15,IF(DATOS_[Check Equiparado]="Sí",IF(DATOS_[Check Periodo Ref.]="Dentro",DATOS_[TOTAL SALARIO Eq],FALSE))))),
0)</f>
        <v>0</v>
      </c>
      <c r="AP16" s="114">
        <f t="array" ref="AP16">IFERROR(
(MEDIAN((IF(DATOS_[[Sexo]:[Sexo]]=$B16,IF(DATOS_[[AGRUP. VALOR. PTO.]:[AGRUP. VALOR. PTO.]]=$B15,IF(DATOS_[[Check Periodo Ref.]:[Check Periodo Ref.]]="Dentro",IF(DATOS_[[Check Equiparado]:[Check Equiparado]]="Sí",IF(DATOS!BI$5="Sí",(1/DATOS_[[% anualiz]:[% anualiz]]),1)*IF(DATOS!BI$4="Sí",1/DATOS_[[% normaliz]:[% normaliz]],1)*(DATOS_[C.Extra.01])))))))),
0)</f>
        <v>0</v>
      </c>
      <c r="AQ16" s="114">
        <f t="array" ref="AQ16">IFERROR(
(MEDIAN((IF(DATOS_[[Sexo]:[Sexo]]=$B16,IF(DATOS_[[AGRUP. VALOR. PTO.]:[AGRUP. VALOR. PTO.]]=$B15,IF(DATOS_[[Check Periodo Ref.]:[Check Periodo Ref.]]="Dentro",IF(DATOS_[[Check Equiparado]:[Check Equiparado]]="Sí",IF(DATOS!BJ$5="Sí",(1/DATOS_[[% anualiz]:[% anualiz]]),1)*IF(DATOS!BJ$4="Sí",1/DATOS_[[% normaliz]:[% normaliz]],1)*(DATOS_[C.Extra.02])))))))),
0)</f>
        <v>0</v>
      </c>
      <c r="AR16" s="114">
        <f t="array" ref="AR16">IFERROR(
(MEDIAN((IF(DATOS_[[Sexo]:[Sexo]]=$B16,IF(DATOS_[[AGRUP. VALOR. PTO.]:[AGRUP. VALOR. PTO.]]=$B15,IF(DATOS_[[Check Periodo Ref.]:[Check Periodo Ref.]]="Dentro",IF(DATOS_[[Check Equiparado]:[Check Equiparado]]="Sí",IF(DATOS!BK$5="Sí",(1/DATOS_[[% anualiz]:[% anualiz]]),1)*IF(DATOS!BK$4="Sí",1/DATOS_[[% normaliz]:[% normaliz]],1)*(DATOS_[C.Extra.03])))))))),
0)</f>
        <v>0</v>
      </c>
      <c r="AS16" s="114">
        <f t="array" ref="AS16">IFERROR(
(MEDIAN((IF(DATOS_[[Sexo]:[Sexo]]=$B16,IF(DATOS_[[AGRUP. VALOR. PTO.]:[AGRUP. VALOR. PTO.]]=$B15,IF(DATOS_[[Check Periodo Ref.]:[Check Periodo Ref.]]="Dentro",IF(DATOS_[[Check Equiparado]:[Check Equiparado]]="Sí",IF(DATOS!BL$5="Sí",(1/DATOS_[[% anualiz]:[% anualiz]]),1)*IF(DATOS!BL$4="Sí",1/DATOS_[[% normaliz]:[% normaliz]],1)*(DATOS_[C.Extra.04])))))))),
0)</f>
        <v>0</v>
      </c>
      <c r="AT16" s="114">
        <f t="array" ref="AT16">IFERROR(
(MEDIAN((IF(DATOS_[[Sexo]:[Sexo]]=$B16,IF(DATOS_[[AGRUP. VALOR. PTO.]:[AGRUP. VALOR. PTO.]]=$B15,IF(DATOS_[[Check Periodo Ref.]:[Check Periodo Ref.]]="Dentro",IF(DATOS_[[Check Equiparado]:[Check Equiparado]]="Sí",IF(DATOS!BM$5="Sí",(1/DATOS_[[% anualiz]:[% anualiz]]),1)*IF(DATOS!BM$4="Sí",1/DATOS_[[% normaliz]:[% normaliz]],1)*(DATOS_[C.Extra.05])))))))),
0)</f>
        <v>0</v>
      </c>
      <c r="AU16" s="115">
        <f t="array" ref="AU16">IFERROR(
MEDIAN(IF(DATOS_[Sexo]=$B16,IF(DATOS_[[AGRUP. VALOR. PTO.]:[AGRUP. VALOR. PTO.]]=$B15,IF(DATOS_[Check Equiparado]="Sí",IF(DATOS_[Check Periodo Ref.]="Dentro",DATOS_[Tot Extrasalarial Eq],FALSE))))),
0)</f>
        <v>0</v>
      </c>
      <c r="AV16" s="116">
        <f t="array" ref="AV16">IFERROR(
MEDIAN(IF(DATOS_[Sexo]=$B16,IF(DATOS_[[AGRUP. VALOR. PTO.]:[AGRUP. VALOR. PTO.]]=$B15,IF(DATOS_[Check Equiparado]="Sí",IF(DATOS_[Check Periodo Ref.]="Dentro",DATOS_[TOTAL Retrib Eq],FALSE))))),
0)</f>
        <v>0</v>
      </c>
    </row>
    <row r="17" spans="1:48" x14ac:dyDescent="0.3">
      <c r="A17" s="42" t="str">
        <f>+A16</f>
        <v>[ocultar]</v>
      </c>
      <c r="B17" s="86" t="s">
        <v>163</v>
      </c>
      <c r="C17" s="33">
        <f t="array" ref="C17">SUM(IF($B17=DATOS_[Sexo],
IF($B15=DATOS_[AGRUP. VALOR. PTO.],
IF("Dentro"=DATOS_[Check Periodo Ref.],
1/(COUNTIFS(DATOS_[Sexo],$B17,DATOS_[AGRUP. VALOR. PTO.],$B15,DATOS_[Check Periodo Ref.],"Dentro",DATOS_[id],DATOS_[id]))))))</f>
        <v>0</v>
      </c>
      <c r="D17" s="35">
        <f>COUNTIFS(DATOS_[AGRUP. VALOR. PTO.],$B15,DATOS_[Sexo],$B17,DATOS_[Check Periodo Ref.],"Dentro")</f>
        <v>0</v>
      </c>
      <c r="E17" s="35">
        <f>COUNTIFS(DATOS_[AGRUP. VALOR. PTO.],$B15,DATOS_[Sexo],$B17,DATOS_[Check Periodo Ref.],"Dentro",DATOS_[Check Nº SC Norm],"Sí")</f>
        <v>0</v>
      </c>
      <c r="F17" s="35">
        <f>COUNTIFS(DATOS_[AGRUP. VALOR. PTO.],$B15,DATOS_[Sexo],$B17,DATOS_[Check Periodo Ref.],"Dentro",DATOS_[Check Nº SC Anualiz],"Sí")</f>
        <v>0</v>
      </c>
      <c r="G17" s="35">
        <f>COUNTIFS(DATOS_[AGRUP. VALOR. PTO.],$B15,DATOS_[Sexo],$B17,DATOS_[Check Periodo Ref.],"Dentro",DATOS_[Check Nº SC Norm y Anualiz],"Sí")</f>
        <v>0</v>
      </c>
      <c r="H17" s="35">
        <f>COUNTIFS(DATOS_[AGRUP. VALOR. PTO.],$B15,DATOS_[Sexo],$B17,DATOS_[Check Periodo Ref.],"Dentro",DATOS_[Check Equiparación],"Sí")</f>
        <v>0</v>
      </c>
      <c r="I17" s="110" cm="1">
        <f t="array" ref="I17">IFERROR(
MEDIAN(IF(DATOS_[Sexo]=$B17,IF(DATOS_[[AGRUP. VALOR. PTO.]:[AGRUP. VALOR. PTO.]]=$B15,IF(DATOS_[Check Equiparado]="Sí",IF(DATOS_[Check Periodo Ref.]="Dentro",DATOS_[SALARIO BASE Eq],FALSE))))),
0)</f>
        <v>0</v>
      </c>
      <c r="J17" s="111">
        <f t="array" ref="J17">IFERROR(
(MEDIAN((IF(DATOS_[[Sexo]:[Sexo]]=$B17,IF(DATOS_[[AGRUP. VALOR. PTO.]:[AGRUP. VALOR. PTO.]]=$B15,IF(DATOS_[[Check Periodo Ref.]:[Check Periodo Ref.]]="Dentro",IF(DATOS_[[Check Equiparado]:[Check Equiparado]]="Sí",IF(DATOS!AE$5="Sí",(1/DATOS_[[% anualiz]:[% anualiz]]),1)*IF(DATOS!AE$4="Sí",1/DATOS_[[% normaliz]:[% normaliz]],1)*(DATOS_[Conc.Sal.01])))))))),
0)</f>
        <v>0</v>
      </c>
      <c r="K17" s="111">
        <f t="array" ref="K17">IFERROR(
(MEDIAN((IF(DATOS_[[Sexo]:[Sexo]]=$B17,IF(DATOS_[[AGRUP. VALOR. PTO.]:[AGRUP. VALOR. PTO.]]=$B15,IF(DATOS_[[Check Periodo Ref.]:[Check Periodo Ref.]]="Dentro",IF(DATOS_[[Check Equiparado]:[Check Equiparado]]="Sí",IF(DATOS!AF$5="Sí",(1/DATOS_[[% anualiz]:[% anualiz]]),1)*IF(DATOS!AF$4="Sí",1/DATOS_[[% normaliz]:[% normaliz]],1)*(DATOS_[Conc.Sal.02])))))))),
0)</f>
        <v>0</v>
      </c>
      <c r="L17" s="111">
        <f t="array" ref="L17">IFERROR(
(MEDIAN((IF(DATOS_[[Sexo]:[Sexo]]=$B17,IF(DATOS_[[AGRUP. VALOR. PTO.]:[AGRUP. VALOR. PTO.]]=$B15,IF(DATOS_[[Check Periodo Ref.]:[Check Periodo Ref.]]="Dentro",IF(DATOS_[[Check Equiparado]:[Check Equiparado]]="Sí",IF(DATOS!AG$5="Sí",(1/DATOS_[[% anualiz]:[% anualiz]]),1)*IF(DATOS!AG$4="Sí",1/DATOS_[[% normaliz]:[% normaliz]],1)*(DATOS_[Conc.Sal.03])))))))),
0)</f>
        <v>0</v>
      </c>
      <c r="M17" s="111">
        <f t="array" ref="M17">IFERROR(
(MEDIAN((IF(DATOS_[[Sexo]:[Sexo]]=$B17,IF(DATOS_[[AGRUP. VALOR. PTO.]:[AGRUP. VALOR. PTO.]]=$B15,IF(DATOS_[[Check Periodo Ref.]:[Check Periodo Ref.]]="Dentro",IF(DATOS_[[Check Equiparado]:[Check Equiparado]]="Sí",IF(DATOS!AH$5="Sí",(1/DATOS_[[% anualiz]:[% anualiz]]),1)*IF(DATOS!AH$4="Sí",1/DATOS_[[% normaliz]:[% normaliz]],1)*(DATOS_[Conc.Sal.04])))))))),
0)</f>
        <v>0</v>
      </c>
      <c r="N17" s="111">
        <f t="array" ref="N17">IFERROR(
(MEDIAN((IF(DATOS_[[Sexo]:[Sexo]]=$B17,IF(DATOS_[[AGRUP. VALOR. PTO.]:[AGRUP. VALOR. PTO.]]=$B15,IF(DATOS_[[Check Periodo Ref.]:[Check Periodo Ref.]]="Dentro",IF(DATOS_[[Check Equiparado]:[Check Equiparado]]="Sí",IF(DATOS!AI$5="Sí",(1/DATOS_[[% anualiz]:[% anualiz]]),1)*IF(DATOS!AI$4="Sí",1/DATOS_[[% normaliz]:[% normaliz]],1)*(DATOS_[Conc.Sal.05])))))))),
0)</f>
        <v>0</v>
      </c>
      <c r="O17" s="111">
        <f t="array" ref="O17">IFERROR(
(MEDIAN((IF(DATOS_[[Sexo]:[Sexo]]=$B17,IF(DATOS_[[AGRUP. VALOR. PTO.]:[AGRUP. VALOR. PTO.]]=$B15,IF(DATOS_[[Check Periodo Ref.]:[Check Periodo Ref.]]="Dentro",IF(DATOS_[[Check Equiparado]:[Check Equiparado]]="Sí",IF(DATOS!AJ$5="Sí",(1/DATOS_[[% anualiz]:[% anualiz]]),1)*IF(DATOS!AJ$4="Sí",1/DATOS_[[% normaliz]:[% normaliz]],1)*(DATOS_[Conc.Sal.06])))))))),
0)</f>
        <v>0</v>
      </c>
      <c r="P17" s="111">
        <f t="array" ref="P17">IFERROR(
(MEDIAN((IF(DATOS_[[Sexo]:[Sexo]]=$B17,IF(DATOS_[[AGRUP. VALOR. PTO.]:[AGRUP. VALOR. PTO.]]=$B15,IF(DATOS_[[Check Periodo Ref.]:[Check Periodo Ref.]]="Dentro",IF(DATOS_[[Check Equiparado]:[Check Equiparado]]="Sí",IF(DATOS!AK$5="Sí",(1/DATOS_[[% anualiz]:[% anualiz]]),1)*IF(DATOS!AK$4="Sí",1/DATOS_[[% normaliz]:[% normaliz]],1)*(DATOS_[Conc.Sal.07])))))))),
0)</f>
        <v>0</v>
      </c>
      <c r="Q17" s="111">
        <f t="array" ref="Q17">IFERROR(
(MEDIAN((IF(DATOS_[[Sexo]:[Sexo]]=$B17,IF(DATOS_[[AGRUP. VALOR. PTO.]:[AGRUP. VALOR. PTO.]]=$B15,IF(DATOS_[[Check Periodo Ref.]:[Check Periodo Ref.]]="Dentro",IF(DATOS_[[Check Equiparado]:[Check Equiparado]]="Sí",IF(DATOS!AL$5="Sí",(1/DATOS_[[% anualiz]:[% anualiz]]),1)*IF(DATOS!AL$4="Sí",1/DATOS_[[% normaliz]:[% normaliz]],1)*(DATOS_[Conc.Sal.08])))))))),
0)</f>
        <v>0</v>
      </c>
      <c r="R17" s="111">
        <f t="array" ref="R17">IFERROR(
(MEDIAN((IF(DATOS_[[Sexo]:[Sexo]]=$B17,IF(DATOS_[[AGRUP. VALOR. PTO.]:[AGRUP. VALOR. PTO.]]=$B15,IF(DATOS_[[Check Periodo Ref.]:[Check Periodo Ref.]]="Dentro",IF(DATOS_[[Check Equiparado]:[Check Equiparado]]="Sí",IF(DATOS!AM$5="Sí",(1/DATOS_[[% anualiz]:[% anualiz]]),1)*IF(DATOS!AM$4="Sí",1/DATOS_[[% normaliz]:[% normaliz]],1)*(DATOS_[Conc.Sal.09])))))))),
0)</f>
        <v>0</v>
      </c>
      <c r="S17" s="111">
        <f t="array" ref="S17">IFERROR(
(MEDIAN((IF(DATOS_[[Sexo]:[Sexo]]=$B17,IF(DATOS_[[AGRUP. VALOR. PTO.]:[AGRUP. VALOR. PTO.]]=$B15,IF(DATOS_[[Check Periodo Ref.]:[Check Periodo Ref.]]="Dentro",IF(DATOS_[[Check Equiparado]:[Check Equiparado]]="Sí",IF(DATOS!AN$5="Sí",(1/DATOS_[[% anualiz]:[% anualiz]]),1)*IF(DATOS!AN$4="Sí",1/DATOS_[[% normaliz]:[% normaliz]],1)*(DATOS_[Conc.Sal.10])))))))),
0)</f>
        <v>0</v>
      </c>
      <c r="T17" s="111">
        <f t="array" ref="T17">IFERROR(
(MEDIAN((IF(DATOS_[[Sexo]:[Sexo]]=$B17,IF(DATOS_[[AGRUP. VALOR. PTO.]:[AGRUP. VALOR. PTO.]]=$B15,IF(DATOS_[[Check Periodo Ref.]:[Check Periodo Ref.]]="Dentro",IF(DATOS_[[Check Equiparado]:[Check Equiparado]]="Sí",IF(DATOS!AO$5="Sí",(1/DATOS_[[% anualiz]:[% anualiz]]),1)*IF(DATOS!AO$4="Sí",1/DATOS_[[% normaliz]:[% normaliz]],1)*(DATOS_[Conc.Sal.11])))))))),
0)</f>
        <v>0</v>
      </c>
      <c r="U17" s="111">
        <f t="array" ref="U17">IFERROR(
(MEDIAN((IF(DATOS_[[Sexo]:[Sexo]]=$B17,IF(DATOS_[[AGRUP. VALOR. PTO.]:[AGRUP. VALOR. PTO.]]=$B15,IF(DATOS_[[Check Periodo Ref.]:[Check Periodo Ref.]]="Dentro",IF(DATOS_[[Check Equiparado]:[Check Equiparado]]="Sí",IF(DATOS!AP$5="Sí",(1/DATOS_[[% anualiz]:[% anualiz]]),1)*IF(DATOS!AP$4="Sí",1/DATOS_[[% normaliz]:[% normaliz]],1)*(DATOS_[Conc.Sal.12])))))))),
0)</f>
        <v>0</v>
      </c>
      <c r="V17" s="111">
        <f t="array" ref="V17">IFERROR(
(MEDIAN((IF(DATOS_[[Sexo]:[Sexo]]=$B17,IF(DATOS_[[AGRUP. VALOR. PTO.]:[AGRUP. VALOR. PTO.]]=$B15,IF(DATOS_[[Check Periodo Ref.]:[Check Periodo Ref.]]="Dentro",IF(DATOS_[[Check Equiparado]:[Check Equiparado]]="Sí",IF(DATOS!AQ$5="Sí",(1/DATOS_[[% anualiz]:[% anualiz]]),1)*IF(DATOS!AQ$4="Sí",1/DATOS_[[% normaliz]:[% normaliz]],1)*(DATOS_[Conc.Sal.13])))))))),
0)</f>
        <v>0</v>
      </c>
      <c r="W17" s="111">
        <f t="array" ref="W17">IFERROR(
(MEDIAN((IF(DATOS_[[Sexo]:[Sexo]]=$B17,IF(DATOS_[[AGRUP. VALOR. PTO.]:[AGRUP. VALOR. PTO.]]=$B15,IF(DATOS_[[Check Periodo Ref.]:[Check Periodo Ref.]]="Dentro",IF(DATOS_[[Check Equiparado]:[Check Equiparado]]="Sí",IF(DATOS!AR$5="Sí",(1/DATOS_[[% anualiz]:[% anualiz]]),1)*IF(DATOS!AR$4="Sí",1/DATOS_[[% normaliz]:[% normaliz]],1)*(DATOS_[Conc.Sal.14])))))))),
0)</f>
        <v>0</v>
      </c>
      <c r="X17" s="111">
        <f t="array" ref="X17">IFERROR(
(MEDIAN((IF(DATOS_[[Sexo]:[Sexo]]=$B17,IF(DATOS_[[AGRUP. VALOR. PTO.]:[AGRUP. VALOR. PTO.]]=$B15,IF(DATOS_[[Check Periodo Ref.]:[Check Periodo Ref.]]="Dentro",IF(DATOS_[[Check Equiparado]:[Check Equiparado]]="Sí",IF(DATOS!AS$5="Sí",(1/DATOS_[[% anualiz]:[% anualiz]]),1)*IF(DATOS!AS$4="Sí",1/DATOS_[[% normaliz]:[% normaliz]],1)*(DATOS_[Conc.Sal.15])))))))),
0)</f>
        <v>0</v>
      </c>
      <c r="Y17" s="111">
        <f t="array" ref="Y17">IFERROR(
(MEDIAN((IF(DATOS_[[Sexo]:[Sexo]]=$B17,IF(DATOS_[[AGRUP. VALOR. PTO.]:[AGRUP. VALOR. PTO.]]=$B15,IF(DATOS_[[Check Periodo Ref.]:[Check Periodo Ref.]]="Dentro",IF(DATOS_[[Check Equiparado]:[Check Equiparado]]="Sí",IF(DATOS!AT$5="Sí",(1/DATOS_[[% anualiz]:[% anualiz]]),1)*IF(DATOS!AT$4="Sí",1/DATOS_[[% normaliz]:[% normaliz]],1)*(DATOS_[Conc.Sal.16])))))))),
0)</f>
        <v>0</v>
      </c>
      <c r="Z17" s="111">
        <f t="array" ref="Z17">IFERROR(
(MEDIAN((IF(DATOS_[[Sexo]:[Sexo]]=$B17,IF(DATOS_[[AGRUP. VALOR. PTO.]:[AGRUP. VALOR. PTO.]]=$B15,IF(DATOS_[[Check Periodo Ref.]:[Check Periodo Ref.]]="Dentro",IF(DATOS_[[Check Equiparado]:[Check Equiparado]]="Sí",IF(DATOS!AU$5="Sí",(1/DATOS_[[% anualiz]:[% anualiz]]),1)*IF(DATOS!AU$4="Sí",1/DATOS_[[% normaliz]:[% normaliz]],1)*(DATOS_[Conc.Sal.17])))))))),
0)</f>
        <v>0</v>
      </c>
      <c r="AA17" s="111">
        <f t="array" ref="AA17">IFERROR(
(MEDIAN((IF(DATOS_[[Sexo]:[Sexo]]=$B17,IF(DATOS_[[AGRUP. VALOR. PTO.]:[AGRUP. VALOR. PTO.]]=$B15,IF(DATOS_[[Check Periodo Ref.]:[Check Periodo Ref.]]="Dentro",IF(DATOS_[[Check Equiparado]:[Check Equiparado]]="Sí",IF(DATOS!AV$5="Sí",(1/DATOS_[[% anualiz]:[% anualiz]]),1)*IF(DATOS!AV$4="Sí",1/DATOS_[[% normaliz]:[% normaliz]],1)*(DATOS_[Conc.Sal.18])))))))),
0)</f>
        <v>0</v>
      </c>
      <c r="AB17" s="111">
        <f t="array" ref="AB17">IFERROR(
(MEDIAN((IF(DATOS_[[Sexo]:[Sexo]]=$B17,IF(DATOS_[[AGRUP. VALOR. PTO.]:[AGRUP. VALOR. PTO.]]=$B15,IF(DATOS_[[Check Periodo Ref.]:[Check Periodo Ref.]]="Dentro",IF(DATOS_[[Check Equiparado]:[Check Equiparado]]="Sí",IF(DATOS!AW$5="Sí",(1/DATOS_[[% anualiz]:[% anualiz]]),1)*IF(DATOS!AW$4="Sí",1/DATOS_[[% normaliz]:[% normaliz]],1)*(DATOS_[Conc.Sal.19])))))))),
0)</f>
        <v>0</v>
      </c>
      <c r="AC17" s="111">
        <f t="array" ref="AC17">IFERROR(
(MEDIAN((IF(DATOS_[[Sexo]:[Sexo]]=$B17,IF(DATOS_[[AGRUP. VALOR. PTO.]:[AGRUP. VALOR. PTO.]]=$B15,IF(DATOS_[[Check Periodo Ref.]:[Check Periodo Ref.]]="Dentro",IF(DATOS_[[Check Equiparado]:[Check Equiparado]]="Sí",IF(DATOS!AX$5="Sí",(1/DATOS_[[% anualiz]:[% anualiz]]),1)*IF(DATOS!AX$4="Sí",1/DATOS_[[% normaliz]:[% normaliz]],1)*(DATOS_[Conc.Sal.20])))))))),
0)</f>
        <v>0</v>
      </c>
      <c r="AD17" s="111">
        <f t="array" ref="AD17">IFERROR(
(MEDIAN((IF(DATOS_[[Sexo]:[Sexo]]=$B17,IF(DATOS_[[AGRUP. VALOR. PTO.]:[AGRUP. VALOR. PTO.]]=$B15,IF(DATOS_[[Check Periodo Ref.]:[Check Periodo Ref.]]="Dentro",IF(DATOS_[[Check Equiparado]:[Check Equiparado]]="Sí",IF(DATOS!AY$5="Sí",(1/DATOS_[[% anualiz]:[% anualiz]]),1)*IF(DATOS!AY$4="Sí",1/DATOS_[[% normaliz]:[% normaliz]],1)*(DATOS_[Conc.Sal.21])))))))),
0)</f>
        <v>0</v>
      </c>
      <c r="AE17" s="111">
        <f t="array" ref="AE17">IFERROR(
(MEDIAN((IF(DATOS_[[Sexo]:[Sexo]]=$B17,IF(DATOS_[[AGRUP. VALOR. PTO.]:[AGRUP. VALOR. PTO.]]=$B15,IF(DATOS_[[Check Periodo Ref.]:[Check Periodo Ref.]]="Dentro",IF(DATOS_[[Check Equiparado]:[Check Equiparado]]="Sí",IF(DATOS!AZ$5="Sí",(1/DATOS_[[% anualiz]:[% anualiz]]),1)*IF(DATOS!AZ$4="Sí",1/DATOS_[[% normaliz]:[% normaliz]],1)*(DATOS_[Conc.Sal.22])))))))),
0)</f>
        <v>0</v>
      </c>
      <c r="AF17" s="111">
        <f t="array" ref="AF17">IFERROR(
(MEDIAN((IF(DATOS_[[Sexo]:[Sexo]]=$B17,IF(DATOS_[[AGRUP. VALOR. PTO.]:[AGRUP. VALOR. PTO.]]=$B15,IF(DATOS_[[Check Periodo Ref.]:[Check Periodo Ref.]]="Dentro",IF(DATOS_[[Check Equiparado]:[Check Equiparado]]="Sí",IF(DATOS!BA$5="Sí",(1/DATOS_[[% anualiz]:[% anualiz]]),1)*IF(DATOS!BA$4="Sí",1/DATOS_[[% normaliz]:[% normaliz]],1)*(DATOS_[Conc.Sal.23])))))))),
0)</f>
        <v>0</v>
      </c>
      <c r="AG17" s="111">
        <f t="array" ref="AG17">IFERROR(
(MEDIAN((IF(DATOS_[[Sexo]:[Sexo]]=$B17,IF(DATOS_[[AGRUP. VALOR. PTO.]:[AGRUP. VALOR. PTO.]]=$B15,IF(DATOS_[[Check Periodo Ref.]:[Check Periodo Ref.]]="Dentro",IF(DATOS_[[Check Equiparado]:[Check Equiparado]]="Sí",IF(DATOS!BB$5="Sí",(1/DATOS_[[% anualiz]:[% anualiz]]),1)*IF(DATOS!BB$4="Sí",1/DATOS_[[% normaliz]:[% normaliz]],1)*(DATOS_[Conc.Sal.24])))))))),
0)</f>
        <v>0</v>
      </c>
      <c r="AH17" s="111">
        <f t="array" ref="AH17">IFERROR(
(MEDIAN((IF(DATOS_[[Sexo]:[Sexo]]=$B17,IF(DATOS_[[AGRUP. VALOR. PTO.]:[AGRUP. VALOR. PTO.]]=$B15,IF(DATOS_[[Check Periodo Ref.]:[Check Periodo Ref.]]="Dentro",IF(DATOS_[[Check Equiparado]:[Check Equiparado]]="Sí",IF(DATOS!BC$5="Sí",(1/DATOS_[[% anualiz]:[% anualiz]]),1)*IF(DATOS!BC$4="Sí",1/DATOS_[[% normaliz]:[% normaliz]],1)*(DATOS_[Conc.Sal.25])))))))),
0)</f>
        <v>0</v>
      </c>
      <c r="AI17" s="111">
        <f t="array" ref="AI17">IFERROR(
(MEDIAN((IF(DATOS_[[Sexo]:[Sexo]]=$B17,IF(DATOS_[[AGRUP. VALOR. PTO.]:[AGRUP. VALOR. PTO.]]=$B15,IF(DATOS_[[Check Periodo Ref.]:[Check Periodo Ref.]]="Dentro",IF(DATOS_[[Check Equiparado]:[Check Equiparado]]="Sí",IF(DATOS!BD$5="Sí",(1/DATOS_[[% anualiz]:[% anualiz]]),1)*IF(DATOS!BD$4="Sí",1/DATOS_[[% normaliz]:[% normaliz]],1)*(DATOS_[Conc.Sal.26])))))))),
0)</f>
        <v>0</v>
      </c>
      <c r="AJ17" s="111">
        <f t="array" ref="AJ17">IFERROR(
(MEDIAN((IF(DATOS_[[Sexo]:[Sexo]]=$B17,IF(DATOS_[[AGRUP. VALOR. PTO.]:[AGRUP. VALOR. PTO.]]=$B15,IF(DATOS_[[Check Periodo Ref.]:[Check Periodo Ref.]]="Dentro",IF(DATOS_[[Check Equiparado]:[Check Equiparado]]="Sí",IF(DATOS!BE$5="Sí",(1/DATOS_[[% anualiz]:[% anualiz]]),1)*IF(DATOS!BE$4="Sí",1/DATOS_[[% normaliz]:[% normaliz]],1)*(DATOS_[Conc.Sal.27])))))))),
0)</f>
        <v>0</v>
      </c>
      <c r="AK17" s="111">
        <f t="array" ref="AK17">IFERROR(
(MEDIAN((IF(DATOS_[[Sexo]:[Sexo]]=$B17,IF(DATOS_[[AGRUP. VALOR. PTO.]:[AGRUP. VALOR. PTO.]]=$B15,IF(DATOS_[[Check Periodo Ref.]:[Check Periodo Ref.]]="Dentro",IF(DATOS_[[Check Equiparado]:[Check Equiparado]]="Sí",IF(DATOS!BF$5="Sí",(1/DATOS_[[% anualiz]:[% anualiz]]),1)*IF(DATOS!BF$4="Sí",1/DATOS_[[% normaliz]:[% normaliz]],1)*(DATOS_[Conc.Sal.28])))))))),
0)</f>
        <v>0</v>
      </c>
      <c r="AL17" s="111">
        <f t="array" ref="AL17">IFERROR(
(MEDIAN((IF(DATOS_[[Sexo]:[Sexo]]=$B17,IF(DATOS_[[AGRUP. VALOR. PTO.]:[AGRUP. VALOR. PTO.]]=$B15,IF(DATOS_[[Check Periodo Ref.]:[Check Periodo Ref.]]="Dentro",IF(DATOS_[[Check Equiparado]:[Check Equiparado]]="Sí",IF(DATOS!BG$5="Sí",(1/DATOS_[[% anualiz]:[% anualiz]]),1)*IF(DATOS!BG$4="Sí",1/DATOS_[[% normaliz]:[% normaliz]],1)*(DATOS_[Conc.Sal.29])))))))),
0)</f>
        <v>0</v>
      </c>
      <c r="AM17" s="111">
        <f t="array" ref="AM17">IFERROR(
(MEDIAN((IF(DATOS_[[Sexo]:[Sexo]]=$B17,IF(DATOS_[[AGRUP. VALOR. PTO.]:[AGRUP. VALOR. PTO.]]=$B15,IF(DATOS_[[Check Periodo Ref.]:[Check Periodo Ref.]]="Dentro",IF(DATOS_[[Check Equiparado]:[Check Equiparado]]="Sí",IF(DATOS!BH$5="Sí",(1/DATOS_[[% anualiz]:[% anualiz]]),1)*IF(DATOS!BH$4="Sí",1/DATOS_[[% normaliz]:[% normaliz]],1)*(DATOS_[Conc.Sal.30])))))))),
0)</f>
        <v>0</v>
      </c>
      <c r="AN17" s="112">
        <f t="array" ref="AN17">IFERROR(
MEDIAN(IF(DATOS_[Sexo]=$B17,IF(DATOS_[[AGRUP. VALOR. PTO.]:[AGRUP. VALOR. PTO.]]=$B15,IF(DATOS_[Check Equiparado]="Sí",IF(DATOS_[Check Periodo Ref.]="Dentro",DATOS_[Tot COMPL.SAL Eq],FALSE))))),
0)</f>
        <v>0</v>
      </c>
      <c r="AO17" s="113">
        <f t="array" ref="AO17">IFERROR(
MEDIAN(IF(DATOS_[Sexo]=$B17,IF(DATOS_[[AGRUP. VALOR. PTO.]:[AGRUP. VALOR. PTO.]]=$B15,IF(DATOS_[Check Equiparado]="Sí",IF(DATOS_[Check Periodo Ref.]="Dentro",DATOS_[TOTAL SALARIO Eq],FALSE))))),
0)</f>
        <v>0</v>
      </c>
      <c r="AP17" s="114">
        <f t="array" ref="AP17">IFERROR(
(MEDIAN((IF(DATOS_[[Sexo]:[Sexo]]=$B17,IF(DATOS_[[AGRUP. VALOR. PTO.]:[AGRUP. VALOR. PTO.]]=$B15,IF(DATOS_[[Check Periodo Ref.]:[Check Periodo Ref.]]="Dentro",IF(DATOS_[[Check Equiparado]:[Check Equiparado]]="Sí",IF(DATOS!BI$5="Sí",(1/DATOS_[[% anualiz]:[% anualiz]]),1)*IF(DATOS!BI$4="Sí",1/DATOS_[[% normaliz]:[% normaliz]],1)*(DATOS_[C.Extra.01])))))))),
0)</f>
        <v>0</v>
      </c>
      <c r="AQ17" s="114">
        <f t="array" ref="AQ17">IFERROR(
(MEDIAN((IF(DATOS_[[Sexo]:[Sexo]]=$B17,IF(DATOS_[[AGRUP. VALOR. PTO.]:[AGRUP. VALOR. PTO.]]=$B15,IF(DATOS_[[Check Periodo Ref.]:[Check Periodo Ref.]]="Dentro",IF(DATOS_[[Check Equiparado]:[Check Equiparado]]="Sí",IF(DATOS!BJ$5="Sí",(1/DATOS_[[% anualiz]:[% anualiz]]),1)*IF(DATOS!BJ$4="Sí",1/DATOS_[[% normaliz]:[% normaliz]],1)*(DATOS_[C.Extra.02])))))))),
0)</f>
        <v>0</v>
      </c>
      <c r="AR17" s="114">
        <f t="array" ref="AR17">IFERROR(
(MEDIAN((IF(DATOS_[[Sexo]:[Sexo]]=$B17,IF(DATOS_[[AGRUP. VALOR. PTO.]:[AGRUP. VALOR. PTO.]]=$B15,IF(DATOS_[[Check Periodo Ref.]:[Check Periodo Ref.]]="Dentro",IF(DATOS_[[Check Equiparado]:[Check Equiparado]]="Sí",IF(DATOS!BK$5="Sí",(1/DATOS_[[% anualiz]:[% anualiz]]),1)*IF(DATOS!BK$4="Sí",1/DATOS_[[% normaliz]:[% normaliz]],1)*(DATOS_[C.Extra.03])))))))),
0)</f>
        <v>0</v>
      </c>
      <c r="AS17" s="114">
        <f t="array" ref="AS17">IFERROR(
(MEDIAN((IF(DATOS_[[Sexo]:[Sexo]]=$B17,IF(DATOS_[[AGRUP. VALOR. PTO.]:[AGRUP. VALOR. PTO.]]=$B15,IF(DATOS_[[Check Periodo Ref.]:[Check Periodo Ref.]]="Dentro",IF(DATOS_[[Check Equiparado]:[Check Equiparado]]="Sí",IF(DATOS!BL$5="Sí",(1/DATOS_[[% anualiz]:[% anualiz]]),1)*IF(DATOS!BL$4="Sí",1/DATOS_[[% normaliz]:[% normaliz]],1)*(DATOS_[C.Extra.04])))))))),
0)</f>
        <v>0</v>
      </c>
      <c r="AT17" s="114">
        <f t="array" ref="AT17">IFERROR(
(MEDIAN((IF(DATOS_[[Sexo]:[Sexo]]=$B17,IF(DATOS_[[AGRUP. VALOR. PTO.]:[AGRUP. VALOR. PTO.]]=$B15,IF(DATOS_[[Check Periodo Ref.]:[Check Periodo Ref.]]="Dentro",IF(DATOS_[[Check Equiparado]:[Check Equiparado]]="Sí",IF(DATOS!BM$5="Sí",(1/DATOS_[[% anualiz]:[% anualiz]]),1)*IF(DATOS!BM$4="Sí",1/DATOS_[[% normaliz]:[% normaliz]],1)*(DATOS_[C.Extra.05])))))))),
0)</f>
        <v>0</v>
      </c>
      <c r="AU17" s="115">
        <f t="array" ref="AU17">IFERROR(
MEDIAN(IF(DATOS_[Sexo]=$B17,IF(DATOS_[[AGRUP. VALOR. PTO.]:[AGRUP. VALOR. PTO.]]=$B15,IF(DATOS_[Check Equiparado]="Sí",IF(DATOS_[Check Periodo Ref.]="Dentro",DATOS_[Tot Extrasalarial Eq],FALSE))))),
0)</f>
        <v>0</v>
      </c>
      <c r="AV17" s="116">
        <f t="array" ref="AV17">IFERROR(
MEDIAN(IF(DATOS_[Sexo]=$B17,IF(DATOS_[[AGRUP. VALOR. PTO.]:[AGRUP. VALOR. PTO.]]=$B15,IF(DATOS_[Check Equiparado]="Sí",IF(DATOS_[Check Periodo Ref.]="Dentro",DATOS_[TOTAL Retrib Eq],FALSE))))),
0)</f>
        <v>0</v>
      </c>
    </row>
    <row r="18" spans="1:48" ht="17.25" thickBot="1" x14ac:dyDescent="0.35">
      <c r="A18" s="42" t="str">
        <f t="shared" ref="A18" si="7">+A19</f>
        <v>[ocultar]</v>
      </c>
      <c r="B18" s="90" t="s">
        <v>304</v>
      </c>
      <c r="C18" s="109"/>
      <c r="D18" s="41"/>
      <c r="E18" s="41"/>
      <c r="F18" s="41"/>
      <c r="G18" s="41"/>
      <c r="H18" s="41"/>
      <c r="I18" s="119" t="str">
        <f t="shared" ref="I18:AV18" si="8">IFERROR((I19-I20)/I19,"")</f>
        <v/>
      </c>
      <c r="J18" s="123" t="str">
        <f t="shared" si="8"/>
        <v/>
      </c>
      <c r="K18" s="123" t="str">
        <f t="shared" si="8"/>
        <v/>
      </c>
      <c r="L18" s="123" t="str">
        <f t="shared" si="8"/>
        <v/>
      </c>
      <c r="M18" s="123" t="str">
        <f t="shared" si="8"/>
        <v/>
      </c>
      <c r="N18" s="123" t="str">
        <f t="shared" si="8"/>
        <v/>
      </c>
      <c r="O18" s="123" t="str">
        <f t="shared" si="8"/>
        <v/>
      </c>
      <c r="P18" s="123" t="str">
        <f t="shared" si="8"/>
        <v/>
      </c>
      <c r="Q18" s="123" t="str">
        <f t="shared" si="8"/>
        <v/>
      </c>
      <c r="R18" s="123" t="str">
        <f t="shared" si="8"/>
        <v/>
      </c>
      <c r="S18" s="123" t="str">
        <f t="shared" si="8"/>
        <v/>
      </c>
      <c r="T18" s="123" t="str">
        <f t="shared" si="8"/>
        <v/>
      </c>
      <c r="U18" s="123" t="str">
        <f t="shared" si="8"/>
        <v/>
      </c>
      <c r="V18" s="123" t="str">
        <f t="shared" si="8"/>
        <v/>
      </c>
      <c r="W18" s="123" t="str">
        <f t="shared" si="8"/>
        <v/>
      </c>
      <c r="X18" s="123" t="str">
        <f t="shared" si="8"/>
        <v/>
      </c>
      <c r="Y18" s="123"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2" t="str">
        <f t="shared" si="8"/>
        <v/>
      </c>
      <c r="AK18" s="122" t="str">
        <f t="shared" si="8"/>
        <v/>
      </c>
      <c r="AL18" s="122" t="str">
        <f t="shared" si="8"/>
        <v/>
      </c>
      <c r="AM18" s="122" t="str">
        <f t="shared" si="8"/>
        <v/>
      </c>
      <c r="AN18" s="124" t="str">
        <f t="shared" si="8"/>
        <v/>
      </c>
      <c r="AO18" s="128" t="str">
        <f t="shared" si="8"/>
        <v/>
      </c>
      <c r="AP18" s="125" t="str">
        <f t="shared" si="8"/>
        <v/>
      </c>
      <c r="AQ18" s="125" t="str">
        <f t="shared" si="8"/>
        <v/>
      </c>
      <c r="AR18" s="125" t="str">
        <f t="shared" si="8"/>
        <v/>
      </c>
      <c r="AS18" s="125" t="str">
        <f t="shared" si="8"/>
        <v/>
      </c>
      <c r="AT18" s="125" t="str">
        <f t="shared" si="8"/>
        <v/>
      </c>
      <c r="AU18" s="126" t="str">
        <f t="shared" si="8"/>
        <v/>
      </c>
      <c r="AV18" s="127" t="str">
        <f t="shared" si="8"/>
        <v/>
      </c>
    </row>
    <row r="19" spans="1:48" x14ac:dyDescent="0.3">
      <c r="A19" s="42" t="str">
        <f t="shared" ref="A19" si="9">+IF(C19+C20=0,"[ocultar]","")</f>
        <v>[ocultar]</v>
      </c>
      <c r="B19" s="86" t="s">
        <v>162</v>
      </c>
      <c r="C19" s="33">
        <f t="array" ref="C19">SUM(IF($B19=DATOS_[Sexo],
IF($B18=DATOS_[AGRUP. VALOR. PTO.],
IF("Dentro"=DATOS_[Check Periodo Ref.],
1/(COUNTIFS(DATOS_[Sexo],$B19,DATOS_[AGRUP. VALOR. PTO.],$B18,DATOS_[Check Periodo Ref.],"Dentro",DATOS_[id],DATOS_[id]))))))</f>
        <v>0</v>
      </c>
      <c r="D19" s="35">
        <f>COUNTIFS(DATOS_[AGRUP. VALOR. PTO.],$B18,DATOS_[Sexo],$B19,DATOS_[Check Periodo Ref.],"Dentro")</f>
        <v>0</v>
      </c>
      <c r="E19" s="35">
        <f>COUNTIFS(DATOS_[AGRUP. VALOR. PTO.],$B18,DATOS_[Sexo],$B19,DATOS_[Check Periodo Ref.],"Dentro",DATOS_[Check Nº SC Norm],"Sí")</f>
        <v>0</v>
      </c>
      <c r="F19" s="35">
        <f>COUNTIFS(DATOS_[AGRUP. VALOR. PTO.],$B18,DATOS_[Sexo],$B19,DATOS_[Check Periodo Ref.],"Dentro",DATOS_[Check Nº SC Anualiz],"Sí")</f>
        <v>0</v>
      </c>
      <c r="G19" s="35">
        <f>COUNTIFS(DATOS_[AGRUP. VALOR. PTO.],$B18,DATOS_[Sexo],$B19,DATOS_[Check Periodo Ref.],"Dentro",DATOS_[Check Nº SC Norm y Anualiz],"Sí")</f>
        <v>0</v>
      </c>
      <c r="H19" s="35">
        <f>COUNTIFS(DATOS_[AGRUP. VALOR. PTO.],$B18,DATOS_[Sexo],$B19,DATOS_[Check Periodo Ref.],"Dentro",DATOS_[Check Equiparación],"Sí")</f>
        <v>0</v>
      </c>
      <c r="I19" s="110">
        <f t="array" ref="I19">IFERROR(
MEDIAN(IF(DATOS_[Sexo]=$B19,IF(DATOS_[[AGRUP. VALOR. PTO.]:[AGRUP. VALOR. PTO.]]=$B18,IF(DATOS_[Check Equiparado]="Sí",IF(DATOS_[Check Periodo Ref.]="Dentro",DATOS_[SALARIO BASE Eq],FALSE))))),
0)</f>
        <v>0</v>
      </c>
      <c r="J19" s="111">
        <f t="array" ref="J19">IFERROR(
(MEDIAN((IF(DATOS_[[Sexo]:[Sexo]]=$B19,IF(DATOS_[[AGRUP. VALOR. PTO.]:[AGRUP. VALOR. PTO.]]=$B18,IF(DATOS_[[Check Periodo Ref.]:[Check Periodo Ref.]]="Dentro",IF(DATOS_[[Check Equiparado]:[Check Equiparado]]="Sí",IF(DATOS!AE$5="Sí",(1/DATOS_[[% anualiz]:[% anualiz]]),1)*IF(DATOS!AE$4="Sí",1/DATOS_[[% normaliz]:[% normaliz]],1)*(DATOS_[Conc.Sal.01])))))))),
0)</f>
        <v>0</v>
      </c>
      <c r="K19" s="111">
        <f t="array" ref="K19">IFERROR(
(MEDIAN((IF(DATOS_[[Sexo]:[Sexo]]=$B19,IF(DATOS_[[AGRUP. VALOR. PTO.]:[AGRUP. VALOR. PTO.]]=$B18,IF(DATOS_[[Check Periodo Ref.]:[Check Periodo Ref.]]="Dentro",IF(DATOS_[[Check Equiparado]:[Check Equiparado]]="Sí",IF(DATOS!AF$5="Sí",(1/DATOS_[[% anualiz]:[% anualiz]]),1)*IF(DATOS!AF$4="Sí",1/DATOS_[[% normaliz]:[% normaliz]],1)*(DATOS_[Conc.Sal.02])))))))),
0)</f>
        <v>0</v>
      </c>
      <c r="L19" s="111">
        <f t="array" ref="L19">IFERROR(
(MEDIAN((IF(DATOS_[[Sexo]:[Sexo]]=$B19,IF(DATOS_[[AGRUP. VALOR. PTO.]:[AGRUP. VALOR. PTO.]]=$B18,IF(DATOS_[[Check Periodo Ref.]:[Check Periodo Ref.]]="Dentro",IF(DATOS_[[Check Equiparado]:[Check Equiparado]]="Sí",IF(DATOS!AG$5="Sí",(1/DATOS_[[% anualiz]:[% anualiz]]),1)*IF(DATOS!AG$4="Sí",1/DATOS_[[% normaliz]:[% normaliz]],1)*(DATOS_[Conc.Sal.03])))))))),
0)</f>
        <v>0</v>
      </c>
      <c r="M19" s="111">
        <f t="array" ref="M19">IFERROR(
(MEDIAN((IF(DATOS_[[Sexo]:[Sexo]]=$B19,IF(DATOS_[[AGRUP. VALOR. PTO.]:[AGRUP. VALOR. PTO.]]=$B18,IF(DATOS_[[Check Periodo Ref.]:[Check Periodo Ref.]]="Dentro",IF(DATOS_[[Check Equiparado]:[Check Equiparado]]="Sí",IF(DATOS!AH$5="Sí",(1/DATOS_[[% anualiz]:[% anualiz]]),1)*IF(DATOS!AH$4="Sí",1/DATOS_[[% normaliz]:[% normaliz]],1)*(DATOS_[Conc.Sal.04])))))))),
0)</f>
        <v>0</v>
      </c>
      <c r="N19" s="111">
        <f t="array" ref="N19">IFERROR(
(MEDIAN((IF(DATOS_[[Sexo]:[Sexo]]=$B19,IF(DATOS_[[AGRUP. VALOR. PTO.]:[AGRUP. VALOR. PTO.]]=$B18,IF(DATOS_[[Check Periodo Ref.]:[Check Periodo Ref.]]="Dentro",IF(DATOS_[[Check Equiparado]:[Check Equiparado]]="Sí",IF(DATOS!AI$5="Sí",(1/DATOS_[[% anualiz]:[% anualiz]]),1)*IF(DATOS!AI$4="Sí",1/DATOS_[[% normaliz]:[% normaliz]],1)*(DATOS_[Conc.Sal.05])))))))),
0)</f>
        <v>0</v>
      </c>
      <c r="O19" s="111">
        <f t="array" ref="O19">IFERROR(
(MEDIAN((IF(DATOS_[[Sexo]:[Sexo]]=$B19,IF(DATOS_[[AGRUP. VALOR. PTO.]:[AGRUP. VALOR. PTO.]]=$B18,IF(DATOS_[[Check Periodo Ref.]:[Check Periodo Ref.]]="Dentro",IF(DATOS_[[Check Equiparado]:[Check Equiparado]]="Sí",IF(DATOS!AJ$5="Sí",(1/DATOS_[[% anualiz]:[% anualiz]]),1)*IF(DATOS!AJ$4="Sí",1/DATOS_[[% normaliz]:[% normaliz]],1)*(DATOS_[Conc.Sal.06])))))))),
0)</f>
        <v>0</v>
      </c>
      <c r="P19" s="111">
        <f t="array" ref="P19">IFERROR(
(MEDIAN((IF(DATOS_[[Sexo]:[Sexo]]=$B19,IF(DATOS_[[AGRUP. VALOR. PTO.]:[AGRUP. VALOR. PTO.]]=$B18,IF(DATOS_[[Check Periodo Ref.]:[Check Periodo Ref.]]="Dentro",IF(DATOS_[[Check Equiparado]:[Check Equiparado]]="Sí",IF(DATOS!AK$5="Sí",(1/DATOS_[[% anualiz]:[% anualiz]]),1)*IF(DATOS!AK$4="Sí",1/DATOS_[[% normaliz]:[% normaliz]],1)*(DATOS_[Conc.Sal.07])))))))),
0)</f>
        <v>0</v>
      </c>
      <c r="Q19" s="111">
        <f t="array" ref="Q19">IFERROR(
(MEDIAN((IF(DATOS_[[Sexo]:[Sexo]]=$B19,IF(DATOS_[[AGRUP. VALOR. PTO.]:[AGRUP. VALOR. PTO.]]=$B18,IF(DATOS_[[Check Periodo Ref.]:[Check Periodo Ref.]]="Dentro",IF(DATOS_[[Check Equiparado]:[Check Equiparado]]="Sí",IF(DATOS!AL$5="Sí",(1/DATOS_[[% anualiz]:[% anualiz]]),1)*IF(DATOS!AL$4="Sí",1/DATOS_[[% normaliz]:[% normaliz]],1)*(DATOS_[Conc.Sal.08])))))))),
0)</f>
        <v>0</v>
      </c>
      <c r="R19" s="111">
        <f t="array" ref="R19">IFERROR(
(MEDIAN((IF(DATOS_[[Sexo]:[Sexo]]=$B19,IF(DATOS_[[AGRUP. VALOR. PTO.]:[AGRUP. VALOR. PTO.]]=$B18,IF(DATOS_[[Check Periodo Ref.]:[Check Periodo Ref.]]="Dentro",IF(DATOS_[[Check Equiparado]:[Check Equiparado]]="Sí",IF(DATOS!AM$5="Sí",(1/DATOS_[[% anualiz]:[% anualiz]]),1)*IF(DATOS!AM$4="Sí",1/DATOS_[[% normaliz]:[% normaliz]],1)*(DATOS_[Conc.Sal.09])))))))),
0)</f>
        <v>0</v>
      </c>
      <c r="S19" s="111">
        <f t="array" ref="S19">IFERROR(
(MEDIAN((IF(DATOS_[[Sexo]:[Sexo]]=$B19,IF(DATOS_[[AGRUP. VALOR. PTO.]:[AGRUP. VALOR. PTO.]]=$B18,IF(DATOS_[[Check Periodo Ref.]:[Check Periodo Ref.]]="Dentro",IF(DATOS_[[Check Equiparado]:[Check Equiparado]]="Sí",IF(DATOS!AN$5="Sí",(1/DATOS_[[% anualiz]:[% anualiz]]),1)*IF(DATOS!AN$4="Sí",1/DATOS_[[% normaliz]:[% normaliz]],1)*(DATOS_[Conc.Sal.10])))))))),
0)</f>
        <v>0</v>
      </c>
      <c r="T19" s="111">
        <f t="array" ref="T19">IFERROR(
(MEDIAN((IF(DATOS_[[Sexo]:[Sexo]]=$B19,IF(DATOS_[[AGRUP. VALOR. PTO.]:[AGRUP. VALOR. PTO.]]=$B18,IF(DATOS_[[Check Periodo Ref.]:[Check Periodo Ref.]]="Dentro",IF(DATOS_[[Check Equiparado]:[Check Equiparado]]="Sí",IF(DATOS!AO$5="Sí",(1/DATOS_[[% anualiz]:[% anualiz]]),1)*IF(DATOS!AO$4="Sí",1/DATOS_[[% normaliz]:[% normaliz]],1)*(DATOS_[Conc.Sal.11])))))))),
0)</f>
        <v>0</v>
      </c>
      <c r="U19" s="111">
        <f t="array" ref="U19">IFERROR(
(MEDIAN((IF(DATOS_[[Sexo]:[Sexo]]=$B19,IF(DATOS_[[AGRUP. VALOR. PTO.]:[AGRUP. VALOR. PTO.]]=$B18,IF(DATOS_[[Check Periodo Ref.]:[Check Periodo Ref.]]="Dentro",IF(DATOS_[[Check Equiparado]:[Check Equiparado]]="Sí",IF(DATOS!AP$5="Sí",(1/DATOS_[[% anualiz]:[% anualiz]]),1)*IF(DATOS!AP$4="Sí",1/DATOS_[[% normaliz]:[% normaliz]],1)*(DATOS_[Conc.Sal.12])))))))),
0)</f>
        <v>0</v>
      </c>
      <c r="V19" s="111">
        <f t="array" ref="V19">IFERROR(
(MEDIAN((IF(DATOS_[[Sexo]:[Sexo]]=$B19,IF(DATOS_[[AGRUP. VALOR. PTO.]:[AGRUP. VALOR. PTO.]]=$B18,IF(DATOS_[[Check Periodo Ref.]:[Check Periodo Ref.]]="Dentro",IF(DATOS_[[Check Equiparado]:[Check Equiparado]]="Sí",IF(DATOS!AQ$5="Sí",(1/DATOS_[[% anualiz]:[% anualiz]]),1)*IF(DATOS!AQ$4="Sí",1/DATOS_[[% normaliz]:[% normaliz]],1)*(DATOS_[Conc.Sal.13])))))))),
0)</f>
        <v>0</v>
      </c>
      <c r="W19" s="111">
        <f t="array" ref="W19">IFERROR(
(MEDIAN((IF(DATOS_[[Sexo]:[Sexo]]=$B19,IF(DATOS_[[AGRUP. VALOR. PTO.]:[AGRUP. VALOR. PTO.]]=$B18,IF(DATOS_[[Check Periodo Ref.]:[Check Periodo Ref.]]="Dentro",IF(DATOS_[[Check Equiparado]:[Check Equiparado]]="Sí",IF(DATOS!AR$5="Sí",(1/DATOS_[[% anualiz]:[% anualiz]]),1)*IF(DATOS!AR$4="Sí",1/DATOS_[[% normaliz]:[% normaliz]],1)*(DATOS_[Conc.Sal.14])))))))),
0)</f>
        <v>0</v>
      </c>
      <c r="X19" s="111">
        <f t="array" ref="X19">IFERROR(
(MEDIAN((IF(DATOS_[[Sexo]:[Sexo]]=$B19,IF(DATOS_[[AGRUP. VALOR. PTO.]:[AGRUP. VALOR. PTO.]]=$B18,IF(DATOS_[[Check Periodo Ref.]:[Check Periodo Ref.]]="Dentro",IF(DATOS_[[Check Equiparado]:[Check Equiparado]]="Sí",IF(DATOS!AS$5="Sí",(1/DATOS_[[% anualiz]:[% anualiz]]),1)*IF(DATOS!AS$4="Sí",1/DATOS_[[% normaliz]:[% normaliz]],1)*(DATOS_[Conc.Sal.15])))))))),
0)</f>
        <v>0</v>
      </c>
      <c r="Y19" s="111">
        <f t="array" ref="Y19">IFERROR(
(MEDIAN((IF(DATOS_[[Sexo]:[Sexo]]=$B19,IF(DATOS_[[AGRUP. VALOR. PTO.]:[AGRUP. VALOR. PTO.]]=$B18,IF(DATOS_[[Check Periodo Ref.]:[Check Periodo Ref.]]="Dentro",IF(DATOS_[[Check Equiparado]:[Check Equiparado]]="Sí",IF(DATOS!AT$5="Sí",(1/DATOS_[[% anualiz]:[% anualiz]]),1)*IF(DATOS!AT$4="Sí",1/DATOS_[[% normaliz]:[% normaliz]],1)*(DATOS_[Conc.Sal.16])))))))),
0)</f>
        <v>0</v>
      </c>
      <c r="Z19" s="111">
        <f t="array" ref="Z19">IFERROR(
(MEDIAN((IF(DATOS_[[Sexo]:[Sexo]]=$B19,IF(DATOS_[[AGRUP. VALOR. PTO.]:[AGRUP. VALOR. PTO.]]=$B18,IF(DATOS_[[Check Periodo Ref.]:[Check Periodo Ref.]]="Dentro",IF(DATOS_[[Check Equiparado]:[Check Equiparado]]="Sí",IF(DATOS!AU$5="Sí",(1/DATOS_[[% anualiz]:[% anualiz]]),1)*IF(DATOS!AU$4="Sí",1/DATOS_[[% normaliz]:[% normaliz]],1)*(DATOS_[Conc.Sal.17])))))))),
0)</f>
        <v>0</v>
      </c>
      <c r="AA19" s="111">
        <f t="array" ref="AA19">IFERROR(
(MEDIAN((IF(DATOS_[[Sexo]:[Sexo]]=$B19,IF(DATOS_[[AGRUP. VALOR. PTO.]:[AGRUP. VALOR. PTO.]]=$B18,IF(DATOS_[[Check Periodo Ref.]:[Check Periodo Ref.]]="Dentro",IF(DATOS_[[Check Equiparado]:[Check Equiparado]]="Sí",IF(DATOS!AV$5="Sí",(1/DATOS_[[% anualiz]:[% anualiz]]),1)*IF(DATOS!AV$4="Sí",1/DATOS_[[% normaliz]:[% normaliz]],1)*(DATOS_[Conc.Sal.18])))))))),
0)</f>
        <v>0</v>
      </c>
      <c r="AB19" s="111">
        <f t="array" ref="AB19">IFERROR(
(MEDIAN((IF(DATOS_[[Sexo]:[Sexo]]=$B19,IF(DATOS_[[AGRUP. VALOR. PTO.]:[AGRUP. VALOR. PTO.]]=$B18,IF(DATOS_[[Check Periodo Ref.]:[Check Periodo Ref.]]="Dentro",IF(DATOS_[[Check Equiparado]:[Check Equiparado]]="Sí",IF(DATOS!AW$5="Sí",(1/DATOS_[[% anualiz]:[% anualiz]]),1)*IF(DATOS!AW$4="Sí",1/DATOS_[[% normaliz]:[% normaliz]],1)*(DATOS_[Conc.Sal.19])))))))),
0)</f>
        <v>0</v>
      </c>
      <c r="AC19" s="111">
        <f t="array" ref="AC19">IFERROR(
(MEDIAN((IF(DATOS_[[Sexo]:[Sexo]]=$B19,IF(DATOS_[[AGRUP. VALOR. PTO.]:[AGRUP. VALOR. PTO.]]=$B18,IF(DATOS_[[Check Periodo Ref.]:[Check Periodo Ref.]]="Dentro",IF(DATOS_[[Check Equiparado]:[Check Equiparado]]="Sí",IF(DATOS!AX$5="Sí",(1/DATOS_[[% anualiz]:[% anualiz]]),1)*IF(DATOS!AX$4="Sí",1/DATOS_[[% normaliz]:[% normaliz]],1)*(DATOS_[Conc.Sal.20])))))))),
0)</f>
        <v>0</v>
      </c>
      <c r="AD19" s="111">
        <f t="array" ref="AD19">IFERROR(
(MEDIAN((IF(DATOS_[[Sexo]:[Sexo]]=$B19,IF(DATOS_[[AGRUP. VALOR. PTO.]:[AGRUP. VALOR. PTO.]]=$B18,IF(DATOS_[[Check Periodo Ref.]:[Check Periodo Ref.]]="Dentro",IF(DATOS_[[Check Equiparado]:[Check Equiparado]]="Sí",IF(DATOS!AY$5="Sí",(1/DATOS_[[% anualiz]:[% anualiz]]),1)*IF(DATOS!AY$4="Sí",1/DATOS_[[% normaliz]:[% normaliz]],1)*(DATOS_[Conc.Sal.21])))))))),
0)</f>
        <v>0</v>
      </c>
      <c r="AE19" s="111">
        <f t="array" ref="AE19">IFERROR(
(MEDIAN((IF(DATOS_[[Sexo]:[Sexo]]=$B19,IF(DATOS_[[AGRUP. VALOR. PTO.]:[AGRUP. VALOR. PTO.]]=$B18,IF(DATOS_[[Check Periodo Ref.]:[Check Periodo Ref.]]="Dentro",IF(DATOS_[[Check Equiparado]:[Check Equiparado]]="Sí",IF(DATOS!AZ$5="Sí",(1/DATOS_[[% anualiz]:[% anualiz]]),1)*IF(DATOS!AZ$4="Sí",1/DATOS_[[% normaliz]:[% normaliz]],1)*(DATOS_[Conc.Sal.22])))))))),
0)</f>
        <v>0</v>
      </c>
      <c r="AF19" s="111">
        <f t="array" ref="AF19">IFERROR(
(MEDIAN((IF(DATOS_[[Sexo]:[Sexo]]=$B19,IF(DATOS_[[AGRUP. VALOR. PTO.]:[AGRUP. VALOR. PTO.]]=$B18,IF(DATOS_[[Check Periodo Ref.]:[Check Periodo Ref.]]="Dentro",IF(DATOS_[[Check Equiparado]:[Check Equiparado]]="Sí",IF(DATOS!BA$5="Sí",(1/DATOS_[[% anualiz]:[% anualiz]]),1)*IF(DATOS!BA$4="Sí",1/DATOS_[[% normaliz]:[% normaliz]],1)*(DATOS_[Conc.Sal.23])))))))),
0)</f>
        <v>0</v>
      </c>
      <c r="AG19" s="111">
        <f t="array" ref="AG19">IFERROR(
(MEDIAN((IF(DATOS_[[Sexo]:[Sexo]]=$B19,IF(DATOS_[[AGRUP. VALOR. PTO.]:[AGRUP. VALOR. PTO.]]=$B18,IF(DATOS_[[Check Periodo Ref.]:[Check Periodo Ref.]]="Dentro",IF(DATOS_[[Check Equiparado]:[Check Equiparado]]="Sí",IF(DATOS!BB$5="Sí",(1/DATOS_[[% anualiz]:[% anualiz]]),1)*IF(DATOS!BB$4="Sí",1/DATOS_[[% normaliz]:[% normaliz]],1)*(DATOS_[Conc.Sal.24])))))))),
0)</f>
        <v>0</v>
      </c>
      <c r="AH19" s="111">
        <f t="array" ref="AH19">IFERROR(
(MEDIAN((IF(DATOS_[[Sexo]:[Sexo]]=$B19,IF(DATOS_[[AGRUP. VALOR. PTO.]:[AGRUP. VALOR. PTO.]]=$B18,IF(DATOS_[[Check Periodo Ref.]:[Check Periodo Ref.]]="Dentro",IF(DATOS_[[Check Equiparado]:[Check Equiparado]]="Sí",IF(DATOS!BC$5="Sí",(1/DATOS_[[% anualiz]:[% anualiz]]),1)*IF(DATOS!BC$4="Sí",1/DATOS_[[% normaliz]:[% normaliz]],1)*(DATOS_[Conc.Sal.25])))))))),
0)</f>
        <v>0</v>
      </c>
      <c r="AI19" s="111">
        <f t="array" ref="AI19">IFERROR(
(MEDIAN((IF(DATOS_[[Sexo]:[Sexo]]=$B19,IF(DATOS_[[AGRUP. VALOR. PTO.]:[AGRUP. VALOR. PTO.]]=$B18,IF(DATOS_[[Check Periodo Ref.]:[Check Periodo Ref.]]="Dentro",IF(DATOS_[[Check Equiparado]:[Check Equiparado]]="Sí",IF(DATOS!BD$5="Sí",(1/DATOS_[[% anualiz]:[% anualiz]]),1)*IF(DATOS!BD$4="Sí",1/DATOS_[[% normaliz]:[% normaliz]],1)*(DATOS_[Conc.Sal.26])))))))),
0)</f>
        <v>0</v>
      </c>
      <c r="AJ19" s="111">
        <f t="array" ref="AJ19">IFERROR(
(MEDIAN((IF(DATOS_[[Sexo]:[Sexo]]=$B19,IF(DATOS_[[AGRUP. VALOR. PTO.]:[AGRUP. VALOR. PTO.]]=$B18,IF(DATOS_[[Check Periodo Ref.]:[Check Periodo Ref.]]="Dentro",IF(DATOS_[[Check Equiparado]:[Check Equiparado]]="Sí",IF(DATOS!BE$5="Sí",(1/DATOS_[[% anualiz]:[% anualiz]]),1)*IF(DATOS!BE$4="Sí",1/DATOS_[[% normaliz]:[% normaliz]],1)*(DATOS_[Conc.Sal.27])))))))),
0)</f>
        <v>0</v>
      </c>
      <c r="AK19" s="111">
        <f t="array" ref="AK19">IFERROR(
(MEDIAN((IF(DATOS_[[Sexo]:[Sexo]]=$B19,IF(DATOS_[[AGRUP. VALOR. PTO.]:[AGRUP. VALOR. PTO.]]=$B18,IF(DATOS_[[Check Periodo Ref.]:[Check Periodo Ref.]]="Dentro",IF(DATOS_[[Check Equiparado]:[Check Equiparado]]="Sí",IF(DATOS!BF$5="Sí",(1/DATOS_[[% anualiz]:[% anualiz]]),1)*IF(DATOS!BF$4="Sí",1/DATOS_[[% normaliz]:[% normaliz]],1)*(DATOS_[Conc.Sal.28])))))))),
0)</f>
        <v>0</v>
      </c>
      <c r="AL19" s="111">
        <f t="array" ref="AL19">IFERROR(
(MEDIAN((IF(DATOS_[[Sexo]:[Sexo]]=$B19,IF(DATOS_[[AGRUP. VALOR. PTO.]:[AGRUP. VALOR. PTO.]]=$B18,IF(DATOS_[[Check Periodo Ref.]:[Check Periodo Ref.]]="Dentro",IF(DATOS_[[Check Equiparado]:[Check Equiparado]]="Sí",IF(DATOS!BG$5="Sí",(1/DATOS_[[% anualiz]:[% anualiz]]),1)*IF(DATOS!BG$4="Sí",1/DATOS_[[% normaliz]:[% normaliz]],1)*(DATOS_[Conc.Sal.29])))))))),
0)</f>
        <v>0</v>
      </c>
      <c r="AM19" s="111">
        <f t="array" ref="AM19">IFERROR(
(MEDIAN((IF(DATOS_[[Sexo]:[Sexo]]=$B19,IF(DATOS_[[AGRUP. VALOR. PTO.]:[AGRUP. VALOR. PTO.]]=$B18,IF(DATOS_[[Check Periodo Ref.]:[Check Periodo Ref.]]="Dentro",IF(DATOS_[[Check Equiparado]:[Check Equiparado]]="Sí",IF(DATOS!BH$5="Sí",(1/DATOS_[[% anualiz]:[% anualiz]]),1)*IF(DATOS!BH$4="Sí",1/DATOS_[[% normaliz]:[% normaliz]],1)*(DATOS_[Conc.Sal.30])))))))),
0)</f>
        <v>0</v>
      </c>
      <c r="AN19" s="112">
        <f t="array" ref="AN19">IFERROR(
MEDIAN(IF(DATOS_[Sexo]=$B19,IF(DATOS_[[AGRUP. VALOR. PTO.]:[AGRUP. VALOR. PTO.]]=$B18,IF(DATOS_[Check Equiparado]="Sí",IF(DATOS_[Check Periodo Ref.]="Dentro",DATOS_[Tot COMPL.SAL Eq],FALSE))))),
0)</f>
        <v>0</v>
      </c>
      <c r="AO19" s="113">
        <f t="array" ref="AO19">IFERROR(
MEDIAN(IF(DATOS_[Sexo]=$B19,IF(DATOS_[[AGRUP. VALOR. PTO.]:[AGRUP. VALOR. PTO.]]=$B18,IF(DATOS_[Check Equiparado]="Sí",IF(DATOS_[Check Periodo Ref.]="Dentro",DATOS_[TOTAL SALARIO Eq],FALSE))))),
0)</f>
        <v>0</v>
      </c>
      <c r="AP19" s="114">
        <f t="array" ref="AP19">IFERROR(
(MEDIAN((IF(DATOS_[[Sexo]:[Sexo]]=$B19,IF(DATOS_[[AGRUP. VALOR. PTO.]:[AGRUP. VALOR. PTO.]]=$B18,IF(DATOS_[[Check Periodo Ref.]:[Check Periodo Ref.]]="Dentro",IF(DATOS_[[Check Equiparado]:[Check Equiparado]]="Sí",IF(DATOS!BI$5="Sí",(1/DATOS_[[% anualiz]:[% anualiz]]),1)*IF(DATOS!BI$4="Sí",1/DATOS_[[% normaliz]:[% normaliz]],1)*(DATOS_[C.Extra.01])))))))),
0)</f>
        <v>0</v>
      </c>
      <c r="AQ19" s="114">
        <f t="array" ref="AQ19">IFERROR(
(MEDIAN((IF(DATOS_[[Sexo]:[Sexo]]=$B19,IF(DATOS_[[AGRUP. VALOR. PTO.]:[AGRUP. VALOR. PTO.]]=$B18,IF(DATOS_[[Check Periodo Ref.]:[Check Periodo Ref.]]="Dentro",IF(DATOS_[[Check Equiparado]:[Check Equiparado]]="Sí",IF(DATOS!BJ$5="Sí",(1/DATOS_[[% anualiz]:[% anualiz]]),1)*IF(DATOS!BJ$4="Sí",1/DATOS_[[% normaliz]:[% normaliz]],1)*(DATOS_[C.Extra.02])))))))),
0)</f>
        <v>0</v>
      </c>
      <c r="AR19" s="114">
        <f t="array" ref="AR19">IFERROR(
(MEDIAN((IF(DATOS_[[Sexo]:[Sexo]]=$B19,IF(DATOS_[[AGRUP. VALOR. PTO.]:[AGRUP. VALOR. PTO.]]=$B18,IF(DATOS_[[Check Periodo Ref.]:[Check Periodo Ref.]]="Dentro",IF(DATOS_[[Check Equiparado]:[Check Equiparado]]="Sí",IF(DATOS!BK$5="Sí",(1/DATOS_[[% anualiz]:[% anualiz]]),1)*IF(DATOS!BK$4="Sí",1/DATOS_[[% normaliz]:[% normaliz]],1)*(DATOS_[C.Extra.03])))))))),
0)</f>
        <v>0</v>
      </c>
      <c r="AS19" s="114">
        <f t="array" ref="AS19">IFERROR(
(MEDIAN((IF(DATOS_[[Sexo]:[Sexo]]=$B19,IF(DATOS_[[AGRUP. VALOR. PTO.]:[AGRUP. VALOR. PTO.]]=$B18,IF(DATOS_[[Check Periodo Ref.]:[Check Periodo Ref.]]="Dentro",IF(DATOS_[[Check Equiparado]:[Check Equiparado]]="Sí",IF(DATOS!BL$5="Sí",(1/DATOS_[[% anualiz]:[% anualiz]]),1)*IF(DATOS!BL$4="Sí",1/DATOS_[[% normaliz]:[% normaliz]],1)*(DATOS_[C.Extra.04])))))))),
0)</f>
        <v>0</v>
      </c>
      <c r="AT19" s="114">
        <f t="array" ref="AT19">IFERROR(
(MEDIAN((IF(DATOS_[[Sexo]:[Sexo]]=$B19,IF(DATOS_[[AGRUP. VALOR. PTO.]:[AGRUP. VALOR. PTO.]]=$B18,IF(DATOS_[[Check Periodo Ref.]:[Check Periodo Ref.]]="Dentro",IF(DATOS_[[Check Equiparado]:[Check Equiparado]]="Sí",IF(DATOS!BM$5="Sí",(1/DATOS_[[% anualiz]:[% anualiz]]),1)*IF(DATOS!BM$4="Sí",1/DATOS_[[% normaliz]:[% normaliz]],1)*(DATOS_[C.Extra.05])))))))),
0)</f>
        <v>0</v>
      </c>
      <c r="AU19" s="115">
        <f t="array" ref="AU19">IFERROR(
MEDIAN(IF(DATOS_[Sexo]=$B19,IF(DATOS_[[AGRUP. VALOR. PTO.]:[AGRUP. VALOR. PTO.]]=$B18,IF(DATOS_[Check Equiparado]="Sí",IF(DATOS_[Check Periodo Ref.]="Dentro",DATOS_[Tot Extrasalarial Eq],FALSE))))),
0)</f>
        <v>0</v>
      </c>
      <c r="AV19" s="116">
        <f t="array" ref="AV19">IFERROR(
MEDIAN(IF(DATOS_[Sexo]=$B19,IF(DATOS_[[AGRUP. VALOR. PTO.]:[AGRUP. VALOR. PTO.]]=$B18,IF(DATOS_[Check Equiparado]="Sí",IF(DATOS_[Check Periodo Ref.]="Dentro",DATOS_[TOTAL Retrib Eq],FALSE))))),
0)</f>
        <v>0</v>
      </c>
    </row>
    <row r="20" spans="1:48" x14ac:dyDescent="0.3">
      <c r="A20" s="42" t="str">
        <f t="shared" ref="A20" si="10">+A19</f>
        <v>[ocultar]</v>
      </c>
      <c r="B20" s="86" t="s">
        <v>163</v>
      </c>
      <c r="C20" s="33">
        <f t="array" ref="C20">SUM(IF($B20=DATOS_[Sexo],
IF($B18=DATOS_[AGRUP. VALOR. PTO.],
IF("Dentro"=DATOS_[Check Periodo Ref.],
1/(COUNTIFS(DATOS_[Sexo],$B20,DATOS_[AGRUP. VALOR. PTO.],$B18,DATOS_[Check Periodo Ref.],"Dentro",DATOS_[id],DATOS_[id]))))))</f>
        <v>0</v>
      </c>
      <c r="D20" s="35">
        <f>COUNTIFS(DATOS_[AGRUP. VALOR. PTO.],$B18,DATOS_[Sexo],$B20,DATOS_[Check Periodo Ref.],"Dentro")</f>
        <v>0</v>
      </c>
      <c r="E20" s="35">
        <f>COUNTIFS(DATOS_[AGRUP. VALOR. PTO.],$B18,DATOS_[Sexo],$B20,DATOS_[Check Periodo Ref.],"Dentro",DATOS_[Check Nº SC Norm],"Sí")</f>
        <v>0</v>
      </c>
      <c r="F20" s="35">
        <f>COUNTIFS(DATOS_[AGRUP. VALOR. PTO.],$B18,DATOS_[Sexo],$B20,DATOS_[Check Periodo Ref.],"Dentro",DATOS_[Check Nº SC Anualiz],"Sí")</f>
        <v>0</v>
      </c>
      <c r="G20" s="35">
        <f>COUNTIFS(DATOS_[AGRUP. VALOR. PTO.],$B18,DATOS_[Sexo],$B20,DATOS_[Check Periodo Ref.],"Dentro",DATOS_[Check Nº SC Norm y Anualiz],"Sí")</f>
        <v>0</v>
      </c>
      <c r="H20" s="35">
        <f>COUNTIFS(DATOS_[AGRUP. VALOR. PTO.],$B18,DATOS_[Sexo],$B20,DATOS_[Check Periodo Ref.],"Dentro",DATOS_[Check Equiparación],"Sí")</f>
        <v>0</v>
      </c>
      <c r="I20" s="110" cm="1">
        <f t="array" ref="I20">IFERROR(
MEDIAN(IF(DATOS_[Sexo]=$B20,IF(DATOS_[[AGRUP. VALOR. PTO.]:[AGRUP. VALOR. PTO.]]=$B18,IF(DATOS_[Check Equiparado]="Sí",IF(DATOS_[Check Periodo Ref.]="Dentro",DATOS_[SALARIO BASE Eq],FALSE))))),
0)</f>
        <v>0</v>
      </c>
      <c r="J20" s="111">
        <f t="array" ref="J20">IFERROR(
(MEDIAN((IF(DATOS_[[Sexo]:[Sexo]]=$B20,IF(DATOS_[[AGRUP. VALOR. PTO.]:[AGRUP. VALOR. PTO.]]=$B18,IF(DATOS_[[Check Periodo Ref.]:[Check Periodo Ref.]]="Dentro",IF(DATOS_[[Check Equiparado]:[Check Equiparado]]="Sí",IF(DATOS!AE$5="Sí",(1/DATOS_[[% anualiz]:[% anualiz]]),1)*IF(DATOS!AE$4="Sí",1/DATOS_[[% normaliz]:[% normaliz]],1)*(DATOS_[Conc.Sal.01])))))))),
0)</f>
        <v>0</v>
      </c>
      <c r="K20" s="111">
        <f t="array" ref="K20">IFERROR(
(MEDIAN((IF(DATOS_[[Sexo]:[Sexo]]=$B20,IF(DATOS_[[AGRUP. VALOR. PTO.]:[AGRUP. VALOR. PTO.]]=$B18,IF(DATOS_[[Check Periodo Ref.]:[Check Periodo Ref.]]="Dentro",IF(DATOS_[[Check Equiparado]:[Check Equiparado]]="Sí",IF(DATOS!AF$5="Sí",(1/DATOS_[[% anualiz]:[% anualiz]]),1)*IF(DATOS!AF$4="Sí",1/DATOS_[[% normaliz]:[% normaliz]],1)*(DATOS_[Conc.Sal.02])))))))),
0)</f>
        <v>0</v>
      </c>
      <c r="L20" s="111">
        <f t="array" ref="L20">IFERROR(
(MEDIAN((IF(DATOS_[[Sexo]:[Sexo]]=$B20,IF(DATOS_[[AGRUP. VALOR. PTO.]:[AGRUP. VALOR. PTO.]]=$B18,IF(DATOS_[[Check Periodo Ref.]:[Check Periodo Ref.]]="Dentro",IF(DATOS_[[Check Equiparado]:[Check Equiparado]]="Sí",IF(DATOS!AG$5="Sí",(1/DATOS_[[% anualiz]:[% anualiz]]),1)*IF(DATOS!AG$4="Sí",1/DATOS_[[% normaliz]:[% normaliz]],1)*(DATOS_[Conc.Sal.03])))))))),
0)</f>
        <v>0</v>
      </c>
      <c r="M20" s="111">
        <f t="array" ref="M20">IFERROR(
(MEDIAN((IF(DATOS_[[Sexo]:[Sexo]]=$B20,IF(DATOS_[[AGRUP. VALOR. PTO.]:[AGRUP. VALOR. PTO.]]=$B18,IF(DATOS_[[Check Periodo Ref.]:[Check Periodo Ref.]]="Dentro",IF(DATOS_[[Check Equiparado]:[Check Equiparado]]="Sí",IF(DATOS!AH$5="Sí",(1/DATOS_[[% anualiz]:[% anualiz]]),1)*IF(DATOS!AH$4="Sí",1/DATOS_[[% normaliz]:[% normaliz]],1)*(DATOS_[Conc.Sal.04])))))))),
0)</f>
        <v>0</v>
      </c>
      <c r="N20" s="111">
        <f t="array" ref="N20">IFERROR(
(MEDIAN((IF(DATOS_[[Sexo]:[Sexo]]=$B20,IF(DATOS_[[AGRUP. VALOR. PTO.]:[AGRUP. VALOR. PTO.]]=$B18,IF(DATOS_[[Check Periodo Ref.]:[Check Periodo Ref.]]="Dentro",IF(DATOS_[[Check Equiparado]:[Check Equiparado]]="Sí",IF(DATOS!AI$5="Sí",(1/DATOS_[[% anualiz]:[% anualiz]]),1)*IF(DATOS!AI$4="Sí",1/DATOS_[[% normaliz]:[% normaliz]],1)*(DATOS_[Conc.Sal.05])))))))),
0)</f>
        <v>0</v>
      </c>
      <c r="O20" s="111">
        <f t="array" ref="O20">IFERROR(
(MEDIAN((IF(DATOS_[[Sexo]:[Sexo]]=$B20,IF(DATOS_[[AGRUP. VALOR. PTO.]:[AGRUP. VALOR. PTO.]]=$B18,IF(DATOS_[[Check Periodo Ref.]:[Check Periodo Ref.]]="Dentro",IF(DATOS_[[Check Equiparado]:[Check Equiparado]]="Sí",IF(DATOS!AJ$5="Sí",(1/DATOS_[[% anualiz]:[% anualiz]]),1)*IF(DATOS!AJ$4="Sí",1/DATOS_[[% normaliz]:[% normaliz]],1)*(DATOS_[Conc.Sal.06])))))))),
0)</f>
        <v>0</v>
      </c>
      <c r="P20" s="111">
        <f t="array" ref="P20">IFERROR(
(MEDIAN((IF(DATOS_[[Sexo]:[Sexo]]=$B20,IF(DATOS_[[AGRUP. VALOR. PTO.]:[AGRUP. VALOR. PTO.]]=$B18,IF(DATOS_[[Check Periodo Ref.]:[Check Periodo Ref.]]="Dentro",IF(DATOS_[[Check Equiparado]:[Check Equiparado]]="Sí",IF(DATOS!AK$5="Sí",(1/DATOS_[[% anualiz]:[% anualiz]]),1)*IF(DATOS!AK$4="Sí",1/DATOS_[[% normaliz]:[% normaliz]],1)*(DATOS_[Conc.Sal.07])))))))),
0)</f>
        <v>0</v>
      </c>
      <c r="Q20" s="111">
        <f t="array" ref="Q20">IFERROR(
(MEDIAN((IF(DATOS_[[Sexo]:[Sexo]]=$B20,IF(DATOS_[[AGRUP. VALOR. PTO.]:[AGRUP. VALOR. PTO.]]=$B18,IF(DATOS_[[Check Periodo Ref.]:[Check Periodo Ref.]]="Dentro",IF(DATOS_[[Check Equiparado]:[Check Equiparado]]="Sí",IF(DATOS!AL$5="Sí",(1/DATOS_[[% anualiz]:[% anualiz]]),1)*IF(DATOS!AL$4="Sí",1/DATOS_[[% normaliz]:[% normaliz]],1)*(DATOS_[Conc.Sal.08])))))))),
0)</f>
        <v>0</v>
      </c>
      <c r="R20" s="111">
        <f t="array" ref="R20">IFERROR(
(MEDIAN((IF(DATOS_[[Sexo]:[Sexo]]=$B20,IF(DATOS_[[AGRUP. VALOR. PTO.]:[AGRUP. VALOR. PTO.]]=$B18,IF(DATOS_[[Check Periodo Ref.]:[Check Periodo Ref.]]="Dentro",IF(DATOS_[[Check Equiparado]:[Check Equiparado]]="Sí",IF(DATOS!AM$5="Sí",(1/DATOS_[[% anualiz]:[% anualiz]]),1)*IF(DATOS!AM$4="Sí",1/DATOS_[[% normaliz]:[% normaliz]],1)*(DATOS_[Conc.Sal.09])))))))),
0)</f>
        <v>0</v>
      </c>
      <c r="S20" s="111">
        <f t="array" ref="S20">IFERROR(
(MEDIAN((IF(DATOS_[[Sexo]:[Sexo]]=$B20,IF(DATOS_[[AGRUP. VALOR. PTO.]:[AGRUP. VALOR. PTO.]]=$B18,IF(DATOS_[[Check Periodo Ref.]:[Check Periodo Ref.]]="Dentro",IF(DATOS_[[Check Equiparado]:[Check Equiparado]]="Sí",IF(DATOS!AN$5="Sí",(1/DATOS_[[% anualiz]:[% anualiz]]),1)*IF(DATOS!AN$4="Sí",1/DATOS_[[% normaliz]:[% normaliz]],1)*(DATOS_[Conc.Sal.10])))))))),
0)</f>
        <v>0</v>
      </c>
      <c r="T20" s="111">
        <f t="array" ref="T20">IFERROR(
(MEDIAN((IF(DATOS_[[Sexo]:[Sexo]]=$B20,IF(DATOS_[[AGRUP. VALOR. PTO.]:[AGRUP. VALOR. PTO.]]=$B18,IF(DATOS_[[Check Periodo Ref.]:[Check Periodo Ref.]]="Dentro",IF(DATOS_[[Check Equiparado]:[Check Equiparado]]="Sí",IF(DATOS!AO$5="Sí",(1/DATOS_[[% anualiz]:[% anualiz]]),1)*IF(DATOS!AO$4="Sí",1/DATOS_[[% normaliz]:[% normaliz]],1)*(DATOS_[Conc.Sal.11])))))))),
0)</f>
        <v>0</v>
      </c>
      <c r="U20" s="111">
        <f t="array" ref="U20">IFERROR(
(MEDIAN((IF(DATOS_[[Sexo]:[Sexo]]=$B20,IF(DATOS_[[AGRUP. VALOR. PTO.]:[AGRUP. VALOR. PTO.]]=$B18,IF(DATOS_[[Check Periodo Ref.]:[Check Periodo Ref.]]="Dentro",IF(DATOS_[[Check Equiparado]:[Check Equiparado]]="Sí",IF(DATOS!AP$5="Sí",(1/DATOS_[[% anualiz]:[% anualiz]]),1)*IF(DATOS!AP$4="Sí",1/DATOS_[[% normaliz]:[% normaliz]],1)*(DATOS_[Conc.Sal.12])))))))),
0)</f>
        <v>0</v>
      </c>
      <c r="V20" s="111">
        <f t="array" ref="V20">IFERROR(
(MEDIAN((IF(DATOS_[[Sexo]:[Sexo]]=$B20,IF(DATOS_[[AGRUP. VALOR. PTO.]:[AGRUP. VALOR. PTO.]]=$B18,IF(DATOS_[[Check Periodo Ref.]:[Check Periodo Ref.]]="Dentro",IF(DATOS_[[Check Equiparado]:[Check Equiparado]]="Sí",IF(DATOS!AQ$5="Sí",(1/DATOS_[[% anualiz]:[% anualiz]]),1)*IF(DATOS!AQ$4="Sí",1/DATOS_[[% normaliz]:[% normaliz]],1)*(DATOS_[Conc.Sal.13])))))))),
0)</f>
        <v>0</v>
      </c>
      <c r="W20" s="111">
        <f t="array" ref="W20">IFERROR(
(MEDIAN((IF(DATOS_[[Sexo]:[Sexo]]=$B20,IF(DATOS_[[AGRUP. VALOR. PTO.]:[AGRUP. VALOR. PTO.]]=$B18,IF(DATOS_[[Check Periodo Ref.]:[Check Periodo Ref.]]="Dentro",IF(DATOS_[[Check Equiparado]:[Check Equiparado]]="Sí",IF(DATOS!AR$5="Sí",(1/DATOS_[[% anualiz]:[% anualiz]]),1)*IF(DATOS!AR$4="Sí",1/DATOS_[[% normaliz]:[% normaliz]],1)*(DATOS_[Conc.Sal.14])))))))),
0)</f>
        <v>0</v>
      </c>
      <c r="X20" s="111">
        <f t="array" ref="X20">IFERROR(
(MEDIAN((IF(DATOS_[[Sexo]:[Sexo]]=$B20,IF(DATOS_[[AGRUP. VALOR. PTO.]:[AGRUP. VALOR. PTO.]]=$B18,IF(DATOS_[[Check Periodo Ref.]:[Check Periodo Ref.]]="Dentro",IF(DATOS_[[Check Equiparado]:[Check Equiparado]]="Sí",IF(DATOS!AS$5="Sí",(1/DATOS_[[% anualiz]:[% anualiz]]),1)*IF(DATOS!AS$4="Sí",1/DATOS_[[% normaliz]:[% normaliz]],1)*(DATOS_[Conc.Sal.15])))))))),
0)</f>
        <v>0</v>
      </c>
      <c r="Y20" s="111">
        <f t="array" ref="Y20">IFERROR(
(MEDIAN((IF(DATOS_[[Sexo]:[Sexo]]=$B20,IF(DATOS_[[AGRUP. VALOR. PTO.]:[AGRUP. VALOR. PTO.]]=$B18,IF(DATOS_[[Check Periodo Ref.]:[Check Periodo Ref.]]="Dentro",IF(DATOS_[[Check Equiparado]:[Check Equiparado]]="Sí",IF(DATOS!AT$5="Sí",(1/DATOS_[[% anualiz]:[% anualiz]]),1)*IF(DATOS!AT$4="Sí",1/DATOS_[[% normaliz]:[% normaliz]],1)*(DATOS_[Conc.Sal.16])))))))),
0)</f>
        <v>0</v>
      </c>
      <c r="Z20" s="111">
        <f t="array" ref="Z20">IFERROR(
(MEDIAN((IF(DATOS_[[Sexo]:[Sexo]]=$B20,IF(DATOS_[[AGRUP. VALOR. PTO.]:[AGRUP. VALOR. PTO.]]=$B18,IF(DATOS_[[Check Periodo Ref.]:[Check Periodo Ref.]]="Dentro",IF(DATOS_[[Check Equiparado]:[Check Equiparado]]="Sí",IF(DATOS!AU$5="Sí",(1/DATOS_[[% anualiz]:[% anualiz]]),1)*IF(DATOS!AU$4="Sí",1/DATOS_[[% normaliz]:[% normaliz]],1)*(DATOS_[Conc.Sal.17])))))))),
0)</f>
        <v>0</v>
      </c>
      <c r="AA20" s="111">
        <f t="array" ref="AA20">IFERROR(
(MEDIAN((IF(DATOS_[[Sexo]:[Sexo]]=$B20,IF(DATOS_[[AGRUP. VALOR. PTO.]:[AGRUP. VALOR. PTO.]]=$B18,IF(DATOS_[[Check Periodo Ref.]:[Check Periodo Ref.]]="Dentro",IF(DATOS_[[Check Equiparado]:[Check Equiparado]]="Sí",IF(DATOS!AV$5="Sí",(1/DATOS_[[% anualiz]:[% anualiz]]),1)*IF(DATOS!AV$4="Sí",1/DATOS_[[% normaliz]:[% normaliz]],1)*(DATOS_[Conc.Sal.18])))))))),
0)</f>
        <v>0</v>
      </c>
      <c r="AB20" s="111">
        <f t="array" ref="AB20">IFERROR(
(MEDIAN((IF(DATOS_[[Sexo]:[Sexo]]=$B20,IF(DATOS_[[AGRUP. VALOR. PTO.]:[AGRUP. VALOR. PTO.]]=$B18,IF(DATOS_[[Check Periodo Ref.]:[Check Periodo Ref.]]="Dentro",IF(DATOS_[[Check Equiparado]:[Check Equiparado]]="Sí",IF(DATOS!AW$5="Sí",(1/DATOS_[[% anualiz]:[% anualiz]]),1)*IF(DATOS!AW$4="Sí",1/DATOS_[[% normaliz]:[% normaliz]],1)*(DATOS_[Conc.Sal.19])))))))),
0)</f>
        <v>0</v>
      </c>
      <c r="AC20" s="111">
        <f t="array" ref="AC20">IFERROR(
(MEDIAN((IF(DATOS_[[Sexo]:[Sexo]]=$B20,IF(DATOS_[[AGRUP. VALOR. PTO.]:[AGRUP. VALOR. PTO.]]=$B18,IF(DATOS_[[Check Periodo Ref.]:[Check Periodo Ref.]]="Dentro",IF(DATOS_[[Check Equiparado]:[Check Equiparado]]="Sí",IF(DATOS!AX$5="Sí",(1/DATOS_[[% anualiz]:[% anualiz]]),1)*IF(DATOS!AX$4="Sí",1/DATOS_[[% normaliz]:[% normaliz]],1)*(DATOS_[Conc.Sal.20])))))))),
0)</f>
        <v>0</v>
      </c>
      <c r="AD20" s="111">
        <f t="array" ref="AD20">IFERROR(
(MEDIAN((IF(DATOS_[[Sexo]:[Sexo]]=$B20,IF(DATOS_[[AGRUP. VALOR. PTO.]:[AGRUP. VALOR. PTO.]]=$B18,IF(DATOS_[[Check Periodo Ref.]:[Check Periodo Ref.]]="Dentro",IF(DATOS_[[Check Equiparado]:[Check Equiparado]]="Sí",IF(DATOS!AY$5="Sí",(1/DATOS_[[% anualiz]:[% anualiz]]),1)*IF(DATOS!AY$4="Sí",1/DATOS_[[% normaliz]:[% normaliz]],1)*(DATOS_[Conc.Sal.21])))))))),
0)</f>
        <v>0</v>
      </c>
      <c r="AE20" s="111">
        <f t="array" ref="AE20">IFERROR(
(MEDIAN((IF(DATOS_[[Sexo]:[Sexo]]=$B20,IF(DATOS_[[AGRUP. VALOR. PTO.]:[AGRUP. VALOR. PTO.]]=$B18,IF(DATOS_[[Check Periodo Ref.]:[Check Periodo Ref.]]="Dentro",IF(DATOS_[[Check Equiparado]:[Check Equiparado]]="Sí",IF(DATOS!AZ$5="Sí",(1/DATOS_[[% anualiz]:[% anualiz]]),1)*IF(DATOS!AZ$4="Sí",1/DATOS_[[% normaliz]:[% normaliz]],1)*(DATOS_[Conc.Sal.22])))))))),
0)</f>
        <v>0</v>
      </c>
      <c r="AF20" s="111">
        <f t="array" ref="AF20">IFERROR(
(MEDIAN((IF(DATOS_[[Sexo]:[Sexo]]=$B20,IF(DATOS_[[AGRUP. VALOR. PTO.]:[AGRUP. VALOR. PTO.]]=$B18,IF(DATOS_[[Check Periodo Ref.]:[Check Periodo Ref.]]="Dentro",IF(DATOS_[[Check Equiparado]:[Check Equiparado]]="Sí",IF(DATOS!BA$5="Sí",(1/DATOS_[[% anualiz]:[% anualiz]]),1)*IF(DATOS!BA$4="Sí",1/DATOS_[[% normaliz]:[% normaliz]],1)*(DATOS_[Conc.Sal.23])))))))),
0)</f>
        <v>0</v>
      </c>
      <c r="AG20" s="111">
        <f t="array" ref="AG20">IFERROR(
(MEDIAN((IF(DATOS_[[Sexo]:[Sexo]]=$B20,IF(DATOS_[[AGRUP. VALOR. PTO.]:[AGRUP. VALOR. PTO.]]=$B18,IF(DATOS_[[Check Periodo Ref.]:[Check Periodo Ref.]]="Dentro",IF(DATOS_[[Check Equiparado]:[Check Equiparado]]="Sí",IF(DATOS!BB$5="Sí",(1/DATOS_[[% anualiz]:[% anualiz]]),1)*IF(DATOS!BB$4="Sí",1/DATOS_[[% normaliz]:[% normaliz]],1)*(DATOS_[Conc.Sal.24])))))))),
0)</f>
        <v>0</v>
      </c>
      <c r="AH20" s="111">
        <f t="array" ref="AH20">IFERROR(
(MEDIAN((IF(DATOS_[[Sexo]:[Sexo]]=$B20,IF(DATOS_[[AGRUP. VALOR. PTO.]:[AGRUP. VALOR. PTO.]]=$B18,IF(DATOS_[[Check Periodo Ref.]:[Check Periodo Ref.]]="Dentro",IF(DATOS_[[Check Equiparado]:[Check Equiparado]]="Sí",IF(DATOS!BC$5="Sí",(1/DATOS_[[% anualiz]:[% anualiz]]),1)*IF(DATOS!BC$4="Sí",1/DATOS_[[% normaliz]:[% normaliz]],1)*(DATOS_[Conc.Sal.25])))))))),
0)</f>
        <v>0</v>
      </c>
      <c r="AI20" s="111">
        <f t="array" ref="AI20">IFERROR(
(MEDIAN((IF(DATOS_[[Sexo]:[Sexo]]=$B20,IF(DATOS_[[AGRUP. VALOR. PTO.]:[AGRUP. VALOR. PTO.]]=$B18,IF(DATOS_[[Check Periodo Ref.]:[Check Periodo Ref.]]="Dentro",IF(DATOS_[[Check Equiparado]:[Check Equiparado]]="Sí",IF(DATOS!BD$5="Sí",(1/DATOS_[[% anualiz]:[% anualiz]]),1)*IF(DATOS!BD$4="Sí",1/DATOS_[[% normaliz]:[% normaliz]],1)*(DATOS_[Conc.Sal.26])))))))),
0)</f>
        <v>0</v>
      </c>
      <c r="AJ20" s="111">
        <f t="array" ref="AJ20">IFERROR(
(MEDIAN((IF(DATOS_[[Sexo]:[Sexo]]=$B20,IF(DATOS_[[AGRUP. VALOR. PTO.]:[AGRUP. VALOR. PTO.]]=$B18,IF(DATOS_[[Check Periodo Ref.]:[Check Periodo Ref.]]="Dentro",IF(DATOS_[[Check Equiparado]:[Check Equiparado]]="Sí",IF(DATOS!BE$5="Sí",(1/DATOS_[[% anualiz]:[% anualiz]]),1)*IF(DATOS!BE$4="Sí",1/DATOS_[[% normaliz]:[% normaliz]],1)*(DATOS_[Conc.Sal.27])))))))),
0)</f>
        <v>0</v>
      </c>
      <c r="AK20" s="111">
        <f t="array" ref="AK20">IFERROR(
(MEDIAN((IF(DATOS_[[Sexo]:[Sexo]]=$B20,IF(DATOS_[[AGRUP. VALOR. PTO.]:[AGRUP. VALOR. PTO.]]=$B18,IF(DATOS_[[Check Periodo Ref.]:[Check Periodo Ref.]]="Dentro",IF(DATOS_[[Check Equiparado]:[Check Equiparado]]="Sí",IF(DATOS!BF$5="Sí",(1/DATOS_[[% anualiz]:[% anualiz]]),1)*IF(DATOS!BF$4="Sí",1/DATOS_[[% normaliz]:[% normaliz]],1)*(DATOS_[Conc.Sal.28])))))))),
0)</f>
        <v>0</v>
      </c>
      <c r="AL20" s="111">
        <f t="array" ref="AL20">IFERROR(
(MEDIAN((IF(DATOS_[[Sexo]:[Sexo]]=$B20,IF(DATOS_[[AGRUP. VALOR. PTO.]:[AGRUP. VALOR. PTO.]]=$B18,IF(DATOS_[[Check Periodo Ref.]:[Check Periodo Ref.]]="Dentro",IF(DATOS_[[Check Equiparado]:[Check Equiparado]]="Sí",IF(DATOS!BG$5="Sí",(1/DATOS_[[% anualiz]:[% anualiz]]),1)*IF(DATOS!BG$4="Sí",1/DATOS_[[% normaliz]:[% normaliz]],1)*(DATOS_[Conc.Sal.29])))))))),
0)</f>
        <v>0</v>
      </c>
      <c r="AM20" s="111">
        <f t="array" ref="AM20">IFERROR(
(MEDIAN((IF(DATOS_[[Sexo]:[Sexo]]=$B20,IF(DATOS_[[AGRUP. VALOR. PTO.]:[AGRUP. VALOR. PTO.]]=$B18,IF(DATOS_[[Check Periodo Ref.]:[Check Periodo Ref.]]="Dentro",IF(DATOS_[[Check Equiparado]:[Check Equiparado]]="Sí",IF(DATOS!BH$5="Sí",(1/DATOS_[[% anualiz]:[% anualiz]]),1)*IF(DATOS!BH$4="Sí",1/DATOS_[[% normaliz]:[% normaliz]],1)*(DATOS_[Conc.Sal.30])))))))),
0)</f>
        <v>0</v>
      </c>
      <c r="AN20" s="112">
        <f t="array" ref="AN20">IFERROR(
MEDIAN(IF(DATOS_[Sexo]=$B20,IF(DATOS_[[AGRUP. VALOR. PTO.]:[AGRUP. VALOR. PTO.]]=$B18,IF(DATOS_[Check Equiparado]="Sí",IF(DATOS_[Check Periodo Ref.]="Dentro",DATOS_[Tot COMPL.SAL Eq],FALSE))))),
0)</f>
        <v>0</v>
      </c>
      <c r="AO20" s="113">
        <f t="array" ref="AO20">IFERROR(
MEDIAN(IF(DATOS_[Sexo]=$B20,IF(DATOS_[[AGRUP. VALOR. PTO.]:[AGRUP. VALOR. PTO.]]=$B18,IF(DATOS_[Check Equiparado]="Sí",IF(DATOS_[Check Periodo Ref.]="Dentro",DATOS_[TOTAL SALARIO Eq],FALSE))))),
0)</f>
        <v>0</v>
      </c>
      <c r="AP20" s="114">
        <f t="array" ref="AP20">IFERROR(
(MEDIAN((IF(DATOS_[[Sexo]:[Sexo]]=$B20,IF(DATOS_[[AGRUP. VALOR. PTO.]:[AGRUP. VALOR. PTO.]]=$B18,IF(DATOS_[[Check Periodo Ref.]:[Check Periodo Ref.]]="Dentro",IF(DATOS_[[Check Equiparado]:[Check Equiparado]]="Sí",IF(DATOS!BI$5="Sí",(1/DATOS_[[% anualiz]:[% anualiz]]),1)*IF(DATOS!BI$4="Sí",1/DATOS_[[% normaliz]:[% normaliz]],1)*(DATOS_[C.Extra.01])))))))),
0)</f>
        <v>0</v>
      </c>
      <c r="AQ20" s="114">
        <f t="array" ref="AQ20">IFERROR(
(MEDIAN((IF(DATOS_[[Sexo]:[Sexo]]=$B20,IF(DATOS_[[AGRUP. VALOR. PTO.]:[AGRUP. VALOR. PTO.]]=$B18,IF(DATOS_[[Check Periodo Ref.]:[Check Periodo Ref.]]="Dentro",IF(DATOS_[[Check Equiparado]:[Check Equiparado]]="Sí",IF(DATOS!BJ$5="Sí",(1/DATOS_[[% anualiz]:[% anualiz]]),1)*IF(DATOS!BJ$4="Sí",1/DATOS_[[% normaliz]:[% normaliz]],1)*(DATOS_[C.Extra.02])))))))),
0)</f>
        <v>0</v>
      </c>
      <c r="AR20" s="114">
        <f t="array" ref="AR20">IFERROR(
(MEDIAN((IF(DATOS_[[Sexo]:[Sexo]]=$B20,IF(DATOS_[[AGRUP. VALOR. PTO.]:[AGRUP. VALOR. PTO.]]=$B18,IF(DATOS_[[Check Periodo Ref.]:[Check Periodo Ref.]]="Dentro",IF(DATOS_[[Check Equiparado]:[Check Equiparado]]="Sí",IF(DATOS!BK$5="Sí",(1/DATOS_[[% anualiz]:[% anualiz]]),1)*IF(DATOS!BK$4="Sí",1/DATOS_[[% normaliz]:[% normaliz]],1)*(DATOS_[C.Extra.03])))))))),
0)</f>
        <v>0</v>
      </c>
      <c r="AS20" s="114">
        <f t="array" ref="AS20">IFERROR(
(MEDIAN((IF(DATOS_[[Sexo]:[Sexo]]=$B20,IF(DATOS_[[AGRUP. VALOR. PTO.]:[AGRUP. VALOR. PTO.]]=$B18,IF(DATOS_[[Check Periodo Ref.]:[Check Periodo Ref.]]="Dentro",IF(DATOS_[[Check Equiparado]:[Check Equiparado]]="Sí",IF(DATOS!BL$5="Sí",(1/DATOS_[[% anualiz]:[% anualiz]]),1)*IF(DATOS!BL$4="Sí",1/DATOS_[[% normaliz]:[% normaliz]],1)*(DATOS_[C.Extra.04])))))))),
0)</f>
        <v>0</v>
      </c>
      <c r="AT20" s="114">
        <f t="array" ref="AT20">IFERROR(
(MEDIAN((IF(DATOS_[[Sexo]:[Sexo]]=$B20,IF(DATOS_[[AGRUP. VALOR. PTO.]:[AGRUP. VALOR. PTO.]]=$B18,IF(DATOS_[[Check Periodo Ref.]:[Check Periodo Ref.]]="Dentro",IF(DATOS_[[Check Equiparado]:[Check Equiparado]]="Sí",IF(DATOS!BM$5="Sí",(1/DATOS_[[% anualiz]:[% anualiz]]),1)*IF(DATOS!BM$4="Sí",1/DATOS_[[% normaliz]:[% normaliz]],1)*(DATOS_[C.Extra.05])))))))),
0)</f>
        <v>0</v>
      </c>
      <c r="AU20" s="115">
        <f t="array" ref="AU20">IFERROR(
MEDIAN(IF(DATOS_[Sexo]=$B20,IF(DATOS_[[AGRUP. VALOR. PTO.]:[AGRUP. VALOR. PTO.]]=$B18,IF(DATOS_[Check Equiparado]="Sí",IF(DATOS_[Check Periodo Ref.]="Dentro",DATOS_[Tot Extrasalarial Eq],FALSE))))),
0)</f>
        <v>0</v>
      </c>
      <c r="AV20" s="116">
        <f t="array" ref="AV20">IFERROR(
MEDIAN(IF(DATOS_[Sexo]=$B20,IF(DATOS_[[AGRUP. VALOR. PTO.]:[AGRUP. VALOR. PTO.]]=$B18,IF(DATOS_[Check Equiparado]="Sí",IF(DATOS_[Check Periodo Ref.]="Dentro",DATOS_[TOTAL Retrib Eq],FALSE))))),
0)</f>
        <v>0</v>
      </c>
    </row>
    <row r="21" spans="1:48" ht="17.25" thickBot="1" x14ac:dyDescent="0.35">
      <c r="A21" s="42" t="str">
        <f t="shared" ref="A21" si="11">+A22</f>
        <v>[ocultar]</v>
      </c>
      <c r="B21" s="90" t="s">
        <v>310</v>
      </c>
      <c r="C21" s="109"/>
      <c r="D21" s="41"/>
      <c r="E21" s="41"/>
      <c r="F21" s="41"/>
      <c r="G21" s="41"/>
      <c r="H21" s="41"/>
      <c r="I21" s="119" t="str">
        <f t="shared" ref="I21:AV21" si="12">IFERROR((I22-I23)/I22,"")</f>
        <v/>
      </c>
      <c r="J21" s="123" t="str">
        <f t="shared" si="12"/>
        <v/>
      </c>
      <c r="K21" s="123" t="str">
        <f t="shared" si="12"/>
        <v/>
      </c>
      <c r="L21" s="123" t="str">
        <f t="shared" si="12"/>
        <v/>
      </c>
      <c r="M21" s="123" t="str">
        <f t="shared" si="12"/>
        <v/>
      </c>
      <c r="N21" s="123" t="str">
        <f t="shared" si="12"/>
        <v/>
      </c>
      <c r="O21" s="123" t="str">
        <f t="shared" si="12"/>
        <v/>
      </c>
      <c r="P21" s="123" t="str">
        <f t="shared" si="12"/>
        <v/>
      </c>
      <c r="Q21" s="123" t="str">
        <f t="shared" si="12"/>
        <v/>
      </c>
      <c r="R21" s="123" t="str">
        <f t="shared" si="12"/>
        <v/>
      </c>
      <c r="S21" s="123" t="str">
        <f t="shared" si="12"/>
        <v/>
      </c>
      <c r="T21" s="123" t="str">
        <f t="shared" si="12"/>
        <v/>
      </c>
      <c r="U21" s="123" t="str">
        <f t="shared" si="12"/>
        <v/>
      </c>
      <c r="V21" s="123" t="str">
        <f t="shared" si="12"/>
        <v/>
      </c>
      <c r="W21" s="123" t="str">
        <f t="shared" si="12"/>
        <v/>
      </c>
      <c r="X21" s="123" t="str">
        <f t="shared" si="12"/>
        <v/>
      </c>
      <c r="Y21" s="123"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2" t="str">
        <f t="shared" si="12"/>
        <v/>
      </c>
      <c r="AK21" s="122" t="str">
        <f t="shared" si="12"/>
        <v/>
      </c>
      <c r="AL21" s="122" t="str">
        <f t="shared" si="12"/>
        <v/>
      </c>
      <c r="AM21" s="122" t="str">
        <f t="shared" si="12"/>
        <v/>
      </c>
      <c r="AN21" s="124" t="str">
        <f t="shared" si="12"/>
        <v/>
      </c>
      <c r="AO21" s="128" t="str">
        <f t="shared" si="12"/>
        <v/>
      </c>
      <c r="AP21" s="125" t="str">
        <f t="shared" si="12"/>
        <v/>
      </c>
      <c r="AQ21" s="125" t="str">
        <f t="shared" si="12"/>
        <v/>
      </c>
      <c r="AR21" s="125" t="str">
        <f t="shared" si="12"/>
        <v/>
      </c>
      <c r="AS21" s="125" t="str">
        <f t="shared" si="12"/>
        <v/>
      </c>
      <c r="AT21" s="125" t="str">
        <f t="shared" si="12"/>
        <v/>
      </c>
      <c r="AU21" s="126" t="str">
        <f t="shared" si="12"/>
        <v/>
      </c>
      <c r="AV21" s="127" t="str">
        <f t="shared" si="12"/>
        <v/>
      </c>
    </row>
    <row r="22" spans="1:48" x14ac:dyDescent="0.3">
      <c r="A22" s="42" t="str">
        <f t="shared" ref="A22" si="13">+IF(C22+C23=0,"[ocultar]","")</f>
        <v>[ocultar]</v>
      </c>
      <c r="B22" s="86" t="s">
        <v>162</v>
      </c>
      <c r="C22" s="33">
        <f t="array" ref="C22">SUM(IF($B22=DATOS_[Sexo],
IF($B21=DATOS_[AGRUP. VALOR. PTO.],
IF("Dentro"=DATOS_[Check Periodo Ref.],
1/(COUNTIFS(DATOS_[Sexo],$B22,DATOS_[AGRUP. VALOR. PTO.],$B21,DATOS_[Check Periodo Ref.],"Dentro",DATOS_[id],DATOS_[id]))))))</f>
        <v>0</v>
      </c>
      <c r="D22" s="35">
        <f>COUNTIFS(DATOS_[AGRUP. VALOR. PTO.],$B21,DATOS_[Sexo],$B22,DATOS_[Check Periodo Ref.],"Dentro")</f>
        <v>0</v>
      </c>
      <c r="E22" s="35">
        <f>COUNTIFS(DATOS_[AGRUP. VALOR. PTO.],$B21,DATOS_[Sexo],$B22,DATOS_[Check Periodo Ref.],"Dentro",DATOS_[Check Nº SC Norm],"Sí")</f>
        <v>0</v>
      </c>
      <c r="F22" s="35">
        <f>COUNTIFS(DATOS_[AGRUP. VALOR. PTO.],$B21,DATOS_[Sexo],$B22,DATOS_[Check Periodo Ref.],"Dentro",DATOS_[Check Nº SC Anualiz],"Sí")</f>
        <v>0</v>
      </c>
      <c r="G22" s="35">
        <f>COUNTIFS(DATOS_[AGRUP. VALOR. PTO.],$B21,DATOS_[Sexo],$B22,DATOS_[Check Periodo Ref.],"Dentro",DATOS_[Check Nº SC Norm y Anualiz],"Sí")</f>
        <v>0</v>
      </c>
      <c r="H22" s="35">
        <f>COUNTIFS(DATOS_[AGRUP. VALOR. PTO.],$B21,DATOS_[Sexo],$B22,DATOS_[Check Periodo Ref.],"Dentro",DATOS_[Check Equiparación],"Sí")</f>
        <v>0</v>
      </c>
      <c r="I22" s="110">
        <f t="array" ref="I22">IFERROR(
MEDIAN(IF(DATOS_[Sexo]=$B22,IF(DATOS_[[AGRUP. VALOR. PTO.]:[AGRUP. VALOR. PTO.]]=$B21,IF(DATOS_[Check Equiparado]="Sí",IF(DATOS_[Check Periodo Ref.]="Dentro",DATOS_[SALARIO BASE Eq],FALSE))))),
0)</f>
        <v>0</v>
      </c>
      <c r="J22" s="111">
        <f t="array" ref="J22">IFERROR(
(MEDIAN((IF(DATOS_[[Sexo]:[Sexo]]=$B22,IF(DATOS_[[AGRUP. VALOR. PTO.]:[AGRUP. VALOR. PTO.]]=$B21,IF(DATOS_[[Check Periodo Ref.]:[Check Periodo Ref.]]="Dentro",IF(DATOS_[[Check Equiparado]:[Check Equiparado]]="Sí",IF(DATOS!AE$5="Sí",(1/DATOS_[[% anualiz]:[% anualiz]]),1)*IF(DATOS!AE$4="Sí",1/DATOS_[[% normaliz]:[% normaliz]],1)*(DATOS_[Conc.Sal.01])))))))),
0)</f>
        <v>0</v>
      </c>
      <c r="K22" s="111">
        <f t="array" ref="K22">IFERROR(
(MEDIAN((IF(DATOS_[[Sexo]:[Sexo]]=$B22,IF(DATOS_[[AGRUP. VALOR. PTO.]:[AGRUP. VALOR. PTO.]]=$B21,IF(DATOS_[[Check Periodo Ref.]:[Check Periodo Ref.]]="Dentro",IF(DATOS_[[Check Equiparado]:[Check Equiparado]]="Sí",IF(DATOS!AF$5="Sí",(1/DATOS_[[% anualiz]:[% anualiz]]),1)*IF(DATOS!AF$4="Sí",1/DATOS_[[% normaliz]:[% normaliz]],1)*(DATOS_[Conc.Sal.02])))))))),
0)</f>
        <v>0</v>
      </c>
      <c r="L22" s="111">
        <f t="array" ref="L22">IFERROR(
(MEDIAN((IF(DATOS_[[Sexo]:[Sexo]]=$B22,IF(DATOS_[[AGRUP. VALOR. PTO.]:[AGRUP. VALOR. PTO.]]=$B21,IF(DATOS_[[Check Periodo Ref.]:[Check Periodo Ref.]]="Dentro",IF(DATOS_[[Check Equiparado]:[Check Equiparado]]="Sí",IF(DATOS!AG$5="Sí",(1/DATOS_[[% anualiz]:[% anualiz]]),1)*IF(DATOS!AG$4="Sí",1/DATOS_[[% normaliz]:[% normaliz]],1)*(DATOS_[Conc.Sal.03])))))))),
0)</f>
        <v>0</v>
      </c>
      <c r="M22" s="111">
        <f t="array" ref="M22">IFERROR(
(MEDIAN((IF(DATOS_[[Sexo]:[Sexo]]=$B22,IF(DATOS_[[AGRUP. VALOR. PTO.]:[AGRUP. VALOR. PTO.]]=$B21,IF(DATOS_[[Check Periodo Ref.]:[Check Periodo Ref.]]="Dentro",IF(DATOS_[[Check Equiparado]:[Check Equiparado]]="Sí",IF(DATOS!AH$5="Sí",(1/DATOS_[[% anualiz]:[% anualiz]]),1)*IF(DATOS!AH$4="Sí",1/DATOS_[[% normaliz]:[% normaliz]],1)*(DATOS_[Conc.Sal.04])))))))),
0)</f>
        <v>0</v>
      </c>
      <c r="N22" s="111">
        <f t="array" ref="N22">IFERROR(
(MEDIAN((IF(DATOS_[[Sexo]:[Sexo]]=$B22,IF(DATOS_[[AGRUP. VALOR. PTO.]:[AGRUP. VALOR. PTO.]]=$B21,IF(DATOS_[[Check Periodo Ref.]:[Check Periodo Ref.]]="Dentro",IF(DATOS_[[Check Equiparado]:[Check Equiparado]]="Sí",IF(DATOS!AI$5="Sí",(1/DATOS_[[% anualiz]:[% anualiz]]),1)*IF(DATOS!AI$4="Sí",1/DATOS_[[% normaliz]:[% normaliz]],1)*(DATOS_[Conc.Sal.05])))))))),
0)</f>
        <v>0</v>
      </c>
      <c r="O22" s="111">
        <f t="array" ref="O22">IFERROR(
(MEDIAN((IF(DATOS_[[Sexo]:[Sexo]]=$B22,IF(DATOS_[[AGRUP. VALOR. PTO.]:[AGRUP. VALOR. PTO.]]=$B21,IF(DATOS_[[Check Periodo Ref.]:[Check Periodo Ref.]]="Dentro",IF(DATOS_[[Check Equiparado]:[Check Equiparado]]="Sí",IF(DATOS!AJ$5="Sí",(1/DATOS_[[% anualiz]:[% anualiz]]),1)*IF(DATOS!AJ$4="Sí",1/DATOS_[[% normaliz]:[% normaliz]],1)*(DATOS_[Conc.Sal.06])))))))),
0)</f>
        <v>0</v>
      </c>
      <c r="P22" s="111">
        <f t="array" ref="P22">IFERROR(
(MEDIAN((IF(DATOS_[[Sexo]:[Sexo]]=$B22,IF(DATOS_[[AGRUP. VALOR. PTO.]:[AGRUP. VALOR. PTO.]]=$B21,IF(DATOS_[[Check Periodo Ref.]:[Check Periodo Ref.]]="Dentro",IF(DATOS_[[Check Equiparado]:[Check Equiparado]]="Sí",IF(DATOS!AK$5="Sí",(1/DATOS_[[% anualiz]:[% anualiz]]),1)*IF(DATOS!AK$4="Sí",1/DATOS_[[% normaliz]:[% normaliz]],1)*(DATOS_[Conc.Sal.07])))))))),
0)</f>
        <v>0</v>
      </c>
      <c r="Q22" s="111">
        <f t="array" ref="Q22">IFERROR(
(MEDIAN((IF(DATOS_[[Sexo]:[Sexo]]=$B22,IF(DATOS_[[AGRUP. VALOR. PTO.]:[AGRUP. VALOR. PTO.]]=$B21,IF(DATOS_[[Check Periodo Ref.]:[Check Periodo Ref.]]="Dentro",IF(DATOS_[[Check Equiparado]:[Check Equiparado]]="Sí",IF(DATOS!AL$5="Sí",(1/DATOS_[[% anualiz]:[% anualiz]]),1)*IF(DATOS!AL$4="Sí",1/DATOS_[[% normaliz]:[% normaliz]],1)*(DATOS_[Conc.Sal.08])))))))),
0)</f>
        <v>0</v>
      </c>
      <c r="R22" s="111">
        <f t="array" ref="R22">IFERROR(
(MEDIAN((IF(DATOS_[[Sexo]:[Sexo]]=$B22,IF(DATOS_[[AGRUP. VALOR. PTO.]:[AGRUP. VALOR. PTO.]]=$B21,IF(DATOS_[[Check Periodo Ref.]:[Check Periodo Ref.]]="Dentro",IF(DATOS_[[Check Equiparado]:[Check Equiparado]]="Sí",IF(DATOS!AM$5="Sí",(1/DATOS_[[% anualiz]:[% anualiz]]),1)*IF(DATOS!AM$4="Sí",1/DATOS_[[% normaliz]:[% normaliz]],1)*(DATOS_[Conc.Sal.09])))))))),
0)</f>
        <v>0</v>
      </c>
      <c r="S22" s="111">
        <f t="array" ref="S22">IFERROR(
(MEDIAN((IF(DATOS_[[Sexo]:[Sexo]]=$B22,IF(DATOS_[[AGRUP. VALOR. PTO.]:[AGRUP. VALOR. PTO.]]=$B21,IF(DATOS_[[Check Periodo Ref.]:[Check Periodo Ref.]]="Dentro",IF(DATOS_[[Check Equiparado]:[Check Equiparado]]="Sí",IF(DATOS!AN$5="Sí",(1/DATOS_[[% anualiz]:[% anualiz]]),1)*IF(DATOS!AN$4="Sí",1/DATOS_[[% normaliz]:[% normaliz]],1)*(DATOS_[Conc.Sal.10])))))))),
0)</f>
        <v>0</v>
      </c>
      <c r="T22" s="111">
        <f t="array" ref="T22">IFERROR(
(MEDIAN((IF(DATOS_[[Sexo]:[Sexo]]=$B22,IF(DATOS_[[AGRUP. VALOR. PTO.]:[AGRUP. VALOR. PTO.]]=$B21,IF(DATOS_[[Check Periodo Ref.]:[Check Periodo Ref.]]="Dentro",IF(DATOS_[[Check Equiparado]:[Check Equiparado]]="Sí",IF(DATOS!AO$5="Sí",(1/DATOS_[[% anualiz]:[% anualiz]]),1)*IF(DATOS!AO$4="Sí",1/DATOS_[[% normaliz]:[% normaliz]],1)*(DATOS_[Conc.Sal.11])))))))),
0)</f>
        <v>0</v>
      </c>
      <c r="U22" s="111">
        <f t="array" ref="U22">IFERROR(
(MEDIAN((IF(DATOS_[[Sexo]:[Sexo]]=$B22,IF(DATOS_[[AGRUP. VALOR. PTO.]:[AGRUP. VALOR. PTO.]]=$B21,IF(DATOS_[[Check Periodo Ref.]:[Check Periodo Ref.]]="Dentro",IF(DATOS_[[Check Equiparado]:[Check Equiparado]]="Sí",IF(DATOS!AP$5="Sí",(1/DATOS_[[% anualiz]:[% anualiz]]),1)*IF(DATOS!AP$4="Sí",1/DATOS_[[% normaliz]:[% normaliz]],1)*(DATOS_[Conc.Sal.12])))))))),
0)</f>
        <v>0</v>
      </c>
      <c r="V22" s="111">
        <f t="array" ref="V22">IFERROR(
(MEDIAN((IF(DATOS_[[Sexo]:[Sexo]]=$B22,IF(DATOS_[[AGRUP. VALOR. PTO.]:[AGRUP. VALOR. PTO.]]=$B21,IF(DATOS_[[Check Periodo Ref.]:[Check Periodo Ref.]]="Dentro",IF(DATOS_[[Check Equiparado]:[Check Equiparado]]="Sí",IF(DATOS!AQ$5="Sí",(1/DATOS_[[% anualiz]:[% anualiz]]),1)*IF(DATOS!AQ$4="Sí",1/DATOS_[[% normaliz]:[% normaliz]],1)*(DATOS_[Conc.Sal.13])))))))),
0)</f>
        <v>0</v>
      </c>
      <c r="W22" s="111">
        <f t="array" ref="W22">IFERROR(
(MEDIAN((IF(DATOS_[[Sexo]:[Sexo]]=$B22,IF(DATOS_[[AGRUP. VALOR. PTO.]:[AGRUP. VALOR. PTO.]]=$B21,IF(DATOS_[[Check Periodo Ref.]:[Check Periodo Ref.]]="Dentro",IF(DATOS_[[Check Equiparado]:[Check Equiparado]]="Sí",IF(DATOS!AR$5="Sí",(1/DATOS_[[% anualiz]:[% anualiz]]),1)*IF(DATOS!AR$4="Sí",1/DATOS_[[% normaliz]:[% normaliz]],1)*(DATOS_[Conc.Sal.14])))))))),
0)</f>
        <v>0</v>
      </c>
      <c r="X22" s="111">
        <f t="array" ref="X22">IFERROR(
(MEDIAN((IF(DATOS_[[Sexo]:[Sexo]]=$B22,IF(DATOS_[[AGRUP. VALOR. PTO.]:[AGRUP. VALOR. PTO.]]=$B21,IF(DATOS_[[Check Periodo Ref.]:[Check Periodo Ref.]]="Dentro",IF(DATOS_[[Check Equiparado]:[Check Equiparado]]="Sí",IF(DATOS!AS$5="Sí",(1/DATOS_[[% anualiz]:[% anualiz]]),1)*IF(DATOS!AS$4="Sí",1/DATOS_[[% normaliz]:[% normaliz]],1)*(DATOS_[Conc.Sal.15])))))))),
0)</f>
        <v>0</v>
      </c>
      <c r="Y22" s="111">
        <f t="array" ref="Y22">IFERROR(
(MEDIAN((IF(DATOS_[[Sexo]:[Sexo]]=$B22,IF(DATOS_[[AGRUP. VALOR. PTO.]:[AGRUP. VALOR. PTO.]]=$B21,IF(DATOS_[[Check Periodo Ref.]:[Check Periodo Ref.]]="Dentro",IF(DATOS_[[Check Equiparado]:[Check Equiparado]]="Sí",IF(DATOS!AT$5="Sí",(1/DATOS_[[% anualiz]:[% anualiz]]),1)*IF(DATOS!AT$4="Sí",1/DATOS_[[% normaliz]:[% normaliz]],1)*(DATOS_[Conc.Sal.16])))))))),
0)</f>
        <v>0</v>
      </c>
      <c r="Z22" s="111">
        <f t="array" ref="Z22">IFERROR(
(MEDIAN((IF(DATOS_[[Sexo]:[Sexo]]=$B22,IF(DATOS_[[AGRUP. VALOR. PTO.]:[AGRUP. VALOR. PTO.]]=$B21,IF(DATOS_[[Check Periodo Ref.]:[Check Periodo Ref.]]="Dentro",IF(DATOS_[[Check Equiparado]:[Check Equiparado]]="Sí",IF(DATOS!AU$5="Sí",(1/DATOS_[[% anualiz]:[% anualiz]]),1)*IF(DATOS!AU$4="Sí",1/DATOS_[[% normaliz]:[% normaliz]],1)*(DATOS_[Conc.Sal.17])))))))),
0)</f>
        <v>0</v>
      </c>
      <c r="AA22" s="111">
        <f t="array" ref="AA22">IFERROR(
(MEDIAN((IF(DATOS_[[Sexo]:[Sexo]]=$B22,IF(DATOS_[[AGRUP. VALOR. PTO.]:[AGRUP. VALOR. PTO.]]=$B21,IF(DATOS_[[Check Periodo Ref.]:[Check Periodo Ref.]]="Dentro",IF(DATOS_[[Check Equiparado]:[Check Equiparado]]="Sí",IF(DATOS!AV$5="Sí",(1/DATOS_[[% anualiz]:[% anualiz]]),1)*IF(DATOS!AV$4="Sí",1/DATOS_[[% normaliz]:[% normaliz]],1)*(DATOS_[Conc.Sal.18])))))))),
0)</f>
        <v>0</v>
      </c>
      <c r="AB22" s="111">
        <f t="array" ref="AB22">IFERROR(
(MEDIAN((IF(DATOS_[[Sexo]:[Sexo]]=$B22,IF(DATOS_[[AGRUP. VALOR. PTO.]:[AGRUP. VALOR. PTO.]]=$B21,IF(DATOS_[[Check Periodo Ref.]:[Check Periodo Ref.]]="Dentro",IF(DATOS_[[Check Equiparado]:[Check Equiparado]]="Sí",IF(DATOS!AW$5="Sí",(1/DATOS_[[% anualiz]:[% anualiz]]),1)*IF(DATOS!AW$4="Sí",1/DATOS_[[% normaliz]:[% normaliz]],1)*(DATOS_[Conc.Sal.19])))))))),
0)</f>
        <v>0</v>
      </c>
      <c r="AC22" s="111">
        <f t="array" ref="AC22">IFERROR(
(MEDIAN((IF(DATOS_[[Sexo]:[Sexo]]=$B22,IF(DATOS_[[AGRUP. VALOR. PTO.]:[AGRUP. VALOR. PTO.]]=$B21,IF(DATOS_[[Check Periodo Ref.]:[Check Periodo Ref.]]="Dentro",IF(DATOS_[[Check Equiparado]:[Check Equiparado]]="Sí",IF(DATOS!AX$5="Sí",(1/DATOS_[[% anualiz]:[% anualiz]]),1)*IF(DATOS!AX$4="Sí",1/DATOS_[[% normaliz]:[% normaliz]],1)*(DATOS_[Conc.Sal.20])))))))),
0)</f>
        <v>0</v>
      </c>
      <c r="AD22" s="111">
        <f t="array" ref="AD22">IFERROR(
(MEDIAN((IF(DATOS_[[Sexo]:[Sexo]]=$B22,IF(DATOS_[[AGRUP. VALOR. PTO.]:[AGRUP. VALOR. PTO.]]=$B21,IF(DATOS_[[Check Periodo Ref.]:[Check Periodo Ref.]]="Dentro",IF(DATOS_[[Check Equiparado]:[Check Equiparado]]="Sí",IF(DATOS!AY$5="Sí",(1/DATOS_[[% anualiz]:[% anualiz]]),1)*IF(DATOS!AY$4="Sí",1/DATOS_[[% normaliz]:[% normaliz]],1)*(DATOS_[Conc.Sal.21])))))))),
0)</f>
        <v>0</v>
      </c>
      <c r="AE22" s="111">
        <f t="array" ref="AE22">IFERROR(
(MEDIAN((IF(DATOS_[[Sexo]:[Sexo]]=$B22,IF(DATOS_[[AGRUP. VALOR. PTO.]:[AGRUP. VALOR. PTO.]]=$B21,IF(DATOS_[[Check Periodo Ref.]:[Check Periodo Ref.]]="Dentro",IF(DATOS_[[Check Equiparado]:[Check Equiparado]]="Sí",IF(DATOS!AZ$5="Sí",(1/DATOS_[[% anualiz]:[% anualiz]]),1)*IF(DATOS!AZ$4="Sí",1/DATOS_[[% normaliz]:[% normaliz]],1)*(DATOS_[Conc.Sal.22])))))))),
0)</f>
        <v>0</v>
      </c>
      <c r="AF22" s="111">
        <f t="array" ref="AF22">IFERROR(
(MEDIAN((IF(DATOS_[[Sexo]:[Sexo]]=$B22,IF(DATOS_[[AGRUP. VALOR. PTO.]:[AGRUP. VALOR. PTO.]]=$B21,IF(DATOS_[[Check Periodo Ref.]:[Check Periodo Ref.]]="Dentro",IF(DATOS_[[Check Equiparado]:[Check Equiparado]]="Sí",IF(DATOS!BA$5="Sí",(1/DATOS_[[% anualiz]:[% anualiz]]),1)*IF(DATOS!BA$4="Sí",1/DATOS_[[% normaliz]:[% normaliz]],1)*(DATOS_[Conc.Sal.23])))))))),
0)</f>
        <v>0</v>
      </c>
      <c r="AG22" s="111">
        <f t="array" ref="AG22">IFERROR(
(MEDIAN((IF(DATOS_[[Sexo]:[Sexo]]=$B22,IF(DATOS_[[AGRUP. VALOR. PTO.]:[AGRUP. VALOR. PTO.]]=$B21,IF(DATOS_[[Check Periodo Ref.]:[Check Periodo Ref.]]="Dentro",IF(DATOS_[[Check Equiparado]:[Check Equiparado]]="Sí",IF(DATOS!BB$5="Sí",(1/DATOS_[[% anualiz]:[% anualiz]]),1)*IF(DATOS!BB$4="Sí",1/DATOS_[[% normaliz]:[% normaliz]],1)*(DATOS_[Conc.Sal.24])))))))),
0)</f>
        <v>0</v>
      </c>
      <c r="AH22" s="111">
        <f t="array" ref="AH22">IFERROR(
(MEDIAN((IF(DATOS_[[Sexo]:[Sexo]]=$B22,IF(DATOS_[[AGRUP. VALOR. PTO.]:[AGRUP. VALOR. PTO.]]=$B21,IF(DATOS_[[Check Periodo Ref.]:[Check Periodo Ref.]]="Dentro",IF(DATOS_[[Check Equiparado]:[Check Equiparado]]="Sí",IF(DATOS!BC$5="Sí",(1/DATOS_[[% anualiz]:[% anualiz]]),1)*IF(DATOS!BC$4="Sí",1/DATOS_[[% normaliz]:[% normaliz]],1)*(DATOS_[Conc.Sal.25])))))))),
0)</f>
        <v>0</v>
      </c>
      <c r="AI22" s="111">
        <f t="array" ref="AI22">IFERROR(
(MEDIAN((IF(DATOS_[[Sexo]:[Sexo]]=$B22,IF(DATOS_[[AGRUP. VALOR. PTO.]:[AGRUP. VALOR. PTO.]]=$B21,IF(DATOS_[[Check Periodo Ref.]:[Check Periodo Ref.]]="Dentro",IF(DATOS_[[Check Equiparado]:[Check Equiparado]]="Sí",IF(DATOS!BD$5="Sí",(1/DATOS_[[% anualiz]:[% anualiz]]),1)*IF(DATOS!BD$4="Sí",1/DATOS_[[% normaliz]:[% normaliz]],1)*(DATOS_[Conc.Sal.26])))))))),
0)</f>
        <v>0</v>
      </c>
      <c r="AJ22" s="111">
        <f t="array" ref="AJ22">IFERROR(
(MEDIAN((IF(DATOS_[[Sexo]:[Sexo]]=$B22,IF(DATOS_[[AGRUP. VALOR. PTO.]:[AGRUP. VALOR. PTO.]]=$B21,IF(DATOS_[[Check Periodo Ref.]:[Check Periodo Ref.]]="Dentro",IF(DATOS_[[Check Equiparado]:[Check Equiparado]]="Sí",IF(DATOS!BE$5="Sí",(1/DATOS_[[% anualiz]:[% anualiz]]),1)*IF(DATOS!BE$4="Sí",1/DATOS_[[% normaliz]:[% normaliz]],1)*(DATOS_[Conc.Sal.27])))))))),
0)</f>
        <v>0</v>
      </c>
      <c r="AK22" s="111">
        <f t="array" ref="AK22">IFERROR(
(MEDIAN((IF(DATOS_[[Sexo]:[Sexo]]=$B22,IF(DATOS_[[AGRUP. VALOR. PTO.]:[AGRUP. VALOR. PTO.]]=$B21,IF(DATOS_[[Check Periodo Ref.]:[Check Periodo Ref.]]="Dentro",IF(DATOS_[[Check Equiparado]:[Check Equiparado]]="Sí",IF(DATOS!BF$5="Sí",(1/DATOS_[[% anualiz]:[% anualiz]]),1)*IF(DATOS!BF$4="Sí",1/DATOS_[[% normaliz]:[% normaliz]],1)*(DATOS_[Conc.Sal.28])))))))),
0)</f>
        <v>0</v>
      </c>
      <c r="AL22" s="111">
        <f t="array" ref="AL22">IFERROR(
(MEDIAN((IF(DATOS_[[Sexo]:[Sexo]]=$B22,IF(DATOS_[[AGRUP. VALOR. PTO.]:[AGRUP. VALOR. PTO.]]=$B21,IF(DATOS_[[Check Periodo Ref.]:[Check Periodo Ref.]]="Dentro",IF(DATOS_[[Check Equiparado]:[Check Equiparado]]="Sí",IF(DATOS!BG$5="Sí",(1/DATOS_[[% anualiz]:[% anualiz]]),1)*IF(DATOS!BG$4="Sí",1/DATOS_[[% normaliz]:[% normaliz]],1)*(DATOS_[Conc.Sal.29])))))))),
0)</f>
        <v>0</v>
      </c>
      <c r="AM22" s="111">
        <f t="array" ref="AM22">IFERROR(
(MEDIAN((IF(DATOS_[[Sexo]:[Sexo]]=$B22,IF(DATOS_[[AGRUP. VALOR. PTO.]:[AGRUP. VALOR. PTO.]]=$B21,IF(DATOS_[[Check Periodo Ref.]:[Check Periodo Ref.]]="Dentro",IF(DATOS_[[Check Equiparado]:[Check Equiparado]]="Sí",IF(DATOS!BH$5="Sí",(1/DATOS_[[% anualiz]:[% anualiz]]),1)*IF(DATOS!BH$4="Sí",1/DATOS_[[% normaliz]:[% normaliz]],1)*(DATOS_[Conc.Sal.30])))))))),
0)</f>
        <v>0</v>
      </c>
      <c r="AN22" s="112">
        <f t="array" ref="AN22">IFERROR(
MEDIAN(IF(DATOS_[Sexo]=$B22,IF(DATOS_[[AGRUP. VALOR. PTO.]:[AGRUP. VALOR. PTO.]]=$B21,IF(DATOS_[Check Equiparado]="Sí",IF(DATOS_[Check Periodo Ref.]="Dentro",DATOS_[Tot COMPL.SAL Eq],FALSE))))),
0)</f>
        <v>0</v>
      </c>
      <c r="AO22" s="113">
        <f t="array" ref="AO22">IFERROR(
MEDIAN(IF(DATOS_[Sexo]=$B22,IF(DATOS_[[AGRUP. VALOR. PTO.]:[AGRUP. VALOR. PTO.]]=$B21,IF(DATOS_[Check Equiparado]="Sí",IF(DATOS_[Check Periodo Ref.]="Dentro",DATOS_[TOTAL SALARIO Eq],FALSE))))),
0)</f>
        <v>0</v>
      </c>
      <c r="AP22" s="114">
        <f t="array" ref="AP22">IFERROR(
(MEDIAN((IF(DATOS_[[Sexo]:[Sexo]]=$B22,IF(DATOS_[[AGRUP. VALOR. PTO.]:[AGRUP. VALOR. PTO.]]=$B21,IF(DATOS_[[Check Periodo Ref.]:[Check Periodo Ref.]]="Dentro",IF(DATOS_[[Check Equiparado]:[Check Equiparado]]="Sí",IF(DATOS!BI$5="Sí",(1/DATOS_[[% anualiz]:[% anualiz]]),1)*IF(DATOS!BI$4="Sí",1/DATOS_[[% normaliz]:[% normaliz]],1)*(DATOS_[C.Extra.01])))))))),
0)</f>
        <v>0</v>
      </c>
      <c r="AQ22" s="114">
        <f t="array" ref="AQ22">IFERROR(
(MEDIAN((IF(DATOS_[[Sexo]:[Sexo]]=$B22,IF(DATOS_[[AGRUP. VALOR. PTO.]:[AGRUP. VALOR. PTO.]]=$B21,IF(DATOS_[[Check Periodo Ref.]:[Check Periodo Ref.]]="Dentro",IF(DATOS_[[Check Equiparado]:[Check Equiparado]]="Sí",IF(DATOS!BJ$5="Sí",(1/DATOS_[[% anualiz]:[% anualiz]]),1)*IF(DATOS!BJ$4="Sí",1/DATOS_[[% normaliz]:[% normaliz]],1)*(DATOS_[C.Extra.02])))))))),
0)</f>
        <v>0</v>
      </c>
      <c r="AR22" s="114">
        <f t="array" ref="AR22">IFERROR(
(MEDIAN((IF(DATOS_[[Sexo]:[Sexo]]=$B22,IF(DATOS_[[AGRUP. VALOR. PTO.]:[AGRUP. VALOR. PTO.]]=$B21,IF(DATOS_[[Check Periodo Ref.]:[Check Periodo Ref.]]="Dentro",IF(DATOS_[[Check Equiparado]:[Check Equiparado]]="Sí",IF(DATOS!BK$5="Sí",(1/DATOS_[[% anualiz]:[% anualiz]]),1)*IF(DATOS!BK$4="Sí",1/DATOS_[[% normaliz]:[% normaliz]],1)*(DATOS_[C.Extra.03])))))))),
0)</f>
        <v>0</v>
      </c>
      <c r="AS22" s="114">
        <f t="array" ref="AS22">IFERROR(
(MEDIAN((IF(DATOS_[[Sexo]:[Sexo]]=$B22,IF(DATOS_[[AGRUP. VALOR. PTO.]:[AGRUP. VALOR. PTO.]]=$B21,IF(DATOS_[[Check Periodo Ref.]:[Check Periodo Ref.]]="Dentro",IF(DATOS_[[Check Equiparado]:[Check Equiparado]]="Sí",IF(DATOS!BL$5="Sí",(1/DATOS_[[% anualiz]:[% anualiz]]),1)*IF(DATOS!BL$4="Sí",1/DATOS_[[% normaliz]:[% normaliz]],1)*(DATOS_[C.Extra.04])))))))),
0)</f>
        <v>0</v>
      </c>
      <c r="AT22" s="114">
        <f t="array" ref="AT22">IFERROR(
(MEDIAN((IF(DATOS_[[Sexo]:[Sexo]]=$B22,IF(DATOS_[[AGRUP. VALOR. PTO.]:[AGRUP. VALOR. PTO.]]=$B21,IF(DATOS_[[Check Periodo Ref.]:[Check Periodo Ref.]]="Dentro",IF(DATOS_[[Check Equiparado]:[Check Equiparado]]="Sí",IF(DATOS!BM$5="Sí",(1/DATOS_[[% anualiz]:[% anualiz]]),1)*IF(DATOS!BM$4="Sí",1/DATOS_[[% normaliz]:[% normaliz]],1)*(DATOS_[C.Extra.05])))))))),
0)</f>
        <v>0</v>
      </c>
      <c r="AU22" s="115">
        <f t="array" ref="AU22">IFERROR(
MEDIAN(IF(DATOS_[Sexo]=$B22,IF(DATOS_[[AGRUP. VALOR. PTO.]:[AGRUP. VALOR. PTO.]]=$B21,IF(DATOS_[Check Equiparado]="Sí",IF(DATOS_[Check Periodo Ref.]="Dentro",DATOS_[Tot Extrasalarial Eq],FALSE))))),
0)</f>
        <v>0</v>
      </c>
      <c r="AV22" s="116">
        <f t="array" ref="AV22">IFERROR(
MEDIAN(IF(DATOS_[Sexo]=$B22,IF(DATOS_[[AGRUP. VALOR. PTO.]:[AGRUP. VALOR. PTO.]]=$B21,IF(DATOS_[Check Equiparado]="Sí",IF(DATOS_[Check Periodo Ref.]="Dentro",DATOS_[TOTAL Retrib Eq],FALSE))))),
0)</f>
        <v>0</v>
      </c>
    </row>
    <row r="23" spans="1:48" x14ac:dyDescent="0.3">
      <c r="A23" s="42" t="str">
        <f t="shared" ref="A23" si="14">+A22</f>
        <v>[ocultar]</v>
      </c>
      <c r="B23" s="86" t="s">
        <v>163</v>
      </c>
      <c r="C23" s="33">
        <f t="array" ref="C23">SUM(IF($B23=DATOS_[Sexo],
IF($B21=DATOS_[AGRUP. VALOR. PTO.],
IF("Dentro"=DATOS_[Check Periodo Ref.],
1/(COUNTIFS(DATOS_[Sexo],$B23,DATOS_[AGRUP. VALOR. PTO.],$B21,DATOS_[Check Periodo Ref.],"Dentro",DATOS_[id],DATOS_[id]))))))</f>
        <v>0</v>
      </c>
      <c r="D23" s="35">
        <f>COUNTIFS(DATOS_[AGRUP. VALOR. PTO.],$B21,DATOS_[Sexo],$B23,DATOS_[Check Periodo Ref.],"Dentro")</f>
        <v>0</v>
      </c>
      <c r="E23" s="35">
        <f>COUNTIFS(DATOS_[AGRUP. VALOR. PTO.],$B21,DATOS_[Sexo],$B23,DATOS_[Check Periodo Ref.],"Dentro",DATOS_[Check Nº SC Norm],"Sí")</f>
        <v>0</v>
      </c>
      <c r="F23" s="35">
        <f>COUNTIFS(DATOS_[AGRUP. VALOR. PTO.],$B21,DATOS_[Sexo],$B23,DATOS_[Check Periodo Ref.],"Dentro",DATOS_[Check Nº SC Anualiz],"Sí")</f>
        <v>0</v>
      </c>
      <c r="G23" s="35">
        <f>COUNTIFS(DATOS_[AGRUP. VALOR. PTO.],$B21,DATOS_[Sexo],$B23,DATOS_[Check Periodo Ref.],"Dentro",DATOS_[Check Nº SC Norm y Anualiz],"Sí")</f>
        <v>0</v>
      </c>
      <c r="H23" s="35">
        <f>COUNTIFS(DATOS_[AGRUP. VALOR. PTO.],$B21,DATOS_[Sexo],$B23,DATOS_[Check Periodo Ref.],"Dentro",DATOS_[Check Equiparación],"Sí")</f>
        <v>0</v>
      </c>
      <c r="I23" s="110" cm="1">
        <f t="array" ref="I23">IFERROR(
MEDIAN(IF(DATOS_[Sexo]=$B23,IF(DATOS_[[AGRUP. VALOR. PTO.]:[AGRUP. VALOR. PTO.]]=$B21,IF(DATOS_[Check Equiparado]="Sí",IF(DATOS_[Check Periodo Ref.]="Dentro",DATOS_[SALARIO BASE Eq],FALSE))))),
0)</f>
        <v>0</v>
      </c>
      <c r="J23" s="111">
        <f t="array" ref="J23">IFERROR(
(MEDIAN((IF(DATOS_[[Sexo]:[Sexo]]=$B23,IF(DATOS_[[AGRUP. VALOR. PTO.]:[AGRUP. VALOR. PTO.]]=$B21,IF(DATOS_[[Check Periodo Ref.]:[Check Periodo Ref.]]="Dentro",IF(DATOS_[[Check Equiparado]:[Check Equiparado]]="Sí",IF(DATOS!AE$5="Sí",(1/DATOS_[[% anualiz]:[% anualiz]]),1)*IF(DATOS!AE$4="Sí",1/DATOS_[[% normaliz]:[% normaliz]],1)*(DATOS_[Conc.Sal.01])))))))),
0)</f>
        <v>0</v>
      </c>
      <c r="K23" s="111">
        <f t="array" ref="K23">IFERROR(
(MEDIAN((IF(DATOS_[[Sexo]:[Sexo]]=$B23,IF(DATOS_[[AGRUP. VALOR. PTO.]:[AGRUP. VALOR. PTO.]]=$B21,IF(DATOS_[[Check Periodo Ref.]:[Check Periodo Ref.]]="Dentro",IF(DATOS_[[Check Equiparado]:[Check Equiparado]]="Sí",IF(DATOS!AF$5="Sí",(1/DATOS_[[% anualiz]:[% anualiz]]),1)*IF(DATOS!AF$4="Sí",1/DATOS_[[% normaliz]:[% normaliz]],1)*(DATOS_[Conc.Sal.02])))))))),
0)</f>
        <v>0</v>
      </c>
      <c r="L23" s="111">
        <f t="array" ref="L23">IFERROR(
(MEDIAN((IF(DATOS_[[Sexo]:[Sexo]]=$B23,IF(DATOS_[[AGRUP. VALOR. PTO.]:[AGRUP. VALOR. PTO.]]=$B21,IF(DATOS_[[Check Periodo Ref.]:[Check Periodo Ref.]]="Dentro",IF(DATOS_[[Check Equiparado]:[Check Equiparado]]="Sí",IF(DATOS!AG$5="Sí",(1/DATOS_[[% anualiz]:[% anualiz]]),1)*IF(DATOS!AG$4="Sí",1/DATOS_[[% normaliz]:[% normaliz]],1)*(DATOS_[Conc.Sal.03])))))))),
0)</f>
        <v>0</v>
      </c>
      <c r="M23" s="111">
        <f t="array" ref="M23">IFERROR(
(MEDIAN((IF(DATOS_[[Sexo]:[Sexo]]=$B23,IF(DATOS_[[AGRUP. VALOR. PTO.]:[AGRUP. VALOR. PTO.]]=$B21,IF(DATOS_[[Check Periodo Ref.]:[Check Periodo Ref.]]="Dentro",IF(DATOS_[[Check Equiparado]:[Check Equiparado]]="Sí",IF(DATOS!AH$5="Sí",(1/DATOS_[[% anualiz]:[% anualiz]]),1)*IF(DATOS!AH$4="Sí",1/DATOS_[[% normaliz]:[% normaliz]],1)*(DATOS_[Conc.Sal.04])))))))),
0)</f>
        <v>0</v>
      </c>
      <c r="N23" s="111">
        <f t="array" ref="N23">IFERROR(
(MEDIAN((IF(DATOS_[[Sexo]:[Sexo]]=$B23,IF(DATOS_[[AGRUP. VALOR. PTO.]:[AGRUP. VALOR. PTO.]]=$B21,IF(DATOS_[[Check Periodo Ref.]:[Check Periodo Ref.]]="Dentro",IF(DATOS_[[Check Equiparado]:[Check Equiparado]]="Sí",IF(DATOS!AI$5="Sí",(1/DATOS_[[% anualiz]:[% anualiz]]),1)*IF(DATOS!AI$4="Sí",1/DATOS_[[% normaliz]:[% normaliz]],1)*(DATOS_[Conc.Sal.05])))))))),
0)</f>
        <v>0</v>
      </c>
      <c r="O23" s="111">
        <f t="array" ref="O23">IFERROR(
(MEDIAN((IF(DATOS_[[Sexo]:[Sexo]]=$B23,IF(DATOS_[[AGRUP. VALOR. PTO.]:[AGRUP. VALOR. PTO.]]=$B21,IF(DATOS_[[Check Periodo Ref.]:[Check Periodo Ref.]]="Dentro",IF(DATOS_[[Check Equiparado]:[Check Equiparado]]="Sí",IF(DATOS!AJ$5="Sí",(1/DATOS_[[% anualiz]:[% anualiz]]),1)*IF(DATOS!AJ$4="Sí",1/DATOS_[[% normaliz]:[% normaliz]],1)*(DATOS_[Conc.Sal.06])))))))),
0)</f>
        <v>0</v>
      </c>
      <c r="P23" s="111">
        <f t="array" ref="P23">IFERROR(
(MEDIAN((IF(DATOS_[[Sexo]:[Sexo]]=$B23,IF(DATOS_[[AGRUP. VALOR. PTO.]:[AGRUP. VALOR. PTO.]]=$B21,IF(DATOS_[[Check Periodo Ref.]:[Check Periodo Ref.]]="Dentro",IF(DATOS_[[Check Equiparado]:[Check Equiparado]]="Sí",IF(DATOS!AK$5="Sí",(1/DATOS_[[% anualiz]:[% anualiz]]),1)*IF(DATOS!AK$4="Sí",1/DATOS_[[% normaliz]:[% normaliz]],1)*(DATOS_[Conc.Sal.07])))))))),
0)</f>
        <v>0</v>
      </c>
      <c r="Q23" s="111">
        <f t="array" ref="Q23">IFERROR(
(MEDIAN((IF(DATOS_[[Sexo]:[Sexo]]=$B23,IF(DATOS_[[AGRUP. VALOR. PTO.]:[AGRUP. VALOR. PTO.]]=$B21,IF(DATOS_[[Check Periodo Ref.]:[Check Periodo Ref.]]="Dentro",IF(DATOS_[[Check Equiparado]:[Check Equiparado]]="Sí",IF(DATOS!AL$5="Sí",(1/DATOS_[[% anualiz]:[% anualiz]]),1)*IF(DATOS!AL$4="Sí",1/DATOS_[[% normaliz]:[% normaliz]],1)*(DATOS_[Conc.Sal.08])))))))),
0)</f>
        <v>0</v>
      </c>
      <c r="R23" s="111">
        <f t="array" ref="R23">IFERROR(
(MEDIAN((IF(DATOS_[[Sexo]:[Sexo]]=$B23,IF(DATOS_[[AGRUP. VALOR. PTO.]:[AGRUP. VALOR. PTO.]]=$B21,IF(DATOS_[[Check Periodo Ref.]:[Check Periodo Ref.]]="Dentro",IF(DATOS_[[Check Equiparado]:[Check Equiparado]]="Sí",IF(DATOS!AM$5="Sí",(1/DATOS_[[% anualiz]:[% anualiz]]),1)*IF(DATOS!AM$4="Sí",1/DATOS_[[% normaliz]:[% normaliz]],1)*(DATOS_[Conc.Sal.09])))))))),
0)</f>
        <v>0</v>
      </c>
      <c r="S23" s="111">
        <f t="array" ref="S23">IFERROR(
(MEDIAN((IF(DATOS_[[Sexo]:[Sexo]]=$B23,IF(DATOS_[[AGRUP. VALOR. PTO.]:[AGRUP. VALOR. PTO.]]=$B21,IF(DATOS_[[Check Periodo Ref.]:[Check Periodo Ref.]]="Dentro",IF(DATOS_[[Check Equiparado]:[Check Equiparado]]="Sí",IF(DATOS!AN$5="Sí",(1/DATOS_[[% anualiz]:[% anualiz]]),1)*IF(DATOS!AN$4="Sí",1/DATOS_[[% normaliz]:[% normaliz]],1)*(DATOS_[Conc.Sal.10])))))))),
0)</f>
        <v>0</v>
      </c>
      <c r="T23" s="111">
        <f t="array" ref="T23">IFERROR(
(MEDIAN((IF(DATOS_[[Sexo]:[Sexo]]=$B23,IF(DATOS_[[AGRUP. VALOR. PTO.]:[AGRUP. VALOR. PTO.]]=$B21,IF(DATOS_[[Check Periodo Ref.]:[Check Periodo Ref.]]="Dentro",IF(DATOS_[[Check Equiparado]:[Check Equiparado]]="Sí",IF(DATOS!AO$5="Sí",(1/DATOS_[[% anualiz]:[% anualiz]]),1)*IF(DATOS!AO$4="Sí",1/DATOS_[[% normaliz]:[% normaliz]],1)*(DATOS_[Conc.Sal.11])))))))),
0)</f>
        <v>0</v>
      </c>
      <c r="U23" s="111">
        <f t="array" ref="U23">IFERROR(
(MEDIAN((IF(DATOS_[[Sexo]:[Sexo]]=$B23,IF(DATOS_[[AGRUP. VALOR. PTO.]:[AGRUP. VALOR. PTO.]]=$B21,IF(DATOS_[[Check Periodo Ref.]:[Check Periodo Ref.]]="Dentro",IF(DATOS_[[Check Equiparado]:[Check Equiparado]]="Sí",IF(DATOS!AP$5="Sí",(1/DATOS_[[% anualiz]:[% anualiz]]),1)*IF(DATOS!AP$4="Sí",1/DATOS_[[% normaliz]:[% normaliz]],1)*(DATOS_[Conc.Sal.12])))))))),
0)</f>
        <v>0</v>
      </c>
      <c r="V23" s="111">
        <f t="array" ref="V23">IFERROR(
(MEDIAN((IF(DATOS_[[Sexo]:[Sexo]]=$B23,IF(DATOS_[[AGRUP. VALOR. PTO.]:[AGRUP. VALOR. PTO.]]=$B21,IF(DATOS_[[Check Periodo Ref.]:[Check Periodo Ref.]]="Dentro",IF(DATOS_[[Check Equiparado]:[Check Equiparado]]="Sí",IF(DATOS!AQ$5="Sí",(1/DATOS_[[% anualiz]:[% anualiz]]),1)*IF(DATOS!AQ$4="Sí",1/DATOS_[[% normaliz]:[% normaliz]],1)*(DATOS_[Conc.Sal.13])))))))),
0)</f>
        <v>0</v>
      </c>
      <c r="W23" s="111">
        <f t="array" ref="W23">IFERROR(
(MEDIAN((IF(DATOS_[[Sexo]:[Sexo]]=$B23,IF(DATOS_[[AGRUP. VALOR. PTO.]:[AGRUP. VALOR. PTO.]]=$B21,IF(DATOS_[[Check Periodo Ref.]:[Check Periodo Ref.]]="Dentro",IF(DATOS_[[Check Equiparado]:[Check Equiparado]]="Sí",IF(DATOS!AR$5="Sí",(1/DATOS_[[% anualiz]:[% anualiz]]),1)*IF(DATOS!AR$4="Sí",1/DATOS_[[% normaliz]:[% normaliz]],1)*(DATOS_[Conc.Sal.14])))))))),
0)</f>
        <v>0</v>
      </c>
      <c r="X23" s="111">
        <f t="array" ref="X23">IFERROR(
(MEDIAN((IF(DATOS_[[Sexo]:[Sexo]]=$B23,IF(DATOS_[[AGRUP. VALOR. PTO.]:[AGRUP. VALOR. PTO.]]=$B21,IF(DATOS_[[Check Periodo Ref.]:[Check Periodo Ref.]]="Dentro",IF(DATOS_[[Check Equiparado]:[Check Equiparado]]="Sí",IF(DATOS!AS$5="Sí",(1/DATOS_[[% anualiz]:[% anualiz]]),1)*IF(DATOS!AS$4="Sí",1/DATOS_[[% normaliz]:[% normaliz]],1)*(DATOS_[Conc.Sal.15])))))))),
0)</f>
        <v>0</v>
      </c>
      <c r="Y23" s="111">
        <f t="array" ref="Y23">IFERROR(
(MEDIAN((IF(DATOS_[[Sexo]:[Sexo]]=$B23,IF(DATOS_[[AGRUP. VALOR. PTO.]:[AGRUP. VALOR. PTO.]]=$B21,IF(DATOS_[[Check Periodo Ref.]:[Check Periodo Ref.]]="Dentro",IF(DATOS_[[Check Equiparado]:[Check Equiparado]]="Sí",IF(DATOS!AT$5="Sí",(1/DATOS_[[% anualiz]:[% anualiz]]),1)*IF(DATOS!AT$4="Sí",1/DATOS_[[% normaliz]:[% normaliz]],1)*(DATOS_[Conc.Sal.16])))))))),
0)</f>
        <v>0</v>
      </c>
      <c r="Z23" s="111">
        <f t="array" ref="Z23">IFERROR(
(MEDIAN((IF(DATOS_[[Sexo]:[Sexo]]=$B23,IF(DATOS_[[AGRUP. VALOR. PTO.]:[AGRUP. VALOR. PTO.]]=$B21,IF(DATOS_[[Check Periodo Ref.]:[Check Periodo Ref.]]="Dentro",IF(DATOS_[[Check Equiparado]:[Check Equiparado]]="Sí",IF(DATOS!AU$5="Sí",(1/DATOS_[[% anualiz]:[% anualiz]]),1)*IF(DATOS!AU$4="Sí",1/DATOS_[[% normaliz]:[% normaliz]],1)*(DATOS_[Conc.Sal.17])))))))),
0)</f>
        <v>0</v>
      </c>
      <c r="AA23" s="111">
        <f t="array" ref="AA23">IFERROR(
(MEDIAN((IF(DATOS_[[Sexo]:[Sexo]]=$B23,IF(DATOS_[[AGRUP. VALOR. PTO.]:[AGRUP. VALOR. PTO.]]=$B21,IF(DATOS_[[Check Periodo Ref.]:[Check Periodo Ref.]]="Dentro",IF(DATOS_[[Check Equiparado]:[Check Equiparado]]="Sí",IF(DATOS!AV$5="Sí",(1/DATOS_[[% anualiz]:[% anualiz]]),1)*IF(DATOS!AV$4="Sí",1/DATOS_[[% normaliz]:[% normaliz]],1)*(DATOS_[Conc.Sal.18])))))))),
0)</f>
        <v>0</v>
      </c>
      <c r="AB23" s="111">
        <f t="array" ref="AB23">IFERROR(
(MEDIAN((IF(DATOS_[[Sexo]:[Sexo]]=$B23,IF(DATOS_[[AGRUP. VALOR. PTO.]:[AGRUP. VALOR. PTO.]]=$B21,IF(DATOS_[[Check Periodo Ref.]:[Check Periodo Ref.]]="Dentro",IF(DATOS_[[Check Equiparado]:[Check Equiparado]]="Sí",IF(DATOS!AW$5="Sí",(1/DATOS_[[% anualiz]:[% anualiz]]),1)*IF(DATOS!AW$4="Sí",1/DATOS_[[% normaliz]:[% normaliz]],1)*(DATOS_[Conc.Sal.19])))))))),
0)</f>
        <v>0</v>
      </c>
      <c r="AC23" s="111">
        <f t="array" ref="AC23">IFERROR(
(MEDIAN((IF(DATOS_[[Sexo]:[Sexo]]=$B23,IF(DATOS_[[AGRUP. VALOR. PTO.]:[AGRUP. VALOR. PTO.]]=$B21,IF(DATOS_[[Check Periodo Ref.]:[Check Periodo Ref.]]="Dentro",IF(DATOS_[[Check Equiparado]:[Check Equiparado]]="Sí",IF(DATOS!AX$5="Sí",(1/DATOS_[[% anualiz]:[% anualiz]]),1)*IF(DATOS!AX$4="Sí",1/DATOS_[[% normaliz]:[% normaliz]],1)*(DATOS_[Conc.Sal.20])))))))),
0)</f>
        <v>0</v>
      </c>
      <c r="AD23" s="111">
        <f t="array" ref="AD23">IFERROR(
(MEDIAN((IF(DATOS_[[Sexo]:[Sexo]]=$B23,IF(DATOS_[[AGRUP. VALOR. PTO.]:[AGRUP. VALOR. PTO.]]=$B21,IF(DATOS_[[Check Periodo Ref.]:[Check Periodo Ref.]]="Dentro",IF(DATOS_[[Check Equiparado]:[Check Equiparado]]="Sí",IF(DATOS!AY$5="Sí",(1/DATOS_[[% anualiz]:[% anualiz]]),1)*IF(DATOS!AY$4="Sí",1/DATOS_[[% normaliz]:[% normaliz]],1)*(DATOS_[Conc.Sal.21])))))))),
0)</f>
        <v>0</v>
      </c>
      <c r="AE23" s="111">
        <f t="array" ref="AE23">IFERROR(
(MEDIAN((IF(DATOS_[[Sexo]:[Sexo]]=$B23,IF(DATOS_[[AGRUP. VALOR. PTO.]:[AGRUP. VALOR. PTO.]]=$B21,IF(DATOS_[[Check Periodo Ref.]:[Check Periodo Ref.]]="Dentro",IF(DATOS_[[Check Equiparado]:[Check Equiparado]]="Sí",IF(DATOS!AZ$5="Sí",(1/DATOS_[[% anualiz]:[% anualiz]]),1)*IF(DATOS!AZ$4="Sí",1/DATOS_[[% normaliz]:[% normaliz]],1)*(DATOS_[Conc.Sal.22])))))))),
0)</f>
        <v>0</v>
      </c>
      <c r="AF23" s="111">
        <f t="array" ref="AF23">IFERROR(
(MEDIAN((IF(DATOS_[[Sexo]:[Sexo]]=$B23,IF(DATOS_[[AGRUP. VALOR. PTO.]:[AGRUP. VALOR. PTO.]]=$B21,IF(DATOS_[[Check Periodo Ref.]:[Check Periodo Ref.]]="Dentro",IF(DATOS_[[Check Equiparado]:[Check Equiparado]]="Sí",IF(DATOS!BA$5="Sí",(1/DATOS_[[% anualiz]:[% anualiz]]),1)*IF(DATOS!BA$4="Sí",1/DATOS_[[% normaliz]:[% normaliz]],1)*(DATOS_[Conc.Sal.23])))))))),
0)</f>
        <v>0</v>
      </c>
      <c r="AG23" s="111">
        <f t="array" ref="AG23">IFERROR(
(MEDIAN((IF(DATOS_[[Sexo]:[Sexo]]=$B23,IF(DATOS_[[AGRUP. VALOR. PTO.]:[AGRUP. VALOR. PTO.]]=$B21,IF(DATOS_[[Check Periodo Ref.]:[Check Periodo Ref.]]="Dentro",IF(DATOS_[[Check Equiparado]:[Check Equiparado]]="Sí",IF(DATOS!BB$5="Sí",(1/DATOS_[[% anualiz]:[% anualiz]]),1)*IF(DATOS!BB$4="Sí",1/DATOS_[[% normaliz]:[% normaliz]],1)*(DATOS_[Conc.Sal.24])))))))),
0)</f>
        <v>0</v>
      </c>
      <c r="AH23" s="111">
        <f t="array" ref="AH23">IFERROR(
(MEDIAN((IF(DATOS_[[Sexo]:[Sexo]]=$B23,IF(DATOS_[[AGRUP. VALOR. PTO.]:[AGRUP. VALOR. PTO.]]=$B21,IF(DATOS_[[Check Periodo Ref.]:[Check Periodo Ref.]]="Dentro",IF(DATOS_[[Check Equiparado]:[Check Equiparado]]="Sí",IF(DATOS!BC$5="Sí",(1/DATOS_[[% anualiz]:[% anualiz]]),1)*IF(DATOS!BC$4="Sí",1/DATOS_[[% normaliz]:[% normaliz]],1)*(DATOS_[Conc.Sal.25])))))))),
0)</f>
        <v>0</v>
      </c>
      <c r="AI23" s="111">
        <f t="array" ref="AI23">IFERROR(
(MEDIAN((IF(DATOS_[[Sexo]:[Sexo]]=$B23,IF(DATOS_[[AGRUP. VALOR. PTO.]:[AGRUP. VALOR. PTO.]]=$B21,IF(DATOS_[[Check Periodo Ref.]:[Check Periodo Ref.]]="Dentro",IF(DATOS_[[Check Equiparado]:[Check Equiparado]]="Sí",IF(DATOS!BD$5="Sí",(1/DATOS_[[% anualiz]:[% anualiz]]),1)*IF(DATOS!BD$4="Sí",1/DATOS_[[% normaliz]:[% normaliz]],1)*(DATOS_[Conc.Sal.26])))))))),
0)</f>
        <v>0</v>
      </c>
      <c r="AJ23" s="111">
        <f t="array" ref="AJ23">IFERROR(
(MEDIAN((IF(DATOS_[[Sexo]:[Sexo]]=$B23,IF(DATOS_[[AGRUP. VALOR. PTO.]:[AGRUP. VALOR. PTO.]]=$B21,IF(DATOS_[[Check Periodo Ref.]:[Check Periodo Ref.]]="Dentro",IF(DATOS_[[Check Equiparado]:[Check Equiparado]]="Sí",IF(DATOS!BE$5="Sí",(1/DATOS_[[% anualiz]:[% anualiz]]),1)*IF(DATOS!BE$4="Sí",1/DATOS_[[% normaliz]:[% normaliz]],1)*(DATOS_[Conc.Sal.27])))))))),
0)</f>
        <v>0</v>
      </c>
      <c r="AK23" s="111">
        <f t="array" ref="AK23">IFERROR(
(MEDIAN((IF(DATOS_[[Sexo]:[Sexo]]=$B23,IF(DATOS_[[AGRUP. VALOR. PTO.]:[AGRUP. VALOR. PTO.]]=$B21,IF(DATOS_[[Check Periodo Ref.]:[Check Periodo Ref.]]="Dentro",IF(DATOS_[[Check Equiparado]:[Check Equiparado]]="Sí",IF(DATOS!BF$5="Sí",(1/DATOS_[[% anualiz]:[% anualiz]]),1)*IF(DATOS!BF$4="Sí",1/DATOS_[[% normaliz]:[% normaliz]],1)*(DATOS_[Conc.Sal.28])))))))),
0)</f>
        <v>0</v>
      </c>
      <c r="AL23" s="111">
        <f t="array" ref="AL23">IFERROR(
(MEDIAN((IF(DATOS_[[Sexo]:[Sexo]]=$B23,IF(DATOS_[[AGRUP. VALOR. PTO.]:[AGRUP. VALOR. PTO.]]=$B21,IF(DATOS_[[Check Periodo Ref.]:[Check Periodo Ref.]]="Dentro",IF(DATOS_[[Check Equiparado]:[Check Equiparado]]="Sí",IF(DATOS!BG$5="Sí",(1/DATOS_[[% anualiz]:[% anualiz]]),1)*IF(DATOS!BG$4="Sí",1/DATOS_[[% normaliz]:[% normaliz]],1)*(DATOS_[Conc.Sal.29])))))))),
0)</f>
        <v>0</v>
      </c>
      <c r="AM23" s="111">
        <f t="array" ref="AM23">IFERROR(
(MEDIAN((IF(DATOS_[[Sexo]:[Sexo]]=$B23,IF(DATOS_[[AGRUP. VALOR. PTO.]:[AGRUP. VALOR. PTO.]]=$B21,IF(DATOS_[[Check Periodo Ref.]:[Check Periodo Ref.]]="Dentro",IF(DATOS_[[Check Equiparado]:[Check Equiparado]]="Sí",IF(DATOS!BH$5="Sí",(1/DATOS_[[% anualiz]:[% anualiz]]),1)*IF(DATOS!BH$4="Sí",1/DATOS_[[% normaliz]:[% normaliz]],1)*(DATOS_[Conc.Sal.30])))))))),
0)</f>
        <v>0</v>
      </c>
      <c r="AN23" s="112">
        <f t="array" ref="AN23">IFERROR(
MEDIAN(IF(DATOS_[Sexo]=$B23,IF(DATOS_[[AGRUP. VALOR. PTO.]:[AGRUP. VALOR. PTO.]]=$B21,IF(DATOS_[Check Equiparado]="Sí",IF(DATOS_[Check Periodo Ref.]="Dentro",DATOS_[Tot COMPL.SAL Eq],FALSE))))),
0)</f>
        <v>0</v>
      </c>
      <c r="AO23" s="113">
        <f t="array" ref="AO23">IFERROR(
MEDIAN(IF(DATOS_[Sexo]=$B23,IF(DATOS_[[AGRUP. VALOR. PTO.]:[AGRUP. VALOR. PTO.]]=$B21,IF(DATOS_[Check Equiparado]="Sí",IF(DATOS_[Check Periodo Ref.]="Dentro",DATOS_[TOTAL SALARIO Eq],FALSE))))),
0)</f>
        <v>0</v>
      </c>
      <c r="AP23" s="114">
        <f t="array" ref="AP23">IFERROR(
(MEDIAN((IF(DATOS_[[Sexo]:[Sexo]]=$B23,IF(DATOS_[[AGRUP. VALOR. PTO.]:[AGRUP. VALOR. PTO.]]=$B21,IF(DATOS_[[Check Periodo Ref.]:[Check Periodo Ref.]]="Dentro",IF(DATOS_[[Check Equiparado]:[Check Equiparado]]="Sí",IF(DATOS!BI$5="Sí",(1/DATOS_[[% anualiz]:[% anualiz]]),1)*IF(DATOS!BI$4="Sí",1/DATOS_[[% normaliz]:[% normaliz]],1)*(DATOS_[C.Extra.01])))))))),
0)</f>
        <v>0</v>
      </c>
      <c r="AQ23" s="114">
        <f t="array" ref="AQ23">IFERROR(
(MEDIAN((IF(DATOS_[[Sexo]:[Sexo]]=$B23,IF(DATOS_[[AGRUP. VALOR. PTO.]:[AGRUP. VALOR. PTO.]]=$B21,IF(DATOS_[[Check Periodo Ref.]:[Check Periodo Ref.]]="Dentro",IF(DATOS_[[Check Equiparado]:[Check Equiparado]]="Sí",IF(DATOS!BJ$5="Sí",(1/DATOS_[[% anualiz]:[% anualiz]]),1)*IF(DATOS!BJ$4="Sí",1/DATOS_[[% normaliz]:[% normaliz]],1)*(DATOS_[C.Extra.02])))))))),
0)</f>
        <v>0</v>
      </c>
      <c r="AR23" s="114">
        <f t="array" ref="AR23">IFERROR(
(MEDIAN((IF(DATOS_[[Sexo]:[Sexo]]=$B23,IF(DATOS_[[AGRUP. VALOR. PTO.]:[AGRUP. VALOR. PTO.]]=$B21,IF(DATOS_[[Check Periodo Ref.]:[Check Periodo Ref.]]="Dentro",IF(DATOS_[[Check Equiparado]:[Check Equiparado]]="Sí",IF(DATOS!BK$5="Sí",(1/DATOS_[[% anualiz]:[% anualiz]]),1)*IF(DATOS!BK$4="Sí",1/DATOS_[[% normaliz]:[% normaliz]],1)*(DATOS_[C.Extra.03])))))))),
0)</f>
        <v>0</v>
      </c>
      <c r="AS23" s="114">
        <f t="array" ref="AS23">IFERROR(
(MEDIAN((IF(DATOS_[[Sexo]:[Sexo]]=$B23,IF(DATOS_[[AGRUP. VALOR. PTO.]:[AGRUP. VALOR. PTO.]]=$B21,IF(DATOS_[[Check Periodo Ref.]:[Check Periodo Ref.]]="Dentro",IF(DATOS_[[Check Equiparado]:[Check Equiparado]]="Sí",IF(DATOS!BL$5="Sí",(1/DATOS_[[% anualiz]:[% anualiz]]),1)*IF(DATOS!BL$4="Sí",1/DATOS_[[% normaliz]:[% normaliz]],1)*(DATOS_[C.Extra.04])))))))),
0)</f>
        <v>0</v>
      </c>
      <c r="AT23" s="114">
        <f t="array" ref="AT23">IFERROR(
(MEDIAN((IF(DATOS_[[Sexo]:[Sexo]]=$B23,IF(DATOS_[[AGRUP. VALOR. PTO.]:[AGRUP. VALOR. PTO.]]=$B21,IF(DATOS_[[Check Periodo Ref.]:[Check Periodo Ref.]]="Dentro",IF(DATOS_[[Check Equiparado]:[Check Equiparado]]="Sí",IF(DATOS!BM$5="Sí",(1/DATOS_[[% anualiz]:[% anualiz]]),1)*IF(DATOS!BM$4="Sí",1/DATOS_[[% normaliz]:[% normaliz]],1)*(DATOS_[C.Extra.05])))))))),
0)</f>
        <v>0</v>
      </c>
      <c r="AU23" s="115">
        <f t="array" ref="AU23">IFERROR(
MEDIAN(IF(DATOS_[Sexo]=$B23,IF(DATOS_[[AGRUP. VALOR. PTO.]:[AGRUP. VALOR. PTO.]]=$B21,IF(DATOS_[Check Equiparado]="Sí",IF(DATOS_[Check Periodo Ref.]="Dentro",DATOS_[Tot Extrasalarial Eq],FALSE))))),
0)</f>
        <v>0</v>
      </c>
      <c r="AV23" s="116">
        <f t="array" ref="AV23">IFERROR(
MEDIAN(IF(DATOS_[Sexo]=$B23,IF(DATOS_[[AGRUP. VALOR. PTO.]:[AGRUP. VALOR. PTO.]]=$B21,IF(DATOS_[Check Equiparado]="Sí",IF(DATOS_[Check Periodo Ref.]="Dentro",DATOS_[TOTAL Retrib Eq],FALSE))))),
0)</f>
        <v>0</v>
      </c>
    </row>
    <row r="24" spans="1:48" ht="17.25" thickBot="1" x14ac:dyDescent="0.35">
      <c r="A24" s="42" t="str">
        <f t="shared" ref="A24" si="15">+A25</f>
        <v>[ocultar]</v>
      </c>
      <c r="B24" s="90" t="s">
        <v>309</v>
      </c>
      <c r="C24" s="109"/>
      <c r="D24" s="41"/>
      <c r="E24" s="41"/>
      <c r="F24" s="41"/>
      <c r="G24" s="41"/>
      <c r="H24" s="41"/>
      <c r="I24" s="119" t="str">
        <f t="shared" ref="I24:AV24" si="16">IFERROR((I25-I26)/I25,"")</f>
        <v/>
      </c>
      <c r="J24" s="123" t="str">
        <f t="shared" si="16"/>
        <v/>
      </c>
      <c r="K24" s="123" t="str">
        <f t="shared" si="16"/>
        <v/>
      </c>
      <c r="L24" s="123" t="str">
        <f t="shared" si="16"/>
        <v/>
      </c>
      <c r="M24" s="123" t="str">
        <f t="shared" si="16"/>
        <v/>
      </c>
      <c r="N24" s="123" t="str">
        <f t="shared" si="16"/>
        <v/>
      </c>
      <c r="O24" s="123" t="str">
        <f t="shared" si="16"/>
        <v/>
      </c>
      <c r="P24" s="123" t="str">
        <f t="shared" si="16"/>
        <v/>
      </c>
      <c r="Q24" s="123" t="str">
        <f t="shared" si="16"/>
        <v/>
      </c>
      <c r="R24" s="123" t="str">
        <f t="shared" si="16"/>
        <v/>
      </c>
      <c r="S24" s="123" t="str">
        <f t="shared" si="16"/>
        <v/>
      </c>
      <c r="T24" s="123" t="str">
        <f t="shared" si="16"/>
        <v/>
      </c>
      <c r="U24" s="123" t="str">
        <f t="shared" si="16"/>
        <v/>
      </c>
      <c r="V24" s="123" t="str">
        <f t="shared" si="16"/>
        <v/>
      </c>
      <c r="W24" s="123" t="str">
        <f t="shared" si="16"/>
        <v/>
      </c>
      <c r="X24" s="123" t="str">
        <f t="shared" si="16"/>
        <v/>
      </c>
      <c r="Y24" s="123"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2" t="str">
        <f t="shared" si="16"/>
        <v/>
      </c>
      <c r="AK24" s="122" t="str">
        <f t="shared" si="16"/>
        <v/>
      </c>
      <c r="AL24" s="122" t="str">
        <f t="shared" si="16"/>
        <v/>
      </c>
      <c r="AM24" s="122" t="str">
        <f t="shared" si="16"/>
        <v/>
      </c>
      <c r="AN24" s="124" t="str">
        <f t="shared" si="16"/>
        <v/>
      </c>
      <c r="AO24" s="128" t="str">
        <f t="shared" si="16"/>
        <v/>
      </c>
      <c r="AP24" s="125" t="str">
        <f t="shared" si="16"/>
        <v/>
      </c>
      <c r="AQ24" s="125" t="str">
        <f t="shared" si="16"/>
        <v/>
      </c>
      <c r="AR24" s="125" t="str">
        <f t="shared" si="16"/>
        <v/>
      </c>
      <c r="AS24" s="125" t="str">
        <f t="shared" si="16"/>
        <v/>
      </c>
      <c r="AT24" s="125" t="str">
        <f t="shared" si="16"/>
        <v/>
      </c>
      <c r="AU24" s="126" t="str">
        <f t="shared" si="16"/>
        <v/>
      </c>
      <c r="AV24" s="127" t="str">
        <f t="shared" si="16"/>
        <v/>
      </c>
    </row>
    <row r="25" spans="1:48" x14ac:dyDescent="0.3">
      <c r="A25" s="42" t="str">
        <f t="shared" ref="A25" si="17">+IF(C25+C26=0,"[ocultar]","")</f>
        <v>[ocultar]</v>
      </c>
      <c r="B25" s="86" t="s">
        <v>162</v>
      </c>
      <c r="C25" s="33">
        <f t="array" ref="C25">SUM(IF($B25=DATOS_[Sexo],
IF($B24=DATOS_[AGRUP. VALOR. PTO.],
IF("Dentro"=DATOS_[Check Periodo Ref.],
1/(COUNTIFS(DATOS_[Sexo],$B25,DATOS_[AGRUP. VALOR. PTO.],$B24,DATOS_[Check Periodo Ref.],"Dentro",DATOS_[id],DATOS_[id]))))))</f>
        <v>0</v>
      </c>
      <c r="D25" s="35">
        <f>COUNTIFS(DATOS_[AGRUP. VALOR. PTO.],$B24,DATOS_[Sexo],$B25,DATOS_[Check Periodo Ref.],"Dentro")</f>
        <v>0</v>
      </c>
      <c r="E25" s="35">
        <f>COUNTIFS(DATOS_[AGRUP. VALOR. PTO.],$B24,DATOS_[Sexo],$B25,DATOS_[Check Periodo Ref.],"Dentro",DATOS_[Check Nº SC Norm],"Sí")</f>
        <v>0</v>
      </c>
      <c r="F25" s="35">
        <f>COUNTIFS(DATOS_[AGRUP. VALOR. PTO.],$B24,DATOS_[Sexo],$B25,DATOS_[Check Periodo Ref.],"Dentro",DATOS_[Check Nº SC Anualiz],"Sí")</f>
        <v>0</v>
      </c>
      <c r="G25" s="35">
        <f>COUNTIFS(DATOS_[AGRUP. VALOR. PTO.],$B24,DATOS_[Sexo],$B25,DATOS_[Check Periodo Ref.],"Dentro",DATOS_[Check Nº SC Norm y Anualiz],"Sí")</f>
        <v>0</v>
      </c>
      <c r="H25" s="35">
        <f>COUNTIFS(DATOS_[AGRUP. VALOR. PTO.],$B24,DATOS_[Sexo],$B25,DATOS_[Check Periodo Ref.],"Dentro",DATOS_[Check Equiparación],"Sí")</f>
        <v>0</v>
      </c>
      <c r="I25" s="110">
        <f t="array" ref="I25">IFERROR(
MEDIAN(IF(DATOS_[Sexo]=$B25,IF(DATOS_[[AGRUP. VALOR. PTO.]:[AGRUP. VALOR. PTO.]]=$B24,IF(DATOS_[Check Equiparado]="Sí",IF(DATOS_[Check Periodo Ref.]="Dentro",DATOS_[SALARIO BASE Eq],FALSE))))),
0)</f>
        <v>0</v>
      </c>
      <c r="J25" s="111">
        <f t="array" ref="J25">IFERROR(
(MEDIAN((IF(DATOS_[[Sexo]:[Sexo]]=$B25,IF(DATOS_[[AGRUP. VALOR. PTO.]:[AGRUP. VALOR. PTO.]]=$B24,IF(DATOS_[[Check Periodo Ref.]:[Check Periodo Ref.]]="Dentro",IF(DATOS_[[Check Equiparado]:[Check Equiparado]]="Sí",IF(DATOS!AE$5="Sí",(1/DATOS_[[% anualiz]:[% anualiz]]),1)*IF(DATOS!AE$4="Sí",1/DATOS_[[% normaliz]:[% normaliz]],1)*(DATOS_[Conc.Sal.01])))))))),
0)</f>
        <v>0</v>
      </c>
      <c r="K25" s="111">
        <f t="array" ref="K25">IFERROR(
(MEDIAN((IF(DATOS_[[Sexo]:[Sexo]]=$B25,IF(DATOS_[[AGRUP. VALOR. PTO.]:[AGRUP. VALOR. PTO.]]=$B24,IF(DATOS_[[Check Periodo Ref.]:[Check Periodo Ref.]]="Dentro",IF(DATOS_[[Check Equiparado]:[Check Equiparado]]="Sí",IF(DATOS!AF$5="Sí",(1/DATOS_[[% anualiz]:[% anualiz]]),1)*IF(DATOS!AF$4="Sí",1/DATOS_[[% normaliz]:[% normaliz]],1)*(DATOS_[Conc.Sal.02])))))))),
0)</f>
        <v>0</v>
      </c>
      <c r="L25" s="111">
        <f t="array" ref="L25">IFERROR(
(MEDIAN((IF(DATOS_[[Sexo]:[Sexo]]=$B25,IF(DATOS_[[AGRUP. VALOR. PTO.]:[AGRUP. VALOR. PTO.]]=$B24,IF(DATOS_[[Check Periodo Ref.]:[Check Periodo Ref.]]="Dentro",IF(DATOS_[[Check Equiparado]:[Check Equiparado]]="Sí",IF(DATOS!AG$5="Sí",(1/DATOS_[[% anualiz]:[% anualiz]]),1)*IF(DATOS!AG$4="Sí",1/DATOS_[[% normaliz]:[% normaliz]],1)*(DATOS_[Conc.Sal.03])))))))),
0)</f>
        <v>0</v>
      </c>
      <c r="M25" s="111">
        <f t="array" ref="M25">IFERROR(
(MEDIAN((IF(DATOS_[[Sexo]:[Sexo]]=$B25,IF(DATOS_[[AGRUP. VALOR. PTO.]:[AGRUP. VALOR. PTO.]]=$B24,IF(DATOS_[[Check Periodo Ref.]:[Check Periodo Ref.]]="Dentro",IF(DATOS_[[Check Equiparado]:[Check Equiparado]]="Sí",IF(DATOS!AH$5="Sí",(1/DATOS_[[% anualiz]:[% anualiz]]),1)*IF(DATOS!AH$4="Sí",1/DATOS_[[% normaliz]:[% normaliz]],1)*(DATOS_[Conc.Sal.04])))))))),
0)</f>
        <v>0</v>
      </c>
      <c r="N25" s="111">
        <f t="array" ref="N25">IFERROR(
(MEDIAN((IF(DATOS_[[Sexo]:[Sexo]]=$B25,IF(DATOS_[[AGRUP. VALOR. PTO.]:[AGRUP. VALOR. PTO.]]=$B24,IF(DATOS_[[Check Periodo Ref.]:[Check Periodo Ref.]]="Dentro",IF(DATOS_[[Check Equiparado]:[Check Equiparado]]="Sí",IF(DATOS!AI$5="Sí",(1/DATOS_[[% anualiz]:[% anualiz]]),1)*IF(DATOS!AI$4="Sí",1/DATOS_[[% normaliz]:[% normaliz]],1)*(DATOS_[Conc.Sal.05])))))))),
0)</f>
        <v>0</v>
      </c>
      <c r="O25" s="111">
        <f t="array" ref="O25">IFERROR(
(MEDIAN((IF(DATOS_[[Sexo]:[Sexo]]=$B25,IF(DATOS_[[AGRUP. VALOR. PTO.]:[AGRUP. VALOR. PTO.]]=$B24,IF(DATOS_[[Check Periodo Ref.]:[Check Periodo Ref.]]="Dentro",IF(DATOS_[[Check Equiparado]:[Check Equiparado]]="Sí",IF(DATOS!AJ$5="Sí",(1/DATOS_[[% anualiz]:[% anualiz]]),1)*IF(DATOS!AJ$4="Sí",1/DATOS_[[% normaliz]:[% normaliz]],1)*(DATOS_[Conc.Sal.06])))))))),
0)</f>
        <v>0</v>
      </c>
      <c r="P25" s="111">
        <f t="array" ref="P25">IFERROR(
(MEDIAN((IF(DATOS_[[Sexo]:[Sexo]]=$B25,IF(DATOS_[[AGRUP. VALOR. PTO.]:[AGRUP. VALOR. PTO.]]=$B24,IF(DATOS_[[Check Periodo Ref.]:[Check Periodo Ref.]]="Dentro",IF(DATOS_[[Check Equiparado]:[Check Equiparado]]="Sí",IF(DATOS!AK$5="Sí",(1/DATOS_[[% anualiz]:[% anualiz]]),1)*IF(DATOS!AK$4="Sí",1/DATOS_[[% normaliz]:[% normaliz]],1)*(DATOS_[Conc.Sal.07])))))))),
0)</f>
        <v>0</v>
      </c>
      <c r="Q25" s="111">
        <f t="array" ref="Q25">IFERROR(
(MEDIAN((IF(DATOS_[[Sexo]:[Sexo]]=$B25,IF(DATOS_[[AGRUP. VALOR. PTO.]:[AGRUP. VALOR. PTO.]]=$B24,IF(DATOS_[[Check Periodo Ref.]:[Check Periodo Ref.]]="Dentro",IF(DATOS_[[Check Equiparado]:[Check Equiparado]]="Sí",IF(DATOS!AL$5="Sí",(1/DATOS_[[% anualiz]:[% anualiz]]),1)*IF(DATOS!AL$4="Sí",1/DATOS_[[% normaliz]:[% normaliz]],1)*(DATOS_[Conc.Sal.08])))))))),
0)</f>
        <v>0</v>
      </c>
      <c r="R25" s="111">
        <f t="array" ref="R25">IFERROR(
(MEDIAN((IF(DATOS_[[Sexo]:[Sexo]]=$B25,IF(DATOS_[[AGRUP. VALOR. PTO.]:[AGRUP. VALOR. PTO.]]=$B24,IF(DATOS_[[Check Periodo Ref.]:[Check Periodo Ref.]]="Dentro",IF(DATOS_[[Check Equiparado]:[Check Equiparado]]="Sí",IF(DATOS!AM$5="Sí",(1/DATOS_[[% anualiz]:[% anualiz]]),1)*IF(DATOS!AM$4="Sí",1/DATOS_[[% normaliz]:[% normaliz]],1)*(DATOS_[Conc.Sal.09])))))))),
0)</f>
        <v>0</v>
      </c>
      <c r="S25" s="111">
        <f t="array" ref="S25">IFERROR(
(MEDIAN((IF(DATOS_[[Sexo]:[Sexo]]=$B25,IF(DATOS_[[AGRUP. VALOR. PTO.]:[AGRUP. VALOR. PTO.]]=$B24,IF(DATOS_[[Check Periodo Ref.]:[Check Periodo Ref.]]="Dentro",IF(DATOS_[[Check Equiparado]:[Check Equiparado]]="Sí",IF(DATOS!AN$5="Sí",(1/DATOS_[[% anualiz]:[% anualiz]]),1)*IF(DATOS!AN$4="Sí",1/DATOS_[[% normaliz]:[% normaliz]],1)*(DATOS_[Conc.Sal.10])))))))),
0)</f>
        <v>0</v>
      </c>
      <c r="T25" s="111">
        <f t="array" ref="T25">IFERROR(
(MEDIAN((IF(DATOS_[[Sexo]:[Sexo]]=$B25,IF(DATOS_[[AGRUP. VALOR. PTO.]:[AGRUP. VALOR. PTO.]]=$B24,IF(DATOS_[[Check Periodo Ref.]:[Check Periodo Ref.]]="Dentro",IF(DATOS_[[Check Equiparado]:[Check Equiparado]]="Sí",IF(DATOS!AO$5="Sí",(1/DATOS_[[% anualiz]:[% anualiz]]),1)*IF(DATOS!AO$4="Sí",1/DATOS_[[% normaliz]:[% normaliz]],1)*(DATOS_[Conc.Sal.11])))))))),
0)</f>
        <v>0</v>
      </c>
      <c r="U25" s="111">
        <f t="array" ref="U25">IFERROR(
(MEDIAN((IF(DATOS_[[Sexo]:[Sexo]]=$B25,IF(DATOS_[[AGRUP. VALOR. PTO.]:[AGRUP. VALOR. PTO.]]=$B24,IF(DATOS_[[Check Periodo Ref.]:[Check Periodo Ref.]]="Dentro",IF(DATOS_[[Check Equiparado]:[Check Equiparado]]="Sí",IF(DATOS!AP$5="Sí",(1/DATOS_[[% anualiz]:[% anualiz]]),1)*IF(DATOS!AP$4="Sí",1/DATOS_[[% normaliz]:[% normaliz]],1)*(DATOS_[Conc.Sal.12])))))))),
0)</f>
        <v>0</v>
      </c>
      <c r="V25" s="111">
        <f t="array" ref="V25">IFERROR(
(MEDIAN((IF(DATOS_[[Sexo]:[Sexo]]=$B25,IF(DATOS_[[AGRUP. VALOR. PTO.]:[AGRUP. VALOR. PTO.]]=$B24,IF(DATOS_[[Check Periodo Ref.]:[Check Periodo Ref.]]="Dentro",IF(DATOS_[[Check Equiparado]:[Check Equiparado]]="Sí",IF(DATOS!AQ$5="Sí",(1/DATOS_[[% anualiz]:[% anualiz]]),1)*IF(DATOS!AQ$4="Sí",1/DATOS_[[% normaliz]:[% normaliz]],1)*(DATOS_[Conc.Sal.13])))))))),
0)</f>
        <v>0</v>
      </c>
      <c r="W25" s="111">
        <f t="array" ref="W25">IFERROR(
(MEDIAN((IF(DATOS_[[Sexo]:[Sexo]]=$B25,IF(DATOS_[[AGRUP. VALOR. PTO.]:[AGRUP. VALOR. PTO.]]=$B24,IF(DATOS_[[Check Periodo Ref.]:[Check Periodo Ref.]]="Dentro",IF(DATOS_[[Check Equiparado]:[Check Equiparado]]="Sí",IF(DATOS!AR$5="Sí",(1/DATOS_[[% anualiz]:[% anualiz]]),1)*IF(DATOS!AR$4="Sí",1/DATOS_[[% normaliz]:[% normaliz]],1)*(DATOS_[Conc.Sal.14])))))))),
0)</f>
        <v>0</v>
      </c>
      <c r="X25" s="111">
        <f t="array" ref="X25">IFERROR(
(MEDIAN((IF(DATOS_[[Sexo]:[Sexo]]=$B25,IF(DATOS_[[AGRUP. VALOR. PTO.]:[AGRUP. VALOR. PTO.]]=$B24,IF(DATOS_[[Check Periodo Ref.]:[Check Periodo Ref.]]="Dentro",IF(DATOS_[[Check Equiparado]:[Check Equiparado]]="Sí",IF(DATOS!AS$5="Sí",(1/DATOS_[[% anualiz]:[% anualiz]]),1)*IF(DATOS!AS$4="Sí",1/DATOS_[[% normaliz]:[% normaliz]],1)*(DATOS_[Conc.Sal.15])))))))),
0)</f>
        <v>0</v>
      </c>
      <c r="Y25" s="111">
        <f t="array" ref="Y25">IFERROR(
(MEDIAN((IF(DATOS_[[Sexo]:[Sexo]]=$B25,IF(DATOS_[[AGRUP. VALOR. PTO.]:[AGRUP. VALOR. PTO.]]=$B24,IF(DATOS_[[Check Periodo Ref.]:[Check Periodo Ref.]]="Dentro",IF(DATOS_[[Check Equiparado]:[Check Equiparado]]="Sí",IF(DATOS!AT$5="Sí",(1/DATOS_[[% anualiz]:[% anualiz]]),1)*IF(DATOS!AT$4="Sí",1/DATOS_[[% normaliz]:[% normaliz]],1)*(DATOS_[Conc.Sal.16])))))))),
0)</f>
        <v>0</v>
      </c>
      <c r="Z25" s="111">
        <f t="array" ref="Z25">IFERROR(
(MEDIAN((IF(DATOS_[[Sexo]:[Sexo]]=$B25,IF(DATOS_[[AGRUP. VALOR. PTO.]:[AGRUP. VALOR. PTO.]]=$B24,IF(DATOS_[[Check Periodo Ref.]:[Check Periodo Ref.]]="Dentro",IF(DATOS_[[Check Equiparado]:[Check Equiparado]]="Sí",IF(DATOS!AU$5="Sí",(1/DATOS_[[% anualiz]:[% anualiz]]),1)*IF(DATOS!AU$4="Sí",1/DATOS_[[% normaliz]:[% normaliz]],1)*(DATOS_[Conc.Sal.17])))))))),
0)</f>
        <v>0</v>
      </c>
      <c r="AA25" s="111">
        <f t="array" ref="AA25">IFERROR(
(MEDIAN((IF(DATOS_[[Sexo]:[Sexo]]=$B25,IF(DATOS_[[AGRUP. VALOR. PTO.]:[AGRUP. VALOR. PTO.]]=$B24,IF(DATOS_[[Check Periodo Ref.]:[Check Periodo Ref.]]="Dentro",IF(DATOS_[[Check Equiparado]:[Check Equiparado]]="Sí",IF(DATOS!AV$5="Sí",(1/DATOS_[[% anualiz]:[% anualiz]]),1)*IF(DATOS!AV$4="Sí",1/DATOS_[[% normaliz]:[% normaliz]],1)*(DATOS_[Conc.Sal.18])))))))),
0)</f>
        <v>0</v>
      </c>
      <c r="AB25" s="111">
        <f t="array" ref="AB25">IFERROR(
(MEDIAN((IF(DATOS_[[Sexo]:[Sexo]]=$B25,IF(DATOS_[[AGRUP. VALOR. PTO.]:[AGRUP. VALOR. PTO.]]=$B24,IF(DATOS_[[Check Periodo Ref.]:[Check Periodo Ref.]]="Dentro",IF(DATOS_[[Check Equiparado]:[Check Equiparado]]="Sí",IF(DATOS!AW$5="Sí",(1/DATOS_[[% anualiz]:[% anualiz]]),1)*IF(DATOS!AW$4="Sí",1/DATOS_[[% normaliz]:[% normaliz]],1)*(DATOS_[Conc.Sal.19])))))))),
0)</f>
        <v>0</v>
      </c>
      <c r="AC25" s="111">
        <f t="array" ref="AC25">IFERROR(
(MEDIAN((IF(DATOS_[[Sexo]:[Sexo]]=$B25,IF(DATOS_[[AGRUP. VALOR. PTO.]:[AGRUP. VALOR. PTO.]]=$B24,IF(DATOS_[[Check Periodo Ref.]:[Check Periodo Ref.]]="Dentro",IF(DATOS_[[Check Equiparado]:[Check Equiparado]]="Sí",IF(DATOS!AX$5="Sí",(1/DATOS_[[% anualiz]:[% anualiz]]),1)*IF(DATOS!AX$4="Sí",1/DATOS_[[% normaliz]:[% normaliz]],1)*(DATOS_[Conc.Sal.20])))))))),
0)</f>
        <v>0</v>
      </c>
      <c r="AD25" s="111">
        <f t="array" ref="AD25">IFERROR(
(MEDIAN((IF(DATOS_[[Sexo]:[Sexo]]=$B25,IF(DATOS_[[AGRUP. VALOR. PTO.]:[AGRUP. VALOR. PTO.]]=$B24,IF(DATOS_[[Check Periodo Ref.]:[Check Periodo Ref.]]="Dentro",IF(DATOS_[[Check Equiparado]:[Check Equiparado]]="Sí",IF(DATOS!AY$5="Sí",(1/DATOS_[[% anualiz]:[% anualiz]]),1)*IF(DATOS!AY$4="Sí",1/DATOS_[[% normaliz]:[% normaliz]],1)*(DATOS_[Conc.Sal.21])))))))),
0)</f>
        <v>0</v>
      </c>
      <c r="AE25" s="111">
        <f t="array" ref="AE25">IFERROR(
(MEDIAN((IF(DATOS_[[Sexo]:[Sexo]]=$B25,IF(DATOS_[[AGRUP. VALOR. PTO.]:[AGRUP. VALOR. PTO.]]=$B24,IF(DATOS_[[Check Periodo Ref.]:[Check Periodo Ref.]]="Dentro",IF(DATOS_[[Check Equiparado]:[Check Equiparado]]="Sí",IF(DATOS!AZ$5="Sí",(1/DATOS_[[% anualiz]:[% anualiz]]),1)*IF(DATOS!AZ$4="Sí",1/DATOS_[[% normaliz]:[% normaliz]],1)*(DATOS_[Conc.Sal.22])))))))),
0)</f>
        <v>0</v>
      </c>
      <c r="AF25" s="111">
        <f t="array" ref="AF25">IFERROR(
(MEDIAN((IF(DATOS_[[Sexo]:[Sexo]]=$B25,IF(DATOS_[[AGRUP. VALOR. PTO.]:[AGRUP. VALOR. PTO.]]=$B24,IF(DATOS_[[Check Periodo Ref.]:[Check Periodo Ref.]]="Dentro",IF(DATOS_[[Check Equiparado]:[Check Equiparado]]="Sí",IF(DATOS!BA$5="Sí",(1/DATOS_[[% anualiz]:[% anualiz]]),1)*IF(DATOS!BA$4="Sí",1/DATOS_[[% normaliz]:[% normaliz]],1)*(DATOS_[Conc.Sal.23])))))))),
0)</f>
        <v>0</v>
      </c>
      <c r="AG25" s="111">
        <f t="array" ref="AG25">IFERROR(
(MEDIAN((IF(DATOS_[[Sexo]:[Sexo]]=$B25,IF(DATOS_[[AGRUP. VALOR. PTO.]:[AGRUP. VALOR. PTO.]]=$B24,IF(DATOS_[[Check Periodo Ref.]:[Check Periodo Ref.]]="Dentro",IF(DATOS_[[Check Equiparado]:[Check Equiparado]]="Sí",IF(DATOS!BB$5="Sí",(1/DATOS_[[% anualiz]:[% anualiz]]),1)*IF(DATOS!BB$4="Sí",1/DATOS_[[% normaliz]:[% normaliz]],1)*(DATOS_[Conc.Sal.24])))))))),
0)</f>
        <v>0</v>
      </c>
      <c r="AH25" s="111">
        <f t="array" ref="AH25">IFERROR(
(MEDIAN((IF(DATOS_[[Sexo]:[Sexo]]=$B25,IF(DATOS_[[AGRUP. VALOR. PTO.]:[AGRUP. VALOR. PTO.]]=$B24,IF(DATOS_[[Check Periodo Ref.]:[Check Periodo Ref.]]="Dentro",IF(DATOS_[[Check Equiparado]:[Check Equiparado]]="Sí",IF(DATOS!BC$5="Sí",(1/DATOS_[[% anualiz]:[% anualiz]]),1)*IF(DATOS!BC$4="Sí",1/DATOS_[[% normaliz]:[% normaliz]],1)*(DATOS_[Conc.Sal.25])))))))),
0)</f>
        <v>0</v>
      </c>
      <c r="AI25" s="111">
        <f t="array" ref="AI25">IFERROR(
(MEDIAN((IF(DATOS_[[Sexo]:[Sexo]]=$B25,IF(DATOS_[[AGRUP. VALOR. PTO.]:[AGRUP. VALOR. PTO.]]=$B24,IF(DATOS_[[Check Periodo Ref.]:[Check Periodo Ref.]]="Dentro",IF(DATOS_[[Check Equiparado]:[Check Equiparado]]="Sí",IF(DATOS!BD$5="Sí",(1/DATOS_[[% anualiz]:[% anualiz]]),1)*IF(DATOS!BD$4="Sí",1/DATOS_[[% normaliz]:[% normaliz]],1)*(DATOS_[Conc.Sal.26])))))))),
0)</f>
        <v>0</v>
      </c>
      <c r="AJ25" s="111">
        <f t="array" ref="AJ25">IFERROR(
(MEDIAN((IF(DATOS_[[Sexo]:[Sexo]]=$B25,IF(DATOS_[[AGRUP. VALOR. PTO.]:[AGRUP. VALOR. PTO.]]=$B24,IF(DATOS_[[Check Periodo Ref.]:[Check Periodo Ref.]]="Dentro",IF(DATOS_[[Check Equiparado]:[Check Equiparado]]="Sí",IF(DATOS!BE$5="Sí",(1/DATOS_[[% anualiz]:[% anualiz]]),1)*IF(DATOS!BE$4="Sí",1/DATOS_[[% normaliz]:[% normaliz]],1)*(DATOS_[Conc.Sal.27])))))))),
0)</f>
        <v>0</v>
      </c>
      <c r="AK25" s="111">
        <f t="array" ref="AK25">IFERROR(
(MEDIAN((IF(DATOS_[[Sexo]:[Sexo]]=$B25,IF(DATOS_[[AGRUP. VALOR. PTO.]:[AGRUP. VALOR. PTO.]]=$B24,IF(DATOS_[[Check Periodo Ref.]:[Check Periodo Ref.]]="Dentro",IF(DATOS_[[Check Equiparado]:[Check Equiparado]]="Sí",IF(DATOS!BF$5="Sí",(1/DATOS_[[% anualiz]:[% anualiz]]),1)*IF(DATOS!BF$4="Sí",1/DATOS_[[% normaliz]:[% normaliz]],1)*(DATOS_[Conc.Sal.28])))))))),
0)</f>
        <v>0</v>
      </c>
      <c r="AL25" s="111">
        <f t="array" ref="AL25">IFERROR(
(MEDIAN((IF(DATOS_[[Sexo]:[Sexo]]=$B25,IF(DATOS_[[AGRUP. VALOR. PTO.]:[AGRUP. VALOR. PTO.]]=$B24,IF(DATOS_[[Check Periodo Ref.]:[Check Periodo Ref.]]="Dentro",IF(DATOS_[[Check Equiparado]:[Check Equiparado]]="Sí",IF(DATOS!BG$5="Sí",(1/DATOS_[[% anualiz]:[% anualiz]]),1)*IF(DATOS!BG$4="Sí",1/DATOS_[[% normaliz]:[% normaliz]],1)*(DATOS_[Conc.Sal.29])))))))),
0)</f>
        <v>0</v>
      </c>
      <c r="AM25" s="111">
        <f t="array" ref="AM25">IFERROR(
(MEDIAN((IF(DATOS_[[Sexo]:[Sexo]]=$B25,IF(DATOS_[[AGRUP. VALOR. PTO.]:[AGRUP. VALOR. PTO.]]=$B24,IF(DATOS_[[Check Periodo Ref.]:[Check Periodo Ref.]]="Dentro",IF(DATOS_[[Check Equiparado]:[Check Equiparado]]="Sí",IF(DATOS!BH$5="Sí",(1/DATOS_[[% anualiz]:[% anualiz]]),1)*IF(DATOS!BH$4="Sí",1/DATOS_[[% normaliz]:[% normaliz]],1)*(DATOS_[Conc.Sal.30])))))))),
0)</f>
        <v>0</v>
      </c>
      <c r="AN25" s="112">
        <f t="array" ref="AN25">IFERROR(
MEDIAN(IF(DATOS_[Sexo]=$B25,IF(DATOS_[[AGRUP. VALOR. PTO.]:[AGRUP. VALOR. PTO.]]=$B24,IF(DATOS_[Check Equiparado]="Sí",IF(DATOS_[Check Periodo Ref.]="Dentro",DATOS_[Tot COMPL.SAL Eq],FALSE))))),
0)</f>
        <v>0</v>
      </c>
      <c r="AO25" s="113">
        <f t="array" ref="AO25">IFERROR(
MEDIAN(IF(DATOS_[Sexo]=$B25,IF(DATOS_[[AGRUP. VALOR. PTO.]:[AGRUP. VALOR. PTO.]]=$B24,IF(DATOS_[Check Equiparado]="Sí",IF(DATOS_[Check Periodo Ref.]="Dentro",DATOS_[TOTAL SALARIO Eq],FALSE))))),
0)</f>
        <v>0</v>
      </c>
      <c r="AP25" s="114">
        <f t="array" ref="AP25">IFERROR(
(MEDIAN((IF(DATOS_[[Sexo]:[Sexo]]=$B25,IF(DATOS_[[AGRUP. VALOR. PTO.]:[AGRUP. VALOR. PTO.]]=$B24,IF(DATOS_[[Check Periodo Ref.]:[Check Periodo Ref.]]="Dentro",IF(DATOS_[[Check Equiparado]:[Check Equiparado]]="Sí",IF(DATOS!BI$5="Sí",(1/DATOS_[[% anualiz]:[% anualiz]]),1)*IF(DATOS!BI$4="Sí",1/DATOS_[[% normaliz]:[% normaliz]],1)*(DATOS_[C.Extra.01])))))))),
0)</f>
        <v>0</v>
      </c>
      <c r="AQ25" s="114">
        <f t="array" ref="AQ25">IFERROR(
(MEDIAN((IF(DATOS_[[Sexo]:[Sexo]]=$B25,IF(DATOS_[[AGRUP. VALOR. PTO.]:[AGRUP. VALOR. PTO.]]=$B24,IF(DATOS_[[Check Periodo Ref.]:[Check Periodo Ref.]]="Dentro",IF(DATOS_[[Check Equiparado]:[Check Equiparado]]="Sí",IF(DATOS!BJ$5="Sí",(1/DATOS_[[% anualiz]:[% anualiz]]),1)*IF(DATOS!BJ$4="Sí",1/DATOS_[[% normaliz]:[% normaliz]],1)*(DATOS_[C.Extra.02])))))))),
0)</f>
        <v>0</v>
      </c>
      <c r="AR25" s="114">
        <f t="array" ref="AR25">IFERROR(
(MEDIAN((IF(DATOS_[[Sexo]:[Sexo]]=$B25,IF(DATOS_[[AGRUP. VALOR. PTO.]:[AGRUP. VALOR. PTO.]]=$B24,IF(DATOS_[[Check Periodo Ref.]:[Check Periodo Ref.]]="Dentro",IF(DATOS_[[Check Equiparado]:[Check Equiparado]]="Sí",IF(DATOS!BK$5="Sí",(1/DATOS_[[% anualiz]:[% anualiz]]),1)*IF(DATOS!BK$4="Sí",1/DATOS_[[% normaliz]:[% normaliz]],1)*(DATOS_[C.Extra.03])))))))),
0)</f>
        <v>0</v>
      </c>
      <c r="AS25" s="114">
        <f t="array" ref="AS25">IFERROR(
(MEDIAN((IF(DATOS_[[Sexo]:[Sexo]]=$B25,IF(DATOS_[[AGRUP. VALOR. PTO.]:[AGRUP. VALOR. PTO.]]=$B24,IF(DATOS_[[Check Periodo Ref.]:[Check Periodo Ref.]]="Dentro",IF(DATOS_[[Check Equiparado]:[Check Equiparado]]="Sí",IF(DATOS!BL$5="Sí",(1/DATOS_[[% anualiz]:[% anualiz]]),1)*IF(DATOS!BL$4="Sí",1/DATOS_[[% normaliz]:[% normaliz]],1)*(DATOS_[C.Extra.04])))))))),
0)</f>
        <v>0</v>
      </c>
      <c r="AT25" s="114">
        <f t="array" ref="AT25">IFERROR(
(MEDIAN((IF(DATOS_[[Sexo]:[Sexo]]=$B25,IF(DATOS_[[AGRUP. VALOR. PTO.]:[AGRUP. VALOR. PTO.]]=$B24,IF(DATOS_[[Check Periodo Ref.]:[Check Periodo Ref.]]="Dentro",IF(DATOS_[[Check Equiparado]:[Check Equiparado]]="Sí",IF(DATOS!BM$5="Sí",(1/DATOS_[[% anualiz]:[% anualiz]]),1)*IF(DATOS!BM$4="Sí",1/DATOS_[[% normaliz]:[% normaliz]],1)*(DATOS_[C.Extra.05])))))))),
0)</f>
        <v>0</v>
      </c>
      <c r="AU25" s="115">
        <f t="array" ref="AU25">IFERROR(
MEDIAN(IF(DATOS_[Sexo]=$B25,IF(DATOS_[[AGRUP. VALOR. PTO.]:[AGRUP. VALOR. PTO.]]=$B24,IF(DATOS_[Check Equiparado]="Sí",IF(DATOS_[Check Periodo Ref.]="Dentro",DATOS_[Tot Extrasalarial Eq],FALSE))))),
0)</f>
        <v>0</v>
      </c>
      <c r="AV25" s="116">
        <f t="array" ref="AV25">IFERROR(
MEDIAN(IF(DATOS_[Sexo]=$B25,IF(DATOS_[[AGRUP. VALOR. PTO.]:[AGRUP. VALOR. PTO.]]=$B24,IF(DATOS_[Check Equiparado]="Sí",IF(DATOS_[Check Periodo Ref.]="Dentro",DATOS_[TOTAL Retrib Eq],FALSE))))),
0)</f>
        <v>0</v>
      </c>
    </row>
    <row r="26" spans="1:48" x14ac:dyDescent="0.3">
      <c r="A26" s="42" t="str">
        <f t="shared" ref="A26" si="18">+A25</f>
        <v>[ocultar]</v>
      </c>
      <c r="B26" s="86" t="s">
        <v>163</v>
      </c>
      <c r="C26" s="33">
        <f t="array" ref="C26">SUM(IF($B26=DATOS_[Sexo],
IF($B24=DATOS_[AGRUP. VALOR. PTO.],
IF("Dentro"=DATOS_[Check Periodo Ref.],
1/(COUNTIFS(DATOS_[Sexo],$B26,DATOS_[AGRUP. VALOR. PTO.],$B24,DATOS_[Check Periodo Ref.],"Dentro",DATOS_[id],DATOS_[id]))))))</f>
        <v>0</v>
      </c>
      <c r="D26" s="35">
        <f>COUNTIFS(DATOS_[AGRUP. VALOR. PTO.],$B24,DATOS_[Sexo],$B26,DATOS_[Check Periodo Ref.],"Dentro")</f>
        <v>0</v>
      </c>
      <c r="E26" s="35">
        <f>COUNTIFS(DATOS_[AGRUP. VALOR. PTO.],$B24,DATOS_[Sexo],$B26,DATOS_[Check Periodo Ref.],"Dentro",DATOS_[Check Nº SC Norm],"Sí")</f>
        <v>0</v>
      </c>
      <c r="F26" s="35">
        <f>COUNTIFS(DATOS_[AGRUP. VALOR. PTO.],$B24,DATOS_[Sexo],$B26,DATOS_[Check Periodo Ref.],"Dentro",DATOS_[Check Nº SC Anualiz],"Sí")</f>
        <v>0</v>
      </c>
      <c r="G26" s="35">
        <f>COUNTIFS(DATOS_[AGRUP. VALOR. PTO.],$B24,DATOS_[Sexo],$B26,DATOS_[Check Periodo Ref.],"Dentro",DATOS_[Check Nº SC Norm y Anualiz],"Sí")</f>
        <v>0</v>
      </c>
      <c r="H26" s="35">
        <f>COUNTIFS(DATOS_[AGRUP. VALOR. PTO.],$B24,DATOS_[Sexo],$B26,DATOS_[Check Periodo Ref.],"Dentro",DATOS_[Check Equiparación],"Sí")</f>
        <v>0</v>
      </c>
      <c r="I26" s="110" cm="1">
        <f t="array" ref="I26">IFERROR(
MEDIAN(IF(DATOS_[Sexo]=$B26,IF(DATOS_[[AGRUP. VALOR. PTO.]:[AGRUP. VALOR. PTO.]]=$B24,IF(DATOS_[Check Equiparado]="Sí",IF(DATOS_[Check Periodo Ref.]="Dentro",DATOS_[SALARIO BASE Eq],FALSE))))),
0)</f>
        <v>0</v>
      </c>
      <c r="J26" s="111">
        <f t="array" ref="J26">IFERROR(
(MEDIAN((IF(DATOS_[[Sexo]:[Sexo]]=$B26,IF(DATOS_[[AGRUP. VALOR. PTO.]:[AGRUP. VALOR. PTO.]]=$B24,IF(DATOS_[[Check Periodo Ref.]:[Check Periodo Ref.]]="Dentro",IF(DATOS_[[Check Equiparado]:[Check Equiparado]]="Sí",IF(DATOS!AE$5="Sí",(1/DATOS_[[% anualiz]:[% anualiz]]),1)*IF(DATOS!AE$4="Sí",1/DATOS_[[% normaliz]:[% normaliz]],1)*(DATOS_[Conc.Sal.01])))))))),
0)</f>
        <v>0</v>
      </c>
      <c r="K26" s="111">
        <f t="array" ref="K26">IFERROR(
(MEDIAN((IF(DATOS_[[Sexo]:[Sexo]]=$B26,IF(DATOS_[[AGRUP. VALOR. PTO.]:[AGRUP. VALOR. PTO.]]=$B24,IF(DATOS_[[Check Periodo Ref.]:[Check Periodo Ref.]]="Dentro",IF(DATOS_[[Check Equiparado]:[Check Equiparado]]="Sí",IF(DATOS!AF$5="Sí",(1/DATOS_[[% anualiz]:[% anualiz]]),1)*IF(DATOS!AF$4="Sí",1/DATOS_[[% normaliz]:[% normaliz]],1)*(DATOS_[Conc.Sal.02])))))))),
0)</f>
        <v>0</v>
      </c>
      <c r="L26" s="111">
        <f t="array" ref="L26">IFERROR(
(MEDIAN((IF(DATOS_[[Sexo]:[Sexo]]=$B26,IF(DATOS_[[AGRUP. VALOR. PTO.]:[AGRUP. VALOR. PTO.]]=$B24,IF(DATOS_[[Check Periodo Ref.]:[Check Periodo Ref.]]="Dentro",IF(DATOS_[[Check Equiparado]:[Check Equiparado]]="Sí",IF(DATOS!AG$5="Sí",(1/DATOS_[[% anualiz]:[% anualiz]]),1)*IF(DATOS!AG$4="Sí",1/DATOS_[[% normaliz]:[% normaliz]],1)*(DATOS_[Conc.Sal.03])))))))),
0)</f>
        <v>0</v>
      </c>
      <c r="M26" s="111">
        <f t="array" ref="M26">IFERROR(
(MEDIAN((IF(DATOS_[[Sexo]:[Sexo]]=$B26,IF(DATOS_[[AGRUP. VALOR. PTO.]:[AGRUP. VALOR. PTO.]]=$B24,IF(DATOS_[[Check Periodo Ref.]:[Check Periodo Ref.]]="Dentro",IF(DATOS_[[Check Equiparado]:[Check Equiparado]]="Sí",IF(DATOS!AH$5="Sí",(1/DATOS_[[% anualiz]:[% anualiz]]),1)*IF(DATOS!AH$4="Sí",1/DATOS_[[% normaliz]:[% normaliz]],1)*(DATOS_[Conc.Sal.04])))))))),
0)</f>
        <v>0</v>
      </c>
      <c r="N26" s="111">
        <f t="array" ref="N26">IFERROR(
(MEDIAN((IF(DATOS_[[Sexo]:[Sexo]]=$B26,IF(DATOS_[[AGRUP. VALOR. PTO.]:[AGRUP. VALOR. PTO.]]=$B24,IF(DATOS_[[Check Periodo Ref.]:[Check Periodo Ref.]]="Dentro",IF(DATOS_[[Check Equiparado]:[Check Equiparado]]="Sí",IF(DATOS!AI$5="Sí",(1/DATOS_[[% anualiz]:[% anualiz]]),1)*IF(DATOS!AI$4="Sí",1/DATOS_[[% normaliz]:[% normaliz]],1)*(DATOS_[Conc.Sal.05])))))))),
0)</f>
        <v>0</v>
      </c>
      <c r="O26" s="111">
        <f t="array" ref="O26">IFERROR(
(MEDIAN((IF(DATOS_[[Sexo]:[Sexo]]=$B26,IF(DATOS_[[AGRUP. VALOR. PTO.]:[AGRUP. VALOR. PTO.]]=$B24,IF(DATOS_[[Check Periodo Ref.]:[Check Periodo Ref.]]="Dentro",IF(DATOS_[[Check Equiparado]:[Check Equiparado]]="Sí",IF(DATOS!AJ$5="Sí",(1/DATOS_[[% anualiz]:[% anualiz]]),1)*IF(DATOS!AJ$4="Sí",1/DATOS_[[% normaliz]:[% normaliz]],1)*(DATOS_[Conc.Sal.06])))))))),
0)</f>
        <v>0</v>
      </c>
      <c r="P26" s="111">
        <f t="array" ref="P26">IFERROR(
(MEDIAN((IF(DATOS_[[Sexo]:[Sexo]]=$B26,IF(DATOS_[[AGRUP. VALOR. PTO.]:[AGRUP. VALOR. PTO.]]=$B24,IF(DATOS_[[Check Periodo Ref.]:[Check Periodo Ref.]]="Dentro",IF(DATOS_[[Check Equiparado]:[Check Equiparado]]="Sí",IF(DATOS!AK$5="Sí",(1/DATOS_[[% anualiz]:[% anualiz]]),1)*IF(DATOS!AK$4="Sí",1/DATOS_[[% normaliz]:[% normaliz]],1)*(DATOS_[Conc.Sal.07])))))))),
0)</f>
        <v>0</v>
      </c>
      <c r="Q26" s="111">
        <f t="array" ref="Q26">IFERROR(
(MEDIAN((IF(DATOS_[[Sexo]:[Sexo]]=$B26,IF(DATOS_[[AGRUP. VALOR. PTO.]:[AGRUP. VALOR. PTO.]]=$B24,IF(DATOS_[[Check Periodo Ref.]:[Check Periodo Ref.]]="Dentro",IF(DATOS_[[Check Equiparado]:[Check Equiparado]]="Sí",IF(DATOS!AL$5="Sí",(1/DATOS_[[% anualiz]:[% anualiz]]),1)*IF(DATOS!AL$4="Sí",1/DATOS_[[% normaliz]:[% normaliz]],1)*(DATOS_[Conc.Sal.08])))))))),
0)</f>
        <v>0</v>
      </c>
      <c r="R26" s="111">
        <f t="array" ref="R26">IFERROR(
(MEDIAN((IF(DATOS_[[Sexo]:[Sexo]]=$B26,IF(DATOS_[[AGRUP. VALOR. PTO.]:[AGRUP. VALOR. PTO.]]=$B24,IF(DATOS_[[Check Periodo Ref.]:[Check Periodo Ref.]]="Dentro",IF(DATOS_[[Check Equiparado]:[Check Equiparado]]="Sí",IF(DATOS!AM$5="Sí",(1/DATOS_[[% anualiz]:[% anualiz]]),1)*IF(DATOS!AM$4="Sí",1/DATOS_[[% normaliz]:[% normaliz]],1)*(DATOS_[Conc.Sal.09])))))))),
0)</f>
        <v>0</v>
      </c>
      <c r="S26" s="111">
        <f t="array" ref="S26">IFERROR(
(MEDIAN((IF(DATOS_[[Sexo]:[Sexo]]=$B26,IF(DATOS_[[AGRUP. VALOR. PTO.]:[AGRUP. VALOR. PTO.]]=$B24,IF(DATOS_[[Check Periodo Ref.]:[Check Periodo Ref.]]="Dentro",IF(DATOS_[[Check Equiparado]:[Check Equiparado]]="Sí",IF(DATOS!AN$5="Sí",(1/DATOS_[[% anualiz]:[% anualiz]]),1)*IF(DATOS!AN$4="Sí",1/DATOS_[[% normaliz]:[% normaliz]],1)*(DATOS_[Conc.Sal.10])))))))),
0)</f>
        <v>0</v>
      </c>
      <c r="T26" s="111">
        <f t="array" ref="T26">IFERROR(
(MEDIAN((IF(DATOS_[[Sexo]:[Sexo]]=$B26,IF(DATOS_[[AGRUP. VALOR. PTO.]:[AGRUP. VALOR. PTO.]]=$B24,IF(DATOS_[[Check Periodo Ref.]:[Check Periodo Ref.]]="Dentro",IF(DATOS_[[Check Equiparado]:[Check Equiparado]]="Sí",IF(DATOS!AO$5="Sí",(1/DATOS_[[% anualiz]:[% anualiz]]),1)*IF(DATOS!AO$4="Sí",1/DATOS_[[% normaliz]:[% normaliz]],1)*(DATOS_[Conc.Sal.11])))))))),
0)</f>
        <v>0</v>
      </c>
      <c r="U26" s="111">
        <f t="array" ref="U26">IFERROR(
(MEDIAN((IF(DATOS_[[Sexo]:[Sexo]]=$B26,IF(DATOS_[[AGRUP. VALOR. PTO.]:[AGRUP. VALOR. PTO.]]=$B24,IF(DATOS_[[Check Periodo Ref.]:[Check Periodo Ref.]]="Dentro",IF(DATOS_[[Check Equiparado]:[Check Equiparado]]="Sí",IF(DATOS!AP$5="Sí",(1/DATOS_[[% anualiz]:[% anualiz]]),1)*IF(DATOS!AP$4="Sí",1/DATOS_[[% normaliz]:[% normaliz]],1)*(DATOS_[Conc.Sal.12])))))))),
0)</f>
        <v>0</v>
      </c>
      <c r="V26" s="111">
        <f t="array" ref="V26">IFERROR(
(MEDIAN((IF(DATOS_[[Sexo]:[Sexo]]=$B26,IF(DATOS_[[AGRUP. VALOR. PTO.]:[AGRUP. VALOR. PTO.]]=$B24,IF(DATOS_[[Check Periodo Ref.]:[Check Periodo Ref.]]="Dentro",IF(DATOS_[[Check Equiparado]:[Check Equiparado]]="Sí",IF(DATOS!AQ$5="Sí",(1/DATOS_[[% anualiz]:[% anualiz]]),1)*IF(DATOS!AQ$4="Sí",1/DATOS_[[% normaliz]:[% normaliz]],1)*(DATOS_[Conc.Sal.13])))))))),
0)</f>
        <v>0</v>
      </c>
      <c r="W26" s="111">
        <f t="array" ref="W26">IFERROR(
(MEDIAN((IF(DATOS_[[Sexo]:[Sexo]]=$B26,IF(DATOS_[[AGRUP. VALOR. PTO.]:[AGRUP. VALOR. PTO.]]=$B24,IF(DATOS_[[Check Periodo Ref.]:[Check Periodo Ref.]]="Dentro",IF(DATOS_[[Check Equiparado]:[Check Equiparado]]="Sí",IF(DATOS!AR$5="Sí",(1/DATOS_[[% anualiz]:[% anualiz]]),1)*IF(DATOS!AR$4="Sí",1/DATOS_[[% normaliz]:[% normaliz]],1)*(DATOS_[Conc.Sal.14])))))))),
0)</f>
        <v>0</v>
      </c>
      <c r="X26" s="111">
        <f t="array" ref="X26">IFERROR(
(MEDIAN((IF(DATOS_[[Sexo]:[Sexo]]=$B26,IF(DATOS_[[AGRUP. VALOR. PTO.]:[AGRUP. VALOR. PTO.]]=$B24,IF(DATOS_[[Check Periodo Ref.]:[Check Periodo Ref.]]="Dentro",IF(DATOS_[[Check Equiparado]:[Check Equiparado]]="Sí",IF(DATOS!AS$5="Sí",(1/DATOS_[[% anualiz]:[% anualiz]]),1)*IF(DATOS!AS$4="Sí",1/DATOS_[[% normaliz]:[% normaliz]],1)*(DATOS_[Conc.Sal.15])))))))),
0)</f>
        <v>0</v>
      </c>
      <c r="Y26" s="111">
        <f t="array" ref="Y26">IFERROR(
(MEDIAN((IF(DATOS_[[Sexo]:[Sexo]]=$B26,IF(DATOS_[[AGRUP. VALOR. PTO.]:[AGRUP. VALOR. PTO.]]=$B24,IF(DATOS_[[Check Periodo Ref.]:[Check Periodo Ref.]]="Dentro",IF(DATOS_[[Check Equiparado]:[Check Equiparado]]="Sí",IF(DATOS!AT$5="Sí",(1/DATOS_[[% anualiz]:[% anualiz]]),1)*IF(DATOS!AT$4="Sí",1/DATOS_[[% normaliz]:[% normaliz]],1)*(DATOS_[Conc.Sal.16])))))))),
0)</f>
        <v>0</v>
      </c>
      <c r="Z26" s="111">
        <f t="array" ref="Z26">IFERROR(
(MEDIAN((IF(DATOS_[[Sexo]:[Sexo]]=$B26,IF(DATOS_[[AGRUP. VALOR. PTO.]:[AGRUP. VALOR. PTO.]]=$B24,IF(DATOS_[[Check Periodo Ref.]:[Check Periodo Ref.]]="Dentro",IF(DATOS_[[Check Equiparado]:[Check Equiparado]]="Sí",IF(DATOS!AU$5="Sí",(1/DATOS_[[% anualiz]:[% anualiz]]),1)*IF(DATOS!AU$4="Sí",1/DATOS_[[% normaliz]:[% normaliz]],1)*(DATOS_[Conc.Sal.17])))))))),
0)</f>
        <v>0</v>
      </c>
      <c r="AA26" s="111">
        <f t="array" ref="AA26">IFERROR(
(MEDIAN((IF(DATOS_[[Sexo]:[Sexo]]=$B26,IF(DATOS_[[AGRUP. VALOR. PTO.]:[AGRUP. VALOR. PTO.]]=$B24,IF(DATOS_[[Check Periodo Ref.]:[Check Periodo Ref.]]="Dentro",IF(DATOS_[[Check Equiparado]:[Check Equiparado]]="Sí",IF(DATOS!AV$5="Sí",(1/DATOS_[[% anualiz]:[% anualiz]]),1)*IF(DATOS!AV$4="Sí",1/DATOS_[[% normaliz]:[% normaliz]],1)*(DATOS_[Conc.Sal.18])))))))),
0)</f>
        <v>0</v>
      </c>
      <c r="AB26" s="111">
        <f t="array" ref="AB26">IFERROR(
(MEDIAN((IF(DATOS_[[Sexo]:[Sexo]]=$B26,IF(DATOS_[[AGRUP. VALOR. PTO.]:[AGRUP. VALOR. PTO.]]=$B24,IF(DATOS_[[Check Periodo Ref.]:[Check Periodo Ref.]]="Dentro",IF(DATOS_[[Check Equiparado]:[Check Equiparado]]="Sí",IF(DATOS!AW$5="Sí",(1/DATOS_[[% anualiz]:[% anualiz]]),1)*IF(DATOS!AW$4="Sí",1/DATOS_[[% normaliz]:[% normaliz]],1)*(DATOS_[Conc.Sal.19])))))))),
0)</f>
        <v>0</v>
      </c>
      <c r="AC26" s="111">
        <f t="array" ref="AC26">IFERROR(
(MEDIAN((IF(DATOS_[[Sexo]:[Sexo]]=$B26,IF(DATOS_[[AGRUP. VALOR. PTO.]:[AGRUP. VALOR. PTO.]]=$B24,IF(DATOS_[[Check Periodo Ref.]:[Check Periodo Ref.]]="Dentro",IF(DATOS_[[Check Equiparado]:[Check Equiparado]]="Sí",IF(DATOS!AX$5="Sí",(1/DATOS_[[% anualiz]:[% anualiz]]),1)*IF(DATOS!AX$4="Sí",1/DATOS_[[% normaliz]:[% normaliz]],1)*(DATOS_[Conc.Sal.20])))))))),
0)</f>
        <v>0</v>
      </c>
      <c r="AD26" s="111">
        <f t="array" ref="AD26">IFERROR(
(MEDIAN((IF(DATOS_[[Sexo]:[Sexo]]=$B26,IF(DATOS_[[AGRUP. VALOR. PTO.]:[AGRUP. VALOR. PTO.]]=$B24,IF(DATOS_[[Check Periodo Ref.]:[Check Periodo Ref.]]="Dentro",IF(DATOS_[[Check Equiparado]:[Check Equiparado]]="Sí",IF(DATOS!AY$5="Sí",(1/DATOS_[[% anualiz]:[% anualiz]]),1)*IF(DATOS!AY$4="Sí",1/DATOS_[[% normaliz]:[% normaliz]],1)*(DATOS_[Conc.Sal.21])))))))),
0)</f>
        <v>0</v>
      </c>
      <c r="AE26" s="111">
        <f t="array" ref="AE26">IFERROR(
(MEDIAN((IF(DATOS_[[Sexo]:[Sexo]]=$B26,IF(DATOS_[[AGRUP. VALOR. PTO.]:[AGRUP. VALOR. PTO.]]=$B24,IF(DATOS_[[Check Periodo Ref.]:[Check Periodo Ref.]]="Dentro",IF(DATOS_[[Check Equiparado]:[Check Equiparado]]="Sí",IF(DATOS!AZ$5="Sí",(1/DATOS_[[% anualiz]:[% anualiz]]),1)*IF(DATOS!AZ$4="Sí",1/DATOS_[[% normaliz]:[% normaliz]],1)*(DATOS_[Conc.Sal.22])))))))),
0)</f>
        <v>0</v>
      </c>
      <c r="AF26" s="111">
        <f t="array" ref="AF26">IFERROR(
(MEDIAN((IF(DATOS_[[Sexo]:[Sexo]]=$B26,IF(DATOS_[[AGRUP. VALOR. PTO.]:[AGRUP. VALOR. PTO.]]=$B24,IF(DATOS_[[Check Periodo Ref.]:[Check Periodo Ref.]]="Dentro",IF(DATOS_[[Check Equiparado]:[Check Equiparado]]="Sí",IF(DATOS!BA$5="Sí",(1/DATOS_[[% anualiz]:[% anualiz]]),1)*IF(DATOS!BA$4="Sí",1/DATOS_[[% normaliz]:[% normaliz]],1)*(DATOS_[Conc.Sal.23])))))))),
0)</f>
        <v>0</v>
      </c>
      <c r="AG26" s="111">
        <f t="array" ref="AG26">IFERROR(
(MEDIAN((IF(DATOS_[[Sexo]:[Sexo]]=$B26,IF(DATOS_[[AGRUP. VALOR. PTO.]:[AGRUP. VALOR. PTO.]]=$B24,IF(DATOS_[[Check Periodo Ref.]:[Check Periodo Ref.]]="Dentro",IF(DATOS_[[Check Equiparado]:[Check Equiparado]]="Sí",IF(DATOS!BB$5="Sí",(1/DATOS_[[% anualiz]:[% anualiz]]),1)*IF(DATOS!BB$4="Sí",1/DATOS_[[% normaliz]:[% normaliz]],1)*(DATOS_[Conc.Sal.24])))))))),
0)</f>
        <v>0</v>
      </c>
      <c r="AH26" s="111">
        <f t="array" ref="AH26">IFERROR(
(MEDIAN((IF(DATOS_[[Sexo]:[Sexo]]=$B26,IF(DATOS_[[AGRUP. VALOR. PTO.]:[AGRUP. VALOR. PTO.]]=$B24,IF(DATOS_[[Check Periodo Ref.]:[Check Periodo Ref.]]="Dentro",IF(DATOS_[[Check Equiparado]:[Check Equiparado]]="Sí",IF(DATOS!BC$5="Sí",(1/DATOS_[[% anualiz]:[% anualiz]]),1)*IF(DATOS!BC$4="Sí",1/DATOS_[[% normaliz]:[% normaliz]],1)*(DATOS_[Conc.Sal.25])))))))),
0)</f>
        <v>0</v>
      </c>
      <c r="AI26" s="111">
        <f t="array" ref="AI26">IFERROR(
(MEDIAN((IF(DATOS_[[Sexo]:[Sexo]]=$B26,IF(DATOS_[[AGRUP. VALOR. PTO.]:[AGRUP. VALOR. PTO.]]=$B24,IF(DATOS_[[Check Periodo Ref.]:[Check Periodo Ref.]]="Dentro",IF(DATOS_[[Check Equiparado]:[Check Equiparado]]="Sí",IF(DATOS!BD$5="Sí",(1/DATOS_[[% anualiz]:[% anualiz]]),1)*IF(DATOS!BD$4="Sí",1/DATOS_[[% normaliz]:[% normaliz]],1)*(DATOS_[Conc.Sal.26])))))))),
0)</f>
        <v>0</v>
      </c>
      <c r="AJ26" s="111">
        <f t="array" ref="AJ26">IFERROR(
(MEDIAN((IF(DATOS_[[Sexo]:[Sexo]]=$B26,IF(DATOS_[[AGRUP. VALOR. PTO.]:[AGRUP. VALOR. PTO.]]=$B24,IF(DATOS_[[Check Periodo Ref.]:[Check Periodo Ref.]]="Dentro",IF(DATOS_[[Check Equiparado]:[Check Equiparado]]="Sí",IF(DATOS!BE$5="Sí",(1/DATOS_[[% anualiz]:[% anualiz]]),1)*IF(DATOS!BE$4="Sí",1/DATOS_[[% normaliz]:[% normaliz]],1)*(DATOS_[Conc.Sal.27])))))))),
0)</f>
        <v>0</v>
      </c>
      <c r="AK26" s="111">
        <f t="array" ref="AK26">IFERROR(
(MEDIAN((IF(DATOS_[[Sexo]:[Sexo]]=$B26,IF(DATOS_[[AGRUP. VALOR. PTO.]:[AGRUP. VALOR. PTO.]]=$B24,IF(DATOS_[[Check Periodo Ref.]:[Check Periodo Ref.]]="Dentro",IF(DATOS_[[Check Equiparado]:[Check Equiparado]]="Sí",IF(DATOS!BF$5="Sí",(1/DATOS_[[% anualiz]:[% anualiz]]),1)*IF(DATOS!BF$4="Sí",1/DATOS_[[% normaliz]:[% normaliz]],1)*(DATOS_[Conc.Sal.28])))))))),
0)</f>
        <v>0</v>
      </c>
      <c r="AL26" s="111">
        <f t="array" ref="AL26">IFERROR(
(MEDIAN((IF(DATOS_[[Sexo]:[Sexo]]=$B26,IF(DATOS_[[AGRUP. VALOR. PTO.]:[AGRUP. VALOR. PTO.]]=$B24,IF(DATOS_[[Check Periodo Ref.]:[Check Periodo Ref.]]="Dentro",IF(DATOS_[[Check Equiparado]:[Check Equiparado]]="Sí",IF(DATOS!BG$5="Sí",(1/DATOS_[[% anualiz]:[% anualiz]]),1)*IF(DATOS!BG$4="Sí",1/DATOS_[[% normaliz]:[% normaliz]],1)*(DATOS_[Conc.Sal.29])))))))),
0)</f>
        <v>0</v>
      </c>
      <c r="AM26" s="111">
        <f t="array" ref="AM26">IFERROR(
(MEDIAN((IF(DATOS_[[Sexo]:[Sexo]]=$B26,IF(DATOS_[[AGRUP. VALOR. PTO.]:[AGRUP. VALOR. PTO.]]=$B24,IF(DATOS_[[Check Periodo Ref.]:[Check Periodo Ref.]]="Dentro",IF(DATOS_[[Check Equiparado]:[Check Equiparado]]="Sí",IF(DATOS!BH$5="Sí",(1/DATOS_[[% anualiz]:[% anualiz]]),1)*IF(DATOS!BH$4="Sí",1/DATOS_[[% normaliz]:[% normaliz]],1)*(DATOS_[Conc.Sal.30])))))))),
0)</f>
        <v>0</v>
      </c>
      <c r="AN26" s="112">
        <f t="array" ref="AN26">IFERROR(
MEDIAN(IF(DATOS_[Sexo]=$B26,IF(DATOS_[[AGRUP. VALOR. PTO.]:[AGRUP. VALOR. PTO.]]=$B24,IF(DATOS_[Check Equiparado]="Sí",IF(DATOS_[Check Periodo Ref.]="Dentro",DATOS_[Tot COMPL.SAL Eq],FALSE))))),
0)</f>
        <v>0</v>
      </c>
      <c r="AO26" s="113">
        <f t="array" ref="AO26">IFERROR(
MEDIAN(IF(DATOS_[Sexo]=$B26,IF(DATOS_[[AGRUP. VALOR. PTO.]:[AGRUP. VALOR. PTO.]]=$B24,IF(DATOS_[Check Equiparado]="Sí",IF(DATOS_[Check Periodo Ref.]="Dentro",DATOS_[TOTAL SALARIO Eq],FALSE))))),
0)</f>
        <v>0</v>
      </c>
      <c r="AP26" s="114">
        <f t="array" ref="AP26">IFERROR(
(MEDIAN((IF(DATOS_[[Sexo]:[Sexo]]=$B26,IF(DATOS_[[AGRUP. VALOR. PTO.]:[AGRUP. VALOR. PTO.]]=$B24,IF(DATOS_[[Check Periodo Ref.]:[Check Periodo Ref.]]="Dentro",IF(DATOS_[[Check Equiparado]:[Check Equiparado]]="Sí",IF(DATOS!BI$5="Sí",(1/DATOS_[[% anualiz]:[% anualiz]]),1)*IF(DATOS!BI$4="Sí",1/DATOS_[[% normaliz]:[% normaliz]],1)*(DATOS_[C.Extra.01])))))))),
0)</f>
        <v>0</v>
      </c>
      <c r="AQ26" s="114">
        <f t="array" ref="AQ26">IFERROR(
(MEDIAN((IF(DATOS_[[Sexo]:[Sexo]]=$B26,IF(DATOS_[[AGRUP. VALOR. PTO.]:[AGRUP. VALOR. PTO.]]=$B24,IF(DATOS_[[Check Periodo Ref.]:[Check Periodo Ref.]]="Dentro",IF(DATOS_[[Check Equiparado]:[Check Equiparado]]="Sí",IF(DATOS!BJ$5="Sí",(1/DATOS_[[% anualiz]:[% anualiz]]),1)*IF(DATOS!BJ$4="Sí",1/DATOS_[[% normaliz]:[% normaliz]],1)*(DATOS_[C.Extra.02])))))))),
0)</f>
        <v>0</v>
      </c>
      <c r="AR26" s="114">
        <f t="array" ref="AR26">IFERROR(
(MEDIAN((IF(DATOS_[[Sexo]:[Sexo]]=$B26,IF(DATOS_[[AGRUP. VALOR. PTO.]:[AGRUP. VALOR. PTO.]]=$B24,IF(DATOS_[[Check Periodo Ref.]:[Check Periodo Ref.]]="Dentro",IF(DATOS_[[Check Equiparado]:[Check Equiparado]]="Sí",IF(DATOS!BK$5="Sí",(1/DATOS_[[% anualiz]:[% anualiz]]),1)*IF(DATOS!BK$4="Sí",1/DATOS_[[% normaliz]:[% normaliz]],1)*(DATOS_[C.Extra.03])))))))),
0)</f>
        <v>0</v>
      </c>
      <c r="AS26" s="114">
        <f t="array" ref="AS26">IFERROR(
(MEDIAN((IF(DATOS_[[Sexo]:[Sexo]]=$B26,IF(DATOS_[[AGRUP. VALOR. PTO.]:[AGRUP. VALOR. PTO.]]=$B24,IF(DATOS_[[Check Periodo Ref.]:[Check Periodo Ref.]]="Dentro",IF(DATOS_[[Check Equiparado]:[Check Equiparado]]="Sí",IF(DATOS!BL$5="Sí",(1/DATOS_[[% anualiz]:[% anualiz]]),1)*IF(DATOS!BL$4="Sí",1/DATOS_[[% normaliz]:[% normaliz]],1)*(DATOS_[C.Extra.04])))))))),
0)</f>
        <v>0</v>
      </c>
      <c r="AT26" s="114">
        <f t="array" ref="AT26">IFERROR(
(MEDIAN((IF(DATOS_[[Sexo]:[Sexo]]=$B26,IF(DATOS_[[AGRUP. VALOR. PTO.]:[AGRUP. VALOR. PTO.]]=$B24,IF(DATOS_[[Check Periodo Ref.]:[Check Periodo Ref.]]="Dentro",IF(DATOS_[[Check Equiparado]:[Check Equiparado]]="Sí",IF(DATOS!BM$5="Sí",(1/DATOS_[[% anualiz]:[% anualiz]]),1)*IF(DATOS!BM$4="Sí",1/DATOS_[[% normaliz]:[% normaliz]],1)*(DATOS_[C.Extra.05])))))))),
0)</f>
        <v>0</v>
      </c>
      <c r="AU26" s="115">
        <f t="array" ref="AU26">IFERROR(
MEDIAN(IF(DATOS_[Sexo]=$B26,IF(DATOS_[[AGRUP. VALOR. PTO.]:[AGRUP. VALOR. PTO.]]=$B24,IF(DATOS_[Check Equiparado]="Sí",IF(DATOS_[Check Periodo Ref.]="Dentro",DATOS_[Tot Extrasalarial Eq],FALSE))))),
0)</f>
        <v>0</v>
      </c>
      <c r="AV26" s="116">
        <f t="array" ref="AV26">IFERROR(
MEDIAN(IF(DATOS_[Sexo]=$B26,IF(DATOS_[[AGRUP. VALOR. PTO.]:[AGRUP. VALOR. PTO.]]=$B24,IF(DATOS_[Check Equiparado]="Sí",IF(DATOS_[Check Periodo Ref.]="Dentro",DATOS_[TOTAL Retrib Eq],FALSE))))),
0)</f>
        <v>0</v>
      </c>
    </row>
    <row r="27" spans="1:48" ht="17.25" thickBot="1" x14ac:dyDescent="0.35">
      <c r="A27" s="42" t="str">
        <f t="shared" ref="A27" si="19">+A28</f>
        <v>[ocultar]</v>
      </c>
      <c r="B27" s="90" t="s">
        <v>307</v>
      </c>
      <c r="C27" s="109"/>
      <c r="D27" s="41"/>
      <c r="E27" s="41"/>
      <c r="F27" s="41"/>
      <c r="G27" s="41"/>
      <c r="H27" s="41"/>
      <c r="I27" s="119" t="str">
        <f t="shared" ref="I27:AV27" si="20">IFERROR((I28-I29)/I28,"")</f>
        <v/>
      </c>
      <c r="J27" s="123" t="str">
        <f t="shared" si="20"/>
        <v/>
      </c>
      <c r="K27" s="123" t="str">
        <f t="shared" si="20"/>
        <v/>
      </c>
      <c r="L27" s="123" t="str">
        <f t="shared" si="20"/>
        <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3" t="str">
        <f t="shared" si="20"/>
        <v/>
      </c>
      <c r="W27" s="123" t="str">
        <f t="shared" si="20"/>
        <v/>
      </c>
      <c r="X27" s="123" t="str">
        <f t="shared" si="20"/>
        <v/>
      </c>
      <c r="Y27" s="123"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2" t="str">
        <f t="shared" si="20"/>
        <v/>
      </c>
      <c r="AK27" s="122" t="str">
        <f t="shared" si="20"/>
        <v/>
      </c>
      <c r="AL27" s="122" t="str">
        <f t="shared" si="20"/>
        <v/>
      </c>
      <c r="AM27" s="122" t="str">
        <f t="shared" si="20"/>
        <v/>
      </c>
      <c r="AN27" s="124" t="str">
        <f t="shared" si="20"/>
        <v/>
      </c>
      <c r="AO27" s="128" t="str">
        <f t="shared" si="20"/>
        <v/>
      </c>
      <c r="AP27" s="125" t="str">
        <f t="shared" si="20"/>
        <v/>
      </c>
      <c r="AQ27" s="125" t="str">
        <f t="shared" si="20"/>
        <v/>
      </c>
      <c r="AR27" s="125" t="str">
        <f t="shared" si="20"/>
        <v/>
      </c>
      <c r="AS27" s="125" t="str">
        <f t="shared" si="20"/>
        <v/>
      </c>
      <c r="AT27" s="125" t="str">
        <f t="shared" si="20"/>
        <v/>
      </c>
      <c r="AU27" s="126" t="str">
        <f t="shared" si="20"/>
        <v/>
      </c>
      <c r="AV27" s="127" t="str">
        <f t="shared" si="20"/>
        <v/>
      </c>
    </row>
    <row r="28" spans="1:48" x14ac:dyDescent="0.3">
      <c r="A28" s="42" t="str">
        <f t="shared" ref="A28" si="21">+IF(C28+C29=0,"[ocultar]","")</f>
        <v>[ocultar]</v>
      </c>
      <c r="B28" s="86" t="s">
        <v>162</v>
      </c>
      <c r="C28" s="33">
        <f t="array" ref="C28">SUM(IF($B28=DATOS_[Sexo],
IF($B27=DATOS_[AGRUP. VALOR. PTO.],
IF("Dentro"=DATOS_[Check Periodo Ref.],
1/(COUNTIFS(DATOS_[Sexo],$B28,DATOS_[AGRUP. VALOR. PTO.],$B27,DATOS_[Check Periodo Ref.],"Dentro",DATOS_[id],DATOS_[id]))))))</f>
        <v>0</v>
      </c>
      <c r="D28" s="35">
        <f>COUNTIFS(DATOS_[AGRUP. VALOR. PTO.],$B27,DATOS_[Sexo],$B28,DATOS_[Check Periodo Ref.],"Dentro")</f>
        <v>0</v>
      </c>
      <c r="E28" s="35">
        <f>COUNTIFS(DATOS_[AGRUP. VALOR. PTO.],$B27,DATOS_[Sexo],$B28,DATOS_[Check Periodo Ref.],"Dentro",DATOS_[Check Nº SC Norm],"Sí")</f>
        <v>0</v>
      </c>
      <c r="F28" s="35">
        <f>COUNTIFS(DATOS_[AGRUP. VALOR. PTO.],$B27,DATOS_[Sexo],$B28,DATOS_[Check Periodo Ref.],"Dentro",DATOS_[Check Nº SC Anualiz],"Sí")</f>
        <v>0</v>
      </c>
      <c r="G28" s="35">
        <f>COUNTIFS(DATOS_[AGRUP. VALOR. PTO.],$B27,DATOS_[Sexo],$B28,DATOS_[Check Periodo Ref.],"Dentro",DATOS_[Check Nº SC Norm y Anualiz],"Sí")</f>
        <v>0</v>
      </c>
      <c r="H28" s="35">
        <f>COUNTIFS(DATOS_[AGRUP. VALOR. PTO.],$B27,DATOS_[Sexo],$B28,DATOS_[Check Periodo Ref.],"Dentro",DATOS_[Check Equiparación],"Sí")</f>
        <v>0</v>
      </c>
      <c r="I28" s="110">
        <f t="array" ref="I28">IFERROR(
MEDIAN(IF(DATOS_[Sexo]=$B28,IF(DATOS_[[AGRUP. VALOR. PTO.]:[AGRUP. VALOR. PTO.]]=$B27,IF(DATOS_[Check Equiparado]="Sí",IF(DATOS_[Check Periodo Ref.]="Dentro",DATOS_[SALARIO BASE Eq],FALSE))))),
0)</f>
        <v>0</v>
      </c>
      <c r="J28" s="111">
        <f t="array" ref="J28">IFERROR(
(MEDIAN((IF(DATOS_[[Sexo]:[Sexo]]=$B28,IF(DATOS_[[AGRUP. VALOR. PTO.]:[AGRUP. VALOR. PTO.]]=$B27,IF(DATOS_[[Check Periodo Ref.]:[Check Periodo Ref.]]="Dentro",IF(DATOS_[[Check Equiparado]:[Check Equiparado]]="Sí",IF(DATOS!AE$5="Sí",(1/DATOS_[[% anualiz]:[% anualiz]]),1)*IF(DATOS!AE$4="Sí",1/DATOS_[[% normaliz]:[% normaliz]],1)*(DATOS_[Conc.Sal.01])))))))),
0)</f>
        <v>0</v>
      </c>
      <c r="K28" s="111">
        <f t="array" ref="K28">IFERROR(
(MEDIAN((IF(DATOS_[[Sexo]:[Sexo]]=$B28,IF(DATOS_[[AGRUP. VALOR. PTO.]:[AGRUP. VALOR. PTO.]]=$B27,IF(DATOS_[[Check Periodo Ref.]:[Check Periodo Ref.]]="Dentro",IF(DATOS_[[Check Equiparado]:[Check Equiparado]]="Sí",IF(DATOS!AF$5="Sí",(1/DATOS_[[% anualiz]:[% anualiz]]),1)*IF(DATOS!AF$4="Sí",1/DATOS_[[% normaliz]:[% normaliz]],1)*(DATOS_[Conc.Sal.02])))))))),
0)</f>
        <v>0</v>
      </c>
      <c r="L28" s="111">
        <f t="array" ref="L28">IFERROR(
(MEDIAN((IF(DATOS_[[Sexo]:[Sexo]]=$B28,IF(DATOS_[[AGRUP. VALOR. PTO.]:[AGRUP. VALOR. PTO.]]=$B27,IF(DATOS_[[Check Periodo Ref.]:[Check Periodo Ref.]]="Dentro",IF(DATOS_[[Check Equiparado]:[Check Equiparado]]="Sí",IF(DATOS!AG$5="Sí",(1/DATOS_[[% anualiz]:[% anualiz]]),1)*IF(DATOS!AG$4="Sí",1/DATOS_[[% normaliz]:[% normaliz]],1)*(DATOS_[Conc.Sal.03])))))))),
0)</f>
        <v>0</v>
      </c>
      <c r="M28" s="111">
        <f t="array" ref="M28">IFERROR(
(MEDIAN((IF(DATOS_[[Sexo]:[Sexo]]=$B28,IF(DATOS_[[AGRUP. VALOR. PTO.]:[AGRUP. VALOR. PTO.]]=$B27,IF(DATOS_[[Check Periodo Ref.]:[Check Periodo Ref.]]="Dentro",IF(DATOS_[[Check Equiparado]:[Check Equiparado]]="Sí",IF(DATOS!AH$5="Sí",(1/DATOS_[[% anualiz]:[% anualiz]]),1)*IF(DATOS!AH$4="Sí",1/DATOS_[[% normaliz]:[% normaliz]],1)*(DATOS_[Conc.Sal.04])))))))),
0)</f>
        <v>0</v>
      </c>
      <c r="N28" s="111">
        <f t="array" ref="N28">IFERROR(
(MEDIAN((IF(DATOS_[[Sexo]:[Sexo]]=$B28,IF(DATOS_[[AGRUP. VALOR. PTO.]:[AGRUP. VALOR. PTO.]]=$B27,IF(DATOS_[[Check Periodo Ref.]:[Check Periodo Ref.]]="Dentro",IF(DATOS_[[Check Equiparado]:[Check Equiparado]]="Sí",IF(DATOS!AI$5="Sí",(1/DATOS_[[% anualiz]:[% anualiz]]),1)*IF(DATOS!AI$4="Sí",1/DATOS_[[% normaliz]:[% normaliz]],1)*(DATOS_[Conc.Sal.05])))))))),
0)</f>
        <v>0</v>
      </c>
      <c r="O28" s="111">
        <f t="array" ref="O28">IFERROR(
(MEDIAN((IF(DATOS_[[Sexo]:[Sexo]]=$B28,IF(DATOS_[[AGRUP. VALOR. PTO.]:[AGRUP. VALOR. PTO.]]=$B27,IF(DATOS_[[Check Periodo Ref.]:[Check Periodo Ref.]]="Dentro",IF(DATOS_[[Check Equiparado]:[Check Equiparado]]="Sí",IF(DATOS!AJ$5="Sí",(1/DATOS_[[% anualiz]:[% anualiz]]),1)*IF(DATOS!AJ$4="Sí",1/DATOS_[[% normaliz]:[% normaliz]],1)*(DATOS_[Conc.Sal.06])))))))),
0)</f>
        <v>0</v>
      </c>
      <c r="P28" s="111">
        <f t="array" ref="P28">IFERROR(
(MEDIAN((IF(DATOS_[[Sexo]:[Sexo]]=$B28,IF(DATOS_[[AGRUP. VALOR. PTO.]:[AGRUP. VALOR. PTO.]]=$B27,IF(DATOS_[[Check Periodo Ref.]:[Check Periodo Ref.]]="Dentro",IF(DATOS_[[Check Equiparado]:[Check Equiparado]]="Sí",IF(DATOS!AK$5="Sí",(1/DATOS_[[% anualiz]:[% anualiz]]),1)*IF(DATOS!AK$4="Sí",1/DATOS_[[% normaliz]:[% normaliz]],1)*(DATOS_[Conc.Sal.07])))))))),
0)</f>
        <v>0</v>
      </c>
      <c r="Q28" s="111">
        <f t="array" ref="Q28">IFERROR(
(MEDIAN((IF(DATOS_[[Sexo]:[Sexo]]=$B28,IF(DATOS_[[AGRUP. VALOR. PTO.]:[AGRUP. VALOR. PTO.]]=$B27,IF(DATOS_[[Check Periodo Ref.]:[Check Periodo Ref.]]="Dentro",IF(DATOS_[[Check Equiparado]:[Check Equiparado]]="Sí",IF(DATOS!AL$5="Sí",(1/DATOS_[[% anualiz]:[% anualiz]]),1)*IF(DATOS!AL$4="Sí",1/DATOS_[[% normaliz]:[% normaliz]],1)*(DATOS_[Conc.Sal.08])))))))),
0)</f>
        <v>0</v>
      </c>
      <c r="R28" s="111">
        <f t="array" ref="R28">IFERROR(
(MEDIAN((IF(DATOS_[[Sexo]:[Sexo]]=$B28,IF(DATOS_[[AGRUP. VALOR. PTO.]:[AGRUP. VALOR. PTO.]]=$B27,IF(DATOS_[[Check Periodo Ref.]:[Check Periodo Ref.]]="Dentro",IF(DATOS_[[Check Equiparado]:[Check Equiparado]]="Sí",IF(DATOS!AM$5="Sí",(1/DATOS_[[% anualiz]:[% anualiz]]),1)*IF(DATOS!AM$4="Sí",1/DATOS_[[% normaliz]:[% normaliz]],1)*(DATOS_[Conc.Sal.09])))))))),
0)</f>
        <v>0</v>
      </c>
      <c r="S28" s="111">
        <f t="array" ref="S28">IFERROR(
(MEDIAN((IF(DATOS_[[Sexo]:[Sexo]]=$B28,IF(DATOS_[[AGRUP. VALOR. PTO.]:[AGRUP. VALOR. PTO.]]=$B27,IF(DATOS_[[Check Periodo Ref.]:[Check Periodo Ref.]]="Dentro",IF(DATOS_[[Check Equiparado]:[Check Equiparado]]="Sí",IF(DATOS!AN$5="Sí",(1/DATOS_[[% anualiz]:[% anualiz]]),1)*IF(DATOS!AN$4="Sí",1/DATOS_[[% normaliz]:[% normaliz]],1)*(DATOS_[Conc.Sal.10])))))))),
0)</f>
        <v>0</v>
      </c>
      <c r="T28" s="111">
        <f t="array" ref="T28">IFERROR(
(MEDIAN((IF(DATOS_[[Sexo]:[Sexo]]=$B28,IF(DATOS_[[AGRUP. VALOR. PTO.]:[AGRUP. VALOR. PTO.]]=$B27,IF(DATOS_[[Check Periodo Ref.]:[Check Periodo Ref.]]="Dentro",IF(DATOS_[[Check Equiparado]:[Check Equiparado]]="Sí",IF(DATOS!AO$5="Sí",(1/DATOS_[[% anualiz]:[% anualiz]]),1)*IF(DATOS!AO$4="Sí",1/DATOS_[[% normaliz]:[% normaliz]],1)*(DATOS_[Conc.Sal.11])))))))),
0)</f>
        <v>0</v>
      </c>
      <c r="U28" s="111">
        <f t="array" ref="U28">IFERROR(
(MEDIAN((IF(DATOS_[[Sexo]:[Sexo]]=$B28,IF(DATOS_[[AGRUP. VALOR. PTO.]:[AGRUP. VALOR. PTO.]]=$B27,IF(DATOS_[[Check Periodo Ref.]:[Check Periodo Ref.]]="Dentro",IF(DATOS_[[Check Equiparado]:[Check Equiparado]]="Sí",IF(DATOS!AP$5="Sí",(1/DATOS_[[% anualiz]:[% anualiz]]),1)*IF(DATOS!AP$4="Sí",1/DATOS_[[% normaliz]:[% normaliz]],1)*(DATOS_[Conc.Sal.12])))))))),
0)</f>
        <v>0</v>
      </c>
      <c r="V28" s="111">
        <f t="array" ref="V28">IFERROR(
(MEDIAN((IF(DATOS_[[Sexo]:[Sexo]]=$B28,IF(DATOS_[[AGRUP. VALOR. PTO.]:[AGRUP. VALOR. PTO.]]=$B27,IF(DATOS_[[Check Periodo Ref.]:[Check Periodo Ref.]]="Dentro",IF(DATOS_[[Check Equiparado]:[Check Equiparado]]="Sí",IF(DATOS!AQ$5="Sí",(1/DATOS_[[% anualiz]:[% anualiz]]),1)*IF(DATOS!AQ$4="Sí",1/DATOS_[[% normaliz]:[% normaliz]],1)*(DATOS_[Conc.Sal.13])))))))),
0)</f>
        <v>0</v>
      </c>
      <c r="W28" s="111">
        <f t="array" ref="W28">IFERROR(
(MEDIAN((IF(DATOS_[[Sexo]:[Sexo]]=$B28,IF(DATOS_[[AGRUP. VALOR. PTO.]:[AGRUP. VALOR. PTO.]]=$B27,IF(DATOS_[[Check Periodo Ref.]:[Check Periodo Ref.]]="Dentro",IF(DATOS_[[Check Equiparado]:[Check Equiparado]]="Sí",IF(DATOS!AR$5="Sí",(1/DATOS_[[% anualiz]:[% anualiz]]),1)*IF(DATOS!AR$4="Sí",1/DATOS_[[% normaliz]:[% normaliz]],1)*(DATOS_[Conc.Sal.14])))))))),
0)</f>
        <v>0</v>
      </c>
      <c r="X28" s="111">
        <f t="array" ref="X28">IFERROR(
(MEDIAN((IF(DATOS_[[Sexo]:[Sexo]]=$B28,IF(DATOS_[[AGRUP. VALOR. PTO.]:[AGRUP. VALOR. PTO.]]=$B27,IF(DATOS_[[Check Periodo Ref.]:[Check Periodo Ref.]]="Dentro",IF(DATOS_[[Check Equiparado]:[Check Equiparado]]="Sí",IF(DATOS!AS$5="Sí",(1/DATOS_[[% anualiz]:[% anualiz]]),1)*IF(DATOS!AS$4="Sí",1/DATOS_[[% normaliz]:[% normaliz]],1)*(DATOS_[Conc.Sal.15])))))))),
0)</f>
        <v>0</v>
      </c>
      <c r="Y28" s="111">
        <f t="array" ref="Y28">IFERROR(
(MEDIAN((IF(DATOS_[[Sexo]:[Sexo]]=$B28,IF(DATOS_[[AGRUP. VALOR. PTO.]:[AGRUP. VALOR. PTO.]]=$B27,IF(DATOS_[[Check Periodo Ref.]:[Check Periodo Ref.]]="Dentro",IF(DATOS_[[Check Equiparado]:[Check Equiparado]]="Sí",IF(DATOS!AT$5="Sí",(1/DATOS_[[% anualiz]:[% anualiz]]),1)*IF(DATOS!AT$4="Sí",1/DATOS_[[% normaliz]:[% normaliz]],1)*(DATOS_[Conc.Sal.16])))))))),
0)</f>
        <v>0</v>
      </c>
      <c r="Z28" s="111">
        <f t="array" ref="Z28">IFERROR(
(MEDIAN((IF(DATOS_[[Sexo]:[Sexo]]=$B28,IF(DATOS_[[AGRUP. VALOR. PTO.]:[AGRUP. VALOR. PTO.]]=$B27,IF(DATOS_[[Check Periodo Ref.]:[Check Periodo Ref.]]="Dentro",IF(DATOS_[[Check Equiparado]:[Check Equiparado]]="Sí",IF(DATOS!AU$5="Sí",(1/DATOS_[[% anualiz]:[% anualiz]]),1)*IF(DATOS!AU$4="Sí",1/DATOS_[[% normaliz]:[% normaliz]],1)*(DATOS_[Conc.Sal.17])))))))),
0)</f>
        <v>0</v>
      </c>
      <c r="AA28" s="111">
        <f t="array" ref="AA28">IFERROR(
(MEDIAN((IF(DATOS_[[Sexo]:[Sexo]]=$B28,IF(DATOS_[[AGRUP. VALOR. PTO.]:[AGRUP. VALOR. PTO.]]=$B27,IF(DATOS_[[Check Periodo Ref.]:[Check Periodo Ref.]]="Dentro",IF(DATOS_[[Check Equiparado]:[Check Equiparado]]="Sí",IF(DATOS!AV$5="Sí",(1/DATOS_[[% anualiz]:[% anualiz]]),1)*IF(DATOS!AV$4="Sí",1/DATOS_[[% normaliz]:[% normaliz]],1)*(DATOS_[Conc.Sal.18])))))))),
0)</f>
        <v>0</v>
      </c>
      <c r="AB28" s="111">
        <f t="array" ref="AB28">IFERROR(
(MEDIAN((IF(DATOS_[[Sexo]:[Sexo]]=$B28,IF(DATOS_[[AGRUP. VALOR. PTO.]:[AGRUP. VALOR. PTO.]]=$B27,IF(DATOS_[[Check Periodo Ref.]:[Check Periodo Ref.]]="Dentro",IF(DATOS_[[Check Equiparado]:[Check Equiparado]]="Sí",IF(DATOS!AW$5="Sí",(1/DATOS_[[% anualiz]:[% anualiz]]),1)*IF(DATOS!AW$4="Sí",1/DATOS_[[% normaliz]:[% normaliz]],1)*(DATOS_[Conc.Sal.19])))))))),
0)</f>
        <v>0</v>
      </c>
      <c r="AC28" s="111">
        <f t="array" ref="AC28">IFERROR(
(MEDIAN((IF(DATOS_[[Sexo]:[Sexo]]=$B28,IF(DATOS_[[AGRUP. VALOR. PTO.]:[AGRUP. VALOR. PTO.]]=$B27,IF(DATOS_[[Check Periodo Ref.]:[Check Periodo Ref.]]="Dentro",IF(DATOS_[[Check Equiparado]:[Check Equiparado]]="Sí",IF(DATOS!AX$5="Sí",(1/DATOS_[[% anualiz]:[% anualiz]]),1)*IF(DATOS!AX$4="Sí",1/DATOS_[[% normaliz]:[% normaliz]],1)*(DATOS_[Conc.Sal.20])))))))),
0)</f>
        <v>0</v>
      </c>
      <c r="AD28" s="111">
        <f t="array" ref="AD28">IFERROR(
(MEDIAN((IF(DATOS_[[Sexo]:[Sexo]]=$B28,IF(DATOS_[[AGRUP. VALOR. PTO.]:[AGRUP. VALOR. PTO.]]=$B27,IF(DATOS_[[Check Periodo Ref.]:[Check Periodo Ref.]]="Dentro",IF(DATOS_[[Check Equiparado]:[Check Equiparado]]="Sí",IF(DATOS!AY$5="Sí",(1/DATOS_[[% anualiz]:[% anualiz]]),1)*IF(DATOS!AY$4="Sí",1/DATOS_[[% normaliz]:[% normaliz]],1)*(DATOS_[Conc.Sal.21])))))))),
0)</f>
        <v>0</v>
      </c>
      <c r="AE28" s="111">
        <f t="array" ref="AE28">IFERROR(
(MEDIAN((IF(DATOS_[[Sexo]:[Sexo]]=$B28,IF(DATOS_[[AGRUP. VALOR. PTO.]:[AGRUP. VALOR. PTO.]]=$B27,IF(DATOS_[[Check Periodo Ref.]:[Check Periodo Ref.]]="Dentro",IF(DATOS_[[Check Equiparado]:[Check Equiparado]]="Sí",IF(DATOS!AZ$5="Sí",(1/DATOS_[[% anualiz]:[% anualiz]]),1)*IF(DATOS!AZ$4="Sí",1/DATOS_[[% normaliz]:[% normaliz]],1)*(DATOS_[Conc.Sal.22])))))))),
0)</f>
        <v>0</v>
      </c>
      <c r="AF28" s="111">
        <f t="array" ref="AF28">IFERROR(
(MEDIAN((IF(DATOS_[[Sexo]:[Sexo]]=$B28,IF(DATOS_[[AGRUP. VALOR. PTO.]:[AGRUP. VALOR. PTO.]]=$B27,IF(DATOS_[[Check Periodo Ref.]:[Check Periodo Ref.]]="Dentro",IF(DATOS_[[Check Equiparado]:[Check Equiparado]]="Sí",IF(DATOS!BA$5="Sí",(1/DATOS_[[% anualiz]:[% anualiz]]),1)*IF(DATOS!BA$4="Sí",1/DATOS_[[% normaliz]:[% normaliz]],1)*(DATOS_[Conc.Sal.23])))))))),
0)</f>
        <v>0</v>
      </c>
      <c r="AG28" s="111">
        <f t="array" ref="AG28">IFERROR(
(MEDIAN((IF(DATOS_[[Sexo]:[Sexo]]=$B28,IF(DATOS_[[AGRUP. VALOR. PTO.]:[AGRUP. VALOR. PTO.]]=$B27,IF(DATOS_[[Check Periodo Ref.]:[Check Periodo Ref.]]="Dentro",IF(DATOS_[[Check Equiparado]:[Check Equiparado]]="Sí",IF(DATOS!BB$5="Sí",(1/DATOS_[[% anualiz]:[% anualiz]]),1)*IF(DATOS!BB$4="Sí",1/DATOS_[[% normaliz]:[% normaliz]],1)*(DATOS_[Conc.Sal.24])))))))),
0)</f>
        <v>0</v>
      </c>
      <c r="AH28" s="111">
        <f t="array" ref="AH28">IFERROR(
(MEDIAN((IF(DATOS_[[Sexo]:[Sexo]]=$B28,IF(DATOS_[[AGRUP. VALOR. PTO.]:[AGRUP. VALOR. PTO.]]=$B27,IF(DATOS_[[Check Periodo Ref.]:[Check Periodo Ref.]]="Dentro",IF(DATOS_[[Check Equiparado]:[Check Equiparado]]="Sí",IF(DATOS!BC$5="Sí",(1/DATOS_[[% anualiz]:[% anualiz]]),1)*IF(DATOS!BC$4="Sí",1/DATOS_[[% normaliz]:[% normaliz]],1)*(DATOS_[Conc.Sal.25])))))))),
0)</f>
        <v>0</v>
      </c>
      <c r="AI28" s="111">
        <f t="array" ref="AI28">IFERROR(
(MEDIAN((IF(DATOS_[[Sexo]:[Sexo]]=$B28,IF(DATOS_[[AGRUP. VALOR. PTO.]:[AGRUP. VALOR. PTO.]]=$B27,IF(DATOS_[[Check Periodo Ref.]:[Check Periodo Ref.]]="Dentro",IF(DATOS_[[Check Equiparado]:[Check Equiparado]]="Sí",IF(DATOS!BD$5="Sí",(1/DATOS_[[% anualiz]:[% anualiz]]),1)*IF(DATOS!BD$4="Sí",1/DATOS_[[% normaliz]:[% normaliz]],1)*(DATOS_[Conc.Sal.26])))))))),
0)</f>
        <v>0</v>
      </c>
      <c r="AJ28" s="111">
        <f t="array" ref="AJ28">IFERROR(
(MEDIAN((IF(DATOS_[[Sexo]:[Sexo]]=$B28,IF(DATOS_[[AGRUP. VALOR. PTO.]:[AGRUP. VALOR. PTO.]]=$B27,IF(DATOS_[[Check Periodo Ref.]:[Check Periodo Ref.]]="Dentro",IF(DATOS_[[Check Equiparado]:[Check Equiparado]]="Sí",IF(DATOS!BE$5="Sí",(1/DATOS_[[% anualiz]:[% anualiz]]),1)*IF(DATOS!BE$4="Sí",1/DATOS_[[% normaliz]:[% normaliz]],1)*(DATOS_[Conc.Sal.27])))))))),
0)</f>
        <v>0</v>
      </c>
      <c r="AK28" s="111">
        <f t="array" ref="AK28">IFERROR(
(MEDIAN((IF(DATOS_[[Sexo]:[Sexo]]=$B28,IF(DATOS_[[AGRUP. VALOR. PTO.]:[AGRUP. VALOR. PTO.]]=$B27,IF(DATOS_[[Check Periodo Ref.]:[Check Periodo Ref.]]="Dentro",IF(DATOS_[[Check Equiparado]:[Check Equiparado]]="Sí",IF(DATOS!BF$5="Sí",(1/DATOS_[[% anualiz]:[% anualiz]]),1)*IF(DATOS!BF$4="Sí",1/DATOS_[[% normaliz]:[% normaliz]],1)*(DATOS_[Conc.Sal.28])))))))),
0)</f>
        <v>0</v>
      </c>
      <c r="AL28" s="111">
        <f t="array" ref="AL28">IFERROR(
(MEDIAN((IF(DATOS_[[Sexo]:[Sexo]]=$B28,IF(DATOS_[[AGRUP. VALOR. PTO.]:[AGRUP. VALOR. PTO.]]=$B27,IF(DATOS_[[Check Periodo Ref.]:[Check Periodo Ref.]]="Dentro",IF(DATOS_[[Check Equiparado]:[Check Equiparado]]="Sí",IF(DATOS!BG$5="Sí",(1/DATOS_[[% anualiz]:[% anualiz]]),1)*IF(DATOS!BG$4="Sí",1/DATOS_[[% normaliz]:[% normaliz]],1)*(DATOS_[Conc.Sal.29])))))))),
0)</f>
        <v>0</v>
      </c>
      <c r="AM28" s="111">
        <f t="array" ref="AM28">IFERROR(
(MEDIAN((IF(DATOS_[[Sexo]:[Sexo]]=$B28,IF(DATOS_[[AGRUP. VALOR. PTO.]:[AGRUP. VALOR. PTO.]]=$B27,IF(DATOS_[[Check Periodo Ref.]:[Check Periodo Ref.]]="Dentro",IF(DATOS_[[Check Equiparado]:[Check Equiparado]]="Sí",IF(DATOS!BH$5="Sí",(1/DATOS_[[% anualiz]:[% anualiz]]),1)*IF(DATOS!BH$4="Sí",1/DATOS_[[% normaliz]:[% normaliz]],1)*(DATOS_[Conc.Sal.30])))))))),
0)</f>
        <v>0</v>
      </c>
      <c r="AN28" s="112">
        <f t="array" ref="AN28">IFERROR(
MEDIAN(IF(DATOS_[Sexo]=$B28,IF(DATOS_[[AGRUP. VALOR. PTO.]:[AGRUP. VALOR. PTO.]]=$B27,IF(DATOS_[Check Equiparado]="Sí",IF(DATOS_[Check Periodo Ref.]="Dentro",DATOS_[Tot COMPL.SAL Eq],FALSE))))),
0)</f>
        <v>0</v>
      </c>
      <c r="AO28" s="113">
        <f t="array" ref="AO28">IFERROR(
MEDIAN(IF(DATOS_[Sexo]=$B28,IF(DATOS_[[AGRUP. VALOR. PTO.]:[AGRUP. VALOR. PTO.]]=$B27,IF(DATOS_[Check Equiparado]="Sí",IF(DATOS_[Check Periodo Ref.]="Dentro",DATOS_[TOTAL SALARIO Eq],FALSE))))),
0)</f>
        <v>0</v>
      </c>
      <c r="AP28" s="114">
        <f t="array" ref="AP28">IFERROR(
(MEDIAN((IF(DATOS_[[Sexo]:[Sexo]]=$B28,IF(DATOS_[[AGRUP. VALOR. PTO.]:[AGRUP. VALOR. PTO.]]=$B27,IF(DATOS_[[Check Periodo Ref.]:[Check Periodo Ref.]]="Dentro",IF(DATOS_[[Check Equiparado]:[Check Equiparado]]="Sí",IF(DATOS!BI$5="Sí",(1/DATOS_[[% anualiz]:[% anualiz]]),1)*IF(DATOS!BI$4="Sí",1/DATOS_[[% normaliz]:[% normaliz]],1)*(DATOS_[C.Extra.01])))))))),
0)</f>
        <v>0</v>
      </c>
      <c r="AQ28" s="114">
        <f t="array" ref="AQ28">IFERROR(
(MEDIAN((IF(DATOS_[[Sexo]:[Sexo]]=$B28,IF(DATOS_[[AGRUP. VALOR. PTO.]:[AGRUP. VALOR. PTO.]]=$B27,IF(DATOS_[[Check Periodo Ref.]:[Check Periodo Ref.]]="Dentro",IF(DATOS_[[Check Equiparado]:[Check Equiparado]]="Sí",IF(DATOS!BJ$5="Sí",(1/DATOS_[[% anualiz]:[% anualiz]]),1)*IF(DATOS!BJ$4="Sí",1/DATOS_[[% normaliz]:[% normaliz]],1)*(DATOS_[C.Extra.02])))))))),
0)</f>
        <v>0</v>
      </c>
      <c r="AR28" s="114">
        <f t="array" ref="AR28">IFERROR(
(MEDIAN((IF(DATOS_[[Sexo]:[Sexo]]=$B28,IF(DATOS_[[AGRUP. VALOR. PTO.]:[AGRUP. VALOR. PTO.]]=$B27,IF(DATOS_[[Check Periodo Ref.]:[Check Periodo Ref.]]="Dentro",IF(DATOS_[[Check Equiparado]:[Check Equiparado]]="Sí",IF(DATOS!BK$5="Sí",(1/DATOS_[[% anualiz]:[% anualiz]]),1)*IF(DATOS!BK$4="Sí",1/DATOS_[[% normaliz]:[% normaliz]],1)*(DATOS_[C.Extra.03])))))))),
0)</f>
        <v>0</v>
      </c>
      <c r="AS28" s="114">
        <f t="array" ref="AS28">IFERROR(
(MEDIAN((IF(DATOS_[[Sexo]:[Sexo]]=$B28,IF(DATOS_[[AGRUP. VALOR. PTO.]:[AGRUP. VALOR. PTO.]]=$B27,IF(DATOS_[[Check Periodo Ref.]:[Check Periodo Ref.]]="Dentro",IF(DATOS_[[Check Equiparado]:[Check Equiparado]]="Sí",IF(DATOS!BL$5="Sí",(1/DATOS_[[% anualiz]:[% anualiz]]),1)*IF(DATOS!BL$4="Sí",1/DATOS_[[% normaliz]:[% normaliz]],1)*(DATOS_[C.Extra.04])))))))),
0)</f>
        <v>0</v>
      </c>
      <c r="AT28" s="114">
        <f t="array" ref="AT28">IFERROR(
(MEDIAN((IF(DATOS_[[Sexo]:[Sexo]]=$B28,IF(DATOS_[[AGRUP. VALOR. PTO.]:[AGRUP. VALOR. PTO.]]=$B27,IF(DATOS_[[Check Periodo Ref.]:[Check Periodo Ref.]]="Dentro",IF(DATOS_[[Check Equiparado]:[Check Equiparado]]="Sí",IF(DATOS!BM$5="Sí",(1/DATOS_[[% anualiz]:[% anualiz]]),1)*IF(DATOS!BM$4="Sí",1/DATOS_[[% normaliz]:[% normaliz]],1)*(DATOS_[C.Extra.05])))))))),
0)</f>
        <v>0</v>
      </c>
      <c r="AU28" s="115">
        <f t="array" ref="AU28">IFERROR(
MEDIAN(IF(DATOS_[Sexo]=$B28,IF(DATOS_[[AGRUP. VALOR. PTO.]:[AGRUP. VALOR. PTO.]]=$B27,IF(DATOS_[Check Equiparado]="Sí",IF(DATOS_[Check Periodo Ref.]="Dentro",DATOS_[Tot Extrasalarial Eq],FALSE))))),
0)</f>
        <v>0</v>
      </c>
      <c r="AV28" s="116">
        <f t="array" ref="AV28">IFERROR(
MEDIAN(IF(DATOS_[Sexo]=$B28,IF(DATOS_[[AGRUP. VALOR. PTO.]:[AGRUP. VALOR. PTO.]]=$B27,IF(DATOS_[Check Equiparado]="Sí",IF(DATOS_[Check Periodo Ref.]="Dentro",DATOS_[TOTAL Retrib Eq],FALSE))))),
0)</f>
        <v>0</v>
      </c>
    </row>
    <row r="29" spans="1:48" x14ac:dyDescent="0.3">
      <c r="A29" s="42" t="str">
        <f t="shared" ref="A29" si="22">+A28</f>
        <v>[ocultar]</v>
      </c>
      <c r="B29" s="86" t="s">
        <v>163</v>
      </c>
      <c r="C29" s="33">
        <f t="array" ref="C29">SUM(IF($B29=DATOS_[Sexo],
IF($B27=DATOS_[AGRUP. VALOR. PTO.],
IF("Dentro"=DATOS_[Check Periodo Ref.],
1/(COUNTIFS(DATOS_[Sexo],$B29,DATOS_[AGRUP. VALOR. PTO.],$B27,DATOS_[Check Periodo Ref.],"Dentro",DATOS_[id],DATOS_[id]))))))</f>
        <v>0</v>
      </c>
      <c r="D29" s="35">
        <f>COUNTIFS(DATOS_[AGRUP. VALOR. PTO.],$B27,DATOS_[Sexo],$B29,DATOS_[Check Periodo Ref.],"Dentro")</f>
        <v>0</v>
      </c>
      <c r="E29" s="35">
        <f>COUNTIFS(DATOS_[AGRUP. VALOR. PTO.],$B27,DATOS_[Sexo],$B29,DATOS_[Check Periodo Ref.],"Dentro",DATOS_[Check Nº SC Norm],"Sí")</f>
        <v>0</v>
      </c>
      <c r="F29" s="35">
        <f>COUNTIFS(DATOS_[AGRUP. VALOR. PTO.],$B27,DATOS_[Sexo],$B29,DATOS_[Check Periodo Ref.],"Dentro",DATOS_[Check Nº SC Anualiz],"Sí")</f>
        <v>0</v>
      </c>
      <c r="G29" s="35">
        <f>COUNTIFS(DATOS_[AGRUP. VALOR. PTO.],$B27,DATOS_[Sexo],$B29,DATOS_[Check Periodo Ref.],"Dentro",DATOS_[Check Nº SC Norm y Anualiz],"Sí")</f>
        <v>0</v>
      </c>
      <c r="H29" s="35">
        <f>COUNTIFS(DATOS_[AGRUP. VALOR. PTO.],$B27,DATOS_[Sexo],$B29,DATOS_[Check Periodo Ref.],"Dentro",DATOS_[Check Equiparación],"Sí")</f>
        <v>0</v>
      </c>
      <c r="I29" s="110" cm="1">
        <f t="array" ref="I29">IFERROR(
MEDIAN(IF(DATOS_[Sexo]=$B29,IF(DATOS_[[AGRUP. VALOR. PTO.]:[AGRUP. VALOR. PTO.]]=$B27,IF(DATOS_[Check Equiparado]="Sí",IF(DATOS_[Check Periodo Ref.]="Dentro",DATOS_[SALARIO BASE Eq],FALSE))))),
0)</f>
        <v>0</v>
      </c>
      <c r="J29" s="111">
        <f t="array" ref="J29">IFERROR(
(MEDIAN((IF(DATOS_[[Sexo]:[Sexo]]=$B29,IF(DATOS_[[AGRUP. VALOR. PTO.]:[AGRUP. VALOR. PTO.]]=$B27,IF(DATOS_[[Check Periodo Ref.]:[Check Periodo Ref.]]="Dentro",IF(DATOS_[[Check Equiparado]:[Check Equiparado]]="Sí",IF(DATOS!AE$5="Sí",(1/DATOS_[[% anualiz]:[% anualiz]]),1)*IF(DATOS!AE$4="Sí",1/DATOS_[[% normaliz]:[% normaliz]],1)*(DATOS_[Conc.Sal.01])))))))),
0)</f>
        <v>0</v>
      </c>
      <c r="K29" s="111">
        <f t="array" ref="K29">IFERROR(
(MEDIAN((IF(DATOS_[[Sexo]:[Sexo]]=$B29,IF(DATOS_[[AGRUP. VALOR. PTO.]:[AGRUP. VALOR. PTO.]]=$B27,IF(DATOS_[[Check Periodo Ref.]:[Check Periodo Ref.]]="Dentro",IF(DATOS_[[Check Equiparado]:[Check Equiparado]]="Sí",IF(DATOS!AF$5="Sí",(1/DATOS_[[% anualiz]:[% anualiz]]),1)*IF(DATOS!AF$4="Sí",1/DATOS_[[% normaliz]:[% normaliz]],1)*(DATOS_[Conc.Sal.02])))))))),
0)</f>
        <v>0</v>
      </c>
      <c r="L29" s="111">
        <f t="array" ref="L29">IFERROR(
(MEDIAN((IF(DATOS_[[Sexo]:[Sexo]]=$B29,IF(DATOS_[[AGRUP. VALOR. PTO.]:[AGRUP. VALOR. PTO.]]=$B27,IF(DATOS_[[Check Periodo Ref.]:[Check Periodo Ref.]]="Dentro",IF(DATOS_[[Check Equiparado]:[Check Equiparado]]="Sí",IF(DATOS!AG$5="Sí",(1/DATOS_[[% anualiz]:[% anualiz]]),1)*IF(DATOS!AG$4="Sí",1/DATOS_[[% normaliz]:[% normaliz]],1)*(DATOS_[Conc.Sal.03])))))))),
0)</f>
        <v>0</v>
      </c>
      <c r="M29" s="111">
        <f t="array" ref="M29">IFERROR(
(MEDIAN((IF(DATOS_[[Sexo]:[Sexo]]=$B29,IF(DATOS_[[AGRUP. VALOR. PTO.]:[AGRUP. VALOR. PTO.]]=$B27,IF(DATOS_[[Check Periodo Ref.]:[Check Periodo Ref.]]="Dentro",IF(DATOS_[[Check Equiparado]:[Check Equiparado]]="Sí",IF(DATOS!AH$5="Sí",(1/DATOS_[[% anualiz]:[% anualiz]]),1)*IF(DATOS!AH$4="Sí",1/DATOS_[[% normaliz]:[% normaliz]],1)*(DATOS_[Conc.Sal.04])))))))),
0)</f>
        <v>0</v>
      </c>
      <c r="N29" s="111">
        <f t="array" ref="N29">IFERROR(
(MEDIAN((IF(DATOS_[[Sexo]:[Sexo]]=$B29,IF(DATOS_[[AGRUP. VALOR. PTO.]:[AGRUP. VALOR. PTO.]]=$B27,IF(DATOS_[[Check Periodo Ref.]:[Check Periodo Ref.]]="Dentro",IF(DATOS_[[Check Equiparado]:[Check Equiparado]]="Sí",IF(DATOS!AI$5="Sí",(1/DATOS_[[% anualiz]:[% anualiz]]),1)*IF(DATOS!AI$4="Sí",1/DATOS_[[% normaliz]:[% normaliz]],1)*(DATOS_[Conc.Sal.05])))))))),
0)</f>
        <v>0</v>
      </c>
      <c r="O29" s="111">
        <f t="array" ref="O29">IFERROR(
(MEDIAN((IF(DATOS_[[Sexo]:[Sexo]]=$B29,IF(DATOS_[[AGRUP. VALOR. PTO.]:[AGRUP. VALOR. PTO.]]=$B27,IF(DATOS_[[Check Periodo Ref.]:[Check Periodo Ref.]]="Dentro",IF(DATOS_[[Check Equiparado]:[Check Equiparado]]="Sí",IF(DATOS!AJ$5="Sí",(1/DATOS_[[% anualiz]:[% anualiz]]),1)*IF(DATOS!AJ$4="Sí",1/DATOS_[[% normaliz]:[% normaliz]],1)*(DATOS_[Conc.Sal.06])))))))),
0)</f>
        <v>0</v>
      </c>
      <c r="P29" s="111">
        <f t="array" ref="P29">IFERROR(
(MEDIAN((IF(DATOS_[[Sexo]:[Sexo]]=$B29,IF(DATOS_[[AGRUP. VALOR. PTO.]:[AGRUP. VALOR. PTO.]]=$B27,IF(DATOS_[[Check Periodo Ref.]:[Check Periodo Ref.]]="Dentro",IF(DATOS_[[Check Equiparado]:[Check Equiparado]]="Sí",IF(DATOS!AK$5="Sí",(1/DATOS_[[% anualiz]:[% anualiz]]),1)*IF(DATOS!AK$4="Sí",1/DATOS_[[% normaliz]:[% normaliz]],1)*(DATOS_[Conc.Sal.07])))))))),
0)</f>
        <v>0</v>
      </c>
      <c r="Q29" s="111">
        <f t="array" ref="Q29">IFERROR(
(MEDIAN((IF(DATOS_[[Sexo]:[Sexo]]=$B29,IF(DATOS_[[AGRUP. VALOR. PTO.]:[AGRUP. VALOR. PTO.]]=$B27,IF(DATOS_[[Check Periodo Ref.]:[Check Periodo Ref.]]="Dentro",IF(DATOS_[[Check Equiparado]:[Check Equiparado]]="Sí",IF(DATOS!AL$5="Sí",(1/DATOS_[[% anualiz]:[% anualiz]]),1)*IF(DATOS!AL$4="Sí",1/DATOS_[[% normaliz]:[% normaliz]],1)*(DATOS_[Conc.Sal.08])))))))),
0)</f>
        <v>0</v>
      </c>
      <c r="R29" s="111">
        <f t="array" ref="R29">IFERROR(
(MEDIAN((IF(DATOS_[[Sexo]:[Sexo]]=$B29,IF(DATOS_[[AGRUP. VALOR. PTO.]:[AGRUP. VALOR. PTO.]]=$B27,IF(DATOS_[[Check Periodo Ref.]:[Check Periodo Ref.]]="Dentro",IF(DATOS_[[Check Equiparado]:[Check Equiparado]]="Sí",IF(DATOS!AM$5="Sí",(1/DATOS_[[% anualiz]:[% anualiz]]),1)*IF(DATOS!AM$4="Sí",1/DATOS_[[% normaliz]:[% normaliz]],1)*(DATOS_[Conc.Sal.09])))))))),
0)</f>
        <v>0</v>
      </c>
      <c r="S29" s="111">
        <f t="array" ref="S29">IFERROR(
(MEDIAN((IF(DATOS_[[Sexo]:[Sexo]]=$B29,IF(DATOS_[[AGRUP. VALOR. PTO.]:[AGRUP. VALOR. PTO.]]=$B27,IF(DATOS_[[Check Periodo Ref.]:[Check Periodo Ref.]]="Dentro",IF(DATOS_[[Check Equiparado]:[Check Equiparado]]="Sí",IF(DATOS!AN$5="Sí",(1/DATOS_[[% anualiz]:[% anualiz]]),1)*IF(DATOS!AN$4="Sí",1/DATOS_[[% normaliz]:[% normaliz]],1)*(DATOS_[Conc.Sal.10])))))))),
0)</f>
        <v>0</v>
      </c>
      <c r="T29" s="111">
        <f t="array" ref="T29">IFERROR(
(MEDIAN((IF(DATOS_[[Sexo]:[Sexo]]=$B29,IF(DATOS_[[AGRUP. VALOR. PTO.]:[AGRUP. VALOR. PTO.]]=$B27,IF(DATOS_[[Check Periodo Ref.]:[Check Periodo Ref.]]="Dentro",IF(DATOS_[[Check Equiparado]:[Check Equiparado]]="Sí",IF(DATOS!AO$5="Sí",(1/DATOS_[[% anualiz]:[% anualiz]]),1)*IF(DATOS!AO$4="Sí",1/DATOS_[[% normaliz]:[% normaliz]],1)*(DATOS_[Conc.Sal.11])))))))),
0)</f>
        <v>0</v>
      </c>
      <c r="U29" s="111">
        <f t="array" ref="U29">IFERROR(
(MEDIAN((IF(DATOS_[[Sexo]:[Sexo]]=$B29,IF(DATOS_[[AGRUP. VALOR. PTO.]:[AGRUP. VALOR. PTO.]]=$B27,IF(DATOS_[[Check Periodo Ref.]:[Check Periodo Ref.]]="Dentro",IF(DATOS_[[Check Equiparado]:[Check Equiparado]]="Sí",IF(DATOS!AP$5="Sí",(1/DATOS_[[% anualiz]:[% anualiz]]),1)*IF(DATOS!AP$4="Sí",1/DATOS_[[% normaliz]:[% normaliz]],1)*(DATOS_[Conc.Sal.12])))))))),
0)</f>
        <v>0</v>
      </c>
      <c r="V29" s="111">
        <f t="array" ref="V29">IFERROR(
(MEDIAN((IF(DATOS_[[Sexo]:[Sexo]]=$B29,IF(DATOS_[[AGRUP. VALOR. PTO.]:[AGRUP. VALOR. PTO.]]=$B27,IF(DATOS_[[Check Periodo Ref.]:[Check Periodo Ref.]]="Dentro",IF(DATOS_[[Check Equiparado]:[Check Equiparado]]="Sí",IF(DATOS!AQ$5="Sí",(1/DATOS_[[% anualiz]:[% anualiz]]),1)*IF(DATOS!AQ$4="Sí",1/DATOS_[[% normaliz]:[% normaliz]],1)*(DATOS_[Conc.Sal.13])))))))),
0)</f>
        <v>0</v>
      </c>
      <c r="W29" s="111">
        <f t="array" ref="W29">IFERROR(
(MEDIAN((IF(DATOS_[[Sexo]:[Sexo]]=$B29,IF(DATOS_[[AGRUP. VALOR. PTO.]:[AGRUP. VALOR. PTO.]]=$B27,IF(DATOS_[[Check Periodo Ref.]:[Check Periodo Ref.]]="Dentro",IF(DATOS_[[Check Equiparado]:[Check Equiparado]]="Sí",IF(DATOS!AR$5="Sí",(1/DATOS_[[% anualiz]:[% anualiz]]),1)*IF(DATOS!AR$4="Sí",1/DATOS_[[% normaliz]:[% normaliz]],1)*(DATOS_[Conc.Sal.14])))))))),
0)</f>
        <v>0</v>
      </c>
      <c r="X29" s="111">
        <f t="array" ref="X29">IFERROR(
(MEDIAN((IF(DATOS_[[Sexo]:[Sexo]]=$B29,IF(DATOS_[[AGRUP. VALOR. PTO.]:[AGRUP. VALOR. PTO.]]=$B27,IF(DATOS_[[Check Periodo Ref.]:[Check Periodo Ref.]]="Dentro",IF(DATOS_[[Check Equiparado]:[Check Equiparado]]="Sí",IF(DATOS!AS$5="Sí",(1/DATOS_[[% anualiz]:[% anualiz]]),1)*IF(DATOS!AS$4="Sí",1/DATOS_[[% normaliz]:[% normaliz]],1)*(DATOS_[Conc.Sal.15])))))))),
0)</f>
        <v>0</v>
      </c>
      <c r="Y29" s="111">
        <f t="array" ref="Y29">IFERROR(
(MEDIAN((IF(DATOS_[[Sexo]:[Sexo]]=$B29,IF(DATOS_[[AGRUP. VALOR. PTO.]:[AGRUP. VALOR. PTO.]]=$B27,IF(DATOS_[[Check Periodo Ref.]:[Check Periodo Ref.]]="Dentro",IF(DATOS_[[Check Equiparado]:[Check Equiparado]]="Sí",IF(DATOS!AT$5="Sí",(1/DATOS_[[% anualiz]:[% anualiz]]),1)*IF(DATOS!AT$4="Sí",1/DATOS_[[% normaliz]:[% normaliz]],1)*(DATOS_[Conc.Sal.16])))))))),
0)</f>
        <v>0</v>
      </c>
      <c r="Z29" s="111">
        <f t="array" ref="Z29">IFERROR(
(MEDIAN((IF(DATOS_[[Sexo]:[Sexo]]=$B29,IF(DATOS_[[AGRUP. VALOR. PTO.]:[AGRUP. VALOR. PTO.]]=$B27,IF(DATOS_[[Check Periodo Ref.]:[Check Periodo Ref.]]="Dentro",IF(DATOS_[[Check Equiparado]:[Check Equiparado]]="Sí",IF(DATOS!AU$5="Sí",(1/DATOS_[[% anualiz]:[% anualiz]]),1)*IF(DATOS!AU$4="Sí",1/DATOS_[[% normaliz]:[% normaliz]],1)*(DATOS_[Conc.Sal.17])))))))),
0)</f>
        <v>0</v>
      </c>
      <c r="AA29" s="111">
        <f t="array" ref="AA29">IFERROR(
(MEDIAN((IF(DATOS_[[Sexo]:[Sexo]]=$B29,IF(DATOS_[[AGRUP. VALOR. PTO.]:[AGRUP. VALOR. PTO.]]=$B27,IF(DATOS_[[Check Periodo Ref.]:[Check Periodo Ref.]]="Dentro",IF(DATOS_[[Check Equiparado]:[Check Equiparado]]="Sí",IF(DATOS!AV$5="Sí",(1/DATOS_[[% anualiz]:[% anualiz]]),1)*IF(DATOS!AV$4="Sí",1/DATOS_[[% normaliz]:[% normaliz]],1)*(DATOS_[Conc.Sal.18])))))))),
0)</f>
        <v>0</v>
      </c>
      <c r="AB29" s="111">
        <f t="array" ref="AB29">IFERROR(
(MEDIAN((IF(DATOS_[[Sexo]:[Sexo]]=$B29,IF(DATOS_[[AGRUP. VALOR. PTO.]:[AGRUP. VALOR. PTO.]]=$B27,IF(DATOS_[[Check Periodo Ref.]:[Check Periodo Ref.]]="Dentro",IF(DATOS_[[Check Equiparado]:[Check Equiparado]]="Sí",IF(DATOS!AW$5="Sí",(1/DATOS_[[% anualiz]:[% anualiz]]),1)*IF(DATOS!AW$4="Sí",1/DATOS_[[% normaliz]:[% normaliz]],1)*(DATOS_[Conc.Sal.19])))))))),
0)</f>
        <v>0</v>
      </c>
      <c r="AC29" s="111">
        <f t="array" ref="AC29">IFERROR(
(MEDIAN((IF(DATOS_[[Sexo]:[Sexo]]=$B29,IF(DATOS_[[AGRUP. VALOR. PTO.]:[AGRUP. VALOR. PTO.]]=$B27,IF(DATOS_[[Check Periodo Ref.]:[Check Periodo Ref.]]="Dentro",IF(DATOS_[[Check Equiparado]:[Check Equiparado]]="Sí",IF(DATOS!AX$5="Sí",(1/DATOS_[[% anualiz]:[% anualiz]]),1)*IF(DATOS!AX$4="Sí",1/DATOS_[[% normaliz]:[% normaliz]],1)*(DATOS_[Conc.Sal.20])))))))),
0)</f>
        <v>0</v>
      </c>
      <c r="AD29" s="111">
        <f t="array" ref="AD29">IFERROR(
(MEDIAN((IF(DATOS_[[Sexo]:[Sexo]]=$B29,IF(DATOS_[[AGRUP. VALOR. PTO.]:[AGRUP. VALOR. PTO.]]=$B27,IF(DATOS_[[Check Periodo Ref.]:[Check Periodo Ref.]]="Dentro",IF(DATOS_[[Check Equiparado]:[Check Equiparado]]="Sí",IF(DATOS!AY$5="Sí",(1/DATOS_[[% anualiz]:[% anualiz]]),1)*IF(DATOS!AY$4="Sí",1/DATOS_[[% normaliz]:[% normaliz]],1)*(DATOS_[Conc.Sal.21])))))))),
0)</f>
        <v>0</v>
      </c>
      <c r="AE29" s="111">
        <f t="array" ref="AE29">IFERROR(
(MEDIAN((IF(DATOS_[[Sexo]:[Sexo]]=$B29,IF(DATOS_[[AGRUP. VALOR. PTO.]:[AGRUP. VALOR. PTO.]]=$B27,IF(DATOS_[[Check Periodo Ref.]:[Check Periodo Ref.]]="Dentro",IF(DATOS_[[Check Equiparado]:[Check Equiparado]]="Sí",IF(DATOS!AZ$5="Sí",(1/DATOS_[[% anualiz]:[% anualiz]]),1)*IF(DATOS!AZ$4="Sí",1/DATOS_[[% normaliz]:[% normaliz]],1)*(DATOS_[Conc.Sal.22])))))))),
0)</f>
        <v>0</v>
      </c>
      <c r="AF29" s="111">
        <f t="array" ref="AF29">IFERROR(
(MEDIAN((IF(DATOS_[[Sexo]:[Sexo]]=$B29,IF(DATOS_[[AGRUP. VALOR. PTO.]:[AGRUP. VALOR. PTO.]]=$B27,IF(DATOS_[[Check Periodo Ref.]:[Check Periodo Ref.]]="Dentro",IF(DATOS_[[Check Equiparado]:[Check Equiparado]]="Sí",IF(DATOS!BA$5="Sí",(1/DATOS_[[% anualiz]:[% anualiz]]),1)*IF(DATOS!BA$4="Sí",1/DATOS_[[% normaliz]:[% normaliz]],1)*(DATOS_[Conc.Sal.23])))))))),
0)</f>
        <v>0</v>
      </c>
      <c r="AG29" s="111">
        <f t="array" ref="AG29">IFERROR(
(MEDIAN((IF(DATOS_[[Sexo]:[Sexo]]=$B29,IF(DATOS_[[AGRUP. VALOR. PTO.]:[AGRUP. VALOR. PTO.]]=$B27,IF(DATOS_[[Check Periodo Ref.]:[Check Periodo Ref.]]="Dentro",IF(DATOS_[[Check Equiparado]:[Check Equiparado]]="Sí",IF(DATOS!BB$5="Sí",(1/DATOS_[[% anualiz]:[% anualiz]]),1)*IF(DATOS!BB$4="Sí",1/DATOS_[[% normaliz]:[% normaliz]],1)*(DATOS_[Conc.Sal.24])))))))),
0)</f>
        <v>0</v>
      </c>
      <c r="AH29" s="111">
        <f t="array" ref="AH29">IFERROR(
(MEDIAN((IF(DATOS_[[Sexo]:[Sexo]]=$B29,IF(DATOS_[[AGRUP. VALOR. PTO.]:[AGRUP. VALOR. PTO.]]=$B27,IF(DATOS_[[Check Periodo Ref.]:[Check Periodo Ref.]]="Dentro",IF(DATOS_[[Check Equiparado]:[Check Equiparado]]="Sí",IF(DATOS!BC$5="Sí",(1/DATOS_[[% anualiz]:[% anualiz]]),1)*IF(DATOS!BC$4="Sí",1/DATOS_[[% normaliz]:[% normaliz]],1)*(DATOS_[Conc.Sal.25])))))))),
0)</f>
        <v>0</v>
      </c>
      <c r="AI29" s="111">
        <f t="array" ref="AI29">IFERROR(
(MEDIAN((IF(DATOS_[[Sexo]:[Sexo]]=$B29,IF(DATOS_[[AGRUP. VALOR. PTO.]:[AGRUP. VALOR. PTO.]]=$B27,IF(DATOS_[[Check Periodo Ref.]:[Check Periodo Ref.]]="Dentro",IF(DATOS_[[Check Equiparado]:[Check Equiparado]]="Sí",IF(DATOS!BD$5="Sí",(1/DATOS_[[% anualiz]:[% anualiz]]),1)*IF(DATOS!BD$4="Sí",1/DATOS_[[% normaliz]:[% normaliz]],1)*(DATOS_[Conc.Sal.26])))))))),
0)</f>
        <v>0</v>
      </c>
      <c r="AJ29" s="111">
        <f t="array" ref="AJ29">IFERROR(
(MEDIAN((IF(DATOS_[[Sexo]:[Sexo]]=$B29,IF(DATOS_[[AGRUP. VALOR. PTO.]:[AGRUP. VALOR. PTO.]]=$B27,IF(DATOS_[[Check Periodo Ref.]:[Check Periodo Ref.]]="Dentro",IF(DATOS_[[Check Equiparado]:[Check Equiparado]]="Sí",IF(DATOS!BE$5="Sí",(1/DATOS_[[% anualiz]:[% anualiz]]),1)*IF(DATOS!BE$4="Sí",1/DATOS_[[% normaliz]:[% normaliz]],1)*(DATOS_[Conc.Sal.27])))))))),
0)</f>
        <v>0</v>
      </c>
      <c r="AK29" s="111">
        <f t="array" ref="AK29">IFERROR(
(MEDIAN((IF(DATOS_[[Sexo]:[Sexo]]=$B29,IF(DATOS_[[AGRUP. VALOR. PTO.]:[AGRUP. VALOR. PTO.]]=$B27,IF(DATOS_[[Check Periodo Ref.]:[Check Periodo Ref.]]="Dentro",IF(DATOS_[[Check Equiparado]:[Check Equiparado]]="Sí",IF(DATOS!BF$5="Sí",(1/DATOS_[[% anualiz]:[% anualiz]]),1)*IF(DATOS!BF$4="Sí",1/DATOS_[[% normaliz]:[% normaliz]],1)*(DATOS_[Conc.Sal.28])))))))),
0)</f>
        <v>0</v>
      </c>
      <c r="AL29" s="111">
        <f t="array" ref="AL29">IFERROR(
(MEDIAN((IF(DATOS_[[Sexo]:[Sexo]]=$B29,IF(DATOS_[[AGRUP. VALOR. PTO.]:[AGRUP. VALOR. PTO.]]=$B27,IF(DATOS_[[Check Periodo Ref.]:[Check Periodo Ref.]]="Dentro",IF(DATOS_[[Check Equiparado]:[Check Equiparado]]="Sí",IF(DATOS!BG$5="Sí",(1/DATOS_[[% anualiz]:[% anualiz]]),1)*IF(DATOS!BG$4="Sí",1/DATOS_[[% normaliz]:[% normaliz]],1)*(DATOS_[Conc.Sal.29])))))))),
0)</f>
        <v>0</v>
      </c>
      <c r="AM29" s="111">
        <f t="array" ref="AM29">IFERROR(
(MEDIAN((IF(DATOS_[[Sexo]:[Sexo]]=$B29,IF(DATOS_[[AGRUP. VALOR. PTO.]:[AGRUP. VALOR. PTO.]]=$B27,IF(DATOS_[[Check Periodo Ref.]:[Check Periodo Ref.]]="Dentro",IF(DATOS_[[Check Equiparado]:[Check Equiparado]]="Sí",IF(DATOS!BH$5="Sí",(1/DATOS_[[% anualiz]:[% anualiz]]),1)*IF(DATOS!BH$4="Sí",1/DATOS_[[% normaliz]:[% normaliz]],1)*(DATOS_[Conc.Sal.30])))))))),
0)</f>
        <v>0</v>
      </c>
      <c r="AN29" s="112">
        <f t="array" ref="AN29">IFERROR(
MEDIAN(IF(DATOS_[Sexo]=$B29,IF(DATOS_[[AGRUP. VALOR. PTO.]:[AGRUP. VALOR. PTO.]]=$B27,IF(DATOS_[Check Equiparado]="Sí",IF(DATOS_[Check Periodo Ref.]="Dentro",DATOS_[Tot COMPL.SAL Eq],FALSE))))),
0)</f>
        <v>0</v>
      </c>
      <c r="AO29" s="113">
        <f t="array" ref="AO29">IFERROR(
MEDIAN(IF(DATOS_[Sexo]=$B29,IF(DATOS_[[AGRUP. VALOR. PTO.]:[AGRUP. VALOR. PTO.]]=$B27,IF(DATOS_[Check Equiparado]="Sí",IF(DATOS_[Check Periodo Ref.]="Dentro",DATOS_[TOTAL SALARIO Eq],FALSE))))),
0)</f>
        <v>0</v>
      </c>
      <c r="AP29" s="114">
        <f t="array" ref="AP29">IFERROR(
(MEDIAN((IF(DATOS_[[Sexo]:[Sexo]]=$B29,IF(DATOS_[[AGRUP. VALOR. PTO.]:[AGRUP. VALOR. PTO.]]=$B27,IF(DATOS_[[Check Periodo Ref.]:[Check Periodo Ref.]]="Dentro",IF(DATOS_[[Check Equiparado]:[Check Equiparado]]="Sí",IF(DATOS!BI$5="Sí",(1/DATOS_[[% anualiz]:[% anualiz]]),1)*IF(DATOS!BI$4="Sí",1/DATOS_[[% normaliz]:[% normaliz]],1)*(DATOS_[C.Extra.01])))))))),
0)</f>
        <v>0</v>
      </c>
      <c r="AQ29" s="114">
        <f t="array" ref="AQ29">IFERROR(
(MEDIAN((IF(DATOS_[[Sexo]:[Sexo]]=$B29,IF(DATOS_[[AGRUP. VALOR. PTO.]:[AGRUP. VALOR. PTO.]]=$B27,IF(DATOS_[[Check Periodo Ref.]:[Check Periodo Ref.]]="Dentro",IF(DATOS_[[Check Equiparado]:[Check Equiparado]]="Sí",IF(DATOS!BJ$5="Sí",(1/DATOS_[[% anualiz]:[% anualiz]]),1)*IF(DATOS!BJ$4="Sí",1/DATOS_[[% normaliz]:[% normaliz]],1)*(DATOS_[C.Extra.02])))))))),
0)</f>
        <v>0</v>
      </c>
      <c r="AR29" s="114">
        <f t="array" ref="AR29">IFERROR(
(MEDIAN((IF(DATOS_[[Sexo]:[Sexo]]=$B29,IF(DATOS_[[AGRUP. VALOR. PTO.]:[AGRUP. VALOR. PTO.]]=$B27,IF(DATOS_[[Check Periodo Ref.]:[Check Periodo Ref.]]="Dentro",IF(DATOS_[[Check Equiparado]:[Check Equiparado]]="Sí",IF(DATOS!BK$5="Sí",(1/DATOS_[[% anualiz]:[% anualiz]]),1)*IF(DATOS!BK$4="Sí",1/DATOS_[[% normaliz]:[% normaliz]],1)*(DATOS_[C.Extra.03])))))))),
0)</f>
        <v>0</v>
      </c>
      <c r="AS29" s="114">
        <f t="array" ref="AS29">IFERROR(
(MEDIAN((IF(DATOS_[[Sexo]:[Sexo]]=$B29,IF(DATOS_[[AGRUP. VALOR. PTO.]:[AGRUP. VALOR. PTO.]]=$B27,IF(DATOS_[[Check Periodo Ref.]:[Check Periodo Ref.]]="Dentro",IF(DATOS_[[Check Equiparado]:[Check Equiparado]]="Sí",IF(DATOS!BL$5="Sí",(1/DATOS_[[% anualiz]:[% anualiz]]),1)*IF(DATOS!BL$4="Sí",1/DATOS_[[% normaliz]:[% normaliz]],1)*(DATOS_[C.Extra.04])))))))),
0)</f>
        <v>0</v>
      </c>
      <c r="AT29" s="114">
        <f t="array" ref="AT29">IFERROR(
(MEDIAN((IF(DATOS_[[Sexo]:[Sexo]]=$B29,IF(DATOS_[[AGRUP. VALOR. PTO.]:[AGRUP. VALOR. PTO.]]=$B27,IF(DATOS_[[Check Periodo Ref.]:[Check Periodo Ref.]]="Dentro",IF(DATOS_[[Check Equiparado]:[Check Equiparado]]="Sí",IF(DATOS!BM$5="Sí",(1/DATOS_[[% anualiz]:[% anualiz]]),1)*IF(DATOS!BM$4="Sí",1/DATOS_[[% normaliz]:[% normaliz]],1)*(DATOS_[C.Extra.05])))))))),
0)</f>
        <v>0</v>
      </c>
      <c r="AU29" s="115">
        <f t="array" ref="AU29">IFERROR(
MEDIAN(IF(DATOS_[Sexo]=$B29,IF(DATOS_[[AGRUP. VALOR. PTO.]:[AGRUP. VALOR. PTO.]]=$B27,IF(DATOS_[Check Equiparado]="Sí",IF(DATOS_[Check Periodo Ref.]="Dentro",DATOS_[Tot Extrasalarial Eq],FALSE))))),
0)</f>
        <v>0</v>
      </c>
      <c r="AV29" s="116">
        <f t="array" ref="AV29">IFERROR(
MEDIAN(IF(DATOS_[Sexo]=$B29,IF(DATOS_[[AGRUP. VALOR. PTO.]:[AGRUP. VALOR. PTO.]]=$B27,IF(DATOS_[Check Equiparado]="Sí",IF(DATOS_[Check Periodo Ref.]="Dentro",DATOS_[TOTAL Retrib Eq],FALSE))))),
0)</f>
        <v>0</v>
      </c>
    </row>
    <row r="30" spans="1:48" ht="17.25" thickBot="1" x14ac:dyDescent="0.35">
      <c r="A30" s="42" t="str">
        <f t="shared" ref="A30" si="23">+A31</f>
        <v>[ocultar]</v>
      </c>
      <c r="B30" s="90" t="s">
        <v>303</v>
      </c>
      <c r="C30" s="109"/>
      <c r="D30" s="41"/>
      <c r="E30" s="41"/>
      <c r="F30" s="41"/>
      <c r="G30" s="41"/>
      <c r="H30" s="41"/>
      <c r="I30" s="119" t="str">
        <f t="shared" ref="I30:AV30" si="24">IFERROR((I31-I32)/I31,"")</f>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3" t="str">
        <f t="shared" si="24"/>
        <v/>
      </c>
      <c r="W30" s="123" t="str">
        <f t="shared" si="24"/>
        <v/>
      </c>
      <c r="X30" s="123" t="str">
        <f t="shared" si="24"/>
        <v/>
      </c>
      <c r="Y30" s="123"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2" t="str">
        <f t="shared" si="24"/>
        <v/>
      </c>
      <c r="AK30" s="122" t="str">
        <f t="shared" si="24"/>
        <v/>
      </c>
      <c r="AL30" s="122" t="str">
        <f t="shared" si="24"/>
        <v/>
      </c>
      <c r="AM30" s="122" t="str">
        <f t="shared" si="24"/>
        <v/>
      </c>
      <c r="AN30" s="124" t="str">
        <f t="shared" si="24"/>
        <v/>
      </c>
      <c r="AO30" s="128" t="str">
        <f t="shared" si="24"/>
        <v/>
      </c>
      <c r="AP30" s="125" t="str">
        <f t="shared" si="24"/>
        <v/>
      </c>
      <c r="AQ30" s="125" t="str">
        <f t="shared" si="24"/>
        <v/>
      </c>
      <c r="AR30" s="125" t="str">
        <f t="shared" si="24"/>
        <v/>
      </c>
      <c r="AS30" s="125" t="str">
        <f t="shared" si="24"/>
        <v/>
      </c>
      <c r="AT30" s="125" t="str">
        <f t="shared" si="24"/>
        <v/>
      </c>
      <c r="AU30" s="126" t="str">
        <f t="shared" si="24"/>
        <v/>
      </c>
      <c r="AV30" s="127" t="str">
        <f t="shared" si="24"/>
        <v/>
      </c>
    </row>
    <row r="31" spans="1:48" x14ac:dyDescent="0.3">
      <c r="A31" s="42" t="str">
        <f t="shared" ref="A31" si="25">+IF(C31+C32=0,"[ocultar]","")</f>
        <v>[ocultar]</v>
      </c>
      <c r="B31" s="86" t="s">
        <v>162</v>
      </c>
      <c r="C31" s="33">
        <f t="array" ref="C31">SUM(IF($B31=DATOS_[Sexo],
IF($B30=DATOS_[AGRUP. VALOR. PTO.],
IF("Dentro"=DATOS_[Check Periodo Ref.],
1/(COUNTIFS(DATOS_[Sexo],$B31,DATOS_[AGRUP. VALOR. PTO.],$B30,DATOS_[Check Periodo Ref.],"Dentro",DATOS_[id],DATOS_[id]))))))</f>
        <v>0</v>
      </c>
      <c r="D31" s="35">
        <f>COUNTIFS(DATOS_[AGRUP. VALOR. PTO.],$B30,DATOS_[Sexo],$B31,DATOS_[Check Periodo Ref.],"Dentro")</f>
        <v>0</v>
      </c>
      <c r="E31" s="35">
        <f>COUNTIFS(DATOS_[AGRUP. VALOR. PTO.],$B30,DATOS_[Sexo],$B31,DATOS_[Check Periodo Ref.],"Dentro",DATOS_[Check Nº SC Norm],"Sí")</f>
        <v>0</v>
      </c>
      <c r="F31" s="35">
        <f>COUNTIFS(DATOS_[AGRUP. VALOR. PTO.],$B30,DATOS_[Sexo],$B31,DATOS_[Check Periodo Ref.],"Dentro",DATOS_[Check Nº SC Anualiz],"Sí")</f>
        <v>0</v>
      </c>
      <c r="G31" s="35">
        <f>COUNTIFS(DATOS_[AGRUP. VALOR. PTO.],$B30,DATOS_[Sexo],$B31,DATOS_[Check Periodo Ref.],"Dentro",DATOS_[Check Nº SC Norm y Anualiz],"Sí")</f>
        <v>0</v>
      </c>
      <c r="H31" s="35">
        <f>COUNTIFS(DATOS_[AGRUP. VALOR. PTO.],$B30,DATOS_[Sexo],$B31,DATOS_[Check Periodo Ref.],"Dentro",DATOS_[Check Equiparación],"Sí")</f>
        <v>0</v>
      </c>
      <c r="I31" s="110">
        <f t="array" ref="I31">IFERROR(
MEDIAN(IF(DATOS_[Sexo]=$B31,IF(DATOS_[[AGRUP. VALOR. PTO.]:[AGRUP. VALOR. PTO.]]=$B30,IF(DATOS_[Check Equiparado]="Sí",IF(DATOS_[Check Periodo Ref.]="Dentro",DATOS_[SALARIO BASE Eq],FALSE))))),
0)</f>
        <v>0</v>
      </c>
      <c r="J31" s="111">
        <f t="array" ref="J31">IFERROR(
(MEDIAN((IF(DATOS_[[Sexo]:[Sexo]]=$B31,IF(DATOS_[[AGRUP. VALOR. PTO.]:[AGRUP. VALOR. PTO.]]=$B30,IF(DATOS_[[Check Periodo Ref.]:[Check Periodo Ref.]]="Dentro",IF(DATOS_[[Check Equiparado]:[Check Equiparado]]="Sí",IF(DATOS!AE$5="Sí",(1/DATOS_[[% anualiz]:[% anualiz]]),1)*IF(DATOS!AE$4="Sí",1/DATOS_[[% normaliz]:[% normaliz]],1)*(DATOS_[Conc.Sal.01])))))))),
0)</f>
        <v>0</v>
      </c>
      <c r="K31" s="111">
        <f t="array" ref="K31">IFERROR(
(MEDIAN((IF(DATOS_[[Sexo]:[Sexo]]=$B31,IF(DATOS_[[AGRUP. VALOR. PTO.]:[AGRUP. VALOR. PTO.]]=$B30,IF(DATOS_[[Check Periodo Ref.]:[Check Periodo Ref.]]="Dentro",IF(DATOS_[[Check Equiparado]:[Check Equiparado]]="Sí",IF(DATOS!AF$5="Sí",(1/DATOS_[[% anualiz]:[% anualiz]]),1)*IF(DATOS!AF$4="Sí",1/DATOS_[[% normaliz]:[% normaliz]],1)*(DATOS_[Conc.Sal.02])))))))),
0)</f>
        <v>0</v>
      </c>
      <c r="L31" s="111">
        <f t="array" ref="L31">IFERROR(
(MEDIAN((IF(DATOS_[[Sexo]:[Sexo]]=$B31,IF(DATOS_[[AGRUP. VALOR. PTO.]:[AGRUP. VALOR. PTO.]]=$B30,IF(DATOS_[[Check Periodo Ref.]:[Check Periodo Ref.]]="Dentro",IF(DATOS_[[Check Equiparado]:[Check Equiparado]]="Sí",IF(DATOS!AG$5="Sí",(1/DATOS_[[% anualiz]:[% anualiz]]),1)*IF(DATOS!AG$4="Sí",1/DATOS_[[% normaliz]:[% normaliz]],1)*(DATOS_[Conc.Sal.03])))))))),
0)</f>
        <v>0</v>
      </c>
      <c r="M31" s="111">
        <f t="array" ref="M31">IFERROR(
(MEDIAN((IF(DATOS_[[Sexo]:[Sexo]]=$B31,IF(DATOS_[[AGRUP. VALOR. PTO.]:[AGRUP. VALOR. PTO.]]=$B30,IF(DATOS_[[Check Periodo Ref.]:[Check Periodo Ref.]]="Dentro",IF(DATOS_[[Check Equiparado]:[Check Equiparado]]="Sí",IF(DATOS!AH$5="Sí",(1/DATOS_[[% anualiz]:[% anualiz]]),1)*IF(DATOS!AH$4="Sí",1/DATOS_[[% normaliz]:[% normaliz]],1)*(DATOS_[Conc.Sal.04])))))))),
0)</f>
        <v>0</v>
      </c>
      <c r="N31" s="111">
        <f t="array" ref="N31">IFERROR(
(MEDIAN((IF(DATOS_[[Sexo]:[Sexo]]=$B31,IF(DATOS_[[AGRUP. VALOR. PTO.]:[AGRUP. VALOR. PTO.]]=$B30,IF(DATOS_[[Check Periodo Ref.]:[Check Periodo Ref.]]="Dentro",IF(DATOS_[[Check Equiparado]:[Check Equiparado]]="Sí",IF(DATOS!AI$5="Sí",(1/DATOS_[[% anualiz]:[% anualiz]]),1)*IF(DATOS!AI$4="Sí",1/DATOS_[[% normaliz]:[% normaliz]],1)*(DATOS_[Conc.Sal.05])))))))),
0)</f>
        <v>0</v>
      </c>
      <c r="O31" s="111">
        <f t="array" ref="O31">IFERROR(
(MEDIAN((IF(DATOS_[[Sexo]:[Sexo]]=$B31,IF(DATOS_[[AGRUP. VALOR. PTO.]:[AGRUP. VALOR. PTO.]]=$B30,IF(DATOS_[[Check Periodo Ref.]:[Check Periodo Ref.]]="Dentro",IF(DATOS_[[Check Equiparado]:[Check Equiparado]]="Sí",IF(DATOS!AJ$5="Sí",(1/DATOS_[[% anualiz]:[% anualiz]]),1)*IF(DATOS!AJ$4="Sí",1/DATOS_[[% normaliz]:[% normaliz]],1)*(DATOS_[Conc.Sal.06])))))))),
0)</f>
        <v>0</v>
      </c>
      <c r="P31" s="111">
        <f t="array" ref="P31">IFERROR(
(MEDIAN((IF(DATOS_[[Sexo]:[Sexo]]=$B31,IF(DATOS_[[AGRUP. VALOR. PTO.]:[AGRUP. VALOR. PTO.]]=$B30,IF(DATOS_[[Check Periodo Ref.]:[Check Periodo Ref.]]="Dentro",IF(DATOS_[[Check Equiparado]:[Check Equiparado]]="Sí",IF(DATOS!AK$5="Sí",(1/DATOS_[[% anualiz]:[% anualiz]]),1)*IF(DATOS!AK$4="Sí",1/DATOS_[[% normaliz]:[% normaliz]],1)*(DATOS_[Conc.Sal.07])))))))),
0)</f>
        <v>0</v>
      </c>
      <c r="Q31" s="111">
        <f t="array" ref="Q31">IFERROR(
(MEDIAN((IF(DATOS_[[Sexo]:[Sexo]]=$B31,IF(DATOS_[[AGRUP. VALOR. PTO.]:[AGRUP. VALOR. PTO.]]=$B30,IF(DATOS_[[Check Periodo Ref.]:[Check Periodo Ref.]]="Dentro",IF(DATOS_[[Check Equiparado]:[Check Equiparado]]="Sí",IF(DATOS!AL$5="Sí",(1/DATOS_[[% anualiz]:[% anualiz]]),1)*IF(DATOS!AL$4="Sí",1/DATOS_[[% normaliz]:[% normaliz]],1)*(DATOS_[Conc.Sal.08])))))))),
0)</f>
        <v>0</v>
      </c>
      <c r="R31" s="111">
        <f t="array" ref="R31">IFERROR(
(MEDIAN((IF(DATOS_[[Sexo]:[Sexo]]=$B31,IF(DATOS_[[AGRUP. VALOR. PTO.]:[AGRUP. VALOR. PTO.]]=$B30,IF(DATOS_[[Check Periodo Ref.]:[Check Periodo Ref.]]="Dentro",IF(DATOS_[[Check Equiparado]:[Check Equiparado]]="Sí",IF(DATOS!AM$5="Sí",(1/DATOS_[[% anualiz]:[% anualiz]]),1)*IF(DATOS!AM$4="Sí",1/DATOS_[[% normaliz]:[% normaliz]],1)*(DATOS_[Conc.Sal.09])))))))),
0)</f>
        <v>0</v>
      </c>
      <c r="S31" s="111">
        <f t="array" ref="S31">IFERROR(
(MEDIAN((IF(DATOS_[[Sexo]:[Sexo]]=$B31,IF(DATOS_[[AGRUP. VALOR. PTO.]:[AGRUP. VALOR. PTO.]]=$B30,IF(DATOS_[[Check Periodo Ref.]:[Check Periodo Ref.]]="Dentro",IF(DATOS_[[Check Equiparado]:[Check Equiparado]]="Sí",IF(DATOS!AN$5="Sí",(1/DATOS_[[% anualiz]:[% anualiz]]),1)*IF(DATOS!AN$4="Sí",1/DATOS_[[% normaliz]:[% normaliz]],1)*(DATOS_[Conc.Sal.10])))))))),
0)</f>
        <v>0</v>
      </c>
      <c r="T31" s="111">
        <f t="array" ref="T31">IFERROR(
(MEDIAN((IF(DATOS_[[Sexo]:[Sexo]]=$B31,IF(DATOS_[[AGRUP. VALOR. PTO.]:[AGRUP. VALOR. PTO.]]=$B30,IF(DATOS_[[Check Periodo Ref.]:[Check Periodo Ref.]]="Dentro",IF(DATOS_[[Check Equiparado]:[Check Equiparado]]="Sí",IF(DATOS!AO$5="Sí",(1/DATOS_[[% anualiz]:[% anualiz]]),1)*IF(DATOS!AO$4="Sí",1/DATOS_[[% normaliz]:[% normaliz]],1)*(DATOS_[Conc.Sal.11])))))))),
0)</f>
        <v>0</v>
      </c>
      <c r="U31" s="111">
        <f t="array" ref="U31">IFERROR(
(MEDIAN((IF(DATOS_[[Sexo]:[Sexo]]=$B31,IF(DATOS_[[AGRUP. VALOR. PTO.]:[AGRUP. VALOR. PTO.]]=$B30,IF(DATOS_[[Check Periodo Ref.]:[Check Periodo Ref.]]="Dentro",IF(DATOS_[[Check Equiparado]:[Check Equiparado]]="Sí",IF(DATOS!AP$5="Sí",(1/DATOS_[[% anualiz]:[% anualiz]]),1)*IF(DATOS!AP$4="Sí",1/DATOS_[[% normaliz]:[% normaliz]],1)*(DATOS_[Conc.Sal.12])))))))),
0)</f>
        <v>0</v>
      </c>
      <c r="V31" s="111">
        <f t="array" ref="V31">IFERROR(
(MEDIAN((IF(DATOS_[[Sexo]:[Sexo]]=$B31,IF(DATOS_[[AGRUP. VALOR. PTO.]:[AGRUP. VALOR. PTO.]]=$B30,IF(DATOS_[[Check Periodo Ref.]:[Check Periodo Ref.]]="Dentro",IF(DATOS_[[Check Equiparado]:[Check Equiparado]]="Sí",IF(DATOS!AQ$5="Sí",(1/DATOS_[[% anualiz]:[% anualiz]]),1)*IF(DATOS!AQ$4="Sí",1/DATOS_[[% normaliz]:[% normaliz]],1)*(DATOS_[Conc.Sal.13])))))))),
0)</f>
        <v>0</v>
      </c>
      <c r="W31" s="111">
        <f t="array" ref="W31">IFERROR(
(MEDIAN((IF(DATOS_[[Sexo]:[Sexo]]=$B31,IF(DATOS_[[AGRUP. VALOR. PTO.]:[AGRUP. VALOR. PTO.]]=$B30,IF(DATOS_[[Check Periodo Ref.]:[Check Periodo Ref.]]="Dentro",IF(DATOS_[[Check Equiparado]:[Check Equiparado]]="Sí",IF(DATOS!AR$5="Sí",(1/DATOS_[[% anualiz]:[% anualiz]]),1)*IF(DATOS!AR$4="Sí",1/DATOS_[[% normaliz]:[% normaliz]],1)*(DATOS_[Conc.Sal.14])))))))),
0)</f>
        <v>0</v>
      </c>
      <c r="X31" s="111">
        <f t="array" ref="X31">IFERROR(
(MEDIAN((IF(DATOS_[[Sexo]:[Sexo]]=$B31,IF(DATOS_[[AGRUP. VALOR. PTO.]:[AGRUP. VALOR. PTO.]]=$B30,IF(DATOS_[[Check Periodo Ref.]:[Check Periodo Ref.]]="Dentro",IF(DATOS_[[Check Equiparado]:[Check Equiparado]]="Sí",IF(DATOS!AS$5="Sí",(1/DATOS_[[% anualiz]:[% anualiz]]),1)*IF(DATOS!AS$4="Sí",1/DATOS_[[% normaliz]:[% normaliz]],1)*(DATOS_[Conc.Sal.15])))))))),
0)</f>
        <v>0</v>
      </c>
      <c r="Y31" s="111">
        <f t="array" ref="Y31">IFERROR(
(MEDIAN((IF(DATOS_[[Sexo]:[Sexo]]=$B31,IF(DATOS_[[AGRUP. VALOR. PTO.]:[AGRUP. VALOR. PTO.]]=$B30,IF(DATOS_[[Check Periodo Ref.]:[Check Periodo Ref.]]="Dentro",IF(DATOS_[[Check Equiparado]:[Check Equiparado]]="Sí",IF(DATOS!AT$5="Sí",(1/DATOS_[[% anualiz]:[% anualiz]]),1)*IF(DATOS!AT$4="Sí",1/DATOS_[[% normaliz]:[% normaliz]],1)*(DATOS_[Conc.Sal.16])))))))),
0)</f>
        <v>0</v>
      </c>
      <c r="Z31" s="111">
        <f t="array" ref="Z31">IFERROR(
(MEDIAN((IF(DATOS_[[Sexo]:[Sexo]]=$B31,IF(DATOS_[[AGRUP. VALOR. PTO.]:[AGRUP. VALOR. PTO.]]=$B30,IF(DATOS_[[Check Periodo Ref.]:[Check Periodo Ref.]]="Dentro",IF(DATOS_[[Check Equiparado]:[Check Equiparado]]="Sí",IF(DATOS!AU$5="Sí",(1/DATOS_[[% anualiz]:[% anualiz]]),1)*IF(DATOS!AU$4="Sí",1/DATOS_[[% normaliz]:[% normaliz]],1)*(DATOS_[Conc.Sal.17])))))))),
0)</f>
        <v>0</v>
      </c>
      <c r="AA31" s="111">
        <f t="array" ref="AA31">IFERROR(
(MEDIAN((IF(DATOS_[[Sexo]:[Sexo]]=$B31,IF(DATOS_[[AGRUP. VALOR. PTO.]:[AGRUP. VALOR. PTO.]]=$B30,IF(DATOS_[[Check Periodo Ref.]:[Check Periodo Ref.]]="Dentro",IF(DATOS_[[Check Equiparado]:[Check Equiparado]]="Sí",IF(DATOS!AV$5="Sí",(1/DATOS_[[% anualiz]:[% anualiz]]),1)*IF(DATOS!AV$4="Sí",1/DATOS_[[% normaliz]:[% normaliz]],1)*(DATOS_[Conc.Sal.18])))))))),
0)</f>
        <v>0</v>
      </c>
      <c r="AB31" s="111">
        <f t="array" ref="AB31">IFERROR(
(MEDIAN((IF(DATOS_[[Sexo]:[Sexo]]=$B31,IF(DATOS_[[AGRUP. VALOR. PTO.]:[AGRUP. VALOR. PTO.]]=$B30,IF(DATOS_[[Check Periodo Ref.]:[Check Periodo Ref.]]="Dentro",IF(DATOS_[[Check Equiparado]:[Check Equiparado]]="Sí",IF(DATOS!AW$5="Sí",(1/DATOS_[[% anualiz]:[% anualiz]]),1)*IF(DATOS!AW$4="Sí",1/DATOS_[[% normaliz]:[% normaliz]],1)*(DATOS_[Conc.Sal.19])))))))),
0)</f>
        <v>0</v>
      </c>
      <c r="AC31" s="111">
        <f t="array" ref="AC31">IFERROR(
(MEDIAN((IF(DATOS_[[Sexo]:[Sexo]]=$B31,IF(DATOS_[[AGRUP. VALOR. PTO.]:[AGRUP. VALOR. PTO.]]=$B30,IF(DATOS_[[Check Periodo Ref.]:[Check Periodo Ref.]]="Dentro",IF(DATOS_[[Check Equiparado]:[Check Equiparado]]="Sí",IF(DATOS!AX$5="Sí",(1/DATOS_[[% anualiz]:[% anualiz]]),1)*IF(DATOS!AX$4="Sí",1/DATOS_[[% normaliz]:[% normaliz]],1)*(DATOS_[Conc.Sal.20])))))))),
0)</f>
        <v>0</v>
      </c>
      <c r="AD31" s="111">
        <f t="array" ref="AD31">IFERROR(
(MEDIAN((IF(DATOS_[[Sexo]:[Sexo]]=$B31,IF(DATOS_[[AGRUP. VALOR. PTO.]:[AGRUP. VALOR. PTO.]]=$B30,IF(DATOS_[[Check Periodo Ref.]:[Check Periodo Ref.]]="Dentro",IF(DATOS_[[Check Equiparado]:[Check Equiparado]]="Sí",IF(DATOS!AY$5="Sí",(1/DATOS_[[% anualiz]:[% anualiz]]),1)*IF(DATOS!AY$4="Sí",1/DATOS_[[% normaliz]:[% normaliz]],1)*(DATOS_[Conc.Sal.21])))))))),
0)</f>
        <v>0</v>
      </c>
      <c r="AE31" s="111">
        <f t="array" ref="AE31">IFERROR(
(MEDIAN((IF(DATOS_[[Sexo]:[Sexo]]=$B31,IF(DATOS_[[AGRUP. VALOR. PTO.]:[AGRUP. VALOR. PTO.]]=$B30,IF(DATOS_[[Check Periodo Ref.]:[Check Periodo Ref.]]="Dentro",IF(DATOS_[[Check Equiparado]:[Check Equiparado]]="Sí",IF(DATOS!AZ$5="Sí",(1/DATOS_[[% anualiz]:[% anualiz]]),1)*IF(DATOS!AZ$4="Sí",1/DATOS_[[% normaliz]:[% normaliz]],1)*(DATOS_[Conc.Sal.22])))))))),
0)</f>
        <v>0</v>
      </c>
      <c r="AF31" s="111">
        <f t="array" ref="AF31">IFERROR(
(MEDIAN((IF(DATOS_[[Sexo]:[Sexo]]=$B31,IF(DATOS_[[AGRUP. VALOR. PTO.]:[AGRUP. VALOR. PTO.]]=$B30,IF(DATOS_[[Check Periodo Ref.]:[Check Periodo Ref.]]="Dentro",IF(DATOS_[[Check Equiparado]:[Check Equiparado]]="Sí",IF(DATOS!BA$5="Sí",(1/DATOS_[[% anualiz]:[% anualiz]]),1)*IF(DATOS!BA$4="Sí",1/DATOS_[[% normaliz]:[% normaliz]],1)*(DATOS_[Conc.Sal.23])))))))),
0)</f>
        <v>0</v>
      </c>
      <c r="AG31" s="111">
        <f t="array" ref="AG31">IFERROR(
(MEDIAN((IF(DATOS_[[Sexo]:[Sexo]]=$B31,IF(DATOS_[[AGRUP. VALOR. PTO.]:[AGRUP. VALOR. PTO.]]=$B30,IF(DATOS_[[Check Periodo Ref.]:[Check Periodo Ref.]]="Dentro",IF(DATOS_[[Check Equiparado]:[Check Equiparado]]="Sí",IF(DATOS!BB$5="Sí",(1/DATOS_[[% anualiz]:[% anualiz]]),1)*IF(DATOS!BB$4="Sí",1/DATOS_[[% normaliz]:[% normaliz]],1)*(DATOS_[Conc.Sal.24])))))))),
0)</f>
        <v>0</v>
      </c>
      <c r="AH31" s="111">
        <f t="array" ref="AH31">IFERROR(
(MEDIAN((IF(DATOS_[[Sexo]:[Sexo]]=$B31,IF(DATOS_[[AGRUP. VALOR. PTO.]:[AGRUP. VALOR. PTO.]]=$B30,IF(DATOS_[[Check Periodo Ref.]:[Check Periodo Ref.]]="Dentro",IF(DATOS_[[Check Equiparado]:[Check Equiparado]]="Sí",IF(DATOS!BC$5="Sí",(1/DATOS_[[% anualiz]:[% anualiz]]),1)*IF(DATOS!BC$4="Sí",1/DATOS_[[% normaliz]:[% normaliz]],1)*(DATOS_[Conc.Sal.25])))))))),
0)</f>
        <v>0</v>
      </c>
      <c r="AI31" s="111">
        <f t="array" ref="AI31">IFERROR(
(MEDIAN((IF(DATOS_[[Sexo]:[Sexo]]=$B31,IF(DATOS_[[AGRUP. VALOR. PTO.]:[AGRUP. VALOR. PTO.]]=$B30,IF(DATOS_[[Check Periodo Ref.]:[Check Periodo Ref.]]="Dentro",IF(DATOS_[[Check Equiparado]:[Check Equiparado]]="Sí",IF(DATOS!BD$5="Sí",(1/DATOS_[[% anualiz]:[% anualiz]]),1)*IF(DATOS!BD$4="Sí",1/DATOS_[[% normaliz]:[% normaliz]],1)*(DATOS_[Conc.Sal.26])))))))),
0)</f>
        <v>0</v>
      </c>
      <c r="AJ31" s="111">
        <f t="array" ref="AJ31">IFERROR(
(MEDIAN((IF(DATOS_[[Sexo]:[Sexo]]=$B31,IF(DATOS_[[AGRUP. VALOR. PTO.]:[AGRUP. VALOR. PTO.]]=$B30,IF(DATOS_[[Check Periodo Ref.]:[Check Periodo Ref.]]="Dentro",IF(DATOS_[[Check Equiparado]:[Check Equiparado]]="Sí",IF(DATOS!BE$5="Sí",(1/DATOS_[[% anualiz]:[% anualiz]]),1)*IF(DATOS!BE$4="Sí",1/DATOS_[[% normaliz]:[% normaliz]],1)*(DATOS_[Conc.Sal.27])))))))),
0)</f>
        <v>0</v>
      </c>
      <c r="AK31" s="111">
        <f t="array" ref="AK31">IFERROR(
(MEDIAN((IF(DATOS_[[Sexo]:[Sexo]]=$B31,IF(DATOS_[[AGRUP. VALOR. PTO.]:[AGRUP. VALOR. PTO.]]=$B30,IF(DATOS_[[Check Periodo Ref.]:[Check Periodo Ref.]]="Dentro",IF(DATOS_[[Check Equiparado]:[Check Equiparado]]="Sí",IF(DATOS!BF$5="Sí",(1/DATOS_[[% anualiz]:[% anualiz]]),1)*IF(DATOS!BF$4="Sí",1/DATOS_[[% normaliz]:[% normaliz]],1)*(DATOS_[Conc.Sal.28])))))))),
0)</f>
        <v>0</v>
      </c>
      <c r="AL31" s="111">
        <f t="array" ref="AL31">IFERROR(
(MEDIAN((IF(DATOS_[[Sexo]:[Sexo]]=$B31,IF(DATOS_[[AGRUP. VALOR. PTO.]:[AGRUP. VALOR. PTO.]]=$B30,IF(DATOS_[[Check Periodo Ref.]:[Check Periodo Ref.]]="Dentro",IF(DATOS_[[Check Equiparado]:[Check Equiparado]]="Sí",IF(DATOS!BG$5="Sí",(1/DATOS_[[% anualiz]:[% anualiz]]),1)*IF(DATOS!BG$4="Sí",1/DATOS_[[% normaliz]:[% normaliz]],1)*(DATOS_[Conc.Sal.29])))))))),
0)</f>
        <v>0</v>
      </c>
      <c r="AM31" s="111">
        <f t="array" ref="AM31">IFERROR(
(MEDIAN((IF(DATOS_[[Sexo]:[Sexo]]=$B31,IF(DATOS_[[AGRUP. VALOR. PTO.]:[AGRUP. VALOR. PTO.]]=$B30,IF(DATOS_[[Check Periodo Ref.]:[Check Periodo Ref.]]="Dentro",IF(DATOS_[[Check Equiparado]:[Check Equiparado]]="Sí",IF(DATOS!BH$5="Sí",(1/DATOS_[[% anualiz]:[% anualiz]]),1)*IF(DATOS!BH$4="Sí",1/DATOS_[[% normaliz]:[% normaliz]],1)*(DATOS_[Conc.Sal.30])))))))),
0)</f>
        <v>0</v>
      </c>
      <c r="AN31" s="112">
        <f t="array" ref="AN31">IFERROR(
MEDIAN(IF(DATOS_[Sexo]=$B31,IF(DATOS_[[AGRUP. VALOR. PTO.]:[AGRUP. VALOR. PTO.]]=$B30,IF(DATOS_[Check Equiparado]="Sí",IF(DATOS_[Check Periodo Ref.]="Dentro",DATOS_[Tot COMPL.SAL Eq],FALSE))))),
0)</f>
        <v>0</v>
      </c>
      <c r="AO31" s="113">
        <f t="array" ref="AO31">IFERROR(
MEDIAN(IF(DATOS_[Sexo]=$B31,IF(DATOS_[[AGRUP. VALOR. PTO.]:[AGRUP. VALOR. PTO.]]=$B30,IF(DATOS_[Check Equiparado]="Sí",IF(DATOS_[Check Periodo Ref.]="Dentro",DATOS_[TOTAL SALARIO Eq],FALSE))))),
0)</f>
        <v>0</v>
      </c>
      <c r="AP31" s="114">
        <f t="array" ref="AP31">IFERROR(
(MEDIAN((IF(DATOS_[[Sexo]:[Sexo]]=$B31,IF(DATOS_[[AGRUP. VALOR. PTO.]:[AGRUP. VALOR. PTO.]]=$B30,IF(DATOS_[[Check Periodo Ref.]:[Check Periodo Ref.]]="Dentro",IF(DATOS_[[Check Equiparado]:[Check Equiparado]]="Sí",IF(DATOS!BI$5="Sí",(1/DATOS_[[% anualiz]:[% anualiz]]),1)*IF(DATOS!BI$4="Sí",1/DATOS_[[% normaliz]:[% normaliz]],1)*(DATOS_[C.Extra.01])))))))),
0)</f>
        <v>0</v>
      </c>
      <c r="AQ31" s="114">
        <f t="array" ref="AQ31">IFERROR(
(MEDIAN((IF(DATOS_[[Sexo]:[Sexo]]=$B31,IF(DATOS_[[AGRUP. VALOR. PTO.]:[AGRUP. VALOR. PTO.]]=$B30,IF(DATOS_[[Check Periodo Ref.]:[Check Periodo Ref.]]="Dentro",IF(DATOS_[[Check Equiparado]:[Check Equiparado]]="Sí",IF(DATOS!BJ$5="Sí",(1/DATOS_[[% anualiz]:[% anualiz]]),1)*IF(DATOS!BJ$4="Sí",1/DATOS_[[% normaliz]:[% normaliz]],1)*(DATOS_[C.Extra.02])))))))),
0)</f>
        <v>0</v>
      </c>
      <c r="AR31" s="114">
        <f t="array" ref="AR31">IFERROR(
(MEDIAN((IF(DATOS_[[Sexo]:[Sexo]]=$B31,IF(DATOS_[[AGRUP. VALOR. PTO.]:[AGRUP. VALOR. PTO.]]=$B30,IF(DATOS_[[Check Periodo Ref.]:[Check Periodo Ref.]]="Dentro",IF(DATOS_[[Check Equiparado]:[Check Equiparado]]="Sí",IF(DATOS!BK$5="Sí",(1/DATOS_[[% anualiz]:[% anualiz]]),1)*IF(DATOS!BK$4="Sí",1/DATOS_[[% normaliz]:[% normaliz]],1)*(DATOS_[C.Extra.03])))))))),
0)</f>
        <v>0</v>
      </c>
      <c r="AS31" s="114">
        <f t="array" ref="AS31">IFERROR(
(MEDIAN((IF(DATOS_[[Sexo]:[Sexo]]=$B31,IF(DATOS_[[AGRUP. VALOR. PTO.]:[AGRUP. VALOR. PTO.]]=$B30,IF(DATOS_[[Check Periodo Ref.]:[Check Periodo Ref.]]="Dentro",IF(DATOS_[[Check Equiparado]:[Check Equiparado]]="Sí",IF(DATOS!BL$5="Sí",(1/DATOS_[[% anualiz]:[% anualiz]]),1)*IF(DATOS!BL$4="Sí",1/DATOS_[[% normaliz]:[% normaliz]],1)*(DATOS_[C.Extra.04])))))))),
0)</f>
        <v>0</v>
      </c>
      <c r="AT31" s="114">
        <f t="array" ref="AT31">IFERROR(
(MEDIAN((IF(DATOS_[[Sexo]:[Sexo]]=$B31,IF(DATOS_[[AGRUP. VALOR. PTO.]:[AGRUP. VALOR. PTO.]]=$B30,IF(DATOS_[[Check Periodo Ref.]:[Check Periodo Ref.]]="Dentro",IF(DATOS_[[Check Equiparado]:[Check Equiparado]]="Sí",IF(DATOS!BM$5="Sí",(1/DATOS_[[% anualiz]:[% anualiz]]),1)*IF(DATOS!BM$4="Sí",1/DATOS_[[% normaliz]:[% normaliz]],1)*(DATOS_[C.Extra.05])))))))),
0)</f>
        <v>0</v>
      </c>
      <c r="AU31" s="115">
        <f t="array" ref="AU31">IFERROR(
MEDIAN(IF(DATOS_[Sexo]=$B31,IF(DATOS_[[AGRUP. VALOR. PTO.]:[AGRUP. VALOR. PTO.]]=$B30,IF(DATOS_[Check Equiparado]="Sí",IF(DATOS_[Check Periodo Ref.]="Dentro",DATOS_[Tot Extrasalarial Eq],FALSE))))),
0)</f>
        <v>0</v>
      </c>
      <c r="AV31" s="116">
        <f t="array" ref="AV31">IFERROR(
MEDIAN(IF(DATOS_[Sexo]=$B31,IF(DATOS_[[AGRUP. VALOR. PTO.]:[AGRUP. VALOR. PTO.]]=$B30,IF(DATOS_[Check Equiparado]="Sí",IF(DATOS_[Check Periodo Ref.]="Dentro",DATOS_[TOTAL Retrib Eq],FALSE))))),
0)</f>
        <v>0</v>
      </c>
    </row>
    <row r="32" spans="1:48" x14ac:dyDescent="0.3">
      <c r="A32" s="42" t="str">
        <f t="shared" ref="A32" si="26">+A31</f>
        <v>[ocultar]</v>
      </c>
      <c r="B32" s="86" t="s">
        <v>163</v>
      </c>
      <c r="C32" s="33">
        <f t="array" ref="C32">SUM(IF($B32=DATOS_[Sexo],
IF($B30=DATOS_[AGRUP. VALOR. PTO.],
IF("Dentro"=DATOS_[Check Periodo Ref.],
1/(COUNTIFS(DATOS_[Sexo],$B32,DATOS_[AGRUP. VALOR. PTO.],$B30,DATOS_[Check Periodo Ref.],"Dentro",DATOS_[id],DATOS_[id]))))))</f>
        <v>0</v>
      </c>
      <c r="D32" s="35">
        <f>COUNTIFS(DATOS_[AGRUP. VALOR. PTO.],$B30,DATOS_[Sexo],$B32,DATOS_[Check Periodo Ref.],"Dentro")</f>
        <v>0</v>
      </c>
      <c r="E32" s="35">
        <f>COUNTIFS(DATOS_[AGRUP. VALOR. PTO.],$B30,DATOS_[Sexo],$B32,DATOS_[Check Periodo Ref.],"Dentro",DATOS_[Check Nº SC Norm],"Sí")</f>
        <v>0</v>
      </c>
      <c r="F32" s="35">
        <f>COUNTIFS(DATOS_[AGRUP. VALOR. PTO.],$B30,DATOS_[Sexo],$B32,DATOS_[Check Periodo Ref.],"Dentro",DATOS_[Check Nº SC Anualiz],"Sí")</f>
        <v>0</v>
      </c>
      <c r="G32" s="35">
        <f>COUNTIFS(DATOS_[AGRUP. VALOR. PTO.],$B30,DATOS_[Sexo],$B32,DATOS_[Check Periodo Ref.],"Dentro",DATOS_[Check Nº SC Norm y Anualiz],"Sí")</f>
        <v>0</v>
      </c>
      <c r="H32" s="35">
        <f>COUNTIFS(DATOS_[AGRUP. VALOR. PTO.],$B30,DATOS_[Sexo],$B32,DATOS_[Check Periodo Ref.],"Dentro",DATOS_[Check Equiparación],"Sí")</f>
        <v>0</v>
      </c>
      <c r="I32" s="110" cm="1">
        <f t="array" ref="I32">IFERROR(
MEDIAN(IF(DATOS_[Sexo]=$B32,IF(DATOS_[[AGRUP. VALOR. PTO.]:[AGRUP. VALOR. PTO.]]=$B30,IF(DATOS_[Check Equiparado]="Sí",IF(DATOS_[Check Periodo Ref.]="Dentro",DATOS_[SALARIO BASE Eq],FALSE))))),
0)</f>
        <v>0</v>
      </c>
      <c r="J32" s="111">
        <f t="array" ref="J32">IFERROR(
(MEDIAN((IF(DATOS_[[Sexo]:[Sexo]]=$B32,IF(DATOS_[[AGRUP. VALOR. PTO.]:[AGRUP. VALOR. PTO.]]=$B30,IF(DATOS_[[Check Periodo Ref.]:[Check Periodo Ref.]]="Dentro",IF(DATOS_[[Check Equiparado]:[Check Equiparado]]="Sí",IF(DATOS!AE$5="Sí",(1/DATOS_[[% anualiz]:[% anualiz]]),1)*IF(DATOS!AE$4="Sí",1/DATOS_[[% normaliz]:[% normaliz]],1)*(DATOS_[Conc.Sal.01])))))))),
0)</f>
        <v>0</v>
      </c>
      <c r="K32" s="111">
        <f t="array" ref="K32">IFERROR(
(MEDIAN((IF(DATOS_[[Sexo]:[Sexo]]=$B32,IF(DATOS_[[AGRUP. VALOR. PTO.]:[AGRUP. VALOR. PTO.]]=$B30,IF(DATOS_[[Check Periodo Ref.]:[Check Periodo Ref.]]="Dentro",IF(DATOS_[[Check Equiparado]:[Check Equiparado]]="Sí",IF(DATOS!AF$5="Sí",(1/DATOS_[[% anualiz]:[% anualiz]]),1)*IF(DATOS!AF$4="Sí",1/DATOS_[[% normaliz]:[% normaliz]],1)*(DATOS_[Conc.Sal.02])))))))),
0)</f>
        <v>0</v>
      </c>
      <c r="L32" s="111">
        <f t="array" ref="L32">IFERROR(
(MEDIAN((IF(DATOS_[[Sexo]:[Sexo]]=$B32,IF(DATOS_[[AGRUP. VALOR. PTO.]:[AGRUP. VALOR. PTO.]]=$B30,IF(DATOS_[[Check Periodo Ref.]:[Check Periodo Ref.]]="Dentro",IF(DATOS_[[Check Equiparado]:[Check Equiparado]]="Sí",IF(DATOS!AG$5="Sí",(1/DATOS_[[% anualiz]:[% anualiz]]),1)*IF(DATOS!AG$4="Sí",1/DATOS_[[% normaliz]:[% normaliz]],1)*(DATOS_[Conc.Sal.03])))))))),
0)</f>
        <v>0</v>
      </c>
      <c r="M32" s="111">
        <f t="array" ref="M32">IFERROR(
(MEDIAN((IF(DATOS_[[Sexo]:[Sexo]]=$B32,IF(DATOS_[[AGRUP. VALOR. PTO.]:[AGRUP. VALOR. PTO.]]=$B30,IF(DATOS_[[Check Periodo Ref.]:[Check Periodo Ref.]]="Dentro",IF(DATOS_[[Check Equiparado]:[Check Equiparado]]="Sí",IF(DATOS!AH$5="Sí",(1/DATOS_[[% anualiz]:[% anualiz]]),1)*IF(DATOS!AH$4="Sí",1/DATOS_[[% normaliz]:[% normaliz]],1)*(DATOS_[Conc.Sal.04])))))))),
0)</f>
        <v>0</v>
      </c>
      <c r="N32" s="111">
        <f t="array" ref="N32">IFERROR(
(MEDIAN((IF(DATOS_[[Sexo]:[Sexo]]=$B32,IF(DATOS_[[AGRUP. VALOR. PTO.]:[AGRUP. VALOR. PTO.]]=$B30,IF(DATOS_[[Check Periodo Ref.]:[Check Periodo Ref.]]="Dentro",IF(DATOS_[[Check Equiparado]:[Check Equiparado]]="Sí",IF(DATOS!AI$5="Sí",(1/DATOS_[[% anualiz]:[% anualiz]]),1)*IF(DATOS!AI$4="Sí",1/DATOS_[[% normaliz]:[% normaliz]],1)*(DATOS_[Conc.Sal.05])))))))),
0)</f>
        <v>0</v>
      </c>
      <c r="O32" s="111">
        <f t="array" ref="O32">IFERROR(
(MEDIAN((IF(DATOS_[[Sexo]:[Sexo]]=$B32,IF(DATOS_[[AGRUP. VALOR. PTO.]:[AGRUP. VALOR. PTO.]]=$B30,IF(DATOS_[[Check Periodo Ref.]:[Check Periodo Ref.]]="Dentro",IF(DATOS_[[Check Equiparado]:[Check Equiparado]]="Sí",IF(DATOS!AJ$5="Sí",(1/DATOS_[[% anualiz]:[% anualiz]]),1)*IF(DATOS!AJ$4="Sí",1/DATOS_[[% normaliz]:[% normaliz]],1)*(DATOS_[Conc.Sal.06])))))))),
0)</f>
        <v>0</v>
      </c>
      <c r="P32" s="111">
        <f t="array" ref="P32">IFERROR(
(MEDIAN((IF(DATOS_[[Sexo]:[Sexo]]=$B32,IF(DATOS_[[AGRUP. VALOR. PTO.]:[AGRUP. VALOR. PTO.]]=$B30,IF(DATOS_[[Check Periodo Ref.]:[Check Periodo Ref.]]="Dentro",IF(DATOS_[[Check Equiparado]:[Check Equiparado]]="Sí",IF(DATOS!AK$5="Sí",(1/DATOS_[[% anualiz]:[% anualiz]]),1)*IF(DATOS!AK$4="Sí",1/DATOS_[[% normaliz]:[% normaliz]],1)*(DATOS_[Conc.Sal.07])))))))),
0)</f>
        <v>0</v>
      </c>
      <c r="Q32" s="111">
        <f t="array" ref="Q32">IFERROR(
(MEDIAN((IF(DATOS_[[Sexo]:[Sexo]]=$B32,IF(DATOS_[[AGRUP. VALOR. PTO.]:[AGRUP. VALOR. PTO.]]=$B30,IF(DATOS_[[Check Periodo Ref.]:[Check Periodo Ref.]]="Dentro",IF(DATOS_[[Check Equiparado]:[Check Equiparado]]="Sí",IF(DATOS!AL$5="Sí",(1/DATOS_[[% anualiz]:[% anualiz]]),1)*IF(DATOS!AL$4="Sí",1/DATOS_[[% normaliz]:[% normaliz]],1)*(DATOS_[Conc.Sal.08])))))))),
0)</f>
        <v>0</v>
      </c>
      <c r="R32" s="111">
        <f t="array" ref="R32">IFERROR(
(MEDIAN((IF(DATOS_[[Sexo]:[Sexo]]=$B32,IF(DATOS_[[AGRUP. VALOR. PTO.]:[AGRUP. VALOR. PTO.]]=$B30,IF(DATOS_[[Check Periodo Ref.]:[Check Periodo Ref.]]="Dentro",IF(DATOS_[[Check Equiparado]:[Check Equiparado]]="Sí",IF(DATOS!AM$5="Sí",(1/DATOS_[[% anualiz]:[% anualiz]]),1)*IF(DATOS!AM$4="Sí",1/DATOS_[[% normaliz]:[% normaliz]],1)*(DATOS_[Conc.Sal.09])))))))),
0)</f>
        <v>0</v>
      </c>
      <c r="S32" s="111">
        <f t="array" ref="S32">IFERROR(
(MEDIAN((IF(DATOS_[[Sexo]:[Sexo]]=$B32,IF(DATOS_[[AGRUP. VALOR. PTO.]:[AGRUP. VALOR. PTO.]]=$B30,IF(DATOS_[[Check Periodo Ref.]:[Check Periodo Ref.]]="Dentro",IF(DATOS_[[Check Equiparado]:[Check Equiparado]]="Sí",IF(DATOS!AN$5="Sí",(1/DATOS_[[% anualiz]:[% anualiz]]),1)*IF(DATOS!AN$4="Sí",1/DATOS_[[% normaliz]:[% normaliz]],1)*(DATOS_[Conc.Sal.10])))))))),
0)</f>
        <v>0</v>
      </c>
      <c r="T32" s="111">
        <f t="array" ref="T32">IFERROR(
(MEDIAN((IF(DATOS_[[Sexo]:[Sexo]]=$B32,IF(DATOS_[[AGRUP. VALOR. PTO.]:[AGRUP. VALOR. PTO.]]=$B30,IF(DATOS_[[Check Periodo Ref.]:[Check Periodo Ref.]]="Dentro",IF(DATOS_[[Check Equiparado]:[Check Equiparado]]="Sí",IF(DATOS!AO$5="Sí",(1/DATOS_[[% anualiz]:[% anualiz]]),1)*IF(DATOS!AO$4="Sí",1/DATOS_[[% normaliz]:[% normaliz]],1)*(DATOS_[Conc.Sal.11])))))))),
0)</f>
        <v>0</v>
      </c>
      <c r="U32" s="111">
        <f t="array" ref="U32">IFERROR(
(MEDIAN((IF(DATOS_[[Sexo]:[Sexo]]=$B32,IF(DATOS_[[AGRUP. VALOR. PTO.]:[AGRUP. VALOR. PTO.]]=$B30,IF(DATOS_[[Check Periodo Ref.]:[Check Periodo Ref.]]="Dentro",IF(DATOS_[[Check Equiparado]:[Check Equiparado]]="Sí",IF(DATOS!AP$5="Sí",(1/DATOS_[[% anualiz]:[% anualiz]]),1)*IF(DATOS!AP$4="Sí",1/DATOS_[[% normaliz]:[% normaliz]],1)*(DATOS_[Conc.Sal.12])))))))),
0)</f>
        <v>0</v>
      </c>
      <c r="V32" s="111">
        <f t="array" ref="V32">IFERROR(
(MEDIAN((IF(DATOS_[[Sexo]:[Sexo]]=$B32,IF(DATOS_[[AGRUP. VALOR. PTO.]:[AGRUP. VALOR. PTO.]]=$B30,IF(DATOS_[[Check Periodo Ref.]:[Check Periodo Ref.]]="Dentro",IF(DATOS_[[Check Equiparado]:[Check Equiparado]]="Sí",IF(DATOS!AQ$5="Sí",(1/DATOS_[[% anualiz]:[% anualiz]]),1)*IF(DATOS!AQ$4="Sí",1/DATOS_[[% normaliz]:[% normaliz]],1)*(DATOS_[Conc.Sal.13])))))))),
0)</f>
        <v>0</v>
      </c>
      <c r="W32" s="111">
        <f t="array" ref="W32">IFERROR(
(MEDIAN((IF(DATOS_[[Sexo]:[Sexo]]=$B32,IF(DATOS_[[AGRUP. VALOR. PTO.]:[AGRUP. VALOR. PTO.]]=$B30,IF(DATOS_[[Check Periodo Ref.]:[Check Periodo Ref.]]="Dentro",IF(DATOS_[[Check Equiparado]:[Check Equiparado]]="Sí",IF(DATOS!AR$5="Sí",(1/DATOS_[[% anualiz]:[% anualiz]]),1)*IF(DATOS!AR$4="Sí",1/DATOS_[[% normaliz]:[% normaliz]],1)*(DATOS_[Conc.Sal.14])))))))),
0)</f>
        <v>0</v>
      </c>
      <c r="X32" s="111">
        <f t="array" ref="X32">IFERROR(
(MEDIAN((IF(DATOS_[[Sexo]:[Sexo]]=$B32,IF(DATOS_[[AGRUP. VALOR. PTO.]:[AGRUP. VALOR. PTO.]]=$B30,IF(DATOS_[[Check Periodo Ref.]:[Check Periodo Ref.]]="Dentro",IF(DATOS_[[Check Equiparado]:[Check Equiparado]]="Sí",IF(DATOS!AS$5="Sí",(1/DATOS_[[% anualiz]:[% anualiz]]),1)*IF(DATOS!AS$4="Sí",1/DATOS_[[% normaliz]:[% normaliz]],1)*(DATOS_[Conc.Sal.15])))))))),
0)</f>
        <v>0</v>
      </c>
      <c r="Y32" s="111">
        <f t="array" ref="Y32">IFERROR(
(MEDIAN((IF(DATOS_[[Sexo]:[Sexo]]=$B32,IF(DATOS_[[AGRUP. VALOR. PTO.]:[AGRUP. VALOR. PTO.]]=$B30,IF(DATOS_[[Check Periodo Ref.]:[Check Periodo Ref.]]="Dentro",IF(DATOS_[[Check Equiparado]:[Check Equiparado]]="Sí",IF(DATOS!AT$5="Sí",(1/DATOS_[[% anualiz]:[% anualiz]]),1)*IF(DATOS!AT$4="Sí",1/DATOS_[[% normaliz]:[% normaliz]],1)*(DATOS_[Conc.Sal.16])))))))),
0)</f>
        <v>0</v>
      </c>
      <c r="Z32" s="111">
        <f t="array" ref="Z32">IFERROR(
(MEDIAN((IF(DATOS_[[Sexo]:[Sexo]]=$B32,IF(DATOS_[[AGRUP. VALOR. PTO.]:[AGRUP. VALOR. PTO.]]=$B30,IF(DATOS_[[Check Periodo Ref.]:[Check Periodo Ref.]]="Dentro",IF(DATOS_[[Check Equiparado]:[Check Equiparado]]="Sí",IF(DATOS!AU$5="Sí",(1/DATOS_[[% anualiz]:[% anualiz]]),1)*IF(DATOS!AU$4="Sí",1/DATOS_[[% normaliz]:[% normaliz]],1)*(DATOS_[Conc.Sal.17])))))))),
0)</f>
        <v>0</v>
      </c>
      <c r="AA32" s="111">
        <f t="array" ref="AA32">IFERROR(
(MEDIAN((IF(DATOS_[[Sexo]:[Sexo]]=$B32,IF(DATOS_[[AGRUP. VALOR. PTO.]:[AGRUP. VALOR. PTO.]]=$B30,IF(DATOS_[[Check Periodo Ref.]:[Check Periodo Ref.]]="Dentro",IF(DATOS_[[Check Equiparado]:[Check Equiparado]]="Sí",IF(DATOS!AV$5="Sí",(1/DATOS_[[% anualiz]:[% anualiz]]),1)*IF(DATOS!AV$4="Sí",1/DATOS_[[% normaliz]:[% normaliz]],1)*(DATOS_[Conc.Sal.18])))))))),
0)</f>
        <v>0</v>
      </c>
      <c r="AB32" s="111">
        <f t="array" ref="AB32">IFERROR(
(MEDIAN((IF(DATOS_[[Sexo]:[Sexo]]=$B32,IF(DATOS_[[AGRUP. VALOR. PTO.]:[AGRUP. VALOR. PTO.]]=$B30,IF(DATOS_[[Check Periodo Ref.]:[Check Periodo Ref.]]="Dentro",IF(DATOS_[[Check Equiparado]:[Check Equiparado]]="Sí",IF(DATOS!AW$5="Sí",(1/DATOS_[[% anualiz]:[% anualiz]]),1)*IF(DATOS!AW$4="Sí",1/DATOS_[[% normaliz]:[% normaliz]],1)*(DATOS_[Conc.Sal.19])))))))),
0)</f>
        <v>0</v>
      </c>
      <c r="AC32" s="111">
        <f t="array" ref="AC32">IFERROR(
(MEDIAN((IF(DATOS_[[Sexo]:[Sexo]]=$B32,IF(DATOS_[[AGRUP. VALOR. PTO.]:[AGRUP. VALOR. PTO.]]=$B30,IF(DATOS_[[Check Periodo Ref.]:[Check Periodo Ref.]]="Dentro",IF(DATOS_[[Check Equiparado]:[Check Equiparado]]="Sí",IF(DATOS!AX$5="Sí",(1/DATOS_[[% anualiz]:[% anualiz]]),1)*IF(DATOS!AX$4="Sí",1/DATOS_[[% normaliz]:[% normaliz]],1)*(DATOS_[Conc.Sal.20])))))))),
0)</f>
        <v>0</v>
      </c>
      <c r="AD32" s="111">
        <f t="array" ref="AD32">IFERROR(
(MEDIAN((IF(DATOS_[[Sexo]:[Sexo]]=$B32,IF(DATOS_[[AGRUP. VALOR. PTO.]:[AGRUP. VALOR. PTO.]]=$B30,IF(DATOS_[[Check Periodo Ref.]:[Check Periodo Ref.]]="Dentro",IF(DATOS_[[Check Equiparado]:[Check Equiparado]]="Sí",IF(DATOS!AY$5="Sí",(1/DATOS_[[% anualiz]:[% anualiz]]),1)*IF(DATOS!AY$4="Sí",1/DATOS_[[% normaliz]:[% normaliz]],1)*(DATOS_[Conc.Sal.21])))))))),
0)</f>
        <v>0</v>
      </c>
      <c r="AE32" s="111">
        <f t="array" ref="AE32">IFERROR(
(MEDIAN((IF(DATOS_[[Sexo]:[Sexo]]=$B32,IF(DATOS_[[AGRUP. VALOR. PTO.]:[AGRUP. VALOR. PTO.]]=$B30,IF(DATOS_[[Check Periodo Ref.]:[Check Periodo Ref.]]="Dentro",IF(DATOS_[[Check Equiparado]:[Check Equiparado]]="Sí",IF(DATOS!AZ$5="Sí",(1/DATOS_[[% anualiz]:[% anualiz]]),1)*IF(DATOS!AZ$4="Sí",1/DATOS_[[% normaliz]:[% normaliz]],1)*(DATOS_[Conc.Sal.22])))))))),
0)</f>
        <v>0</v>
      </c>
      <c r="AF32" s="111">
        <f t="array" ref="AF32">IFERROR(
(MEDIAN((IF(DATOS_[[Sexo]:[Sexo]]=$B32,IF(DATOS_[[AGRUP. VALOR. PTO.]:[AGRUP. VALOR. PTO.]]=$B30,IF(DATOS_[[Check Periodo Ref.]:[Check Periodo Ref.]]="Dentro",IF(DATOS_[[Check Equiparado]:[Check Equiparado]]="Sí",IF(DATOS!BA$5="Sí",(1/DATOS_[[% anualiz]:[% anualiz]]),1)*IF(DATOS!BA$4="Sí",1/DATOS_[[% normaliz]:[% normaliz]],1)*(DATOS_[Conc.Sal.23])))))))),
0)</f>
        <v>0</v>
      </c>
      <c r="AG32" s="111">
        <f t="array" ref="AG32">IFERROR(
(MEDIAN((IF(DATOS_[[Sexo]:[Sexo]]=$B32,IF(DATOS_[[AGRUP. VALOR. PTO.]:[AGRUP. VALOR. PTO.]]=$B30,IF(DATOS_[[Check Periodo Ref.]:[Check Periodo Ref.]]="Dentro",IF(DATOS_[[Check Equiparado]:[Check Equiparado]]="Sí",IF(DATOS!BB$5="Sí",(1/DATOS_[[% anualiz]:[% anualiz]]),1)*IF(DATOS!BB$4="Sí",1/DATOS_[[% normaliz]:[% normaliz]],1)*(DATOS_[Conc.Sal.24])))))))),
0)</f>
        <v>0</v>
      </c>
      <c r="AH32" s="111">
        <f t="array" ref="AH32">IFERROR(
(MEDIAN((IF(DATOS_[[Sexo]:[Sexo]]=$B32,IF(DATOS_[[AGRUP. VALOR. PTO.]:[AGRUP. VALOR. PTO.]]=$B30,IF(DATOS_[[Check Periodo Ref.]:[Check Periodo Ref.]]="Dentro",IF(DATOS_[[Check Equiparado]:[Check Equiparado]]="Sí",IF(DATOS!BC$5="Sí",(1/DATOS_[[% anualiz]:[% anualiz]]),1)*IF(DATOS!BC$4="Sí",1/DATOS_[[% normaliz]:[% normaliz]],1)*(DATOS_[Conc.Sal.25])))))))),
0)</f>
        <v>0</v>
      </c>
      <c r="AI32" s="111">
        <f t="array" ref="AI32">IFERROR(
(MEDIAN((IF(DATOS_[[Sexo]:[Sexo]]=$B32,IF(DATOS_[[AGRUP. VALOR. PTO.]:[AGRUP. VALOR. PTO.]]=$B30,IF(DATOS_[[Check Periodo Ref.]:[Check Periodo Ref.]]="Dentro",IF(DATOS_[[Check Equiparado]:[Check Equiparado]]="Sí",IF(DATOS!BD$5="Sí",(1/DATOS_[[% anualiz]:[% anualiz]]),1)*IF(DATOS!BD$4="Sí",1/DATOS_[[% normaliz]:[% normaliz]],1)*(DATOS_[Conc.Sal.26])))))))),
0)</f>
        <v>0</v>
      </c>
      <c r="AJ32" s="111">
        <f t="array" ref="AJ32">IFERROR(
(MEDIAN((IF(DATOS_[[Sexo]:[Sexo]]=$B32,IF(DATOS_[[AGRUP. VALOR. PTO.]:[AGRUP. VALOR. PTO.]]=$B30,IF(DATOS_[[Check Periodo Ref.]:[Check Periodo Ref.]]="Dentro",IF(DATOS_[[Check Equiparado]:[Check Equiparado]]="Sí",IF(DATOS!BE$5="Sí",(1/DATOS_[[% anualiz]:[% anualiz]]),1)*IF(DATOS!BE$4="Sí",1/DATOS_[[% normaliz]:[% normaliz]],1)*(DATOS_[Conc.Sal.27])))))))),
0)</f>
        <v>0</v>
      </c>
      <c r="AK32" s="111">
        <f t="array" ref="AK32">IFERROR(
(MEDIAN((IF(DATOS_[[Sexo]:[Sexo]]=$B32,IF(DATOS_[[AGRUP. VALOR. PTO.]:[AGRUP. VALOR. PTO.]]=$B30,IF(DATOS_[[Check Periodo Ref.]:[Check Periodo Ref.]]="Dentro",IF(DATOS_[[Check Equiparado]:[Check Equiparado]]="Sí",IF(DATOS!BF$5="Sí",(1/DATOS_[[% anualiz]:[% anualiz]]),1)*IF(DATOS!BF$4="Sí",1/DATOS_[[% normaliz]:[% normaliz]],1)*(DATOS_[Conc.Sal.28])))))))),
0)</f>
        <v>0</v>
      </c>
      <c r="AL32" s="111">
        <f t="array" ref="AL32">IFERROR(
(MEDIAN((IF(DATOS_[[Sexo]:[Sexo]]=$B32,IF(DATOS_[[AGRUP. VALOR. PTO.]:[AGRUP. VALOR. PTO.]]=$B30,IF(DATOS_[[Check Periodo Ref.]:[Check Periodo Ref.]]="Dentro",IF(DATOS_[[Check Equiparado]:[Check Equiparado]]="Sí",IF(DATOS!BG$5="Sí",(1/DATOS_[[% anualiz]:[% anualiz]]),1)*IF(DATOS!BG$4="Sí",1/DATOS_[[% normaliz]:[% normaliz]],1)*(DATOS_[Conc.Sal.29])))))))),
0)</f>
        <v>0</v>
      </c>
      <c r="AM32" s="111">
        <f t="array" ref="AM32">IFERROR(
(MEDIAN((IF(DATOS_[[Sexo]:[Sexo]]=$B32,IF(DATOS_[[AGRUP. VALOR. PTO.]:[AGRUP. VALOR. PTO.]]=$B30,IF(DATOS_[[Check Periodo Ref.]:[Check Periodo Ref.]]="Dentro",IF(DATOS_[[Check Equiparado]:[Check Equiparado]]="Sí",IF(DATOS!BH$5="Sí",(1/DATOS_[[% anualiz]:[% anualiz]]),1)*IF(DATOS!BH$4="Sí",1/DATOS_[[% normaliz]:[% normaliz]],1)*(DATOS_[Conc.Sal.30])))))))),
0)</f>
        <v>0</v>
      </c>
      <c r="AN32" s="112">
        <f t="array" ref="AN32">IFERROR(
MEDIAN(IF(DATOS_[Sexo]=$B32,IF(DATOS_[[AGRUP. VALOR. PTO.]:[AGRUP. VALOR. PTO.]]=$B30,IF(DATOS_[Check Equiparado]="Sí",IF(DATOS_[Check Periodo Ref.]="Dentro",DATOS_[Tot COMPL.SAL Eq],FALSE))))),
0)</f>
        <v>0</v>
      </c>
      <c r="AO32" s="113">
        <f t="array" ref="AO32">IFERROR(
MEDIAN(IF(DATOS_[Sexo]=$B32,IF(DATOS_[[AGRUP. VALOR. PTO.]:[AGRUP. VALOR. PTO.]]=$B30,IF(DATOS_[Check Equiparado]="Sí",IF(DATOS_[Check Periodo Ref.]="Dentro",DATOS_[TOTAL SALARIO Eq],FALSE))))),
0)</f>
        <v>0</v>
      </c>
      <c r="AP32" s="114">
        <f t="array" ref="AP32">IFERROR(
(MEDIAN((IF(DATOS_[[Sexo]:[Sexo]]=$B32,IF(DATOS_[[AGRUP. VALOR. PTO.]:[AGRUP. VALOR. PTO.]]=$B30,IF(DATOS_[[Check Periodo Ref.]:[Check Periodo Ref.]]="Dentro",IF(DATOS_[[Check Equiparado]:[Check Equiparado]]="Sí",IF(DATOS!BI$5="Sí",(1/DATOS_[[% anualiz]:[% anualiz]]),1)*IF(DATOS!BI$4="Sí",1/DATOS_[[% normaliz]:[% normaliz]],1)*(DATOS_[C.Extra.01])))))))),
0)</f>
        <v>0</v>
      </c>
      <c r="AQ32" s="114">
        <f t="array" ref="AQ32">IFERROR(
(MEDIAN((IF(DATOS_[[Sexo]:[Sexo]]=$B32,IF(DATOS_[[AGRUP. VALOR. PTO.]:[AGRUP. VALOR. PTO.]]=$B30,IF(DATOS_[[Check Periodo Ref.]:[Check Periodo Ref.]]="Dentro",IF(DATOS_[[Check Equiparado]:[Check Equiparado]]="Sí",IF(DATOS!BJ$5="Sí",(1/DATOS_[[% anualiz]:[% anualiz]]),1)*IF(DATOS!BJ$4="Sí",1/DATOS_[[% normaliz]:[% normaliz]],1)*(DATOS_[C.Extra.02])))))))),
0)</f>
        <v>0</v>
      </c>
      <c r="AR32" s="114">
        <f t="array" ref="AR32">IFERROR(
(MEDIAN((IF(DATOS_[[Sexo]:[Sexo]]=$B32,IF(DATOS_[[AGRUP. VALOR. PTO.]:[AGRUP. VALOR. PTO.]]=$B30,IF(DATOS_[[Check Periodo Ref.]:[Check Periodo Ref.]]="Dentro",IF(DATOS_[[Check Equiparado]:[Check Equiparado]]="Sí",IF(DATOS!BK$5="Sí",(1/DATOS_[[% anualiz]:[% anualiz]]),1)*IF(DATOS!BK$4="Sí",1/DATOS_[[% normaliz]:[% normaliz]],1)*(DATOS_[C.Extra.03])))))))),
0)</f>
        <v>0</v>
      </c>
      <c r="AS32" s="114">
        <f t="array" ref="AS32">IFERROR(
(MEDIAN((IF(DATOS_[[Sexo]:[Sexo]]=$B32,IF(DATOS_[[AGRUP. VALOR. PTO.]:[AGRUP. VALOR. PTO.]]=$B30,IF(DATOS_[[Check Periodo Ref.]:[Check Periodo Ref.]]="Dentro",IF(DATOS_[[Check Equiparado]:[Check Equiparado]]="Sí",IF(DATOS!BL$5="Sí",(1/DATOS_[[% anualiz]:[% anualiz]]),1)*IF(DATOS!BL$4="Sí",1/DATOS_[[% normaliz]:[% normaliz]],1)*(DATOS_[C.Extra.04])))))))),
0)</f>
        <v>0</v>
      </c>
      <c r="AT32" s="114">
        <f t="array" ref="AT32">IFERROR(
(MEDIAN((IF(DATOS_[[Sexo]:[Sexo]]=$B32,IF(DATOS_[[AGRUP. VALOR. PTO.]:[AGRUP. VALOR. PTO.]]=$B30,IF(DATOS_[[Check Periodo Ref.]:[Check Periodo Ref.]]="Dentro",IF(DATOS_[[Check Equiparado]:[Check Equiparado]]="Sí",IF(DATOS!BM$5="Sí",(1/DATOS_[[% anualiz]:[% anualiz]]),1)*IF(DATOS!BM$4="Sí",1/DATOS_[[% normaliz]:[% normaliz]],1)*(DATOS_[C.Extra.05])))))))),
0)</f>
        <v>0</v>
      </c>
      <c r="AU32" s="115">
        <f t="array" ref="AU32">IFERROR(
MEDIAN(IF(DATOS_[Sexo]=$B32,IF(DATOS_[[AGRUP. VALOR. PTO.]:[AGRUP. VALOR. PTO.]]=$B30,IF(DATOS_[Check Equiparado]="Sí",IF(DATOS_[Check Periodo Ref.]="Dentro",DATOS_[Tot Extrasalarial Eq],FALSE))))),
0)</f>
        <v>0</v>
      </c>
      <c r="AV32" s="116">
        <f t="array" ref="AV32">IFERROR(
MEDIAN(IF(DATOS_[Sexo]=$B32,IF(DATOS_[[AGRUP. VALOR. PTO.]:[AGRUP. VALOR. PTO.]]=$B30,IF(DATOS_[Check Equiparado]="Sí",IF(DATOS_[Check Periodo Ref.]="Dentro",DATOS_[TOTAL Retrib Eq],FALSE))))),
0)</f>
        <v>0</v>
      </c>
    </row>
    <row r="33" spans="1:48" ht="17.25" thickBot="1" x14ac:dyDescent="0.35">
      <c r="A33" s="42" t="str">
        <f t="shared" ref="A33" si="27">+A34</f>
        <v>[ocultar]</v>
      </c>
      <c r="B33" s="90" t="s">
        <v>305</v>
      </c>
      <c r="C33" s="109"/>
      <c r="D33" s="41"/>
      <c r="E33" s="41"/>
      <c r="F33" s="41"/>
      <c r="G33" s="41"/>
      <c r="H33" s="41"/>
      <c r="I33" s="119" t="str">
        <f t="shared" ref="I33:AV33" si="28">IFERROR((I34-I35)/I34,"")</f>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3" t="str">
        <f t="shared" si="28"/>
        <v/>
      </c>
      <c r="W33" s="123" t="str">
        <f t="shared" si="28"/>
        <v/>
      </c>
      <c r="X33" s="123" t="str">
        <f t="shared" si="28"/>
        <v/>
      </c>
      <c r="Y33" s="123"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2" t="str">
        <f t="shared" si="28"/>
        <v/>
      </c>
      <c r="AK33" s="122" t="str">
        <f t="shared" si="28"/>
        <v/>
      </c>
      <c r="AL33" s="122" t="str">
        <f t="shared" si="28"/>
        <v/>
      </c>
      <c r="AM33" s="122" t="str">
        <f t="shared" si="28"/>
        <v/>
      </c>
      <c r="AN33" s="124" t="str">
        <f t="shared" si="28"/>
        <v/>
      </c>
      <c r="AO33" s="128" t="str">
        <f t="shared" si="28"/>
        <v/>
      </c>
      <c r="AP33" s="125" t="str">
        <f t="shared" si="28"/>
        <v/>
      </c>
      <c r="AQ33" s="125" t="str">
        <f t="shared" si="28"/>
        <v/>
      </c>
      <c r="AR33" s="125" t="str">
        <f t="shared" si="28"/>
        <v/>
      </c>
      <c r="AS33" s="125" t="str">
        <f t="shared" si="28"/>
        <v/>
      </c>
      <c r="AT33" s="125" t="str">
        <f t="shared" si="28"/>
        <v/>
      </c>
      <c r="AU33" s="126" t="str">
        <f t="shared" si="28"/>
        <v/>
      </c>
      <c r="AV33" s="127" t="str">
        <f t="shared" si="28"/>
        <v/>
      </c>
    </row>
    <row r="34" spans="1:48" x14ac:dyDescent="0.3">
      <c r="A34" s="42" t="str">
        <f t="shared" ref="A34" si="29">+IF(C34+C35=0,"[ocultar]","")</f>
        <v>[ocultar]</v>
      </c>
      <c r="B34" s="86" t="s">
        <v>162</v>
      </c>
      <c r="C34" s="33">
        <f t="array" ref="C34">SUM(IF($B34=DATOS_[Sexo],
IF($B33=DATOS_[AGRUP. VALOR. PTO.],
IF("Dentro"=DATOS_[Check Periodo Ref.],
1/(COUNTIFS(DATOS_[Sexo],$B34,DATOS_[AGRUP. VALOR. PTO.],$B33,DATOS_[Check Periodo Ref.],"Dentro",DATOS_[id],DATOS_[id]))))))</f>
        <v>0</v>
      </c>
      <c r="D34" s="35">
        <f>COUNTIFS(DATOS_[AGRUP. VALOR. PTO.],$B33,DATOS_[Sexo],$B34,DATOS_[Check Periodo Ref.],"Dentro")</f>
        <v>0</v>
      </c>
      <c r="E34" s="35">
        <f>COUNTIFS(DATOS_[AGRUP. VALOR. PTO.],$B33,DATOS_[Sexo],$B34,DATOS_[Check Periodo Ref.],"Dentro",DATOS_[Check Nº SC Norm],"Sí")</f>
        <v>0</v>
      </c>
      <c r="F34" s="35">
        <f>COUNTIFS(DATOS_[AGRUP. VALOR. PTO.],$B33,DATOS_[Sexo],$B34,DATOS_[Check Periodo Ref.],"Dentro",DATOS_[Check Nº SC Anualiz],"Sí")</f>
        <v>0</v>
      </c>
      <c r="G34" s="35">
        <f>COUNTIFS(DATOS_[AGRUP. VALOR. PTO.],$B33,DATOS_[Sexo],$B34,DATOS_[Check Periodo Ref.],"Dentro",DATOS_[Check Nº SC Norm y Anualiz],"Sí")</f>
        <v>0</v>
      </c>
      <c r="H34" s="35">
        <f>COUNTIFS(DATOS_[AGRUP. VALOR. PTO.],$B33,DATOS_[Sexo],$B34,DATOS_[Check Periodo Ref.],"Dentro",DATOS_[Check Equiparación],"Sí")</f>
        <v>0</v>
      </c>
      <c r="I34" s="110">
        <f t="array" ref="I34">IFERROR(
MEDIAN(IF(DATOS_[Sexo]=$B34,IF(DATOS_[[AGRUP. VALOR. PTO.]:[AGRUP. VALOR. PTO.]]=$B33,IF(DATOS_[Check Equiparado]="Sí",IF(DATOS_[Check Periodo Ref.]="Dentro",DATOS_[SALARIO BASE Eq],FALSE))))),
0)</f>
        <v>0</v>
      </c>
      <c r="J34" s="111">
        <f t="array" ref="J34">IFERROR(
(MEDIAN((IF(DATOS_[[Sexo]:[Sexo]]=$B34,IF(DATOS_[[AGRUP. VALOR. PTO.]:[AGRUP. VALOR. PTO.]]=$B33,IF(DATOS_[[Check Periodo Ref.]:[Check Periodo Ref.]]="Dentro",IF(DATOS_[[Check Equiparado]:[Check Equiparado]]="Sí",IF(DATOS!AE$5="Sí",(1/DATOS_[[% anualiz]:[% anualiz]]),1)*IF(DATOS!AE$4="Sí",1/DATOS_[[% normaliz]:[% normaliz]],1)*(DATOS_[Conc.Sal.01])))))))),
0)</f>
        <v>0</v>
      </c>
      <c r="K34" s="111">
        <f t="array" ref="K34">IFERROR(
(MEDIAN((IF(DATOS_[[Sexo]:[Sexo]]=$B34,IF(DATOS_[[AGRUP. VALOR. PTO.]:[AGRUP. VALOR. PTO.]]=$B33,IF(DATOS_[[Check Periodo Ref.]:[Check Periodo Ref.]]="Dentro",IF(DATOS_[[Check Equiparado]:[Check Equiparado]]="Sí",IF(DATOS!AF$5="Sí",(1/DATOS_[[% anualiz]:[% anualiz]]),1)*IF(DATOS!AF$4="Sí",1/DATOS_[[% normaliz]:[% normaliz]],1)*(DATOS_[Conc.Sal.02])))))))),
0)</f>
        <v>0</v>
      </c>
      <c r="L34" s="111">
        <f t="array" ref="L34">IFERROR(
(MEDIAN((IF(DATOS_[[Sexo]:[Sexo]]=$B34,IF(DATOS_[[AGRUP. VALOR. PTO.]:[AGRUP. VALOR. PTO.]]=$B33,IF(DATOS_[[Check Periodo Ref.]:[Check Periodo Ref.]]="Dentro",IF(DATOS_[[Check Equiparado]:[Check Equiparado]]="Sí",IF(DATOS!AG$5="Sí",(1/DATOS_[[% anualiz]:[% anualiz]]),1)*IF(DATOS!AG$4="Sí",1/DATOS_[[% normaliz]:[% normaliz]],1)*(DATOS_[Conc.Sal.03])))))))),
0)</f>
        <v>0</v>
      </c>
      <c r="M34" s="111">
        <f t="array" ref="M34">IFERROR(
(MEDIAN((IF(DATOS_[[Sexo]:[Sexo]]=$B34,IF(DATOS_[[AGRUP. VALOR. PTO.]:[AGRUP. VALOR. PTO.]]=$B33,IF(DATOS_[[Check Periodo Ref.]:[Check Periodo Ref.]]="Dentro",IF(DATOS_[[Check Equiparado]:[Check Equiparado]]="Sí",IF(DATOS!AH$5="Sí",(1/DATOS_[[% anualiz]:[% anualiz]]),1)*IF(DATOS!AH$4="Sí",1/DATOS_[[% normaliz]:[% normaliz]],1)*(DATOS_[Conc.Sal.04])))))))),
0)</f>
        <v>0</v>
      </c>
      <c r="N34" s="111">
        <f t="array" ref="N34">IFERROR(
(MEDIAN((IF(DATOS_[[Sexo]:[Sexo]]=$B34,IF(DATOS_[[AGRUP. VALOR. PTO.]:[AGRUP. VALOR. PTO.]]=$B33,IF(DATOS_[[Check Periodo Ref.]:[Check Periodo Ref.]]="Dentro",IF(DATOS_[[Check Equiparado]:[Check Equiparado]]="Sí",IF(DATOS!AI$5="Sí",(1/DATOS_[[% anualiz]:[% anualiz]]),1)*IF(DATOS!AI$4="Sí",1/DATOS_[[% normaliz]:[% normaliz]],1)*(DATOS_[Conc.Sal.05])))))))),
0)</f>
        <v>0</v>
      </c>
      <c r="O34" s="111">
        <f t="array" ref="O34">IFERROR(
(MEDIAN((IF(DATOS_[[Sexo]:[Sexo]]=$B34,IF(DATOS_[[AGRUP. VALOR. PTO.]:[AGRUP. VALOR. PTO.]]=$B33,IF(DATOS_[[Check Periodo Ref.]:[Check Periodo Ref.]]="Dentro",IF(DATOS_[[Check Equiparado]:[Check Equiparado]]="Sí",IF(DATOS!AJ$5="Sí",(1/DATOS_[[% anualiz]:[% anualiz]]),1)*IF(DATOS!AJ$4="Sí",1/DATOS_[[% normaliz]:[% normaliz]],1)*(DATOS_[Conc.Sal.06])))))))),
0)</f>
        <v>0</v>
      </c>
      <c r="P34" s="111">
        <f t="array" ref="P34">IFERROR(
(MEDIAN((IF(DATOS_[[Sexo]:[Sexo]]=$B34,IF(DATOS_[[AGRUP. VALOR. PTO.]:[AGRUP. VALOR. PTO.]]=$B33,IF(DATOS_[[Check Periodo Ref.]:[Check Periodo Ref.]]="Dentro",IF(DATOS_[[Check Equiparado]:[Check Equiparado]]="Sí",IF(DATOS!AK$5="Sí",(1/DATOS_[[% anualiz]:[% anualiz]]),1)*IF(DATOS!AK$4="Sí",1/DATOS_[[% normaliz]:[% normaliz]],1)*(DATOS_[Conc.Sal.07])))))))),
0)</f>
        <v>0</v>
      </c>
      <c r="Q34" s="111">
        <f t="array" ref="Q34">IFERROR(
(MEDIAN((IF(DATOS_[[Sexo]:[Sexo]]=$B34,IF(DATOS_[[AGRUP. VALOR. PTO.]:[AGRUP. VALOR. PTO.]]=$B33,IF(DATOS_[[Check Periodo Ref.]:[Check Periodo Ref.]]="Dentro",IF(DATOS_[[Check Equiparado]:[Check Equiparado]]="Sí",IF(DATOS!AL$5="Sí",(1/DATOS_[[% anualiz]:[% anualiz]]),1)*IF(DATOS!AL$4="Sí",1/DATOS_[[% normaliz]:[% normaliz]],1)*(DATOS_[Conc.Sal.08])))))))),
0)</f>
        <v>0</v>
      </c>
      <c r="R34" s="111">
        <f t="array" ref="R34">IFERROR(
(MEDIAN((IF(DATOS_[[Sexo]:[Sexo]]=$B34,IF(DATOS_[[AGRUP. VALOR. PTO.]:[AGRUP. VALOR. PTO.]]=$B33,IF(DATOS_[[Check Periodo Ref.]:[Check Periodo Ref.]]="Dentro",IF(DATOS_[[Check Equiparado]:[Check Equiparado]]="Sí",IF(DATOS!AM$5="Sí",(1/DATOS_[[% anualiz]:[% anualiz]]),1)*IF(DATOS!AM$4="Sí",1/DATOS_[[% normaliz]:[% normaliz]],1)*(DATOS_[Conc.Sal.09])))))))),
0)</f>
        <v>0</v>
      </c>
      <c r="S34" s="111">
        <f t="array" ref="S34">IFERROR(
(MEDIAN((IF(DATOS_[[Sexo]:[Sexo]]=$B34,IF(DATOS_[[AGRUP. VALOR. PTO.]:[AGRUP. VALOR. PTO.]]=$B33,IF(DATOS_[[Check Periodo Ref.]:[Check Periodo Ref.]]="Dentro",IF(DATOS_[[Check Equiparado]:[Check Equiparado]]="Sí",IF(DATOS!AN$5="Sí",(1/DATOS_[[% anualiz]:[% anualiz]]),1)*IF(DATOS!AN$4="Sí",1/DATOS_[[% normaliz]:[% normaliz]],1)*(DATOS_[Conc.Sal.10])))))))),
0)</f>
        <v>0</v>
      </c>
      <c r="T34" s="111">
        <f t="array" ref="T34">IFERROR(
(MEDIAN((IF(DATOS_[[Sexo]:[Sexo]]=$B34,IF(DATOS_[[AGRUP. VALOR. PTO.]:[AGRUP. VALOR. PTO.]]=$B33,IF(DATOS_[[Check Periodo Ref.]:[Check Periodo Ref.]]="Dentro",IF(DATOS_[[Check Equiparado]:[Check Equiparado]]="Sí",IF(DATOS!AO$5="Sí",(1/DATOS_[[% anualiz]:[% anualiz]]),1)*IF(DATOS!AO$4="Sí",1/DATOS_[[% normaliz]:[% normaliz]],1)*(DATOS_[Conc.Sal.11])))))))),
0)</f>
        <v>0</v>
      </c>
      <c r="U34" s="111">
        <f t="array" ref="U34">IFERROR(
(MEDIAN((IF(DATOS_[[Sexo]:[Sexo]]=$B34,IF(DATOS_[[AGRUP. VALOR. PTO.]:[AGRUP. VALOR. PTO.]]=$B33,IF(DATOS_[[Check Periodo Ref.]:[Check Periodo Ref.]]="Dentro",IF(DATOS_[[Check Equiparado]:[Check Equiparado]]="Sí",IF(DATOS!AP$5="Sí",(1/DATOS_[[% anualiz]:[% anualiz]]),1)*IF(DATOS!AP$4="Sí",1/DATOS_[[% normaliz]:[% normaliz]],1)*(DATOS_[Conc.Sal.12])))))))),
0)</f>
        <v>0</v>
      </c>
      <c r="V34" s="111">
        <f t="array" ref="V34">IFERROR(
(MEDIAN((IF(DATOS_[[Sexo]:[Sexo]]=$B34,IF(DATOS_[[AGRUP. VALOR. PTO.]:[AGRUP. VALOR. PTO.]]=$B33,IF(DATOS_[[Check Periodo Ref.]:[Check Periodo Ref.]]="Dentro",IF(DATOS_[[Check Equiparado]:[Check Equiparado]]="Sí",IF(DATOS!AQ$5="Sí",(1/DATOS_[[% anualiz]:[% anualiz]]),1)*IF(DATOS!AQ$4="Sí",1/DATOS_[[% normaliz]:[% normaliz]],1)*(DATOS_[Conc.Sal.13])))))))),
0)</f>
        <v>0</v>
      </c>
      <c r="W34" s="111">
        <f t="array" ref="W34">IFERROR(
(MEDIAN((IF(DATOS_[[Sexo]:[Sexo]]=$B34,IF(DATOS_[[AGRUP. VALOR. PTO.]:[AGRUP. VALOR. PTO.]]=$B33,IF(DATOS_[[Check Periodo Ref.]:[Check Periodo Ref.]]="Dentro",IF(DATOS_[[Check Equiparado]:[Check Equiparado]]="Sí",IF(DATOS!AR$5="Sí",(1/DATOS_[[% anualiz]:[% anualiz]]),1)*IF(DATOS!AR$4="Sí",1/DATOS_[[% normaliz]:[% normaliz]],1)*(DATOS_[Conc.Sal.14])))))))),
0)</f>
        <v>0</v>
      </c>
      <c r="X34" s="111">
        <f t="array" ref="X34">IFERROR(
(MEDIAN((IF(DATOS_[[Sexo]:[Sexo]]=$B34,IF(DATOS_[[AGRUP. VALOR. PTO.]:[AGRUP. VALOR. PTO.]]=$B33,IF(DATOS_[[Check Periodo Ref.]:[Check Periodo Ref.]]="Dentro",IF(DATOS_[[Check Equiparado]:[Check Equiparado]]="Sí",IF(DATOS!AS$5="Sí",(1/DATOS_[[% anualiz]:[% anualiz]]),1)*IF(DATOS!AS$4="Sí",1/DATOS_[[% normaliz]:[% normaliz]],1)*(DATOS_[Conc.Sal.15])))))))),
0)</f>
        <v>0</v>
      </c>
      <c r="Y34" s="111">
        <f t="array" ref="Y34">IFERROR(
(MEDIAN((IF(DATOS_[[Sexo]:[Sexo]]=$B34,IF(DATOS_[[AGRUP. VALOR. PTO.]:[AGRUP. VALOR. PTO.]]=$B33,IF(DATOS_[[Check Periodo Ref.]:[Check Periodo Ref.]]="Dentro",IF(DATOS_[[Check Equiparado]:[Check Equiparado]]="Sí",IF(DATOS!AT$5="Sí",(1/DATOS_[[% anualiz]:[% anualiz]]),1)*IF(DATOS!AT$4="Sí",1/DATOS_[[% normaliz]:[% normaliz]],1)*(DATOS_[Conc.Sal.16])))))))),
0)</f>
        <v>0</v>
      </c>
      <c r="Z34" s="111">
        <f t="array" ref="Z34">IFERROR(
(MEDIAN((IF(DATOS_[[Sexo]:[Sexo]]=$B34,IF(DATOS_[[AGRUP. VALOR. PTO.]:[AGRUP. VALOR. PTO.]]=$B33,IF(DATOS_[[Check Periodo Ref.]:[Check Periodo Ref.]]="Dentro",IF(DATOS_[[Check Equiparado]:[Check Equiparado]]="Sí",IF(DATOS!AU$5="Sí",(1/DATOS_[[% anualiz]:[% anualiz]]),1)*IF(DATOS!AU$4="Sí",1/DATOS_[[% normaliz]:[% normaliz]],1)*(DATOS_[Conc.Sal.17])))))))),
0)</f>
        <v>0</v>
      </c>
      <c r="AA34" s="111">
        <f t="array" ref="AA34">IFERROR(
(MEDIAN((IF(DATOS_[[Sexo]:[Sexo]]=$B34,IF(DATOS_[[AGRUP. VALOR. PTO.]:[AGRUP. VALOR. PTO.]]=$B33,IF(DATOS_[[Check Periodo Ref.]:[Check Periodo Ref.]]="Dentro",IF(DATOS_[[Check Equiparado]:[Check Equiparado]]="Sí",IF(DATOS!AV$5="Sí",(1/DATOS_[[% anualiz]:[% anualiz]]),1)*IF(DATOS!AV$4="Sí",1/DATOS_[[% normaliz]:[% normaliz]],1)*(DATOS_[Conc.Sal.18])))))))),
0)</f>
        <v>0</v>
      </c>
      <c r="AB34" s="111">
        <f t="array" ref="AB34">IFERROR(
(MEDIAN((IF(DATOS_[[Sexo]:[Sexo]]=$B34,IF(DATOS_[[AGRUP. VALOR. PTO.]:[AGRUP. VALOR. PTO.]]=$B33,IF(DATOS_[[Check Periodo Ref.]:[Check Periodo Ref.]]="Dentro",IF(DATOS_[[Check Equiparado]:[Check Equiparado]]="Sí",IF(DATOS!AW$5="Sí",(1/DATOS_[[% anualiz]:[% anualiz]]),1)*IF(DATOS!AW$4="Sí",1/DATOS_[[% normaliz]:[% normaliz]],1)*(DATOS_[Conc.Sal.19])))))))),
0)</f>
        <v>0</v>
      </c>
      <c r="AC34" s="111">
        <f t="array" ref="AC34">IFERROR(
(MEDIAN((IF(DATOS_[[Sexo]:[Sexo]]=$B34,IF(DATOS_[[AGRUP. VALOR. PTO.]:[AGRUP. VALOR. PTO.]]=$B33,IF(DATOS_[[Check Periodo Ref.]:[Check Periodo Ref.]]="Dentro",IF(DATOS_[[Check Equiparado]:[Check Equiparado]]="Sí",IF(DATOS!AX$5="Sí",(1/DATOS_[[% anualiz]:[% anualiz]]),1)*IF(DATOS!AX$4="Sí",1/DATOS_[[% normaliz]:[% normaliz]],1)*(DATOS_[Conc.Sal.20])))))))),
0)</f>
        <v>0</v>
      </c>
      <c r="AD34" s="111">
        <f t="array" ref="AD34">IFERROR(
(MEDIAN((IF(DATOS_[[Sexo]:[Sexo]]=$B34,IF(DATOS_[[AGRUP. VALOR. PTO.]:[AGRUP. VALOR. PTO.]]=$B33,IF(DATOS_[[Check Periodo Ref.]:[Check Periodo Ref.]]="Dentro",IF(DATOS_[[Check Equiparado]:[Check Equiparado]]="Sí",IF(DATOS!AY$5="Sí",(1/DATOS_[[% anualiz]:[% anualiz]]),1)*IF(DATOS!AY$4="Sí",1/DATOS_[[% normaliz]:[% normaliz]],1)*(DATOS_[Conc.Sal.21])))))))),
0)</f>
        <v>0</v>
      </c>
      <c r="AE34" s="111">
        <f t="array" ref="AE34">IFERROR(
(MEDIAN((IF(DATOS_[[Sexo]:[Sexo]]=$B34,IF(DATOS_[[AGRUP. VALOR. PTO.]:[AGRUP. VALOR. PTO.]]=$B33,IF(DATOS_[[Check Periodo Ref.]:[Check Periodo Ref.]]="Dentro",IF(DATOS_[[Check Equiparado]:[Check Equiparado]]="Sí",IF(DATOS!AZ$5="Sí",(1/DATOS_[[% anualiz]:[% anualiz]]),1)*IF(DATOS!AZ$4="Sí",1/DATOS_[[% normaliz]:[% normaliz]],1)*(DATOS_[Conc.Sal.22])))))))),
0)</f>
        <v>0</v>
      </c>
      <c r="AF34" s="111">
        <f t="array" ref="AF34">IFERROR(
(MEDIAN((IF(DATOS_[[Sexo]:[Sexo]]=$B34,IF(DATOS_[[AGRUP. VALOR. PTO.]:[AGRUP. VALOR. PTO.]]=$B33,IF(DATOS_[[Check Periodo Ref.]:[Check Periodo Ref.]]="Dentro",IF(DATOS_[[Check Equiparado]:[Check Equiparado]]="Sí",IF(DATOS!BA$5="Sí",(1/DATOS_[[% anualiz]:[% anualiz]]),1)*IF(DATOS!BA$4="Sí",1/DATOS_[[% normaliz]:[% normaliz]],1)*(DATOS_[Conc.Sal.23])))))))),
0)</f>
        <v>0</v>
      </c>
      <c r="AG34" s="111">
        <f t="array" ref="AG34">IFERROR(
(MEDIAN((IF(DATOS_[[Sexo]:[Sexo]]=$B34,IF(DATOS_[[AGRUP. VALOR. PTO.]:[AGRUP. VALOR. PTO.]]=$B33,IF(DATOS_[[Check Periodo Ref.]:[Check Periodo Ref.]]="Dentro",IF(DATOS_[[Check Equiparado]:[Check Equiparado]]="Sí",IF(DATOS!BB$5="Sí",(1/DATOS_[[% anualiz]:[% anualiz]]),1)*IF(DATOS!BB$4="Sí",1/DATOS_[[% normaliz]:[% normaliz]],1)*(DATOS_[Conc.Sal.24])))))))),
0)</f>
        <v>0</v>
      </c>
      <c r="AH34" s="111">
        <f t="array" ref="AH34">IFERROR(
(MEDIAN((IF(DATOS_[[Sexo]:[Sexo]]=$B34,IF(DATOS_[[AGRUP. VALOR. PTO.]:[AGRUP. VALOR. PTO.]]=$B33,IF(DATOS_[[Check Periodo Ref.]:[Check Periodo Ref.]]="Dentro",IF(DATOS_[[Check Equiparado]:[Check Equiparado]]="Sí",IF(DATOS!BC$5="Sí",(1/DATOS_[[% anualiz]:[% anualiz]]),1)*IF(DATOS!BC$4="Sí",1/DATOS_[[% normaliz]:[% normaliz]],1)*(DATOS_[Conc.Sal.25])))))))),
0)</f>
        <v>0</v>
      </c>
      <c r="AI34" s="111">
        <f t="array" ref="AI34">IFERROR(
(MEDIAN((IF(DATOS_[[Sexo]:[Sexo]]=$B34,IF(DATOS_[[AGRUP. VALOR. PTO.]:[AGRUP. VALOR. PTO.]]=$B33,IF(DATOS_[[Check Periodo Ref.]:[Check Periodo Ref.]]="Dentro",IF(DATOS_[[Check Equiparado]:[Check Equiparado]]="Sí",IF(DATOS!BD$5="Sí",(1/DATOS_[[% anualiz]:[% anualiz]]),1)*IF(DATOS!BD$4="Sí",1/DATOS_[[% normaliz]:[% normaliz]],1)*(DATOS_[Conc.Sal.26])))))))),
0)</f>
        <v>0</v>
      </c>
      <c r="AJ34" s="111">
        <f t="array" ref="AJ34">IFERROR(
(MEDIAN((IF(DATOS_[[Sexo]:[Sexo]]=$B34,IF(DATOS_[[AGRUP. VALOR. PTO.]:[AGRUP. VALOR. PTO.]]=$B33,IF(DATOS_[[Check Periodo Ref.]:[Check Periodo Ref.]]="Dentro",IF(DATOS_[[Check Equiparado]:[Check Equiparado]]="Sí",IF(DATOS!BE$5="Sí",(1/DATOS_[[% anualiz]:[% anualiz]]),1)*IF(DATOS!BE$4="Sí",1/DATOS_[[% normaliz]:[% normaliz]],1)*(DATOS_[Conc.Sal.27])))))))),
0)</f>
        <v>0</v>
      </c>
      <c r="AK34" s="111">
        <f t="array" ref="AK34">IFERROR(
(MEDIAN((IF(DATOS_[[Sexo]:[Sexo]]=$B34,IF(DATOS_[[AGRUP. VALOR. PTO.]:[AGRUP. VALOR. PTO.]]=$B33,IF(DATOS_[[Check Periodo Ref.]:[Check Periodo Ref.]]="Dentro",IF(DATOS_[[Check Equiparado]:[Check Equiparado]]="Sí",IF(DATOS!BF$5="Sí",(1/DATOS_[[% anualiz]:[% anualiz]]),1)*IF(DATOS!BF$4="Sí",1/DATOS_[[% normaliz]:[% normaliz]],1)*(DATOS_[Conc.Sal.28])))))))),
0)</f>
        <v>0</v>
      </c>
      <c r="AL34" s="111">
        <f t="array" ref="AL34">IFERROR(
(MEDIAN((IF(DATOS_[[Sexo]:[Sexo]]=$B34,IF(DATOS_[[AGRUP. VALOR. PTO.]:[AGRUP. VALOR. PTO.]]=$B33,IF(DATOS_[[Check Periodo Ref.]:[Check Periodo Ref.]]="Dentro",IF(DATOS_[[Check Equiparado]:[Check Equiparado]]="Sí",IF(DATOS!BG$5="Sí",(1/DATOS_[[% anualiz]:[% anualiz]]),1)*IF(DATOS!BG$4="Sí",1/DATOS_[[% normaliz]:[% normaliz]],1)*(DATOS_[Conc.Sal.29])))))))),
0)</f>
        <v>0</v>
      </c>
      <c r="AM34" s="111">
        <f t="array" ref="AM34">IFERROR(
(MEDIAN((IF(DATOS_[[Sexo]:[Sexo]]=$B34,IF(DATOS_[[AGRUP. VALOR. PTO.]:[AGRUP. VALOR. PTO.]]=$B33,IF(DATOS_[[Check Periodo Ref.]:[Check Periodo Ref.]]="Dentro",IF(DATOS_[[Check Equiparado]:[Check Equiparado]]="Sí",IF(DATOS!BH$5="Sí",(1/DATOS_[[% anualiz]:[% anualiz]]),1)*IF(DATOS!BH$4="Sí",1/DATOS_[[% normaliz]:[% normaliz]],1)*(DATOS_[Conc.Sal.30])))))))),
0)</f>
        <v>0</v>
      </c>
      <c r="AN34" s="112">
        <f t="array" ref="AN34">IFERROR(
MEDIAN(IF(DATOS_[Sexo]=$B34,IF(DATOS_[[AGRUP. VALOR. PTO.]:[AGRUP. VALOR. PTO.]]=$B33,IF(DATOS_[Check Equiparado]="Sí",IF(DATOS_[Check Periodo Ref.]="Dentro",DATOS_[Tot COMPL.SAL Eq],FALSE))))),
0)</f>
        <v>0</v>
      </c>
      <c r="AO34" s="113">
        <f t="array" ref="AO34">IFERROR(
MEDIAN(IF(DATOS_[Sexo]=$B34,IF(DATOS_[[AGRUP. VALOR. PTO.]:[AGRUP. VALOR. PTO.]]=$B33,IF(DATOS_[Check Equiparado]="Sí",IF(DATOS_[Check Periodo Ref.]="Dentro",DATOS_[TOTAL SALARIO Eq],FALSE))))),
0)</f>
        <v>0</v>
      </c>
      <c r="AP34" s="114">
        <f t="array" ref="AP34">IFERROR(
(MEDIAN((IF(DATOS_[[Sexo]:[Sexo]]=$B34,IF(DATOS_[[AGRUP. VALOR. PTO.]:[AGRUP. VALOR. PTO.]]=$B33,IF(DATOS_[[Check Periodo Ref.]:[Check Periodo Ref.]]="Dentro",IF(DATOS_[[Check Equiparado]:[Check Equiparado]]="Sí",IF(DATOS!BI$5="Sí",(1/DATOS_[[% anualiz]:[% anualiz]]),1)*IF(DATOS!BI$4="Sí",1/DATOS_[[% normaliz]:[% normaliz]],1)*(DATOS_[C.Extra.01])))))))),
0)</f>
        <v>0</v>
      </c>
      <c r="AQ34" s="114">
        <f t="array" ref="AQ34">IFERROR(
(MEDIAN((IF(DATOS_[[Sexo]:[Sexo]]=$B34,IF(DATOS_[[AGRUP. VALOR. PTO.]:[AGRUP. VALOR. PTO.]]=$B33,IF(DATOS_[[Check Periodo Ref.]:[Check Periodo Ref.]]="Dentro",IF(DATOS_[[Check Equiparado]:[Check Equiparado]]="Sí",IF(DATOS!BJ$5="Sí",(1/DATOS_[[% anualiz]:[% anualiz]]),1)*IF(DATOS!BJ$4="Sí",1/DATOS_[[% normaliz]:[% normaliz]],1)*(DATOS_[C.Extra.02])))))))),
0)</f>
        <v>0</v>
      </c>
      <c r="AR34" s="114">
        <f t="array" ref="AR34">IFERROR(
(MEDIAN((IF(DATOS_[[Sexo]:[Sexo]]=$B34,IF(DATOS_[[AGRUP. VALOR. PTO.]:[AGRUP. VALOR. PTO.]]=$B33,IF(DATOS_[[Check Periodo Ref.]:[Check Periodo Ref.]]="Dentro",IF(DATOS_[[Check Equiparado]:[Check Equiparado]]="Sí",IF(DATOS!BK$5="Sí",(1/DATOS_[[% anualiz]:[% anualiz]]),1)*IF(DATOS!BK$4="Sí",1/DATOS_[[% normaliz]:[% normaliz]],1)*(DATOS_[C.Extra.03])))))))),
0)</f>
        <v>0</v>
      </c>
      <c r="AS34" s="114">
        <f t="array" ref="AS34">IFERROR(
(MEDIAN((IF(DATOS_[[Sexo]:[Sexo]]=$B34,IF(DATOS_[[AGRUP. VALOR. PTO.]:[AGRUP. VALOR. PTO.]]=$B33,IF(DATOS_[[Check Periodo Ref.]:[Check Periodo Ref.]]="Dentro",IF(DATOS_[[Check Equiparado]:[Check Equiparado]]="Sí",IF(DATOS!BL$5="Sí",(1/DATOS_[[% anualiz]:[% anualiz]]),1)*IF(DATOS!BL$4="Sí",1/DATOS_[[% normaliz]:[% normaliz]],1)*(DATOS_[C.Extra.04])))))))),
0)</f>
        <v>0</v>
      </c>
      <c r="AT34" s="114">
        <f t="array" ref="AT34">IFERROR(
(MEDIAN((IF(DATOS_[[Sexo]:[Sexo]]=$B34,IF(DATOS_[[AGRUP. VALOR. PTO.]:[AGRUP. VALOR. PTO.]]=$B33,IF(DATOS_[[Check Periodo Ref.]:[Check Periodo Ref.]]="Dentro",IF(DATOS_[[Check Equiparado]:[Check Equiparado]]="Sí",IF(DATOS!BM$5="Sí",(1/DATOS_[[% anualiz]:[% anualiz]]),1)*IF(DATOS!BM$4="Sí",1/DATOS_[[% normaliz]:[% normaliz]],1)*(DATOS_[C.Extra.05])))))))),
0)</f>
        <v>0</v>
      </c>
      <c r="AU34" s="115">
        <f t="array" ref="AU34">IFERROR(
MEDIAN(IF(DATOS_[Sexo]=$B34,IF(DATOS_[[AGRUP. VALOR. PTO.]:[AGRUP. VALOR. PTO.]]=$B33,IF(DATOS_[Check Equiparado]="Sí",IF(DATOS_[Check Periodo Ref.]="Dentro",DATOS_[Tot Extrasalarial Eq],FALSE))))),
0)</f>
        <v>0</v>
      </c>
      <c r="AV34" s="116">
        <f t="array" ref="AV34">IFERROR(
MEDIAN(IF(DATOS_[Sexo]=$B34,IF(DATOS_[[AGRUP. VALOR. PTO.]:[AGRUP. VALOR. PTO.]]=$B33,IF(DATOS_[Check Equiparado]="Sí",IF(DATOS_[Check Periodo Ref.]="Dentro",DATOS_[TOTAL Retrib Eq],FALSE))))),
0)</f>
        <v>0</v>
      </c>
    </row>
    <row r="35" spans="1:48" x14ac:dyDescent="0.3">
      <c r="A35" s="42" t="str">
        <f t="shared" ref="A35" si="30">+A34</f>
        <v>[ocultar]</v>
      </c>
      <c r="B35" s="86" t="s">
        <v>163</v>
      </c>
      <c r="C35" s="33">
        <f t="array" ref="C35">SUM(IF($B35=DATOS_[Sexo],
IF($B33=DATOS_[AGRUP. VALOR. PTO.],
IF("Dentro"=DATOS_[Check Periodo Ref.],
1/(COUNTIFS(DATOS_[Sexo],$B35,DATOS_[AGRUP. VALOR. PTO.],$B33,DATOS_[Check Periodo Ref.],"Dentro",DATOS_[id],DATOS_[id]))))))</f>
        <v>0</v>
      </c>
      <c r="D35" s="35">
        <f>COUNTIFS(DATOS_[AGRUP. VALOR. PTO.],$B33,DATOS_[Sexo],$B35,DATOS_[Check Periodo Ref.],"Dentro")</f>
        <v>0</v>
      </c>
      <c r="E35" s="35">
        <f>COUNTIFS(DATOS_[AGRUP. VALOR. PTO.],$B33,DATOS_[Sexo],$B35,DATOS_[Check Periodo Ref.],"Dentro",DATOS_[Check Nº SC Norm],"Sí")</f>
        <v>0</v>
      </c>
      <c r="F35" s="35">
        <f>COUNTIFS(DATOS_[AGRUP. VALOR. PTO.],$B33,DATOS_[Sexo],$B35,DATOS_[Check Periodo Ref.],"Dentro",DATOS_[Check Nº SC Anualiz],"Sí")</f>
        <v>0</v>
      </c>
      <c r="G35" s="35">
        <f>COUNTIFS(DATOS_[AGRUP. VALOR. PTO.],$B33,DATOS_[Sexo],$B35,DATOS_[Check Periodo Ref.],"Dentro",DATOS_[Check Nº SC Norm y Anualiz],"Sí")</f>
        <v>0</v>
      </c>
      <c r="H35" s="35">
        <f>COUNTIFS(DATOS_[AGRUP. VALOR. PTO.],$B33,DATOS_[Sexo],$B35,DATOS_[Check Periodo Ref.],"Dentro",DATOS_[Check Equiparación],"Sí")</f>
        <v>0</v>
      </c>
      <c r="I35" s="110" cm="1">
        <f t="array" ref="I35">IFERROR(
MEDIAN(IF(DATOS_[Sexo]=$B35,IF(DATOS_[[AGRUP. VALOR. PTO.]:[AGRUP. VALOR. PTO.]]=$B33,IF(DATOS_[Check Equiparado]="Sí",IF(DATOS_[Check Periodo Ref.]="Dentro",DATOS_[SALARIO BASE Eq],FALSE))))),
0)</f>
        <v>0</v>
      </c>
      <c r="J35" s="111">
        <f t="array" ref="J35">IFERROR(
(MEDIAN((IF(DATOS_[[Sexo]:[Sexo]]=$B35,IF(DATOS_[[AGRUP. VALOR. PTO.]:[AGRUP. VALOR. PTO.]]=$B33,IF(DATOS_[[Check Periodo Ref.]:[Check Periodo Ref.]]="Dentro",IF(DATOS_[[Check Equiparado]:[Check Equiparado]]="Sí",IF(DATOS!AE$5="Sí",(1/DATOS_[[% anualiz]:[% anualiz]]),1)*IF(DATOS!AE$4="Sí",1/DATOS_[[% normaliz]:[% normaliz]],1)*(DATOS_[Conc.Sal.01])))))))),
0)</f>
        <v>0</v>
      </c>
      <c r="K35" s="111">
        <f t="array" ref="K35">IFERROR(
(MEDIAN((IF(DATOS_[[Sexo]:[Sexo]]=$B35,IF(DATOS_[[AGRUP. VALOR. PTO.]:[AGRUP. VALOR. PTO.]]=$B33,IF(DATOS_[[Check Periodo Ref.]:[Check Periodo Ref.]]="Dentro",IF(DATOS_[[Check Equiparado]:[Check Equiparado]]="Sí",IF(DATOS!AF$5="Sí",(1/DATOS_[[% anualiz]:[% anualiz]]),1)*IF(DATOS!AF$4="Sí",1/DATOS_[[% normaliz]:[% normaliz]],1)*(DATOS_[Conc.Sal.02])))))))),
0)</f>
        <v>0</v>
      </c>
      <c r="L35" s="111">
        <f t="array" ref="L35">IFERROR(
(MEDIAN((IF(DATOS_[[Sexo]:[Sexo]]=$B35,IF(DATOS_[[AGRUP. VALOR. PTO.]:[AGRUP. VALOR. PTO.]]=$B33,IF(DATOS_[[Check Periodo Ref.]:[Check Periodo Ref.]]="Dentro",IF(DATOS_[[Check Equiparado]:[Check Equiparado]]="Sí",IF(DATOS!AG$5="Sí",(1/DATOS_[[% anualiz]:[% anualiz]]),1)*IF(DATOS!AG$4="Sí",1/DATOS_[[% normaliz]:[% normaliz]],1)*(DATOS_[Conc.Sal.03])))))))),
0)</f>
        <v>0</v>
      </c>
      <c r="M35" s="111">
        <f t="array" ref="M35">IFERROR(
(MEDIAN((IF(DATOS_[[Sexo]:[Sexo]]=$B35,IF(DATOS_[[AGRUP. VALOR. PTO.]:[AGRUP. VALOR. PTO.]]=$B33,IF(DATOS_[[Check Periodo Ref.]:[Check Periodo Ref.]]="Dentro",IF(DATOS_[[Check Equiparado]:[Check Equiparado]]="Sí",IF(DATOS!AH$5="Sí",(1/DATOS_[[% anualiz]:[% anualiz]]),1)*IF(DATOS!AH$4="Sí",1/DATOS_[[% normaliz]:[% normaliz]],1)*(DATOS_[Conc.Sal.04])))))))),
0)</f>
        <v>0</v>
      </c>
      <c r="N35" s="111">
        <f t="array" ref="N35">IFERROR(
(MEDIAN((IF(DATOS_[[Sexo]:[Sexo]]=$B35,IF(DATOS_[[AGRUP. VALOR. PTO.]:[AGRUP. VALOR. PTO.]]=$B33,IF(DATOS_[[Check Periodo Ref.]:[Check Periodo Ref.]]="Dentro",IF(DATOS_[[Check Equiparado]:[Check Equiparado]]="Sí",IF(DATOS!AI$5="Sí",(1/DATOS_[[% anualiz]:[% anualiz]]),1)*IF(DATOS!AI$4="Sí",1/DATOS_[[% normaliz]:[% normaliz]],1)*(DATOS_[Conc.Sal.05])))))))),
0)</f>
        <v>0</v>
      </c>
      <c r="O35" s="111">
        <f t="array" ref="O35">IFERROR(
(MEDIAN((IF(DATOS_[[Sexo]:[Sexo]]=$B35,IF(DATOS_[[AGRUP. VALOR. PTO.]:[AGRUP. VALOR. PTO.]]=$B33,IF(DATOS_[[Check Periodo Ref.]:[Check Periodo Ref.]]="Dentro",IF(DATOS_[[Check Equiparado]:[Check Equiparado]]="Sí",IF(DATOS!AJ$5="Sí",(1/DATOS_[[% anualiz]:[% anualiz]]),1)*IF(DATOS!AJ$4="Sí",1/DATOS_[[% normaliz]:[% normaliz]],1)*(DATOS_[Conc.Sal.06])))))))),
0)</f>
        <v>0</v>
      </c>
      <c r="P35" s="111">
        <f t="array" ref="P35">IFERROR(
(MEDIAN((IF(DATOS_[[Sexo]:[Sexo]]=$B35,IF(DATOS_[[AGRUP. VALOR. PTO.]:[AGRUP. VALOR. PTO.]]=$B33,IF(DATOS_[[Check Periodo Ref.]:[Check Periodo Ref.]]="Dentro",IF(DATOS_[[Check Equiparado]:[Check Equiparado]]="Sí",IF(DATOS!AK$5="Sí",(1/DATOS_[[% anualiz]:[% anualiz]]),1)*IF(DATOS!AK$4="Sí",1/DATOS_[[% normaliz]:[% normaliz]],1)*(DATOS_[Conc.Sal.07])))))))),
0)</f>
        <v>0</v>
      </c>
      <c r="Q35" s="111">
        <f t="array" ref="Q35">IFERROR(
(MEDIAN((IF(DATOS_[[Sexo]:[Sexo]]=$B35,IF(DATOS_[[AGRUP. VALOR. PTO.]:[AGRUP. VALOR. PTO.]]=$B33,IF(DATOS_[[Check Periodo Ref.]:[Check Periodo Ref.]]="Dentro",IF(DATOS_[[Check Equiparado]:[Check Equiparado]]="Sí",IF(DATOS!AL$5="Sí",(1/DATOS_[[% anualiz]:[% anualiz]]),1)*IF(DATOS!AL$4="Sí",1/DATOS_[[% normaliz]:[% normaliz]],1)*(DATOS_[Conc.Sal.08])))))))),
0)</f>
        <v>0</v>
      </c>
      <c r="R35" s="111">
        <f t="array" ref="R35">IFERROR(
(MEDIAN((IF(DATOS_[[Sexo]:[Sexo]]=$B35,IF(DATOS_[[AGRUP. VALOR. PTO.]:[AGRUP. VALOR. PTO.]]=$B33,IF(DATOS_[[Check Periodo Ref.]:[Check Periodo Ref.]]="Dentro",IF(DATOS_[[Check Equiparado]:[Check Equiparado]]="Sí",IF(DATOS!AM$5="Sí",(1/DATOS_[[% anualiz]:[% anualiz]]),1)*IF(DATOS!AM$4="Sí",1/DATOS_[[% normaliz]:[% normaliz]],1)*(DATOS_[Conc.Sal.09])))))))),
0)</f>
        <v>0</v>
      </c>
      <c r="S35" s="111">
        <f t="array" ref="S35">IFERROR(
(MEDIAN((IF(DATOS_[[Sexo]:[Sexo]]=$B35,IF(DATOS_[[AGRUP. VALOR. PTO.]:[AGRUP. VALOR. PTO.]]=$B33,IF(DATOS_[[Check Periodo Ref.]:[Check Periodo Ref.]]="Dentro",IF(DATOS_[[Check Equiparado]:[Check Equiparado]]="Sí",IF(DATOS!AN$5="Sí",(1/DATOS_[[% anualiz]:[% anualiz]]),1)*IF(DATOS!AN$4="Sí",1/DATOS_[[% normaliz]:[% normaliz]],1)*(DATOS_[Conc.Sal.10])))))))),
0)</f>
        <v>0</v>
      </c>
      <c r="T35" s="111">
        <f t="array" ref="T35">IFERROR(
(MEDIAN((IF(DATOS_[[Sexo]:[Sexo]]=$B35,IF(DATOS_[[AGRUP. VALOR. PTO.]:[AGRUP. VALOR. PTO.]]=$B33,IF(DATOS_[[Check Periodo Ref.]:[Check Periodo Ref.]]="Dentro",IF(DATOS_[[Check Equiparado]:[Check Equiparado]]="Sí",IF(DATOS!AO$5="Sí",(1/DATOS_[[% anualiz]:[% anualiz]]),1)*IF(DATOS!AO$4="Sí",1/DATOS_[[% normaliz]:[% normaliz]],1)*(DATOS_[Conc.Sal.11])))))))),
0)</f>
        <v>0</v>
      </c>
      <c r="U35" s="111">
        <f t="array" ref="U35">IFERROR(
(MEDIAN((IF(DATOS_[[Sexo]:[Sexo]]=$B35,IF(DATOS_[[AGRUP. VALOR. PTO.]:[AGRUP. VALOR. PTO.]]=$B33,IF(DATOS_[[Check Periodo Ref.]:[Check Periodo Ref.]]="Dentro",IF(DATOS_[[Check Equiparado]:[Check Equiparado]]="Sí",IF(DATOS!AP$5="Sí",(1/DATOS_[[% anualiz]:[% anualiz]]),1)*IF(DATOS!AP$4="Sí",1/DATOS_[[% normaliz]:[% normaliz]],1)*(DATOS_[Conc.Sal.12])))))))),
0)</f>
        <v>0</v>
      </c>
      <c r="V35" s="111">
        <f t="array" ref="V35">IFERROR(
(MEDIAN((IF(DATOS_[[Sexo]:[Sexo]]=$B35,IF(DATOS_[[AGRUP. VALOR. PTO.]:[AGRUP. VALOR. PTO.]]=$B33,IF(DATOS_[[Check Periodo Ref.]:[Check Periodo Ref.]]="Dentro",IF(DATOS_[[Check Equiparado]:[Check Equiparado]]="Sí",IF(DATOS!AQ$5="Sí",(1/DATOS_[[% anualiz]:[% anualiz]]),1)*IF(DATOS!AQ$4="Sí",1/DATOS_[[% normaliz]:[% normaliz]],1)*(DATOS_[Conc.Sal.13])))))))),
0)</f>
        <v>0</v>
      </c>
      <c r="W35" s="111">
        <f t="array" ref="W35">IFERROR(
(MEDIAN((IF(DATOS_[[Sexo]:[Sexo]]=$B35,IF(DATOS_[[AGRUP. VALOR. PTO.]:[AGRUP. VALOR. PTO.]]=$B33,IF(DATOS_[[Check Periodo Ref.]:[Check Periodo Ref.]]="Dentro",IF(DATOS_[[Check Equiparado]:[Check Equiparado]]="Sí",IF(DATOS!AR$5="Sí",(1/DATOS_[[% anualiz]:[% anualiz]]),1)*IF(DATOS!AR$4="Sí",1/DATOS_[[% normaliz]:[% normaliz]],1)*(DATOS_[Conc.Sal.14])))))))),
0)</f>
        <v>0</v>
      </c>
      <c r="X35" s="111">
        <f t="array" ref="X35">IFERROR(
(MEDIAN((IF(DATOS_[[Sexo]:[Sexo]]=$B35,IF(DATOS_[[AGRUP. VALOR. PTO.]:[AGRUP. VALOR. PTO.]]=$B33,IF(DATOS_[[Check Periodo Ref.]:[Check Periodo Ref.]]="Dentro",IF(DATOS_[[Check Equiparado]:[Check Equiparado]]="Sí",IF(DATOS!AS$5="Sí",(1/DATOS_[[% anualiz]:[% anualiz]]),1)*IF(DATOS!AS$4="Sí",1/DATOS_[[% normaliz]:[% normaliz]],1)*(DATOS_[Conc.Sal.15])))))))),
0)</f>
        <v>0</v>
      </c>
      <c r="Y35" s="111">
        <f t="array" ref="Y35">IFERROR(
(MEDIAN((IF(DATOS_[[Sexo]:[Sexo]]=$B35,IF(DATOS_[[AGRUP. VALOR. PTO.]:[AGRUP. VALOR. PTO.]]=$B33,IF(DATOS_[[Check Periodo Ref.]:[Check Periodo Ref.]]="Dentro",IF(DATOS_[[Check Equiparado]:[Check Equiparado]]="Sí",IF(DATOS!AT$5="Sí",(1/DATOS_[[% anualiz]:[% anualiz]]),1)*IF(DATOS!AT$4="Sí",1/DATOS_[[% normaliz]:[% normaliz]],1)*(DATOS_[Conc.Sal.16])))))))),
0)</f>
        <v>0</v>
      </c>
      <c r="Z35" s="111">
        <f t="array" ref="Z35">IFERROR(
(MEDIAN((IF(DATOS_[[Sexo]:[Sexo]]=$B35,IF(DATOS_[[AGRUP. VALOR. PTO.]:[AGRUP. VALOR. PTO.]]=$B33,IF(DATOS_[[Check Periodo Ref.]:[Check Periodo Ref.]]="Dentro",IF(DATOS_[[Check Equiparado]:[Check Equiparado]]="Sí",IF(DATOS!AU$5="Sí",(1/DATOS_[[% anualiz]:[% anualiz]]),1)*IF(DATOS!AU$4="Sí",1/DATOS_[[% normaliz]:[% normaliz]],1)*(DATOS_[Conc.Sal.17])))))))),
0)</f>
        <v>0</v>
      </c>
      <c r="AA35" s="111">
        <f t="array" ref="AA35">IFERROR(
(MEDIAN((IF(DATOS_[[Sexo]:[Sexo]]=$B35,IF(DATOS_[[AGRUP. VALOR. PTO.]:[AGRUP. VALOR. PTO.]]=$B33,IF(DATOS_[[Check Periodo Ref.]:[Check Periodo Ref.]]="Dentro",IF(DATOS_[[Check Equiparado]:[Check Equiparado]]="Sí",IF(DATOS!AV$5="Sí",(1/DATOS_[[% anualiz]:[% anualiz]]),1)*IF(DATOS!AV$4="Sí",1/DATOS_[[% normaliz]:[% normaliz]],1)*(DATOS_[Conc.Sal.18])))))))),
0)</f>
        <v>0</v>
      </c>
      <c r="AB35" s="111">
        <f t="array" ref="AB35">IFERROR(
(MEDIAN((IF(DATOS_[[Sexo]:[Sexo]]=$B35,IF(DATOS_[[AGRUP. VALOR. PTO.]:[AGRUP. VALOR. PTO.]]=$B33,IF(DATOS_[[Check Periodo Ref.]:[Check Periodo Ref.]]="Dentro",IF(DATOS_[[Check Equiparado]:[Check Equiparado]]="Sí",IF(DATOS!AW$5="Sí",(1/DATOS_[[% anualiz]:[% anualiz]]),1)*IF(DATOS!AW$4="Sí",1/DATOS_[[% normaliz]:[% normaliz]],1)*(DATOS_[Conc.Sal.19])))))))),
0)</f>
        <v>0</v>
      </c>
      <c r="AC35" s="111">
        <f t="array" ref="AC35">IFERROR(
(MEDIAN((IF(DATOS_[[Sexo]:[Sexo]]=$B35,IF(DATOS_[[AGRUP. VALOR. PTO.]:[AGRUP. VALOR. PTO.]]=$B33,IF(DATOS_[[Check Periodo Ref.]:[Check Periodo Ref.]]="Dentro",IF(DATOS_[[Check Equiparado]:[Check Equiparado]]="Sí",IF(DATOS!AX$5="Sí",(1/DATOS_[[% anualiz]:[% anualiz]]),1)*IF(DATOS!AX$4="Sí",1/DATOS_[[% normaliz]:[% normaliz]],1)*(DATOS_[Conc.Sal.20])))))))),
0)</f>
        <v>0</v>
      </c>
      <c r="AD35" s="111">
        <f t="array" ref="AD35">IFERROR(
(MEDIAN((IF(DATOS_[[Sexo]:[Sexo]]=$B35,IF(DATOS_[[AGRUP. VALOR. PTO.]:[AGRUP. VALOR. PTO.]]=$B33,IF(DATOS_[[Check Periodo Ref.]:[Check Periodo Ref.]]="Dentro",IF(DATOS_[[Check Equiparado]:[Check Equiparado]]="Sí",IF(DATOS!AY$5="Sí",(1/DATOS_[[% anualiz]:[% anualiz]]),1)*IF(DATOS!AY$4="Sí",1/DATOS_[[% normaliz]:[% normaliz]],1)*(DATOS_[Conc.Sal.21])))))))),
0)</f>
        <v>0</v>
      </c>
      <c r="AE35" s="111">
        <f t="array" ref="AE35">IFERROR(
(MEDIAN((IF(DATOS_[[Sexo]:[Sexo]]=$B35,IF(DATOS_[[AGRUP. VALOR. PTO.]:[AGRUP. VALOR. PTO.]]=$B33,IF(DATOS_[[Check Periodo Ref.]:[Check Periodo Ref.]]="Dentro",IF(DATOS_[[Check Equiparado]:[Check Equiparado]]="Sí",IF(DATOS!AZ$5="Sí",(1/DATOS_[[% anualiz]:[% anualiz]]),1)*IF(DATOS!AZ$4="Sí",1/DATOS_[[% normaliz]:[% normaliz]],1)*(DATOS_[Conc.Sal.22])))))))),
0)</f>
        <v>0</v>
      </c>
      <c r="AF35" s="111">
        <f t="array" ref="AF35">IFERROR(
(MEDIAN((IF(DATOS_[[Sexo]:[Sexo]]=$B35,IF(DATOS_[[AGRUP. VALOR. PTO.]:[AGRUP. VALOR. PTO.]]=$B33,IF(DATOS_[[Check Periodo Ref.]:[Check Periodo Ref.]]="Dentro",IF(DATOS_[[Check Equiparado]:[Check Equiparado]]="Sí",IF(DATOS!BA$5="Sí",(1/DATOS_[[% anualiz]:[% anualiz]]),1)*IF(DATOS!BA$4="Sí",1/DATOS_[[% normaliz]:[% normaliz]],1)*(DATOS_[Conc.Sal.23])))))))),
0)</f>
        <v>0</v>
      </c>
      <c r="AG35" s="111">
        <f t="array" ref="AG35">IFERROR(
(MEDIAN((IF(DATOS_[[Sexo]:[Sexo]]=$B35,IF(DATOS_[[AGRUP. VALOR. PTO.]:[AGRUP. VALOR. PTO.]]=$B33,IF(DATOS_[[Check Periodo Ref.]:[Check Periodo Ref.]]="Dentro",IF(DATOS_[[Check Equiparado]:[Check Equiparado]]="Sí",IF(DATOS!BB$5="Sí",(1/DATOS_[[% anualiz]:[% anualiz]]),1)*IF(DATOS!BB$4="Sí",1/DATOS_[[% normaliz]:[% normaliz]],1)*(DATOS_[Conc.Sal.24])))))))),
0)</f>
        <v>0</v>
      </c>
      <c r="AH35" s="111">
        <f t="array" ref="AH35">IFERROR(
(MEDIAN((IF(DATOS_[[Sexo]:[Sexo]]=$B35,IF(DATOS_[[AGRUP. VALOR. PTO.]:[AGRUP. VALOR. PTO.]]=$B33,IF(DATOS_[[Check Periodo Ref.]:[Check Periodo Ref.]]="Dentro",IF(DATOS_[[Check Equiparado]:[Check Equiparado]]="Sí",IF(DATOS!BC$5="Sí",(1/DATOS_[[% anualiz]:[% anualiz]]),1)*IF(DATOS!BC$4="Sí",1/DATOS_[[% normaliz]:[% normaliz]],1)*(DATOS_[Conc.Sal.25])))))))),
0)</f>
        <v>0</v>
      </c>
      <c r="AI35" s="111">
        <f t="array" ref="AI35">IFERROR(
(MEDIAN((IF(DATOS_[[Sexo]:[Sexo]]=$B35,IF(DATOS_[[AGRUP. VALOR. PTO.]:[AGRUP. VALOR. PTO.]]=$B33,IF(DATOS_[[Check Periodo Ref.]:[Check Periodo Ref.]]="Dentro",IF(DATOS_[[Check Equiparado]:[Check Equiparado]]="Sí",IF(DATOS!BD$5="Sí",(1/DATOS_[[% anualiz]:[% anualiz]]),1)*IF(DATOS!BD$4="Sí",1/DATOS_[[% normaliz]:[% normaliz]],1)*(DATOS_[Conc.Sal.26])))))))),
0)</f>
        <v>0</v>
      </c>
      <c r="AJ35" s="111">
        <f t="array" ref="AJ35">IFERROR(
(MEDIAN((IF(DATOS_[[Sexo]:[Sexo]]=$B35,IF(DATOS_[[AGRUP. VALOR. PTO.]:[AGRUP. VALOR. PTO.]]=$B33,IF(DATOS_[[Check Periodo Ref.]:[Check Periodo Ref.]]="Dentro",IF(DATOS_[[Check Equiparado]:[Check Equiparado]]="Sí",IF(DATOS!BE$5="Sí",(1/DATOS_[[% anualiz]:[% anualiz]]),1)*IF(DATOS!BE$4="Sí",1/DATOS_[[% normaliz]:[% normaliz]],1)*(DATOS_[Conc.Sal.27])))))))),
0)</f>
        <v>0</v>
      </c>
      <c r="AK35" s="111">
        <f t="array" ref="AK35">IFERROR(
(MEDIAN((IF(DATOS_[[Sexo]:[Sexo]]=$B35,IF(DATOS_[[AGRUP. VALOR. PTO.]:[AGRUP. VALOR. PTO.]]=$B33,IF(DATOS_[[Check Periodo Ref.]:[Check Periodo Ref.]]="Dentro",IF(DATOS_[[Check Equiparado]:[Check Equiparado]]="Sí",IF(DATOS!BF$5="Sí",(1/DATOS_[[% anualiz]:[% anualiz]]),1)*IF(DATOS!BF$4="Sí",1/DATOS_[[% normaliz]:[% normaliz]],1)*(DATOS_[Conc.Sal.28])))))))),
0)</f>
        <v>0</v>
      </c>
      <c r="AL35" s="111">
        <f t="array" ref="AL35">IFERROR(
(MEDIAN((IF(DATOS_[[Sexo]:[Sexo]]=$B35,IF(DATOS_[[AGRUP. VALOR. PTO.]:[AGRUP. VALOR. PTO.]]=$B33,IF(DATOS_[[Check Periodo Ref.]:[Check Periodo Ref.]]="Dentro",IF(DATOS_[[Check Equiparado]:[Check Equiparado]]="Sí",IF(DATOS!BG$5="Sí",(1/DATOS_[[% anualiz]:[% anualiz]]),1)*IF(DATOS!BG$4="Sí",1/DATOS_[[% normaliz]:[% normaliz]],1)*(DATOS_[Conc.Sal.29])))))))),
0)</f>
        <v>0</v>
      </c>
      <c r="AM35" s="111">
        <f t="array" ref="AM35">IFERROR(
(MEDIAN((IF(DATOS_[[Sexo]:[Sexo]]=$B35,IF(DATOS_[[AGRUP. VALOR. PTO.]:[AGRUP. VALOR. PTO.]]=$B33,IF(DATOS_[[Check Periodo Ref.]:[Check Periodo Ref.]]="Dentro",IF(DATOS_[[Check Equiparado]:[Check Equiparado]]="Sí",IF(DATOS!BH$5="Sí",(1/DATOS_[[% anualiz]:[% anualiz]]),1)*IF(DATOS!BH$4="Sí",1/DATOS_[[% normaliz]:[% normaliz]],1)*(DATOS_[Conc.Sal.30])))))))),
0)</f>
        <v>0</v>
      </c>
      <c r="AN35" s="112">
        <f t="array" ref="AN35">IFERROR(
MEDIAN(IF(DATOS_[Sexo]=$B35,IF(DATOS_[[AGRUP. VALOR. PTO.]:[AGRUP. VALOR. PTO.]]=$B33,IF(DATOS_[Check Equiparado]="Sí",IF(DATOS_[Check Periodo Ref.]="Dentro",DATOS_[Tot COMPL.SAL Eq],FALSE))))),
0)</f>
        <v>0</v>
      </c>
      <c r="AO35" s="113">
        <f t="array" ref="AO35">IFERROR(
MEDIAN(IF(DATOS_[Sexo]=$B35,IF(DATOS_[[AGRUP. VALOR. PTO.]:[AGRUP. VALOR. PTO.]]=$B33,IF(DATOS_[Check Equiparado]="Sí",IF(DATOS_[Check Periodo Ref.]="Dentro",DATOS_[TOTAL SALARIO Eq],FALSE))))),
0)</f>
        <v>0</v>
      </c>
      <c r="AP35" s="114">
        <f t="array" ref="AP35">IFERROR(
(MEDIAN((IF(DATOS_[[Sexo]:[Sexo]]=$B35,IF(DATOS_[[AGRUP. VALOR. PTO.]:[AGRUP. VALOR. PTO.]]=$B33,IF(DATOS_[[Check Periodo Ref.]:[Check Periodo Ref.]]="Dentro",IF(DATOS_[[Check Equiparado]:[Check Equiparado]]="Sí",IF(DATOS!BI$5="Sí",(1/DATOS_[[% anualiz]:[% anualiz]]),1)*IF(DATOS!BI$4="Sí",1/DATOS_[[% normaliz]:[% normaliz]],1)*(DATOS_[C.Extra.01])))))))),
0)</f>
        <v>0</v>
      </c>
      <c r="AQ35" s="114">
        <f t="array" ref="AQ35">IFERROR(
(MEDIAN((IF(DATOS_[[Sexo]:[Sexo]]=$B35,IF(DATOS_[[AGRUP. VALOR. PTO.]:[AGRUP. VALOR. PTO.]]=$B33,IF(DATOS_[[Check Periodo Ref.]:[Check Periodo Ref.]]="Dentro",IF(DATOS_[[Check Equiparado]:[Check Equiparado]]="Sí",IF(DATOS!BJ$5="Sí",(1/DATOS_[[% anualiz]:[% anualiz]]),1)*IF(DATOS!BJ$4="Sí",1/DATOS_[[% normaliz]:[% normaliz]],1)*(DATOS_[C.Extra.02])))))))),
0)</f>
        <v>0</v>
      </c>
      <c r="AR35" s="114">
        <f t="array" ref="AR35">IFERROR(
(MEDIAN((IF(DATOS_[[Sexo]:[Sexo]]=$B35,IF(DATOS_[[AGRUP. VALOR. PTO.]:[AGRUP. VALOR. PTO.]]=$B33,IF(DATOS_[[Check Periodo Ref.]:[Check Periodo Ref.]]="Dentro",IF(DATOS_[[Check Equiparado]:[Check Equiparado]]="Sí",IF(DATOS!BK$5="Sí",(1/DATOS_[[% anualiz]:[% anualiz]]),1)*IF(DATOS!BK$4="Sí",1/DATOS_[[% normaliz]:[% normaliz]],1)*(DATOS_[C.Extra.03])))))))),
0)</f>
        <v>0</v>
      </c>
      <c r="AS35" s="114">
        <f t="array" ref="AS35">IFERROR(
(MEDIAN((IF(DATOS_[[Sexo]:[Sexo]]=$B35,IF(DATOS_[[AGRUP. VALOR. PTO.]:[AGRUP. VALOR. PTO.]]=$B33,IF(DATOS_[[Check Periodo Ref.]:[Check Periodo Ref.]]="Dentro",IF(DATOS_[[Check Equiparado]:[Check Equiparado]]="Sí",IF(DATOS!BL$5="Sí",(1/DATOS_[[% anualiz]:[% anualiz]]),1)*IF(DATOS!BL$4="Sí",1/DATOS_[[% normaliz]:[% normaliz]],1)*(DATOS_[C.Extra.04])))))))),
0)</f>
        <v>0</v>
      </c>
      <c r="AT35" s="114">
        <f t="array" ref="AT35">IFERROR(
(MEDIAN((IF(DATOS_[[Sexo]:[Sexo]]=$B35,IF(DATOS_[[AGRUP. VALOR. PTO.]:[AGRUP. VALOR. PTO.]]=$B33,IF(DATOS_[[Check Periodo Ref.]:[Check Periodo Ref.]]="Dentro",IF(DATOS_[[Check Equiparado]:[Check Equiparado]]="Sí",IF(DATOS!BM$5="Sí",(1/DATOS_[[% anualiz]:[% anualiz]]),1)*IF(DATOS!BM$4="Sí",1/DATOS_[[% normaliz]:[% normaliz]],1)*(DATOS_[C.Extra.05])))))))),
0)</f>
        <v>0</v>
      </c>
      <c r="AU35" s="115">
        <f t="array" ref="AU35">IFERROR(
MEDIAN(IF(DATOS_[Sexo]=$B35,IF(DATOS_[[AGRUP. VALOR. PTO.]:[AGRUP. VALOR. PTO.]]=$B33,IF(DATOS_[Check Equiparado]="Sí",IF(DATOS_[Check Periodo Ref.]="Dentro",DATOS_[Tot Extrasalarial Eq],FALSE))))),
0)</f>
        <v>0</v>
      </c>
      <c r="AV35" s="116">
        <f t="array" ref="AV35">IFERROR(
MEDIAN(IF(DATOS_[Sexo]=$B35,IF(DATOS_[[AGRUP. VALOR. PTO.]:[AGRUP. VALOR. PTO.]]=$B33,IF(DATOS_[Check Equiparado]="Sí",IF(DATOS_[Check Periodo Ref.]="Dentro",DATOS_[TOTAL Retrib Eq],FALSE))))),
0)</f>
        <v>0</v>
      </c>
    </row>
    <row r="36" spans="1:48" ht="17.25" thickBot="1" x14ac:dyDescent="0.35">
      <c r="A36" s="42" t="str">
        <f t="shared" ref="A36" si="31">+A37</f>
        <v>[ocultar]</v>
      </c>
      <c r="B36" s="90" t="s">
        <v>302</v>
      </c>
      <c r="C36" s="109"/>
      <c r="D36" s="41"/>
      <c r="E36" s="41"/>
      <c r="F36" s="41"/>
      <c r="G36" s="41"/>
      <c r="H36" s="41"/>
      <c r="I36" s="119" t="str">
        <f t="shared" ref="I36:AV36" si="32">IFERROR((I37-I38)/I37,"")</f>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3" t="str">
        <f t="shared" si="32"/>
        <v/>
      </c>
      <c r="W36" s="123" t="str">
        <f t="shared" si="32"/>
        <v/>
      </c>
      <c r="X36" s="123" t="str">
        <f t="shared" si="32"/>
        <v/>
      </c>
      <c r="Y36" s="123"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2" t="str">
        <f t="shared" si="32"/>
        <v/>
      </c>
      <c r="AK36" s="122" t="str">
        <f t="shared" si="32"/>
        <v/>
      </c>
      <c r="AL36" s="122" t="str">
        <f t="shared" si="32"/>
        <v/>
      </c>
      <c r="AM36" s="122" t="str">
        <f t="shared" si="32"/>
        <v/>
      </c>
      <c r="AN36" s="124" t="str">
        <f t="shared" si="32"/>
        <v/>
      </c>
      <c r="AO36" s="128" t="str">
        <f t="shared" si="32"/>
        <v/>
      </c>
      <c r="AP36" s="125" t="str">
        <f t="shared" si="32"/>
        <v/>
      </c>
      <c r="AQ36" s="125" t="str">
        <f t="shared" si="32"/>
        <v/>
      </c>
      <c r="AR36" s="125" t="str">
        <f t="shared" si="32"/>
        <v/>
      </c>
      <c r="AS36" s="125" t="str">
        <f t="shared" si="32"/>
        <v/>
      </c>
      <c r="AT36" s="125" t="str">
        <f t="shared" si="32"/>
        <v/>
      </c>
      <c r="AU36" s="126" t="str">
        <f t="shared" si="32"/>
        <v/>
      </c>
      <c r="AV36" s="127" t="str">
        <f t="shared" si="32"/>
        <v/>
      </c>
    </row>
    <row r="37" spans="1:48" x14ac:dyDescent="0.3">
      <c r="A37" s="42" t="str">
        <f t="shared" ref="A37" si="33">+IF(C37+C38=0,"[ocultar]","")</f>
        <v>[ocultar]</v>
      </c>
      <c r="B37" s="86" t="s">
        <v>162</v>
      </c>
      <c r="C37" s="33">
        <f t="array" ref="C37">SUM(IF($B37=DATOS_[Sexo],
IF($B36=DATOS_[AGRUP. VALOR. PTO.],
IF("Dentro"=DATOS_[Check Periodo Ref.],
1/(COUNTIFS(DATOS_[Sexo],$B37,DATOS_[AGRUP. VALOR. PTO.],$B36,DATOS_[Check Periodo Ref.],"Dentro",DATOS_[id],DATOS_[id]))))))</f>
        <v>0</v>
      </c>
      <c r="D37" s="35">
        <f>COUNTIFS(DATOS_[AGRUP. VALOR. PTO.],$B36,DATOS_[Sexo],$B37,DATOS_[Check Periodo Ref.],"Dentro")</f>
        <v>0</v>
      </c>
      <c r="E37" s="35">
        <f>COUNTIFS(DATOS_[AGRUP. VALOR. PTO.],$B36,DATOS_[Sexo],$B37,DATOS_[Check Periodo Ref.],"Dentro",DATOS_[Check Nº SC Norm],"Sí")</f>
        <v>0</v>
      </c>
      <c r="F37" s="35">
        <f>COUNTIFS(DATOS_[AGRUP. VALOR. PTO.],$B36,DATOS_[Sexo],$B37,DATOS_[Check Periodo Ref.],"Dentro",DATOS_[Check Nº SC Anualiz],"Sí")</f>
        <v>0</v>
      </c>
      <c r="G37" s="35">
        <f>COUNTIFS(DATOS_[AGRUP. VALOR. PTO.],$B36,DATOS_[Sexo],$B37,DATOS_[Check Periodo Ref.],"Dentro",DATOS_[Check Nº SC Norm y Anualiz],"Sí")</f>
        <v>0</v>
      </c>
      <c r="H37" s="35">
        <f>COUNTIFS(DATOS_[AGRUP. VALOR. PTO.],$B36,DATOS_[Sexo],$B37,DATOS_[Check Periodo Ref.],"Dentro",DATOS_[Check Equiparación],"Sí")</f>
        <v>0</v>
      </c>
      <c r="I37" s="110">
        <f t="array" ref="I37">IFERROR(
MEDIAN(IF(DATOS_[Sexo]=$B37,IF(DATOS_[[AGRUP. VALOR. PTO.]:[AGRUP. VALOR. PTO.]]=$B36,IF(DATOS_[Check Equiparado]="Sí",IF(DATOS_[Check Periodo Ref.]="Dentro",DATOS_[SALARIO BASE Eq],FALSE))))),
0)</f>
        <v>0</v>
      </c>
      <c r="J37" s="111">
        <f t="array" ref="J37">IFERROR(
(MEDIAN((IF(DATOS_[[Sexo]:[Sexo]]=$B37,IF(DATOS_[[AGRUP. VALOR. PTO.]:[AGRUP. VALOR. PTO.]]=$B36,IF(DATOS_[[Check Periodo Ref.]:[Check Periodo Ref.]]="Dentro",IF(DATOS_[[Check Equiparado]:[Check Equiparado]]="Sí",IF(DATOS!AE$5="Sí",(1/DATOS_[[% anualiz]:[% anualiz]]),1)*IF(DATOS!AE$4="Sí",1/DATOS_[[% normaliz]:[% normaliz]],1)*(DATOS_[Conc.Sal.01])))))))),
0)</f>
        <v>0</v>
      </c>
      <c r="K37" s="111">
        <f t="array" ref="K37">IFERROR(
(MEDIAN((IF(DATOS_[[Sexo]:[Sexo]]=$B37,IF(DATOS_[[AGRUP. VALOR. PTO.]:[AGRUP. VALOR. PTO.]]=$B36,IF(DATOS_[[Check Periodo Ref.]:[Check Periodo Ref.]]="Dentro",IF(DATOS_[[Check Equiparado]:[Check Equiparado]]="Sí",IF(DATOS!AF$5="Sí",(1/DATOS_[[% anualiz]:[% anualiz]]),1)*IF(DATOS!AF$4="Sí",1/DATOS_[[% normaliz]:[% normaliz]],1)*(DATOS_[Conc.Sal.02])))))))),
0)</f>
        <v>0</v>
      </c>
      <c r="L37" s="111">
        <f t="array" ref="L37">IFERROR(
(MEDIAN((IF(DATOS_[[Sexo]:[Sexo]]=$B37,IF(DATOS_[[AGRUP. VALOR. PTO.]:[AGRUP. VALOR. PTO.]]=$B36,IF(DATOS_[[Check Periodo Ref.]:[Check Periodo Ref.]]="Dentro",IF(DATOS_[[Check Equiparado]:[Check Equiparado]]="Sí",IF(DATOS!AG$5="Sí",(1/DATOS_[[% anualiz]:[% anualiz]]),1)*IF(DATOS!AG$4="Sí",1/DATOS_[[% normaliz]:[% normaliz]],1)*(DATOS_[Conc.Sal.03])))))))),
0)</f>
        <v>0</v>
      </c>
      <c r="M37" s="111">
        <f t="array" ref="M37">IFERROR(
(MEDIAN((IF(DATOS_[[Sexo]:[Sexo]]=$B37,IF(DATOS_[[AGRUP. VALOR. PTO.]:[AGRUP. VALOR. PTO.]]=$B36,IF(DATOS_[[Check Periodo Ref.]:[Check Periodo Ref.]]="Dentro",IF(DATOS_[[Check Equiparado]:[Check Equiparado]]="Sí",IF(DATOS!AH$5="Sí",(1/DATOS_[[% anualiz]:[% anualiz]]),1)*IF(DATOS!AH$4="Sí",1/DATOS_[[% normaliz]:[% normaliz]],1)*(DATOS_[Conc.Sal.04])))))))),
0)</f>
        <v>0</v>
      </c>
      <c r="N37" s="111">
        <f t="array" ref="N37">IFERROR(
(MEDIAN((IF(DATOS_[[Sexo]:[Sexo]]=$B37,IF(DATOS_[[AGRUP. VALOR. PTO.]:[AGRUP. VALOR. PTO.]]=$B36,IF(DATOS_[[Check Periodo Ref.]:[Check Periodo Ref.]]="Dentro",IF(DATOS_[[Check Equiparado]:[Check Equiparado]]="Sí",IF(DATOS!AI$5="Sí",(1/DATOS_[[% anualiz]:[% anualiz]]),1)*IF(DATOS!AI$4="Sí",1/DATOS_[[% normaliz]:[% normaliz]],1)*(DATOS_[Conc.Sal.05])))))))),
0)</f>
        <v>0</v>
      </c>
      <c r="O37" s="111">
        <f t="array" ref="O37">IFERROR(
(MEDIAN((IF(DATOS_[[Sexo]:[Sexo]]=$B37,IF(DATOS_[[AGRUP. VALOR. PTO.]:[AGRUP. VALOR. PTO.]]=$B36,IF(DATOS_[[Check Periodo Ref.]:[Check Periodo Ref.]]="Dentro",IF(DATOS_[[Check Equiparado]:[Check Equiparado]]="Sí",IF(DATOS!AJ$5="Sí",(1/DATOS_[[% anualiz]:[% anualiz]]),1)*IF(DATOS!AJ$4="Sí",1/DATOS_[[% normaliz]:[% normaliz]],1)*(DATOS_[Conc.Sal.06])))))))),
0)</f>
        <v>0</v>
      </c>
      <c r="P37" s="111">
        <f t="array" ref="P37">IFERROR(
(MEDIAN((IF(DATOS_[[Sexo]:[Sexo]]=$B37,IF(DATOS_[[AGRUP. VALOR. PTO.]:[AGRUP. VALOR. PTO.]]=$B36,IF(DATOS_[[Check Periodo Ref.]:[Check Periodo Ref.]]="Dentro",IF(DATOS_[[Check Equiparado]:[Check Equiparado]]="Sí",IF(DATOS!AK$5="Sí",(1/DATOS_[[% anualiz]:[% anualiz]]),1)*IF(DATOS!AK$4="Sí",1/DATOS_[[% normaliz]:[% normaliz]],1)*(DATOS_[Conc.Sal.07])))))))),
0)</f>
        <v>0</v>
      </c>
      <c r="Q37" s="111">
        <f t="array" ref="Q37">IFERROR(
(MEDIAN((IF(DATOS_[[Sexo]:[Sexo]]=$B37,IF(DATOS_[[AGRUP. VALOR. PTO.]:[AGRUP. VALOR. PTO.]]=$B36,IF(DATOS_[[Check Periodo Ref.]:[Check Periodo Ref.]]="Dentro",IF(DATOS_[[Check Equiparado]:[Check Equiparado]]="Sí",IF(DATOS!AL$5="Sí",(1/DATOS_[[% anualiz]:[% anualiz]]),1)*IF(DATOS!AL$4="Sí",1/DATOS_[[% normaliz]:[% normaliz]],1)*(DATOS_[Conc.Sal.08])))))))),
0)</f>
        <v>0</v>
      </c>
      <c r="R37" s="111">
        <f t="array" ref="R37">IFERROR(
(MEDIAN((IF(DATOS_[[Sexo]:[Sexo]]=$B37,IF(DATOS_[[AGRUP. VALOR. PTO.]:[AGRUP. VALOR. PTO.]]=$B36,IF(DATOS_[[Check Periodo Ref.]:[Check Periodo Ref.]]="Dentro",IF(DATOS_[[Check Equiparado]:[Check Equiparado]]="Sí",IF(DATOS!AM$5="Sí",(1/DATOS_[[% anualiz]:[% anualiz]]),1)*IF(DATOS!AM$4="Sí",1/DATOS_[[% normaliz]:[% normaliz]],1)*(DATOS_[Conc.Sal.09])))))))),
0)</f>
        <v>0</v>
      </c>
      <c r="S37" s="111">
        <f t="array" ref="S37">IFERROR(
(MEDIAN((IF(DATOS_[[Sexo]:[Sexo]]=$B37,IF(DATOS_[[AGRUP. VALOR. PTO.]:[AGRUP. VALOR. PTO.]]=$B36,IF(DATOS_[[Check Periodo Ref.]:[Check Periodo Ref.]]="Dentro",IF(DATOS_[[Check Equiparado]:[Check Equiparado]]="Sí",IF(DATOS!AN$5="Sí",(1/DATOS_[[% anualiz]:[% anualiz]]),1)*IF(DATOS!AN$4="Sí",1/DATOS_[[% normaliz]:[% normaliz]],1)*(DATOS_[Conc.Sal.10])))))))),
0)</f>
        <v>0</v>
      </c>
      <c r="T37" s="111">
        <f t="array" ref="T37">IFERROR(
(MEDIAN((IF(DATOS_[[Sexo]:[Sexo]]=$B37,IF(DATOS_[[AGRUP. VALOR. PTO.]:[AGRUP. VALOR. PTO.]]=$B36,IF(DATOS_[[Check Periodo Ref.]:[Check Periodo Ref.]]="Dentro",IF(DATOS_[[Check Equiparado]:[Check Equiparado]]="Sí",IF(DATOS!AO$5="Sí",(1/DATOS_[[% anualiz]:[% anualiz]]),1)*IF(DATOS!AO$4="Sí",1/DATOS_[[% normaliz]:[% normaliz]],1)*(DATOS_[Conc.Sal.11])))))))),
0)</f>
        <v>0</v>
      </c>
      <c r="U37" s="111">
        <f t="array" ref="U37">IFERROR(
(MEDIAN((IF(DATOS_[[Sexo]:[Sexo]]=$B37,IF(DATOS_[[AGRUP. VALOR. PTO.]:[AGRUP. VALOR. PTO.]]=$B36,IF(DATOS_[[Check Periodo Ref.]:[Check Periodo Ref.]]="Dentro",IF(DATOS_[[Check Equiparado]:[Check Equiparado]]="Sí",IF(DATOS!AP$5="Sí",(1/DATOS_[[% anualiz]:[% anualiz]]),1)*IF(DATOS!AP$4="Sí",1/DATOS_[[% normaliz]:[% normaliz]],1)*(DATOS_[Conc.Sal.12])))))))),
0)</f>
        <v>0</v>
      </c>
      <c r="V37" s="111">
        <f t="array" ref="V37">IFERROR(
(MEDIAN((IF(DATOS_[[Sexo]:[Sexo]]=$B37,IF(DATOS_[[AGRUP. VALOR. PTO.]:[AGRUP. VALOR. PTO.]]=$B36,IF(DATOS_[[Check Periodo Ref.]:[Check Periodo Ref.]]="Dentro",IF(DATOS_[[Check Equiparado]:[Check Equiparado]]="Sí",IF(DATOS!AQ$5="Sí",(1/DATOS_[[% anualiz]:[% anualiz]]),1)*IF(DATOS!AQ$4="Sí",1/DATOS_[[% normaliz]:[% normaliz]],1)*(DATOS_[Conc.Sal.13])))))))),
0)</f>
        <v>0</v>
      </c>
      <c r="W37" s="111">
        <f t="array" ref="W37">IFERROR(
(MEDIAN((IF(DATOS_[[Sexo]:[Sexo]]=$B37,IF(DATOS_[[AGRUP. VALOR. PTO.]:[AGRUP. VALOR. PTO.]]=$B36,IF(DATOS_[[Check Periodo Ref.]:[Check Periodo Ref.]]="Dentro",IF(DATOS_[[Check Equiparado]:[Check Equiparado]]="Sí",IF(DATOS!AR$5="Sí",(1/DATOS_[[% anualiz]:[% anualiz]]),1)*IF(DATOS!AR$4="Sí",1/DATOS_[[% normaliz]:[% normaliz]],1)*(DATOS_[Conc.Sal.14])))))))),
0)</f>
        <v>0</v>
      </c>
      <c r="X37" s="111">
        <f t="array" ref="X37">IFERROR(
(MEDIAN((IF(DATOS_[[Sexo]:[Sexo]]=$B37,IF(DATOS_[[AGRUP. VALOR. PTO.]:[AGRUP. VALOR. PTO.]]=$B36,IF(DATOS_[[Check Periodo Ref.]:[Check Periodo Ref.]]="Dentro",IF(DATOS_[[Check Equiparado]:[Check Equiparado]]="Sí",IF(DATOS!AS$5="Sí",(1/DATOS_[[% anualiz]:[% anualiz]]),1)*IF(DATOS!AS$4="Sí",1/DATOS_[[% normaliz]:[% normaliz]],1)*(DATOS_[Conc.Sal.15])))))))),
0)</f>
        <v>0</v>
      </c>
      <c r="Y37" s="111">
        <f t="array" ref="Y37">IFERROR(
(MEDIAN((IF(DATOS_[[Sexo]:[Sexo]]=$B37,IF(DATOS_[[AGRUP. VALOR. PTO.]:[AGRUP. VALOR. PTO.]]=$B36,IF(DATOS_[[Check Periodo Ref.]:[Check Periodo Ref.]]="Dentro",IF(DATOS_[[Check Equiparado]:[Check Equiparado]]="Sí",IF(DATOS!AT$5="Sí",(1/DATOS_[[% anualiz]:[% anualiz]]),1)*IF(DATOS!AT$4="Sí",1/DATOS_[[% normaliz]:[% normaliz]],1)*(DATOS_[Conc.Sal.16])))))))),
0)</f>
        <v>0</v>
      </c>
      <c r="Z37" s="111">
        <f t="array" ref="Z37">IFERROR(
(MEDIAN((IF(DATOS_[[Sexo]:[Sexo]]=$B37,IF(DATOS_[[AGRUP. VALOR. PTO.]:[AGRUP. VALOR. PTO.]]=$B36,IF(DATOS_[[Check Periodo Ref.]:[Check Periodo Ref.]]="Dentro",IF(DATOS_[[Check Equiparado]:[Check Equiparado]]="Sí",IF(DATOS!AU$5="Sí",(1/DATOS_[[% anualiz]:[% anualiz]]),1)*IF(DATOS!AU$4="Sí",1/DATOS_[[% normaliz]:[% normaliz]],1)*(DATOS_[Conc.Sal.17])))))))),
0)</f>
        <v>0</v>
      </c>
      <c r="AA37" s="111">
        <f t="array" ref="AA37">IFERROR(
(MEDIAN((IF(DATOS_[[Sexo]:[Sexo]]=$B37,IF(DATOS_[[AGRUP. VALOR. PTO.]:[AGRUP. VALOR. PTO.]]=$B36,IF(DATOS_[[Check Periodo Ref.]:[Check Periodo Ref.]]="Dentro",IF(DATOS_[[Check Equiparado]:[Check Equiparado]]="Sí",IF(DATOS!AV$5="Sí",(1/DATOS_[[% anualiz]:[% anualiz]]),1)*IF(DATOS!AV$4="Sí",1/DATOS_[[% normaliz]:[% normaliz]],1)*(DATOS_[Conc.Sal.18])))))))),
0)</f>
        <v>0</v>
      </c>
      <c r="AB37" s="111">
        <f t="array" ref="AB37">IFERROR(
(MEDIAN((IF(DATOS_[[Sexo]:[Sexo]]=$B37,IF(DATOS_[[AGRUP. VALOR. PTO.]:[AGRUP. VALOR. PTO.]]=$B36,IF(DATOS_[[Check Periodo Ref.]:[Check Periodo Ref.]]="Dentro",IF(DATOS_[[Check Equiparado]:[Check Equiparado]]="Sí",IF(DATOS!AW$5="Sí",(1/DATOS_[[% anualiz]:[% anualiz]]),1)*IF(DATOS!AW$4="Sí",1/DATOS_[[% normaliz]:[% normaliz]],1)*(DATOS_[Conc.Sal.19])))))))),
0)</f>
        <v>0</v>
      </c>
      <c r="AC37" s="111">
        <f t="array" ref="AC37">IFERROR(
(MEDIAN((IF(DATOS_[[Sexo]:[Sexo]]=$B37,IF(DATOS_[[AGRUP. VALOR. PTO.]:[AGRUP. VALOR. PTO.]]=$B36,IF(DATOS_[[Check Periodo Ref.]:[Check Periodo Ref.]]="Dentro",IF(DATOS_[[Check Equiparado]:[Check Equiparado]]="Sí",IF(DATOS!AX$5="Sí",(1/DATOS_[[% anualiz]:[% anualiz]]),1)*IF(DATOS!AX$4="Sí",1/DATOS_[[% normaliz]:[% normaliz]],1)*(DATOS_[Conc.Sal.20])))))))),
0)</f>
        <v>0</v>
      </c>
      <c r="AD37" s="111">
        <f t="array" ref="AD37">IFERROR(
(MEDIAN((IF(DATOS_[[Sexo]:[Sexo]]=$B37,IF(DATOS_[[AGRUP. VALOR. PTO.]:[AGRUP. VALOR. PTO.]]=$B36,IF(DATOS_[[Check Periodo Ref.]:[Check Periodo Ref.]]="Dentro",IF(DATOS_[[Check Equiparado]:[Check Equiparado]]="Sí",IF(DATOS!AY$5="Sí",(1/DATOS_[[% anualiz]:[% anualiz]]),1)*IF(DATOS!AY$4="Sí",1/DATOS_[[% normaliz]:[% normaliz]],1)*(DATOS_[Conc.Sal.21])))))))),
0)</f>
        <v>0</v>
      </c>
      <c r="AE37" s="111">
        <f t="array" ref="AE37">IFERROR(
(MEDIAN((IF(DATOS_[[Sexo]:[Sexo]]=$B37,IF(DATOS_[[AGRUP. VALOR. PTO.]:[AGRUP. VALOR. PTO.]]=$B36,IF(DATOS_[[Check Periodo Ref.]:[Check Periodo Ref.]]="Dentro",IF(DATOS_[[Check Equiparado]:[Check Equiparado]]="Sí",IF(DATOS!AZ$5="Sí",(1/DATOS_[[% anualiz]:[% anualiz]]),1)*IF(DATOS!AZ$4="Sí",1/DATOS_[[% normaliz]:[% normaliz]],1)*(DATOS_[Conc.Sal.22])))))))),
0)</f>
        <v>0</v>
      </c>
      <c r="AF37" s="111">
        <f t="array" ref="AF37">IFERROR(
(MEDIAN((IF(DATOS_[[Sexo]:[Sexo]]=$B37,IF(DATOS_[[AGRUP. VALOR. PTO.]:[AGRUP. VALOR. PTO.]]=$B36,IF(DATOS_[[Check Periodo Ref.]:[Check Periodo Ref.]]="Dentro",IF(DATOS_[[Check Equiparado]:[Check Equiparado]]="Sí",IF(DATOS!BA$5="Sí",(1/DATOS_[[% anualiz]:[% anualiz]]),1)*IF(DATOS!BA$4="Sí",1/DATOS_[[% normaliz]:[% normaliz]],1)*(DATOS_[Conc.Sal.23])))))))),
0)</f>
        <v>0</v>
      </c>
      <c r="AG37" s="111">
        <f t="array" ref="AG37">IFERROR(
(MEDIAN((IF(DATOS_[[Sexo]:[Sexo]]=$B37,IF(DATOS_[[AGRUP. VALOR. PTO.]:[AGRUP. VALOR. PTO.]]=$B36,IF(DATOS_[[Check Periodo Ref.]:[Check Periodo Ref.]]="Dentro",IF(DATOS_[[Check Equiparado]:[Check Equiparado]]="Sí",IF(DATOS!BB$5="Sí",(1/DATOS_[[% anualiz]:[% anualiz]]),1)*IF(DATOS!BB$4="Sí",1/DATOS_[[% normaliz]:[% normaliz]],1)*(DATOS_[Conc.Sal.24])))))))),
0)</f>
        <v>0</v>
      </c>
      <c r="AH37" s="111">
        <f t="array" ref="AH37">IFERROR(
(MEDIAN((IF(DATOS_[[Sexo]:[Sexo]]=$B37,IF(DATOS_[[AGRUP. VALOR. PTO.]:[AGRUP. VALOR. PTO.]]=$B36,IF(DATOS_[[Check Periodo Ref.]:[Check Periodo Ref.]]="Dentro",IF(DATOS_[[Check Equiparado]:[Check Equiparado]]="Sí",IF(DATOS!BC$5="Sí",(1/DATOS_[[% anualiz]:[% anualiz]]),1)*IF(DATOS!BC$4="Sí",1/DATOS_[[% normaliz]:[% normaliz]],1)*(DATOS_[Conc.Sal.25])))))))),
0)</f>
        <v>0</v>
      </c>
      <c r="AI37" s="111">
        <f t="array" ref="AI37">IFERROR(
(MEDIAN((IF(DATOS_[[Sexo]:[Sexo]]=$B37,IF(DATOS_[[AGRUP. VALOR. PTO.]:[AGRUP. VALOR. PTO.]]=$B36,IF(DATOS_[[Check Periodo Ref.]:[Check Periodo Ref.]]="Dentro",IF(DATOS_[[Check Equiparado]:[Check Equiparado]]="Sí",IF(DATOS!BD$5="Sí",(1/DATOS_[[% anualiz]:[% anualiz]]),1)*IF(DATOS!BD$4="Sí",1/DATOS_[[% normaliz]:[% normaliz]],1)*(DATOS_[Conc.Sal.26])))))))),
0)</f>
        <v>0</v>
      </c>
      <c r="AJ37" s="111">
        <f t="array" ref="AJ37">IFERROR(
(MEDIAN((IF(DATOS_[[Sexo]:[Sexo]]=$B37,IF(DATOS_[[AGRUP. VALOR. PTO.]:[AGRUP. VALOR. PTO.]]=$B36,IF(DATOS_[[Check Periodo Ref.]:[Check Periodo Ref.]]="Dentro",IF(DATOS_[[Check Equiparado]:[Check Equiparado]]="Sí",IF(DATOS!BE$5="Sí",(1/DATOS_[[% anualiz]:[% anualiz]]),1)*IF(DATOS!BE$4="Sí",1/DATOS_[[% normaliz]:[% normaliz]],1)*(DATOS_[Conc.Sal.27])))))))),
0)</f>
        <v>0</v>
      </c>
      <c r="AK37" s="111">
        <f t="array" ref="AK37">IFERROR(
(MEDIAN((IF(DATOS_[[Sexo]:[Sexo]]=$B37,IF(DATOS_[[AGRUP. VALOR. PTO.]:[AGRUP. VALOR. PTO.]]=$B36,IF(DATOS_[[Check Periodo Ref.]:[Check Periodo Ref.]]="Dentro",IF(DATOS_[[Check Equiparado]:[Check Equiparado]]="Sí",IF(DATOS!BF$5="Sí",(1/DATOS_[[% anualiz]:[% anualiz]]),1)*IF(DATOS!BF$4="Sí",1/DATOS_[[% normaliz]:[% normaliz]],1)*(DATOS_[Conc.Sal.28])))))))),
0)</f>
        <v>0</v>
      </c>
      <c r="AL37" s="111">
        <f t="array" ref="AL37">IFERROR(
(MEDIAN((IF(DATOS_[[Sexo]:[Sexo]]=$B37,IF(DATOS_[[AGRUP. VALOR. PTO.]:[AGRUP. VALOR. PTO.]]=$B36,IF(DATOS_[[Check Periodo Ref.]:[Check Periodo Ref.]]="Dentro",IF(DATOS_[[Check Equiparado]:[Check Equiparado]]="Sí",IF(DATOS!BG$5="Sí",(1/DATOS_[[% anualiz]:[% anualiz]]),1)*IF(DATOS!BG$4="Sí",1/DATOS_[[% normaliz]:[% normaliz]],1)*(DATOS_[Conc.Sal.29])))))))),
0)</f>
        <v>0</v>
      </c>
      <c r="AM37" s="111">
        <f t="array" ref="AM37">IFERROR(
(MEDIAN((IF(DATOS_[[Sexo]:[Sexo]]=$B37,IF(DATOS_[[AGRUP. VALOR. PTO.]:[AGRUP. VALOR. PTO.]]=$B36,IF(DATOS_[[Check Periodo Ref.]:[Check Periodo Ref.]]="Dentro",IF(DATOS_[[Check Equiparado]:[Check Equiparado]]="Sí",IF(DATOS!BH$5="Sí",(1/DATOS_[[% anualiz]:[% anualiz]]),1)*IF(DATOS!BH$4="Sí",1/DATOS_[[% normaliz]:[% normaliz]],1)*(DATOS_[Conc.Sal.30])))))))),
0)</f>
        <v>0</v>
      </c>
      <c r="AN37" s="112">
        <f t="array" ref="AN37">IFERROR(
MEDIAN(IF(DATOS_[Sexo]=$B37,IF(DATOS_[[AGRUP. VALOR. PTO.]:[AGRUP. VALOR. PTO.]]=$B36,IF(DATOS_[Check Equiparado]="Sí",IF(DATOS_[Check Periodo Ref.]="Dentro",DATOS_[Tot COMPL.SAL Eq],FALSE))))),
0)</f>
        <v>0</v>
      </c>
      <c r="AO37" s="113">
        <f t="array" ref="AO37">IFERROR(
MEDIAN(IF(DATOS_[Sexo]=$B37,IF(DATOS_[[AGRUP. VALOR. PTO.]:[AGRUP. VALOR. PTO.]]=$B36,IF(DATOS_[Check Equiparado]="Sí",IF(DATOS_[Check Periodo Ref.]="Dentro",DATOS_[TOTAL SALARIO Eq],FALSE))))),
0)</f>
        <v>0</v>
      </c>
      <c r="AP37" s="114">
        <f t="array" ref="AP37">IFERROR(
(MEDIAN((IF(DATOS_[[Sexo]:[Sexo]]=$B37,IF(DATOS_[[AGRUP. VALOR. PTO.]:[AGRUP. VALOR. PTO.]]=$B36,IF(DATOS_[[Check Periodo Ref.]:[Check Periodo Ref.]]="Dentro",IF(DATOS_[[Check Equiparado]:[Check Equiparado]]="Sí",IF(DATOS!BI$5="Sí",(1/DATOS_[[% anualiz]:[% anualiz]]),1)*IF(DATOS!BI$4="Sí",1/DATOS_[[% normaliz]:[% normaliz]],1)*(DATOS_[C.Extra.01])))))))),
0)</f>
        <v>0</v>
      </c>
      <c r="AQ37" s="114">
        <f t="array" ref="AQ37">IFERROR(
(MEDIAN((IF(DATOS_[[Sexo]:[Sexo]]=$B37,IF(DATOS_[[AGRUP. VALOR. PTO.]:[AGRUP. VALOR. PTO.]]=$B36,IF(DATOS_[[Check Periodo Ref.]:[Check Periodo Ref.]]="Dentro",IF(DATOS_[[Check Equiparado]:[Check Equiparado]]="Sí",IF(DATOS!BJ$5="Sí",(1/DATOS_[[% anualiz]:[% anualiz]]),1)*IF(DATOS!BJ$4="Sí",1/DATOS_[[% normaliz]:[% normaliz]],1)*(DATOS_[C.Extra.02])))))))),
0)</f>
        <v>0</v>
      </c>
      <c r="AR37" s="114">
        <f t="array" ref="AR37">IFERROR(
(MEDIAN((IF(DATOS_[[Sexo]:[Sexo]]=$B37,IF(DATOS_[[AGRUP. VALOR. PTO.]:[AGRUP. VALOR. PTO.]]=$B36,IF(DATOS_[[Check Periodo Ref.]:[Check Periodo Ref.]]="Dentro",IF(DATOS_[[Check Equiparado]:[Check Equiparado]]="Sí",IF(DATOS!BK$5="Sí",(1/DATOS_[[% anualiz]:[% anualiz]]),1)*IF(DATOS!BK$4="Sí",1/DATOS_[[% normaliz]:[% normaliz]],1)*(DATOS_[C.Extra.03])))))))),
0)</f>
        <v>0</v>
      </c>
      <c r="AS37" s="114">
        <f t="array" ref="AS37">IFERROR(
(MEDIAN((IF(DATOS_[[Sexo]:[Sexo]]=$B37,IF(DATOS_[[AGRUP. VALOR. PTO.]:[AGRUP. VALOR. PTO.]]=$B36,IF(DATOS_[[Check Periodo Ref.]:[Check Periodo Ref.]]="Dentro",IF(DATOS_[[Check Equiparado]:[Check Equiparado]]="Sí",IF(DATOS!BL$5="Sí",(1/DATOS_[[% anualiz]:[% anualiz]]),1)*IF(DATOS!BL$4="Sí",1/DATOS_[[% normaliz]:[% normaliz]],1)*(DATOS_[C.Extra.04])))))))),
0)</f>
        <v>0</v>
      </c>
      <c r="AT37" s="114">
        <f t="array" ref="AT37">IFERROR(
(MEDIAN((IF(DATOS_[[Sexo]:[Sexo]]=$B37,IF(DATOS_[[AGRUP. VALOR. PTO.]:[AGRUP. VALOR. PTO.]]=$B36,IF(DATOS_[[Check Periodo Ref.]:[Check Periodo Ref.]]="Dentro",IF(DATOS_[[Check Equiparado]:[Check Equiparado]]="Sí",IF(DATOS!BM$5="Sí",(1/DATOS_[[% anualiz]:[% anualiz]]),1)*IF(DATOS!BM$4="Sí",1/DATOS_[[% normaliz]:[% normaliz]],1)*(DATOS_[C.Extra.05])))))))),
0)</f>
        <v>0</v>
      </c>
      <c r="AU37" s="115">
        <f t="array" ref="AU37">IFERROR(
MEDIAN(IF(DATOS_[Sexo]=$B37,IF(DATOS_[[AGRUP. VALOR. PTO.]:[AGRUP. VALOR. PTO.]]=$B36,IF(DATOS_[Check Equiparado]="Sí",IF(DATOS_[Check Periodo Ref.]="Dentro",DATOS_[Tot Extrasalarial Eq],FALSE))))),
0)</f>
        <v>0</v>
      </c>
      <c r="AV37" s="116">
        <f t="array" ref="AV37">IFERROR(
MEDIAN(IF(DATOS_[Sexo]=$B37,IF(DATOS_[[AGRUP. VALOR. PTO.]:[AGRUP. VALOR. PTO.]]=$B36,IF(DATOS_[Check Equiparado]="Sí",IF(DATOS_[Check Periodo Ref.]="Dentro",DATOS_[TOTAL Retrib Eq],FALSE))))),
0)</f>
        <v>0</v>
      </c>
    </row>
    <row r="38" spans="1:48" x14ac:dyDescent="0.3">
      <c r="A38" s="42" t="str">
        <f t="shared" ref="A38" si="34">+A37</f>
        <v>[ocultar]</v>
      </c>
      <c r="B38" s="86" t="s">
        <v>163</v>
      </c>
      <c r="C38" s="33">
        <f t="array" ref="C38">SUM(IF($B38=DATOS_[Sexo],
IF($B36=DATOS_[AGRUP. VALOR. PTO.],
IF("Dentro"=DATOS_[Check Periodo Ref.],
1/(COUNTIFS(DATOS_[Sexo],$B38,DATOS_[AGRUP. VALOR. PTO.],$B36,DATOS_[Check Periodo Ref.],"Dentro",DATOS_[id],DATOS_[id]))))))</f>
        <v>0</v>
      </c>
      <c r="D38" s="35">
        <f>COUNTIFS(DATOS_[AGRUP. VALOR. PTO.],$B36,DATOS_[Sexo],$B38,DATOS_[Check Periodo Ref.],"Dentro")</f>
        <v>0</v>
      </c>
      <c r="E38" s="35">
        <f>COUNTIFS(DATOS_[AGRUP. VALOR. PTO.],$B36,DATOS_[Sexo],$B38,DATOS_[Check Periodo Ref.],"Dentro",DATOS_[Check Nº SC Norm],"Sí")</f>
        <v>0</v>
      </c>
      <c r="F38" s="35">
        <f>COUNTIFS(DATOS_[AGRUP. VALOR. PTO.],$B36,DATOS_[Sexo],$B38,DATOS_[Check Periodo Ref.],"Dentro",DATOS_[Check Nº SC Anualiz],"Sí")</f>
        <v>0</v>
      </c>
      <c r="G38" s="35">
        <f>COUNTIFS(DATOS_[AGRUP. VALOR. PTO.],$B36,DATOS_[Sexo],$B38,DATOS_[Check Periodo Ref.],"Dentro",DATOS_[Check Nº SC Norm y Anualiz],"Sí")</f>
        <v>0</v>
      </c>
      <c r="H38" s="35">
        <f>COUNTIFS(DATOS_[AGRUP. VALOR. PTO.],$B36,DATOS_[Sexo],$B38,DATOS_[Check Periodo Ref.],"Dentro",DATOS_[Check Equiparación],"Sí")</f>
        <v>0</v>
      </c>
      <c r="I38" s="110" cm="1">
        <f t="array" ref="I38">IFERROR(
MEDIAN(IF(DATOS_[Sexo]=$B38,IF(DATOS_[[AGRUP. VALOR. PTO.]:[AGRUP. VALOR. PTO.]]=$B36,IF(DATOS_[Check Equiparado]="Sí",IF(DATOS_[Check Periodo Ref.]="Dentro",DATOS_[SALARIO BASE Eq],FALSE))))),
0)</f>
        <v>0</v>
      </c>
      <c r="J38" s="111">
        <f t="array" ref="J38">IFERROR(
(MEDIAN((IF(DATOS_[[Sexo]:[Sexo]]=$B38,IF(DATOS_[[AGRUP. VALOR. PTO.]:[AGRUP. VALOR. PTO.]]=$B36,IF(DATOS_[[Check Periodo Ref.]:[Check Periodo Ref.]]="Dentro",IF(DATOS_[[Check Equiparado]:[Check Equiparado]]="Sí",IF(DATOS!AE$5="Sí",(1/DATOS_[[% anualiz]:[% anualiz]]),1)*IF(DATOS!AE$4="Sí",1/DATOS_[[% normaliz]:[% normaliz]],1)*(DATOS_[Conc.Sal.01])))))))),
0)</f>
        <v>0</v>
      </c>
      <c r="K38" s="111">
        <f t="array" ref="K38">IFERROR(
(MEDIAN((IF(DATOS_[[Sexo]:[Sexo]]=$B38,IF(DATOS_[[AGRUP. VALOR. PTO.]:[AGRUP. VALOR. PTO.]]=$B36,IF(DATOS_[[Check Periodo Ref.]:[Check Periodo Ref.]]="Dentro",IF(DATOS_[[Check Equiparado]:[Check Equiparado]]="Sí",IF(DATOS!AF$5="Sí",(1/DATOS_[[% anualiz]:[% anualiz]]),1)*IF(DATOS!AF$4="Sí",1/DATOS_[[% normaliz]:[% normaliz]],1)*(DATOS_[Conc.Sal.02])))))))),
0)</f>
        <v>0</v>
      </c>
      <c r="L38" s="111">
        <f t="array" ref="L38">IFERROR(
(MEDIAN((IF(DATOS_[[Sexo]:[Sexo]]=$B38,IF(DATOS_[[AGRUP. VALOR. PTO.]:[AGRUP. VALOR. PTO.]]=$B36,IF(DATOS_[[Check Periodo Ref.]:[Check Periodo Ref.]]="Dentro",IF(DATOS_[[Check Equiparado]:[Check Equiparado]]="Sí",IF(DATOS!AG$5="Sí",(1/DATOS_[[% anualiz]:[% anualiz]]),1)*IF(DATOS!AG$4="Sí",1/DATOS_[[% normaliz]:[% normaliz]],1)*(DATOS_[Conc.Sal.03])))))))),
0)</f>
        <v>0</v>
      </c>
      <c r="M38" s="111">
        <f t="array" ref="M38">IFERROR(
(MEDIAN((IF(DATOS_[[Sexo]:[Sexo]]=$B38,IF(DATOS_[[AGRUP. VALOR. PTO.]:[AGRUP. VALOR. PTO.]]=$B36,IF(DATOS_[[Check Periodo Ref.]:[Check Periodo Ref.]]="Dentro",IF(DATOS_[[Check Equiparado]:[Check Equiparado]]="Sí",IF(DATOS!AH$5="Sí",(1/DATOS_[[% anualiz]:[% anualiz]]),1)*IF(DATOS!AH$4="Sí",1/DATOS_[[% normaliz]:[% normaliz]],1)*(DATOS_[Conc.Sal.04])))))))),
0)</f>
        <v>0</v>
      </c>
      <c r="N38" s="111">
        <f t="array" ref="N38">IFERROR(
(MEDIAN((IF(DATOS_[[Sexo]:[Sexo]]=$B38,IF(DATOS_[[AGRUP. VALOR. PTO.]:[AGRUP. VALOR. PTO.]]=$B36,IF(DATOS_[[Check Periodo Ref.]:[Check Periodo Ref.]]="Dentro",IF(DATOS_[[Check Equiparado]:[Check Equiparado]]="Sí",IF(DATOS!AI$5="Sí",(1/DATOS_[[% anualiz]:[% anualiz]]),1)*IF(DATOS!AI$4="Sí",1/DATOS_[[% normaliz]:[% normaliz]],1)*(DATOS_[Conc.Sal.05])))))))),
0)</f>
        <v>0</v>
      </c>
      <c r="O38" s="111">
        <f t="array" ref="O38">IFERROR(
(MEDIAN((IF(DATOS_[[Sexo]:[Sexo]]=$B38,IF(DATOS_[[AGRUP. VALOR. PTO.]:[AGRUP. VALOR. PTO.]]=$B36,IF(DATOS_[[Check Periodo Ref.]:[Check Periodo Ref.]]="Dentro",IF(DATOS_[[Check Equiparado]:[Check Equiparado]]="Sí",IF(DATOS!AJ$5="Sí",(1/DATOS_[[% anualiz]:[% anualiz]]),1)*IF(DATOS!AJ$4="Sí",1/DATOS_[[% normaliz]:[% normaliz]],1)*(DATOS_[Conc.Sal.06])))))))),
0)</f>
        <v>0</v>
      </c>
      <c r="P38" s="111">
        <f t="array" ref="P38">IFERROR(
(MEDIAN((IF(DATOS_[[Sexo]:[Sexo]]=$B38,IF(DATOS_[[AGRUP. VALOR. PTO.]:[AGRUP. VALOR. PTO.]]=$B36,IF(DATOS_[[Check Periodo Ref.]:[Check Periodo Ref.]]="Dentro",IF(DATOS_[[Check Equiparado]:[Check Equiparado]]="Sí",IF(DATOS!AK$5="Sí",(1/DATOS_[[% anualiz]:[% anualiz]]),1)*IF(DATOS!AK$4="Sí",1/DATOS_[[% normaliz]:[% normaliz]],1)*(DATOS_[Conc.Sal.07])))))))),
0)</f>
        <v>0</v>
      </c>
      <c r="Q38" s="111">
        <f t="array" ref="Q38">IFERROR(
(MEDIAN((IF(DATOS_[[Sexo]:[Sexo]]=$B38,IF(DATOS_[[AGRUP. VALOR. PTO.]:[AGRUP. VALOR. PTO.]]=$B36,IF(DATOS_[[Check Periodo Ref.]:[Check Periodo Ref.]]="Dentro",IF(DATOS_[[Check Equiparado]:[Check Equiparado]]="Sí",IF(DATOS!AL$5="Sí",(1/DATOS_[[% anualiz]:[% anualiz]]),1)*IF(DATOS!AL$4="Sí",1/DATOS_[[% normaliz]:[% normaliz]],1)*(DATOS_[Conc.Sal.08])))))))),
0)</f>
        <v>0</v>
      </c>
      <c r="R38" s="111">
        <f t="array" ref="R38">IFERROR(
(MEDIAN((IF(DATOS_[[Sexo]:[Sexo]]=$B38,IF(DATOS_[[AGRUP. VALOR. PTO.]:[AGRUP. VALOR. PTO.]]=$B36,IF(DATOS_[[Check Periodo Ref.]:[Check Periodo Ref.]]="Dentro",IF(DATOS_[[Check Equiparado]:[Check Equiparado]]="Sí",IF(DATOS!AM$5="Sí",(1/DATOS_[[% anualiz]:[% anualiz]]),1)*IF(DATOS!AM$4="Sí",1/DATOS_[[% normaliz]:[% normaliz]],1)*(DATOS_[Conc.Sal.09])))))))),
0)</f>
        <v>0</v>
      </c>
      <c r="S38" s="111">
        <f t="array" ref="S38">IFERROR(
(MEDIAN((IF(DATOS_[[Sexo]:[Sexo]]=$B38,IF(DATOS_[[AGRUP. VALOR. PTO.]:[AGRUP. VALOR. PTO.]]=$B36,IF(DATOS_[[Check Periodo Ref.]:[Check Periodo Ref.]]="Dentro",IF(DATOS_[[Check Equiparado]:[Check Equiparado]]="Sí",IF(DATOS!AN$5="Sí",(1/DATOS_[[% anualiz]:[% anualiz]]),1)*IF(DATOS!AN$4="Sí",1/DATOS_[[% normaliz]:[% normaliz]],1)*(DATOS_[Conc.Sal.10])))))))),
0)</f>
        <v>0</v>
      </c>
      <c r="T38" s="111">
        <f t="array" ref="T38">IFERROR(
(MEDIAN((IF(DATOS_[[Sexo]:[Sexo]]=$B38,IF(DATOS_[[AGRUP. VALOR. PTO.]:[AGRUP. VALOR. PTO.]]=$B36,IF(DATOS_[[Check Periodo Ref.]:[Check Periodo Ref.]]="Dentro",IF(DATOS_[[Check Equiparado]:[Check Equiparado]]="Sí",IF(DATOS!AO$5="Sí",(1/DATOS_[[% anualiz]:[% anualiz]]),1)*IF(DATOS!AO$4="Sí",1/DATOS_[[% normaliz]:[% normaliz]],1)*(DATOS_[Conc.Sal.11])))))))),
0)</f>
        <v>0</v>
      </c>
      <c r="U38" s="111">
        <f t="array" ref="U38">IFERROR(
(MEDIAN((IF(DATOS_[[Sexo]:[Sexo]]=$B38,IF(DATOS_[[AGRUP. VALOR. PTO.]:[AGRUP. VALOR. PTO.]]=$B36,IF(DATOS_[[Check Periodo Ref.]:[Check Periodo Ref.]]="Dentro",IF(DATOS_[[Check Equiparado]:[Check Equiparado]]="Sí",IF(DATOS!AP$5="Sí",(1/DATOS_[[% anualiz]:[% anualiz]]),1)*IF(DATOS!AP$4="Sí",1/DATOS_[[% normaliz]:[% normaliz]],1)*(DATOS_[Conc.Sal.12])))))))),
0)</f>
        <v>0</v>
      </c>
      <c r="V38" s="111">
        <f t="array" ref="V38">IFERROR(
(MEDIAN((IF(DATOS_[[Sexo]:[Sexo]]=$B38,IF(DATOS_[[AGRUP. VALOR. PTO.]:[AGRUP. VALOR. PTO.]]=$B36,IF(DATOS_[[Check Periodo Ref.]:[Check Periodo Ref.]]="Dentro",IF(DATOS_[[Check Equiparado]:[Check Equiparado]]="Sí",IF(DATOS!AQ$5="Sí",(1/DATOS_[[% anualiz]:[% anualiz]]),1)*IF(DATOS!AQ$4="Sí",1/DATOS_[[% normaliz]:[% normaliz]],1)*(DATOS_[Conc.Sal.13])))))))),
0)</f>
        <v>0</v>
      </c>
      <c r="W38" s="111">
        <f t="array" ref="W38">IFERROR(
(MEDIAN((IF(DATOS_[[Sexo]:[Sexo]]=$B38,IF(DATOS_[[AGRUP. VALOR. PTO.]:[AGRUP. VALOR. PTO.]]=$B36,IF(DATOS_[[Check Periodo Ref.]:[Check Periodo Ref.]]="Dentro",IF(DATOS_[[Check Equiparado]:[Check Equiparado]]="Sí",IF(DATOS!AR$5="Sí",(1/DATOS_[[% anualiz]:[% anualiz]]),1)*IF(DATOS!AR$4="Sí",1/DATOS_[[% normaliz]:[% normaliz]],1)*(DATOS_[Conc.Sal.14])))))))),
0)</f>
        <v>0</v>
      </c>
      <c r="X38" s="111">
        <f t="array" ref="X38">IFERROR(
(MEDIAN((IF(DATOS_[[Sexo]:[Sexo]]=$B38,IF(DATOS_[[AGRUP. VALOR. PTO.]:[AGRUP. VALOR. PTO.]]=$B36,IF(DATOS_[[Check Periodo Ref.]:[Check Periodo Ref.]]="Dentro",IF(DATOS_[[Check Equiparado]:[Check Equiparado]]="Sí",IF(DATOS!AS$5="Sí",(1/DATOS_[[% anualiz]:[% anualiz]]),1)*IF(DATOS!AS$4="Sí",1/DATOS_[[% normaliz]:[% normaliz]],1)*(DATOS_[Conc.Sal.15])))))))),
0)</f>
        <v>0</v>
      </c>
      <c r="Y38" s="111">
        <f t="array" ref="Y38">IFERROR(
(MEDIAN((IF(DATOS_[[Sexo]:[Sexo]]=$B38,IF(DATOS_[[AGRUP. VALOR. PTO.]:[AGRUP. VALOR. PTO.]]=$B36,IF(DATOS_[[Check Periodo Ref.]:[Check Periodo Ref.]]="Dentro",IF(DATOS_[[Check Equiparado]:[Check Equiparado]]="Sí",IF(DATOS!AT$5="Sí",(1/DATOS_[[% anualiz]:[% anualiz]]),1)*IF(DATOS!AT$4="Sí",1/DATOS_[[% normaliz]:[% normaliz]],1)*(DATOS_[Conc.Sal.16])))))))),
0)</f>
        <v>0</v>
      </c>
      <c r="Z38" s="111">
        <f t="array" ref="Z38">IFERROR(
(MEDIAN((IF(DATOS_[[Sexo]:[Sexo]]=$B38,IF(DATOS_[[AGRUP. VALOR. PTO.]:[AGRUP. VALOR. PTO.]]=$B36,IF(DATOS_[[Check Periodo Ref.]:[Check Periodo Ref.]]="Dentro",IF(DATOS_[[Check Equiparado]:[Check Equiparado]]="Sí",IF(DATOS!AU$5="Sí",(1/DATOS_[[% anualiz]:[% anualiz]]),1)*IF(DATOS!AU$4="Sí",1/DATOS_[[% normaliz]:[% normaliz]],1)*(DATOS_[Conc.Sal.17])))))))),
0)</f>
        <v>0</v>
      </c>
      <c r="AA38" s="111">
        <f t="array" ref="AA38">IFERROR(
(MEDIAN((IF(DATOS_[[Sexo]:[Sexo]]=$B38,IF(DATOS_[[AGRUP. VALOR. PTO.]:[AGRUP. VALOR. PTO.]]=$B36,IF(DATOS_[[Check Periodo Ref.]:[Check Periodo Ref.]]="Dentro",IF(DATOS_[[Check Equiparado]:[Check Equiparado]]="Sí",IF(DATOS!AV$5="Sí",(1/DATOS_[[% anualiz]:[% anualiz]]),1)*IF(DATOS!AV$4="Sí",1/DATOS_[[% normaliz]:[% normaliz]],1)*(DATOS_[Conc.Sal.18])))))))),
0)</f>
        <v>0</v>
      </c>
      <c r="AB38" s="111">
        <f t="array" ref="AB38">IFERROR(
(MEDIAN((IF(DATOS_[[Sexo]:[Sexo]]=$B38,IF(DATOS_[[AGRUP. VALOR. PTO.]:[AGRUP. VALOR. PTO.]]=$B36,IF(DATOS_[[Check Periodo Ref.]:[Check Periodo Ref.]]="Dentro",IF(DATOS_[[Check Equiparado]:[Check Equiparado]]="Sí",IF(DATOS!AW$5="Sí",(1/DATOS_[[% anualiz]:[% anualiz]]),1)*IF(DATOS!AW$4="Sí",1/DATOS_[[% normaliz]:[% normaliz]],1)*(DATOS_[Conc.Sal.19])))))))),
0)</f>
        <v>0</v>
      </c>
      <c r="AC38" s="111">
        <f t="array" ref="AC38">IFERROR(
(MEDIAN((IF(DATOS_[[Sexo]:[Sexo]]=$B38,IF(DATOS_[[AGRUP. VALOR. PTO.]:[AGRUP. VALOR. PTO.]]=$B36,IF(DATOS_[[Check Periodo Ref.]:[Check Periodo Ref.]]="Dentro",IF(DATOS_[[Check Equiparado]:[Check Equiparado]]="Sí",IF(DATOS!AX$5="Sí",(1/DATOS_[[% anualiz]:[% anualiz]]),1)*IF(DATOS!AX$4="Sí",1/DATOS_[[% normaliz]:[% normaliz]],1)*(DATOS_[Conc.Sal.20])))))))),
0)</f>
        <v>0</v>
      </c>
      <c r="AD38" s="111">
        <f t="array" ref="AD38">IFERROR(
(MEDIAN((IF(DATOS_[[Sexo]:[Sexo]]=$B38,IF(DATOS_[[AGRUP. VALOR. PTO.]:[AGRUP. VALOR. PTO.]]=$B36,IF(DATOS_[[Check Periodo Ref.]:[Check Periodo Ref.]]="Dentro",IF(DATOS_[[Check Equiparado]:[Check Equiparado]]="Sí",IF(DATOS!AY$5="Sí",(1/DATOS_[[% anualiz]:[% anualiz]]),1)*IF(DATOS!AY$4="Sí",1/DATOS_[[% normaliz]:[% normaliz]],1)*(DATOS_[Conc.Sal.21])))))))),
0)</f>
        <v>0</v>
      </c>
      <c r="AE38" s="111">
        <f t="array" ref="AE38">IFERROR(
(MEDIAN((IF(DATOS_[[Sexo]:[Sexo]]=$B38,IF(DATOS_[[AGRUP. VALOR. PTO.]:[AGRUP. VALOR. PTO.]]=$B36,IF(DATOS_[[Check Periodo Ref.]:[Check Periodo Ref.]]="Dentro",IF(DATOS_[[Check Equiparado]:[Check Equiparado]]="Sí",IF(DATOS!AZ$5="Sí",(1/DATOS_[[% anualiz]:[% anualiz]]),1)*IF(DATOS!AZ$4="Sí",1/DATOS_[[% normaliz]:[% normaliz]],1)*(DATOS_[Conc.Sal.22])))))))),
0)</f>
        <v>0</v>
      </c>
      <c r="AF38" s="111">
        <f t="array" ref="AF38">IFERROR(
(MEDIAN((IF(DATOS_[[Sexo]:[Sexo]]=$B38,IF(DATOS_[[AGRUP. VALOR. PTO.]:[AGRUP. VALOR. PTO.]]=$B36,IF(DATOS_[[Check Periodo Ref.]:[Check Periodo Ref.]]="Dentro",IF(DATOS_[[Check Equiparado]:[Check Equiparado]]="Sí",IF(DATOS!BA$5="Sí",(1/DATOS_[[% anualiz]:[% anualiz]]),1)*IF(DATOS!BA$4="Sí",1/DATOS_[[% normaliz]:[% normaliz]],1)*(DATOS_[Conc.Sal.23])))))))),
0)</f>
        <v>0</v>
      </c>
      <c r="AG38" s="111">
        <f t="array" ref="AG38">IFERROR(
(MEDIAN((IF(DATOS_[[Sexo]:[Sexo]]=$B38,IF(DATOS_[[AGRUP. VALOR. PTO.]:[AGRUP. VALOR. PTO.]]=$B36,IF(DATOS_[[Check Periodo Ref.]:[Check Periodo Ref.]]="Dentro",IF(DATOS_[[Check Equiparado]:[Check Equiparado]]="Sí",IF(DATOS!BB$5="Sí",(1/DATOS_[[% anualiz]:[% anualiz]]),1)*IF(DATOS!BB$4="Sí",1/DATOS_[[% normaliz]:[% normaliz]],1)*(DATOS_[Conc.Sal.24])))))))),
0)</f>
        <v>0</v>
      </c>
      <c r="AH38" s="111">
        <f t="array" ref="AH38">IFERROR(
(MEDIAN((IF(DATOS_[[Sexo]:[Sexo]]=$B38,IF(DATOS_[[AGRUP. VALOR. PTO.]:[AGRUP. VALOR. PTO.]]=$B36,IF(DATOS_[[Check Periodo Ref.]:[Check Periodo Ref.]]="Dentro",IF(DATOS_[[Check Equiparado]:[Check Equiparado]]="Sí",IF(DATOS!BC$5="Sí",(1/DATOS_[[% anualiz]:[% anualiz]]),1)*IF(DATOS!BC$4="Sí",1/DATOS_[[% normaliz]:[% normaliz]],1)*(DATOS_[Conc.Sal.25])))))))),
0)</f>
        <v>0</v>
      </c>
      <c r="AI38" s="111">
        <f t="array" ref="AI38">IFERROR(
(MEDIAN((IF(DATOS_[[Sexo]:[Sexo]]=$B38,IF(DATOS_[[AGRUP. VALOR. PTO.]:[AGRUP. VALOR. PTO.]]=$B36,IF(DATOS_[[Check Periodo Ref.]:[Check Periodo Ref.]]="Dentro",IF(DATOS_[[Check Equiparado]:[Check Equiparado]]="Sí",IF(DATOS!BD$5="Sí",(1/DATOS_[[% anualiz]:[% anualiz]]),1)*IF(DATOS!BD$4="Sí",1/DATOS_[[% normaliz]:[% normaliz]],1)*(DATOS_[Conc.Sal.26])))))))),
0)</f>
        <v>0</v>
      </c>
      <c r="AJ38" s="111">
        <f t="array" ref="AJ38">IFERROR(
(MEDIAN((IF(DATOS_[[Sexo]:[Sexo]]=$B38,IF(DATOS_[[AGRUP. VALOR. PTO.]:[AGRUP. VALOR. PTO.]]=$B36,IF(DATOS_[[Check Periodo Ref.]:[Check Periodo Ref.]]="Dentro",IF(DATOS_[[Check Equiparado]:[Check Equiparado]]="Sí",IF(DATOS!BE$5="Sí",(1/DATOS_[[% anualiz]:[% anualiz]]),1)*IF(DATOS!BE$4="Sí",1/DATOS_[[% normaliz]:[% normaliz]],1)*(DATOS_[Conc.Sal.27])))))))),
0)</f>
        <v>0</v>
      </c>
      <c r="AK38" s="111">
        <f t="array" ref="AK38">IFERROR(
(MEDIAN((IF(DATOS_[[Sexo]:[Sexo]]=$B38,IF(DATOS_[[AGRUP. VALOR. PTO.]:[AGRUP. VALOR. PTO.]]=$B36,IF(DATOS_[[Check Periodo Ref.]:[Check Periodo Ref.]]="Dentro",IF(DATOS_[[Check Equiparado]:[Check Equiparado]]="Sí",IF(DATOS!BF$5="Sí",(1/DATOS_[[% anualiz]:[% anualiz]]),1)*IF(DATOS!BF$4="Sí",1/DATOS_[[% normaliz]:[% normaliz]],1)*(DATOS_[Conc.Sal.28])))))))),
0)</f>
        <v>0</v>
      </c>
      <c r="AL38" s="111">
        <f t="array" ref="AL38">IFERROR(
(MEDIAN((IF(DATOS_[[Sexo]:[Sexo]]=$B38,IF(DATOS_[[AGRUP. VALOR. PTO.]:[AGRUP. VALOR. PTO.]]=$B36,IF(DATOS_[[Check Periodo Ref.]:[Check Periodo Ref.]]="Dentro",IF(DATOS_[[Check Equiparado]:[Check Equiparado]]="Sí",IF(DATOS!BG$5="Sí",(1/DATOS_[[% anualiz]:[% anualiz]]),1)*IF(DATOS!BG$4="Sí",1/DATOS_[[% normaliz]:[% normaliz]],1)*(DATOS_[Conc.Sal.29])))))))),
0)</f>
        <v>0</v>
      </c>
      <c r="AM38" s="111">
        <f t="array" ref="AM38">IFERROR(
(MEDIAN((IF(DATOS_[[Sexo]:[Sexo]]=$B38,IF(DATOS_[[AGRUP. VALOR. PTO.]:[AGRUP. VALOR. PTO.]]=$B36,IF(DATOS_[[Check Periodo Ref.]:[Check Periodo Ref.]]="Dentro",IF(DATOS_[[Check Equiparado]:[Check Equiparado]]="Sí",IF(DATOS!BH$5="Sí",(1/DATOS_[[% anualiz]:[% anualiz]]),1)*IF(DATOS!BH$4="Sí",1/DATOS_[[% normaliz]:[% normaliz]],1)*(DATOS_[Conc.Sal.30])))))))),
0)</f>
        <v>0</v>
      </c>
      <c r="AN38" s="112">
        <f t="array" ref="AN38">IFERROR(
MEDIAN(IF(DATOS_[Sexo]=$B38,IF(DATOS_[[AGRUP. VALOR. PTO.]:[AGRUP. VALOR. PTO.]]=$B36,IF(DATOS_[Check Equiparado]="Sí",IF(DATOS_[Check Periodo Ref.]="Dentro",DATOS_[Tot COMPL.SAL Eq],FALSE))))),
0)</f>
        <v>0</v>
      </c>
      <c r="AO38" s="113">
        <f t="array" ref="AO38">IFERROR(
MEDIAN(IF(DATOS_[Sexo]=$B38,IF(DATOS_[[AGRUP. VALOR. PTO.]:[AGRUP. VALOR. PTO.]]=$B36,IF(DATOS_[Check Equiparado]="Sí",IF(DATOS_[Check Periodo Ref.]="Dentro",DATOS_[TOTAL SALARIO Eq],FALSE))))),
0)</f>
        <v>0</v>
      </c>
      <c r="AP38" s="114">
        <f t="array" ref="AP38">IFERROR(
(MEDIAN((IF(DATOS_[[Sexo]:[Sexo]]=$B38,IF(DATOS_[[AGRUP. VALOR. PTO.]:[AGRUP. VALOR. PTO.]]=$B36,IF(DATOS_[[Check Periodo Ref.]:[Check Periodo Ref.]]="Dentro",IF(DATOS_[[Check Equiparado]:[Check Equiparado]]="Sí",IF(DATOS!BI$5="Sí",(1/DATOS_[[% anualiz]:[% anualiz]]),1)*IF(DATOS!BI$4="Sí",1/DATOS_[[% normaliz]:[% normaliz]],1)*(DATOS_[C.Extra.01])))))))),
0)</f>
        <v>0</v>
      </c>
      <c r="AQ38" s="114">
        <f t="array" ref="AQ38">IFERROR(
(MEDIAN((IF(DATOS_[[Sexo]:[Sexo]]=$B38,IF(DATOS_[[AGRUP. VALOR. PTO.]:[AGRUP. VALOR. PTO.]]=$B36,IF(DATOS_[[Check Periodo Ref.]:[Check Periodo Ref.]]="Dentro",IF(DATOS_[[Check Equiparado]:[Check Equiparado]]="Sí",IF(DATOS!BJ$5="Sí",(1/DATOS_[[% anualiz]:[% anualiz]]),1)*IF(DATOS!BJ$4="Sí",1/DATOS_[[% normaliz]:[% normaliz]],1)*(DATOS_[C.Extra.02])))))))),
0)</f>
        <v>0</v>
      </c>
      <c r="AR38" s="114">
        <f t="array" ref="AR38">IFERROR(
(MEDIAN((IF(DATOS_[[Sexo]:[Sexo]]=$B38,IF(DATOS_[[AGRUP. VALOR. PTO.]:[AGRUP. VALOR. PTO.]]=$B36,IF(DATOS_[[Check Periodo Ref.]:[Check Periodo Ref.]]="Dentro",IF(DATOS_[[Check Equiparado]:[Check Equiparado]]="Sí",IF(DATOS!BK$5="Sí",(1/DATOS_[[% anualiz]:[% anualiz]]),1)*IF(DATOS!BK$4="Sí",1/DATOS_[[% normaliz]:[% normaliz]],1)*(DATOS_[C.Extra.03])))))))),
0)</f>
        <v>0</v>
      </c>
      <c r="AS38" s="114">
        <f t="array" ref="AS38">IFERROR(
(MEDIAN((IF(DATOS_[[Sexo]:[Sexo]]=$B38,IF(DATOS_[[AGRUP. VALOR. PTO.]:[AGRUP. VALOR. PTO.]]=$B36,IF(DATOS_[[Check Periodo Ref.]:[Check Periodo Ref.]]="Dentro",IF(DATOS_[[Check Equiparado]:[Check Equiparado]]="Sí",IF(DATOS!BL$5="Sí",(1/DATOS_[[% anualiz]:[% anualiz]]),1)*IF(DATOS!BL$4="Sí",1/DATOS_[[% normaliz]:[% normaliz]],1)*(DATOS_[C.Extra.04])))))))),
0)</f>
        <v>0</v>
      </c>
      <c r="AT38" s="114">
        <f t="array" ref="AT38">IFERROR(
(MEDIAN((IF(DATOS_[[Sexo]:[Sexo]]=$B38,IF(DATOS_[[AGRUP. VALOR. PTO.]:[AGRUP. VALOR. PTO.]]=$B36,IF(DATOS_[[Check Periodo Ref.]:[Check Periodo Ref.]]="Dentro",IF(DATOS_[[Check Equiparado]:[Check Equiparado]]="Sí",IF(DATOS!BM$5="Sí",(1/DATOS_[[% anualiz]:[% anualiz]]),1)*IF(DATOS!BM$4="Sí",1/DATOS_[[% normaliz]:[% normaliz]],1)*(DATOS_[C.Extra.05])))))))),
0)</f>
        <v>0</v>
      </c>
      <c r="AU38" s="115">
        <f t="array" ref="AU38">IFERROR(
MEDIAN(IF(DATOS_[Sexo]=$B38,IF(DATOS_[[AGRUP. VALOR. PTO.]:[AGRUP. VALOR. PTO.]]=$B36,IF(DATOS_[Check Equiparado]="Sí",IF(DATOS_[Check Periodo Ref.]="Dentro",DATOS_[Tot Extrasalarial Eq],FALSE))))),
0)</f>
        <v>0</v>
      </c>
      <c r="AV38" s="116">
        <f t="array" ref="AV38">IFERROR(
MEDIAN(IF(DATOS_[Sexo]=$B38,IF(DATOS_[[AGRUP. VALOR. PTO.]:[AGRUP. VALOR. PTO.]]=$B36,IF(DATOS_[Check Equiparado]="Sí",IF(DATOS_[Check Periodo Ref.]="Dentro",DATOS_[TOTAL Retrib Eq],FALSE))))),
0)</f>
        <v>0</v>
      </c>
    </row>
    <row r="39" spans="1:48" ht="17.25" thickBot="1" x14ac:dyDescent="0.35">
      <c r="A39" s="42" t="str">
        <f t="shared" ref="A39" si="35">+A40</f>
        <v>[ocultar]</v>
      </c>
      <c r="B39" s="90" t="s">
        <v>306</v>
      </c>
      <c r="C39" s="109"/>
      <c r="D39" s="41"/>
      <c r="E39" s="41"/>
      <c r="F39" s="41"/>
      <c r="G39" s="41"/>
      <c r="H39" s="41"/>
      <c r="I39" s="119" t="str">
        <f t="shared" ref="I39:AV39" si="36">IFERROR((I40-I41)/I40,"")</f>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3" t="str">
        <f t="shared" si="36"/>
        <v/>
      </c>
      <c r="W39" s="123" t="str">
        <f t="shared" si="36"/>
        <v/>
      </c>
      <c r="X39" s="123" t="str">
        <f t="shared" si="36"/>
        <v/>
      </c>
      <c r="Y39" s="123"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2" t="str">
        <f t="shared" si="36"/>
        <v/>
      </c>
      <c r="AK39" s="122" t="str">
        <f t="shared" si="36"/>
        <v/>
      </c>
      <c r="AL39" s="122" t="str">
        <f t="shared" si="36"/>
        <v/>
      </c>
      <c r="AM39" s="122" t="str">
        <f t="shared" si="36"/>
        <v/>
      </c>
      <c r="AN39" s="124" t="str">
        <f t="shared" si="36"/>
        <v/>
      </c>
      <c r="AO39" s="128" t="str">
        <f t="shared" si="36"/>
        <v/>
      </c>
      <c r="AP39" s="125" t="str">
        <f t="shared" si="36"/>
        <v/>
      </c>
      <c r="AQ39" s="125" t="str">
        <f t="shared" si="36"/>
        <v/>
      </c>
      <c r="AR39" s="125" t="str">
        <f t="shared" si="36"/>
        <v/>
      </c>
      <c r="AS39" s="125" t="str">
        <f t="shared" si="36"/>
        <v/>
      </c>
      <c r="AT39" s="125" t="str">
        <f t="shared" si="36"/>
        <v/>
      </c>
      <c r="AU39" s="126" t="str">
        <f t="shared" si="36"/>
        <v/>
      </c>
      <c r="AV39" s="127" t="str">
        <f t="shared" si="36"/>
        <v/>
      </c>
    </row>
    <row r="40" spans="1:48" x14ac:dyDescent="0.3">
      <c r="A40" s="42" t="str">
        <f t="shared" ref="A40" si="37">+IF(C40+C41=0,"[ocultar]","")</f>
        <v>[ocultar]</v>
      </c>
      <c r="B40" s="86" t="s">
        <v>162</v>
      </c>
      <c r="C40" s="33">
        <f t="array" ref="C40">SUM(IF($B40=DATOS_[Sexo],
IF($B39=DATOS_[AGRUP. VALOR. PTO.],
IF("Dentro"=DATOS_[Check Periodo Ref.],
1/(COUNTIFS(DATOS_[Sexo],$B40,DATOS_[AGRUP. VALOR. PTO.],$B39,DATOS_[Check Periodo Ref.],"Dentro",DATOS_[id],DATOS_[id]))))))</f>
        <v>0</v>
      </c>
      <c r="D40" s="35">
        <f>COUNTIFS(DATOS_[AGRUP. VALOR. PTO.],$B39,DATOS_[Sexo],$B40,DATOS_[Check Periodo Ref.],"Dentro")</f>
        <v>0</v>
      </c>
      <c r="E40" s="35">
        <f>COUNTIFS(DATOS_[AGRUP. VALOR. PTO.],$B39,DATOS_[Sexo],$B40,DATOS_[Check Periodo Ref.],"Dentro",DATOS_[Check Nº SC Norm],"Sí")</f>
        <v>0</v>
      </c>
      <c r="F40" s="35">
        <f>COUNTIFS(DATOS_[AGRUP. VALOR. PTO.],$B39,DATOS_[Sexo],$B40,DATOS_[Check Periodo Ref.],"Dentro",DATOS_[Check Nº SC Anualiz],"Sí")</f>
        <v>0</v>
      </c>
      <c r="G40" s="35">
        <f>COUNTIFS(DATOS_[AGRUP. VALOR. PTO.],$B39,DATOS_[Sexo],$B40,DATOS_[Check Periodo Ref.],"Dentro",DATOS_[Check Nº SC Norm y Anualiz],"Sí")</f>
        <v>0</v>
      </c>
      <c r="H40" s="35">
        <f>COUNTIFS(DATOS_[AGRUP. VALOR. PTO.],$B39,DATOS_[Sexo],$B40,DATOS_[Check Periodo Ref.],"Dentro",DATOS_[Check Equiparación],"Sí")</f>
        <v>0</v>
      </c>
      <c r="I40" s="110">
        <f t="array" ref="I40">IFERROR(
MEDIAN(IF(DATOS_[Sexo]=$B40,IF(DATOS_[[AGRUP. VALOR. PTO.]:[AGRUP. VALOR. PTO.]]=$B39,IF(DATOS_[Check Equiparado]="Sí",IF(DATOS_[Check Periodo Ref.]="Dentro",DATOS_[SALARIO BASE Eq],FALSE))))),
0)</f>
        <v>0</v>
      </c>
      <c r="J40" s="111">
        <f t="array" ref="J40">IFERROR(
(MEDIAN((IF(DATOS_[[Sexo]:[Sexo]]=$B40,IF(DATOS_[[AGRUP. VALOR. PTO.]:[AGRUP. VALOR. PTO.]]=$B39,IF(DATOS_[[Check Periodo Ref.]:[Check Periodo Ref.]]="Dentro",IF(DATOS_[[Check Equiparado]:[Check Equiparado]]="Sí",IF(DATOS!AE$5="Sí",(1/DATOS_[[% anualiz]:[% anualiz]]),1)*IF(DATOS!AE$4="Sí",1/DATOS_[[% normaliz]:[% normaliz]],1)*(DATOS_[Conc.Sal.01])))))))),
0)</f>
        <v>0</v>
      </c>
      <c r="K40" s="111">
        <f t="array" ref="K40">IFERROR(
(MEDIAN((IF(DATOS_[[Sexo]:[Sexo]]=$B40,IF(DATOS_[[AGRUP. VALOR. PTO.]:[AGRUP. VALOR. PTO.]]=$B39,IF(DATOS_[[Check Periodo Ref.]:[Check Periodo Ref.]]="Dentro",IF(DATOS_[[Check Equiparado]:[Check Equiparado]]="Sí",IF(DATOS!AF$5="Sí",(1/DATOS_[[% anualiz]:[% anualiz]]),1)*IF(DATOS!AF$4="Sí",1/DATOS_[[% normaliz]:[% normaliz]],1)*(DATOS_[Conc.Sal.02])))))))),
0)</f>
        <v>0</v>
      </c>
      <c r="L40" s="111">
        <f t="array" ref="L40">IFERROR(
(MEDIAN((IF(DATOS_[[Sexo]:[Sexo]]=$B40,IF(DATOS_[[AGRUP. VALOR. PTO.]:[AGRUP. VALOR. PTO.]]=$B39,IF(DATOS_[[Check Periodo Ref.]:[Check Periodo Ref.]]="Dentro",IF(DATOS_[[Check Equiparado]:[Check Equiparado]]="Sí",IF(DATOS!AG$5="Sí",(1/DATOS_[[% anualiz]:[% anualiz]]),1)*IF(DATOS!AG$4="Sí",1/DATOS_[[% normaliz]:[% normaliz]],1)*(DATOS_[Conc.Sal.03])))))))),
0)</f>
        <v>0</v>
      </c>
      <c r="M40" s="111">
        <f t="array" ref="M40">IFERROR(
(MEDIAN((IF(DATOS_[[Sexo]:[Sexo]]=$B40,IF(DATOS_[[AGRUP. VALOR. PTO.]:[AGRUP. VALOR. PTO.]]=$B39,IF(DATOS_[[Check Periodo Ref.]:[Check Periodo Ref.]]="Dentro",IF(DATOS_[[Check Equiparado]:[Check Equiparado]]="Sí",IF(DATOS!AH$5="Sí",(1/DATOS_[[% anualiz]:[% anualiz]]),1)*IF(DATOS!AH$4="Sí",1/DATOS_[[% normaliz]:[% normaliz]],1)*(DATOS_[Conc.Sal.04])))))))),
0)</f>
        <v>0</v>
      </c>
      <c r="N40" s="111">
        <f t="array" ref="N40">IFERROR(
(MEDIAN((IF(DATOS_[[Sexo]:[Sexo]]=$B40,IF(DATOS_[[AGRUP. VALOR. PTO.]:[AGRUP. VALOR. PTO.]]=$B39,IF(DATOS_[[Check Periodo Ref.]:[Check Periodo Ref.]]="Dentro",IF(DATOS_[[Check Equiparado]:[Check Equiparado]]="Sí",IF(DATOS!AI$5="Sí",(1/DATOS_[[% anualiz]:[% anualiz]]),1)*IF(DATOS!AI$4="Sí",1/DATOS_[[% normaliz]:[% normaliz]],1)*(DATOS_[Conc.Sal.05])))))))),
0)</f>
        <v>0</v>
      </c>
      <c r="O40" s="111">
        <f t="array" ref="O40">IFERROR(
(MEDIAN((IF(DATOS_[[Sexo]:[Sexo]]=$B40,IF(DATOS_[[AGRUP. VALOR. PTO.]:[AGRUP. VALOR. PTO.]]=$B39,IF(DATOS_[[Check Periodo Ref.]:[Check Periodo Ref.]]="Dentro",IF(DATOS_[[Check Equiparado]:[Check Equiparado]]="Sí",IF(DATOS!AJ$5="Sí",(1/DATOS_[[% anualiz]:[% anualiz]]),1)*IF(DATOS!AJ$4="Sí",1/DATOS_[[% normaliz]:[% normaliz]],1)*(DATOS_[Conc.Sal.06])))))))),
0)</f>
        <v>0</v>
      </c>
      <c r="P40" s="111">
        <f t="array" ref="P40">IFERROR(
(MEDIAN((IF(DATOS_[[Sexo]:[Sexo]]=$B40,IF(DATOS_[[AGRUP. VALOR. PTO.]:[AGRUP. VALOR. PTO.]]=$B39,IF(DATOS_[[Check Periodo Ref.]:[Check Periodo Ref.]]="Dentro",IF(DATOS_[[Check Equiparado]:[Check Equiparado]]="Sí",IF(DATOS!AK$5="Sí",(1/DATOS_[[% anualiz]:[% anualiz]]),1)*IF(DATOS!AK$4="Sí",1/DATOS_[[% normaliz]:[% normaliz]],1)*(DATOS_[Conc.Sal.07])))))))),
0)</f>
        <v>0</v>
      </c>
      <c r="Q40" s="111">
        <f t="array" ref="Q40">IFERROR(
(MEDIAN((IF(DATOS_[[Sexo]:[Sexo]]=$B40,IF(DATOS_[[AGRUP. VALOR. PTO.]:[AGRUP. VALOR. PTO.]]=$B39,IF(DATOS_[[Check Periodo Ref.]:[Check Periodo Ref.]]="Dentro",IF(DATOS_[[Check Equiparado]:[Check Equiparado]]="Sí",IF(DATOS!AL$5="Sí",(1/DATOS_[[% anualiz]:[% anualiz]]),1)*IF(DATOS!AL$4="Sí",1/DATOS_[[% normaliz]:[% normaliz]],1)*(DATOS_[Conc.Sal.08])))))))),
0)</f>
        <v>0</v>
      </c>
      <c r="R40" s="111">
        <f t="array" ref="R40">IFERROR(
(MEDIAN((IF(DATOS_[[Sexo]:[Sexo]]=$B40,IF(DATOS_[[AGRUP. VALOR. PTO.]:[AGRUP. VALOR. PTO.]]=$B39,IF(DATOS_[[Check Periodo Ref.]:[Check Periodo Ref.]]="Dentro",IF(DATOS_[[Check Equiparado]:[Check Equiparado]]="Sí",IF(DATOS!AM$5="Sí",(1/DATOS_[[% anualiz]:[% anualiz]]),1)*IF(DATOS!AM$4="Sí",1/DATOS_[[% normaliz]:[% normaliz]],1)*(DATOS_[Conc.Sal.09])))))))),
0)</f>
        <v>0</v>
      </c>
      <c r="S40" s="111">
        <f t="array" ref="S40">IFERROR(
(MEDIAN((IF(DATOS_[[Sexo]:[Sexo]]=$B40,IF(DATOS_[[AGRUP. VALOR. PTO.]:[AGRUP. VALOR. PTO.]]=$B39,IF(DATOS_[[Check Periodo Ref.]:[Check Periodo Ref.]]="Dentro",IF(DATOS_[[Check Equiparado]:[Check Equiparado]]="Sí",IF(DATOS!AN$5="Sí",(1/DATOS_[[% anualiz]:[% anualiz]]),1)*IF(DATOS!AN$4="Sí",1/DATOS_[[% normaliz]:[% normaliz]],1)*(DATOS_[Conc.Sal.10])))))))),
0)</f>
        <v>0</v>
      </c>
      <c r="T40" s="111">
        <f t="array" ref="T40">IFERROR(
(MEDIAN((IF(DATOS_[[Sexo]:[Sexo]]=$B40,IF(DATOS_[[AGRUP. VALOR. PTO.]:[AGRUP. VALOR. PTO.]]=$B39,IF(DATOS_[[Check Periodo Ref.]:[Check Periodo Ref.]]="Dentro",IF(DATOS_[[Check Equiparado]:[Check Equiparado]]="Sí",IF(DATOS!AO$5="Sí",(1/DATOS_[[% anualiz]:[% anualiz]]),1)*IF(DATOS!AO$4="Sí",1/DATOS_[[% normaliz]:[% normaliz]],1)*(DATOS_[Conc.Sal.11])))))))),
0)</f>
        <v>0</v>
      </c>
      <c r="U40" s="111">
        <f t="array" ref="U40">IFERROR(
(MEDIAN((IF(DATOS_[[Sexo]:[Sexo]]=$B40,IF(DATOS_[[AGRUP. VALOR. PTO.]:[AGRUP. VALOR. PTO.]]=$B39,IF(DATOS_[[Check Periodo Ref.]:[Check Periodo Ref.]]="Dentro",IF(DATOS_[[Check Equiparado]:[Check Equiparado]]="Sí",IF(DATOS!AP$5="Sí",(1/DATOS_[[% anualiz]:[% anualiz]]),1)*IF(DATOS!AP$4="Sí",1/DATOS_[[% normaliz]:[% normaliz]],1)*(DATOS_[Conc.Sal.12])))))))),
0)</f>
        <v>0</v>
      </c>
      <c r="V40" s="111">
        <f t="array" ref="V40">IFERROR(
(MEDIAN((IF(DATOS_[[Sexo]:[Sexo]]=$B40,IF(DATOS_[[AGRUP. VALOR. PTO.]:[AGRUP. VALOR. PTO.]]=$B39,IF(DATOS_[[Check Periodo Ref.]:[Check Periodo Ref.]]="Dentro",IF(DATOS_[[Check Equiparado]:[Check Equiparado]]="Sí",IF(DATOS!AQ$5="Sí",(1/DATOS_[[% anualiz]:[% anualiz]]),1)*IF(DATOS!AQ$4="Sí",1/DATOS_[[% normaliz]:[% normaliz]],1)*(DATOS_[Conc.Sal.13])))))))),
0)</f>
        <v>0</v>
      </c>
      <c r="W40" s="111">
        <f t="array" ref="W40">IFERROR(
(MEDIAN((IF(DATOS_[[Sexo]:[Sexo]]=$B40,IF(DATOS_[[AGRUP. VALOR. PTO.]:[AGRUP. VALOR. PTO.]]=$B39,IF(DATOS_[[Check Periodo Ref.]:[Check Periodo Ref.]]="Dentro",IF(DATOS_[[Check Equiparado]:[Check Equiparado]]="Sí",IF(DATOS!AR$5="Sí",(1/DATOS_[[% anualiz]:[% anualiz]]),1)*IF(DATOS!AR$4="Sí",1/DATOS_[[% normaliz]:[% normaliz]],1)*(DATOS_[Conc.Sal.14])))))))),
0)</f>
        <v>0</v>
      </c>
      <c r="X40" s="111">
        <f t="array" ref="X40">IFERROR(
(MEDIAN((IF(DATOS_[[Sexo]:[Sexo]]=$B40,IF(DATOS_[[AGRUP. VALOR. PTO.]:[AGRUP. VALOR. PTO.]]=$B39,IF(DATOS_[[Check Periodo Ref.]:[Check Periodo Ref.]]="Dentro",IF(DATOS_[[Check Equiparado]:[Check Equiparado]]="Sí",IF(DATOS!AS$5="Sí",(1/DATOS_[[% anualiz]:[% anualiz]]),1)*IF(DATOS!AS$4="Sí",1/DATOS_[[% normaliz]:[% normaliz]],1)*(DATOS_[Conc.Sal.15])))))))),
0)</f>
        <v>0</v>
      </c>
      <c r="Y40" s="111">
        <f t="array" ref="Y40">IFERROR(
(MEDIAN((IF(DATOS_[[Sexo]:[Sexo]]=$B40,IF(DATOS_[[AGRUP. VALOR. PTO.]:[AGRUP. VALOR. PTO.]]=$B39,IF(DATOS_[[Check Periodo Ref.]:[Check Periodo Ref.]]="Dentro",IF(DATOS_[[Check Equiparado]:[Check Equiparado]]="Sí",IF(DATOS!AT$5="Sí",(1/DATOS_[[% anualiz]:[% anualiz]]),1)*IF(DATOS!AT$4="Sí",1/DATOS_[[% normaliz]:[% normaliz]],1)*(DATOS_[Conc.Sal.16])))))))),
0)</f>
        <v>0</v>
      </c>
      <c r="Z40" s="111">
        <f t="array" ref="Z40">IFERROR(
(MEDIAN((IF(DATOS_[[Sexo]:[Sexo]]=$B40,IF(DATOS_[[AGRUP. VALOR. PTO.]:[AGRUP. VALOR. PTO.]]=$B39,IF(DATOS_[[Check Periodo Ref.]:[Check Periodo Ref.]]="Dentro",IF(DATOS_[[Check Equiparado]:[Check Equiparado]]="Sí",IF(DATOS!AU$5="Sí",(1/DATOS_[[% anualiz]:[% anualiz]]),1)*IF(DATOS!AU$4="Sí",1/DATOS_[[% normaliz]:[% normaliz]],1)*(DATOS_[Conc.Sal.17])))))))),
0)</f>
        <v>0</v>
      </c>
      <c r="AA40" s="111">
        <f t="array" ref="AA40">IFERROR(
(MEDIAN((IF(DATOS_[[Sexo]:[Sexo]]=$B40,IF(DATOS_[[AGRUP. VALOR. PTO.]:[AGRUP. VALOR. PTO.]]=$B39,IF(DATOS_[[Check Periodo Ref.]:[Check Periodo Ref.]]="Dentro",IF(DATOS_[[Check Equiparado]:[Check Equiparado]]="Sí",IF(DATOS!AV$5="Sí",(1/DATOS_[[% anualiz]:[% anualiz]]),1)*IF(DATOS!AV$4="Sí",1/DATOS_[[% normaliz]:[% normaliz]],1)*(DATOS_[Conc.Sal.18])))))))),
0)</f>
        <v>0</v>
      </c>
      <c r="AB40" s="111">
        <f t="array" ref="AB40">IFERROR(
(MEDIAN((IF(DATOS_[[Sexo]:[Sexo]]=$B40,IF(DATOS_[[AGRUP. VALOR. PTO.]:[AGRUP. VALOR. PTO.]]=$B39,IF(DATOS_[[Check Periodo Ref.]:[Check Periodo Ref.]]="Dentro",IF(DATOS_[[Check Equiparado]:[Check Equiparado]]="Sí",IF(DATOS!AW$5="Sí",(1/DATOS_[[% anualiz]:[% anualiz]]),1)*IF(DATOS!AW$4="Sí",1/DATOS_[[% normaliz]:[% normaliz]],1)*(DATOS_[Conc.Sal.19])))))))),
0)</f>
        <v>0</v>
      </c>
      <c r="AC40" s="111">
        <f t="array" ref="AC40">IFERROR(
(MEDIAN((IF(DATOS_[[Sexo]:[Sexo]]=$B40,IF(DATOS_[[AGRUP. VALOR. PTO.]:[AGRUP. VALOR. PTO.]]=$B39,IF(DATOS_[[Check Periodo Ref.]:[Check Periodo Ref.]]="Dentro",IF(DATOS_[[Check Equiparado]:[Check Equiparado]]="Sí",IF(DATOS!AX$5="Sí",(1/DATOS_[[% anualiz]:[% anualiz]]),1)*IF(DATOS!AX$4="Sí",1/DATOS_[[% normaliz]:[% normaliz]],1)*(DATOS_[Conc.Sal.20])))))))),
0)</f>
        <v>0</v>
      </c>
      <c r="AD40" s="111">
        <f t="array" ref="AD40">IFERROR(
(MEDIAN((IF(DATOS_[[Sexo]:[Sexo]]=$B40,IF(DATOS_[[AGRUP. VALOR. PTO.]:[AGRUP. VALOR. PTO.]]=$B39,IF(DATOS_[[Check Periodo Ref.]:[Check Periodo Ref.]]="Dentro",IF(DATOS_[[Check Equiparado]:[Check Equiparado]]="Sí",IF(DATOS!AY$5="Sí",(1/DATOS_[[% anualiz]:[% anualiz]]),1)*IF(DATOS!AY$4="Sí",1/DATOS_[[% normaliz]:[% normaliz]],1)*(DATOS_[Conc.Sal.21])))))))),
0)</f>
        <v>0</v>
      </c>
      <c r="AE40" s="111">
        <f t="array" ref="AE40">IFERROR(
(MEDIAN((IF(DATOS_[[Sexo]:[Sexo]]=$B40,IF(DATOS_[[AGRUP. VALOR. PTO.]:[AGRUP. VALOR. PTO.]]=$B39,IF(DATOS_[[Check Periodo Ref.]:[Check Periodo Ref.]]="Dentro",IF(DATOS_[[Check Equiparado]:[Check Equiparado]]="Sí",IF(DATOS!AZ$5="Sí",(1/DATOS_[[% anualiz]:[% anualiz]]),1)*IF(DATOS!AZ$4="Sí",1/DATOS_[[% normaliz]:[% normaliz]],1)*(DATOS_[Conc.Sal.22])))))))),
0)</f>
        <v>0</v>
      </c>
      <c r="AF40" s="111">
        <f t="array" ref="AF40">IFERROR(
(MEDIAN((IF(DATOS_[[Sexo]:[Sexo]]=$B40,IF(DATOS_[[AGRUP. VALOR. PTO.]:[AGRUP. VALOR. PTO.]]=$B39,IF(DATOS_[[Check Periodo Ref.]:[Check Periodo Ref.]]="Dentro",IF(DATOS_[[Check Equiparado]:[Check Equiparado]]="Sí",IF(DATOS!BA$5="Sí",(1/DATOS_[[% anualiz]:[% anualiz]]),1)*IF(DATOS!BA$4="Sí",1/DATOS_[[% normaliz]:[% normaliz]],1)*(DATOS_[Conc.Sal.23])))))))),
0)</f>
        <v>0</v>
      </c>
      <c r="AG40" s="111">
        <f t="array" ref="AG40">IFERROR(
(MEDIAN((IF(DATOS_[[Sexo]:[Sexo]]=$B40,IF(DATOS_[[AGRUP. VALOR. PTO.]:[AGRUP. VALOR. PTO.]]=$B39,IF(DATOS_[[Check Periodo Ref.]:[Check Periodo Ref.]]="Dentro",IF(DATOS_[[Check Equiparado]:[Check Equiparado]]="Sí",IF(DATOS!BB$5="Sí",(1/DATOS_[[% anualiz]:[% anualiz]]),1)*IF(DATOS!BB$4="Sí",1/DATOS_[[% normaliz]:[% normaliz]],1)*(DATOS_[Conc.Sal.24])))))))),
0)</f>
        <v>0</v>
      </c>
      <c r="AH40" s="111">
        <f t="array" ref="AH40">IFERROR(
(MEDIAN((IF(DATOS_[[Sexo]:[Sexo]]=$B40,IF(DATOS_[[AGRUP. VALOR. PTO.]:[AGRUP. VALOR. PTO.]]=$B39,IF(DATOS_[[Check Periodo Ref.]:[Check Periodo Ref.]]="Dentro",IF(DATOS_[[Check Equiparado]:[Check Equiparado]]="Sí",IF(DATOS!BC$5="Sí",(1/DATOS_[[% anualiz]:[% anualiz]]),1)*IF(DATOS!BC$4="Sí",1/DATOS_[[% normaliz]:[% normaliz]],1)*(DATOS_[Conc.Sal.25])))))))),
0)</f>
        <v>0</v>
      </c>
      <c r="AI40" s="111">
        <f t="array" ref="AI40">IFERROR(
(MEDIAN((IF(DATOS_[[Sexo]:[Sexo]]=$B40,IF(DATOS_[[AGRUP. VALOR. PTO.]:[AGRUP. VALOR. PTO.]]=$B39,IF(DATOS_[[Check Periodo Ref.]:[Check Periodo Ref.]]="Dentro",IF(DATOS_[[Check Equiparado]:[Check Equiparado]]="Sí",IF(DATOS!BD$5="Sí",(1/DATOS_[[% anualiz]:[% anualiz]]),1)*IF(DATOS!BD$4="Sí",1/DATOS_[[% normaliz]:[% normaliz]],1)*(DATOS_[Conc.Sal.26])))))))),
0)</f>
        <v>0</v>
      </c>
      <c r="AJ40" s="111">
        <f t="array" ref="AJ40">IFERROR(
(MEDIAN((IF(DATOS_[[Sexo]:[Sexo]]=$B40,IF(DATOS_[[AGRUP. VALOR. PTO.]:[AGRUP. VALOR. PTO.]]=$B39,IF(DATOS_[[Check Periodo Ref.]:[Check Periodo Ref.]]="Dentro",IF(DATOS_[[Check Equiparado]:[Check Equiparado]]="Sí",IF(DATOS!BE$5="Sí",(1/DATOS_[[% anualiz]:[% anualiz]]),1)*IF(DATOS!BE$4="Sí",1/DATOS_[[% normaliz]:[% normaliz]],1)*(DATOS_[Conc.Sal.27])))))))),
0)</f>
        <v>0</v>
      </c>
      <c r="AK40" s="111">
        <f t="array" ref="AK40">IFERROR(
(MEDIAN((IF(DATOS_[[Sexo]:[Sexo]]=$B40,IF(DATOS_[[AGRUP. VALOR. PTO.]:[AGRUP. VALOR. PTO.]]=$B39,IF(DATOS_[[Check Periodo Ref.]:[Check Periodo Ref.]]="Dentro",IF(DATOS_[[Check Equiparado]:[Check Equiparado]]="Sí",IF(DATOS!BF$5="Sí",(1/DATOS_[[% anualiz]:[% anualiz]]),1)*IF(DATOS!BF$4="Sí",1/DATOS_[[% normaliz]:[% normaliz]],1)*(DATOS_[Conc.Sal.28])))))))),
0)</f>
        <v>0</v>
      </c>
      <c r="AL40" s="111">
        <f t="array" ref="AL40">IFERROR(
(MEDIAN((IF(DATOS_[[Sexo]:[Sexo]]=$B40,IF(DATOS_[[AGRUP. VALOR. PTO.]:[AGRUP. VALOR. PTO.]]=$B39,IF(DATOS_[[Check Periodo Ref.]:[Check Periodo Ref.]]="Dentro",IF(DATOS_[[Check Equiparado]:[Check Equiparado]]="Sí",IF(DATOS!BG$5="Sí",(1/DATOS_[[% anualiz]:[% anualiz]]),1)*IF(DATOS!BG$4="Sí",1/DATOS_[[% normaliz]:[% normaliz]],1)*(DATOS_[Conc.Sal.29])))))))),
0)</f>
        <v>0</v>
      </c>
      <c r="AM40" s="111">
        <f t="array" ref="AM40">IFERROR(
(MEDIAN((IF(DATOS_[[Sexo]:[Sexo]]=$B40,IF(DATOS_[[AGRUP. VALOR. PTO.]:[AGRUP. VALOR. PTO.]]=$B39,IF(DATOS_[[Check Periodo Ref.]:[Check Periodo Ref.]]="Dentro",IF(DATOS_[[Check Equiparado]:[Check Equiparado]]="Sí",IF(DATOS!BH$5="Sí",(1/DATOS_[[% anualiz]:[% anualiz]]),1)*IF(DATOS!BH$4="Sí",1/DATOS_[[% normaliz]:[% normaliz]],1)*(DATOS_[Conc.Sal.30])))))))),
0)</f>
        <v>0</v>
      </c>
      <c r="AN40" s="112">
        <f t="array" ref="AN40">IFERROR(
MEDIAN(IF(DATOS_[Sexo]=$B40,IF(DATOS_[[AGRUP. VALOR. PTO.]:[AGRUP. VALOR. PTO.]]=$B39,IF(DATOS_[Check Equiparado]="Sí",IF(DATOS_[Check Periodo Ref.]="Dentro",DATOS_[Tot COMPL.SAL Eq],FALSE))))),
0)</f>
        <v>0</v>
      </c>
      <c r="AO40" s="113">
        <f t="array" ref="AO40">IFERROR(
MEDIAN(IF(DATOS_[Sexo]=$B40,IF(DATOS_[[AGRUP. VALOR. PTO.]:[AGRUP. VALOR. PTO.]]=$B39,IF(DATOS_[Check Equiparado]="Sí",IF(DATOS_[Check Periodo Ref.]="Dentro",DATOS_[TOTAL SALARIO Eq],FALSE))))),
0)</f>
        <v>0</v>
      </c>
      <c r="AP40" s="114">
        <f t="array" ref="AP40">IFERROR(
(MEDIAN((IF(DATOS_[[Sexo]:[Sexo]]=$B40,IF(DATOS_[[AGRUP. VALOR. PTO.]:[AGRUP. VALOR. PTO.]]=$B39,IF(DATOS_[[Check Periodo Ref.]:[Check Periodo Ref.]]="Dentro",IF(DATOS_[[Check Equiparado]:[Check Equiparado]]="Sí",IF(DATOS!BI$5="Sí",(1/DATOS_[[% anualiz]:[% anualiz]]),1)*IF(DATOS!BI$4="Sí",1/DATOS_[[% normaliz]:[% normaliz]],1)*(DATOS_[C.Extra.01])))))))),
0)</f>
        <v>0</v>
      </c>
      <c r="AQ40" s="114">
        <f t="array" ref="AQ40">IFERROR(
(MEDIAN((IF(DATOS_[[Sexo]:[Sexo]]=$B40,IF(DATOS_[[AGRUP. VALOR. PTO.]:[AGRUP. VALOR. PTO.]]=$B39,IF(DATOS_[[Check Periodo Ref.]:[Check Periodo Ref.]]="Dentro",IF(DATOS_[[Check Equiparado]:[Check Equiparado]]="Sí",IF(DATOS!BJ$5="Sí",(1/DATOS_[[% anualiz]:[% anualiz]]),1)*IF(DATOS!BJ$4="Sí",1/DATOS_[[% normaliz]:[% normaliz]],1)*(DATOS_[C.Extra.02])))))))),
0)</f>
        <v>0</v>
      </c>
      <c r="AR40" s="114">
        <f t="array" ref="AR40">IFERROR(
(MEDIAN((IF(DATOS_[[Sexo]:[Sexo]]=$B40,IF(DATOS_[[AGRUP. VALOR. PTO.]:[AGRUP. VALOR. PTO.]]=$B39,IF(DATOS_[[Check Periodo Ref.]:[Check Periodo Ref.]]="Dentro",IF(DATOS_[[Check Equiparado]:[Check Equiparado]]="Sí",IF(DATOS!BK$5="Sí",(1/DATOS_[[% anualiz]:[% anualiz]]),1)*IF(DATOS!BK$4="Sí",1/DATOS_[[% normaliz]:[% normaliz]],1)*(DATOS_[C.Extra.03])))))))),
0)</f>
        <v>0</v>
      </c>
      <c r="AS40" s="114">
        <f t="array" ref="AS40">IFERROR(
(MEDIAN((IF(DATOS_[[Sexo]:[Sexo]]=$B40,IF(DATOS_[[AGRUP. VALOR. PTO.]:[AGRUP. VALOR. PTO.]]=$B39,IF(DATOS_[[Check Periodo Ref.]:[Check Periodo Ref.]]="Dentro",IF(DATOS_[[Check Equiparado]:[Check Equiparado]]="Sí",IF(DATOS!BL$5="Sí",(1/DATOS_[[% anualiz]:[% anualiz]]),1)*IF(DATOS!BL$4="Sí",1/DATOS_[[% normaliz]:[% normaliz]],1)*(DATOS_[C.Extra.04])))))))),
0)</f>
        <v>0</v>
      </c>
      <c r="AT40" s="114">
        <f t="array" ref="AT40">IFERROR(
(MEDIAN((IF(DATOS_[[Sexo]:[Sexo]]=$B40,IF(DATOS_[[AGRUP. VALOR. PTO.]:[AGRUP. VALOR. PTO.]]=$B39,IF(DATOS_[[Check Periodo Ref.]:[Check Periodo Ref.]]="Dentro",IF(DATOS_[[Check Equiparado]:[Check Equiparado]]="Sí",IF(DATOS!BM$5="Sí",(1/DATOS_[[% anualiz]:[% anualiz]]),1)*IF(DATOS!BM$4="Sí",1/DATOS_[[% normaliz]:[% normaliz]],1)*(DATOS_[C.Extra.05])))))))),
0)</f>
        <v>0</v>
      </c>
      <c r="AU40" s="115">
        <f t="array" ref="AU40">IFERROR(
MEDIAN(IF(DATOS_[Sexo]=$B40,IF(DATOS_[[AGRUP. VALOR. PTO.]:[AGRUP. VALOR. PTO.]]=$B39,IF(DATOS_[Check Equiparado]="Sí",IF(DATOS_[Check Periodo Ref.]="Dentro",DATOS_[Tot Extrasalarial Eq],FALSE))))),
0)</f>
        <v>0</v>
      </c>
      <c r="AV40" s="116">
        <f t="array" ref="AV40">IFERROR(
MEDIAN(IF(DATOS_[Sexo]=$B40,IF(DATOS_[[AGRUP. VALOR. PTO.]:[AGRUP. VALOR. PTO.]]=$B39,IF(DATOS_[Check Equiparado]="Sí",IF(DATOS_[Check Periodo Ref.]="Dentro",DATOS_[TOTAL Retrib Eq],FALSE))))),
0)</f>
        <v>0</v>
      </c>
    </row>
    <row r="41" spans="1:48" x14ac:dyDescent="0.3">
      <c r="A41" s="42" t="str">
        <f t="shared" ref="A41" si="38">+A40</f>
        <v>[ocultar]</v>
      </c>
      <c r="B41" s="86" t="s">
        <v>163</v>
      </c>
      <c r="C41" s="33">
        <f t="array" ref="C41">SUM(IF($B41=DATOS_[Sexo],
IF($B39=DATOS_[AGRUP. VALOR. PTO.],
IF("Dentro"=DATOS_[Check Periodo Ref.],
1/(COUNTIFS(DATOS_[Sexo],$B41,DATOS_[AGRUP. VALOR. PTO.],$B39,DATOS_[Check Periodo Ref.],"Dentro",DATOS_[id],DATOS_[id]))))))</f>
        <v>0</v>
      </c>
      <c r="D41" s="35">
        <f>COUNTIFS(DATOS_[AGRUP. VALOR. PTO.],$B39,DATOS_[Sexo],$B41,DATOS_[Check Periodo Ref.],"Dentro")</f>
        <v>0</v>
      </c>
      <c r="E41" s="35">
        <f>COUNTIFS(DATOS_[AGRUP. VALOR. PTO.],$B39,DATOS_[Sexo],$B41,DATOS_[Check Periodo Ref.],"Dentro",DATOS_[Check Nº SC Norm],"Sí")</f>
        <v>0</v>
      </c>
      <c r="F41" s="35">
        <f>COUNTIFS(DATOS_[AGRUP. VALOR. PTO.],$B39,DATOS_[Sexo],$B41,DATOS_[Check Periodo Ref.],"Dentro",DATOS_[Check Nº SC Anualiz],"Sí")</f>
        <v>0</v>
      </c>
      <c r="G41" s="35">
        <f>COUNTIFS(DATOS_[AGRUP. VALOR. PTO.],$B39,DATOS_[Sexo],$B41,DATOS_[Check Periodo Ref.],"Dentro",DATOS_[Check Nº SC Norm y Anualiz],"Sí")</f>
        <v>0</v>
      </c>
      <c r="H41" s="35">
        <f>COUNTIFS(DATOS_[AGRUP. VALOR. PTO.],$B39,DATOS_[Sexo],$B41,DATOS_[Check Periodo Ref.],"Dentro",DATOS_[Check Equiparación],"Sí")</f>
        <v>0</v>
      </c>
      <c r="I41" s="110" cm="1">
        <f t="array" ref="I41">IFERROR(
MEDIAN(IF(DATOS_[Sexo]=$B41,IF(DATOS_[[AGRUP. VALOR. PTO.]:[AGRUP. VALOR. PTO.]]=$B39,IF(DATOS_[Check Equiparado]="Sí",IF(DATOS_[Check Periodo Ref.]="Dentro",DATOS_[SALARIO BASE Eq],FALSE))))),
0)</f>
        <v>0</v>
      </c>
      <c r="J41" s="111">
        <f t="array" ref="J41">IFERROR(
(MEDIAN((IF(DATOS_[[Sexo]:[Sexo]]=$B41,IF(DATOS_[[AGRUP. VALOR. PTO.]:[AGRUP. VALOR. PTO.]]=$B39,IF(DATOS_[[Check Periodo Ref.]:[Check Periodo Ref.]]="Dentro",IF(DATOS_[[Check Equiparado]:[Check Equiparado]]="Sí",IF(DATOS!AE$5="Sí",(1/DATOS_[[% anualiz]:[% anualiz]]),1)*IF(DATOS!AE$4="Sí",1/DATOS_[[% normaliz]:[% normaliz]],1)*(DATOS_[Conc.Sal.01])))))))),
0)</f>
        <v>0</v>
      </c>
      <c r="K41" s="111">
        <f t="array" ref="K41">IFERROR(
(MEDIAN((IF(DATOS_[[Sexo]:[Sexo]]=$B41,IF(DATOS_[[AGRUP. VALOR. PTO.]:[AGRUP. VALOR. PTO.]]=$B39,IF(DATOS_[[Check Periodo Ref.]:[Check Periodo Ref.]]="Dentro",IF(DATOS_[[Check Equiparado]:[Check Equiparado]]="Sí",IF(DATOS!AF$5="Sí",(1/DATOS_[[% anualiz]:[% anualiz]]),1)*IF(DATOS!AF$4="Sí",1/DATOS_[[% normaliz]:[% normaliz]],1)*(DATOS_[Conc.Sal.02])))))))),
0)</f>
        <v>0</v>
      </c>
      <c r="L41" s="111">
        <f t="array" ref="L41">IFERROR(
(MEDIAN((IF(DATOS_[[Sexo]:[Sexo]]=$B41,IF(DATOS_[[AGRUP. VALOR. PTO.]:[AGRUP. VALOR. PTO.]]=$B39,IF(DATOS_[[Check Periodo Ref.]:[Check Periodo Ref.]]="Dentro",IF(DATOS_[[Check Equiparado]:[Check Equiparado]]="Sí",IF(DATOS!AG$5="Sí",(1/DATOS_[[% anualiz]:[% anualiz]]),1)*IF(DATOS!AG$4="Sí",1/DATOS_[[% normaliz]:[% normaliz]],1)*(DATOS_[Conc.Sal.03])))))))),
0)</f>
        <v>0</v>
      </c>
      <c r="M41" s="111">
        <f t="array" ref="M41">IFERROR(
(MEDIAN((IF(DATOS_[[Sexo]:[Sexo]]=$B41,IF(DATOS_[[AGRUP. VALOR. PTO.]:[AGRUP. VALOR. PTO.]]=$B39,IF(DATOS_[[Check Periodo Ref.]:[Check Periodo Ref.]]="Dentro",IF(DATOS_[[Check Equiparado]:[Check Equiparado]]="Sí",IF(DATOS!AH$5="Sí",(1/DATOS_[[% anualiz]:[% anualiz]]),1)*IF(DATOS!AH$4="Sí",1/DATOS_[[% normaliz]:[% normaliz]],1)*(DATOS_[Conc.Sal.04])))))))),
0)</f>
        <v>0</v>
      </c>
      <c r="N41" s="111">
        <f t="array" ref="N41">IFERROR(
(MEDIAN((IF(DATOS_[[Sexo]:[Sexo]]=$B41,IF(DATOS_[[AGRUP. VALOR. PTO.]:[AGRUP. VALOR. PTO.]]=$B39,IF(DATOS_[[Check Periodo Ref.]:[Check Periodo Ref.]]="Dentro",IF(DATOS_[[Check Equiparado]:[Check Equiparado]]="Sí",IF(DATOS!AI$5="Sí",(1/DATOS_[[% anualiz]:[% anualiz]]),1)*IF(DATOS!AI$4="Sí",1/DATOS_[[% normaliz]:[% normaliz]],1)*(DATOS_[Conc.Sal.05])))))))),
0)</f>
        <v>0</v>
      </c>
      <c r="O41" s="111">
        <f t="array" ref="O41">IFERROR(
(MEDIAN((IF(DATOS_[[Sexo]:[Sexo]]=$B41,IF(DATOS_[[AGRUP. VALOR. PTO.]:[AGRUP. VALOR. PTO.]]=$B39,IF(DATOS_[[Check Periodo Ref.]:[Check Periodo Ref.]]="Dentro",IF(DATOS_[[Check Equiparado]:[Check Equiparado]]="Sí",IF(DATOS!AJ$5="Sí",(1/DATOS_[[% anualiz]:[% anualiz]]),1)*IF(DATOS!AJ$4="Sí",1/DATOS_[[% normaliz]:[% normaliz]],1)*(DATOS_[Conc.Sal.06])))))))),
0)</f>
        <v>0</v>
      </c>
      <c r="P41" s="111">
        <f t="array" ref="P41">IFERROR(
(MEDIAN((IF(DATOS_[[Sexo]:[Sexo]]=$B41,IF(DATOS_[[AGRUP. VALOR. PTO.]:[AGRUP. VALOR. PTO.]]=$B39,IF(DATOS_[[Check Periodo Ref.]:[Check Periodo Ref.]]="Dentro",IF(DATOS_[[Check Equiparado]:[Check Equiparado]]="Sí",IF(DATOS!AK$5="Sí",(1/DATOS_[[% anualiz]:[% anualiz]]),1)*IF(DATOS!AK$4="Sí",1/DATOS_[[% normaliz]:[% normaliz]],1)*(DATOS_[Conc.Sal.07])))))))),
0)</f>
        <v>0</v>
      </c>
      <c r="Q41" s="111">
        <f t="array" ref="Q41">IFERROR(
(MEDIAN((IF(DATOS_[[Sexo]:[Sexo]]=$B41,IF(DATOS_[[AGRUP. VALOR. PTO.]:[AGRUP. VALOR. PTO.]]=$B39,IF(DATOS_[[Check Periodo Ref.]:[Check Periodo Ref.]]="Dentro",IF(DATOS_[[Check Equiparado]:[Check Equiparado]]="Sí",IF(DATOS!AL$5="Sí",(1/DATOS_[[% anualiz]:[% anualiz]]),1)*IF(DATOS!AL$4="Sí",1/DATOS_[[% normaliz]:[% normaliz]],1)*(DATOS_[Conc.Sal.08])))))))),
0)</f>
        <v>0</v>
      </c>
      <c r="R41" s="111">
        <f t="array" ref="R41">IFERROR(
(MEDIAN((IF(DATOS_[[Sexo]:[Sexo]]=$B41,IF(DATOS_[[AGRUP. VALOR. PTO.]:[AGRUP. VALOR. PTO.]]=$B39,IF(DATOS_[[Check Periodo Ref.]:[Check Periodo Ref.]]="Dentro",IF(DATOS_[[Check Equiparado]:[Check Equiparado]]="Sí",IF(DATOS!AM$5="Sí",(1/DATOS_[[% anualiz]:[% anualiz]]),1)*IF(DATOS!AM$4="Sí",1/DATOS_[[% normaliz]:[% normaliz]],1)*(DATOS_[Conc.Sal.09])))))))),
0)</f>
        <v>0</v>
      </c>
      <c r="S41" s="111">
        <f t="array" ref="S41">IFERROR(
(MEDIAN((IF(DATOS_[[Sexo]:[Sexo]]=$B41,IF(DATOS_[[AGRUP. VALOR. PTO.]:[AGRUP. VALOR. PTO.]]=$B39,IF(DATOS_[[Check Periodo Ref.]:[Check Periodo Ref.]]="Dentro",IF(DATOS_[[Check Equiparado]:[Check Equiparado]]="Sí",IF(DATOS!AN$5="Sí",(1/DATOS_[[% anualiz]:[% anualiz]]),1)*IF(DATOS!AN$4="Sí",1/DATOS_[[% normaliz]:[% normaliz]],1)*(DATOS_[Conc.Sal.10])))))))),
0)</f>
        <v>0</v>
      </c>
      <c r="T41" s="111">
        <f t="array" ref="T41">IFERROR(
(MEDIAN((IF(DATOS_[[Sexo]:[Sexo]]=$B41,IF(DATOS_[[AGRUP. VALOR. PTO.]:[AGRUP. VALOR. PTO.]]=$B39,IF(DATOS_[[Check Periodo Ref.]:[Check Periodo Ref.]]="Dentro",IF(DATOS_[[Check Equiparado]:[Check Equiparado]]="Sí",IF(DATOS!AO$5="Sí",(1/DATOS_[[% anualiz]:[% anualiz]]),1)*IF(DATOS!AO$4="Sí",1/DATOS_[[% normaliz]:[% normaliz]],1)*(DATOS_[Conc.Sal.11])))))))),
0)</f>
        <v>0</v>
      </c>
      <c r="U41" s="111">
        <f t="array" ref="U41">IFERROR(
(MEDIAN((IF(DATOS_[[Sexo]:[Sexo]]=$B41,IF(DATOS_[[AGRUP. VALOR. PTO.]:[AGRUP. VALOR. PTO.]]=$B39,IF(DATOS_[[Check Periodo Ref.]:[Check Periodo Ref.]]="Dentro",IF(DATOS_[[Check Equiparado]:[Check Equiparado]]="Sí",IF(DATOS!AP$5="Sí",(1/DATOS_[[% anualiz]:[% anualiz]]),1)*IF(DATOS!AP$4="Sí",1/DATOS_[[% normaliz]:[% normaliz]],1)*(DATOS_[Conc.Sal.12])))))))),
0)</f>
        <v>0</v>
      </c>
      <c r="V41" s="111">
        <f t="array" ref="V41">IFERROR(
(MEDIAN((IF(DATOS_[[Sexo]:[Sexo]]=$B41,IF(DATOS_[[AGRUP. VALOR. PTO.]:[AGRUP. VALOR. PTO.]]=$B39,IF(DATOS_[[Check Periodo Ref.]:[Check Periodo Ref.]]="Dentro",IF(DATOS_[[Check Equiparado]:[Check Equiparado]]="Sí",IF(DATOS!AQ$5="Sí",(1/DATOS_[[% anualiz]:[% anualiz]]),1)*IF(DATOS!AQ$4="Sí",1/DATOS_[[% normaliz]:[% normaliz]],1)*(DATOS_[Conc.Sal.13])))))))),
0)</f>
        <v>0</v>
      </c>
      <c r="W41" s="111">
        <f t="array" ref="W41">IFERROR(
(MEDIAN((IF(DATOS_[[Sexo]:[Sexo]]=$B41,IF(DATOS_[[AGRUP. VALOR. PTO.]:[AGRUP. VALOR. PTO.]]=$B39,IF(DATOS_[[Check Periodo Ref.]:[Check Periodo Ref.]]="Dentro",IF(DATOS_[[Check Equiparado]:[Check Equiparado]]="Sí",IF(DATOS!AR$5="Sí",(1/DATOS_[[% anualiz]:[% anualiz]]),1)*IF(DATOS!AR$4="Sí",1/DATOS_[[% normaliz]:[% normaliz]],1)*(DATOS_[Conc.Sal.14])))))))),
0)</f>
        <v>0</v>
      </c>
      <c r="X41" s="111">
        <f t="array" ref="X41">IFERROR(
(MEDIAN((IF(DATOS_[[Sexo]:[Sexo]]=$B41,IF(DATOS_[[AGRUP. VALOR. PTO.]:[AGRUP. VALOR. PTO.]]=$B39,IF(DATOS_[[Check Periodo Ref.]:[Check Periodo Ref.]]="Dentro",IF(DATOS_[[Check Equiparado]:[Check Equiparado]]="Sí",IF(DATOS!AS$5="Sí",(1/DATOS_[[% anualiz]:[% anualiz]]),1)*IF(DATOS!AS$4="Sí",1/DATOS_[[% normaliz]:[% normaliz]],1)*(DATOS_[Conc.Sal.15])))))))),
0)</f>
        <v>0</v>
      </c>
      <c r="Y41" s="111">
        <f t="array" ref="Y41">IFERROR(
(MEDIAN((IF(DATOS_[[Sexo]:[Sexo]]=$B41,IF(DATOS_[[AGRUP. VALOR. PTO.]:[AGRUP. VALOR. PTO.]]=$B39,IF(DATOS_[[Check Periodo Ref.]:[Check Periodo Ref.]]="Dentro",IF(DATOS_[[Check Equiparado]:[Check Equiparado]]="Sí",IF(DATOS!AT$5="Sí",(1/DATOS_[[% anualiz]:[% anualiz]]),1)*IF(DATOS!AT$4="Sí",1/DATOS_[[% normaliz]:[% normaliz]],1)*(DATOS_[Conc.Sal.16])))))))),
0)</f>
        <v>0</v>
      </c>
      <c r="Z41" s="111">
        <f t="array" ref="Z41">IFERROR(
(MEDIAN((IF(DATOS_[[Sexo]:[Sexo]]=$B41,IF(DATOS_[[AGRUP. VALOR. PTO.]:[AGRUP. VALOR. PTO.]]=$B39,IF(DATOS_[[Check Periodo Ref.]:[Check Periodo Ref.]]="Dentro",IF(DATOS_[[Check Equiparado]:[Check Equiparado]]="Sí",IF(DATOS!AU$5="Sí",(1/DATOS_[[% anualiz]:[% anualiz]]),1)*IF(DATOS!AU$4="Sí",1/DATOS_[[% normaliz]:[% normaliz]],1)*(DATOS_[Conc.Sal.17])))))))),
0)</f>
        <v>0</v>
      </c>
      <c r="AA41" s="111">
        <f t="array" ref="AA41">IFERROR(
(MEDIAN((IF(DATOS_[[Sexo]:[Sexo]]=$B41,IF(DATOS_[[AGRUP. VALOR. PTO.]:[AGRUP. VALOR. PTO.]]=$B39,IF(DATOS_[[Check Periodo Ref.]:[Check Periodo Ref.]]="Dentro",IF(DATOS_[[Check Equiparado]:[Check Equiparado]]="Sí",IF(DATOS!AV$5="Sí",(1/DATOS_[[% anualiz]:[% anualiz]]),1)*IF(DATOS!AV$4="Sí",1/DATOS_[[% normaliz]:[% normaliz]],1)*(DATOS_[Conc.Sal.18])))))))),
0)</f>
        <v>0</v>
      </c>
      <c r="AB41" s="111">
        <f t="array" ref="AB41">IFERROR(
(MEDIAN((IF(DATOS_[[Sexo]:[Sexo]]=$B41,IF(DATOS_[[AGRUP. VALOR. PTO.]:[AGRUP. VALOR. PTO.]]=$B39,IF(DATOS_[[Check Periodo Ref.]:[Check Periodo Ref.]]="Dentro",IF(DATOS_[[Check Equiparado]:[Check Equiparado]]="Sí",IF(DATOS!AW$5="Sí",(1/DATOS_[[% anualiz]:[% anualiz]]),1)*IF(DATOS!AW$4="Sí",1/DATOS_[[% normaliz]:[% normaliz]],1)*(DATOS_[Conc.Sal.19])))))))),
0)</f>
        <v>0</v>
      </c>
      <c r="AC41" s="111">
        <f t="array" ref="AC41">IFERROR(
(MEDIAN((IF(DATOS_[[Sexo]:[Sexo]]=$B41,IF(DATOS_[[AGRUP. VALOR. PTO.]:[AGRUP. VALOR. PTO.]]=$B39,IF(DATOS_[[Check Periodo Ref.]:[Check Periodo Ref.]]="Dentro",IF(DATOS_[[Check Equiparado]:[Check Equiparado]]="Sí",IF(DATOS!AX$5="Sí",(1/DATOS_[[% anualiz]:[% anualiz]]),1)*IF(DATOS!AX$4="Sí",1/DATOS_[[% normaliz]:[% normaliz]],1)*(DATOS_[Conc.Sal.20])))))))),
0)</f>
        <v>0</v>
      </c>
      <c r="AD41" s="111">
        <f t="array" ref="AD41">IFERROR(
(MEDIAN((IF(DATOS_[[Sexo]:[Sexo]]=$B41,IF(DATOS_[[AGRUP. VALOR. PTO.]:[AGRUP. VALOR. PTO.]]=$B39,IF(DATOS_[[Check Periodo Ref.]:[Check Periodo Ref.]]="Dentro",IF(DATOS_[[Check Equiparado]:[Check Equiparado]]="Sí",IF(DATOS!AY$5="Sí",(1/DATOS_[[% anualiz]:[% anualiz]]),1)*IF(DATOS!AY$4="Sí",1/DATOS_[[% normaliz]:[% normaliz]],1)*(DATOS_[Conc.Sal.21])))))))),
0)</f>
        <v>0</v>
      </c>
      <c r="AE41" s="111">
        <f t="array" ref="AE41">IFERROR(
(MEDIAN((IF(DATOS_[[Sexo]:[Sexo]]=$B41,IF(DATOS_[[AGRUP. VALOR. PTO.]:[AGRUP. VALOR. PTO.]]=$B39,IF(DATOS_[[Check Periodo Ref.]:[Check Periodo Ref.]]="Dentro",IF(DATOS_[[Check Equiparado]:[Check Equiparado]]="Sí",IF(DATOS!AZ$5="Sí",(1/DATOS_[[% anualiz]:[% anualiz]]),1)*IF(DATOS!AZ$4="Sí",1/DATOS_[[% normaliz]:[% normaliz]],1)*(DATOS_[Conc.Sal.22])))))))),
0)</f>
        <v>0</v>
      </c>
      <c r="AF41" s="111">
        <f t="array" ref="AF41">IFERROR(
(MEDIAN((IF(DATOS_[[Sexo]:[Sexo]]=$B41,IF(DATOS_[[AGRUP. VALOR. PTO.]:[AGRUP. VALOR. PTO.]]=$B39,IF(DATOS_[[Check Periodo Ref.]:[Check Periodo Ref.]]="Dentro",IF(DATOS_[[Check Equiparado]:[Check Equiparado]]="Sí",IF(DATOS!BA$5="Sí",(1/DATOS_[[% anualiz]:[% anualiz]]),1)*IF(DATOS!BA$4="Sí",1/DATOS_[[% normaliz]:[% normaliz]],1)*(DATOS_[Conc.Sal.23])))))))),
0)</f>
        <v>0</v>
      </c>
      <c r="AG41" s="111">
        <f t="array" ref="AG41">IFERROR(
(MEDIAN((IF(DATOS_[[Sexo]:[Sexo]]=$B41,IF(DATOS_[[AGRUP. VALOR. PTO.]:[AGRUP. VALOR. PTO.]]=$B39,IF(DATOS_[[Check Periodo Ref.]:[Check Periodo Ref.]]="Dentro",IF(DATOS_[[Check Equiparado]:[Check Equiparado]]="Sí",IF(DATOS!BB$5="Sí",(1/DATOS_[[% anualiz]:[% anualiz]]),1)*IF(DATOS!BB$4="Sí",1/DATOS_[[% normaliz]:[% normaliz]],1)*(DATOS_[Conc.Sal.24])))))))),
0)</f>
        <v>0</v>
      </c>
      <c r="AH41" s="111">
        <f t="array" ref="AH41">IFERROR(
(MEDIAN((IF(DATOS_[[Sexo]:[Sexo]]=$B41,IF(DATOS_[[AGRUP. VALOR. PTO.]:[AGRUP. VALOR. PTO.]]=$B39,IF(DATOS_[[Check Periodo Ref.]:[Check Periodo Ref.]]="Dentro",IF(DATOS_[[Check Equiparado]:[Check Equiparado]]="Sí",IF(DATOS!BC$5="Sí",(1/DATOS_[[% anualiz]:[% anualiz]]),1)*IF(DATOS!BC$4="Sí",1/DATOS_[[% normaliz]:[% normaliz]],1)*(DATOS_[Conc.Sal.25])))))))),
0)</f>
        <v>0</v>
      </c>
      <c r="AI41" s="111">
        <f t="array" ref="AI41">IFERROR(
(MEDIAN((IF(DATOS_[[Sexo]:[Sexo]]=$B41,IF(DATOS_[[AGRUP. VALOR. PTO.]:[AGRUP. VALOR. PTO.]]=$B39,IF(DATOS_[[Check Periodo Ref.]:[Check Periodo Ref.]]="Dentro",IF(DATOS_[[Check Equiparado]:[Check Equiparado]]="Sí",IF(DATOS!BD$5="Sí",(1/DATOS_[[% anualiz]:[% anualiz]]),1)*IF(DATOS!BD$4="Sí",1/DATOS_[[% normaliz]:[% normaliz]],1)*(DATOS_[Conc.Sal.26])))))))),
0)</f>
        <v>0</v>
      </c>
      <c r="AJ41" s="111">
        <f t="array" ref="AJ41">IFERROR(
(MEDIAN((IF(DATOS_[[Sexo]:[Sexo]]=$B41,IF(DATOS_[[AGRUP. VALOR. PTO.]:[AGRUP. VALOR. PTO.]]=$B39,IF(DATOS_[[Check Periodo Ref.]:[Check Periodo Ref.]]="Dentro",IF(DATOS_[[Check Equiparado]:[Check Equiparado]]="Sí",IF(DATOS!BE$5="Sí",(1/DATOS_[[% anualiz]:[% anualiz]]),1)*IF(DATOS!BE$4="Sí",1/DATOS_[[% normaliz]:[% normaliz]],1)*(DATOS_[Conc.Sal.27])))))))),
0)</f>
        <v>0</v>
      </c>
      <c r="AK41" s="111">
        <f t="array" ref="AK41">IFERROR(
(MEDIAN((IF(DATOS_[[Sexo]:[Sexo]]=$B41,IF(DATOS_[[AGRUP. VALOR. PTO.]:[AGRUP. VALOR. PTO.]]=$B39,IF(DATOS_[[Check Periodo Ref.]:[Check Periodo Ref.]]="Dentro",IF(DATOS_[[Check Equiparado]:[Check Equiparado]]="Sí",IF(DATOS!BF$5="Sí",(1/DATOS_[[% anualiz]:[% anualiz]]),1)*IF(DATOS!BF$4="Sí",1/DATOS_[[% normaliz]:[% normaliz]],1)*(DATOS_[Conc.Sal.28])))))))),
0)</f>
        <v>0</v>
      </c>
      <c r="AL41" s="111">
        <f t="array" ref="AL41">IFERROR(
(MEDIAN((IF(DATOS_[[Sexo]:[Sexo]]=$B41,IF(DATOS_[[AGRUP. VALOR. PTO.]:[AGRUP. VALOR. PTO.]]=$B39,IF(DATOS_[[Check Periodo Ref.]:[Check Periodo Ref.]]="Dentro",IF(DATOS_[[Check Equiparado]:[Check Equiparado]]="Sí",IF(DATOS!BG$5="Sí",(1/DATOS_[[% anualiz]:[% anualiz]]),1)*IF(DATOS!BG$4="Sí",1/DATOS_[[% normaliz]:[% normaliz]],1)*(DATOS_[Conc.Sal.29])))))))),
0)</f>
        <v>0</v>
      </c>
      <c r="AM41" s="111">
        <f t="array" ref="AM41">IFERROR(
(MEDIAN((IF(DATOS_[[Sexo]:[Sexo]]=$B41,IF(DATOS_[[AGRUP. VALOR. PTO.]:[AGRUP. VALOR. PTO.]]=$B39,IF(DATOS_[[Check Periodo Ref.]:[Check Periodo Ref.]]="Dentro",IF(DATOS_[[Check Equiparado]:[Check Equiparado]]="Sí",IF(DATOS!BH$5="Sí",(1/DATOS_[[% anualiz]:[% anualiz]]),1)*IF(DATOS!BH$4="Sí",1/DATOS_[[% normaliz]:[% normaliz]],1)*(DATOS_[Conc.Sal.30])))))))),
0)</f>
        <v>0</v>
      </c>
      <c r="AN41" s="112">
        <f t="array" ref="AN41">IFERROR(
MEDIAN(IF(DATOS_[Sexo]=$B41,IF(DATOS_[[AGRUP. VALOR. PTO.]:[AGRUP. VALOR. PTO.]]=$B39,IF(DATOS_[Check Equiparado]="Sí",IF(DATOS_[Check Periodo Ref.]="Dentro",DATOS_[Tot COMPL.SAL Eq],FALSE))))),
0)</f>
        <v>0</v>
      </c>
      <c r="AO41" s="113">
        <f t="array" ref="AO41">IFERROR(
MEDIAN(IF(DATOS_[Sexo]=$B41,IF(DATOS_[[AGRUP. VALOR. PTO.]:[AGRUP. VALOR. PTO.]]=$B39,IF(DATOS_[Check Equiparado]="Sí",IF(DATOS_[Check Periodo Ref.]="Dentro",DATOS_[TOTAL SALARIO Eq],FALSE))))),
0)</f>
        <v>0</v>
      </c>
      <c r="AP41" s="114">
        <f t="array" ref="AP41">IFERROR(
(MEDIAN((IF(DATOS_[[Sexo]:[Sexo]]=$B41,IF(DATOS_[[AGRUP. VALOR. PTO.]:[AGRUP. VALOR. PTO.]]=$B39,IF(DATOS_[[Check Periodo Ref.]:[Check Periodo Ref.]]="Dentro",IF(DATOS_[[Check Equiparado]:[Check Equiparado]]="Sí",IF(DATOS!BI$5="Sí",(1/DATOS_[[% anualiz]:[% anualiz]]),1)*IF(DATOS!BI$4="Sí",1/DATOS_[[% normaliz]:[% normaliz]],1)*(DATOS_[C.Extra.01])))))))),
0)</f>
        <v>0</v>
      </c>
      <c r="AQ41" s="114">
        <f t="array" ref="AQ41">IFERROR(
(MEDIAN((IF(DATOS_[[Sexo]:[Sexo]]=$B41,IF(DATOS_[[AGRUP. VALOR. PTO.]:[AGRUP. VALOR. PTO.]]=$B39,IF(DATOS_[[Check Periodo Ref.]:[Check Periodo Ref.]]="Dentro",IF(DATOS_[[Check Equiparado]:[Check Equiparado]]="Sí",IF(DATOS!BJ$5="Sí",(1/DATOS_[[% anualiz]:[% anualiz]]),1)*IF(DATOS!BJ$4="Sí",1/DATOS_[[% normaliz]:[% normaliz]],1)*(DATOS_[C.Extra.02])))))))),
0)</f>
        <v>0</v>
      </c>
      <c r="AR41" s="114">
        <f t="array" ref="AR41">IFERROR(
(MEDIAN((IF(DATOS_[[Sexo]:[Sexo]]=$B41,IF(DATOS_[[AGRUP. VALOR. PTO.]:[AGRUP. VALOR. PTO.]]=$B39,IF(DATOS_[[Check Periodo Ref.]:[Check Periodo Ref.]]="Dentro",IF(DATOS_[[Check Equiparado]:[Check Equiparado]]="Sí",IF(DATOS!BK$5="Sí",(1/DATOS_[[% anualiz]:[% anualiz]]),1)*IF(DATOS!BK$4="Sí",1/DATOS_[[% normaliz]:[% normaliz]],1)*(DATOS_[C.Extra.03])))))))),
0)</f>
        <v>0</v>
      </c>
      <c r="AS41" s="114">
        <f t="array" ref="AS41">IFERROR(
(MEDIAN((IF(DATOS_[[Sexo]:[Sexo]]=$B41,IF(DATOS_[[AGRUP. VALOR. PTO.]:[AGRUP. VALOR. PTO.]]=$B39,IF(DATOS_[[Check Periodo Ref.]:[Check Periodo Ref.]]="Dentro",IF(DATOS_[[Check Equiparado]:[Check Equiparado]]="Sí",IF(DATOS!BL$5="Sí",(1/DATOS_[[% anualiz]:[% anualiz]]),1)*IF(DATOS!BL$4="Sí",1/DATOS_[[% normaliz]:[% normaliz]],1)*(DATOS_[C.Extra.04])))))))),
0)</f>
        <v>0</v>
      </c>
      <c r="AT41" s="114">
        <f t="array" ref="AT41">IFERROR(
(MEDIAN((IF(DATOS_[[Sexo]:[Sexo]]=$B41,IF(DATOS_[[AGRUP. VALOR. PTO.]:[AGRUP. VALOR. PTO.]]=$B39,IF(DATOS_[[Check Periodo Ref.]:[Check Periodo Ref.]]="Dentro",IF(DATOS_[[Check Equiparado]:[Check Equiparado]]="Sí",IF(DATOS!BM$5="Sí",(1/DATOS_[[% anualiz]:[% anualiz]]),1)*IF(DATOS!BM$4="Sí",1/DATOS_[[% normaliz]:[% normaliz]],1)*(DATOS_[C.Extra.05])))))))),
0)</f>
        <v>0</v>
      </c>
      <c r="AU41" s="115">
        <f t="array" ref="AU41">IFERROR(
MEDIAN(IF(DATOS_[Sexo]=$B41,IF(DATOS_[[AGRUP. VALOR. PTO.]:[AGRUP. VALOR. PTO.]]=$B39,IF(DATOS_[Check Equiparado]="Sí",IF(DATOS_[Check Periodo Ref.]="Dentro",DATOS_[Tot Extrasalarial Eq],FALSE))))),
0)</f>
        <v>0</v>
      </c>
      <c r="AV41" s="116">
        <f t="array" ref="AV41">IFERROR(
MEDIAN(IF(DATOS_[Sexo]=$B41,IF(DATOS_[[AGRUP. VALOR. PTO.]:[AGRUP. VALOR. PTO.]]=$B39,IF(DATOS_[Check Equiparado]="Sí",IF(DATOS_[Check Periodo Ref.]="Dentro",DATOS_[TOTAL Retrib Eq],FALSE))))),
0)</f>
        <v>0</v>
      </c>
    </row>
    <row r="42" spans="1:48" ht="17.25" thickBot="1" x14ac:dyDescent="0.35">
      <c r="A42" s="42" t="str">
        <f t="shared" ref="A42" si="39">+A43</f>
        <v>[ocultar]</v>
      </c>
      <c r="B42" s="90" t="s">
        <v>269</v>
      </c>
      <c r="C42" s="109"/>
      <c r="D42" s="41"/>
      <c r="E42" s="41"/>
      <c r="F42" s="41"/>
      <c r="G42" s="41"/>
      <c r="H42" s="41"/>
      <c r="I42" s="119" t="str">
        <f t="shared" ref="I42:AV42" si="40">IFERROR((I43-I44)/I43,"")</f>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3" t="str">
        <f t="shared" si="40"/>
        <v/>
      </c>
      <c r="W42" s="123" t="str">
        <f t="shared" si="40"/>
        <v/>
      </c>
      <c r="X42" s="123" t="str">
        <f t="shared" si="40"/>
        <v/>
      </c>
      <c r="Y42" s="123"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2" t="str">
        <f t="shared" si="40"/>
        <v/>
      </c>
      <c r="AK42" s="122" t="str">
        <f t="shared" si="40"/>
        <v/>
      </c>
      <c r="AL42" s="122" t="str">
        <f t="shared" si="40"/>
        <v/>
      </c>
      <c r="AM42" s="122" t="str">
        <f t="shared" si="40"/>
        <v/>
      </c>
      <c r="AN42" s="124" t="str">
        <f t="shared" si="40"/>
        <v/>
      </c>
      <c r="AO42" s="128" t="str">
        <f t="shared" si="40"/>
        <v/>
      </c>
      <c r="AP42" s="125" t="str">
        <f t="shared" si="40"/>
        <v/>
      </c>
      <c r="AQ42" s="125" t="str">
        <f t="shared" si="40"/>
        <v/>
      </c>
      <c r="AR42" s="125" t="str">
        <f t="shared" si="40"/>
        <v/>
      </c>
      <c r="AS42" s="125" t="str">
        <f t="shared" si="40"/>
        <v/>
      </c>
      <c r="AT42" s="125" t="str">
        <f t="shared" si="40"/>
        <v/>
      </c>
      <c r="AU42" s="126" t="str">
        <f t="shared" si="40"/>
        <v/>
      </c>
      <c r="AV42" s="127" t="str">
        <f t="shared" si="40"/>
        <v/>
      </c>
    </row>
    <row r="43" spans="1:48" x14ac:dyDescent="0.3">
      <c r="A43" s="42" t="str">
        <f t="shared" ref="A43" si="41">+IF(C43+C44=0,"[ocultar]","")</f>
        <v>[ocultar]</v>
      </c>
      <c r="B43" s="86" t="s">
        <v>162</v>
      </c>
      <c r="C43" s="33">
        <f t="array" ref="C43">SUM(IF($B43=DATOS_[Sexo],
IF($B42=DATOS_[AGRUP. VALOR. PTO.],
IF("Dentro"=DATOS_[Check Periodo Ref.],
1/(COUNTIFS(DATOS_[Sexo],$B43,DATOS_[AGRUP. VALOR. PTO.],$B42,DATOS_[Check Periodo Ref.],"Dentro",DATOS_[id],DATOS_[id]))))))</f>
        <v>0</v>
      </c>
      <c r="D43" s="35">
        <f>COUNTIFS(DATOS_[AGRUP. VALOR. PTO.],$B42,DATOS_[Sexo],$B43,DATOS_[Check Periodo Ref.],"Dentro")</f>
        <v>0</v>
      </c>
      <c r="E43" s="35">
        <f>COUNTIFS(DATOS_[AGRUP. VALOR. PTO.],$B42,DATOS_[Sexo],$B43,DATOS_[Check Periodo Ref.],"Dentro",DATOS_[Check Nº SC Norm],"Sí")</f>
        <v>0</v>
      </c>
      <c r="F43" s="35">
        <f>COUNTIFS(DATOS_[AGRUP. VALOR. PTO.],$B42,DATOS_[Sexo],$B43,DATOS_[Check Periodo Ref.],"Dentro",DATOS_[Check Nº SC Anualiz],"Sí")</f>
        <v>0</v>
      </c>
      <c r="G43" s="35">
        <f>COUNTIFS(DATOS_[AGRUP. VALOR. PTO.],$B42,DATOS_[Sexo],$B43,DATOS_[Check Periodo Ref.],"Dentro",DATOS_[Check Nº SC Norm y Anualiz],"Sí")</f>
        <v>0</v>
      </c>
      <c r="H43" s="35">
        <f>COUNTIFS(DATOS_[AGRUP. VALOR. PTO.],$B42,DATOS_[Sexo],$B43,DATOS_[Check Periodo Ref.],"Dentro",DATOS_[Check Equiparación],"Sí")</f>
        <v>0</v>
      </c>
      <c r="I43" s="110">
        <f t="array" ref="I43">IFERROR(
MEDIAN(IF(DATOS_[Sexo]=$B43,IF(DATOS_[[AGRUP. VALOR. PTO.]:[AGRUP. VALOR. PTO.]]=$B42,IF(DATOS_[Check Equiparado]="Sí",IF(DATOS_[Check Periodo Ref.]="Dentro",DATOS_[SALARIO BASE Eq],FALSE))))),
0)</f>
        <v>0</v>
      </c>
      <c r="J43" s="111">
        <f t="array" ref="J43">IFERROR(
(MEDIAN((IF(DATOS_[[Sexo]:[Sexo]]=$B43,IF(DATOS_[[AGRUP. VALOR. PTO.]:[AGRUP. VALOR. PTO.]]=$B42,IF(DATOS_[[Check Periodo Ref.]:[Check Periodo Ref.]]="Dentro",IF(DATOS_[[Check Equiparado]:[Check Equiparado]]="Sí",IF(DATOS!AE$5="Sí",(1/DATOS_[[% anualiz]:[% anualiz]]),1)*IF(DATOS!AE$4="Sí",1/DATOS_[[% normaliz]:[% normaliz]],1)*(DATOS_[Conc.Sal.01])))))))),
0)</f>
        <v>0</v>
      </c>
      <c r="K43" s="111">
        <f t="array" ref="K43">IFERROR(
(MEDIAN((IF(DATOS_[[Sexo]:[Sexo]]=$B43,IF(DATOS_[[AGRUP. VALOR. PTO.]:[AGRUP. VALOR. PTO.]]=$B42,IF(DATOS_[[Check Periodo Ref.]:[Check Periodo Ref.]]="Dentro",IF(DATOS_[[Check Equiparado]:[Check Equiparado]]="Sí",IF(DATOS!AF$5="Sí",(1/DATOS_[[% anualiz]:[% anualiz]]),1)*IF(DATOS!AF$4="Sí",1/DATOS_[[% normaliz]:[% normaliz]],1)*(DATOS_[Conc.Sal.02])))))))),
0)</f>
        <v>0</v>
      </c>
      <c r="L43" s="111">
        <f t="array" ref="L43">IFERROR(
(MEDIAN((IF(DATOS_[[Sexo]:[Sexo]]=$B43,IF(DATOS_[[AGRUP. VALOR. PTO.]:[AGRUP. VALOR. PTO.]]=$B42,IF(DATOS_[[Check Periodo Ref.]:[Check Periodo Ref.]]="Dentro",IF(DATOS_[[Check Equiparado]:[Check Equiparado]]="Sí",IF(DATOS!AG$5="Sí",(1/DATOS_[[% anualiz]:[% anualiz]]),1)*IF(DATOS!AG$4="Sí",1/DATOS_[[% normaliz]:[% normaliz]],1)*(DATOS_[Conc.Sal.03])))))))),
0)</f>
        <v>0</v>
      </c>
      <c r="M43" s="111">
        <f t="array" ref="M43">IFERROR(
(MEDIAN((IF(DATOS_[[Sexo]:[Sexo]]=$B43,IF(DATOS_[[AGRUP. VALOR. PTO.]:[AGRUP. VALOR. PTO.]]=$B42,IF(DATOS_[[Check Periodo Ref.]:[Check Periodo Ref.]]="Dentro",IF(DATOS_[[Check Equiparado]:[Check Equiparado]]="Sí",IF(DATOS!AH$5="Sí",(1/DATOS_[[% anualiz]:[% anualiz]]),1)*IF(DATOS!AH$4="Sí",1/DATOS_[[% normaliz]:[% normaliz]],1)*(DATOS_[Conc.Sal.04])))))))),
0)</f>
        <v>0</v>
      </c>
      <c r="N43" s="111">
        <f t="array" ref="N43">IFERROR(
(MEDIAN((IF(DATOS_[[Sexo]:[Sexo]]=$B43,IF(DATOS_[[AGRUP. VALOR. PTO.]:[AGRUP. VALOR. PTO.]]=$B42,IF(DATOS_[[Check Periodo Ref.]:[Check Periodo Ref.]]="Dentro",IF(DATOS_[[Check Equiparado]:[Check Equiparado]]="Sí",IF(DATOS!AI$5="Sí",(1/DATOS_[[% anualiz]:[% anualiz]]),1)*IF(DATOS!AI$4="Sí",1/DATOS_[[% normaliz]:[% normaliz]],1)*(DATOS_[Conc.Sal.05])))))))),
0)</f>
        <v>0</v>
      </c>
      <c r="O43" s="111">
        <f t="array" ref="O43">IFERROR(
(MEDIAN((IF(DATOS_[[Sexo]:[Sexo]]=$B43,IF(DATOS_[[AGRUP. VALOR. PTO.]:[AGRUP. VALOR. PTO.]]=$B42,IF(DATOS_[[Check Periodo Ref.]:[Check Periodo Ref.]]="Dentro",IF(DATOS_[[Check Equiparado]:[Check Equiparado]]="Sí",IF(DATOS!AJ$5="Sí",(1/DATOS_[[% anualiz]:[% anualiz]]),1)*IF(DATOS!AJ$4="Sí",1/DATOS_[[% normaliz]:[% normaliz]],1)*(DATOS_[Conc.Sal.06])))))))),
0)</f>
        <v>0</v>
      </c>
      <c r="P43" s="111">
        <f t="array" ref="P43">IFERROR(
(MEDIAN((IF(DATOS_[[Sexo]:[Sexo]]=$B43,IF(DATOS_[[AGRUP. VALOR. PTO.]:[AGRUP. VALOR. PTO.]]=$B42,IF(DATOS_[[Check Periodo Ref.]:[Check Periodo Ref.]]="Dentro",IF(DATOS_[[Check Equiparado]:[Check Equiparado]]="Sí",IF(DATOS!AK$5="Sí",(1/DATOS_[[% anualiz]:[% anualiz]]),1)*IF(DATOS!AK$4="Sí",1/DATOS_[[% normaliz]:[% normaliz]],1)*(DATOS_[Conc.Sal.07])))))))),
0)</f>
        <v>0</v>
      </c>
      <c r="Q43" s="111">
        <f t="array" ref="Q43">IFERROR(
(MEDIAN((IF(DATOS_[[Sexo]:[Sexo]]=$B43,IF(DATOS_[[AGRUP. VALOR. PTO.]:[AGRUP. VALOR. PTO.]]=$B42,IF(DATOS_[[Check Periodo Ref.]:[Check Periodo Ref.]]="Dentro",IF(DATOS_[[Check Equiparado]:[Check Equiparado]]="Sí",IF(DATOS!AL$5="Sí",(1/DATOS_[[% anualiz]:[% anualiz]]),1)*IF(DATOS!AL$4="Sí",1/DATOS_[[% normaliz]:[% normaliz]],1)*(DATOS_[Conc.Sal.08])))))))),
0)</f>
        <v>0</v>
      </c>
      <c r="R43" s="111">
        <f t="array" ref="R43">IFERROR(
(MEDIAN((IF(DATOS_[[Sexo]:[Sexo]]=$B43,IF(DATOS_[[AGRUP. VALOR. PTO.]:[AGRUP. VALOR. PTO.]]=$B42,IF(DATOS_[[Check Periodo Ref.]:[Check Periodo Ref.]]="Dentro",IF(DATOS_[[Check Equiparado]:[Check Equiparado]]="Sí",IF(DATOS!AM$5="Sí",(1/DATOS_[[% anualiz]:[% anualiz]]),1)*IF(DATOS!AM$4="Sí",1/DATOS_[[% normaliz]:[% normaliz]],1)*(DATOS_[Conc.Sal.09])))))))),
0)</f>
        <v>0</v>
      </c>
      <c r="S43" s="111">
        <f t="array" ref="S43">IFERROR(
(MEDIAN((IF(DATOS_[[Sexo]:[Sexo]]=$B43,IF(DATOS_[[AGRUP. VALOR. PTO.]:[AGRUP. VALOR. PTO.]]=$B42,IF(DATOS_[[Check Periodo Ref.]:[Check Periodo Ref.]]="Dentro",IF(DATOS_[[Check Equiparado]:[Check Equiparado]]="Sí",IF(DATOS!AN$5="Sí",(1/DATOS_[[% anualiz]:[% anualiz]]),1)*IF(DATOS!AN$4="Sí",1/DATOS_[[% normaliz]:[% normaliz]],1)*(DATOS_[Conc.Sal.10])))))))),
0)</f>
        <v>0</v>
      </c>
      <c r="T43" s="111">
        <f t="array" ref="T43">IFERROR(
(MEDIAN((IF(DATOS_[[Sexo]:[Sexo]]=$B43,IF(DATOS_[[AGRUP. VALOR. PTO.]:[AGRUP. VALOR. PTO.]]=$B42,IF(DATOS_[[Check Periodo Ref.]:[Check Periodo Ref.]]="Dentro",IF(DATOS_[[Check Equiparado]:[Check Equiparado]]="Sí",IF(DATOS!AO$5="Sí",(1/DATOS_[[% anualiz]:[% anualiz]]),1)*IF(DATOS!AO$4="Sí",1/DATOS_[[% normaliz]:[% normaliz]],1)*(DATOS_[Conc.Sal.11])))))))),
0)</f>
        <v>0</v>
      </c>
      <c r="U43" s="111">
        <f t="array" ref="U43">IFERROR(
(MEDIAN((IF(DATOS_[[Sexo]:[Sexo]]=$B43,IF(DATOS_[[AGRUP. VALOR. PTO.]:[AGRUP. VALOR. PTO.]]=$B42,IF(DATOS_[[Check Periodo Ref.]:[Check Periodo Ref.]]="Dentro",IF(DATOS_[[Check Equiparado]:[Check Equiparado]]="Sí",IF(DATOS!AP$5="Sí",(1/DATOS_[[% anualiz]:[% anualiz]]),1)*IF(DATOS!AP$4="Sí",1/DATOS_[[% normaliz]:[% normaliz]],1)*(DATOS_[Conc.Sal.12])))))))),
0)</f>
        <v>0</v>
      </c>
      <c r="V43" s="111">
        <f t="array" ref="V43">IFERROR(
(MEDIAN((IF(DATOS_[[Sexo]:[Sexo]]=$B43,IF(DATOS_[[AGRUP. VALOR. PTO.]:[AGRUP. VALOR. PTO.]]=$B42,IF(DATOS_[[Check Periodo Ref.]:[Check Periodo Ref.]]="Dentro",IF(DATOS_[[Check Equiparado]:[Check Equiparado]]="Sí",IF(DATOS!AQ$5="Sí",(1/DATOS_[[% anualiz]:[% anualiz]]),1)*IF(DATOS!AQ$4="Sí",1/DATOS_[[% normaliz]:[% normaliz]],1)*(DATOS_[Conc.Sal.13])))))))),
0)</f>
        <v>0</v>
      </c>
      <c r="W43" s="111">
        <f t="array" ref="W43">IFERROR(
(MEDIAN((IF(DATOS_[[Sexo]:[Sexo]]=$B43,IF(DATOS_[[AGRUP. VALOR. PTO.]:[AGRUP. VALOR. PTO.]]=$B42,IF(DATOS_[[Check Periodo Ref.]:[Check Periodo Ref.]]="Dentro",IF(DATOS_[[Check Equiparado]:[Check Equiparado]]="Sí",IF(DATOS!AR$5="Sí",(1/DATOS_[[% anualiz]:[% anualiz]]),1)*IF(DATOS!AR$4="Sí",1/DATOS_[[% normaliz]:[% normaliz]],1)*(DATOS_[Conc.Sal.14])))))))),
0)</f>
        <v>0</v>
      </c>
      <c r="X43" s="111">
        <f t="array" ref="X43">IFERROR(
(MEDIAN((IF(DATOS_[[Sexo]:[Sexo]]=$B43,IF(DATOS_[[AGRUP. VALOR. PTO.]:[AGRUP. VALOR. PTO.]]=$B42,IF(DATOS_[[Check Periodo Ref.]:[Check Periodo Ref.]]="Dentro",IF(DATOS_[[Check Equiparado]:[Check Equiparado]]="Sí",IF(DATOS!AS$5="Sí",(1/DATOS_[[% anualiz]:[% anualiz]]),1)*IF(DATOS!AS$4="Sí",1/DATOS_[[% normaliz]:[% normaliz]],1)*(DATOS_[Conc.Sal.15])))))))),
0)</f>
        <v>0</v>
      </c>
      <c r="Y43" s="111">
        <f t="array" ref="Y43">IFERROR(
(MEDIAN((IF(DATOS_[[Sexo]:[Sexo]]=$B43,IF(DATOS_[[AGRUP. VALOR. PTO.]:[AGRUP. VALOR. PTO.]]=$B42,IF(DATOS_[[Check Periodo Ref.]:[Check Periodo Ref.]]="Dentro",IF(DATOS_[[Check Equiparado]:[Check Equiparado]]="Sí",IF(DATOS!AT$5="Sí",(1/DATOS_[[% anualiz]:[% anualiz]]),1)*IF(DATOS!AT$4="Sí",1/DATOS_[[% normaliz]:[% normaliz]],1)*(DATOS_[Conc.Sal.16])))))))),
0)</f>
        <v>0</v>
      </c>
      <c r="Z43" s="111">
        <f t="array" ref="Z43">IFERROR(
(MEDIAN((IF(DATOS_[[Sexo]:[Sexo]]=$B43,IF(DATOS_[[AGRUP. VALOR. PTO.]:[AGRUP. VALOR. PTO.]]=$B42,IF(DATOS_[[Check Periodo Ref.]:[Check Periodo Ref.]]="Dentro",IF(DATOS_[[Check Equiparado]:[Check Equiparado]]="Sí",IF(DATOS!AU$5="Sí",(1/DATOS_[[% anualiz]:[% anualiz]]),1)*IF(DATOS!AU$4="Sí",1/DATOS_[[% normaliz]:[% normaliz]],1)*(DATOS_[Conc.Sal.17])))))))),
0)</f>
        <v>0</v>
      </c>
      <c r="AA43" s="111">
        <f t="array" ref="AA43">IFERROR(
(MEDIAN((IF(DATOS_[[Sexo]:[Sexo]]=$B43,IF(DATOS_[[AGRUP. VALOR. PTO.]:[AGRUP. VALOR. PTO.]]=$B42,IF(DATOS_[[Check Periodo Ref.]:[Check Periodo Ref.]]="Dentro",IF(DATOS_[[Check Equiparado]:[Check Equiparado]]="Sí",IF(DATOS!AV$5="Sí",(1/DATOS_[[% anualiz]:[% anualiz]]),1)*IF(DATOS!AV$4="Sí",1/DATOS_[[% normaliz]:[% normaliz]],1)*(DATOS_[Conc.Sal.18])))))))),
0)</f>
        <v>0</v>
      </c>
      <c r="AB43" s="111">
        <f t="array" ref="AB43">IFERROR(
(MEDIAN((IF(DATOS_[[Sexo]:[Sexo]]=$B43,IF(DATOS_[[AGRUP. VALOR. PTO.]:[AGRUP. VALOR. PTO.]]=$B42,IF(DATOS_[[Check Periodo Ref.]:[Check Periodo Ref.]]="Dentro",IF(DATOS_[[Check Equiparado]:[Check Equiparado]]="Sí",IF(DATOS!AW$5="Sí",(1/DATOS_[[% anualiz]:[% anualiz]]),1)*IF(DATOS!AW$4="Sí",1/DATOS_[[% normaliz]:[% normaliz]],1)*(DATOS_[Conc.Sal.19])))))))),
0)</f>
        <v>0</v>
      </c>
      <c r="AC43" s="111">
        <f t="array" ref="AC43">IFERROR(
(MEDIAN((IF(DATOS_[[Sexo]:[Sexo]]=$B43,IF(DATOS_[[AGRUP. VALOR. PTO.]:[AGRUP. VALOR. PTO.]]=$B42,IF(DATOS_[[Check Periodo Ref.]:[Check Periodo Ref.]]="Dentro",IF(DATOS_[[Check Equiparado]:[Check Equiparado]]="Sí",IF(DATOS!AX$5="Sí",(1/DATOS_[[% anualiz]:[% anualiz]]),1)*IF(DATOS!AX$4="Sí",1/DATOS_[[% normaliz]:[% normaliz]],1)*(DATOS_[Conc.Sal.20])))))))),
0)</f>
        <v>0</v>
      </c>
      <c r="AD43" s="111">
        <f t="array" ref="AD43">IFERROR(
(MEDIAN((IF(DATOS_[[Sexo]:[Sexo]]=$B43,IF(DATOS_[[AGRUP. VALOR. PTO.]:[AGRUP. VALOR. PTO.]]=$B42,IF(DATOS_[[Check Periodo Ref.]:[Check Periodo Ref.]]="Dentro",IF(DATOS_[[Check Equiparado]:[Check Equiparado]]="Sí",IF(DATOS!AY$5="Sí",(1/DATOS_[[% anualiz]:[% anualiz]]),1)*IF(DATOS!AY$4="Sí",1/DATOS_[[% normaliz]:[% normaliz]],1)*(DATOS_[Conc.Sal.21])))))))),
0)</f>
        <v>0</v>
      </c>
      <c r="AE43" s="111">
        <f t="array" ref="AE43">IFERROR(
(MEDIAN((IF(DATOS_[[Sexo]:[Sexo]]=$B43,IF(DATOS_[[AGRUP. VALOR. PTO.]:[AGRUP. VALOR. PTO.]]=$B42,IF(DATOS_[[Check Periodo Ref.]:[Check Periodo Ref.]]="Dentro",IF(DATOS_[[Check Equiparado]:[Check Equiparado]]="Sí",IF(DATOS!AZ$5="Sí",(1/DATOS_[[% anualiz]:[% anualiz]]),1)*IF(DATOS!AZ$4="Sí",1/DATOS_[[% normaliz]:[% normaliz]],1)*(DATOS_[Conc.Sal.22])))))))),
0)</f>
        <v>0</v>
      </c>
      <c r="AF43" s="111">
        <f t="array" ref="AF43">IFERROR(
(MEDIAN((IF(DATOS_[[Sexo]:[Sexo]]=$B43,IF(DATOS_[[AGRUP. VALOR. PTO.]:[AGRUP. VALOR. PTO.]]=$B42,IF(DATOS_[[Check Periodo Ref.]:[Check Periodo Ref.]]="Dentro",IF(DATOS_[[Check Equiparado]:[Check Equiparado]]="Sí",IF(DATOS!BA$5="Sí",(1/DATOS_[[% anualiz]:[% anualiz]]),1)*IF(DATOS!BA$4="Sí",1/DATOS_[[% normaliz]:[% normaliz]],1)*(DATOS_[Conc.Sal.23])))))))),
0)</f>
        <v>0</v>
      </c>
      <c r="AG43" s="111">
        <f t="array" ref="AG43">IFERROR(
(MEDIAN((IF(DATOS_[[Sexo]:[Sexo]]=$B43,IF(DATOS_[[AGRUP. VALOR. PTO.]:[AGRUP. VALOR. PTO.]]=$B42,IF(DATOS_[[Check Periodo Ref.]:[Check Periodo Ref.]]="Dentro",IF(DATOS_[[Check Equiparado]:[Check Equiparado]]="Sí",IF(DATOS!BB$5="Sí",(1/DATOS_[[% anualiz]:[% anualiz]]),1)*IF(DATOS!BB$4="Sí",1/DATOS_[[% normaliz]:[% normaliz]],1)*(DATOS_[Conc.Sal.24])))))))),
0)</f>
        <v>0</v>
      </c>
      <c r="AH43" s="111">
        <f t="array" ref="AH43">IFERROR(
(MEDIAN((IF(DATOS_[[Sexo]:[Sexo]]=$B43,IF(DATOS_[[AGRUP. VALOR. PTO.]:[AGRUP. VALOR. PTO.]]=$B42,IF(DATOS_[[Check Periodo Ref.]:[Check Periodo Ref.]]="Dentro",IF(DATOS_[[Check Equiparado]:[Check Equiparado]]="Sí",IF(DATOS!BC$5="Sí",(1/DATOS_[[% anualiz]:[% anualiz]]),1)*IF(DATOS!BC$4="Sí",1/DATOS_[[% normaliz]:[% normaliz]],1)*(DATOS_[Conc.Sal.25])))))))),
0)</f>
        <v>0</v>
      </c>
      <c r="AI43" s="111">
        <f t="array" ref="AI43">IFERROR(
(MEDIAN((IF(DATOS_[[Sexo]:[Sexo]]=$B43,IF(DATOS_[[AGRUP. VALOR. PTO.]:[AGRUP. VALOR. PTO.]]=$B42,IF(DATOS_[[Check Periodo Ref.]:[Check Periodo Ref.]]="Dentro",IF(DATOS_[[Check Equiparado]:[Check Equiparado]]="Sí",IF(DATOS!BD$5="Sí",(1/DATOS_[[% anualiz]:[% anualiz]]),1)*IF(DATOS!BD$4="Sí",1/DATOS_[[% normaliz]:[% normaliz]],1)*(DATOS_[Conc.Sal.26])))))))),
0)</f>
        <v>0</v>
      </c>
      <c r="AJ43" s="111">
        <f t="array" ref="AJ43">IFERROR(
(MEDIAN((IF(DATOS_[[Sexo]:[Sexo]]=$B43,IF(DATOS_[[AGRUP. VALOR. PTO.]:[AGRUP. VALOR. PTO.]]=$B42,IF(DATOS_[[Check Periodo Ref.]:[Check Periodo Ref.]]="Dentro",IF(DATOS_[[Check Equiparado]:[Check Equiparado]]="Sí",IF(DATOS!BE$5="Sí",(1/DATOS_[[% anualiz]:[% anualiz]]),1)*IF(DATOS!BE$4="Sí",1/DATOS_[[% normaliz]:[% normaliz]],1)*(DATOS_[Conc.Sal.27])))))))),
0)</f>
        <v>0</v>
      </c>
      <c r="AK43" s="111">
        <f t="array" ref="AK43">IFERROR(
(MEDIAN((IF(DATOS_[[Sexo]:[Sexo]]=$B43,IF(DATOS_[[AGRUP. VALOR. PTO.]:[AGRUP. VALOR. PTO.]]=$B42,IF(DATOS_[[Check Periodo Ref.]:[Check Periodo Ref.]]="Dentro",IF(DATOS_[[Check Equiparado]:[Check Equiparado]]="Sí",IF(DATOS!BF$5="Sí",(1/DATOS_[[% anualiz]:[% anualiz]]),1)*IF(DATOS!BF$4="Sí",1/DATOS_[[% normaliz]:[% normaliz]],1)*(DATOS_[Conc.Sal.28])))))))),
0)</f>
        <v>0</v>
      </c>
      <c r="AL43" s="111">
        <f t="array" ref="AL43">IFERROR(
(MEDIAN((IF(DATOS_[[Sexo]:[Sexo]]=$B43,IF(DATOS_[[AGRUP. VALOR. PTO.]:[AGRUP. VALOR. PTO.]]=$B42,IF(DATOS_[[Check Periodo Ref.]:[Check Periodo Ref.]]="Dentro",IF(DATOS_[[Check Equiparado]:[Check Equiparado]]="Sí",IF(DATOS!BG$5="Sí",(1/DATOS_[[% anualiz]:[% anualiz]]),1)*IF(DATOS!BG$4="Sí",1/DATOS_[[% normaliz]:[% normaliz]],1)*(DATOS_[Conc.Sal.29])))))))),
0)</f>
        <v>0</v>
      </c>
      <c r="AM43" s="111">
        <f t="array" ref="AM43">IFERROR(
(MEDIAN((IF(DATOS_[[Sexo]:[Sexo]]=$B43,IF(DATOS_[[AGRUP. VALOR. PTO.]:[AGRUP. VALOR. PTO.]]=$B42,IF(DATOS_[[Check Periodo Ref.]:[Check Periodo Ref.]]="Dentro",IF(DATOS_[[Check Equiparado]:[Check Equiparado]]="Sí",IF(DATOS!BH$5="Sí",(1/DATOS_[[% anualiz]:[% anualiz]]),1)*IF(DATOS!BH$4="Sí",1/DATOS_[[% normaliz]:[% normaliz]],1)*(DATOS_[Conc.Sal.30])))))))),
0)</f>
        <v>0</v>
      </c>
      <c r="AN43" s="112">
        <f t="array" ref="AN43">IFERROR(
MEDIAN(IF(DATOS_[Sexo]=$B43,IF(DATOS_[[AGRUP. VALOR. PTO.]:[AGRUP. VALOR. PTO.]]=$B42,IF(DATOS_[Check Equiparado]="Sí",IF(DATOS_[Check Periodo Ref.]="Dentro",DATOS_[Tot COMPL.SAL Eq],FALSE))))),
0)</f>
        <v>0</v>
      </c>
      <c r="AO43" s="113">
        <f t="array" ref="AO43">IFERROR(
MEDIAN(IF(DATOS_[Sexo]=$B43,IF(DATOS_[[AGRUP. VALOR. PTO.]:[AGRUP. VALOR. PTO.]]=$B42,IF(DATOS_[Check Equiparado]="Sí",IF(DATOS_[Check Periodo Ref.]="Dentro",DATOS_[TOTAL SALARIO Eq],FALSE))))),
0)</f>
        <v>0</v>
      </c>
      <c r="AP43" s="114">
        <f t="array" ref="AP43">IFERROR(
(MEDIAN((IF(DATOS_[[Sexo]:[Sexo]]=$B43,IF(DATOS_[[AGRUP. VALOR. PTO.]:[AGRUP. VALOR. PTO.]]=$B42,IF(DATOS_[[Check Periodo Ref.]:[Check Periodo Ref.]]="Dentro",IF(DATOS_[[Check Equiparado]:[Check Equiparado]]="Sí",IF(DATOS!BI$5="Sí",(1/DATOS_[[% anualiz]:[% anualiz]]),1)*IF(DATOS!BI$4="Sí",1/DATOS_[[% normaliz]:[% normaliz]],1)*(DATOS_[C.Extra.01])))))))),
0)</f>
        <v>0</v>
      </c>
      <c r="AQ43" s="114">
        <f t="array" ref="AQ43">IFERROR(
(MEDIAN((IF(DATOS_[[Sexo]:[Sexo]]=$B43,IF(DATOS_[[AGRUP. VALOR. PTO.]:[AGRUP. VALOR. PTO.]]=$B42,IF(DATOS_[[Check Periodo Ref.]:[Check Periodo Ref.]]="Dentro",IF(DATOS_[[Check Equiparado]:[Check Equiparado]]="Sí",IF(DATOS!BJ$5="Sí",(1/DATOS_[[% anualiz]:[% anualiz]]),1)*IF(DATOS!BJ$4="Sí",1/DATOS_[[% normaliz]:[% normaliz]],1)*(DATOS_[C.Extra.02])))))))),
0)</f>
        <v>0</v>
      </c>
      <c r="AR43" s="114">
        <f t="array" ref="AR43">IFERROR(
(MEDIAN((IF(DATOS_[[Sexo]:[Sexo]]=$B43,IF(DATOS_[[AGRUP. VALOR. PTO.]:[AGRUP. VALOR. PTO.]]=$B42,IF(DATOS_[[Check Periodo Ref.]:[Check Periodo Ref.]]="Dentro",IF(DATOS_[[Check Equiparado]:[Check Equiparado]]="Sí",IF(DATOS!BK$5="Sí",(1/DATOS_[[% anualiz]:[% anualiz]]),1)*IF(DATOS!BK$4="Sí",1/DATOS_[[% normaliz]:[% normaliz]],1)*(DATOS_[C.Extra.03])))))))),
0)</f>
        <v>0</v>
      </c>
      <c r="AS43" s="114">
        <f t="array" ref="AS43">IFERROR(
(MEDIAN((IF(DATOS_[[Sexo]:[Sexo]]=$B43,IF(DATOS_[[AGRUP. VALOR. PTO.]:[AGRUP. VALOR. PTO.]]=$B42,IF(DATOS_[[Check Periodo Ref.]:[Check Periodo Ref.]]="Dentro",IF(DATOS_[[Check Equiparado]:[Check Equiparado]]="Sí",IF(DATOS!BL$5="Sí",(1/DATOS_[[% anualiz]:[% anualiz]]),1)*IF(DATOS!BL$4="Sí",1/DATOS_[[% normaliz]:[% normaliz]],1)*(DATOS_[C.Extra.04])))))))),
0)</f>
        <v>0</v>
      </c>
      <c r="AT43" s="114">
        <f t="array" ref="AT43">IFERROR(
(MEDIAN((IF(DATOS_[[Sexo]:[Sexo]]=$B43,IF(DATOS_[[AGRUP. VALOR. PTO.]:[AGRUP. VALOR. PTO.]]=$B42,IF(DATOS_[[Check Periodo Ref.]:[Check Periodo Ref.]]="Dentro",IF(DATOS_[[Check Equiparado]:[Check Equiparado]]="Sí",IF(DATOS!BM$5="Sí",(1/DATOS_[[% anualiz]:[% anualiz]]),1)*IF(DATOS!BM$4="Sí",1/DATOS_[[% normaliz]:[% normaliz]],1)*(DATOS_[C.Extra.05])))))))),
0)</f>
        <v>0</v>
      </c>
      <c r="AU43" s="115">
        <f t="array" ref="AU43">IFERROR(
MEDIAN(IF(DATOS_[Sexo]=$B43,IF(DATOS_[[AGRUP. VALOR. PTO.]:[AGRUP. VALOR. PTO.]]=$B42,IF(DATOS_[Check Equiparado]="Sí",IF(DATOS_[Check Periodo Ref.]="Dentro",DATOS_[Tot Extrasalarial Eq],FALSE))))),
0)</f>
        <v>0</v>
      </c>
      <c r="AV43" s="116">
        <f t="array" ref="AV43">IFERROR(
MEDIAN(IF(DATOS_[Sexo]=$B43,IF(DATOS_[[AGRUP. VALOR. PTO.]:[AGRUP. VALOR. PTO.]]=$B42,IF(DATOS_[Check Equiparado]="Sí",IF(DATOS_[Check Periodo Ref.]="Dentro",DATOS_[TOTAL Retrib Eq],FALSE))))),
0)</f>
        <v>0</v>
      </c>
    </row>
    <row r="44" spans="1:48" x14ac:dyDescent="0.3">
      <c r="A44" s="42" t="str">
        <f t="shared" ref="A44" si="42">+A43</f>
        <v>[ocultar]</v>
      </c>
      <c r="B44" s="86" t="s">
        <v>163</v>
      </c>
      <c r="C44" s="33">
        <f t="array" ref="C44">SUM(IF($B44=DATOS_[Sexo],
IF($B42=DATOS_[AGRUP. VALOR. PTO.],
IF("Dentro"=DATOS_[Check Periodo Ref.],
1/(COUNTIFS(DATOS_[Sexo],$B44,DATOS_[AGRUP. VALOR. PTO.],$B42,DATOS_[Check Periodo Ref.],"Dentro",DATOS_[id],DATOS_[id]))))))</f>
        <v>0</v>
      </c>
      <c r="D44" s="35">
        <f>COUNTIFS(DATOS_[AGRUP. VALOR. PTO.],$B42,DATOS_[Sexo],$B44,DATOS_[Check Periodo Ref.],"Dentro")</f>
        <v>0</v>
      </c>
      <c r="E44" s="35">
        <f>COUNTIFS(DATOS_[AGRUP. VALOR. PTO.],$B42,DATOS_[Sexo],$B44,DATOS_[Check Periodo Ref.],"Dentro",DATOS_[Check Nº SC Norm],"Sí")</f>
        <v>0</v>
      </c>
      <c r="F44" s="35">
        <f>COUNTIFS(DATOS_[AGRUP. VALOR. PTO.],$B42,DATOS_[Sexo],$B44,DATOS_[Check Periodo Ref.],"Dentro",DATOS_[Check Nº SC Anualiz],"Sí")</f>
        <v>0</v>
      </c>
      <c r="G44" s="35">
        <f>COUNTIFS(DATOS_[AGRUP. VALOR. PTO.],$B42,DATOS_[Sexo],$B44,DATOS_[Check Periodo Ref.],"Dentro",DATOS_[Check Nº SC Norm y Anualiz],"Sí")</f>
        <v>0</v>
      </c>
      <c r="H44" s="35">
        <f>COUNTIFS(DATOS_[AGRUP. VALOR. PTO.],$B42,DATOS_[Sexo],$B44,DATOS_[Check Periodo Ref.],"Dentro",DATOS_[Check Equiparación],"Sí")</f>
        <v>0</v>
      </c>
      <c r="I44" s="110" cm="1">
        <f t="array" ref="I44">IFERROR(
MEDIAN(IF(DATOS_[Sexo]=$B44,IF(DATOS_[[AGRUP. VALOR. PTO.]:[AGRUP. VALOR. PTO.]]=$B42,IF(DATOS_[Check Equiparado]="Sí",IF(DATOS_[Check Periodo Ref.]="Dentro",DATOS_[SALARIO BASE Eq],FALSE))))),
0)</f>
        <v>0</v>
      </c>
      <c r="J44" s="111">
        <f t="array" ref="J44">IFERROR(
(MEDIAN((IF(DATOS_[[Sexo]:[Sexo]]=$B44,IF(DATOS_[[AGRUP. VALOR. PTO.]:[AGRUP. VALOR. PTO.]]=$B42,IF(DATOS_[[Check Periodo Ref.]:[Check Periodo Ref.]]="Dentro",IF(DATOS_[[Check Equiparado]:[Check Equiparado]]="Sí",IF(DATOS!AE$5="Sí",(1/DATOS_[[% anualiz]:[% anualiz]]),1)*IF(DATOS!AE$4="Sí",1/DATOS_[[% normaliz]:[% normaliz]],1)*(DATOS_[Conc.Sal.01])))))))),
0)</f>
        <v>0</v>
      </c>
      <c r="K44" s="111">
        <f t="array" ref="K44">IFERROR(
(MEDIAN((IF(DATOS_[[Sexo]:[Sexo]]=$B44,IF(DATOS_[[AGRUP. VALOR. PTO.]:[AGRUP. VALOR. PTO.]]=$B42,IF(DATOS_[[Check Periodo Ref.]:[Check Periodo Ref.]]="Dentro",IF(DATOS_[[Check Equiparado]:[Check Equiparado]]="Sí",IF(DATOS!AF$5="Sí",(1/DATOS_[[% anualiz]:[% anualiz]]),1)*IF(DATOS!AF$4="Sí",1/DATOS_[[% normaliz]:[% normaliz]],1)*(DATOS_[Conc.Sal.02])))))))),
0)</f>
        <v>0</v>
      </c>
      <c r="L44" s="111">
        <f t="array" ref="L44">IFERROR(
(MEDIAN((IF(DATOS_[[Sexo]:[Sexo]]=$B44,IF(DATOS_[[AGRUP. VALOR. PTO.]:[AGRUP. VALOR. PTO.]]=$B42,IF(DATOS_[[Check Periodo Ref.]:[Check Periodo Ref.]]="Dentro",IF(DATOS_[[Check Equiparado]:[Check Equiparado]]="Sí",IF(DATOS!AG$5="Sí",(1/DATOS_[[% anualiz]:[% anualiz]]),1)*IF(DATOS!AG$4="Sí",1/DATOS_[[% normaliz]:[% normaliz]],1)*(DATOS_[Conc.Sal.03])))))))),
0)</f>
        <v>0</v>
      </c>
      <c r="M44" s="111">
        <f t="array" ref="M44">IFERROR(
(MEDIAN((IF(DATOS_[[Sexo]:[Sexo]]=$B44,IF(DATOS_[[AGRUP. VALOR. PTO.]:[AGRUP. VALOR. PTO.]]=$B42,IF(DATOS_[[Check Periodo Ref.]:[Check Periodo Ref.]]="Dentro",IF(DATOS_[[Check Equiparado]:[Check Equiparado]]="Sí",IF(DATOS!AH$5="Sí",(1/DATOS_[[% anualiz]:[% anualiz]]),1)*IF(DATOS!AH$4="Sí",1/DATOS_[[% normaliz]:[% normaliz]],1)*(DATOS_[Conc.Sal.04])))))))),
0)</f>
        <v>0</v>
      </c>
      <c r="N44" s="111">
        <f t="array" ref="N44">IFERROR(
(MEDIAN((IF(DATOS_[[Sexo]:[Sexo]]=$B44,IF(DATOS_[[AGRUP. VALOR. PTO.]:[AGRUP. VALOR. PTO.]]=$B42,IF(DATOS_[[Check Periodo Ref.]:[Check Periodo Ref.]]="Dentro",IF(DATOS_[[Check Equiparado]:[Check Equiparado]]="Sí",IF(DATOS!AI$5="Sí",(1/DATOS_[[% anualiz]:[% anualiz]]),1)*IF(DATOS!AI$4="Sí",1/DATOS_[[% normaliz]:[% normaliz]],1)*(DATOS_[Conc.Sal.05])))))))),
0)</f>
        <v>0</v>
      </c>
      <c r="O44" s="111">
        <f t="array" ref="O44">IFERROR(
(MEDIAN((IF(DATOS_[[Sexo]:[Sexo]]=$B44,IF(DATOS_[[AGRUP. VALOR. PTO.]:[AGRUP. VALOR. PTO.]]=$B42,IF(DATOS_[[Check Periodo Ref.]:[Check Periodo Ref.]]="Dentro",IF(DATOS_[[Check Equiparado]:[Check Equiparado]]="Sí",IF(DATOS!AJ$5="Sí",(1/DATOS_[[% anualiz]:[% anualiz]]),1)*IF(DATOS!AJ$4="Sí",1/DATOS_[[% normaliz]:[% normaliz]],1)*(DATOS_[Conc.Sal.06])))))))),
0)</f>
        <v>0</v>
      </c>
      <c r="P44" s="111">
        <f t="array" ref="P44">IFERROR(
(MEDIAN((IF(DATOS_[[Sexo]:[Sexo]]=$B44,IF(DATOS_[[AGRUP. VALOR. PTO.]:[AGRUP. VALOR. PTO.]]=$B42,IF(DATOS_[[Check Periodo Ref.]:[Check Periodo Ref.]]="Dentro",IF(DATOS_[[Check Equiparado]:[Check Equiparado]]="Sí",IF(DATOS!AK$5="Sí",(1/DATOS_[[% anualiz]:[% anualiz]]),1)*IF(DATOS!AK$4="Sí",1/DATOS_[[% normaliz]:[% normaliz]],1)*(DATOS_[Conc.Sal.07])))))))),
0)</f>
        <v>0</v>
      </c>
      <c r="Q44" s="111">
        <f t="array" ref="Q44">IFERROR(
(MEDIAN((IF(DATOS_[[Sexo]:[Sexo]]=$B44,IF(DATOS_[[AGRUP. VALOR. PTO.]:[AGRUP. VALOR. PTO.]]=$B42,IF(DATOS_[[Check Periodo Ref.]:[Check Periodo Ref.]]="Dentro",IF(DATOS_[[Check Equiparado]:[Check Equiparado]]="Sí",IF(DATOS!AL$5="Sí",(1/DATOS_[[% anualiz]:[% anualiz]]),1)*IF(DATOS!AL$4="Sí",1/DATOS_[[% normaliz]:[% normaliz]],1)*(DATOS_[Conc.Sal.08])))))))),
0)</f>
        <v>0</v>
      </c>
      <c r="R44" s="111">
        <f t="array" ref="R44">IFERROR(
(MEDIAN((IF(DATOS_[[Sexo]:[Sexo]]=$B44,IF(DATOS_[[AGRUP. VALOR. PTO.]:[AGRUP. VALOR. PTO.]]=$B42,IF(DATOS_[[Check Periodo Ref.]:[Check Periodo Ref.]]="Dentro",IF(DATOS_[[Check Equiparado]:[Check Equiparado]]="Sí",IF(DATOS!AM$5="Sí",(1/DATOS_[[% anualiz]:[% anualiz]]),1)*IF(DATOS!AM$4="Sí",1/DATOS_[[% normaliz]:[% normaliz]],1)*(DATOS_[Conc.Sal.09])))))))),
0)</f>
        <v>0</v>
      </c>
      <c r="S44" s="111">
        <f t="array" ref="S44">IFERROR(
(MEDIAN((IF(DATOS_[[Sexo]:[Sexo]]=$B44,IF(DATOS_[[AGRUP. VALOR. PTO.]:[AGRUP. VALOR. PTO.]]=$B42,IF(DATOS_[[Check Periodo Ref.]:[Check Periodo Ref.]]="Dentro",IF(DATOS_[[Check Equiparado]:[Check Equiparado]]="Sí",IF(DATOS!AN$5="Sí",(1/DATOS_[[% anualiz]:[% anualiz]]),1)*IF(DATOS!AN$4="Sí",1/DATOS_[[% normaliz]:[% normaliz]],1)*(DATOS_[Conc.Sal.10])))))))),
0)</f>
        <v>0</v>
      </c>
      <c r="T44" s="111">
        <f t="array" ref="T44">IFERROR(
(MEDIAN((IF(DATOS_[[Sexo]:[Sexo]]=$B44,IF(DATOS_[[AGRUP. VALOR. PTO.]:[AGRUP. VALOR. PTO.]]=$B42,IF(DATOS_[[Check Periodo Ref.]:[Check Periodo Ref.]]="Dentro",IF(DATOS_[[Check Equiparado]:[Check Equiparado]]="Sí",IF(DATOS!AO$5="Sí",(1/DATOS_[[% anualiz]:[% anualiz]]),1)*IF(DATOS!AO$4="Sí",1/DATOS_[[% normaliz]:[% normaliz]],1)*(DATOS_[Conc.Sal.11])))))))),
0)</f>
        <v>0</v>
      </c>
      <c r="U44" s="111">
        <f t="array" ref="U44">IFERROR(
(MEDIAN((IF(DATOS_[[Sexo]:[Sexo]]=$B44,IF(DATOS_[[AGRUP. VALOR. PTO.]:[AGRUP. VALOR. PTO.]]=$B42,IF(DATOS_[[Check Periodo Ref.]:[Check Periodo Ref.]]="Dentro",IF(DATOS_[[Check Equiparado]:[Check Equiparado]]="Sí",IF(DATOS!AP$5="Sí",(1/DATOS_[[% anualiz]:[% anualiz]]),1)*IF(DATOS!AP$4="Sí",1/DATOS_[[% normaliz]:[% normaliz]],1)*(DATOS_[Conc.Sal.12])))))))),
0)</f>
        <v>0</v>
      </c>
      <c r="V44" s="111">
        <f t="array" ref="V44">IFERROR(
(MEDIAN((IF(DATOS_[[Sexo]:[Sexo]]=$B44,IF(DATOS_[[AGRUP. VALOR. PTO.]:[AGRUP. VALOR. PTO.]]=$B42,IF(DATOS_[[Check Periodo Ref.]:[Check Periodo Ref.]]="Dentro",IF(DATOS_[[Check Equiparado]:[Check Equiparado]]="Sí",IF(DATOS!AQ$5="Sí",(1/DATOS_[[% anualiz]:[% anualiz]]),1)*IF(DATOS!AQ$4="Sí",1/DATOS_[[% normaliz]:[% normaliz]],1)*(DATOS_[Conc.Sal.13])))))))),
0)</f>
        <v>0</v>
      </c>
      <c r="W44" s="111">
        <f t="array" ref="W44">IFERROR(
(MEDIAN((IF(DATOS_[[Sexo]:[Sexo]]=$B44,IF(DATOS_[[AGRUP. VALOR. PTO.]:[AGRUP. VALOR. PTO.]]=$B42,IF(DATOS_[[Check Periodo Ref.]:[Check Periodo Ref.]]="Dentro",IF(DATOS_[[Check Equiparado]:[Check Equiparado]]="Sí",IF(DATOS!AR$5="Sí",(1/DATOS_[[% anualiz]:[% anualiz]]),1)*IF(DATOS!AR$4="Sí",1/DATOS_[[% normaliz]:[% normaliz]],1)*(DATOS_[Conc.Sal.14])))))))),
0)</f>
        <v>0</v>
      </c>
      <c r="X44" s="111">
        <f t="array" ref="X44">IFERROR(
(MEDIAN((IF(DATOS_[[Sexo]:[Sexo]]=$B44,IF(DATOS_[[AGRUP. VALOR. PTO.]:[AGRUP. VALOR. PTO.]]=$B42,IF(DATOS_[[Check Periodo Ref.]:[Check Periodo Ref.]]="Dentro",IF(DATOS_[[Check Equiparado]:[Check Equiparado]]="Sí",IF(DATOS!AS$5="Sí",(1/DATOS_[[% anualiz]:[% anualiz]]),1)*IF(DATOS!AS$4="Sí",1/DATOS_[[% normaliz]:[% normaliz]],1)*(DATOS_[Conc.Sal.15])))))))),
0)</f>
        <v>0</v>
      </c>
      <c r="Y44" s="111">
        <f t="array" ref="Y44">IFERROR(
(MEDIAN((IF(DATOS_[[Sexo]:[Sexo]]=$B44,IF(DATOS_[[AGRUP. VALOR. PTO.]:[AGRUP. VALOR. PTO.]]=$B42,IF(DATOS_[[Check Periodo Ref.]:[Check Periodo Ref.]]="Dentro",IF(DATOS_[[Check Equiparado]:[Check Equiparado]]="Sí",IF(DATOS!AT$5="Sí",(1/DATOS_[[% anualiz]:[% anualiz]]),1)*IF(DATOS!AT$4="Sí",1/DATOS_[[% normaliz]:[% normaliz]],1)*(DATOS_[Conc.Sal.16])))))))),
0)</f>
        <v>0</v>
      </c>
      <c r="Z44" s="111">
        <f t="array" ref="Z44">IFERROR(
(MEDIAN((IF(DATOS_[[Sexo]:[Sexo]]=$B44,IF(DATOS_[[AGRUP. VALOR. PTO.]:[AGRUP. VALOR. PTO.]]=$B42,IF(DATOS_[[Check Periodo Ref.]:[Check Periodo Ref.]]="Dentro",IF(DATOS_[[Check Equiparado]:[Check Equiparado]]="Sí",IF(DATOS!AU$5="Sí",(1/DATOS_[[% anualiz]:[% anualiz]]),1)*IF(DATOS!AU$4="Sí",1/DATOS_[[% normaliz]:[% normaliz]],1)*(DATOS_[Conc.Sal.17])))))))),
0)</f>
        <v>0</v>
      </c>
      <c r="AA44" s="111">
        <f t="array" ref="AA44">IFERROR(
(MEDIAN((IF(DATOS_[[Sexo]:[Sexo]]=$B44,IF(DATOS_[[AGRUP. VALOR. PTO.]:[AGRUP. VALOR. PTO.]]=$B42,IF(DATOS_[[Check Periodo Ref.]:[Check Periodo Ref.]]="Dentro",IF(DATOS_[[Check Equiparado]:[Check Equiparado]]="Sí",IF(DATOS!AV$5="Sí",(1/DATOS_[[% anualiz]:[% anualiz]]),1)*IF(DATOS!AV$4="Sí",1/DATOS_[[% normaliz]:[% normaliz]],1)*(DATOS_[Conc.Sal.18])))))))),
0)</f>
        <v>0</v>
      </c>
      <c r="AB44" s="111">
        <f t="array" ref="AB44">IFERROR(
(MEDIAN((IF(DATOS_[[Sexo]:[Sexo]]=$B44,IF(DATOS_[[AGRUP. VALOR. PTO.]:[AGRUP. VALOR. PTO.]]=$B42,IF(DATOS_[[Check Periodo Ref.]:[Check Periodo Ref.]]="Dentro",IF(DATOS_[[Check Equiparado]:[Check Equiparado]]="Sí",IF(DATOS!AW$5="Sí",(1/DATOS_[[% anualiz]:[% anualiz]]),1)*IF(DATOS!AW$4="Sí",1/DATOS_[[% normaliz]:[% normaliz]],1)*(DATOS_[Conc.Sal.19])))))))),
0)</f>
        <v>0</v>
      </c>
      <c r="AC44" s="111">
        <f t="array" ref="AC44">IFERROR(
(MEDIAN((IF(DATOS_[[Sexo]:[Sexo]]=$B44,IF(DATOS_[[AGRUP. VALOR. PTO.]:[AGRUP. VALOR. PTO.]]=$B42,IF(DATOS_[[Check Periodo Ref.]:[Check Periodo Ref.]]="Dentro",IF(DATOS_[[Check Equiparado]:[Check Equiparado]]="Sí",IF(DATOS!AX$5="Sí",(1/DATOS_[[% anualiz]:[% anualiz]]),1)*IF(DATOS!AX$4="Sí",1/DATOS_[[% normaliz]:[% normaliz]],1)*(DATOS_[Conc.Sal.20])))))))),
0)</f>
        <v>0</v>
      </c>
      <c r="AD44" s="111">
        <f t="array" ref="AD44">IFERROR(
(MEDIAN((IF(DATOS_[[Sexo]:[Sexo]]=$B44,IF(DATOS_[[AGRUP. VALOR. PTO.]:[AGRUP. VALOR. PTO.]]=$B42,IF(DATOS_[[Check Periodo Ref.]:[Check Periodo Ref.]]="Dentro",IF(DATOS_[[Check Equiparado]:[Check Equiparado]]="Sí",IF(DATOS!AY$5="Sí",(1/DATOS_[[% anualiz]:[% anualiz]]),1)*IF(DATOS!AY$4="Sí",1/DATOS_[[% normaliz]:[% normaliz]],1)*(DATOS_[Conc.Sal.21])))))))),
0)</f>
        <v>0</v>
      </c>
      <c r="AE44" s="111">
        <f t="array" ref="AE44">IFERROR(
(MEDIAN((IF(DATOS_[[Sexo]:[Sexo]]=$B44,IF(DATOS_[[AGRUP. VALOR. PTO.]:[AGRUP. VALOR. PTO.]]=$B42,IF(DATOS_[[Check Periodo Ref.]:[Check Periodo Ref.]]="Dentro",IF(DATOS_[[Check Equiparado]:[Check Equiparado]]="Sí",IF(DATOS!AZ$5="Sí",(1/DATOS_[[% anualiz]:[% anualiz]]),1)*IF(DATOS!AZ$4="Sí",1/DATOS_[[% normaliz]:[% normaliz]],1)*(DATOS_[Conc.Sal.22])))))))),
0)</f>
        <v>0</v>
      </c>
      <c r="AF44" s="111">
        <f t="array" ref="AF44">IFERROR(
(MEDIAN((IF(DATOS_[[Sexo]:[Sexo]]=$B44,IF(DATOS_[[AGRUP. VALOR. PTO.]:[AGRUP. VALOR. PTO.]]=$B42,IF(DATOS_[[Check Periodo Ref.]:[Check Periodo Ref.]]="Dentro",IF(DATOS_[[Check Equiparado]:[Check Equiparado]]="Sí",IF(DATOS!BA$5="Sí",(1/DATOS_[[% anualiz]:[% anualiz]]),1)*IF(DATOS!BA$4="Sí",1/DATOS_[[% normaliz]:[% normaliz]],1)*(DATOS_[Conc.Sal.23])))))))),
0)</f>
        <v>0</v>
      </c>
      <c r="AG44" s="111">
        <f t="array" ref="AG44">IFERROR(
(MEDIAN((IF(DATOS_[[Sexo]:[Sexo]]=$B44,IF(DATOS_[[AGRUP. VALOR. PTO.]:[AGRUP. VALOR. PTO.]]=$B42,IF(DATOS_[[Check Periodo Ref.]:[Check Periodo Ref.]]="Dentro",IF(DATOS_[[Check Equiparado]:[Check Equiparado]]="Sí",IF(DATOS!BB$5="Sí",(1/DATOS_[[% anualiz]:[% anualiz]]),1)*IF(DATOS!BB$4="Sí",1/DATOS_[[% normaliz]:[% normaliz]],1)*(DATOS_[Conc.Sal.24])))))))),
0)</f>
        <v>0</v>
      </c>
      <c r="AH44" s="111">
        <f t="array" ref="AH44">IFERROR(
(MEDIAN((IF(DATOS_[[Sexo]:[Sexo]]=$B44,IF(DATOS_[[AGRUP. VALOR. PTO.]:[AGRUP. VALOR. PTO.]]=$B42,IF(DATOS_[[Check Periodo Ref.]:[Check Periodo Ref.]]="Dentro",IF(DATOS_[[Check Equiparado]:[Check Equiparado]]="Sí",IF(DATOS!BC$5="Sí",(1/DATOS_[[% anualiz]:[% anualiz]]),1)*IF(DATOS!BC$4="Sí",1/DATOS_[[% normaliz]:[% normaliz]],1)*(DATOS_[Conc.Sal.25])))))))),
0)</f>
        <v>0</v>
      </c>
      <c r="AI44" s="111">
        <f t="array" ref="AI44">IFERROR(
(MEDIAN((IF(DATOS_[[Sexo]:[Sexo]]=$B44,IF(DATOS_[[AGRUP. VALOR. PTO.]:[AGRUP. VALOR. PTO.]]=$B42,IF(DATOS_[[Check Periodo Ref.]:[Check Periodo Ref.]]="Dentro",IF(DATOS_[[Check Equiparado]:[Check Equiparado]]="Sí",IF(DATOS!BD$5="Sí",(1/DATOS_[[% anualiz]:[% anualiz]]),1)*IF(DATOS!BD$4="Sí",1/DATOS_[[% normaliz]:[% normaliz]],1)*(DATOS_[Conc.Sal.26])))))))),
0)</f>
        <v>0</v>
      </c>
      <c r="AJ44" s="111">
        <f t="array" ref="AJ44">IFERROR(
(MEDIAN((IF(DATOS_[[Sexo]:[Sexo]]=$B44,IF(DATOS_[[AGRUP. VALOR. PTO.]:[AGRUP. VALOR. PTO.]]=$B42,IF(DATOS_[[Check Periodo Ref.]:[Check Periodo Ref.]]="Dentro",IF(DATOS_[[Check Equiparado]:[Check Equiparado]]="Sí",IF(DATOS!BE$5="Sí",(1/DATOS_[[% anualiz]:[% anualiz]]),1)*IF(DATOS!BE$4="Sí",1/DATOS_[[% normaliz]:[% normaliz]],1)*(DATOS_[Conc.Sal.27])))))))),
0)</f>
        <v>0</v>
      </c>
      <c r="AK44" s="111">
        <f t="array" ref="AK44">IFERROR(
(MEDIAN((IF(DATOS_[[Sexo]:[Sexo]]=$B44,IF(DATOS_[[AGRUP. VALOR. PTO.]:[AGRUP. VALOR. PTO.]]=$B42,IF(DATOS_[[Check Periodo Ref.]:[Check Periodo Ref.]]="Dentro",IF(DATOS_[[Check Equiparado]:[Check Equiparado]]="Sí",IF(DATOS!BF$5="Sí",(1/DATOS_[[% anualiz]:[% anualiz]]),1)*IF(DATOS!BF$4="Sí",1/DATOS_[[% normaliz]:[% normaliz]],1)*(DATOS_[Conc.Sal.28])))))))),
0)</f>
        <v>0</v>
      </c>
      <c r="AL44" s="111">
        <f t="array" ref="AL44">IFERROR(
(MEDIAN((IF(DATOS_[[Sexo]:[Sexo]]=$B44,IF(DATOS_[[AGRUP. VALOR. PTO.]:[AGRUP. VALOR. PTO.]]=$B42,IF(DATOS_[[Check Periodo Ref.]:[Check Periodo Ref.]]="Dentro",IF(DATOS_[[Check Equiparado]:[Check Equiparado]]="Sí",IF(DATOS!BG$5="Sí",(1/DATOS_[[% anualiz]:[% anualiz]]),1)*IF(DATOS!BG$4="Sí",1/DATOS_[[% normaliz]:[% normaliz]],1)*(DATOS_[Conc.Sal.29])))))))),
0)</f>
        <v>0</v>
      </c>
      <c r="AM44" s="111">
        <f t="array" ref="AM44">IFERROR(
(MEDIAN((IF(DATOS_[[Sexo]:[Sexo]]=$B44,IF(DATOS_[[AGRUP. VALOR. PTO.]:[AGRUP. VALOR. PTO.]]=$B42,IF(DATOS_[[Check Periodo Ref.]:[Check Periodo Ref.]]="Dentro",IF(DATOS_[[Check Equiparado]:[Check Equiparado]]="Sí",IF(DATOS!BH$5="Sí",(1/DATOS_[[% anualiz]:[% anualiz]]),1)*IF(DATOS!BH$4="Sí",1/DATOS_[[% normaliz]:[% normaliz]],1)*(DATOS_[Conc.Sal.30])))))))),
0)</f>
        <v>0</v>
      </c>
      <c r="AN44" s="112">
        <f t="array" ref="AN44">IFERROR(
MEDIAN(IF(DATOS_[Sexo]=$B44,IF(DATOS_[[AGRUP. VALOR. PTO.]:[AGRUP. VALOR. PTO.]]=$B42,IF(DATOS_[Check Equiparado]="Sí",IF(DATOS_[Check Periodo Ref.]="Dentro",DATOS_[Tot COMPL.SAL Eq],FALSE))))),
0)</f>
        <v>0</v>
      </c>
      <c r="AO44" s="113">
        <f t="array" ref="AO44">IFERROR(
MEDIAN(IF(DATOS_[Sexo]=$B44,IF(DATOS_[[AGRUP. VALOR. PTO.]:[AGRUP. VALOR. PTO.]]=$B42,IF(DATOS_[Check Equiparado]="Sí",IF(DATOS_[Check Periodo Ref.]="Dentro",DATOS_[TOTAL SALARIO Eq],FALSE))))),
0)</f>
        <v>0</v>
      </c>
      <c r="AP44" s="114">
        <f t="array" ref="AP44">IFERROR(
(MEDIAN((IF(DATOS_[[Sexo]:[Sexo]]=$B44,IF(DATOS_[[AGRUP. VALOR. PTO.]:[AGRUP. VALOR. PTO.]]=$B42,IF(DATOS_[[Check Periodo Ref.]:[Check Periodo Ref.]]="Dentro",IF(DATOS_[[Check Equiparado]:[Check Equiparado]]="Sí",IF(DATOS!BI$5="Sí",(1/DATOS_[[% anualiz]:[% anualiz]]),1)*IF(DATOS!BI$4="Sí",1/DATOS_[[% normaliz]:[% normaliz]],1)*(DATOS_[C.Extra.01])))))))),
0)</f>
        <v>0</v>
      </c>
      <c r="AQ44" s="114">
        <f t="array" ref="AQ44">IFERROR(
(MEDIAN((IF(DATOS_[[Sexo]:[Sexo]]=$B44,IF(DATOS_[[AGRUP. VALOR. PTO.]:[AGRUP. VALOR. PTO.]]=$B42,IF(DATOS_[[Check Periodo Ref.]:[Check Periodo Ref.]]="Dentro",IF(DATOS_[[Check Equiparado]:[Check Equiparado]]="Sí",IF(DATOS!BJ$5="Sí",(1/DATOS_[[% anualiz]:[% anualiz]]),1)*IF(DATOS!BJ$4="Sí",1/DATOS_[[% normaliz]:[% normaliz]],1)*(DATOS_[C.Extra.02])))))))),
0)</f>
        <v>0</v>
      </c>
      <c r="AR44" s="114">
        <f t="array" ref="AR44">IFERROR(
(MEDIAN((IF(DATOS_[[Sexo]:[Sexo]]=$B44,IF(DATOS_[[AGRUP. VALOR. PTO.]:[AGRUP. VALOR. PTO.]]=$B42,IF(DATOS_[[Check Periodo Ref.]:[Check Periodo Ref.]]="Dentro",IF(DATOS_[[Check Equiparado]:[Check Equiparado]]="Sí",IF(DATOS!BK$5="Sí",(1/DATOS_[[% anualiz]:[% anualiz]]),1)*IF(DATOS!BK$4="Sí",1/DATOS_[[% normaliz]:[% normaliz]],1)*(DATOS_[C.Extra.03])))))))),
0)</f>
        <v>0</v>
      </c>
      <c r="AS44" s="114">
        <f t="array" ref="AS44">IFERROR(
(MEDIAN((IF(DATOS_[[Sexo]:[Sexo]]=$B44,IF(DATOS_[[AGRUP. VALOR. PTO.]:[AGRUP. VALOR. PTO.]]=$B42,IF(DATOS_[[Check Periodo Ref.]:[Check Periodo Ref.]]="Dentro",IF(DATOS_[[Check Equiparado]:[Check Equiparado]]="Sí",IF(DATOS!BL$5="Sí",(1/DATOS_[[% anualiz]:[% anualiz]]),1)*IF(DATOS!BL$4="Sí",1/DATOS_[[% normaliz]:[% normaliz]],1)*(DATOS_[C.Extra.04])))))))),
0)</f>
        <v>0</v>
      </c>
      <c r="AT44" s="114">
        <f t="array" ref="AT44">IFERROR(
(MEDIAN((IF(DATOS_[[Sexo]:[Sexo]]=$B44,IF(DATOS_[[AGRUP. VALOR. PTO.]:[AGRUP. VALOR. PTO.]]=$B42,IF(DATOS_[[Check Periodo Ref.]:[Check Periodo Ref.]]="Dentro",IF(DATOS_[[Check Equiparado]:[Check Equiparado]]="Sí",IF(DATOS!BM$5="Sí",(1/DATOS_[[% anualiz]:[% anualiz]]),1)*IF(DATOS!BM$4="Sí",1/DATOS_[[% normaliz]:[% normaliz]],1)*(DATOS_[C.Extra.05])))))))),
0)</f>
        <v>0</v>
      </c>
      <c r="AU44" s="115">
        <f t="array" ref="AU44">IFERROR(
MEDIAN(IF(DATOS_[Sexo]=$B44,IF(DATOS_[[AGRUP. VALOR. PTO.]:[AGRUP. VALOR. PTO.]]=$B42,IF(DATOS_[Check Equiparado]="Sí",IF(DATOS_[Check Periodo Ref.]="Dentro",DATOS_[Tot Extrasalarial Eq],FALSE))))),
0)</f>
        <v>0</v>
      </c>
      <c r="AV44" s="116">
        <f t="array" ref="AV44">IFERROR(
MEDIAN(IF(DATOS_[Sexo]=$B44,IF(DATOS_[[AGRUP. VALOR. PTO.]:[AGRUP. VALOR. PTO.]]=$B42,IF(DATOS_[Check Equiparado]="Sí",IF(DATOS_[Check Periodo Ref.]="Dentro",DATOS_[TOTAL Retrib Eq],FALSE))))),
0)</f>
        <v>0</v>
      </c>
    </row>
    <row r="45" spans="1:48" ht="17.25" thickBot="1" x14ac:dyDescent="0.35">
      <c r="A45" s="42" t="str">
        <f t="shared" ref="A45" si="43">+A46</f>
        <v>[ocultar]</v>
      </c>
      <c r="B45" s="90" t="s">
        <v>270</v>
      </c>
      <c r="C45" s="109"/>
      <c r="D45" s="41"/>
      <c r="E45" s="41"/>
      <c r="F45" s="41"/>
      <c r="G45" s="41"/>
      <c r="H45" s="41"/>
      <c r="I45" s="119" t="str">
        <f t="shared" ref="I45:AV45" si="44">IFERROR((I46-I47)/I46,"")</f>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3" t="str">
        <f t="shared" si="44"/>
        <v/>
      </c>
      <c r="W45" s="123" t="str">
        <f t="shared" si="44"/>
        <v/>
      </c>
      <c r="X45" s="123" t="str">
        <f t="shared" si="44"/>
        <v/>
      </c>
      <c r="Y45" s="123"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2" t="str">
        <f t="shared" si="44"/>
        <v/>
      </c>
      <c r="AK45" s="122" t="str">
        <f t="shared" si="44"/>
        <v/>
      </c>
      <c r="AL45" s="122" t="str">
        <f t="shared" si="44"/>
        <v/>
      </c>
      <c r="AM45" s="122" t="str">
        <f t="shared" si="44"/>
        <v/>
      </c>
      <c r="AN45" s="124" t="str">
        <f t="shared" si="44"/>
        <v/>
      </c>
      <c r="AO45" s="128" t="str">
        <f t="shared" si="44"/>
        <v/>
      </c>
      <c r="AP45" s="125" t="str">
        <f t="shared" si="44"/>
        <v/>
      </c>
      <c r="AQ45" s="125" t="str">
        <f t="shared" si="44"/>
        <v/>
      </c>
      <c r="AR45" s="125" t="str">
        <f t="shared" si="44"/>
        <v/>
      </c>
      <c r="AS45" s="125" t="str">
        <f t="shared" si="44"/>
        <v/>
      </c>
      <c r="AT45" s="125" t="str">
        <f t="shared" si="44"/>
        <v/>
      </c>
      <c r="AU45" s="126" t="str">
        <f t="shared" si="44"/>
        <v/>
      </c>
      <c r="AV45" s="127" t="str">
        <f t="shared" si="44"/>
        <v/>
      </c>
    </row>
    <row r="46" spans="1:48" x14ac:dyDescent="0.3">
      <c r="A46" s="42" t="str">
        <f t="shared" ref="A46" si="45">+IF(C46+C47=0,"[ocultar]","")</f>
        <v>[ocultar]</v>
      </c>
      <c r="B46" s="86" t="s">
        <v>162</v>
      </c>
      <c r="C46" s="33">
        <f t="array" ref="C46">SUM(IF($B46=DATOS_[Sexo],
IF($B45=DATOS_[AGRUP. VALOR. PTO.],
IF("Dentro"=DATOS_[Check Periodo Ref.],
1/(COUNTIFS(DATOS_[Sexo],$B46,DATOS_[AGRUP. VALOR. PTO.],$B45,DATOS_[Check Periodo Ref.],"Dentro",DATOS_[id],DATOS_[id]))))))</f>
        <v>0</v>
      </c>
      <c r="D46" s="35">
        <f>COUNTIFS(DATOS_[AGRUP. VALOR. PTO.],$B45,DATOS_[Sexo],$B46,DATOS_[Check Periodo Ref.],"Dentro")</f>
        <v>0</v>
      </c>
      <c r="E46" s="35">
        <f>COUNTIFS(DATOS_[AGRUP. VALOR. PTO.],$B45,DATOS_[Sexo],$B46,DATOS_[Check Periodo Ref.],"Dentro",DATOS_[Check Nº SC Norm],"Sí")</f>
        <v>0</v>
      </c>
      <c r="F46" s="35">
        <f>COUNTIFS(DATOS_[AGRUP. VALOR. PTO.],$B45,DATOS_[Sexo],$B46,DATOS_[Check Periodo Ref.],"Dentro",DATOS_[Check Nº SC Anualiz],"Sí")</f>
        <v>0</v>
      </c>
      <c r="G46" s="35">
        <f>COUNTIFS(DATOS_[AGRUP. VALOR. PTO.],$B45,DATOS_[Sexo],$B46,DATOS_[Check Periodo Ref.],"Dentro",DATOS_[Check Nº SC Norm y Anualiz],"Sí")</f>
        <v>0</v>
      </c>
      <c r="H46" s="35">
        <f>COUNTIFS(DATOS_[AGRUP. VALOR. PTO.],$B45,DATOS_[Sexo],$B46,DATOS_[Check Periodo Ref.],"Dentro",DATOS_[Check Equiparación],"Sí")</f>
        <v>0</v>
      </c>
      <c r="I46" s="110">
        <f t="array" ref="I46">IFERROR(
MEDIAN(IF(DATOS_[Sexo]=$B46,IF(DATOS_[[AGRUP. VALOR. PTO.]:[AGRUP. VALOR. PTO.]]=$B45,IF(DATOS_[Check Equiparado]="Sí",IF(DATOS_[Check Periodo Ref.]="Dentro",DATOS_[SALARIO BASE Eq],FALSE))))),
0)</f>
        <v>0</v>
      </c>
      <c r="J46" s="111">
        <f t="array" ref="J46">IFERROR(
(MEDIAN((IF(DATOS_[[Sexo]:[Sexo]]=$B46,IF(DATOS_[[AGRUP. VALOR. PTO.]:[AGRUP. VALOR. PTO.]]=$B45,IF(DATOS_[[Check Periodo Ref.]:[Check Periodo Ref.]]="Dentro",IF(DATOS_[[Check Equiparado]:[Check Equiparado]]="Sí",IF(DATOS!AE$5="Sí",(1/DATOS_[[% anualiz]:[% anualiz]]),1)*IF(DATOS!AE$4="Sí",1/DATOS_[[% normaliz]:[% normaliz]],1)*(DATOS_[Conc.Sal.01])))))))),
0)</f>
        <v>0</v>
      </c>
      <c r="K46" s="111">
        <f t="array" ref="K46">IFERROR(
(MEDIAN((IF(DATOS_[[Sexo]:[Sexo]]=$B46,IF(DATOS_[[AGRUP. VALOR. PTO.]:[AGRUP. VALOR. PTO.]]=$B45,IF(DATOS_[[Check Periodo Ref.]:[Check Periodo Ref.]]="Dentro",IF(DATOS_[[Check Equiparado]:[Check Equiparado]]="Sí",IF(DATOS!AF$5="Sí",(1/DATOS_[[% anualiz]:[% anualiz]]),1)*IF(DATOS!AF$4="Sí",1/DATOS_[[% normaliz]:[% normaliz]],1)*(DATOS_[Conc.Sal.02])))))))),
0)</f>
        <v>0</v>
      </c>
      <c r="L46" s="111">
        <f t="array" ref="L46">IFERROR(
(MEDIAN((IF(DATOS_[[Sexo]:[Sexo]]=$B46,IF(DATOS_[[AGRUP. VALOR. PTO.]:[AGRUP. VALOR. PTO.]]=$B45,IF(DATOS_[[Check Periodo Ref.]:[Check Periodo Ref.]]="Dentro",IF(DATOS_[[Check Equiparado]:[Check Equiparado]]="Sí",IF(DATOS!AG$5="Sí",(1/DATOS_[[% anualiz]:[% anualiz]]),1)*IF(DATOS!AG$4="Sí",1/DATOS_[[% normaliz]:[% normaliz]],1)*(DATOS_[Conc.Sal.03])))))))),
0)</f>
        <v>0</v>
      </c>
      <c r="M46" s="111">
        <f t="array" ref="M46">IFERROR(
(MEDIAN((IF(DATOS_[[Sexo]:[Sexo]]=$B46,IF(DATOS_[[AGRUP. VALOR. PTO.]:[AGRUP. VALOR. PTO.]]=$B45,IF(DATOS_[[Check Periodo Ref.]:[Check Periodo Ref.]]="Dentro",IF(DATOS_[[Check Equiparado]:[Check Equiparado]]="Sí",IF(DATOS!AH$5="Sí",(1/DATOS_[[% anualiz]:[% anualiz]]),1)*IF(DATOS!AH$4="Sí",1/DATOS_[[% normaliz]:[% normaliz]],1)*(DATOS_[Conc.Sal.04])))))))),
0)</f>
        <v>0</v>
      </c>
      <c r="N46" s="111">
        <f t="array" ref="N46">IFERROR(
(MEDIAN((IF(DATOS_[[Sexo]:[Sexo]]=$B46,IF(DATOS_[[AGRUP. VALOR. PTO.]:[AGRUP. VALOR. PTO.]]=$B45,IF(DATOS_[[Check Periodo Ref.]:[Check Periodo Ref.]]="Dentro",IF(DATOS_[[Check Equiparado]:[Check Equiparado]]="Sí",IF(DATOS!AI$5="Sí",(1/DATOS_[[% anualiz]:[% anualiz]]),1)*IF(DATOS!AI$4="Sí",1/DATOS_[[% normaliz]:[% normaliz]],1)*(DATOS_[Conc.Sal.05])))))))),
0)</f>
        <v>0</v>
      </c>
      <c r="O46" s="111">
        <f t="array" ref="O46">IFERROR(
(MEDIAN((IF(DATOS_[[Sexo]:[Sexo]]=$B46,IF(DATOS_[[AGRUP. VALOR. PTO.]:[AGRUP. VALOR. PTO.]]=$B45,IF(DATOS_[[Check Periodo Ref.]:[Check Periodo Ref.]]="Dentro",IF(DATOS_[[Check Equiparado]:[Check Equiparado]]="Sí",IF(DATOS!AJ$5="Sí",(1/DATOS_[[% anualiz]:[% anualiz]]),1)*IF(DATOS!AJ$4="Sí",1/DATOS_[[% normaliz]:[% normaliz]],1)*(DATOS_[Conc.Sal.06])))))))),
0)</f>
        <v>0</v>
      </c>
      <c r="P46" s="111">
        <f t="array" ref="P46">IFERROR(
(MEDIAN((IF(DATOS_[[Sexo]:[Sexo]]=$B46,IF(DATOS_[[AGRUP. VALOR. PTO.]:[AGRUP. VALOR. PTO.]]=$B45,IF(DATOS_[[Check Periodo Ref.]:[Check Periodo Ref.]]="Dentro",IF(DATOS_[[Check Equiparado]:[Check Equiparado]]="Sí",IF(DATOS!AK$5="Sí",(1/DATOS_[[% anualiz]:[% anualiz]]),1)*IF(DATOS!AK$4="Sí",1/DATOS_[[% normaliz]:[% normaliz]],1)*(DATOS_[Conc.Sal.07])))))))),
0)</f>
        <v>0</v>
      </c>
      <c r="Q46" s="111">
        <f t="array" ref="Q46">IFERROR(
(MEDIAN((IF(DATOS_[[Sexo]:[Sexo]]=$B46,IF(DATOS_[[AGRUP. VALOR. PTO.]:[AGRUP. VALOR. PTO.]]=$B45,IF(DATOS_[[Check Periodo Ref.]:[Check Periodo Ref.]]="Dentro",IF(DATOS_[[Check Equiparado]:[Check Equiparado]]="Sí",IF(DATOS!AL$5="Sí",(1/DATOS_[[% anualiz]:[% anualiz]]),1)*IF(DATOS!AL$4="Sí",1/DATOS_[[% normaliz]:[% normaliz]],1)*(DATOS_[Conc.Sal.08])))))))),
0)</f>
        <v>0</v>
      </c>
      <c r="R46" s="111">
        <f t="array" ref="R46">IFERROR(
(MEDIAN((IF(DATOS_[[Sexo]:[Sexo]]=$B46,IF(DATOS_[[AGRUP. VALOR. PTO.]:[AGRUP. VALOR. PTO.]]=$B45,IF(DATOS_[[Check Periodo Ref.]:[Check Periodo Ref.]]="Dentro",IF(DATOS_[[Check Equiparado]:[Check Equiparado]]="Sí",IF(DATOS!AM$5="Sí",(1/DATOS_[[% anualiz]:[% anualiz]]),1)*IF(DATOS!AM$4="Sí",1/DATOS_[[% normaliz]:[% normaliz]],1)*(DATOS_[Conc.Sal.09])))))))),
0)</f>
        <v>0</v>
      </c>
      <c r="S46" s="111">
        <f t="array" ref="S46">IFERROR(
(MEDIAN((IF(DATOS_[[Sexo]:[Sexo]]=$B46,IF(DATOS_[[AGRUP. VALOR. PTO.]:[AGRUP. VALOR. PTO.]]=$B45,IF(DATOS_[[Check Periodo Ref.]:[Check Periodo Ref.]]="Dentro",IF(DATOS_[[Check Equiparado]:[Check Equiparado]]="Sí",IF(DATOS!AN$5="Sí",(1/DATOS_[[% anualiz]:[% anualiz]]),1)*IF(DATOS!AN$4="Sí",1/DATOS_[[% normaliz]:[% normaliz]],1)*(DATOS_[Conc.Sal.10])))))))),
0)</f>
        <v>0</v>
      </c>
      <c r="T46" s="111">
        <f t="array" ref="T46">IFERROR(
(MEDIAN((IF(DATOS_[[Sexo]:[Sexo]]=$B46,IF(DATOS_[[AGRUP. VALOR. PTO.]:[AGRUP. VALOR. PTO.]]=$B45,IF(DATOS_[[Check Periodo Ref.]:[Check Periodo Ref.]]="Dentro",IF(DATOS_[[Check Equiparado]:[Check Equiparado]]="Sí",IF(DATOS!AO$5="Sí",(1/DATOS_[[% anualiz]:[% anualiz]]),1)*IF(DATOS!AO$4="Sí",1/DATOS_[[% normaliz]:[% normaliz]],1)*(DATOS_[Conc.Sal.11])))))))),
0)</f>
        <v>0</v>
      </c>
      <c r="U46" s="111">
        <f t="array" ref="U46">IFERROR(
(MEDIAN((IF(DATOS_[[Sexo]:[Sexo]]=$B46,IF(DATOS_[[AGRUP. VALOR. PTO.]:[AGRUP. VALOR. PTO.]]=$B45,IF(DATOS_[[Check Periodo Ref.]:[Check Periodo Ref.]]="Dentro",IF(DATOS_[[Check Equiparado]:[Check Equiparado]]="Sí",IF(DATOS!AP$5="Sí",(1/DATOS_[[% anualiz]:[% anualiz]]),1)*IF(DATOS!AP$4="Sí",1/DATOS_[[% normaliz]:[% normaliz]],1)*(DATOS_[Conc.Sal.12])))))))),
0)</f>
        <v>0</v>
      </c>
      <c r="V46" s="111">
        <f t="array" ref="V46">IFERROR(
(MEDIAN((IF(DATOS_[[Sexo]:[Sexo]]=$B46,IF(DATOS_[[AGRUP. VALOR. PTO.]:[AGRUP. VALOR. PTO.]]=$B45,IF(DATOS_[[Check Periodo Ref.]:[Check Periodo Ref.]]="Dentro",IF(DATOS_[[Check Equiparado]:[Check Equiparado]]="Sí",IF(DATOS!AQ$5="Sí",(1/DATOS_[[% anualiz]:[% anualiz]]),1)*IF(DATOS!AQ$4="Sí",1/DATOS_[[% normaliz]:[% normaliz]],1)*(DATOS_[Conc.Sal.13])))))))),
0)</f>
        <v>0</v>
      </c>
      <c r="W46" s="111">
        <f t="array" ref="W46">IFERROR(
(MEDIAN((IF(DATOS_[[Sexo]:[Sexo]]=$B46,IF(DATOS_[[AGRUP. VALOR. PTO.]:[AGRUP. VALOR. PTO.]]=$B45,IF(DATOS_[[Check Periodo Ref.]:[Check Periodo Ref.]]="Dentro",IF(DATOS_[[Check Equiparado]:[Check Equiparado]]="Sí",IF(DATOS!AR$5="Sí",(1/DATOS_[[% anualiz]:[% anualiz]]),1)*IF(DATOS!AR$4="Sí",1/DATOS_[[% normaliz]:[% normaliz]],1)*(DATOS_[Conc.Sal.14])))))))),
0)</f>
        <v>0</v>
      </c>
      <c r="X46" s="111">
        <f t="array" ref="X46">IFERROR(
(MEDIAN((IF(DATOS_[[Sexo]:[Sexo]]=$B46,IF(DATOS_[[AGRUP. VALOR. PTO.]:[AGRUP. VALOR. PTO.]]=$B45,IF(DATOS_[[Check Periodo Ref.]:[Check Periodo Ref.]]="Dentro",IF(DATOS_[[Check Equiparado]:[Check Equiparado]]="Sí",IF(DATOS!AS$5="Sí",(1/DATOS_[[% anualiz]:[% anualiz]]),1)*IF(DATOS!AS$4="Sí",1/DATOS_[[% normaliz]:[% normaliz]],1)*(DATOS_[Conc.Sal.15])))))))),
0)</f>
        <v>0</v>
      </c>
      <c r="Y46" s="111">
        <f t="array" ref="Y46">IFERROR(
(MEDIAN((IF(DATOS_[[Sexo]:[Sexo]]=$B46,IF(DATOS_[[AGRUP. VALOR. PTO.]:[AGRUP. VALOR. PTO.]]=$B45,IF(DATOS_[[Check Periodo Ref.]:[Check Periodo Ref.]]="Dentro",IF(DATOS_[[Check Equiparado]:[Check Equiparado]]="Sí",IF(DATOS!AT$5="Sí",(1/DATOS_[[% anualiz]:[% anualiz]]),1)*IF(DATOS!AT$4="Sí",1/DATOS_[[% normaliz]:[% normaliz]],1)*(DATOS_[Conc.Sal.16])))))))),
0)</f>
        <v>0</v>
      </c>
      <c r="Z46" s="111">
        <f t="array" ref="Z46">IFERROR(
(MEDIAN((IF(DATOS_[[Sexo]:[Sexo]]=$B46,IF(DATOS_[[AGRUP. VALOR. PTO.]:[AGRUP. VALOR. PTO.]]=$B45,IF(DATOS_[[Check Periodo Ref.]:[Check Periodo Ref.]]="Dentro",IF(DATOS_[[Check Equiparado]:[Check Equiparado]]="Sí",IF(DATOS!AU$5="Sí",(1/DATOS_[[% anualiz]:[% anualiz]]),1)*IF(DATOS!AU$4="Sí",1/DATOS_[[% normaliz]:[% normaliz]],1)*(DATOS_[Conc.Sal.17])))))))),
0)</f>
        <v>0</v>
      </c>
      <c r="AA46" s="111">
        <f t="array" ref="AA46">IFERROR(
(MEDIAN((IF(DATOS_[[Sexo]:[Sexo]]=$B46,IF(DATOS_[[AGRUP. VALOR. PTO.]:[AGRUP. VALOR. PTO.]]=$B45,IF(DATOS_[[Check Periodo Ref.]:[Check Periodo Ref.]]="Dentro",IF(DATOS_[[Check Equiparado]:[Check Equiparado]]="Sí",IF(DATOS!AV$5="Sí",(1/DATOS_[[% anualiz]:[% anualiz]]),1)*IF(DATOS!AV$4="Sí",1/DATOS_[[% normaliz]:[% normaliz]],1)*(DATOS_[Conc.Sal.18])))))))),
0)</f>
        <v>0</v>
      </c>
      <c r="AB46" s="111">
        <f t="array" ref="AB46">IFERROR(
(MEDIAN((IF(DATOS_[[Sexo]:[Sexo]]=$B46,IF(DATOS_[[AGRUP. VALOR. PTO.]:[AGRUP. VALOR. PTO.]]=$B45,IF(DATOS_[[Check Periodo Ref.]:[Check Periodo Ref.]]="Dentro",IF(DATOS_[[Check Equiparado]:[Check Equiparado]]="Sí",IF(DATOS!AW$5="Sí",(1/DATOS_[[% anualiz]:[% anualiz]]),1)*IF(DATOS!AW$4="Sí",1/DATOS_[[% normaliz]:[% normaliz]],1)*(DATOS_[Conc.Sal.19])))))))),
0)</f>
        <v>0</v>
      </c>
      <c r="AC46" s="111">
        <f t="array" ref="AC46">IFERROR(
(MEDIAN((IF(DATOS_[[Sexo]:[Sexo]]=$B46,IF(DATOS_[[AGRUP. VALOR. PTO.]:[AGRUP. VALOR. PTO.]]=$B45,IF(DATOS_[[Check Periodo Ref.]:[Check Periodo Ref.]]="Dentro",IF(DATOS_[[Check Equiparado]:[Check Equiparado]]="Sí",IF(DATOS!AX$5="Sí",(1/DATOS_[[% anualiz]:[% anualiz]]),1)*IF(DATOS!AX$4="Sí",1/DATOS_[[% normaliz]:[% normaliz]],1)*(DATOS_[Conc.Sal.20])))))))),
0)</f>
        <v>0</v>
      </c>
      <c r="AD46" s="111">
        <f t="array" ref="AD46">IFERROR(
(MEDIAN((IF(DATOS_[[Sexo]:[Sexo]]=$B46,IF(DATOS_[[AGRUP. VALOR. PTO.]:[AGRUP. VALOR. PTO.]]=$B45,IF(DATOS_[[Check Periodo Ref.]:[Check Periodo Ref.]]="Dentro",IF(DATOS_[[Check Equiparado]:[Check Equiparado]]="Sí",IF(DATOS!AY$5="Sí",(1/DATOS_[[% anualiz]:[% anualiz]]),1)*IF(DATOS!AY$4="Sí",1/DATOS_[[% normaliz]:[% normaliz]],1)*(DATOS_[Conc.Sal.21])))))))),
0)</f>
        <v>0</v>
      </c>
      <c r="AE46" s="111">
        <f t="array" ref="AE46">IFERROR(
(MEDIAN((IF(DATOS_[[Sexo]:[Sexo]]=$B46,IF(DATOS_[[AGRUP. VALOR. PTO.]:[AGRUP. VALOR. PTO.]]=$B45,IF(DATOS_[[Check Periodo Ref.]:[Check Periodo Ref.]]="Dentro",IF(DATOS_[[Check Equiparado]:[Check Equiparado]]="Sí",IF(DATOS!AZ$5="Sí",(1/DATOS_[[% anualiz]:[% anualiz]]),1)*IF(DATOS!AZ$4="Sí",1/DATOS_[[% normaliz]:[% normaliz]],1)*(DATOS_[Conc.Sal.22])))))))),
0)</f>
        <v>0</v>
      </c>
      <c r="AF46" s="111">
        <f t="array" ref="AF46">IFERROR(
(MEDIAN((IF(DATOS_[[Sexo]:[Sexo]]=$B46,IF(DATOS_[[AGRUP. VALOR. PTO.]:[AGRUP. VALOR. PTO.]]=$B45,IF(DATOS_[[Check Periodo Ref.]:[Check Periodo Ref.]]="Dentro",IF(DATOS_[[Check Equiparado]:[Check Equiparado]]="Sí",IF(DATOS!BA$5="Sí",(1/DATOS_[[% anualiz]:[% anualiz]]),1)*IF(DATOS!BA$4="Sí",1/DATOS_[[% normaliz]:[% normaliz]],1)*(DATOS_[Conc.Sal.23])))))))),
0)</f>
        <v>0</v>
      </c>
      <c r="AG46" s="111">
        <f t="array" ref="AG46">IFERROR(
(MEDIAN((IF(DATOS_[[Sexo]:[Sexo]]=$B46,IF(DATOS_[[AGRUP. VALOR. PTO.]:[AGRUP. VALOR. PTO.]]=$B45,IF(DATOS_[[Check Periodo Ref.]:[Check Periodo Ref.]]="Dentro",IF(DATOS_[[Check Equiparado]:[Check Equiparado]]="Sí",IF(DATOS!BB$5="Sí",(1/DATOS_[[% anualiz]:[% anualiz]]),1)*IF(DATOS!BB$4="Sí",1/DATOS_[[% normaliz]:[% normaliz]],1)*(DATOS_[Conc.Sal.24])))))))),
0)</f>
        <v>0</v>
      </c>
      <c r="AH46" s="111">
        <f t="array" ref="AH46">IFERROR(
(MEDIAN((IF(DATOS_[[Sexo]:[Sexo]]=$B46,IF(DATOS_[[AGRUP. VALOR. PTO.]:[AGRUP. VALOR. PTO.]]=$B45,IF(DATOS_[[Check Periodo Ref.]:[Check Periodo Ref.]]="Dentro",IF(DATOS_[[Check Equiparado]:[Check Equiparado]]="Sí",IF(DATOS!BC$5="Sí",(1/DATOS_[[% anualiz]:[% anualiz]]),1)*IF(DATOS!BC$4="Sí",1/DATOS_[[% normaliz]:[% normaliz]],1)*(DATOS_[Conc.Sal.25])))))))),
0)</f>
        <v>0</v>
      </c>
      <c r="AI46" s="111">
        <f t="array" ref="AI46">IFERROR(
(MEDIAN((IF(DATOS_[[Sexo]:[Sexo]]=$B46,IF(DATOS_[[AGRUP. VALOR. PTO.]:[AGRUP. VALOR. PTO.]]=$B45,IF(DATOS_[[Check Periodo Ref.]:[Check Periodo Ref.]]="Dentro",IF(DATOS_[[Check Equiparado]:[Check Equiparado]]="Sí",IF(DATOS!BD$5="Sí",(1/DATOS_[[% anualiz]:[% anualiz]]),1)*IF(DATOS!BD$4="Sí",1/DATOS_[[% normaliz]:[% normaliz]],1)*(DATOS_[Conc.Sal.26])))))))),
0)</f>
        <v>0</v>
      </c>
      <c r="AJ46" s="111">
        <f t="array" ref="AJ46">IFERROR(
(MEDIAN((IF(DATOS_[[Sexo]:[Sexo]]=$B46,IF(DATOS_[[AGRUP. VALOR. PTO.]:[AGRUP. VALOR. PTO.]]=$B45,IF(DATOS_[[Check Periodo Ref.]:[Check Periodo Ref.]]="Dentro",IF(DATOS_[[Check Equiparado]:[Check Equiparado]]="Sí",IF(DATOS!BE$5="Sí",(1/DATOS_[[% anualiz]:[% anualiz]]),1)*IF(DATOS!BE$4="Sí",1/DATOS_[[% normaliz]:[% normaliz]],1)*(DATOS_[Conc.Sal.27])))))))),
0)</f>
        <v>0</v>
      </c>
      <c r="AK46" s="111">
        <f t="array" ref="AK46">IFERROR(
(MEDIAN((IF(DATOS_[[Sexo]:[Sexo]]=$B46,IF(DATOS_[[AGRUP. VALOR. PTO.]:[AGRUP. VALOR. PTO.]]=$B45,IF(DATOS_[[Check Periodo Ref.]:[Check Periodo Ref.]]="Dentro",IF(DATOS_[[Check Equiparado]:[Check Equiparado]]="Sí",IF(DATOS!BF$5="Sí",(1/DATOS_[[% anualiz]:[% anualiz]]),1)*IF(DATOS!BF$4="Sí",1/DATOS_[[% normaliz]:[% normaliz]],1)*(DATOS_[Conc.Sal.28])))))))),
0)</f>
        <v>0</v>
      </c>
      <c r="AL46" s="111">
        <f t="array" ref="AL46">IFERROR(
(MEDIAN((IF(DATOS_[[Sexo]:[Sexo]]=$B46,IF(DATOS_[[AGRUP. VALOR. PTO.]:[AGRUP. VALOR. PTO.]]=$B45,IF(DATOS_[[Check Periodo Ref.]:[Check Periodo Ref.]]="Dentro",IF(DATOS_[[Check Equiparado]:[Check Equiparado]]="Sí",IF(DATOS!BG$5="Sí",(1/DATOS_[[% anualiz]:[% anualiz]]),1)*IF(DATOS!BG$4="Sí",1/DATOS_[[% normaliz]:[% normaliz]],1)*(DATOS_[Conc.Sal.29])))))))),
0)</f>
        <v>0</v>
      </c>
      <c r="AM46" s="111">
        <f t="array" ref="AM46">IFERROR(
(MEDIAN((IF(DATOS_[[Sexo]:[Sexo]]=$B46,IF(DATOS_[[AGRUP. VALOR. PTO.]:[AGRUP. VALOR. PTO.]]=$B45,IF(DATOS_[[Check Periodo Ref.]:[Check Periodo Ref.]]="Dentro",IF(DATOS_[[Check Equiparado]:[Check Equiparado]]="Sí",IF(DATOS!BH$5="Sí",(1/DATOS_[[% anualiz]:[% anualiz]]),1)*IF(DATOS!BH$4="Sí",1/DATOS_[[% normaliz]:[% normaliz]],1)*(DATOS_[Conc.Sal.30])))))))),
0)</f>
        <v>0</v>
      </c>
      <c r="AN46" s="112">
        <f t="array" ref="AN46">IFERROR(
MEDIAN(IF(DATOS_[Sexo]=$B46,IF(DATOS_[[AGRUP. VALOR. PTO.]:[AGRUP. VALOR. PTO.]]=$B45,IF(DATOS_[Check Equiparado]="Sí",IF(DATOS_[Check Periodo Ref.]="Dentro",DATOS_[Tot COMPL.SAL Eq],FALSE))))),
0)</f>
        <v>0</v>
      </c>
      <c r="AO46" s="113">
        <f t="array" ref="AO46">IFERROR(
MEDIAN(IF(DATOS_[Sexo]=$B46,IF(DATOS_[[AGRUP. VALOR. PTO.]:[AGRUP. VALOR. PTO.]]=$B45,IF(DATOS_[Check Equiparado]="Sí",IF(DATOS_[Check Periodo Ref.]="Dentro",DATOS_[TOTAL SALARIO Eq],FALSE))))),
0)</f>
        <v>0</v>
      </c>
      <c r="AP46" s="114">
        <f t="array" ref="AP46">IFERROR(
(MEDIAN((IF(DATOS_[[Sexo]:[Sexo]]=$B46,IF(DATOS_[[AGRUP. VALOR. PTO.]:[AGRUP. VALOR. PTO.]]=$B45,IF(DATOS_[[Check Periodo Ref.]:[Check Periodo Ref.]]="Dentro",IF(DATOS_[[Check Equiparado]:[Check Equiparado]]="Sí",IF(DATOS!BI$5="Sí",(1/DATOS_[[% anualiz]:[% anualiz]]),1)*IF(DATOS!BI$4="Sí",1/DATOS_[[% normaliz]:[% normaliz]],1)*(DATOS_[C.Extra.01])))))))),
0)</f>
        <v>0</v>
      </c>
      <c r="AQ46" s="114">
        <f t="array" ref="AQ46">IFERROR(
(MEDIAN((IF(DATOS_[[Sexo]:[Sexo]]=$B46,IF(DATOS_[[AGRUP. VALOR. PTO.]:[AGRUP. VALOR. PTO.]]=$B45,IF(DATOS_[[Check Periodo Ref.]:[Check Periodo Ref.]]="Dentro",IF(DATOS_[[Check Equiparado]:[Check Equiparado]]="Sí",IF(DATOS!BJ$5="Sí",(1/DATOS_[[% anualiz]:[% anualiz]]),1)*IF(DATOS!BJ$4="Sí",1/DATOS_[[% normaliz]:[% normaliz]],1)*(DATOS_[C.Extra.02])))))))),
0)</f>
        <v>0</v>
      </c>
      <c r="AR46" s="114">
        <f t="array" ref="AR46">IFERROR(
(MEDIAN((IF(DATOS_[[Sexo]:[Sexo]]=$B46,IF(DATOS_[[AGRUP. VALOR. PTO.]:[AGRUP. VALOR. PTO.]]=$B45,IF(DATOS_[[Check Periodo Ref.]:[Check Periodo Ref.]]="Dentro",IF(DATOS_[[Check Equiparado]:[Check Equiparado]]="Sí",IF(DATOS!BK$5="Sí",(1/DATOS_[[% anualiz]:[% anualiz]]),1)*IF(DATOS!BK$4="Sí",1/DATOS_[[% normaliz]:[% normaliz]],1)*(DATOS_[C.Extra.03])))))))),
0)</f>
        <v>0</v>
      </c>
      <c r="AS46" s="114">
        <f t="array" ref="AS46">IFERROR(
(MEDIAN((IF(DATOS_[[Sexo]:[Sexo]]=$B46,IF(DATOS_[[AGRUP. VALOR. PTO.]:[AGRUP. VALOR. PTO.]]=$B45,IF(DATOS_[[Check Periodo Ref.]:[Check Periodo Ref.]]="Dentro",IF(DATOS_[[Check Equiparado]:[Check Equiparado]]="Sí",IF(DATOS!BL$5="Sí",(1/DATOS_[[% anualiz]:[% anualiz]]),1)*IF(DATOS!BL$4="Sí",1/DATOS_[[% normaliz]:[% normaliz]],1)*(DATOS_[C.Extra.04])))))))),
0)</f>
        <v>0</v>
      </c>
      <c r="AT46" s="114">
        <f t="array" ref="AT46">IFERROR(
(MEDIAN((IF(DATOS_[[Sexo]:[Sexo]]=$B46,IF(DATOS_[[AGRUP. VALOR. PTO.]:[AGRUP. VALOR. PTO.]]=$B45,IF(DATOS_[[Check Periodo Ref.]:[Check Periodo Ref.]]="Dentro",IF(DATOS_[[Check Equiparado]:[Check Equiparado]]="Sí",IF(DATOS!BM$5="Sí",(1/DATOS_[[% anualiz]:[% anualiz]]),1)*IF(DATOS!BM$4="Sí",1/DATOS_[[% normaliz]:[% normaliz]],1)*(DATOS_[C.Extra.05])))))))),
0)</f>
        <v>0</v>
      </c>
      <c r="AU46" s="115">
        <f t="array" ref="AU46">IFERROR(
MEDIAN(IF(DATOS_[Sexo]=$B46,IF(DATOS_[[AGRUP. VALOR. PTO.]:[AGRUP. VALOR. PTO.]]=$B45,IF(DATOS_[Check Equiparado]="Sí",IF(DATOS_[Check Periodo Ref.]="Dentro",DATOS_[Tot Extrasalarial Eq],FALSE))))),
0)</f>
        <v>0</v>
      </c>
      <c r="AV46" s="116">
        <f t="array" ref="AV46">IFERROR(
MEDIAN(IF(DATOS_[Sexo]=$B46,IF(DATOS_[[AGRUP. VALOR. PTO.]:[AGRUP. VALOR. PTO.]]=$B45,IF(DATOS_[Check Equiparado]="Sí",IF(DATOS_[Check Periodo Ref.]="Dentro",DATOS_[TOTAL Retrib Eq],FALSE))))),
0)</f>
        <v>0</v>
      </c>
    </row>
    <row r="47" spans="1:48" x14ac:dyDescent="0.3">
      <c r="A47" s="42" t="str">
        <f t="shared" ref="A47" si="46">+A46</f>
        <v>[ocultar]</v>
      </c>
      <c r="B47" s="86" t="s">
        <v>163</v>
      </c>
      <c r="C47" s="33">
        <f t="array" ref="C47">SUM(IF($B47=DATOS_[Sexo],
IF($B45=DATOS_[AGRUP. VALOR. PTO.],
IF("Dentro"=DATOS_[Check Periodo Ref.],
1/(COUNTIFS(DATOS_[Sexo],$B47,DATOS_[AGRUP. VALOR. PTO.],$B45,DATOS_[Check Periodo Ref.],"Dentro",DATOS_[id],DATOS_[id]))))))</f>
        <v>0</v>
      </c>
      <c r="D47" s="35">
        <f>COUNTIFS(DATOS_[AGRUP. VALOR. PTO.],$B45,DATOS_[Sexo],$B47,DATOS_[Check Periodo Ref.],"Dentro")</f>
        <v>0</v>
      </c>
      <c r="E47" s="35">
        <f>COUNTIFS(DATOS_[AGRUP. VALOR. PTO.],$B45,DATOS_[Sexo],$B47,DATOS_[Check Periodo Ref.],"Dentro",DATOS_[Check Nº SC Norm],"Sí")</f>
        <v>0</v>
      </c>
      <c r="F47" s="35">
        <f>COUNTIFS(DATOS_[AGRUP. VALOR. PTO.],$B45,DATOS_[Sexo],$B47,DATOS_[Check Periodo Ref.],"Dentro",DATOS_[Check Nº SC Anualiz],"Sí")</f>
        <v>0</v>
      </c>
      <c r="G47" s="35">
        <f>COUNTIFS(DATOS_[AGRUP. VALOR. PTO.],$B45,DATOS_[Sexo],$B47,DATOS_[Check Periodo Ref.],"Dentro",DATOS_[Check Nº SC Norm y Anualiz],"Sí")</f>
        <v>0</v>
      </c>
      <c r="H47" s="35">
        <f>COUNTIFS(DATOS_[AGRUP. VALOR. PTO.],$B45,DATOS_[Sexo],$B47,DATOS_[Check Periodo Ref.],"Dentro",DATOS_[Check Equiparación],"Sí")</f>
        <v>0</v>
      </c>
      <c r="I47" s="110" cm="1">
        <f t="array" ref="I47">IFERROR(
MEDIAN(IF(DATOS_[Sexo]=$B47,IF(DATOS_[[AGRUP. VALOR. PTO.]:[AGRUP. VALOR. PTO.]]=$B45,IF(DATOS_[Check Equiparado]="Sí",IF(DATOS_[Check Periodo Ref.]="Dentro",DATOS_[SALARIO BASE Eq],FALSE))))),
0)</f>
        <v>0</v>
      </c>
      <c r="J47" s="111">
        <f t="array" ref="J47">IFERROR(
(MEDIAN((IF(DATOS_[[Sexo]:[Sexo]]=$B47,IF(DATOS_[[AGRUP. VALOR. PTO.]:[AGRUP. VALOR. PTO.]]=$B45,IF(DATOS_[[Check Periodo Ref.]:[Check Periodo Ref.]]="Dentro",IF(DATOS_[[Check Equiparado]:[Check Equiparado]]="Sí",IF(DATOS!AE$5="Sí",(1/DATOS_[[% anualiz]:[% anualiz]]),1)*IF(DATOS!AE$4="Sí",1/DATOS_[[% normaliz]:[% normaliz]],1)*(DATOS_[Conc.Sal.01])))))))),
0)</f>
        <v>0</v>
      </c>
      <c r="K47" s="111">
        <f t="array" ref="K47">IFERROR(
(MEDIAN((IF(DATOS_[[Sexo]:[Sexo]]=$B47,IF(DATOS_[[AGRUP. VALOR. PTO.]:[AGRUP. VALOR. PTO.]]=$B45,IF(DATOS_[[Check Periodo Ref.]:[Check Periodo Ref.]]="Dentro",IF(DATOS_[[Check Equiparado]:[Check Equiparado]]="Sí",IF(DATOS!AF$5="Sí",(1/DATOS_[[% anualiz]:[% anualiz]]),1)*IF(DATOS!AF$4="Sí",1/DATOS_[[% normaliz]:[% normaliz]],1)*(DATOS_[Conc.Sal.02])))))))),
0)</f>
        <v>0</v>
      </c>
      <c r="L47" s="111">
        <f t="array" ref="L47">IFERROR(
(MEDIAN((IF(DATOS_[[Sexo]:[Sexo]]=$B47,IF(DATOS_[[AGRUP. VALOR. PTO.]:[AGRUP. VALOR. PTO.]]=$B45,IF(DATOS_[[Check Periodo Ref.]:[Check Periodo Ref.]]="Dentro",IF(DATOS_[[Check Equiparado]:[Check Equiparado]]="Sí",IF(DATOS!AG$5="Sí",(1/DATOS_[[% anualiz]:[% anualiz]]),1)*IF(DATOS!AG$4="Sí",1/DATOS_[[% normaliz]:[% normaliz]],1)*(DATOS_[Conc.Sal.03])))))))),
0)</f>
        <v>0</v>
      </c>
      <c r="M47" s="111">
        <f t="array" ref="M47">IFERROR(
(MEDIAN((IF(DATOS_[[Sexo]:[Sexo]]=$B47,IF(DATOS_[[AGRUP. VALOR. PTO.]:[AGRUP. VALOR. PTO.]]=$B45,IF(DATOS_[[Check Periodo Ref.]:[Check Periodo Ref.]]="Dentro",IF(DATOS_[[Check Equiparado]:[Check Equiparado]]="Sí",IF(DATOS!AH$5="Sí",(1/DATOS_[[% anualiz]:[% anualiz]]),1)*IF(DATOS!AH$4="Sí",1/DATOS_[[% normaliz]:[% normaliz]],1)*(DATOS_[Conc.Sal.04])))))))),
0)</f>
        <v>0</v>
      </c>
      <c r="N47" s="111">
        <f t="array" ref="N47">IFERROR(
(MEDIAN((IF(DATOS_[[Sexo]:[Sexo]]=$B47,IF(DATOS_[[AGRUP. VALOR. PTO.]:[AGRUP. VALOR. PTO.]]=$B45,IF(DATOS_[[Check Periodo Ref.]:[Check Periodo Ref.]]="Dentro",IF(DATOS_[[Check Equiparado]:[Check Equiparado]]="Sí",IF(DATOS!AI$5="Sí",(1/DATOS_[[% anualiz]:[% anualiz]]),1)*IF(DATOS!AI$4="Sí",1/DATOS_[[% normaliz]:[% normaliz]],1)*(DATOS_[Conc.Sal.05])))))))),
0)</f>
        <v>0</v>
      </c>
      <c r="O47" s="111">
        <f t="array" ref="O47">IFERROR(
(MEDIAN((IF(DATOS_[[Sexo]:[Sexo]]=$B47,IF(DATOS_[[AGRUP. VALOR. PTO.]:[AGRUP. VALOR. PTO.]]=$B45,IF(DATOS_[[Check Periodo Ref.]:[Check Periodo Ref.]]="Dentro",IF(DATOS_[[Check Equiparado]:[Check Equiparado]]="Sí",IF(DATOS!AJ$5="Sí",(1/DATOS_[[% anualiz]:[% anualiz]]),1)*IF(DATOS!AJ$4="Sí",1/DATOS_[[% normaliz]:[% normaliz]],1)*(DATOS_[Conc.Sal.06])))))))),
0)</f>
        <v>0</v>
      </c>
      <c r="P47" s="111">
        <f t="array" ref="P47">IFERROR(
(MEDIAN((IF(DATOS_[[Sexo]:[Sexo]]=$B47,IF(DATOS_[[AGRUP. VALOR. PTO.]:[AGRUP. VALOR. PTO.]]=$B45,IF(DATOS_[[Check Periodo Ref.]:[Check Periodo Ref.]]="Dentro",IF(DATOS_[[Check Equiparado]:[Check Equiparado]]="Sí",IF(DATOS!AK$5="Sí",(1/DATOS_[[% anualiz]:[% anualiz]]),1)*IF(DATOS!AK$4="Sí",1/DATOS_[[% normaliz]:[% normaliz]],1)*(DATOS_[Conc.Sal.07])))))))),
0)</f>
        <v>0</v>
      </c>
      <c r="Q47" s="111">
        <f t="array" ref="Q47">IFERROR(
(MEDIAN((IF(DATOS_[[Sexo]:[Sexo]]=$B47,IF(DATOS_[[AGRUP. VALOR. PTO.]:[AGRUP. VALOR. PTO.]]=$B45,IF(DATOS_[[Check Periodo Ref.]:[Check Periodo Ref.]]="Dentro",IF(DATOS_[[Check Equiparado]:[Check Equiparado]]="Sí",IF(DATOS!AL$5="Sí",(1/DATOS_[[% anualiz]:[% anualiz]]),1)*IF(DATOS!AL$4="Sí",1/DATOS_[[% normaliz]:[% normaliz]],1)*(DATOS_[Conc.Sal.08])))))))),
0)</f>
        <v>0</v>
      </c>
      <c r="R47" s="111">
        <f t="array" ref="R47">IFERROR(
(MEDIAN((IF(DATOS_[[Sexo]:[Sexo]]=$B47,IF(DATOS_[[AGRUP. VALOR. PTO.]:[AGRUP. VALOR. PTO.]]=$B45,IF(DATOS_[[Check Periodo Ref.]:[Check Periodo Ref.]]="Dentro",IF(DATOS_[[Check Equiparado]:[Check Equiparado]]="Sí",IF(DATOS!AM$5="Sí",(1/DATOS_[[% anualiz]:[% anualiz]]),1)*IF(DATOS!AM$4="Sí",1/DATOS_[[% normaliz]:[% normaliz]],1)*(DATOS_[Conc.Sal.09])))))))),
0)</f>
        <v>0</v>
      </c>
      <c r="S47" s="111">
        <f t="array" ref="S47">IFERROR(
(MEDIAN((IF(DATOS_[[Sexo]:[Sexo]]=$B47,IF(DATOS_[[AGRUP. VALOR. PTO.]:[AGRUP. VALOR. PTO.]]=$B45,IF(DATOS_[[Check Periodo Ref.]:[Check Periodo Ref.]]="Dentro",IF(DATOS_[[Check Equiparado]:[Check Equiparado]]="Sí",IF(DATOS!AN$5="Sí",(1/DATOS_[[% anualiz]:[% anualiz]]),1)*IF(DATOS!AN$4="Sí",1/DATOS_[[% normaliz]:[% normaliz]],1)*(DATOS_[Conc.Sal.10])))))))),
0)</f>
        <v>0</v>
      </c>
      <c r="T47" s="111">
        <f t="array" ref="T47">IFERROR(
(MEDIAN((IF(DATOS_[[Sexo]:[Sexo]]=$B47,IF(DATOS_[[AGRUP. VALOR. PTO.]:[AGRUP. VALOR. PTO.]]=$B45,IF(DATOS_[[Check Periodo Ref.]:[Check Periodo Ref.]]="Dentro",IF(DATOS_[[Check Equiparado]:[Check Equiparado]]="Sí",IF(DATOS!AO$5="Sí",(1/DATOS_[[% anualiz]:[% anualiz]]),1)*IF(DATOS!AO$4="Sí",1/DATOS_[[% normaliz]:[% normaliz]],1)*(DATOS_[Conc.Sal.11])))))))),
0)</f>
        <v>0</v>
      </c>
      <c r="U47" s="111">
        <f t="array" ref="U47">IFERROR(
(MEDIAN((IF(DATOS_[[Sexo]:[Sexo]]=$B47,IF(DATOS_[[AGRUP. VALOR. PTO.]:[AGRUP. VALOR. PTO.]]=$B45,IF(DATOS_[[Check Periodo Ref.]:[Check Periodo Ref.]]="Dentro",IF(DATOS_[[Check Equiparado]:[Check Equiparado]]="Sí",IF(DATOS!AP$5="Sí",(1/DATOS_[[% anualiz]:[% anualiz]]),1)*IF(DATOS!AP$4="Sí",1/DATOS_[[% normaliz]:[% normaliz]],1)*(DATOS_[Conc.Sal.12])))))))),
0)</f>
        <v>0</v>
      </c>
      <c r="V47" s="111">
        <f t="array" ref="V47">IFERROR(
(MEDIAN((IF(DATOS_[[Sexo]:[Sexo]]=$B47,IF(DATOS_[[AGRUP. VALOR. PTO.]:[AGRUP. VALOR. PTO.]]=$B45,IF(DATOS_[[Check Periodo Ref.]:[Check Periodo Ref.]]="Dentro",IF(DATOS_[[Check Equiparado]:[Check Equiparado]]="Sí",IF(DATOS!AQ$5="Sí",(1/DATOS_[[% anualiz]:[% anualiz]]),1)*IF(DATOS!AQ$4="Sí",1/DATOS_[[% normaliz]:[% normaliz]],1)*(DATOS_[Conc.Sal.13])))))))),
0)</f>
        <v>0</v>
      </c>
      <c r="W47" s="111">
        <f t="array" ref="W47">IFERROR(
(MEDIAN((IF(DATOS_[[Sexo]:[Sexo]]=$B47,IF(DATOS_[[AGRUP. VALOR. PTO.]:[AGRUP. VALOR. PTO.]]=$B45,IF(DATOS_[[Check Periodo Ref.]:[Check Periodo Ref.]]="Dentro",IF(DATOS_[[Check Equiparado]:[Check Equiparado]]="Sí",IF(DATOS!AR$5="Sí",(1/DATOS_[[% anualiz]:[% anualiz]]),1)*IF(DATOS!AR$4="Sí",1/DATOS_[[% normaliz]:[% normaliz]],1)*(DATOS_[Conc.Sal.14])))))))),
0)</f>
        <v>0</v>
      </c>
      <c r="X47" s="111">
        <f t="array" ref="X47">IFERROR(
(MEDIAN((IF(DATOS_[[Sexo]:[Sexo]]=$B47,IF(DATOS_[[AGRUP. VALOR. PTO.]:[AGRUP. VALOR. PTO.]]=$B45,IF(DATOS_[[Check Periodo Ref.]:[Check Periodo Ref.]]="Dentro",IF(DATOS_[[Check Equiparado]:[Check Equiparado]]="Sí",IF(DATOS!AS$5="Sí",(1/DATOS_[[% anualiz]:[% anualiz]]),1)*IF(DATOS!AS$4="Sí",1/DATOS_[[% normaliz]:[% normaliz]],1)*(DATOS_[Conc.Sal.15])))))))),
0)</f>
        <v>0</v>
      </c>
      <c r="Y47" s="111">
        <f t="array" ref="Y47">IFERROR(
(MEDIAN((IF(DATOS_[[Sexo]:[Sexo]]=$B47,IF(DATOS_[[AGRUP. VALOR. PTO.]:[AGRUP. VALOR. PTO.]]=$B45,IF(DATOS_[[Check Periodo Ref.]:[Check Periodo Ref.]]="Dentro",IF(DATOS_[[Check Equiparado]:[Check Equiparado]]="Sí",IF(DATOS!AT$5="Sí",(1/DATOS_[[% anualiz]:[% anualiz]]),1)*IF(DATOS!AT$4="Sí",1/DATOS_[[% normaliz]:[% normaliz]],1)*(DATOS_[Conc.Sal.16])))))))),
0)</f>
        <v>0</v>
      </c>
      <c r="Z47" s="111">
        <f t="array" ref="Z47">IFERROR(
(MEDIAN((IF(DATOS_[[Sexo]:[Sexo]]=$B47,IF(DATOS_[[AGRUP. VALOR. PTO.]:[AGRUP. VALOR. PTO.]]=$B45,IF(DATOS_[[Check Periodo Ref.]:[Check Periodo Ref.]]="Dentro",IF(DATOS_[[Check Equiparado]:[Check Equiparado]]="Sí",IF(DATOS!AU$5="Sí",(1/DATOS_[[% anualiz]:[% anualiz]]),1)*IF(DATOS!AU$4="Sí",1/DATOS_[[% normaliz]:[% normaliz]],1)*(DATOS_[Conc.Sal.17])))))))),
0)</f>
        <v>0</v>
      </c>
      <c r="AA47" s="111">
        <f t="array" ref="AA47">IFERROR(
(MEDIAN((IF(DATOS_[[Sexo]:[Sexo]]=$B47,IF(DATOS_[[AGRUP. VALOR. PTO.]:[AGRUP. VALOR. PTO.]]=$B45,IF(DATOS_[[Check Periodo Ref.]:[Check Periodo Ref.]]="Dentro",IF(DATOS_[[Check Equiparado]:[Check Equiparado]]="Sí",IF(DATOS!AV$5="Sí",(1/DATOS_[[% anualiz]:[% anualiz]]),1)*IF(DATOS!AV$4="Sí",1/DATOS_[[% normaliz]:[% normaliz]],1)*(DATOS_[Conc.Sal.18])))))))),
0)</f>
        <v>0</v>
      </c>
      <c r="AB47" s="111">
        <f t="array" ref="AB47">IFERROR(
(MEDIAN((IF(DATOS_[[Sexo]:[Sexo]]=$B47,IF(DATOS_[[AGRUP. VALOR. PTO.]:[AGRUP. VALOR. PTO.]]=$B45,IF(DATOS_[[Check Periodo Ref.]:[Check Periodo Ref.]]="Dentro",IF(DATOS_[[Check Equiparado]:[Check Equiparado]]="Sí",IF(DATOS!AW$5="Sí",(1/DATOS_[[% anualiz]:[% anualiz]]),1)*IF(DATOS!AW$4="Sí",1/DATOS_[[% normaliz]:[% normaliz]],1)*(DATOS_[Conc.Sal.19])))))))),
0)</f>
        <v>0</v>
      </c>
      <c r="AC47" s="111">
        <f t="array" ref="AC47">IFERROR(
(MEDIAN((IF(DATOS_[[Sexo]:[Sexo]]=$B47,IF(DATOS_[[AGRUP. VALOR. PTO.]:[AGRUP. VALOR. PTO.]]=$B45,IF(DATOS_[[Check Periodo Ref.]:[Check Periodo Ref.]]="Dentro",IF(DATOS_[[Check Equiparado]:[Check Equiparado]]="Sí",IF(DATOS!AX$5="Sí",(1/DATOS_[[% anualiz]:[% anualiz]]),1)*IF(DATOS!AX$4="Sí",1/DATOS_[[% normaliz]:[% normaliz]],1)*(DATOS_[Conc.Sal.20])))))))),
0)</f>
        <v>0</v>
      </c>
      <c r="AD47" s="111">
        <f t="array" ref="AD47">IFERROR(
(MEDIAN((IF(DATOS_[[Sexo]:[Sexo]]=$B47,IF(DATOS_[[AGRUP. VALOR. PTO.]:[AGRUP. VALOR. PTO.]]=$B45,IF(DATOS_[[Check Periodo Ref.]:[Check Periodo Ref.]]="Dentro",IF(DATOS_[[Check Equiparado]:[Check Equiparado]]="Sí",IF(DATOS!AY$5="Sí",(1/DATOS_[[% anualiz]:[% anualiz]]),1)*IF(DATOS!AY$4="Sí",1/DATOS_[[% normaliz]:[% normaliz]],1)*(DATOS_[Conc.Sal.21])))))))),
0)</f>
        <v>0</v>
      </c>
      <c r="AE47" s="111">
        <f t="array" ref="AE47">IFERROR(
(MEDIAN((IF(DATOS_[[Sexo]:[Sexo]]=$B47,IF(DATOS_[[AGRUP. VALOR. PTO.]:[AGRUP. VALOR. PTO.]]=$B45,IF(DATOS_[[Check Periodo Ref.]:[Check Periodo Ref.]]="Dentro",IF(DATOS_[[Check Equiparado]:[Check Equiparado]]="Sí",IF(DATOS!AZ$5="Sí",(1/DATOS_[[% anualiz]:[% anualiz]]),1)*IF(DATOS!AZ$4="Sí",1/DATOS_[[% normaliz]:[% normaliz]],1)*(DATOS_[Conc.Sal.22])))))))),
0)</f>
        <v>0</v>
      </c>
      <c r="AF47" s="111">
        <f t="array" ref="AF47">IFERROR(
(MEDIAN((IF(DATOS_[[Sexo]:[Sexo]]=$B47,IF(DATOS_[[AGRUP. VALOR. PTO.]:[AGRUP. VALOR. PTO.]]=$B45,IF(DATOS_[[Check Periodo Ref.]:[Check Periodo Ref.]]="Dentro",IF(DATOS_[[Check Equiparado]:[Check Equiparado]]="Sí",IF(DATOS!BA$5="Sí",(1/DATOS_[[% anualiz]:[% anualiz]]),1)*IF(DATOS!BA$4="Sí",1/DATOS_[[% normaliz]:[% normaliz]],1)*(DATOS_[Conc.Sal.23])))))))),
0)</f>
        <v>0</v>
      </c>
      <c r="AG47" s="111">
        <f t="array" ref="AG47">IFERROR(
(MEDIAN((IF(DATOS_[[Sexo]:[Sexo]]=$B47,IF(DATOS_[[AGRUP. VALOR. PTO.]:[AGRUP. VALOR. PTO.]]=$B45,IF(DATOS_[[Check Periodo Ref.]:[Check Periodo Ref.]]="Dentro",IF(DATOS_[[Check Equiparado]:[Check Equiparado]]="Sí",IF(DATOS!BB$5="Sí",(1/DATOS_[[% anualiz]:[% anualiz]]),1)*IF(DATOS!BB$4="Sí",1/DATOS_[[% normaliz]:[% normaliz]],1)*(DATOS_[Conc.Sal.24])))))))),
0)</f>
        <v>0</v>
      </c>
      <c r="AH47" s="111">
        <f t="array" ref="AH47">IFERROR(
(MEDIAN((IF(DATOS_[[Sexo]:[Sexo]]=$B47,IF(DATOS_[[AGRUP. VALOR. PTO.]:[AGRUP. VALOR. PTO.]]=$B45,IF(DATOS_[[Check Periodo Ref.]:[Check Periodo Ref.]]="Dentro",IF(DATOS_[[Check Equiparado]:[Check Equiparado]]="Sí",IF(DATOS!BC$5="Sí",(1/DATOS_[[% anualiz]:[% anualiz]]),1)*IF(DATOS!BC$4="Sí",1/DATOS_[[% normaliz]:[% normaliz]],1)*(DATOS_[Conc.Sal.25])))))))),
0)</f>
        <v>0</v>
      </c>
      <c r="AI47" s="111">
        <f t="array" ref="AI47">IFERROR(
(MEDIAN((IF(DATOS_[[Sexo]:[Sexo]]=$B47,IF(DATOS_[[AGRUP. VALOR. PTO.]:[AGRUP. VALOR. PTO.]]=$B45,IF(DATOS_[[Check Periodo Ref.]:[Check Periodo Ref.]]="Dentro",IF(DATOS_[[Check Equiparado]:[Check Equiparado]]="Sí",IF(DATOS!BD$5="Sí",(1/DATOS_[[% anualiz]:[% anualiz]]),1)*IF(DATOS!BD$4="Sí",1/DATOS_[[% normaliz]:[% normaliz]],1)*(DATOS_[Conc.Sal.26])))))))),
0)</f>
        <v>0</v>
      </c>
      <c r="AJ47" s="111">
        <f t="array" ref="AJ47">IFERROR(
(MEDIAN((IF(DATOS_[[Sexo]:[Sexo]]=$B47,IF(DATOS_[[AGRUP. VALOR. PTO.]:[AGRUP. VALOR. PTO.]]=$B45,IF(DATOS_[[Check Periodo Ref.]:[Check Periodo Ref.]]="Dentro",IF(DATOS_[[Check Equiparado]:[Check Equiparado]]="Sí",IF(DATOS!BE$5="Sí",(1/DATOS_[[% anualiz]:[% anualiz]]),1)*IF(DATOS!BE$4="Sí",1/DATOS_[[% normaliz]:[% normaliz]],1)*(DATOS_[Conc.Sal.27])))))))),
0)</f>
        <v>0</v>
      </c>
      <c r="AK47" s="111">
        <f t="array" ref="AK47">IFERROR(
(MEDIAN((IF(DATOS_[[Sexo]:[Sexo]]=$B47,IF(DATOS_[[AGRUP. VALOR. PTO.]:[AGRUP. VALOR. PTO.]]=$B45,IF(DATOS_[[Check Periodo Ref.]:[Check Periodo Ref.]]="Dentro",IF(DATOS_[[Check Equiparado]:[Check Equiparado]]="Sí",IF(DATOS!BF$5="Sí",(1/DATOS_[[% anualiz]:[% anualiz]]),1)*IF(DATOS!BF$4="Sí",1/DATOS_[[% normaliz]:[% normaliz]],1)*(DATOS_[Conc.Sal.28])))))))),
0)</f>
        <v>0</v>
      </c>
      <c r="AL47" s="111">
        <f t="array" ref="AL47">IFERROR(
(MEDIAN((IF(DATOS_[[Sexo]:[Sexo]]=$B47,IF(DATOS_[[AGRUP. VALOR. PTO.]:[AGRUP. VALOR. PTO.]]=$B45,IF(DATOS_[[Check Periodo Ref.]:[Check Periodo Ref.]]="Dentro",IF(DATOS_[[Check Equiparado]:[Check Equiparado]]="Sí",IF(DATOS!BG$5="Sí",(1/DATOS_[[% anualiz]:[% anualiz]]),1)*IF(DATOS!BG$4="Sí",1/DATOS_[[% normaliz]:[% normaliz]],1)*(DATOS_[Conc.Sal.29])))))))),
0)</f>
        <v>0</v>
      </c>
      <c r="AM47" s="111">
        <f t="array" ref="AM47">IFERROR(
(MEDIAN((IF(DATOS_[[Sexo]:[Sexo]]=$B47,IF(DATOS_[[AGRUP. VALOR. PTO.]:[AGRUP. VALOR. PTO.]]=$B45,IF(DATOS_[[Check Periodo Ref.]:[Check Periodo Ref.]]="Dentro",IF(DATOS_[[Check Equiparado]:[Check Equiparado]]="Sí",IF(DATOS!BH$5="Sí",(1/DATOS_[[% anualiz]:[% anualiz]]),1)*IF(DATOS!BH$4="Sí",1/DATOS_[[% normaliz]:[% normaliz]],1)*(DATOS_[Conc.Sal.30])))))))),
0)</f>
        <v>0</v>
      </c>
      <c r="AN47" s="112">
        <f t="array" ref="AN47">IFERROR(
MEDIAN(IF(DATOS_[Sexo]=$B47,IF(DATOS_[[AGRUP. VALOR. PTO.]:[AGRUP. VALOR. PTO.]]=$B45,IF(DATOS_[Check Equiparado]="Sí",IF(DATOS_[Check Periodo Ref.]="Dentro",DATOS_[Tot COMPL.SAL Eq],FALSE))))),
0)</f>
        <v>0</v>
      </c>
      <c r="AO47" s="113">
        <f t="array" ref="AO47">IFERROR(
MEDIAN(IF(DATOS_[Sexo]=$B47,IF(DATOS_[[AGRUP. VALOR. PTO.]:[AGRUP. VALOR. PTO.]]=$B45,IF(DATOS_[Check Equiparado]="Sí",IF(DATOS_[Check Periodo Ref.]="Dentro",DATOS_[TOTAL SALARIO Eq],FALSE))))),
0)</f>
        <v>0</v>
      </c>
      <c r="AP47" s="114">
        <f t="array" ref="AP47">IFERROR(
(MEDIAN((IF(DATOS_[[Sexo]:[Sexo]]=$B47,IF(DATOS_[[AGRUP. VALOR. PTO.]:[AGRUP. VALOR. PTO.]]=$B45,IF(DATOS_[[Check Periodo Ref.]:[Check Periodo Ref.]]="Dentro",IF(DATOS_[[Check Equiparado]:[Check Equiparado]]="Sí",IF(DATOS!BI$5="Sí",(1/DATOS_[[% anualiz]:[% anualiz]]),1)*IF(DATOS!BI$4="Sí",1/DATOS_[[% normaliz]:[% normaliz]],1)*(DATOS_[C.Extra.01])))))))),
0)</f>
        <v>0</v>
      </c>
      <c r="AQ47" s="114">
        <f t="array" ref="AQ47">IFERROR(
(MEDIAN((IF(DATOS_[[Sexo]:[Sexo]]=$B47,IF(DATOS_[[AGRUP. VALOR. PTO.]:[AGRUP. VALOR. PTO.]]=$B45,IF(DATOS_[[Check Periodo Ref.]:[Check Periodo Ref.]]="Dentro",IF(DATOS_[[Check Equiparado]:[Check Equiparado]]="Sí",IF(DATOS!BJ$5="Sí",(1/DATOS_[[% anualiz]:[% anualiz]]),1)*IF(DATOS!BJ$4="Sí",1/DATOS_[[% normaliz]:[% normaliz]],1)*(DATOS_[C.Extra.02])))))))),
0)</f>
        <v>0</v>
      </c>
      <c r="AR47" s="114">
        <f t="array" ref="AR47">IFERROR(
(MEDIAN((IF(DATOS_[[Sexo]:[Sexo]]=$B47,IF(DATOS_[[AGRUP. VALOR. PTO.]:[AGRUP. VALOR. PTO.]]=$B45,IF(DATOS_[[Check Periodo Ref.]:[Check Periodo Ref.]]="Dentro",IF(DATOS_[[Check Equiparado]:[Check Equiparado]]="Sí",IF(DATOS!BK$5="Sí",(1/DATOS_[[% anualiz]:[% anualiz]]),1)*IF(DATOS!BK$4="Sí",1/DATOS_[[% normaliz]:[% normaliz]],1)*(DATOS_[C.Extra.03])))))))),
0)</f>
        <v>0</v>
      </c>
      <c r="AS47" s="114">
        <f t="array" ref="AS47">IFERROR(
(MEDIAN((IF(DATOS_[[Sexo]:[Sexo]]=$B47,IF(DATOS_[[AGRUP. VALOR. PTO.]:[AGRUP. VALOR. PTO.]]=$B45,IF(DATOS_[[Check Periodo Ref.]:[Check Periodo Ref.]]="Dentro",IF(DATOS_[[Check Equiparado]:[Check Equiparado]]="Sí",IF(DATOS!BL$5="Sí",(1/DATOS_[[% anualiz]:[% anualiz]]),1)*IF(DATOS!BL$4="Sí",1/DATOS_[[% normaliz]:[% normaliz]],1)*(DATOS_[C.Extra.04])))))))),
0)</f>
        <v>0</v>
      </c>
      <c r="AT47" s="114">
        <f t="array" ref="AT47">IFERROR(
(MEDIAN((IF(DATOS_[[Sexo]:[Sexo]]=$B47,IF(DATOS_[[AGRUP. VALOR. PTO.]:[AGRUP. VALOR. PTO.]]=$B45,IF(DATOS_[[Check Periodo Ref.]:[Check Periodo Ref.]]="Dentro",IF(DATOS_[[Check Equiparado]:[Check Equiparado]]="Sí",IF(DATOS!BM$5="Sí",(1/DATOS_[[% anualiz]:[% anualiz]]),1)*IF(DATOS!BM$4="Sí",1/DATOS_[[% normaliz]:[% normaliz]],1)*(DATOS_[C.Extra.05])))))))),
0)</f>
        <v>0</v>
      </c>
      <c r="AU47" s="115">
        <f t="array" ref="AU47">IFERROR(
MEDIAN(IF(DATOS_[Sexo]=$B47,IF(DATOS_[[AGRUP. VALOR. PTO.]:[AGRUP. VALOR. PTO.]]=$B45,IF(DATOS_[Check Equiparado]="Sí",IF(DATOS_[Check Periodo Ref.]="Dentro",DATOS_[Tot Extrasalarial Eq],FALSE))))),
0)</f>
        <v>0</v>
      </c>
      <c r="AV47" s="116">
        <f t="array" ref="AV47">IFERROR(
MEDIAN(IF(DATOS_[Sexo]=$B47,IF(DATOS_[[AGRUP. VALOR. PTO.]:[AGRUP. VALOR. PTO.]]=$B45,IF(DATOS_[Check Equiparado]="Sí",IF(DATOS_[Check Periodo Ref.]="Dentro",DATOS_[TOTAL Retrib Eq],FALSE))))),
0)</f>
        <v>0</v>
      </c>
    </row>
    <row r="48" spans="1:48" ht="17.25" thickBot="1" x14ac:dyDescent="0.35">
      <c r="A48" s="42" t="str">
        <f t="shared" ref="A48" si="47">+A49</f>
        <v>[ocultar]</v>
      </c>
      <c r="B48" s="90" t="s">
        <v>271</v>
      </c>
      <c r="C48" s="109"/>
      <c r="D48" s="41"/>
      <c r="E48" s="41"/>
      <c r="F48" s="41"/>
      <c r="G48" s="41"/>
      <c r="H48" s="41"/>
      <c r="I48" s="119" t="str">
        <f t="shared" ref="I48:AV48" si="48">IFERROR((I49-I50)/I49,"")</f>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3" t="str">
        <f t="shared" si="48"/>
        <v/>
      </c>
      <c r="W48" s="123" t="str">
        <f t="shared" si="48"/>
        <v/>
      </c>
      <c r="X48" s="123" t="str">
        <f t="shared" si="48"/>
        <v/>
      </c>
      <c r="Y48" s="123"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2" t="str">
        <f t="shared" si="48"/>
        <v/>
      </c>
      <c r="AK48" s="122" t="str">
        <f t="shared" si="48"/>
        <v/>
      </c>
      <c r="AL48" s="122" t="str">
        <f t="shared" si="48"/>
        <v/>
      </c>
      <c r="AM48" s="122" t="str">
        <f t="shared" si="48"/>
        <v/>
      </c>
      <c r="AN48" s="124" t="str">
        <f t="shared" si="48"/>
        <v/>
      </c>
      <c r="AO48" s="128" t="str">
        <f t="shared" si="48"/>
        <v/>
      </c>
      <c r="AP48" s="125" t="str">
        <f t="shared" si="48"/>
        <v/>
      </c>
      <c r="AQ48" s="125" t="str">
        <f t="shared" si="48"/>
        <v/>
      </c>
      <c r="AR48" s="125" t="str">
        <f t="shared" si="48"/>
        <v/>
      </c>
      <c r="AS48" s="125" t="str">
        <f t="shared" si="48"/>
        <v/>
      </c>
      <c r="AT48" s="125" t="str">
        <f t="shared" si="48"/>
        <v/>
      </c>
      <c r="AU48" s="126" t="str">
        <f t="shared" si="48"/>
        <v/>
      </c>
      <c r="AV48" s="127" t="str">
        <f t="shared" si="48"/>
        <v/>
      </c>
    </row>
    <row r="49" spans="1:48" x14ac:dyDescent="0.3">
      <c r="A49" s="42" t="str">
        <f t="shared" ref="A49" si="49">+IF(C49+C50=0,"[ocultar]","")</f>
        <v>[ocultar]</v>
      </c>
      <c r="B49" s="86" t="s">
        <v>162</v>
      </c>
      <c r="C49" s="33">
        <f t="array" ref="C49">SUM(IF($B49=DATOS_[Sexo],
IF($B48=DATOS_[AGRUP. VALOR. PTO.],
IF("Dentro"=DATOS_[Check Periodo Ref.],
1/(COUNTIFS(DATOS_[Sexo],$B49,DATOS_[AGRUP. VALOR. PTO.],$B48,DATOS_[Check Periodo Ref.],"Dentro",DATOS_[id],DATOS_[id]))))))</f>
        <v>0</v>
      </c>
      <c r="D49" s="35">
        <f>COUNTIFS(DATOS_[AGRUP. VALOR. PTO.],$B48,DATOS_[Sexo],$B49,DATOS_[Check Periodo Ref.],"Dentro")</f>
        <v>0</v>
      </c>
      <c r="E49" s="35">
        <f>COUNTIFS(DATOS_[AGRUP. VALOR. PTO.],$B48,DATOS_[Sexo],$B49,DATOS_[Check Periodo Ref.],"Dentro",DATOS_[Check Nº SC Norm],"Sí")</f>
        <v>0</v>
      </c>
      <c r="F49" s="35">
        <f>COUNTIFS(DATOS_[AGRUP. VALOR. PTO.],$B48,DATOS_[Sexo],$B49,DATOS_[Check Periodo Ref.],"Dentro",DATOS_[Check Nº SC Anualiz],"Sí")</f>
        <v>0</v>
      </c>
      <c r="G49" s="35">
        <f>COUNTIFS(DATOS_[AGRUP. VALOR. PTO.],$B48,DATOS_[Sexo],$B49,DATOS_[Check Periodo Ref.],"Dentro",DATOS_[Check Nº SC Norm y Anualiz],"Sí")</f>
        <v>0</v>
      </c>
      <c r="H49" s="35">
        <f>COUNTIFS(DATOS_[AGRUP. VALOR. PTO.],$B48,DATOS_[Sexo],$B49,DATOS_[Check Periodo Ref.],"Dentro",DATOS_[Check Equiparación],"Sí")</f>
        <v>0</v>
      </c>
      <c r="I49" s="110">
        <f t="array" ref="I49">IFERROR(
MEDIAN(IF(DATOS_[Sexo]=$B49,IF(DATOS_[[AGRUP. VALOR. PTO.]:[AGRUP. VALOR. PTO.]]=$B48,IF(DATOS_[Check Equiparado]="Sí",IF(DATOS_[Check Periodo Ref.]="Dentro",DATOS_[SALARIO BASE Eq],FALSE))))),
0)</f>
        <v>0</v>
      </c>
      <c r="J49" s="111">
        <f t="array" ref="J49">IFERROR(
(MEDIAN((IF(DATOS_[[Sexo]:[Sexo]]=$B49,IF(DATOS_[[AGRUP. VALOR. PTO.]:[AGRUP. VALOR. PTO.]]=$B48,IF(DATOS_[[Check Periodo Ref.]:[Check Periodo Ref.]]="Dentro",IF(DATOS_[[Check Equiparado]:[Check Equiparado]]="Sí",IF(DATOS!AE$5="Sí",(1/DATOS_[[% anualiz]:[% anualiz]]),1)*IF(DATOS!AE$4="Sí",1/DATOS_[[% normaliz]:[% normaliz]],1)*(DATOS_[Conc.Sal.01])))))))),
0)</f>
        <v>0</v>
      </c>
      <c r="K49" s="111">
        <f t="array" ref="K49">IFERROR(
(MEDIAN((IF(DATOS_[[Sexo]:[Sexo]]=$B49,IF(DATOS_[[AGRUP. VALOR. PTO.]:[AGRUP. VALOR. PTO.]]=$B48,IF(DATOS_[[Check Periodo Ref.]:[Check Periodo Ref.]]="Dentro",IF(DATOS_[[Check Equiparado]:[Check Equiparado]]="Sí",IF(DATOS!AF$5="Sí",(1/DATOS_[[% anualiz]:[% anualiz]]),1)*IF(DATOS!AF$4="Sí",1/DATOS_[[% normaliz]:[% normaliz]],1)*(DATOS_[Conc.Sal.02])))))))),
0)</f>
        <v>0</v>
      </c>
      <c r="L49" s="111">
        <f t="array" ref="L49">IFERROR(
(MEDIAN((IF(DATOS_[[Sexo]:[Sexo]]=$B49,IF(DATOS_[[AGRUP. VALOR. PTO.]:[AGRUP. VALOR. PTO.]]=$B48,IF(DATOS_[[Check Periodo Ref.]:[Check Periodo Ref.]]="Dentro",IF(DATOS_[[Check Equiparado]:[Check Equiparado]]="Sí",IF(DATOS!AG$5="Sí",(1/DATOS_[[% anualiz]:[% anualiz]]),1)*IF(DATOS!AG$4="Sí",1/DATOS_[[% normaliz]:[% normaliz]],1)*(DATOS_[Conc.Sal.03])))))))),
0)</f>
        <v>0</v>
      </c>
      <c r="M49" s="111">
        <f t="array" ref="M49">IFERROR(
(MEDIAN((IF(DATOS_[[Sexo]:[Sexo]]=$B49,IF(DATOS_[[AGRUP. VALOR. PTO.]:[AGRUP. VALOR. PTO.]]=$B48,IF(DATOS_[[Check Periodo Ref.]:[Check Periodo Ref.]]="Dentro",IF(DATOS_[[Check Equiparado]:[Check Equiparado]]="Sí",IF(DATOS!AH$5="Sí",(1/DATOS_[[% anualiz]:[% anualiz]]),1)*IF(DATOS!AH$4="Sí",1/DATOS_[[% normaliz]:[% normaliz]],1)*(DATOS_[Conc.Sal.04])))))))),
0)</f>
        <v>0</v>
      </c>
      <c r="N49" s="111">
        <f t="array" ref="N49">IFERROR(
(MEDIAN((IF(DATOS_[[Sexo]:[Sexo]]=$B49,IF(DATOS_[[AGRUP. VALOR. PTO.]:[AGRUP. VALOR. PTO.]]=$B48,IF(DATOS_[[Check Periodo Ref.]:[Check Periodo Ref.]]="Dentro",IF(DATOS_[[Check Equiparado]:[Check Equiparado]]="Sí",IF(DATOS!AI$5="Sí",(1/DATOS_[[% anualiz]:[% anualiz]]),1)*IF(DATOS!AI$4="Sí",1/DATOS_[[% normaliz]:[% normaliz]],1)*(DATOS_[Conc.Sal.05])))))))),
0)</f>
        <v>0</v>
      </c>
      <c r="O49" s="111">
        <f t="array" ref="O49">IFERROR(
(MEDIAN((IF(DATOS_[[Sexo]:[Sexo]]=$B49,IF(DATOS_[[AGRUP. VALOR. PTO.]:[AGRUP. VALOR. PTO.]]=$B48,IF(DATOS_[[Check Periodo Ref.]:[Check Periodo Ref.]]="Dentro",IF(DATOS_[[Check Equiparado]:[Check Equiparado]]="Sí",IF(DATOS!AJ$5="Sí",(1/DATOS_[[% anualiz]:[% anualiz]]),1)*IF(DATOS!AJ$4="Sí",1/DATOS_[[% normaliz]:[% normaliz]],1)*(DATOS_[Conc.Sal.06])))))))),
0)</f>
        <v>0</v>
      </c>
      <c r="P49" s="111">
        <f t="array" ref="P49">IFERROR(
(MEDIAN((IF(DATOS_[[Sexo]:[Sexo]]=$B49,IF(DATOS_[[AGRUP. VALOR. PTO.]:[AGRUP. VALOR. PTO.]]=$B48,IF(DATOS_[[Check Periodo Ref.]:[Check Periodo Ref.]]="Dentro",IF(DATOS_[[Check Equiparado]:[Check Equiparado]]="Sí",IF(DATOS!AK$5="Sí",(1/DATOS_[[% anualiz]:[% anualiz]]),1)*IF(DATOS!AK$4="Sí",1/DATOS_[[% normaliz]:[% normaliz]],1)*(DATOS_[Conc.Sal.07])))))))),
0)</f>
        <v>0</v>
      </c>
      <c r="Q49" s="111">
        <f t="array" ref="Q49">IFERROR(
(MEDIAN((IF(DATOS_[[Sexo]:[Sexo]]=$B49,IF(DATOS_[[AGRUP. VALOR. PTO.]:[AGRUP. VALOR. PTO.]]=$B48,IF(DATOS_[[Check Periodo Ref.]:[Check Periodo Ref.]]="Dentro",IF(DATOS_[[Check Equiparado]:[Check Equiparado]]="Sí",IF(DATOS!AL$5="Sí",(1/DATOS_[[% anualiz]:[% anualiz]]),1)*IF(DATOS!AL$4="Sí",1/DATOS_[[% normaliz]:[% normaliz]],1)*(DATOS_[Conc.Sal.08])))))))),
0)</f>
        <v>0</v>
      </c>
      <c r="R49" s="111">
        <f t="array" ref="R49">IFERROR(
(MEDIAN((IF(DATOS_[[Sexo]:[Sexo]]=$B49,IF(DATOS_[[AGRUP. VALOR. PTO.]:[AGRUP. VALOR. PTO.]]=$B48,IF(DATOS_[[Check Periodo Ref.]:[Check Periodo Ref.]]="Dentro",IF(DATOS_[[Check Equiparado]:[Check Equiparado]]="Sí",IF(DATOS!AM$5="Sí",(1/DATOS_[[% anualiz]:[% anualiz]]),1)*IF(DATOS!AM$4="Sí",1/DATOS_[[% normaliz]:[% normaliz]],1)*(DATOS_[Conc.Sal.09])))))))),
0)</f>
        <v>0</v>
      </c>
      <c r="S49" s="111">
        <f t="array" ref="S49">IFERROR(
(MEDIAN((IF(DATOS_[[Sexo]:[Sexo]]=$B49,IF(DATOS_[[AGRUP. VALOR. PTO.]:[AGRUP. VALOR. PTO.]]=$B48,IF(DATOS_[[Check Periodo Ref.]:[Check Periodo Ref.]]="Dentro",IF(DATOS_[[Check Equiparado]:[Check Equiparado]]="Sí",IF(DATOS!AN$5="Sí",(1/DATOS_[[% anualiz]:[% anualiz]]),1)*IF(DATOS!AN$4="Sí",1/DATOS_[[% normaliz]:[% normaliz]],1)*(DATOS_[Conc.Sal.10])))))))),
0)</f>
        <v>0</v>
      </c>
      <c r="T49" s="111">
        <f t="array" ref="T49">IFERROR(
(MEDIAN((IF(DATOS_[[Sexo]:[Sexo]]=$B49,IF(DATOS_[[AGRUP. VALOR. PTO.]:[AGRUP. VALOR. PTO.]]=$B48,IF(DATOS_[[Check Periodo Ref.]:[Check Periodo Ref.]]="Dentro",IF(DATOS_[[Check Equiparado]:[Check Equiparado]]="Sí",IF(DATOS!AO$5="Sí",(1/DATOS_[[% anualiz]:[% anualiz]]),1)*IF(DATOS!AO$4="Sí",1/DATOS_[[% normaliz]:[% normaliz]],1)*(DATOS_[Conc.Sal.11])))))))),
0)</f>
        <v>0</v>
      </c>
      <c r="U49" s="111">
        <f t="array" ref="U49">IFERROR(
(MEDIAN((IF(DATOS_[[Sexo]:[Sexo]]=$B49,IF(DATOS_[[AGRUP. VALOR. PTO.]:[AGRUP. VALOR. PTO.]]=$B48,IF(DATOS_[[Check Periodo Ref.]:[Check Periodo Ref.]]="Dentro",IF(DATOS_[[Check Equiparado]:[Check Equiparado]]="Sí",IF(DATOS!AP$5="Sí",(1/DATOS_[[% anualiz]:[% anualiz]]),1)*IF(DATOS!AP$4="Sí",1/DATOS_[[% normaliz]:[% normaliz]],1)*(DATOS_[Conc.Sal.12])))))))),
0)</f>
        <v>0</v>
      </c>
      <c r="V49" s="111">
        <f t="array" ref="V49">IFERROR(
(MEDIAN((IF(DATOS_[[Sexo]:[Sexo]]=$B49,IF(DATOS_[[AGRUP. VALOR. PTO.]:[AGRUP. VALOR. PTO.]]=$B48,IF(DATOS_[[Check Periodo Ref.]:[Check Periodo Ref.]]="Dentro",IF(DATOS_[[Check Equiparado]:[Check Equiparado]]="Sí",IF(DATOS!AQ$5="Sí",(1/DATOS_[[% anualiz]:[% anualiz]]),1)*IF(DATOS!AQ$4="Sí",1/DATOS_[[% normaliz]:[% normaliz]],1)*(DATOS_[Conc.Sal.13])))))))),
0)</f>
        <v>0</v>
      </c>
      <c r="W49" s="111">
        <f t="array" ref="W49">IFERROR(
(MEDIAN((IF(DATOS_[[Sexo]:[Sexo]]=$B49,IF(DATOS_[[AGRUP. VALOR. PTO.]:[AGRUP. VALOR. PTO.]]=$B48,IF(DATOS_[[Check Periodo Ref.]:[Check Periodo Ref.]]="Dentro",IF(DATOS_[[Check Equiparado]:[Check Equiparado]]="Sí",IF(DATOS!AR$5="Sí",(1/DATOS_[[% anualiz]:[% anualiz]]),1)*IF(DATOS!AR$4="Sí",1/DATOS_[[% normaliz]:[% normaliz]],1)*(DATOS_[Conc.Sal.14])))))))),
0)</f>
        <v>0</v>
      </c>
      <c r="X49" s="111">
        <f t="array" ref="X49">IFERROR(
(MEDIAN((IF(DATOS_[[Sexo]:[Sexo]]=$B49,IF(DATOS_[[AGRUP. VALOR. PTO.]:[AGRUP. VALOR. PTO.]]=$B48,IF(DATOS_[[Check Periodo Ref.]:[Check Periodo Ref.]]="Dentro",IF(DATOS_[[Check Equiparado]:[Check Equiparado]]="Sí",IF(DATOS!AS$5="Sí",(1/DATOS_[[% anualiz]:[% anualiz]]),1)*IF(DATOS!AS$4="Sí",1/DATOS_[[% normaliz]:[% normaliz]],1)*(DATOS_[Conc.Sal.15])))))))),
0)</f>
        <v>0</v>
      </c>
      <c r="Y49" s="111">
        <f t="array" ref="Y49">IFERROR(
(MEDIAN((IF(DATOS_[[Sexo]:[Sexo]]=$B49,IF(DATOS_[[AGRUP. VALOR. PTO.]:[AGRUP. VALOR. PTO.]]=$B48,IF(DATOS_[[Check Periodo Ref.]:[Check Periodo Ref.]]="Dentro",IF(DATOS_[[Check Equiparado]:[Check Equiparado]]="Sí",IF(DATOS!AT$5="Sí",(1/DATOS_[[% anualiz]:[% anualiz]]),1)*IF(DATOS!AT$4="Sí",1/DATOS_[[% normaliz]:[% normaliz]],1)*(DATOS_[Conc.Sal.16])))))))),
0)</f>
        <v>0</v>
      </c>
      <c r="Z49" s="111">
        <f t="array" ref="Z49">IFERROR(
(MEDIAN((IF(DATOS_[[Sexo]:[Sexo]]=$B49,IF(DATOS_[[AGRUP. VALOR. PTO.]:[AGRUP. VALOR. PTO.]]=$B48,IF(DATOS_[[Check Periodo Ref.]:[Check Periodo Ref.]]="Dentro",IF(DATOS_[[Check Equiparado]:[Check Equiparado]]="Sí",IF(DATOS!AU$5="Sí",(1/DATOS_[[% anualiz]:[% anualiz]]),1)*IF(DATOS!AU$4="Sí",1/DATOS_[[% normaliz]:[% normaliz]],1)*(DATOS_[Conc.Sal.17])))))))),
0)</f>
        <v>0</v>
      </c>
      <c r="AA49" s="111">
        <f t="array" ref="AA49">IFERROR(
(MEDIAN((IF(DATOS_[[Sexo]:[Sexo]]=$B49,IF(DATOS_[[AGRUP. VALOR. PTO.]:[AGRUP. VALOR. PTO.]]=$B48,IF(DATOS_[[Check Periodo Ref.]:[Check Periodo Ref.]]="Dentro",IF(DATOS_[[Check Equiparado]:[Check Equiparado]]="Sí",IF(DATOS!AV$5="Sí",(1/DATOS_[[% anualiz]:[% anualiz]]),1)*IF(DATOS!AV$4="Sí",1/DATOS_[[% normaliz]:[% normaliz]],1)*(DATOS_[Conc.Sal.18])))))))),
0)</f>
        <v>0</v>
      </c>
      <c r="AB49" s="111">
        <f t="array" ref="AB49">IFERROR(
(MEDIAN((IF(DATOS_[[Sexo]:[Sexo]]=$B49,IF(DATOS_[[AGRUP. VALOR. PTO.]:[AGRUP. VALOR. PTO.]]=$B48,IF(DATOS_[[Check Periodo Ref.]:[Check Periodo Ref.]]="Dentro",IF(DATOS_[[Check Equiparado]:[Check Equiparado]]="Sí",IF(DATOS!AW$5="Sí",(1/DATOS_[[% anualiz]:[% anualiz]]),1)*IF(DATOS!AW$4="Sí",1/DATOS_[[% normaliz]:[% normaliz]],1)*(DATOS_[Conc.Sal.19])))))))),
0)</f>
        <v>0</v>
      </c>
      <c r="AC49" s="111">
        <f t="array" ref="AC49">IFERROR(
(MEDIAN((IF(DATOS_[[Sexo]:[Sexo]]=$B49,IF(DATOS_[[AGRUP. VALOR. PTO.]:[AGRUP. VALOR. PTO.]]=$B48,IF(DATOS_[[Check Periodo Ref.]:[Check Periodo Ref.]]="Dentro",IF(DATOS_[[Check Equiparado]:[Check Equiparado]]="Sí",IF(DATOS!AX$5="Sí",(1/DATOS_[[% anualiz]:[% anualiz]]),1)*IF(DATOS!AX$4="Sí",1/DATOS_[[% normaliz]:[% normaliz]],1)*(DATOS_[Conc.Sal.20])))))))),
0)</f>
        <v>0</v>
      </c>
      <c r="AD49" s="111">
        <f t="array" ref="AD49">IFERROR(
(MEDIAN((IF(DATOS_[[Sexo]:[Sexo]]=$B49,IF(DATOS_[[AGRUP. VALOR. PTO.]:[AGRUP. VALOR. PTO.]]=$B48,IF(DATOS_[[Check Periodo Ref.]:[Check Periodo Ref.]]="Dentro",IF(DATOS_[[Check Equiparado]:[Check Equiparado]]="Sí",IF(DATOS!AY$5="Sí",(1/DATOS_[[% anualiz]:[% anualiz]]),1)*IF(DATOS!AY$4="Sí",1/DATOS_[[% normaliz]:[% normaliz]],1)*(DATOS_[Conc.Sal.21])))))))),
0)</f>
        <v>0</v>
      </c>
      <c r="AE49" s="111">
        <f t="array" ref="AE49">IFERROR(
(MEDIAN((IF(DATOS_[[Sexo]:[Sexo]]=$B49,IF(DATOS_[[AGRUP. VALOR. PTO.]:[AGRUP. VALOR. PTO.]]=$B48,IF(DATOS_[[Check Periodo Ref.]:[Check Periodo Ref.]]="Dentro",IF(DATOS_[[Check Equiparado]:[Check Equiparado]]="Sí",IF(DATOS!AZ$5="Sí",(1/DATOS_[[% anualiz]:[% anualiz]]),1)*IF(DATOS!AZ$4="Sí",1/DATOS_[[% normaliz]:[% normaliz]],1)*(DATOS_[Conc.Sal.22])))))))),
0)</f>
        <v>0</v>
      </c>
      <c r="AF49" s="111">
        <f t="array" ref="AF49">IFERROR(
(MEDIAN((IF(DATOS_[[Sexo]:[Sexo]]=$B49,IF(DATOS_[[AGRUP. VALOR. PTO.]:[AGRUP. VALOR. PTO.]]=$B48,IF(DATOS_[[Check Periodo Ref.]:[Check Periodo Ref.]]="Dentro",IF(DATOS_[[Check Equiparado]:[Check Equiparado]]="Sí",IF(DATOS!BA$5="Sí",(1/DATOS_[[% anualiz]:[% anualiz]]),1)*IF(DATOS!BA$4="Sí",1/DATOS_[[% normaliz]:[% normaliz]],1)*(DATOS_[Conc.Sal.23])))))))),
0)</f>
        <v>0</v>
      </c>
      <c r="AG49" s="111">
        <f t="array" ref="AG49">IFERROR(
(MEDIAN((IF(DATOS_[[Sexo]:[Sexo]]=$B49,IF(DATOS_[[AGRUP. VALOR. PTO.]:[AGRUP. VALOR. PTO.]]=$B48,IF(DATOS_[[Check Periodo Ref.]:[Check Periodo Ref.]]="Dentro",IF(DATOS_[[Check Equiparado]:[Check Equiparado]]="Sí",IF(DATOS!BB$5="Sí",(1/DATOS_[[% anualiz]:[% anualiz]]),1)*IF(DATOS!BB$4="Sí",1/DATOS_[[% normaliz]:[% normaliz]],1)*(DATOS_[Conc.Sal.24])))))))),
0)</f>
        <v>0</v>
      </c>
      <c r="AH49" s="111">
        <f t="array" ref="AH49">IFERROR(
(MEDIAN((IF(DATOS_[[Sexo]:[Sexo]]=$B49,IF(DATOS_[[AGRUP. VALOR. PTO.]:[AGRUP. VALOR. PTO.]]=$B48,IF(DATOS_[[Check Periodo Ref.]:[Check Periodo Ref.]]="Dentro",IF(DATOS_[[Check Equiparado]:[Check Equiparado]]="Sí",IF(DATOS!BC$5="Sí",(1/DATOS_[[% anualiz]:[% anualiz]]),1)*IF(DATOS!BC$4="Sí",1/DATOS_[[% normaliz]:[% normaliz]],1)*(DATOS_[Conc.Sal.25])))))))),
0)</f>
        <v>0</v>
      </c>
      <c r="AI49" s="111">
        <f t="array" ref="AI49">IFERROR(
(MEDIAN((IF(DATOS_[[Sexo]:[Sexo]]=$B49,IF(DATOS_[[AGRUP. VALOR. PTO.]:[AGRUP. VALOR. PTO.]]=$B48,IF(DATOS_[[Check Periodo Ref.]:[Check Periodo Ref.]]="Dentro",IF(DATOS_[[Check Equiparado]:[Check Equiparado]]="Sí",IF(DATOS!BD$5="Sí",(1/DATOS_[[% anualiz]:[% anualiz]]),1)*IF(DATOS!BD$4="Sí",1/DATOS_[[% normaliz]:[% normaliz]],1)*(DATOS_[Conc.Sal.26])))))))),
0)</f>
        <v>0</v>
      </c>
      <c r="AJ49" s="111">
        <f t="array" ref="AJ49">IFERROR(
(MEDIAN((IF(DATOS_[[Sexo]:[Sexo]]=$B49,IF(DATOS_[[AGRUP. VALOR. PTO.]:[AGRUP. VALOR. PTO.]]=$B48,IF(DATOS_[[Check Periodo Ref.]:[Check Periodo Ref.]]="Dentro",IF(DATOS_[[Check Equiparado]:[Check Equiparado]]="Sí",IF(DATOS!BE$5="Sí",(1/DATOS_[[% anualiz]:[% anualiz]]),1)*IF(DATOS!BE$4="Sí",1/DATOS_[[% normaliz]:[% normaliz]],1)*(DATOS_[Conc.Sal.27])))))))),
0)</f>
        <v>0</v>
      </c>
      <c r="AK49" s="111">
        <f t="array" ref="AK49">IFERROR(
(MEDIAN((IF(DATOS_[[Sexo]:[Sexo]]=$B49,IF(DATOS_[[AGRUP. VALOR. PTO.]:[AGRUP. VALOR. PTO.]]=$B48,IF(DATOS_[[Check Periodo Ref.]:[Check Periodo Ref.]]="Dentro",IF(DATOS_[[Check Equiparado]:[Check Equiparado]]="Sí",IF(DATOS!BF$5="Sí",(1/DATOS_[[% anualiz]:[% anualiz]]),1)*IF(DATOS!BF$4="Sí",1/DATOS_[[% normaliz]:[% normaliz]],1)*(DATOS_[Conc.Sal.28])))))))),
0)</f>
        <v>0</v>
      </c>
      <c r="AL49" s="111">
        <f t="array" ref="AL49">IFERROR(
(MEDIAN((IF(DATOS_[[Sexo]:[Sexo]]=$B49,IF(DATOS_[[AGRUP. VALOR. PTO.]:[AGRUP. VALOR. PTO.]]=$B48,IF(DATOS_[[Check Periodo Ref.]:[Check Periodo Ref.]]="Dentro",IF(DATOS_[[Check Equiparado]:[Check Equiparado]]="Sí",IF(DATOS!BG$5="Sí",(1/DATOS_[[% anualiz]:[% anualiz]]),1)*IF(DATOS!BG$4="Sí",1/DATOS_[[% normaliz]:[% normaliz]],1)*(DATOS_[Conc.Sal.29])))))))),
0)</f>
        <v>0</v>
      </c>
      <c r="AM49" s="111">
        <f t="array" ref="AM49">IFERROR(
(MEDIAN((IF(DATOS_[[Sexo]:[Sexo]]=$B49,IF(DATOS_[[AGRUP. VALOR. PTO.]:[AGRUP. VALOR. PTO.]]=$B48,IF(DATOS_[[Check Periodo Ref.]:[Check Periodo Ref.]]="Dentro",IF(DATOS_[[Check Equiparado]:[Check Equiparado]]="Sí",IF(DATOS!BH$5="Sí",(1/DATOS_[[% anualiz]:[% anualiz]]),1)*IF(DATOS!BH$4="Sí",1/DATOS_[[% normaliz]:[% normaliz]],1)*(DATOS_[Conc.Sal.30])))))))),
0)</f>
        <v>0</v>
      </c>
      <c r="AN49" s="112">
        <f t="array" ref="AN49">IFERROR(
MEDIAN(IF(DATOS_[Sexo]=$B49,IF(DATOS_[[AGRUP. VALOR. PTO.]:[AGRUP. VALOR. PTO.]]=$B48,IF(DATOS_[Check Equiparado]="Sí",IF(DATOS_[Check Periodo Ref.]="Dentro",DATOS_[Tot COMPL.SAL Eq],FALSE))))),
0)</f>
        <v>0</v>
      </c>
      <c r="AO49" s="113">
        <f t="array" ref="AO49">IFERROR(
MEDIAN(IF(DATOS_[Sexo]=$B49,IF(DATOS_[[AGRUP. VALOR. PTO.]:[AGRUP. VALOR. PTO.]]=$B48,IF(DATOS_[Check Equiparado]="Sí",IF(DATOS_[Check Periodo Ref.]="Dentro",DATOS_[TOTAL SALARIO Eq],FALSE))))),
0)</f>
        <v>0</v>
      </c>
      <c r="AP49" s="114">
        <f t="array" ref="AP49">IFERROR(
(MEDIAN((IF(DATOS_[[Sexo]:[Sexo]]=$B49,IF(DATOS_[[AGRUP. VALOR. PTO.]:[AGRUP. VALOR. PTO.]]=$B48,IF(DATOS_[[Check Periodo Ref.]:[Check Periodo Ref.]]="Dentro",IF(DATOS_[[Check Equiparado]:[Check Equiparado]]="Sí",IF(DATOS!BI$5="Sí",(1/DATOS_[[% anualiz]:[% anualiz]]),1)*IF(DATOS!BI$4="Sí",1/DATOS_[[% normaliz]:[% normaliz]],1)*(DATOS_[C.Extra.01])))))))),
0)</f>
        <v>0</v>
      </c>
      <c r="AQ49" s="114">
        <f t="array" ref="AQ49">IFERROR(
(MEDIAN((IF(DATOS_[[Sexo]:[Sexo]]=$B49,IF(DATOS_[[AGRUP. VALOR. PTO.]:[AGRUP. VALOR. PTO.]]=$B48,IF(DATOS_[[Check Periodo Ref.]:[Check Periodo Ref.]]="Dentro",IF(DATOS_[[Check Equiparado]:[Check Equiparado]]="Sí",IF(DATOS!BJ$5="Sí",(1/DATOS_[[% anualiz]:[% anualiz]]),1)*IF(DATOS!BJ$4="Sí",1/DATOS_[[% normaliz]:[% normaliz]],1)*(DATOS_[C.Extra.02])))))))),
0)</f>
        <v>0</v>
      </c>
      <c r="AR49" s="114">
        <f t="array" ref="AR49">IFERROR(
(MEDIAN((IF(DATOS_[[Sexo]:[Sexo]]=$B49,IF(DATOS_[[AGRUP. VALOR. PTO.]:[AGRUP. VALOR. PTO.]]=$B48,IF(DATOS_[[Check Periodo Ref.]:[Check Periodo Ref.]]="Dentro",IF(DATOS_[[Check Equiparado]:[Check Equiparado]]="Sí",IF(DATOS!BK$5="Sí",(1/DATOS_[[% anualiz]:[% anualiz]]),1)*IF(DATOS!BK$4="Sí",1/DATOS_[[% normaliz]:[% normaliz]],1)*(DATOS_[C.Extra.03])))))))),
0)</f>
        <v>0</v>
      </c>
      <c r="AS49" s="114">
        <f t="array" ref="AS49">IFERROR(
(MEDIAN((IF(DATOS_[[Sexo]:[Sexo]]=$B49,IF(DATOS_[[AGRUP. VALOR. PTO.]:[AGRUP. VALOR. PTO.]]=$B48,IF(DATOS_[[Check Periodo Ref.]:[Check Periodo Ref.]]="Dentro",IF(DATOS_[[Check Equiparado]:[Check Equiparado]]="Sí",IF(DATOS!BL$5="Sí",(1/DATOS_[[% anualiz]:[% anualiz]]),1)*IF(DATOS!BL$4="Sí",1/DATOS_[[% normaliz]:[% normaliz]],1)*(DATOS_[C.Extra.04])))))))),
0)</f>
        <v>0</v>
      </c>
      <c r="AT49" s="114">
        <f t="array" ref="AT49">IFERROR(
(MEDIAN((IF(DATOS_[[Sexo]:[Sexo]]=$B49,IF(DATOS_[[AGRUP. VALOR. PTO.]:[AGRUP. VALOR. PTO.]]=$B48,IF(DATOS_[[Check Periodo Ref.]:[Check Periodo Ref.]]="Dentro",IF(DATOS_[[Check Equiparado]:[Check Equiparado]]="Sí",IF(DATOS!BM$5="Sí",(1/DATOS_[[% anualiz]:[% anualiz]]),1)*IF(DATOS!BM$4="Sí",1/DATOS_[[% normaliz]:[% normaliz]],1)*(DATOS_[C.Extra.05])))))))),
0)</f>
        <v>0</v>
      </c>
      <c r="AU49" s="115">
        <f t="array" ref="AU49">IFERROR(
MEDIAN(IF(DATOS_[Sexo]=$B49,IF(DATOS_[[AGRUP. VALOR. PTO.]:[AGRUP. VALOR. PTO.]]=$B48,IF(DATOS_[Check Equiparado]="Sí",IF(DATOS_[Check Periodo Ref.]="Dentro",DATOS_[Tot Extrasalarial Eq],FALSE))))),
0)</f>
        <v>0</v>
      </c>
      <c r="AV49" s="116">
        <f t="array" ref="AV49">IFERROR(
MEDIAN(IF(DATOS_[Sexo]=$B49,IF(DATOS_[[AGRUP. VALOR. PTO.]:[AGRUP. VALOR. PTO.]]=$B48,IF(DATOS_[Check Equiparado]="Sí",IF(DATOS_[Check Periodo Ref.]="Dentro",DATOS_[TOTAL Retrib Eq],FALSE))))),
0)</f>
        <v>0</v>
      </c>
    </row>
    <row r="50" spans="1:48" x14ac:dyDescent="0.3">
      <c r="A50" s="42" t="str">
        <f t="shared" ref="A50" si="50">+A49</f>
        <v>[ocultar]</v>
      </c>
      <c r="B50" s="86" t="s">
        <v>163</v>
      </c>
      <c r="C50" s="33">
        <f t="array" ref="C50">SUM(IF($B50=DATOS_[Sexo],
IF($B48=DATOS_[AGRUP. VALOR. PTO.],
IF("Dentro"=DATOS_[Check Periodo Ref.],
1/(COUNTIFS(DATOS_[Sexo],$B50,DATOS_[AGRUP. VALOR. PTO.],$B48,DATOS_[Check Periodo Ref.],"Dentro",DATOS_[id],DATOS_[id]))))))</f>
        <v>0</v>
      </c>
      <c r="D50" s="35">
        <f>COUNTIFS(DATOS_[AGRUP. VALOR. PTO.],$B48,DATOS_[Sexo],$B50,DATOS_[Check Periodo Ref.],"Dentro")</f>
        <v>0</v>
      </c>
      <c r="E50" s="35">
        <f>COUNTIFS(DATOS_[AGRUP. VALOR. PTO.],$B48,DATOS_[Sexo],$B50,DATOS_[Check Periodo Ref.],"Dentro",DATOS_[Check Nº SC Norm],"Sí")</f>
        <v>0</v>
      </c>
      <c r="F50" s="35">
        <f>COUNTIFS(DATOS_[AGRUP. VALOR. PTO.],$B48,DATOS_[Sexo],$B50,DATOS_[Check Periodo Ref.],"Dentro",DATOS_[Check Nº SC Anualiz],"Sí")</f>
        <v>0</v>
      </c>
      <c r="G50" s="35">
        <f>COUNTIFS(DATOS_[AGRUP. VALOR. PTO.],$B48,DATOS_[Sexo],$B50,DATOS_[Check Periodo Ref.],"Dentro",DATOS_[Check Nº SC Norm y Anualiz],"Sí")</f>
        <v>0</v>
      </c>
      <c r="H50" s="35">
        <f>COUNTIFS(DATOS_[AGRUP. VALOR. PTO.],$B48,DATOS_[Sexo],$B50,DATOS_[Check Periodo Ref.],"Dentro",DATOS_[Check Equiparación],"Sí")</f>
        <v>0</v>
      </c>
      <c r="I50" s="110" cm="1">
        <f t="array" ref="I50">IFERROR(
MEDIAN(IF(DATOS_[Sexo]=$B50,IF(DATOS_[[AGRUP. VALOR. PTO.]:[AGRUP. VALOR. PTO.]]=$B48,IF(DATOS_[Check Equiparado]="Sí",IF(DATOS_[Check Periodo Ref.]="Dentro",DATOS_[SALARIO BASE Eq],FALSE))))),
0)</f>
        <v>0</v>
      </c>
      <c r="J50" s="111">
        <f t="array" ref="J50">IFERROR(
(MEDIAN((IF(DATOS_[[Sexo]:[Sexo]]=$B50,IF(DATOS_[[AGRUP. VALOR. PTO.]:[AGRUP. VALOR. PTO.]]=$B48,IF(DATOS_[[Check Periodo Ref.]:[Check Periodo Ref.]]="Dentro",IF(DATOS_[[Check Equiparado]:[Check Equiparado]]="Sí",IF(DATOS!AE$5="Sí",(1/DATOS_[[% anualiz]:[% anualiz]]),1)*IF(DATOS!AE$4="Sí",1/DATOS_[[% normaliz]:[% normaliz]],1)*(DATOS_[Conc.Sal.01])))))))),
0)</f>
        <v>0</v>
      </c>
      <c r="K50" s="111">
        <f t="array" ref="K50">IFERROR(
(MEDIAN((IF(DATOS_[[Sexo]:[Sexo]]=$B50,IF(DATOS_[[AGRUP. VALOR. PTO.]:[AGRUP. VALOR. PTO.]]=$B48,IF(DATOS_[[Check Periodo Ref.]:[Check Periodo Ref.]]="Dentro",IF(DATOS_[[Check Equiparado]:[Check Equiparado]]="Sí",IF(DATOS!AF$5="Sí",(1/DATOS_[[% anualiz]:[% anualiz]]),1)*IF(DATOS!AF$4="Sí",1/DATOS_[[% normaliz]:[% normaliz]],1)*(DATOS_[Conc.Sal.02])))))))),
0)</f>
        <v>0</v>
      </c>
      <c r="L50" s="111">
        <f t="array" ref="L50">IFERROR(
(MEDIAN((IF(DATOS_[[Sexo]:[Sexo]]=$B50,IF(DATOS_[[AGRUP. VALOR. PTO.]:[AGRUP. VALOR. PTO.]]=$B48,IF(DATOS_[[Check Periodo Ref.]:[Check Periodo Ref.]]="Dentro",IF(DATOS_[[Check Equiparado]:[Check Equiparado]]="Sí",IF(DATOS!AG$5="Sí",(1/DATOS_[[% anualiz]:[% anualiz]]),1)*IF(DATOS!AG$4="Sí",1/DATOS_[[% normaliz]:[% normaliz]],1)*(DATOS_[Conc.Sal.03])))))))),
0)</f>
        <v>0</v>
      </c>
      <c r="M50" s="111">
        <f t="array" ref="M50">IFERROR(
(MEDIAN((IF(DATOS_[[Sexo]:[Sexo]]=$B50,IF(DATOS_[[AGRUP. VALOR. PTO.]:[AGRUP. VALOR. PTO.]]=$B48,IF(DATOS_[[Check Periodo Ref.]:[Check Periodo Ref.]]="Dentro",IF(DATOS_[[Check Equiparado]:[Check Equiparado]]="Sí",IF(DATOS!AH$5="Sí",(1/DATOS_[[% anualiz]:[% anualiz]]),1)*IF(DATOS!AH$4="Sí",1/DATOS_[[% normaliz]:[% normaliz]],1)*(DATOS_[Conc.Sal.04])))))))),
0)</f>
        <v>0</v>
      </c>
      <c r="N50" s="111">
        <f t="array" ref="N50">IFERROR(
(MEDIAN((IF(DATOS_[[Sexo]:[Sexo]]=$B50,IF(DATOS_[[AGRUP. VALOR. PTO.]:[AGRUP. VALOR. PTO.]]=$B48,IF(DATOS_[[Check Periodo Ref.]:[Check Periodo Ref.]]="Dentro",IF(DATOS_[[Check Equiparado]:[Check Equiparado]]="Sí",IF(DATOS!AI$5="Sí",(1/DATOS_[[% anualiz]:[% anualiz]]),1)*IF(DATOS!AI$4="Sí",1/DATOS_[[% normaliz]:[% normaliz]],1)*(DATOS_[Conc.Sal.05])))))))),
0)</f>
        <v>0</v>
      </c>
      <c r="O50" s="111">
        <f t="array" ref="O50">IFERROR(
(MEDIAN((IF(DATOS_[[Sexo]:[Sexo]]=$B50,IF(DATOS_[[AGRUP. VALOR. PTO.]:[AGRUP. VALOR. PTO.]]=$B48,IF(DATOS_[[Check Periodo Ref.]:[Check Periodo Ref.]]="Dentro",IF(DATOS_[[Check Equiparado]:[Check Equiparado]]="Sí",IF(DATOS!AJ$5="Sí",(1/DATOS_[[% anualiz]:[% anualiz]]),1)*IF(DATOS!AJ$4="Sí",1/DATOS_[[% normaliz]:[% normaliz]],1)*(DATOS_[Conc.Sal.06])))))))),
0)</f>
        <v>0</v>
      </c>
      <c r="P50" s="111">
        <f t="array" ref="P50">IFERROR(
(MEDIAN((IF(DATOS_[[Sexo]:[Sexo]]=$B50,IF(DATOS_[[AGRUP. VALOR. PTO.]:[AGRUP. VALOR. PTO.]]=$B48,IF(DATOS_[[Check Periodo Ref.]:[Check Periodo Ref.]]="Dentro",IF(DATOS_[[Check Equiparado]:[Check Equiparado]]="Sí",IF(DATOS!AK$5="Sí",(1/DATOS_[[% anualiz]:[% anualiz]]),1)*IF(DATOS!AK$4="Sí",1/DATOS_[[% normaliz]:[% normaliz]],1)*(DATOS_[Conc.Sal.07])))))))),
0)</f>
        <v>0</v>
      </c>
      <c r="Q50" s="111">
        <f t="array" ref="Q50">IFERROR(
(MEDIAN((IF(DATOS_[[Sexo]:[Sexo]]=$B50,IF(DATOS_[[AGRUP. VALOR. PTO.]:[AGRUP. VALOR. PTO.]]=$B48,IF(DATOS_[[Check Periodo Ref.]:[Check Periodo Ref.]]="Dentro",IF(DATOS_[[Check Equiparado]:[Check Equiparado]]="Sí",IF(DATOS!AL$5="Sí",(1/DATOS_[[% anualiz]:[% anualiz]]),1)*IF(DATOS!AL$4="Sí",1/DATOS_[[% normaliz]:[% normaliz]],1)*(DATOS_[Conc.Sal.08])))))))),
0)</f>
        <v>0</v>
      </c>
      <c r="R50" s="111">
        <f t="array" ref="R50">IFERROR(
(MEDIAN((IF(DATOS_[[Sexo]:[Sexo]]=$B50,IF(DATOS_[[AGRUP. VALOR. PTO.]:[AGRUP. VALOR. PTO.]]=$B48,IF(DATOS_[[Check Periodo Ref.]:[Check Periodo Ref.]]="Dentro",IF(DATOS_[[Check Equiparado]:[Check Equiparado]]="Sí",IF(DATOS!AM$5="Sí",(1/DATOS_[[% anualiz]:[% anualiz]]),1)*IF(DATOS!AM$4="Sí",1/DATOS_[[% normaliz]:[% normaliz]],1)*(DATOS_[Conc.Sal.09])))))))),
0)</f>
        <v>0</v>
      </c>
      <c r="S50" s="111">
        <f t="array" ref="S50">IFERROR(
(MEDIAN((IF(DATOS_[[Sexo]:[Sexo]]=$B50,IF(DATOS_[[AGRUP. VALOR. PTO.]:[AGRUP. VALOR. PTO.]]=$B48,IF(DATOS_[[Check Periodo Ref.]:[Check Periodo Ref.]]="Dentro",IF(DATOS_[[Check Equiparado]:[Check Equiparado]]="Sí",IF(DATOS!AN$5="Sí",(1/DATOS_[[% anualiz]:[% anualiz]]),1)*IF(DATOS!AN$4="Sí",1/DATOS_[[% normaliz]:[% normaliz]],1)*(DATOS_[Conc.Sal.10])))))))),
0)</f>
        <v>0</v>
      </c>
      <c r="T50" s="111">
        <f t="array" ref="T50">IFERROR(
(MEDIAN((IF(DATOS_[[Sexo]:[Sexo]]=$B50,IF(DATOS_[[AGRUP. VALOR. PTO.]:[AGRUP. VALOR. PTO.]]=$B48,IF(DATOS_[[Check Periodo Ref.]:[Check Periodo Ref.]]="Dentro",IF(DATOS_[[Check Equiparado]:[Check Equiparado]]="Sí",IF(DATOS!AO$5="Sí",(1/DATOS_[[% anualiz]:[% anualiz]]),1)*IF(DATOS!AO$4="Sí",1/DATOS_[[% normaliz]:[% normaliz]],1)*(DATOS_[Conc.Sal.11])))))))),
0)</f>
        <v>0</v>
      </c>
      <c r="U50" s="111">
        <f t="array" ref="U50">IFERROR(
(MEDIAN((IF(DATOS_[[Sexo]:[Sexo]]=$B50,IF(DATOS_[[AGRUP. VALOR. PTO.]:[AGRUP. VALOR. PTO.]]=$B48,IF(DATOS_[[Check Periodo Ref.]:[Check Periodo Ref.]]="Dentro",IF(DATOS_[[Check Equiparado]:[Check Equiparado]]="Sí",IF(DATOS!AP$5="Sí",(1/DATOS_[[% anualiz]:[% anualiz]]),1)*IF(DATOS!AP$4="Sí",1/DATOS_[[% normaliz]:[% normaliz]],1)*(DATOS_[Conc.Sal.12])))))))),
0)</f>
        <v>0</v>
      </c>
      <c r="V50" s="111">
        <f t="array" ref="V50">IFERROR(
(MEDIAN((IF(DATOS_[[Sexo]:[Sexo]]=$B50,IF(DATOS_[[AGRUP. VALOR. PTO.]:[AGRUP. VALOR. PTO.]]=$B48,IF(DATOS_[[Check Periodo Ref.]:[Check Periodo Ref.]]="Dentro",IF(DATOS_[[Check Equiparado]:[Check Equiparado]]="Sí",IF(DATOS!AQ$5="Sí",(1/DATOS_[[% anualiz]:[% anualiz]]),1)*IF(DATOS!AQ$4="Sí",1/DATOS_[[% normaliz]:[% normaliz]],1)*(DATOS_[Conc.Sal.13])))))))),
0)</f>
        <v>0</v>
      </c>
      <c r="W50" s="111">
        <f t="array" ref="W50">IFERROR(
(MEDIAN((IF(DATOS_[[Sexo]:[Sexo]]=$B50,IF(DATOS_[[AGRUP. VALOR. PTO.]:[AGRUP. VALOR. PTO.]]=$B48,IF(DATOS_[[Check Periodo Ref.]:[Check Periodo Ref.]]="Dentro",IF(DATOS_[[Check Equiparado]:[Check Equiparado]]="Sí",IF(DATOS!AR$5="Sí",(1/DATOS_[[% anualiz]:[% anualiz]]),1)*IF(DATOS!AR$4="Sí",1/DATOS_[[% normaliz]:[% normaliz]],1)*(DATOS_[Conc.Sal.14])))))))),
0)</f>
        <v>0</v>
      </c>
      <c r="X50" s="111">
        <f t="array" ref="X50">IFERROR(
(MEDIAN((IF(DATOS_[[Sexo]:[Sexo]]=$B50,IF(DATOS_[[AGRUP. VALOR. PTO.]:[AGRUP. VALOR. PTO.]]=$B48,IF(DATOS_[[Check Periodo Ref.]:[Check Periodo Ref.]]="Dentro",IF(DATOS_[[Check Equiparado]:[Check Equiparado]]="Sí",IF(DATOS!AS$5="Sí",(1/DATOS_[[% anualiz]:[% anualiz]]),1)*IF(DATOS!AS$4="Sí",1/DATOS_[[% normaliz]:[% normaliz]],1)*(DATOS_[Conc.Sal.15])))))))),
0)</f>
        <v>0</v>
      </c>
      <c r="Y50" s="111">
        <f t="array" ref="Y50">IFERROR(
(MEDIAN((IF(DATOS_[[Sexo]:[Sexo]]=$B50,IF(DATOS_[[AGRUP. VALOR. PTO.]:[AGRUP. VALOR. PTO.]]=$B48,IF(DATOS_[[Check Periodo Ref.]:[Check Periodo Ref.]]="Dentro",IF(DATOS_[[Check Equiparado]:[Check Equiparado]]="Sí",IF(DATOS!AT$5="Sí",(1/DATOS_[[% anualiz]:[% anualiz]]),1)*IF(DATOS!AT$4="Sí",1/DATOS_[[% normaliz]:[% normaliz]],1)*(DATOS_[Conc.Sal.16])))))))),
0)</f>
        <v>0</v>
      </c>
      <c r="Z50" s="111">
        <f t="array" ref="Z50">IFERROR(
(MEDIAN((IF(DATOS_[[Sexo]:[Sexo]]=$B50,IF(DATOS_[[AGRUP. VALOR. PTO.]:[AGRUP. VALOR. PTO.]]=$B48,IF(DATOS_[[Check Periodo Ref.]:[Check Periodo Ref.]]="Dentro",IF(DATOS_[[Check Equiparado]:[Check Equiparado]]="Sí",IF(DATOS!AU$5="Sí",(1/DATOS_[[% anualiz]:[% anualiz]]),1)*IF(DATOS!AU$4="Sí",1/DATOS_[[% normaliz]:[% normaliz]],1)*(DATOS_[Conc.Sal.17])))))))),
0)</f>
        <v>0</v>
      </c>
      <c r="AA50" s="111">
        <f t="array" ref="AA50">IFERROR(
(MEDIAN((IF(DATOS_[[Sexo]:[Sexo]]=$B50,IF(DATOS_[[AGRUP. VALOR. PTO.]:[AGRUP. VALOR. PTO.]]=$B48,IF(DATOS_[[Check Periodo Ref.]:[Check Periodo Ref.]]="Dentro",IF(DATOS_[[Check Equiparado]:[Check Equiparado]]="Sí",IF(DATOS!AV$5="Sí",(1/DATOS_[[% anualiz]:[% anualiz]]),1)*IF(DATOS!AV$4="Sí",1/DATOS_[[% normaliz]:[% normaliz]],1)*(DATOS_[Conc.Sal.18])))))))),
0)</f>
        <v>0</v>
      </c>
      <c r="AB50" s="111">
        <f t="array" ref="AB50">IFERROR(
(MEDIAN((IF(DATOS_[[Sexo]:[Sexo]]=$B50,IF(DATOS_[[AGRUP. VALOR. PTO.]:[AGRUP. VALOR. PTO.]]=$B48,IF(DATOS_[[Check Periodo Ref.]:[Check Periodo Ref.]]="Dentro",IF(DATOS_[[Check Equiparado]:[Check Equiparado]]="Sí",IF(DATOS!AW$5="Sí",(1/DATOS_[[% anualiz]:[% anualiz]]),1)*IF(DATOS!AW$4="Sí",1/DATOS_[[% normaliz]:[% normaliz]],1)*(DATOS_[Conc.Sal.19])))))))),
0)</f>
        <v>0</v>
      </c>
      <c r="AC50" s="111">
        <f t="array" ref="AC50">IFERROR(
(MEDIAN((IF(DATOS_[[Sexo]:[Sexo]]=$B50,IF(DATOS_[[AGRUP. VALOR. PTO.]:[AGRUP. VALOR. PTO.]]=$B48,IF(DATOS_[[Check Periodo Ref.]:[Check Periodo Ref.]]="Dentro",IF(DATOS_[[Check Equiparado]:[Check Equiparado]]="Sí",IF(DATOS!AX$5="Sí",(1/DATOS_[[% anualiz]:[% anualiz]]),1)*IF(DATOS!AX$4="Sí",1/DATOS_[[% normaliz]:[% normaliz]],1)*(DATOS_[Conc.Sal.20])))))))),
0)</f>
        <v>0</v>
      </c>
      <c r="AD50" s="111">
        <f t="array" ref="AD50">IFERROR(
(MEDIAN((IF(DATOS_[[Sexo]:[Sexo]]=$B50,IF(DATOS_[[AGRUP. VALOR. PTO.]:[AGRUP. VALOR. PTO.]]=$B48,IF(DATOS_[[Check Periodo Ref.]:[Check Periodo Ref.]]="Dentro",IF(DATOS_[[Check Equiparado]:[Check Equiparado]]="Sí",IF(DATOS!AY$5="Sí",(1/DATOS_[[% anualiz]:[% anualiz]]),1)*IF(DATOS!AY$4="Sí",1/DATOS_[[% normaliz]:[% normaliz]],1)*(DATOS_[Conc.Sal.21])))))))),
0)</f>
        <v>0</v>
      </c>
      <c r="AE50" s="111">
        <f t="array" ref="AE50">IFERROR(
(MEDIAN((IF(DATOS_[[Sexo]:[Sexo]]=$B50,IF(DATOS_[[AGRUP. VALOR. PTO.]:[AGRUP. VALOR. PTO.]]=$B48,IF(DATOS_[[Check Periodo Ref.]:[Check Periodo Ref.]]="Dentro",IF(DATOS_[[Check Equiparado]:[Check Equiparado]]="Sí",IF(DATOS!AZ$5="Sí",(1/DATOS_[[% anualiz]:[% anualiz]]),1)*IF(DATOS!AZ$4="Sí",1/DATOS_[[% normaliz]:[% normaliz]],1)*(DATOS_[Conc.Sal.22])))))))),
0)</f>
        <v>0</v>
      </c>
      <c r="AF50" s="111">
        <f t="array" ref="AF50">IFERROR(
(MEDIAN((IF(DATOS_[[Sexo]:[Sexo]]=$B50,IF(DATOS_[[AGRUP. VALOR. PTO.]:[AGRUP. VALOR. PTO.]]=$B48,IF(DATOS_[[Check Periodo Ref.]:[Check Periodo Ref.]]="Dentro",IF(DATOS_[[Check Equiparado]:[Check Equiparado]]="Sí",IF(DATOS!BA$5="Sí",(1/DATOS_[[% anualiz]:[% anualiz]]),1)*IF(DATOS!BA$4="Sí",1/DATOS_[[% normaliz]:[% normaliz]],1)*(DATOS_[Conc.Sal.23])))))))),
0)</f>
        <v>0</v>
      </c>
      <c r="AG50" s="111">
        <f t="array" ref="AG50">IFERROR(
(MEDIAN((IF(DATOS_[[Sexo]:[Sexo]]=$B50,IF(DATOS_[[AGRUP. VALOR. PTO.]:[AGRUP. VALOR. PTO.]]=$B48,IF(DATOS_[[Check Periodo Ref.]:[Check Periodo Ref.]]="Dentro",IF(DATOS_[[Check Equiparado]:[Check Equiparado]]="Sí",IF(DATOS!BB$5="Sí",(1/DATOS_[[% anualiz]:[% anualiz]]),1)*IF(DATOS!BB$4="Sí",1/DATOS_[[% normaliz]:[% normaliz]],1)*(DATOS_[Conc.Sal.24])))))))),
0)</f>
        <v>0</v>
      </c>
      <c r="AH50" s="111">
        <f t="array" ref="AH50">IFERROR(
(MEDIAN((IF(DATOS_[[Sexo]:[Sexo]]=$B50,IF(DATOS_[[AGRUP. VALOR. PTO.]:[AGRUP. VALOR. PTO.]]=$B48,IF(DATOS_[[Check Periodo Ref.]:[Check Periodo Ref.]]="Dentro",IF(DATOS_[[Check Equiparado]:[Check Equiparado]]="Sí",IF(DATOS!BC$5="Sí",(1/DATOS_[[% anualiz]:[% anualiz]]),1)*IF(DATOS!BC$4="Sí",1/DATOS_[[% normaliz]:[% normaliz]],1)*(DATOS_[Conc.Sal.25])))))))),
0)</f>
        <v>0</v>
      </c>
      <c r="AI50" s="111">
        <f t="array" ref="AI50">IFERROR(
(MEDIAN((IF(DATOS_[[Sexo]:[Sexo]]=$B50,IF(DATOS_[[AGRUP. VALOR. PTO.]:[AGRUP. VALOR. PTO.]]=$B48,IF(DATOS_[[Check Periodo Ref.]:[Check Periodo Ref.]]="Dentro",IF(DATOS_[[Check Equiparado]:[Check Equiparado]]="Sí",IF(DATOS!BD$5="Sí",(1/DATOS_[[% anualiz]:[% anualiz]]),1)*IF(DATOS!BD$4="Sí",1/DATOS_[[% normaliz]:[% normaliz]],1)*(DATOS_[Conc.Sal.26])))))))),
0)</f>
        <v>0</v>
      </c>
      <c r="AJ50" s="111">
        <f t="array" ref="AJ50">IFERROR(
(MEDIAN((IF(DATOS_[[Sexo]:[Sexo]]=$B50,IF(DATOS_[[AGRUP. VALOR. PTO.]:[AGRUP. VALOR. PTO.]]=$B48,IF(DATOS_[[Check Periodo Ref.]:[Check Periodo Ref.]]="Dentro",IF(DATOS_[[Check Equiparado]:[Check Equiparado]]="Sí",IF(DATOS!BE$5="Sí",(1/DATOS_[[% anualiz]:[% anualiz]]),1)*IF(DATOS!BE$4="Sí",1/DATOS_[[% normaliz]:[% normaliz]],1)*(DATOS_[Conc.Sal.27])))))))),
0)</f>
        <v>0</v>
      </c>
      <c r="AK50" s="111">
        <f t="array" ref="AK50">IFERROR(
(MEDIAN((IF(DATOS_[[Sexo]:[Sexo]]=$B50,IF(DATOS_[[AGRUP. VALOR. PTO.]:[AGRUP. VALOR. PTO.]]=$B48,IF(DATOS_[[Check Periodo Ref.]:[Check Periodo Ref.]]="Dentro",IF(DATOS_[[Check Equiparado]:[Check Equiparado]]="Sí",IF(DATOS!BF$5="Sí",(1/DATOS_[[% anualiz]:[% anualiz]]),1)*IF(DATOS!BF$4="Sí",1/DATOS_[[% normaliz]:[% normaliz]],1)*(DATOS_[Conc.Sal.28])))))))),
0)</f>
        <v>0</v>
      </c>
      <c r="AL50" s="111">
        <f t="array" ref="AL50">IFERROR(
(MEDIAN((IF(DATOS_[[Sexo]:[Sexo]]=$B50,IF(DATOS_[[AGRUP. VALOR. PTO.]:[AGRUP. VALOR. PTO.]]=$B48,IF(DATOS_[[Check Periodo Ref.]:[Check Periodo Ref.]]="Dentro",IF(DATOS_[[Check Equiparado]:[Check Equiparado]]="Sí",IF(DATOS!BG$5="Sí",(1/DATOS_[[% anualiz]:[% anualiz]]),1)*IF(DATOS!BG$4="Sí",1/DATOS_[[% normaliz]:[% normaliz]],1)*(DATOS_[Conc.Sal.29])))))))),
0)</f>
        <v>0</v>
      </c>
      <c r="AM50" s="111">
        <f t="array" ref="AM50">IFERROR(
(MEDIAN((IF(DATOS_[[Sexo]:[Sexo]]=$B50,IF(DATOS_[[AGRUP. VALOR. PTO.]:[AGRUP. VALOR. PTO.]]=$B48,IF(DATOS_[[Check Periodo Ref.]:[Check Periodo Ref.]]="Dentro",IF(DATOS_[[Check Equiparado]:[Check Equiparado]]="Sí",IF(DATOS!BH$5="Sí",(1/DATOS_[[% anualiz]:[% anualiz]]),1)*IF(DATOS!BH$4="Sí",1/DATOS_[[% normaliz]:[% normaliz]],1)*(DATOS_[Conc.Sal.30])))))))),
0)</f>
        <v>0</v>
      </c>
      <c r="AN50" s="112">
        <f t="array" ref="AN50">IFERROR(
MEDIAN(IF(DATOS_[Sexo]=$B50,IF(DATOS_[[AGRUP. VALOR. PTO.]:[AGRUP. VALOR. PTO.]]=$B48,IF(DATOS_[Check Equiparado]="Sí",IF(DATOS_[Check Periodo Ref.]="Dentro",DATOS_[Tot COMPL.SAL Eq],FALSE))))),
0)</f>
        <v>0</v>
      </c>
      <c r="AO50" s="113">
        <f t="array" ref="AO50">IFERROR(
MEDIAN(IF(DATOS_[Sexo]=$B50,IF(DATOS_[[AGRUP. VALOR. PTO.]:[AGRUP. VALOR. PTO.]]=$B48,IF(DATOS_[Check Equiparado]="Sí",IF(DATOS_[Check Periodo Ref.]="Dentro",DATOS_[TOTAL SALARIO Eq],FALSE))))),
0)</f>
        <v>0</v>
      </c>
      <c r="AP50" s="114">
        <f t="array" ref="AP50">IFERROR(
(MEDIAN((IF(DATOS_[[Sexo]:[Sexo]]=$B50,IF(DATOS_[[AGRUP. VALOR. PTO.]:[AGRUP. VALOR. PTO.]]=$B48,IF(DATOS_[[Check Periodo Ref.]:[Check Periodo Ref.]]="Dentro",IF(DATOS_[[Check Equiparado]:[Check Equiparado]]="Sí",IF(DATOS!BI$5="Sí",(1/DATOS_[[% anualiz]:[% anualiz]]),1)*IF(DATOS!BI$4="Sí",1/DATOS_[[% normaliz]:[% normaliz]],1)*(DATOS_[C.Extra.01])))))))),
0)</f>
        <v>0</v>
      </c>
      <c r="AQ50" s="114">
        <f t="array" ref="AQ50">IFERROR(
(MEDIAN((IF(DATOS_[[Sexo]:[Sexo]]=$B50,IF(DATOS_[[AGRUP. VALOR. PTO.]:[AGRUP. VALOR. PTO.]]=$B48,IF(DATOS_[[Check Periodo Ref.]:[Check Periodo Ref.]]="Dentro",IF(DATOS_[[Check Equiparado]:[Check Equiparado]]="Sí",IF(DATOS!BJ$5="Sí",(1/DATOS_[[% anualiz]:[% anualiz]]),1)*IF(DATOS!BJ$4="Sí",1/DATOS_[[% normaliz]:[% normaliz]],1)*(DATOS_[C.Extra.02])))))))),
0)</f>
        <v>0</v>
      </c>
      <c r="AR50" s="114">
        <f t="array" ref="AR50">IFERROR(
(MEDIAN((IF(DATOS_[[Sexo]:[Sexo]]=$B50,IF(DATOS_[[AGRUP. VALOR. PTO.]:[AGRUP. VALOR. PTO.]]=$B48,IF(DATOS_[[Check Periodo Ref.]:[Check Periodo Ref.]]="Dentro",IF(DATOS_[[Check Equiparado]:[Check Equiparado]]="Sí",IF(DATOS!BK$5="Sí",(1/DATOS_[[% anualiz]:[% anualiz]]),1)*IF(DATOS!BK$4="Sí",1/DATOS_[[% normaliz]:[% normaliz]],1)*(DATOS_[C.Extra.03])))))))),
0)</f>
        <v>0</v>
      </c>
      <c r="AS50" s="114">
        <f t="array" ref="AS50">IFERROR(
(MEDIAN((IF(DATOS_[[Sexo]:[Sexo]]=$B50,IF(DATOS_[[AGRUP. VALOR. PTO.]:[AGRUP. VALOR. PTO.]]=$B48,IF(DATOS_[[Check Periodo Ref.]:[Check Periodo Ref.]]="Dentro",IF(DATOS_[[Check Equiparado]:[Check Equiparado]]="Sí",IF(DATOS!BL$5="Sí",(1/DATOS_[[% anualiz]:[% anualiz]]),1)*IF(DATOS!BL$4="Sí",1/DATOS_[[% normaliz]:[% normaliz]],1)*(DATOS_[C.Extra.04])))))))),
0)</f>
        <v>0</v>
      </c>
      <c r="AT50" s="114">
        <f t="array" ref="AT50">IFERROR(
(MEDIAN((IF(DATOS_[[Sexo]:[Sexo]]=$B50,IF(DATOS_[[AGRUP. VALOR. PTO.]:[AGRUP. VALOR. PTO.]]=$B48,IF(DATOS_[[Check Periodo Ref.]:[Check Periodo Ref.]]="Dentro",IF(DATOS_[[Check Equiparado]:[Check Equiparado]]="Sí",IF(DATOS!BM$5="Sí",(1/DATOS_[[% anualiz]:[% anualiz]]),1)*IF(DATOS!BM$4="Sí",1/DATOS_[[% normaliz]:[% normaliz]],1)*(DATOS_[C.Extra.05])))))))),
0)</f>
        <v>0</v>
      </c>
      <c r="AU50" s="115">
        <f t="array" ref="AU50">IFERROR(
MEDIAN(IF(DATOS_[Sexo]=$B50,IF(DATOS_[[AGRUP. VALOR. PTO.]:[AGRUP. VALOR. PTO.]]=$B48,IF(DATOS_[Check Equiparado]="Sí",IF(DATOS_[Check Periodo Ref.]="Dentro",DATOS_[Tot Extrasalarial Eq],FALSE))))),
0)</f>
        <v>0</v>
      </c>
      <c r="AV50" s="116">
        <f t="array" ref="AV50">IFERROR(
MEDIAN(IF(DATOS_[Sexo]=$B50,IF(DATOS_[[AGRUP. VALOR. PTO.]:[AGRUP. VALOR. PTO.]]=$B48,IF(DATOS_[Check Equiparado]="Sí",IF(DATOS_[Check Periodo Ref.]="Dentro",DATOS_[TOTAL Retrib Eq],FALSE))))),
0)</f>
        <v>0</v>
      </c>
    </row>
    <row r="51" spans="1:48" ht="17.25" thickBot="1" x14ac:dyDescent="0.35">
      <c r="A51" s="42" t="str">
        <f t="shared" ref="A51" si="51">+A52</f>
        <v>[ocultar]</v>
      </c>
      <c r="B51" s="90" t="s">
        <v>272</v>
      </c>
      <c r="C51" s="109"/>
      <c r="D51" s="41"/>
      <c r="E51" s="41"/>
      <c r="F51" s="41"/>
      <c r="G51" s="41"/>
      <c r="H51" s="41"/>
      <c r="I51" s="119" t="str">
        <f t="shared" ref="I51:AV51" si="52">IFERROR((I52-I53)/I52,"")</f>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3" t="str">
        <f t="shared" si="52"/>
        <v/>
      </c>
      <c r="W51" s="123" t="str">
        <f t="shared" si="52"/>
        <v/>
      </c>
      <c r="X51" s="123" t="str">
        <f t="shared" si="52"/>
        <v/>
      </c>
      <c r="Y51" s="123"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2" t="str">
        <f t="shared" si="52"/>
        <v/>
      </c>
      <c r="AK51" s="122" t="str">
        <f t="shared" si="52"/>
        <v/>
      </c>
      <c r="AL51" s="122" t="str">
        <f t="shared" si="52"/>
        <v/>
      </c>
      <c r="AM51" s="122" t="str">
        <f t="shared" si="52"/>
        <v/>
      </c>
      <c r="AN51" s="124" t="str">
        <f t="shared" si="52"/>
        <v/>
      </c>
      <c r="AO51" s="128" t="str">
        <f t="shared" si="52"/>
        <v/>
      </c>
      <c r="AP51" s="125" t="str">
        <f t="shared" si="52"/>
        <v/>
      </c>
      <c r="AQ51" s="125" t="str">
        <f t="shared" si="52"/>
        <v/>
      </c>
      <c r="AR51" s="125" t="str">
        <f t="shared" si="52"/>
        <v/>
      </c>
      <c r="AS51" s="125" t="str">
        <f t="shared" si="52"/>
        <v/>
      </c>
      <c r="AT51" s="125" t="str">
        <f t="shared" si="52"/>
        <v/>
      </c>
      <c r="AU51" s="126" t="str">
        <f t="shared" si="52"/>
        <v/>
      </c>
      <c r="AV51" s="127" t="str">
        <f t="shared" si="52"/>
        <v/>
      </c>
    </row>
    <row r="52" spans="1:48" x14ac:dyDescent="0.3">
      <c r="A52" s="42" t="str">
        <f t="shared" ref="A52" si="53">+IF(C52+C53=0,"[ocultar]","")</f>
        <v>[ocultar]</v>
      </c>
      <c r="B52" s="86" t="s">
        <v>162</v>
      </c>
      <c r="C52" s="33">
        <f t="array" ref="C52">SUM(IF($B52=DATOS_[Sexo],
IF($B51=DATOS_[AGRUP. VALOR. PTO.],
IF("Dentro"=DATOS_[Check Periodo Ref.],
1/(COUNTIFS(DATOS_[Sexo],$B52,DATOS_[AGRUP. VALOR. PTO.],$B51,DATOS_[Check Periodo Ref.],"Dentro",DATOS_[id],DATOS_[id]))))))</f>
        <v>0</v>
      </c>
      <c r="D52" s="35">
        <f>COUNTIFS(DATOS_[AGRUP. VALOR. PTO.],$B51,DATOS_[Sexo],$B52,DATOS_[Check Periodo Ref.],"Dentro")</f>
        <v>0</v>
      </c>
      <c r="E52" s="35">
        <f>COUNTIFS(DATOS_[AGRUP. VALOR. PTO.],$B51,DATOS_[Sexo],$B52,DATOS_[Check Periodo Ref.],"Dentro",DATOS_[Check Nº SC Norm],"Sí")</f>
        <v>0</v>
      </c>
      <c r="F52" s="35">
        <f>COUNTIFS(DATOS_[AGRUP. VALOR. PTO.],$B51,DATOS_[Sexo],$B52,DATOS_[Check Periodo Ref.],"Dentro",DATOS_[Check Nº SC Anualiz],"Sí")</f>
        <v>0</v>
      </c>
      <c r="G52" s="35">
        <f>COUNTIFS(DATOS_[AGRUP. VALOR. PTO.],$B51,DATOS_[Sexo],$B52,DATOS_[Check Periodo Ref.],"Dentro",DATOS_[Check Nº SC Norm y Anualiz],"Sí")</f>
        <v>0</v>
      </c>
      <c r="H52" s="35">
        <f>COUNTIFS(DATOS_[AGRUP. VALOR. PTO.],$B51,DATOS_[Sexo],$B52,DATOS_[Check Periodo Ref.],"Dentro",DATOS_[Check Equiparación],"Sí")</f>
        <v>0</v>
      </c>
      <c r="I52" s="110">
        <f t="array" ref="I52">IFERROR(
MEDIAN(IF(DATOS_[Sexo]=$B52,IF(DATOS_[[AGRUP. VALOR. PTO.]:[AGRUP. VALOR. PTO.]]=$B51,IF(DATOS_[Check Equiparado]="Sí",IF(DATOS_[Check Periodo Ref.]="Dentro",DATOS_[SALARIO BASE Eq],FALSE))))),
0)</f>
        <v>0</v>
      </c>
      <c r="J52" s="111">
        <f t="array" ref="J52">IFERROR(
(MEDIAN((IF(DATOS_[[Sexo]:[Sexo]]=$B52,IF(DATOS_[[AGRUP. VALOR. PTO.]:[AGRUP. VALOR. PTO.]]=$B51,IF(DATOS_[[Check Periodo Ref.]:[Check Periodo Ref.]]="Dentro",IF(DATOS_[[Check Equiparado]:[Check Equiparado]]="Sí",IF(DATOS!AE$5="Sí",(1/DATOS_[[% anualiz]:[% anualiz]]),1)*IF(DATOS!AE$4="Sí",1/DATOS_[[% normaliz]:[% normaliz]],1)*(DATOS_[Conc.Sal.01])))))))),
0)</f>
        <v>0</v>
      </c>
      <c r="K52" s="111">
        <f t="array" ref="K52">IFERROR(
(MEDIAN((IF(DATOS_[[Sexo]:[Sexo]]=$B52,IF(DATOS_[[AGRUP. VALOR. PTO.]:[AGRUP. VALOR. PTO.]]=$B51,IF(DATOS_[[Check Periodo Ref.]:[Check Periodo Ref.]]="Dentro",IF(DATOS_[[Check Equiparado]:[Check Equiparado]]="Sí",IF(DATOS!AF$5="Sí",(1/DATOS_[[% anualiz]:[% anualiz]]),1)*IF(DATOS!AF$4="Sí",1/DATOS_[[% normaliz]:[% normaliz]],1)*(DATOS_[Conc.Sal.02])))))))),
0)</f>
        <v>0</v>
      </c>
      <c r="L52" s="111">
        <f t="array" ref="L52">IFERROR(
(MEDIAN((IF(DATOS_[[Sexo]:[Sexo]]=$B52,IF(DATOS_[[AGRUP. VALOR. PTO.]:[AGRUP. VALOR. PTO.]]=$B51,IF(DATOS_[[Check Periodo Ref.]:[Check Periodo Ref.]]="Dentro",IF(DATOS_[[Check Equiparado]:[Check Equiparado]]="Sí",IF(DATOS!AG$5="Sí",(1/DATOS_[[% anualiz]:[% anualiz]]),1)*IF(DATOS!AG$4="Sí",1/DATOS_[[% normaliz]:[% normaliz]],1)*(DATOS_[Conc.Sal.03])))))))),
0)</f>
        <v>0</v>
      </c>
      <c r="M52" s="111">
        <f t="array" ref="M52">IFERROR(
(MEDIAN((IF(DATOS_[[Sexo]:[Sexo]]=$B52,IF(DATOS_[[AGRUP. VALOR. PTO.]:[AGRUP. VALOR. PTO.]]=$B51,IF(DATOS_[[Check Periodo Ref.]:[Check Periodo Ref.]]="Dentro",IF(DATOS_[[Check Equiparado]:[Check Equiparado]]="Sí",IF(DATOS!AH$5="Sí",(1/DATOS_[[% anualiz]:[% anualiz]]),1)*IF(DATOS!AH$4="Sí",1/DATOS_[[% normaliz]:[% normaliz]],1)*(DATOS_[Conc.Sal.04])))))))),
0)</f>
        <v>0</v>
      </c>
      <c r="N52" s="111">
        <f t="array" ref="N52">IFERROR(
(MEDIAN((IF(DATOS_[[Sexo]:[Sexo]]=$B52,IF(DATOS_[[AGRUP. VALOR. PTO.]:[AGRUP. VALOR. PTO.]]=$B51,IF(DATOS_[[Check Periodo Ref.]:[Check Periodo Ref.]]="Dentro",IF(DATOS_[[Check Equiparado]:[Check Equiparado]]="Sí",IF(DATOS!AI$5="Sí",(1/DATOS_[[% anualiz]:[% anualiz]]),1)*IF(DATOS!AI$4="Sí",1/DATOS_[[% normaliz]:[% normaliz]],1)*(DATOS_[Conc.Sal.05])))))))),
0)</f>
        <v>0</v>
      </c>
      <c r="O52" s="111">
        <f t="array" ref="O52">IFERROR(
(MEDIAN((IF(DATOS_[[Sexo]:[Sexo]]=$B52,IF(DATOS_[[AGRUP. VALOR. PTO.]:[AGRUP. VALOR. PTO.]]=$B51,IF(DATOS_[[Check Periodo Ref.]:[Check Periodo Ref.]]="Dentro",IF(DATOS_[[Check Equiparado]:[Check Equiparado]]="Sí",IF(DATOS!AJ$5="Sí",(1/DATOS_[[% anualiz]:[% anualiz]]),1)*IF(DATOS!AJ$4="Sí",1/DATOS_[[% normaliz]:[% normaliz]],1)*(DATOS_[Conc.Sal.06])))))))),
0)</f>
        <v>0</v>
      </c>
      <c r="P52" s="111">
        <f t="array" ref="P52">IFERROR(
(MEDIAN((IF(DATOS_[[Sexo]:[Sexo]]=$B52,IF(DATOS_[[AGRUP. VALOR. PTO.]:[AGRUP. VALOR. PTO.]]=$B51,IF(DATOS_[[Check Periodo Ref.]:[Check Periodo Ref.]]="Dentro",IF(DATOS_[[Check Equiparado]:[Check Equiparado]]="Sí",IF(DATOS!AK$5="Sí",(1/DATOS_[[% anualiz]:[% anualiz]]),1)*IF(DATOS!AK$4="Sí",1/DATOS_[[% normaliz]:[% normaliz]],1)*(DATOS_[Conc.Sal.07])))))))),
0)</f>
        <v>0</v>
      </c>
      <c r="Q52" s="111">
        <f t="array" ref="Q52">IFERROR(
(MEDIAN((IF(DATOS_[[Sexo]:[Sexo]]=$B52,IF(DATOS_[[AGRUP. VALOR. PTO.]:[AGRUP. VALOR. PTO.]]=$B51,IF(DATOS_[[Check Periodo Ref.]:[Check Periodo Ref.]]="Dentro",IF(DATOS_[[Check Equiparado]:[Check Equiparado]]="Sí",IF(DATOS!AL$5="Sí",(1/DATOS_[[% anualiz]:[% anualiz]]),1)*IF(DATOS!AL$4="Sí",1/DATOS_[[% normaliz]:[% normaliz]],1)*(DATOS_[Conc.Sal.08])))))))),
0)</f>
        <v>0</v>
      </c>
      <c r="R52" s="111">
        <f t="array" ref="R52">IFERROR(
(MEDIAN((IF(DATOS_[[Sexo]:[Sexo]]=$B52,IF(DATOS_[[AGRUP. VALOR. PTO.]:[AGRUP. VALOR. PTO.]]=$B51,IF(DATOS_[[Check Periodo Ref.]:[Check Periodo Ref.]]="Dentro",IF(DATOS_[[Check Equiparado]:[Check Equiparado]]="Sí",IF(DATOS!AM$5="Sí",(1/DATOS_[[% anualiz]:[% anualiz]]),1)*IF(DATOS!AM$4="Sí",1/DATOS_[[% normaliz]:[% normaliz]],1)*(DATOS_[Conc.Sal.09])))))))),
0)</f>
        <v>0</v>
      </c>
      <c r="S52" s="111">
        <f t="array" ref="S52">IFERROR(
(MEDIAN((IF(DATOS_[[Sexo]:[Sexo]]=$B52,IF(DATOS_[[AGRUP. VALOR. PTO.]:[AGRUP. VALOR. PTO.]]=$B51,IF(DATOS_[[Check Periodo Ref.]:[Check Periodo Ref.]]="Dentro",IF(DATOS_[[Check Equiparado]:[Check Equiparado]]="Sí",IF(DATOS!AN$5="Sí",(1/DATOS_[[% anualiz]:[% anualiz]]),1)*IF(DATOS!AN$4="Sí",1/DATOS_[[% normaliz]:[% normaliz]],1)*(DATOS_[Conc.Sal.10])))))))),
0)</f>
        <v>0</v>
      </c>
      <c r="T52" s="111">
        <f t="array" ref="T52">IFERROR(
(MEDIAN((IF(DATOS_[[Sexo]:[Sexo]]=$B52,IF(DATOS_[[AGRUP. VALOR. PTO.]:[AGRUP. VALOR. PTO.]]=$B51,IF(DATOS_[[Check Periodo Ref.]:[Check Periodo Ref.]]="Dentro",IF(DATOS_[[Check Equiparado]:[Check Equiparado]]="Sí",IF(DATOS!AO$5="Sí",(1/DATOS_[[% anualiz]:[% anualiz]]),1)*IF(DATOS!AO$4="Sí",1/DATOS_[[% normaliz]:[% normaliz]],1)*(DATOS_[Conc.Sal.11])))))))),
0)</f>
        <v>0</v>
      </c>
      <c r="U52" s="111">
        <f t="array" ref="U52">IFERROR(
(MEDIAN((IF(DATOS_[[Sexo]:[Sexo]]=$B52,IF(DATOS_[[AGRUP. VALOR. PTO.]:[AGRUP. VALOR. PTO.]]=$B51,IF(DATOS_[[Check Periodo Ref.]:[Check Periodo Ref.]]="Dentro",IF(DATOS_[[Check Equiparado]:[Check Equiparado]]="Sí",IF(DATOS!AP$5="Sí",(1/DATOS_[[% anualiz]:[% anualiz]]),1)*IF(DATOS!AP$4="Sí",1/DATOS_[[% normaliz]:[% normaliz]],1)*(DATOS_[Conc.Sal.12])))))))),
0)</f>
        <v>0</v>
      </c>
      <c r="V52" s="111">
        <f t="array" ref="V52">IFERROR(
(MEDIAN((IF(DATOS_[[Sexo]:[Sexo]]=$B52,IF(DATOS_[[AGRUP. VALOR. PTO.]:[AGRUP. VALOR. PTO.]]=$B51,IF(DATOS_[[Check Periodo Ref.]:[Check Periodo Ref.]]="Dentro",IF(DATOS_[[Check Equiparado]:[Check Equiparado]]="Sí",IF(DATOS!AQ$5="Sí",(1/DATOS_[[% anualiz]:[% anualiz]]),1)*IF(DATOS!AQ$4="Sí",1/DATOS_[[% normaliz]:[% normaliz]],1)*(DATOS_[Conc.Sal.13])))))))),
0)</f>
        <v>0</v>
      </c>
      <c r="W52" s="111">
        <f t="array" ref="W52">IFERROR(
(MEDIAN((IF(DATOS_[[Sexo]:[Sexo]]=$B52,IF(DATOS_[[AGRUP. VALOR. PTO.]:[AGRUP. VALOR. PTO.]]=$B51,IF(DATOS_[[Check Periodo Ref.]:[Check Periodo Ref.]]="Dentro",IF(DATOS_[[Check Equiparado]:[Check Equiparado]]="Sí",IF(DATOS!AR$5="Sí",(1/DATOS_[[% anualiz]:[% anualiz]]),1)*IF(DATOS!AR$4="Sí",1/DATOS_[[% normaliz]:[% normaliz]],1)*(DATOS_[Conc.Sal.14])))))))),
0)</f>
        <v>0</v>
      </c>
      <c r="X52" s="111">
        <f t="array" ref="X52">IFERROR(
(MEDIAN((IF(DATOS_[[Sexo]:[Sexo]]=$B52,IF(DATOS_[[AGRUP. VALOR. PTO.]:[AGRUP. VALOR. PTO.]]=$B51,IF(DATOS_[[Check Periodo Ref.]:[Check Periodo Ref.]]="Dentro",IF(DATOS_[[Check Equiparado]:[Check Equiparado]]="Sí",IF(DATOS!AS$5="Sí",(1/DATOS_[[% anualiz]:[% anualiz]]),1)*IF(DATOS!AS$4="Sí",1/DATOS_[[% normaliz]:[% normaliz]],1)*(DATOS_[Conc.Sal.15])))))))),
0)</f>
        <v>0</v>
      </c>
      <c r="Y52" s="111">
        <f t="array" ref="Y52">IFERROR(
(MEDIAN((IF(DATOS_[[Sexo]:[Sexo]]=$B52,IF(DATOS_[[AGRUP. VALOR. PTO.]:[AGRUP. VALOR. PTO.]]=$B51,IF(DATOS_[[Check Periodo Ref.]:[Check Periodo Ref.]]="Dentro",IF(DATOS_[[Check Equiparado]:[Check Equiparado]]="Sí",IF(DATOS!AT$5="Sí",(1/DATOS_[[% anualiz]:[% anualiz]]),1)*IF(DATOS!AT$4="Sí",1/DATOS_[[% normaliz]:[% normaliz]],1)*(DATOS_[Conc.Sal.16])))))))),
0)</f>
        <v>0</v>
      </c>
      <c r="Z52" s="111">
        <f t="array" ref="Z52">IFERROR(
(MEDIAN((IF(DATOS_[[Sexo]:[Sexo]]=$B52,IF(DATOS_[[AGRUP. VALOR. PTO.]:[AGRUP. VALOR. PTO.]]=$B51,IF(DATOS_[[Check Periodo Ref.]:[Check Periodo Ref.]]="Dentro",IF(DATOS_[[Check Equiparado]:[Check Equiparado]]="Sí",IF(DATOS!AU$5="Sí",(1/DATOS_[[% anualiz]:[% anualiz]]),1)*IF(DATOS!AU$4="Sí",1/DATOS_[[% normaliz]:[% normaliz]],1)*(DATOS_[Conc.Sal.17])))))))),
0)</f>
        <v>0</v>
      </c>
      <c r="AA52" s="111">
        <f t="array" ref="AA52">IFERROR(
(MEDIAN((IF(DATOS_[[Sexo]:[Sexo]]=$B52,IF(DATOS_[[AGRUP. VALOR. PTO.]:[AGRUP. VALOR. PTO.]]=$B51,IF(DATOS_[[Check Periodo Ref.]:[Check Periodo Ref.]]="Dentro",IF(DATOS_[[Check Equiparado]:[Check Equiparado]]="Sí",IF(DATOS!AV$5="Sí",(1/DATOS_[[% anualiz]:[% anualiz]]),1)*IF(DATOS!AV$4="Sí",1/DATOS_[[% normaliz]:[% normaliz]],1)*(DATOS_[Conc.Sal.18])))))))),
0)</f>
        <v>0</v>
      </c>
      <c r="AB52" s="111">
        <f t="array" ref="AB52">IFERROR(
(MEDIAN((IF(DATOS_[[Sexo]:[Sexo]]=$B52,IF(DATOS_[[AGRUP. VALOR. PTO.]:[AGRUP. VALOR. PTO.]]=$B51,IF(DATOS_[[Check Periodo Ref.]:[Check Periodo Ref.]]="Dentro",IF(DATOS_[[Check Equiparado]:[Check Equiparado]]="Sí",IF(DATOS!AW$5="Sí",(1/DATOS_[[% anualiz]:[% anualiz]]),1)*IF(DATOS!AW$4="Sí",1/DATOS_[[% normaliz]:[% normaliz]],1)*(DATOS_[Conc.Sal.19])))))))),
0)</f>
        <v>0</v>
      </c>
      <c r="AC52" s="111">
        <f t="array" ref="AC52">IFERROR(
(MEDIAN((IF(DATOS_[[Sexo]:[Sexo]]=$B52,IF(DATOS_[[AGRUP. VALOR. PTO.]:[AGRUP. VALOR. PTO.]]=$B51,IF(DATOS_[[Check Periodo Ref.]:[Check Periodo Ref.]]="Dentro",IF(DATOS_[[Check Equiparado]:[Check Equiparado]]="Sí",IF(DATOS!AX$5="Sí",(1/DATOS_[[% anualiz]:[% anualiz]]),1)*IF(DATOS!AX$4="Sí",1/DATOS_[[% normaliz]:[% normaliz]],1)*(DATOS_[Conc.Sal.20])))))))),
0)</f>
        <v>0</v>
      </c>
      <c r="AD52" s="111">
        <f t="array" ref="AD52">IFERROR(
(MEDIAN((IF(DATOS_[[Sexo]:[Sexo]]=$B52,IF(DATOS_[[AGRUP. VALOR. PTO.]:[AGRUP. VALOR. PTO.]]=$B51,IF(DATOS_[[Check Periodo Ref.]:[Check Periodo Ref.]]="Dentro",IF(DATOS_[[Check Equiparado]:[Check Equiparado]]="Sí",IF(DATOS!AY$5="Sí",(1/DATOS_[[% anualiz]:[% anualiz]]),1)*IF(DATOS!AY$4="Sí",1/DATOS_[[% normaliz]:[% normaliz]],1)*(DATOS_[Conc.Sal.21])))))))),
0)</f>
        <v>0</v>
      </c>
      <c r="AE52" s="111">
        <f t="array" ref="AE52">IFERROR(
(MEDIAN((IF(DATOS_[[Sexo]:[Sexo]]=$B52,IF(DATOS_[[AGRUP. VALOR. PTO.]:[AGRUP. VALOR. PTO.]]=$B51,IF(DATOS_[[Check Periodo Ref.]:[Check Periodo Ref.]]="Dentro",IF(DATOS_[[Check Equiparado]:[Check Equiparado]]="Sí",IF(DATOS!AZ$5="Sí",(1/DATOS_[[% anualiz]:[% anualiz]]),1)*IF(DATOS!AZ$4="Sí",1/DATOS_[[% normaliz]:[% normaliz]],1)*(DATOS_[Conc.Sal.22])))))))),
0)</f>
        <v>0</v>
      </c>
      <c r="AF52" s="111">
        <f t="array" ref="AF52">IFERROR(
(MEDIAN((IF(DATOS_[[Sexo]:[Sexo]]=$B52,IF(DATOS_[[AGRUP. VALOR. PTO.]:[AGRUP. VALOR. PTO.]]=$B51,IF(DATOS_[[Check Periodo Ref.]:[Check Periodo Ref.]]="Dentro",IF(DATOS_[[Check Equiparado]:[Check Equiparado]]="Sí",IF(DATOS!BA$5="Sí",(1/DATOS_[[% anualiz]:[% anualiz]]),1)*IF(DATOS!BA$4="Sí",1/DATOS_[[% normaliz]:[% normaliz]],1)*(DATOS_[Conc.Sal.23])))))))),
0)</f>
        <v>0</v>
      </c>
      <c r="AG52" s="111">
        <f t="array" ref="AG52">IFERROR(
(MEDIAN((IF(DATOS_[[Sexo]:[Sexo]]=$B52,IF(DATOS_[[AGRUP. VALOR. PTO.]:[AGRUP. VALOR. PTO.]]=$B51,IF(DATOS_[[Check Periodo Ref.]:[Check Periodo Ref.]]="Dentro",IF(DATOS_[[Check Equiparado]:[Check Equiparado]]="Sí",IF(DATOS!BB$5="Sí",(1/DATOS_[[% anualiz]:[% anualiz]]),1)*IF(DATOS!BB$4="Sí",1/DATOS_[[% normaliz]:[% normaliz]],1)*(DATOS_[Conc.Sal.24])))))))),
0)</f>
        <v>0</v>
      </c>
      <c r="AH52" s="111">
        <f t="array" ref="AH52">IFERROR(
(MEDIAN((IF(DATOS_[[Sexo]:[Sexo]]=$B52,IF(DATOS_[[AGRUP. VALOR. PTO.]:[AGRUP. VALOR. PTO.]]=$B51,IF(DATOS_[[Check Periodo Ref.]:[Check Periodo Ref.]]="Dentro",IF(DATOS_[[Check Equiparado]:[Check Equiparado]]="Sí",IF(DATOS!BC$5="Sí",(1/DATOS_[[% anualiz]:[% anualiz]]),1)*IF(DATOS!BC$4="Sí",1/DATOS_[[% normaliz]:[% normaliz]],1)*(DATOS_[Conc.Sal.25])))))))),
0)</f>
        <v>0</v>
      </c>
      <c r="AI52" s="111">
        <f t="array" ref="AI52">IFERROR(
(MEDIAN((IF(DATOS_[[Sexo]:[Sexo]]=$B52,IF(DATOS_[[AGRUP. VALOR. PTO.]:[AGRUP. VALOR. PTO.]]=$B51,IF(DATOS_[[Check Periodo Ref.]:[Check Periodo Ref.]]="Dentro",IF(DATOS_[[Check Equiparado]:[Check Equiparado]]="Sí",IF(DATOS!BD$5="Sí",(1/DATOS_[[% anualiz]:[% anualiz]]),1)*IF(DATOS!BD$4="Sí",1/DATOS_[[% normaliz]:[% normaliz]],1)*(DATOS_[Conc.Sal.26])))))))),
0)</f>
        <v>0</v>
      </c>
      <c r="AJ52" s="111">
        <f t="array" ref="AJ52">IFERROR(
(MEDIAN((IF(DATOS_[[Sexo]:[Sexo]]=$B52,IF(DATOS_[[AGRUP. VALOR. PTO.]:[AGRUP. VALOR. PTO.]]=$B51,IF(DATOS_[[Check Periodo Ref.]:[Check Periodo Ref.]]="Dentro",IF(DATOS_[[Check Equiparado]:[Check Equiparado]]="Sí",IF(DATOS!BE$5="Sí",(1/DATOS_[[% anualiz]:[% anualiz]]),1)*IF(DATOS!BE$4="Sí",1/DATOS_[[% normaliz]:[% normaliz]],1)*(DATOS_[Conc.Sal.27])))))))),
0)</f>
        <v>0</v>
      </c>
      <c r="AK52" s="111">
        <f t="array" ref="AK52">IFERROR(
(MEDIAN((IF(DATOS_[[Sexo]:[Sexo]]=$B52,IF(DATOS_[[AGRUP. VALOR. PTO.]:[AGRUP. VALOR. PTO.]]=$B51,IF(DATOS_[[Check Periodo Ref.]:[Check Periodo Ref.]]="Dentro",IF(DATOS_[[Check Equiparado]:[Check Equiparado]]="Sí",IF(DATOS!BF$5="Sí",(1/DATOS_[[% anualiz]:[% anualiz]]),1)*IF(DATOS!BF$4="Sí",1/DATOS_[[% normaliz]:[% normaliz]],1)*(DATOS_[Conc.Sal.28])))))))),
0)</f>
        <v>0</v>
      </c>
      <c r="AL52" s="111">
        <f t="array" ref="AL52">IFERROR(
(MEDIAN((IF(DATOS_[[Sexo]:[Sexo]]=$B52,IF(DATOS_[[AGRUP. VALOR. PTO.]:[AGRUP. VALOR. PTO.]]=$B51,IF(DATOS_[[Check Periodo Ref.]:[Check Periodo Ref.]]="Dentro",IF(DATOS_[[Check Equiparado]:[Check Equiparado]]="Sí",IF(DATOS!BG$5="Sí",(1/DATOS_[[% anualiz]:[% anualiz]]),1)*IF(DATOS!BG$4="Sí",1/DATOS_[[% normaliz]:[% normaliz]],1)*(DATOS_[Conc.Sal.29])))))))),
0)</f>
        <v>0</v>
      </c>
      <c r="AM52" s="111">
        <f t="array" ref="AM52">IFERROR(
(MEDIAN((IF(DATOS_[[Sexo]:[Sexo]]=$B52,IF(DATOS_[[AGRUP. VALOR. PTO.]:[AGRUP. VALOR. PTO.]]=$B51,IF(DATOS_[[Check Periodo Ref.]:[Check Periodo Ref.]]="Dentro",IF(DATOS_[[Check Equiparado]:[Check Equiparado]]="Sí",IF(DATOS!BH$5="Sí",(1/DATOS_[[% anualiz]:[% anualiz]]),1)*IF(DATOS!BH$4="Sí",1/DATOS_[[% normaliz]:[% normaliz]],1)*(DATOS_[Conc.Sal.30])))))))),
0)</f>
        <v>0</v>
      </c>
      <c r="AN52" s="112">
        <f t="array" ref="AN52">IFERROR(
MEDIAN(IF(DATOS_[Sexo]=$B52,IF(DATOS_[[AGRUP. VALOR. PTO.]:[AGRUP. VALOR. PTO.]]=$B51,IF(DATOS_[Check Equiparado]="Sí",IF(DATOS_[Check Periodo Ref.]="Dentro",DATOS_[Tot COMPL.SAL Eq],FALSE))))),
0)</f>
        <v>0</v>
      </c>
      <c r="AO52" s="113">
        <f t="array" ref="AO52">IFERROR(
MEDIAN(IF(DATOS_[Sexo]=$B52,IF(DATOS_[[AGRUP. VALOR. PTO.]:[AGRUP. VALOR. PTO.]]=$B51,IF(DATOS_[Check Equiparado]="Sí",IF(DATOS_[Check Periodo Ref.]="Dentro",DATOS_[TOTAL SALARIO Eq],FALSE))))),
0)</f>
        <v>0</v>
      </c>
      <c r="AP52" s="114">
        <f t="array" ref="AP52">IFERROR(
(MEDIAN((IF(DATOS_[[Sexo]:[Sexo]]=$B52,IF(DATOS_[[AGRUP. VALOR. PTO.]:[AGRUP. VALOR. PTO.]]=$B51,IF(DATOS_[[Check Periodo Ref.]:[Check Periodo Ref.]]="Dentro",IF(DATOS_[[Check Equiparado]:[Check Equiparado]]="Sí",IF(DATOS!BI$5="Sí",(1/DATOS_[[% anualiz]:[% anualiz]]),1)*IF(DATOS!BI$4="Sí",1/DATOS_[[% normaliz]:[% normaliz]],1)*(DATOS_[C.Extra.01])))))))),
0)</f>
        <v>0</v>
      </c>
      <c r="AQ52" s="114">
        <f t="array" ref="AQ52">IFERROR(
(MEDIAN((IF(DATOS_[[Sexo]:[Sexo]]=$B52,IF(DATOS_[[AGRUP. VALOR. PTO.]:[AGRUP. VALOR. PTO.]]=$B51,IF(DATOS_[[Check Periodo Ref.]:[Check Periodo Ref.]]="Dentro",IF(DATOS_[[Check Equiparado]:[Check Equiparado]]="Sí",IF(DATOS!BJ$5="Sí",(1/DATOS_[[% anualiz]:[% anualiz]]),1)*IF(DATOS!BJ$4="Sí",1/DATOS_[[% normaliz]:[% normaliz]],1)*(DATOS_[C.Extra.02])))))))),
0)</f>
        <v>0</v>
      </c>
      <c r="AR52" s="114">
        <f t="array" ref="AR52">IFERROR(
(MEDIAN((IF(DATOS_[[Sexo]:[Sexo]]=$B52,IF(DATOS_[[AGRUP. VALOR. PTO.]:[AGRUP. VALOR. PTO.]]=$B51,IF(DATOS_[[Check Periodo Ref.]:[Check Periodo Ref.]]="Dentro",IF(DATOS_[[Check Equiparado]:[Check Equiparado]]="Sí",IF(DATOS!BK$5="Sí",(1/DATOS_[[% anualiz]:[% anualiz]]),1)*IF(DATOS!BK$4="Sí",1/DATOS_[[% normaliz]:[% normaliz]],1)*(DATOS_[C.Extra.03])))))))),
0)</f>
        <v>0</v>
      </c>
      <c r="AS52" s="114">
        <f t="array" ref="AS52">IFERROR(
(MEDIAN((IF(DATOS_[[Sexo]:[Sexo]]=$B52,IF(DATOS_[[AGRUP. VALOR. PTO.]:[AGRUP. VALOR. PTO.]]=$B51,IF(DATOS_[[Check Periodo Ref.]:[Check Periodo Ref.]]="Dentro",IF(DATOS_[[Check Equiparado]:[Check Equiparado]]="Sí",IF(DATOS!BL$5="Sí",(1/DATOS_[[% anualiz]:[% anualiz]]),1)*IF(DATOS!BL$4="Sí",1/DATOS_[[% normaliz]:[% normaliz]],1)*(DATOS_[C.Extra.04])))))))),
0)</f>
        <v>0</v>
      </c>
      <c r="AT52" s="114">
        <f t="array" ref="AT52">IFERROR(
(MEDIAN((IF(DATOS_[[Sexo]:[Sexo]]=$B52,IF(DATOS_[[AGRUP. VALOR. PTO.]:[AGRUP. VALOR. PTO.]]=$B51,IF(DATOS_[[Check Periodo Ref.]:[Check Periodo Ref.]]="Dentro",IF(DATOS_[[Check Equiparado]:[Check Equiparado]]="Sí",IF(DATOS!BM$5="Sí",(1/DATOS_[[% anualiz]:[% anualiz]]),1)*IF(DATOS!BM$4="Sí",1/DATOS_[[% normaliz]:[% normaliz]],1)*(DATOS_[C.Extra.05])))))))),
0)</f>
        <v>0</v>
      </c>
      <c r="AU52" s="115">
        <f t="array" ref="AU52">IFERROR(
MEDIAN(IF(DATOS_[Sexo]=$B52,IF(DATOS_[[AGRUP. VALOR. PTO.]:[AGRUP. VALOR. PTO.]]=$B51,IF(DATOS_[Check Equiparado]="Sí",IF(DATOS_[Check Periodo Ref.]="Dentro",DATOS_[Tot Extrasalarial Eq],FALSE))))),
0)</f>
        <v>0</v>
      </c>
      <c r="AV52" s="116">
        <f t="array" ref="AV52">IFERROR(
MEDIAN(IF(DATOS_[Sexo]=$B52,IF(DATOS_[[AGRUP. VALOR. PTO.]:[AGRUP. VALOR. PTO.]]=$B51,IF(DATOS_[Check Equiparado]="Sí",IF(DATOS_[Check Periodo Ref.]="Dentro",DATOS_[TOTAL Retrib Eq],FALSE))))),
0)</f>
        <v>0</v>
      </c>
    </row>
    <row r="53" spans="1:48" x14ac:dyDescent="0.3">
      <c r="A53" s="42" t="str">
        <f t="shared" ref="A53" si="54">+A52</f>
        <v>[ocultar]</v>
      </c>
      <c r="B53" s="86" t="s">
        <v>163</v>
      </c>
      <c r="C53" s="33">
        <f t="array" ref="C53">SUM(IF($B53=DATOS_[Sexo],
IF($B51=DATOS_[AGRUP. VALOR. PTO.],
IF("Dentro"=DATOS_[Check Periodo Ref.],
1/(COUNTIFS(DATOS_[Sexo],$B53,DATOS_[AGRUP. VALOR. PTO.],$B51,DATOS_[Check Periodo Ref.],"Dentro",DATOS_[id],DATOS_[id]))))))</f>
        <v>0</v>
      </c>
      <c r="D53" s="35">
        <f>COUNTIFS(DATOS_[AGRUP. VALOR. PTO.],$B51,DATOS_[Sexo],$B53,DATOS_[Check Periodo Ref.],"Dentro")</f>
        <v>0</v>
      </c>
      <c r="E53" s="35">
        <f>COUNTIFS(DATOS_[AGRUP. VALOR. PTO.],$B51,DATOS_[Sexo],$B53,DATOS_[Check Periodo Ref.],"Dentro",DATOS_[Check Nº SC Norm],"Sí")</f>
        <v>0</v>
      </c>
      <c r="F53" s="35">
        <f>COUNTIFS(DATOS_[AGRUP. VALOR. PTO.],$B51,DATOS_[Sexo],$B53,DATOS_[Check Periodo Ref.],"Dentro",DATOS_[Check Nº SC Anualiz],"Sí")</f>
        <v>0</v>
      </c>
      <c r="G53" s="35">
        <f>COUNTIFS(DATOS_[AGRUP. VALOR. PTO.],$B51,DATOS_[Sexo],$B53,DATOS_[Check Periodo Ref.],"Dentro",DATOS_[Check Nº SC Norm y Anualiz],"Sí")</f>
        <v>0</v>
      </c>
      <c r="H53" s="35">
        <f>COUNTIFS(DATOS_[AGRUP. VALOR. PTO.],$B51,DATOS_[Sexo],$B53,DATOS_[Check Periodo Ref.],"Dentro",DATOS_[Check Equiparación],"Sí")</f>
        <v>0</v>
      </c>
      <c r="I53" s="110" cm="1">
        <f t="array" ref="I53">IFERROR(
MEDIAN(IF(DATOS_[Sexo]=$B53,IF(DATOS_[[AGRUP. VALOR. PTO.]:[AGRUP. VALOR. PTO.]]=$B51,IF(DATOS_[Check Equiparado]="Sí",IF(DATOS_[Check Periodo Ref.]="Dentro",DATOS_[SALARIO BASE Eq],FALSE))))),
0)</f>
        <v>0</v>
      </c>
      <c r="J53" s="111">
        <f t="array" ref="J53">IFERROR(
(MEDIAN((IF(DATOS_[[Sexo]:[Sexo]]=$B53,IF(DATOS_[[AGRUP. VALOR. PTO.]:[AGRUP. VALOR. PTO.]]=$B51,IF(DATOS_[[Check Periodo Ref.]:[Check Periodo Ref.]]="Dentro",IF(DATOS_[[Check Equiparado]:[Check Equiparado]]="Sí",IF(DATOS!AE$5="Sí",(1/DATOS_[[% anualiz]:[% anualiz]]),1)*IF(DATOS!AE$4="Sí",1/DATOS_[[% normaliz]:[% normaliz]],1)*(DATOS_[Conc.Sal.01])))))))),
0)</f>
        <v>0</v>
      </c>
      <c r="K53" s="111">
        <f t="array" ref="K53">IFERROR(
(MEDIAN((IF(DATOS_[[Sexo]:[Sexo]]=$B53,IF(DATOS_[[AGRUP. VALOR. PTO.]:[AGRUP. VALOR. PTO.]]=$B51,IF(DATOS_[[Check Periodo Ref.]:[Check Periodo Ref.]]="Dentro",IF(DATOS_[[Check Equiparado]:[Check Equiparado]]="Sí",IF(DATOS!AF$5="Sí",(1/DATOS_[[% anualiz]:[% anualiz]]),1)*IF(DATOS!AF$4="Sí",1/DATOS_[[% normaliz]:[% normaliz]],1)*(DATOS_[Conc.Sal.02])))))))),
0)</f>
        <v>0</v>
      </c>
      <c r="L53" s="111">
        <f t="array" ref="L53">IFERROR(
(MEDIAN((IF(DATOS_[[Sexo]:[Sexo]]=$B53,IF(DATOS_[[AGRUP. VALOR. PTO.]:[AGRUP. VALOR. PTO.]]=$B51,IF(DATOS_[[Check Periodo Ref.]:[Check Periodo Ref.]]="Dentro",IF(DATOS_[[Check Equiparado]:[Check Equiparado]]="Sí",IF(DATOS!AG$5="Sí",(1/DATOS_[[% anualiz]:[% anualiz]]),1)*IF(DATOS!AG$4="Sí",1/DATOS_[[% normaliz]:[% normaliz]],1)*(DATOS_[Conc.Sal.03])))))))),
0)</f>
        <v>0</v>
      </c>
      <c r="M53" s="111">
        <f t="array" ref="M53">IFERROR(
(MEDIAN((IF(DATOS_[[Sexo]:[Sexo]]=$B53,IF(DATOS_[[AGRUP. VALOR. PTO.]:[AGRUP. VALOR. PTO.]]=$B51,IF(DATOS_[[Check Periodo Ref.]:[Check Periodo Ref.]]="Dentro",IF(DATOS_[[Check Equiparado]:[Check Equiparado]]="Sí",IF(DATOS!AH$5="Sí",(1/DATOS_[[% anualiz]:[% anualiz]]),1)*IF(DATOS!AH$4="Sí",1/DATOS_[[% normaliz]:[% normaliz]],1)*(DATOS_[Conc.Sal.04])))))))),
0)</f>
        <v>0</v>
      </c>
      <c r="N53" s="111">
        <f t="array" ref="N53">IFERROR(
(MEDIAN((IF(DATOS_[[Sexo]:[Sexo]]=$B53,IF(DATOS_[[AGRUP. VALOR. PTO.]:[AGRUP. VALOR. PTO.]]=$B51,IF(DATOS_[[Check Periodo Ref.]:[Check Periodo Ref.]]="Dentro",IF(DATOS_[[Check Equiparado]:[Check Equiparado]]="Sí",IF(DATOS!AI$5="Sí",(1/DATOS_[[% anualiz]:[% anualiz]]),1)*IF(DATOS!AI$4="Sí",1/DATOS_[[% normaliz]:[% normaliz]],1)*(DATOS_[Conc.Sal.05])))))))),
0)</f>
        <v>0</v>
      </c>
      <c r="O53" s="111">
        <f t="array" ref="O53">IFERROR(
(MEDIAN((IF(DATOS_[[Sexo]:[Sexo]]=$B53,IF(DATOS_[[AGRUP. VALOR. PTO.]:[AGRUP. VALOR. PTO.]]=$B51,IF(DATOS_[[Check Periodo Ref.]:[Check Periodo Ref.]]="Dentro",IF(DATOS_[[Check Equiparado]:[Check Equiparado]]="Sí",IF(DATOS!AJ$5="Sí",(1/DATOS_[[% anualiz]:[% anualiz]]),1)*IF(DATOS!AJ$4="Sí",1/DATOS_[[% normaliz]:[% normaliz]],1)*(DATOS_[Conc.Sal.06])))))))),
0)</f>
        <v>0</v>
      </c>
      <c r="P53" s="111">
        <f t="array" ref="P53">IFERROR(
(MEDIAN((IF(DATOS_[[Sexo]:[Sexo]]=$B53,IF(DATOS_[[AGRUP. VALOR. PTO.]:[AGRUP. VALOR. PTO.]]=$B51,IF(DATOS_[[Check Periodo Ref.]:[Check Periodo Ref.]]="Dentro",IF(DATOS_[[Check Equiparado]:[Check Equiparado]]="Sí",IF(DATOS!AK$5="Sí",(1/DATOS_[[% anualiz]:[% anualiz]]),1)*IF(DATOS!AK$4="Sí",1/DATOS_[[% normaliz]:[% normaliz]],1)*(DATOS_[Conc.Sal.07])))))))),
0)</f>
        <v>0</v>
      </c>
      <c r="Q53" s="111">
        <f t="array" ref="Q53">IFERROR(
(MEDIAN((IF(DATOS_[[Sexo]:[Sexo]]=$B53,IF(DATOS_[[AGRUP. VALOR. PTO.]:[AGRUP. VALOR. PTO.]]=$B51,IF(DATOS_[[Check Periodo Ref.]:[Check Periodo Ref.]]="Dentro",IF(DATOS_[[Check Equiparado]:[Check Equiparado]]="Sí",IF(DATOS!AL$5="Sí",(1/DATOS_[[% anualiz]:[% anualiz]]),1)*IF(DATOS!AL$4="Sí",1/DATOS_[[% normaliz]:[% normaliz]],1)*(DATOS_[Conc.Sal.08])))))))),
0)</f>
        <v>0</v>
      </c>
      <c r="R53" s="111">
        <f t="array" ref="R53">IFERROR(
(MEDIAN((IF(DATOS_[[Sexo]:[Sexo]]=$B53,IF(DATOS_[[AGRUP. VALOR. PTO.]:[AGRUP. VALOR. PTO.]]=$B51,IF(DATOS_[[Check Periodo Ref.]:[Check Periodo Ref.]]="Dentro",IF(DATOS_[[Check Equiparado]:[Check Equiparado]]="Sí",IF(DATOS!AM$5="Sí",(1/DATOS_[[% anualiz]:[% anualiz]]),1)*IF(DATOS!AM$4="Sí",1/DATOS_[[% normaliz]:[% normaliz]],1)*(DATOS_[Conc.Sal.09])))))))),
0)</f>
        <v>0</v>
      </c>
      <c r="S53" s="111">
        <f t="array" ref="S53">IFERROR(
(MEDIAN((IF(DATOS_[[Sexo]:[Sexo]]=$B53,IF(DATOS_[[AGRUP. VALOR. PTO.]:[AGRUP. VALOR. PTO.]]=$B51,IF(DATOS_[[Check Periodo Ref.]:[Check Periodo Ref.]]="Dentro",IF(DATOS_[[Check Equiparado]:[Check Equiparado]]="Sí",IF(DATOS!AN$5="Sí",(1/DATOS_[[% anualiz]:[% anualiz]]),1)*IF(DATOS!AN$4="Sí",1/DATOS_[[% normaliz]:[% normaliz]],1)*(DATOS_[Conc.Sal.10])))))))),
0)</f>
        <v>0</v>
      </c>
      <c r="T53" s="111">
        <f t="array" ref="T53">IFERROR(
(MEDIAN((IF(DATOS_[[Sexo]:[Sexo]]=$B53,IF(DATOS_[[AGRUP. VALOR. PTO.]:[AGRUP. VALOR. PTO.]]=$B51,IF(DATOS_[[Check Periodo Ref.]:[Check Periodo Ref.]]="Dentro",IF(DATOS_[[Check Equiparado]:[Check Equiparado]]="Sí",IF(DATOS!AO$5="Sí",(1/DATOS_[[% anualiz]:[% anualiz]]),1)*IF(DATOS!AO$4="Sí",1/DATOS_[[% normaliz]:[% normaliz]],1)*(DATOS_[Conc.Sal.11])))))))),
0)</f>
        <v>0</v>
      </c>
      <c r="U53" s="111">
        <f t="array" ref="U53">IFERROR(
(MEDIAN((IF(DATOS_[[Sexo]:[Sexo]]=$B53,IF(DATOS_[[AGRUP. VALOR. PTO.]:[AGRUP. VALOR. PTO.]]=$B51,IF(DATOS_[[Check Periodo Ref.]:[Check Periodo Ref.]]="Dentro",IF(DATOS_[[Check Equiparado]:[Check Equiparado]]="Sí",IF(DATOS!AP$5="Sí",(1/DATOS_[[% anualiz]:[% anualiz]]),1)*IF(DATOS!AP$4="Sí",1/DATOS_[[% normaliz]:[% normaliz]],1)*(DATOS_[Conc.Sal.12])))))))),
0)</f>
        <v>0</v>
      </c>
      <c r="V53" s="111">
        <f t="array" ref="V53">IFERROR(
(MEDIAN((IF(DATOS_[[Sexo]:[Sexo]]=$B53,IF(DATOS_[[AGRUP. VALOR. PTO.]:[AGRUP. VALOR. PTO.]]=$B51,IF(DATOS_[[Check Periodo Ref.]:[Check Periodo Ref.]]="Dentro",IF(DATOS_[[Check Equiparado]:[Check Equiparado]]="Sí",IF(DATOS!AQ$5="Sí",(1/DATOS_[[% anualiz]:[% anualiz]]),1)*IF(DATOS!AQ$4="Sí",1/DATOS_[[% normaliz]:[% normaliz]],1)*(DATOS_[Conc.Sal.13])))))))),
0)</f>
        <v>0</v>
      </c>
      <c r="W53" s="111">
        <f t="array" ref="W53">IFERROR(
(MEDIAN((IF(DATOS_[[Sexo]:[Sexo]]=$B53,IF(DATOS_[[AGRUP. VALOR. PTO.]:[AGRUP. VALOR. PTO.]]=$B51,IF(DATOS_[[Check Periodo Ref.]:[Check Periodo Ref.]]="Dentro",IF(DATOS_[[Check Equiparado]:[Check Equiparado]]="Sí",IF(DATOS!AR$5="Sí",(1/DATOS_[[% anualiz]:[% anualiz]]),1)*IF(DATOS!AR$4="Sí",1/DATOS_[[% normaliz]:[% normaliz]],1)*(DATOS_[Conc.Sal.14])))))))),
0)</f>
        <v>0</v>
      </c>
      <c r="X53" s="111">
        <f t="array" ref="X53">IFERROR(
(MEDIAN((IF(DATOS_[[Sexo]:[Sexo]]=$B53,IF(DATOS_[[AGRUP. VALOR. PTO.]:[AGRUP. VALOR. PTO.]]=$B51,IF(DATOS_[[Check Periodo Ref.]:[Check Periodo Ref.]]="Dentro",IF(DATOS_[[Check Equiparado]:[Check Equiparado]]="Sí",IF(DATOS!AS$5="Sí",(1/DATOS_[[% anualiz]:[% anualiz]]),1)*IF(DATOS!AS$4="Sí",1/DATOS_[[% normaliz]:[% normaliz]],1)*(DATOS_[Conc.Sal.15])))))))),
0)</f>
        <v>0</v>
      </c>
      <c r="Y53" s="111">
        <f t="array" ref="Y53">IFERROR(
(MEDIAN((IF(DATOS_[[Sexo]:[Sexo]]=$B53,IF(DATOS_[[AGRUP. VALOR. PTO.]:[AGRUP. VALOR. PTO.]]=$B51,IF(DATOS_[[Check Periodo Ref.]:[Check Periodo Ref.]]="Dentro",IF(DATOS_[[Check Equiparado]:[Check Equiparado]]="Sí",IF(DATOS!AT$5="Sí",(1/DATOS_[[% anualiz]:[% anualiz]]),1)*IF(DATOS!AT$4="Sí",1/DATOS_[[% normaliz]:[% normaliz]],1)*(DATOS_[Conc.Sal.16])))))))),
0)</f>
        <v>0</v>
      </c>
      <c r="Z53" s="111">
        <f t="array" ref="Z53">IFERROR(
(MEDIAN((IF(DATOS_[[Sexo]:[Sexo]]=$B53,IF(DATOS_[[AGRUP. VALOR. PTO.]:[AGRUP. VALOR. PTO.]]=$B51,IF(DATOS_[[Check Periodo Ref.]:[Check Periodo Ref.]]="Dentro",IF(DATOS_[[Check Equiparado]:[Check Equiparado]]="Sí",IF(DATOS!AU$5="Sí",(1/DATOS_[[% anualiz]:[% anualiz]]),1)*IF(DATOS!AU$4="Sí",1/DATOS_[[% normaliz]:[% normaliz]],1)*(DATOS_[Conc.Sal.17])))))))),
0)</f>
        <v>0</v>
      </c>
      <c r="AA53" s="111">
        <f t="array" ref="AA53">IFERROR(
(MEDIAN((IF(DATOS_[[Sexo]:[Sexo]]=$B53,IF(DATOS_[[AGRUP. VALOR. PTO.]:[AGRUP. VALOR. PTO.]]=$B51,IF(DATOS_[[Check Periodo Ref.]:[Check Periodo Ref.]]="Dentro",IF(DATOS_[[Check Equiparado]:[Check Equiparado]]="Sí",IF(DATOS!AV$5="Sí",(1/DATOS_[[% anualiz]:[% anualiz]]),1)*IF(DATOS!AV$4="Sí",1/DATOS_[[% normaliz]:[% normaliz]],1)*(DATOS_[Conc.Sal.18])))))))),
0)</f>
        <v>0</v>
      </c>
      <c r="AB53" s="111">
        <f t="array" ref="AB53">IFERROR(
(MEDIAN((IF(DATOS_[[Sexo]:[Sexo]]=$B53,IF(DATOS_[[AGRUP. VALOR. PTO.]:[AGRUP. VALOR. PTO.]]=$B51,IF(DATOS_[[Check Periodo Ref.]:[Check Periodo Ref.]]="Dentro",IF(DATOS_[[Check Equiparado]:[Check Equiparado]]="Sí",IF(DATOS!AW$5="Sí",(1/DATOS_[[% anualiz]:[% anualiz]]),1)*IF(DATOS!AW$4="Sí",1/DATOS_[[% normaliz]:[% normaliz]],1)*(DATOS_[Conc.Sal.19])))))))),
0)</f>
        <v>0</v>
      </c>
      <c r="AC53" s="111">
        <f t="array" ref="AC53">IFERROR(
(MEDIAN((IF(DATOS_[[Sexo]:[Sexo]]=$B53,IF(DATOS_[[AGRUP. VALOR. PTO.]:[AGRUP. VALOR. PTO.]]=$B51,IF(DATOS_[[Check Periodo Ref.]:[Check Periodo Ref.]]="Dentro",IF(DATOS_[[Check Equiparado]:[Check Equiparado]]="Sí",IF(DATOS!AX$5="Sí",(1/DATOS_[[% anualiz]:[% anualiz]]),1)*IF(DATOS!AX$4="Sí",1/DATOS_[[% normaliz]:[% normaliz]],1)*(DATOS_[Conc.Sal.20])))))))),
0)</f>
        <v>0</v>
      </c>
      <c r="AD53" s="111">
        <f t="array" ref="AD53">IFERROR(
(MEDIAN((IF(DATOS_[[Sexo]:[Sexo]]=$B53,IF(DATOS_[[AGRUP. VALOR. PTO.]:[AGRUP. VALOR. PTO.]]=$B51,IF(DATOS_[[Check Periodo Ref.]:[Check Periodo Ref.]]="Dentro",IF(DATOS_[[Check Equiparado]:[Check Equiparado]]="Sí",IF(DATOS!AY$5="Sí",(1/DATOS_[[% anualiz]:[% anualiz]]),1)*IF(DATOS!AY$4="Sí",1/DATOS_[[% normaliz]:[% normaliz]],1)*(DATOS_[Conc.Sal.21])))))))),
0)</f>
        <v>0</v>
      </c>
      <c r="AE53" s="111">
        <f t="array" ref="AE53">IFERROR(
(MEDIAN((IF(DATOS_[[Sexo]:[Sexo]]=$B53,IF(DATOS_[[AGRUP. VALOR. PTO.]:[AGRUP. VALOR. PTO.]]=$B51,IF(DATOS_[[Check Periodo Ref.]:[Check Periodo Ref.]]="Dentro",IF(DATOS_[[Check Equiparado]:[Check Equiparado]]="Sí",IF(DATOS!AZ$5="Sí",(1/DATOS_[[% anualiz]:[% anualiz]]),1)*IF(DATOS!AZ$4="Sí",1/DATOS_[[% normaliz]:[% normaliz]],1)*(DATOS_[Conc.Sal.22])))))))),
0)</f>
        <v>0</v>
      </c>
      <c r="AF53" s="111">
        <f t="array" ref="AF53">IFERROR(
(MEDIAN((IF(DATOS_[[Sexo]:[Sexo]]=$B53,IF(DATOS_[[AGRUP. VALOR. PTO.]:[AGRUP. VALOR. PTO.]]=$B51,IF(DATOS_[[Check Periodo Ref.]:[Check Periodo Ref.]]="Dentro",IF(DATOS_[[Check Equiparado]:[Check Equiparado]]="Sí",IF(DATOS!BA$5="Sí",(1/DATOS_[[% anualiz]:[% anualiz]]),1)*IF(DATOS!BA$4="Sí",1/DATOS_[[% normaliz]:[% normaliz]],1)*(DATOS_[Conc.Sal.23])))))))),
0)</f>
        <v>0</v>
      </c>
      <c r="AG53" s="111">
        <f t="array" ref="AG53">IFERROR(
(MEDIAN((IF(DATOS_[[Sexo]:[Sexo]]=$B53,IF(DATOS_[[AGRUP. VALOR. PTO.]:[AGRUP. VALOR. PTO.]]=$B51,IF(DATOS_[[Check Periodo Ref.]:[Check Periodo Ref.]]="Dentro",IF(DATOS_[[Check Equiparado]:[Check Equiparado]]="Sí",IF(DATOS!BB$5="Sí",(1/DATOS_[[% anualiz]:[% anualiz]]),1)*IF(DATOS!BB$4="Sí",1/DATOS_[[% normaliz]:[% normaliz]],1)*(DATOS_[Conc.Sal.24])))))))),
0)</f>
        <v>0</v>
      </c>
      <c r="AH53" s="111">
        <f t="array" ref="AH53">IFERROR(
(MEDIAN((IF(DATOS_[[Sexo]:[Sexo]]=$B53,IF(DATOS_[[AGRUP. VALOR. PTO.]:[AGRUP. VALOR. PTO.]]=$B51,IF(DATOS_[[Check Periodo Ref.]:[Check Periodo Ref.]]="Dentro",IF(DATOS_[[Check Equiparado]:[Check Equiparado]]="Sí",IF(DATOS!BC$5="Sí",(1/DATOS_[[% anualiz]:[% anualiz]]),1)*IF(DATOS!BC$4="Sí",1/DATOS_[[% normaliz]:[% normaliz]],1)*(DATOS_[Conc.Sal.25])))))))),
0)</f>
        <v>0</v>
      </c>
      <c r="AI53" s="111">
        <f t="array" ref="AI53">IFERROR(
(MEDIAN((IF(DATOS_[[Sexo]:[Sexo]]=$B53,IF(DATOS_[[AGRUP. VALOR. PTO.]:[AGRUP. VALOR. PTO.]]=$B51,IF(DATOS_[[Check Periodo Ref.]:[Check Periodo Ref.]]="Dentro",IF(DATOS_[[Check Equiparado]:[Check Equiparado]]="Sí",IF(DATOS!BD$5="Sí",(1/DATOS_[[% anualiz]:[% anualiz]]),1)*IF(DATOS!BD$4="Sí",1/DATOS_[[% normaliz]:[% normaliz]],1)*(DATOS_[Conc.Sal.26])))))))),
0)</f>
        <v>0</v>
      </c>
      <c r="AJ53" s="111">
        <f t="array" ref="AJ53">IFERROR(
(MEDIAN((IF(DATOS_[[Sexo]:[Sexo]]=$B53,IF(DATOS_[[AGRUP. VALOR. PTO.]:[AGRUP. VALOR. PTO.]]=$B51,IF(DATOS_[[Check Periodo Ref.]:[Check Periodo Ref.]]="Dentro",IF(DATOS_[[Check Equiparado]:[Check Equiparado]]="Sí",IF(DATOS!BE$5="Sí",(1/DATOS_[[% anualiz]:[% anualiz]]),1)*IF(DATOS!BE$4="Sí",1/DATOS_[[% normaliz]:[% normaliz]],1)*(DATOS_[Conc.Sal.27])))))))),
0)</f>
        <v>0</v>
      </c>
      <c r="AK53" s="111">
        <f t="array" ref="AK53">IFERROR(
(MEDIAN((IF(DATOS_[[Sexo]:[Sexo]]=$B53,IF(DATOS_[[AGRUP. VALOR. PTO.]:[AGRUP. VALOR. PTO.]]=$B51,IF(DATOS_[[Check Periodo Ref.]:[Check Periodo Ref.]]="Dentro",IF(DATOS_[[Check Equiparado]:[Check Equiparado]]="Sí",IF(DATOS!BF$5="Sí",(1/DATOS_[[% anualiz]:[% anualiz]]),1)*IF(DATOS!BF$4="Sí",1/DATOS_[[% normaliz]:[% normaliz]],1)*(DATOS_[Conc.Sal.28])))))))),
0)</f>
        <v>0</v>
      </c>
      <c r="AL53" s="111">
        <f t="array" ref="AL53">IFERROR(
(MEDIAN((IF(DATOS_[[Sexo]:[Sexo]]=$B53,IF(DATOS_[[AGRUP. VALOR. PTO.]:[AGRUP. VALOR. PTO.]]=$B51,IF(DATOS_[[Check Periodo Ref.]:[Check Periodo Ref.]]="Dentro",IF(DATOS_[[Check Equiparado]:[Check Equiparado]]="Sí",IF(DATOS!BG$5="Sí",(1/DATOS_[[% anualiz]:[% anualiz]]),1)*IF(DATOS!BG$4="Sí",1/DATOS_[[% normaliz]:[% normaliz]],1)*(DATOS_[Conc.Sal.29])))))))),
0)</f>
        <v>0</v>
      </c>
      <c r="AM53" s="111">
        <f t="array" ref="AM53">IFERROR(
(MEDIAN((IF(DATOS_[[Sexo]:[Sexo]]=$B53,IF(DATOS_[[AGRUP. VALOR. PTO.]:[AGRUP. VALOR. PTO.]]=$B51,IF(DATOS_[[Check Periodo Ref.]:[Check Periodo Ref.]]="Dentro",IF(DATOS_[[Check Equiparado]:[Check Equiparado]]="Sí",IF(DATOS!BH$5="Sí",(1/DATOS_[[% anualiz]:[% anualiz]]),1)*IF(DATOS!BH$4="Sí",1/DATOS_[[% normaliz]:[% normaliz]],1)*(DATOS_[Conc.Sal.30])))))))),
0)</f>
        <v>0</v>
      </c>
      <c r="AN53" s="112">
        <f t="array" ref="AN53">IFERROR(
MEDIAN(IF(DATOS_[Sexo]=$B53,IF(DATOS_[[AGRUP. VALOR. PTO.]:[AGRUP. VALOR. PTO.]]=$B51,IF(DATOS_[Check Equiparado]="Sí",IF(DATOS_[Check Periodo Ref.]="Dentro",DATOS_[Tot COMPL.SAL Eq],FALSE))))),
0)</f>
        <v>0</v>
      </c>
      <c r="AO53" s="113">
        <f t="array" ref="AO53">IFERROR(
MEDIAN(IF(DATOS_[Sexo]=$B53,IF(DATOS_[[AGRUP. VALOR. PTO.]:[AGRUP. VALOR. PTO.]]=$B51,IF(DATOS_[Check Equiparado]="Sí",IF(DATOS_[Check Periodo Ref.]="Dentro",DATOS_[TOTAL SALARIO Eq],FALSE))))),
0)</f>
        <v>0</v>
      </c>
      <c r="AP53" s="114">
        <f t="array" ref="AP53">IFERROR(
(MEDIAN((IF(DATOS_[[Sexo]:[Sexo]]=$B53,IF(DATOS_[[AGRUP. VALOR. PTO.]:[AGRUP. VALOR. PTO.]]=$B52,IF(DATOS_[[Check Periodo Ref.]:[Check Periodo Ref.]]="Dentro",IF(DATOS_[[Check Equiparado]:[Check Equiparado]]="Sí",IF(DATOS!BI$5="Sí",(1/DATOS_[[% anualiz]:[% anualiz]]),1)*IF(DATOS!BI$4="Sí",1/DATOS_[[% normaliz]:[% normaliz]],1)*(DATOS_[C.Extra.01])))))))),
0)</f>
        <v>0</v>
      </c>
      <c r="AQ53" s="114">
        <f t="array" ref="AQ53">IFERROR(
(MEDIAN((IF(DATOS_[[Sexo]:[Sexo]]=$B53,IF(DATOS_[[AGRUP. VALOR. PTO.]:[AGRUP. VALOR. PTO.]]=$B52,IF(DATOS_[[Check Periodo Ref.]:[Check Periodo Ref.]]="Dentro",IF(DATOS_[[Check Equiparado]:[Check Equiparado]]="Sí",IF(DATOS!BJ$5="Sí",(1/DATOS_[[% anualiz]:[% anualiz]]),1)*IF(DATOS!BJ$4="Sí",1/DATOS_[[% normaliz]:[% normaliz]],1)*(DATOS_[C.Extra.02])))))))),
0)</f>
        <v>0</v>
      </c>
      <c r="AR53" s="114">
        <f t="array" ref="AR53">IFERROR(
(MEDIAN((IF(DATOS_[[Sexo]:[Sexo]]=$B53,IF(DATOS_[[AGRUP. VALOR. PTO.]:[AGRUP. VALOR. PTO.]]=$B52,IF(DATOS_[[Check Periodo Ref.]:[Check Periodo Ref.]]="Dentro",IF(DATOS_[[Check Equiparado]:[Check Equiparado]]="Sí",IF(DATOS!BK$5="Sí",(1/DATOS_[[% anualiz]:[% anualiz]]),1)*IF(DATOS!BK$4="Sí",1/DATOS_[[% normaliz]:[% normaliz]],1)*(DATOS_[C.Extra.03])))))))),
0)</f>
        <v>0</v>
      </c>
      <c r="AS53" s="114">
        <f t="array" ref="AS53">IFERROR(
(MEDIAN((IF(DATOS_[[Sexo]:[Sexo]]=$B53,IF(DATOS_[[AGRUP. VALOR. PTO.]:[AGRUP. VALOR. PTO.]]=$B52,IF(DATOS_[[Check Periodo Ref.]:[Check Periodo Ref.]]="Dentro",IF(DATOS_[[Check Equiparado]:[Check Equiparado]]="Sí",IF(DATOS!BL$5="Sí",(1/DATOS_[[% anualiz]:[% anualiz]]),1)*IF(DATOS!BL$4="Sí",1/DATOS_[[% normaliz]:[% normaliz]],1)*(DATOS_[C.Extra.04])))))))),
0)</f>
        <v>0</v>
      </c>
      <c r="AT53" s="114">
        <f t="array" ref="AT53">IFERROR(
(MEDIAN((IF(DATOS_[[Sexo]:[Sexo]]=$B53,IF(DATOS_[[AGRUP. VALOR. PTO.]:[AGRUP. VALOR. PTO.]]=$B52,IF(DATOS_[[Check Periodo Ref.]:[Check Periodo Ref.]]="Dentro",IF(DATOS_[[Check Equiparado]:[Check Equiparado]]="Sí",IF(DATOS!BM$5="Sí",(1/DATOS_[[% anualiz]:[% anualiz]]),1)*IF(DATOS!BM$4="Sí",1/DATOS_[[% normaliz]:[% normaliz]],1)*(DATOS_[C.Extra.05])))))))),
0)</f>
        <v>0</v>
      </c>
      <c r="AU53" s="115">
        <f t="array" ref="AU53">IFERROR(
MEDIAN(IF(DATOS_[Sexo]=$B53,IF(DATOS_[[AGRUP. VALOR. PTO.]:[AGRUP. VALOR. PTO.]]=$B51,IF(DATOS_[Check Equiparado]="Sí",IF(DATOS_[Check Periodo Ref.]="Dentro",DATOS_[Tot Extrasalarial Eq],FALSE))))),
0)</f>
        <v>0</v>
      </c>
      <c r="AV53" s="116">
        <f t="array" ref="AV53">IFERROR(
MEDIAN(IF(DATOS_[Sexo]=$B53,IF(DATOS_[[AGRUP. VALOR. PTO.]:[AGRUP. VALOR. PTO.]]=$B51,IF(DATOS_[Check Equiparado]="Sí",IF(DATOS_[Check Periodo Ref.]="Dentro",DATOS_[TOTAL Retrib Eq],FALSE))))),
0)</f>
        <v>0</v>
      </c>
    </row>
    <row r="54" spans="1:48" ht="17.25" thickBot="1" x14ac:dyDescent="0.35">
      <c r="A54" s="42" t="str">
        <f t="shared" ref="A54" si="55">+A55</f>
        <v>[ocultar]</v>
      </c>
      <c r="B54" s="90" t="s">
        <v>273</v>
      </c>
      <c r="C54" s="109"/>
      <c r="D54" s="41"/>
      <c r="E54" s="41"/>
      <c r="F54" s="41"/>
      <c r="G54" s="41"/>
      <c r="H54" s="41"/>
      <c r="I54" s="119" t="str">
        <f t="shared" ref="I54:AV54" si="56">IFERROR((I55-I56)/I55,"")</f>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3" t="str">
        <f t="shared" si="56"/>
        <v/>
      </c>
      <c r="W54" s="123" t="str">
        <f t="shared" si="56"/>
        <v/>
      </c>
      <c r="X54" s="123" t="str">
        <f t="shared" si="56"/>
        <v/>
      </c>
      <c r="Y54" s="123"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2" t="str">
        <f t="shared" si="56"/>
        <v/>
      </c>
      <c r="AK54" s="122" t="str">
        <f t="shared" si="56"/>
        <v/>
      </c>
      <c r="AL54" s="122" t="str">
        <f t="shared" si="56"/>
        <v/>
      </c>
      <c r="AM54" s="122" t="str">
        <f t="shared" si="56"/>
        <v/>
      </c>
      <c r="AN54" s="124" t="str">
        <f t="shared" si="56"/>
        <v/>
      </c>
      <c r="AO54" s="128" t="str">
        <f t="shared" si="56"/>
        <v/>
      </c>
      <c r="AP54" s="125" t="str">
        <f t="shared" si="56"/>
        <v/>
      </c>
      <c r="AQ54" s="125" t="str">
        <f t="shared" si="56"/>
        <v/>
      </c>
      <c r="AR54" s="125" t="str">
        <f t="shared" si="56"/>
        <v/>
      </c>
      <c r="AS54" s="125" t="str">
        <f t="shared" si="56"/>
        <v/>
      </c>
      <c r="AT54" s="125" t="str">
        <f t="shared" si="56"/>
        <v/>
      </c>
      <c r="AU54" s="126" t="str">
        <f t="shared" si="56"/>
        <v/>
      </c>
      <c r="AV54" s="127" t="str">
        <f t="shared" si="56"/>
        <v/>
      </c>
    </row>
    <row r="55" spans="1:48" x14ac:dyDescent="0.3">
      <c r="A55" s="42" t="str">
        <f t="shared" ref="A55" si="57">+IF(C55+C56=0,"[ocultar]","")</f>
        <v>[ocultar]</v>
      </c>
      <c r="B55" s="86" t="s">
        <v>162</v>
      </c>
      <c r="C55" s="33">
        <f t="array" ref="C55">SUM(IF($B55=DATOS_[Sexo],
IF($B54=DATOS_[AGRUP. VALOR. PTO.],
IF("Dentro"=DATOS_[Check Periodo Ref.],
1/(COUNTIFS(DATOS_[Sexo],$B55,DATOS_[AGRUP. VALOR. PTO.],$B54,DATOS_[Check Periodo Ref.],"Dentro",DATOS_[id],DATOS_[id]))))))</f>
        <v>0</v>
      </c>
      <c r="D55" s="35">
        <f>COUNTIFS(DATOS_[AGRUP. VALOR. PTO.],$B54,DATOS_[Sexo],$B55,DATOS_[Check Periodo Ref.],"Dentro")</f>
        <v>0</v>
      </c>
      <c r="E55" s="35">
        <f>COUNTIFS(DATOS_[AGRUP. VALOR. PTO.],$B54,DATOS_[Sexo],$B55,DATOS_[Check Periodo Ref.],"Dentro",DATOS_[Check Nº SC Norm],"Sí")</f>
        <v>0</v>
      </c>
      <c r="F55" s="35">
        <f>COUNTIFS(DATOS_[AGRUP. VALOR. PTO.],$B54,DATOS_[Sexo],$B55,DATOS_[Check Periodo Ref.],"Dentro",DATOS_[Check Nº SC Anualiz],"Sí")</f>
        <v>0</v>
      </c>
      <c r="G55" s="35">
        <f>COUNTIFS(DATOS_[AGRUP. VALOR. PTO.],$B54,DATOS_[Sexo],$B55,DATOS_[Check Periodo Ref.],"Dentro",DATOS_[Check Nº SC Norm y Anualiz],"Sí")</f>
        <v>0</v>
      </c>
      <c r="H55" s="35">
        <f>COUNTIFS(DATOS_[AGRUP. VALOR. PTO.],$B54,DATOS_[Sexo],$B55,DATOS_[Check Periodo Ref.],"Dentro",DATOS_[Check Equiparación],"Sí")</f>
        <v>0</v>
      </c>
      <c r="I55" s="110">
        <f t="array" ref="I55">IFERROR(
MEDIAN(IF(DATOS_[Sexo]=$B55,IF(DATOS_[[AGRUP. VALOR. PTO.]:[AGRUP. VALOR. PTO.]]=$B54,IF(DATOS_[Check Equiparado]="Sí",IF(DATOS_[Check Periodo Ref.]="Dentro",DATOS_[SALARIO BASE Eq],FALSE))))),
0)</f>
        <v>0</v>
      </c>
      <c r="J55" s="111">
        <f t="array" ref="J55">IFERROR(
(MEDIAN((IF(DATOS_[[Sexo]:[Sexo]]=$B55,IF(DATOS_[[AGRUP. VALOR. PTO.]:[AGRUP. VALOR. PTO.]]=$B54,IF(DATOS_[[Check Periodo Ref.]:[Check Periodo Ref.]]="Dentro",IF(DATOS_[[Check Equiparado]:[Check Equiparado]]="Sí",IF(DATOS!AE$5="Sí",(1/DATOS_[[% anualiz]:[% anualiz]]),1)*IF(DATOS!AE$4="Sí",1/DATOS_[[% normaliz]:[% normaliz]],1)*(DATOS_[Conc.Sal.01])))))))),
0)</f>
        <v>0</v>
      </c>
      <c r="K55" s="111">
        <f t="array" ref="K55">IFERROR(
(MEDIAN((IF(DATOS_[[Sexo]:[Sexo]]=$B55,IF(DATOS_[[AGRUP. VALOR. PTO.]:[AGRUP. VALOR. PTO.]]=$B54,IF(DATOS_[[Check Periodo Ref.]:[Check Periodo Ref.]]="Dentro",IF(DATOS_[[Check Equiparado]:[Check Equiparado]]="Sí",IF(DATOS!AF$5="Sí",(1/DATOS_[[% anualiz]:[% anualiz]]),1)*IF(DATOS!AF$4="Sí",1/DATOS_[[% normaliz]:[% normaliz]],1)*(DATOS_[Conc.Sal.02])))))))),
0)</f>
        <v>0</v>
      </c>
      <c r="L55" s="111">
        <f t="array" ref="L55">IFERROR(
(MEDIAN((IF(DATOS_[[Sexo]:[Sexo]]=$B55,IF(DATOS_[[AGRUP. VALOR. PTO.]:[AGRUP. VALOR. PTO.]]=$B54,IF(DATOS_[[Check Periodo Ref.]:[Check Periodo Ref.]]="Dentro",IF(DATOS_[[Check Equiparado]:[Check Equiparado]]="Sí",IF(DATOS!AG$5="Sí",(1/DATOS_[[% anualiz]:[% anualiz]]),1)*IF(DATOS!AG$4="Sí",1/DATOS_[[% normaliz]:[% normaliz]],1)*(DATOS_[Conc.Sal.03])))))))),
0)</f>
        <v>0</v>
      </c>
      <c r="M55" s="111">
        <f t="array" ref="M55">IFERROR(
(MEDIAN((IF(DATOS_[[Sexo]:[Sexo]]=$B55,IF(DATOS_[[AGRUP. VALOR. PTO.]:[AGRUP. VALOR. PTO.]]=$B54,IF(DATOS_[[Check Periodo Ref.]:[Check Periodo Ref.]]="Dentro",IF(DATOS_[[Check Equiparado]:[Check Equiparado]]="Sí",IF(DATOS!AH$5="Sí",(1/DATOS_[[% anualiz]:[% anualiz]]),1)*IF(DATOS!AH$4="Sí",1/DATOS_[[% normaliz]:[% normaliz]],1)*(DATOS_[Conc.Sal.04])))))))),
0)</f>
        <v>0</v>
      </c>
      <c r="N55" s="111">
        <f t="array" ref="N55">IFERROR(
(MEDIAN((IF(DATOS_[[Sexo]:[Sexo]]=$B55,IF(DATOS_[[AGRUP. VALOR. PTO.]:[AGRUP. VALOR. PTO.]]=$B54,IF(DATOS_[[Check Periodo Ref.]:[Check Periodo Ref.]]="Dentro",IF(DATOS_[[Check Equiparado]:[Check Equiparado]]="Sí",IF(DATOS!AI$5="Sí",(1/DATOS_[[% anualiz]:[% anualiz]]),1)*IF(DATOS!AI$4="Sí",1/DATOS_[[% normaliz]:[% normaliz]],1)*(DATOS_[Conc.Sal.05])))))))),
0)</f>
        <v>0</v>
      </c>
      <c r="O55" s="111">
        <f t="array" ref="O55">IFERROR(
(MEDIAN((IF(DATOS_[[Sexo]:[Sexo]]=$B55,IF(DATOS_[[AGRUP. VALOR. PTO.]:[AGRUP. VALOR. PTO.]]=$B54,IF(DATOS_[[Check Periodo Ref.]:[Check Periodo Ref.]]="Dentro",IF(DATOS_[[Check Equiparado]:[Check Equiparado]]="Sí",IF(DATOS!AJ$5="Sí",(1/DATOS_[[% anualiz]:[% anualiz]]),1)*IF(DATOS!AJ$4="Sí",1/DATOS_[[% normaliz]:[% normaliz]],1)*(DATOS_[Conc.Sal.06])))))))),
0)</f>
        <v>0</v>
      </c>
      <c r="P55" s="111">
        <f t="array" ref="P55">IFERROR(
(MEDIAN((IF(DATOS_[[Sexo]:[Sexo]]=$B55,IF(DATOS_[[AGRUP. VALOR. PTO.]:[AGRUP. VALOR. PTO.]]=$B54,IF(DATOS_[[Check Periodo Ref.]:[Check Periodo Ref.]]="Dentro",IF(DATOS_[[Check Equiparado]:[Check Equiparado]]="Sí",IF(DATOS!AK$5="Sí",(1/DATOS_[[% anualiz]:[% anualiz]]),1)*IF(DATOS!AK$4="Sí",1/DATOS_[[% normaliz]:[% normaliz]],1)*(DATOS_[Conc.Sal.07])))))))),
0)</f>
        <v>0</v>
      </c>
      <c r="Q55" s="111">
        <f t="array" ref="Q55">IFERROR(
(MEDIAN((IF(DATOS_[[Sexo]:[Sexo]]=$B55,IF(DATOS_[[AGRUP. VALOR. PTO.]:[AGRUP. VALOR. PTO.]]=$B54,IF(DATOS_[[Check Periodo Ref.]:[Check Periodo Ref.]]="Dentro",IF(DATOS_[[Check Equiparado]:[Check Equiparado]]="Sí",IF(DATOS!AL$5="Sí",(1/DATOS_[[% anualiz]:[% anualiz]]),1)*IF(DATOS!AL$4="Sí",1/DATOS_[[% normaliz]:[% normaliz]],1)*(DATOS_[Conc.Sal.08])))))))),
0)</f>
        <v>0</v>
      </c>
      <c r="R55" s="111">
        <f t="array" ref="R55">IFERROR(
(MEDIAN((IF(DATOS_[[Sexo]:[Sexo]]=$B55,IF(DATOS_[[AGRUP. VALOR. PTO.]:[AGRUP. VALOR. PTO.]]=$B54,IF(DATOS_[[Check Periodo Ref.]:[Check Periodo Ref.]]="Dentro",IF(DATOS_[[Check Equiparado]:[Check Equiparado]]="Sí",IF(DATOS!AM$5="Sí",(1/DATOS_[[% anualiz]:[% anualiz]]),1)*IF(DATOS!AM$4="Sí",1/DATOS_[[% normaliz]:[% normaliz]],1)*(DATOS_[Conc.Sal.09])))))))),
0)</f>
        <v>0</v>
      </c>
      <c r="S55" s="111">
        <f t="array" ref="S55">IFERROR(
(MEDIAN((IF(DATOS_[[Sexo]:[Sexo]]=$B55,IF(DATOS_[[AGRUP. VALOR. PTO.]:[AGRUP. VALOR. PTO.]]=$B54,IF(DATOS_[[Check Periodo Ref.]:[Check Periodo Ref.]]="Dentro",IF(DATOS_[[Check Equiparado]:[Check Equiparado]]="Sí",IF(DATOS!AN$5="Sí",(1/DATOS_[[% anualiz]:[% anualiz]]),1)*IF(DATOS!AN$4="Sí",1/DATOS_[[% normaliz]:[% normaliz]],1)*(DATOS_[Conc.Sal.10])))))))),
0)</f>
        <v>0</v>
      </c>
      <c r="T55" s="111">
        <f t="array" ref="T55">IFERROR(
(MEDIAN((IF(DATOS_[[Sexo]:[Sexo]]=$B55,IF(DATOS_[[AGRUP. VALOR. PTO.]:[AGRUP. VALOR. PTO.]]=$B54,IF(DATOS_[[Check Periodo Ref.]:[Check Periodo Ref.]]="Dentro",IF(DATOS_[[Check Equiparado]:[Check Equiparado]]="Sí",IF(DATOS!AO$5="Sí",(1/DATOS_[[% anualiz]:[% anualiz]]),1)*IF(DATOS!AO$4="Sí",1/DATOS_[[% normaliz]:[% normaliz]],1)*(DATOS_[Conc.Sal.11])))))))),
0)</f>
        <v>0</v>
      </c>
      <c r="U55" s="111">
        <f t="array" ref="U55">IFERROR(
(MEDIAN((IF(DATOS_[[Sexo]:[Sexo]]=$B55,IF(DATOS_[[AGRUP. VALOR. PTO.]:[AGRUP. VALOR. PTO.]]=$B54,IF(DATOS_[[Check Periodo Ref.]:[Check Periodo Ref.]]="Dentro",IF(DATOS_[[Check Equiparado]:[Check Equiparado]]="Sí",IF(DATOS!AP$5="Sí",(1/DATOS_[[% anualiz]:[% anualiz]]),1)*IF(DATOS!AP$4="Sí",1/DATOS_[[% normaliz]:[% normaliz]],1)*(DATOS_[Conc.Sal.12])))))))),
0)</f>
        <v>0</v>
      </c>
      <c r="V55" s="111">
        <f t="array" ref="V55">IFERROR(
(MEDIAN((IF(DATOS_[[Sexo]:[Sexo]]=$B55,IF(DATOS_[[AGRUP. VALOR. PTO.]:[AGRUP. VALOR. PTO.]]=$B54,IF(DATOS_[[Check Periodo Ref.]:[Check Periodo Ref.]]="Dentro",IF(DATOS_[[Check Equiparado]:[Check Equiparado]]="Sí",IF(DATOS!AQ$5="Sí",(1/DATOS_[[% anualiz]:[% anualiz]]),1)*IF(DATOS!AQ$4="Sí",1/DATOS_[[% normaliz]:[% normaliz]],1)*(DATOS_[Conc.Sal.13])))))))),
0)</f>
        <v>0</v>
      </c>
      <c r="W55" s="111">
        <f t="array" ref="W55">IFERROR(
(MEDIAN((IF(DATOS_[[Sexo]:[Sexo]]=$B55,IF(DATOS_[[AGRUP. VALOR. PTO.]:[AGRUP. VALOR. PTO.]]=$B54,IF(DATOS_[[Check Periodo Ref.]:[Check Periodo Ref.]]="Dentro",IF(DATOS_[[Check Equiparado]:[Check Equiparado]]="Sí",IF(DATOS!AR$5="Sí",(1/DATOS_[[% anualiz]:[% anualiz]]),1)*IF(DATOS!AR$4="Sí",1/DATOS_[[% normaliz]:[% normaliz]],1)*(DATOS_[Conc.Sal.14])))))))),
0)</f>
        <v>0</v>
      </c>
      <c r="X55" s="111">
        <f t="array" ref="X55">IFERROR(
(MEDIAN((IF(DATOS_[[Sexo]:[Sexo]]=$B55,IF(DATOS_[[AGRUP. VALOR. PTO.]:[AGRUP. VALOR. PTO.]]=$B54,IF(DATOS_[[Check Periodo Ref.]:[Check Periodo Ref.]]="Dentro",IF(DATOS_[[Check Equiparado]:[Check Equiparado]]="Sí",IF(DATOS!AS$5="Sí",(1/DATOS_[[% anualiz]:[% anualiz]]),1)*IF(DATOS!AS$4="Sí",1/DATOS_[[% normaliz]:[% normaliz]],1)*(DATOS_[Conc.Sal.15])))))))),
0)</f>
        <v>0</v>
      </c>
      <c r="Y55" s="111">
        <f t="array" ref="Y55">IFERROR(
(MEDIAN((IF(DATOS_[[Sexo]:[Sexo]]=$B55,IF(DATOS_[[AGRUP. VALOR. PTO.]:[AGRUP. VALOR. PTO.]]=$B54,IF(DATOS_[[Check Periodo Ref.]:[Check Periodo Ref.]]="Dentro",IF(DATOS_[[Check Equiparado]:[Check Equiparado]]="Sí",IF(DATOS!AT$5="Sí",(1/DATOS_[[% anualiz]:[% anualiz]]),1)*IF(DATOS!AT$4="Sí",1/DATOS_[[% normaliz]:[% normaliz]],1)*(DATOS_[Conc.Sal.16])))))))),
0)</f>
        <v>0</v>
      </c>
      <c r="Z55" s="111">
        <f t="array" ref="Z55">IFERROR(
(MEDIAN((IF(DATOS_[[Sexo]:[Sexo]]=$B55,IF(DATOS_[[AGRUP. VALOR. PTO.]:[AGRUP. VALOR. PTO.]]=$B54,IF(DATOS_[[Check Periodo Ref.]:[Check Periodo Ref.]]="Dentro",IF(DATOS_[[Check Equiparado]:[Check Equiparado]]="Sí",IF(DATOS!AU$5="Sí",(1/DATOS_[[% anualiz]:[% anualiz]]),1)*IF(DATOS!AU$4="Sí",1/DATOS_[[% normaliz]:[% normaliz]],1)*(DATOS_[Conc.Sal.17])))))))),
0)</f>
        <v>0</v>
      </c>
      <c r="AA55" s="111">
        <f t="array" ref="AA55">IFERROR(
(MEDIAN((IF(DATOS_[[Sexo]:[Sexo]]=$B55,IF(DATOS_[[AGRUP. VALOR. PTO.]:[AGRUP. VALOR. PTO.]]=$B54,IF(DATOS_[[Check Periodo Ref.]:[Check Periodo Ref.]]="Dentro",IF(DATOS_[[Check Equiparado]:[Check Equiparado]]="Sí",IF(DATOS!AV$5="Sí",(1/DATOS_[[% anualiz]:[% anualiz]]),1)*IF(DATOS!AV$4="Sí",1/DATOS_[[% normaliz]:[% normaliz]],1)*(DATOS_[Conc.Sal.18])))))))),
0)</f>
        <v>0</v>
      </c>
      <c r="AB55" s="111">
        <f t="array" ref="AB55">IFERROR(
(MEDIAN((IF(DATOS_[[Sexo]:[Sexo]]=$B55,IF(DATOS_[[AGRUP. VALOR. PTO.]:[AGRUP. VALOR. PTO.]]=$B54,IF(DATOS_[[Check Periodo Ref.]:[Check Periodo Ref.]]="Dentro",IF(DATOS_[[Check Equiparado]:[Check Equiparado]]="Sí",IF(DATOS!AW$5="Sí",(1/DATOS_[[% anualiz]:[% anualiz]]),1)*IF(DATOS!AW$4="Sí",1/DATOS_[[% normaliz]:[% normaliz]],1)*(DATOS_[Conc.Sal.19])))))))),
0)</f>
        <v>0</v>
      </c>
      <c r="AC55" s="111">
        <f t="array" ref="AC55">IFERROR(
(MEDIAN((IF(DATOS_[[Sexo]:[Sexo]]=$B55,IF(DATOS_[[AGRUP. VALOR. PTO.]:[AGRUP. VALOR. PTO.]]=$B54,IF(DATOS_[[Check Periodo Ref.]:[Check Periodo Ref.]]="Dentro",IF(DATOS_[[Check Equiparado]:[Check Equiparado]]="Sí",IF(DATOS!AX$5="Sí",(1/DATOS_[[% anualiz]:[% anualiz]]),1)*IF(DATOS!AX$4="Sí",1/DATOS_[[% normaliz]:[% normaliz]],1)*(DATOS_[Conc.Sal.20])))))))),
0)</f>
        <v>0</v>
      </c>
      <c r="AD55" s="111">
        <f t="array" ref="AD55">IFERROR(
(MEDIAN((IF(DATOS_[[Sexo]:[Sexo]]=$B55,IF(DATOS_[[AGRUP. VALOR. PTO.]:[AGRUP. VALOR. PTO.]]=$B54,IF(DATOS_[[Check Periodo Ref.]:[Check Periodo Ref.]]="Dentro",IF(DATOS_[[Check Equiparado]:[Check Equiparado]]="Sí",IF(DATOS!AY$5="Sí",(1/DATOS_[[% anualiz]:[% anualiz]]),1)*IF(DATOS!AY$4="Sí",1/DATOS_[[% normaliz]:[% normaliz]],1)*(DATOS_[Conc.Sal.21])))))))),
0)</f>
        <v>0</v>
      </c>
      <c r="AE55" s="111">
        <f t="array" ref="AE55">IFERROR(
(MEDIAN((IF(DATOS_[[Sexo]:[Sexo]]=$B55,IF(DATOS_[[AGRUP. VALOR. PTO.]:[AGRUP. VALOR. PTO.]]=$B54,IF(DATOS_[[Check Periodo Ref.]:[Check Periodo Ref.]]="Dentro",IF(DATOS_[[Check Equiparado]:[Check Equiparado]]="Sí",IF(DATOS!AZ$5="Sí",(1/DATOS_[[% anualiz]:[% anualiz]]),1)*IF(DATOS!AZ$4="Sí",1/DATOS_[[% normaliz]:[% normaliz]],1)*(DATOS_[Conc.Sal.22])))))))),
0)</f>
        <v>0</v>
      </c>
      <c r="AF55" s="111">
        <f t="array" ref="AF55">IFERROR(
(MEDIAN((IF(DATOS_[[Sexo]:[Sexo]]=$B55,IF(DATOS_[[AGRUP. VALOR. PTO.]:[AGRUP. VALOR. PTO.]]=$B54,IF(DATOS_[[Check Periodo Ref.]:[Check Periodo Ref.]]="Dentro",IF(DATOS_[[Check Equiparado]:[Check Equiparado]]="Sí",IF(DATOS!BA$5="Sí",(1/DATOS_[[% anualiz]:[% anualiz]]),1)*IF(DATOS!BA$4="Sí",1/DATOS_[[% normaliz]:[% normaliz]],1)*(DATOS_[Conc.Sal.23])))))))),
0)</f>
        <v>0</v>
      </c>
      <c r="AG55" s="111">
        <f t="array" ref="AG55">IFERROR(
(MEDIAN((IF(DATOS_[[Sexo]:[Sexo]]=$B55,IF(DATOS_[[AGRUP. VALOR. PTO.]:[AGRUP. VALOR. PTO.]]=$B54,IF(DATOS_[[Check Periodo Ref.]:[Check Periodo Ref.]]="Dentro",IF(DATOS_[[Check Equiparado]:[Check Equiparado]]="Sí",IF(DATOS!BB$5="Sí",(1/DATOS_[[% anualiz]:[% anualiz]]),1)*IF(DATOS!BB$4="Sí",1/DATOS_[[% normaliz]:[% normaliz]],1)*(DATOS_[Conc.Sal.24])))))))),
0)</f>
        <v>0</v>
      </c>
      <c r="AH55" s="111">
        <f t="array" ref="AH55">IFERROR(
(MEDIAN((IF(DATOS_[[Sexo]:[Sexo]]=$B55,IF(DATOS_[[AGRUP. VALOR. PTO.]:[AGRUP. VALOR. PTO.]]=$B54,IF(DATOS_[[Check Periodo Ref.]:[Check Periodo Ref.]]="Dentro",IF(DATOS_[[Check Equiparado]:[Check Equiparado]]="Sí",IF(DATOS!BC$5="Sí",(1/DATOS_[[% anualiz]:[% anualiz]]),1)*IF(DATOS!BC$4="Sí",1/DATOS_[[% normaliz]:[% normaliz]],1)*(DATOS_[Conc.Sal.25])))))))),
0)</f>
        <v>0</v>
      </c>
      <c r="AI55" s="111">
        <f t="array" ref="AI55">IFERROR(
(MEDIAN((IF(DATOS_[[Sexo]:[Sexo]]=$B55,IF(DATOS_[[AGRUP. VALOR. PTO.]:[AGRUP. VALOR. PTO.]]=$B54,IF(DATOS_[[Check Periodo Ref.]:[Check Periodo Ref.]]="Dentro",IF(DATOS_[[Check Equiparado]:[Check Equiparado]]="Sí",IF(DATOS!BD$5="Sí",(1/DATOS_[[% anualiz]:[% anualiz]]),1)*IF(DATOS!BD$4="Sí",1/DATOS_[[% normaliz]:[% normaliz]],1)*(DATOS_[Conc.Sal.26])))))))),
0)</f>
        <v>0</v>
      </c>
      <c r="AJ55" s="111">
        <f t="array" ref="AJ55">IFERROR(
(MEDIAN((IF(DATOS_[[Sexo]:[Sexo]]=$B55,IF(DATOS_[[AGRUP. VALOR. PTO.]:[AGRUP. VALOR. PTO.]]=$B54,IF(DATOS_[[Check Periodo Ref.]:[Check Periodo Ref.]]="Dentro",IF(DATOS_[[Check Equiparado]:[Check Equiparado]]="Sí",IF(DATOS!BE$5="Sí",(1/DATOS_[[% anualiz]:[% anualiz]]),1)*IF(DATOS!BE$4="Sí",1/DATOS_[[% normaliz]:[% normaliz]],1)*(DATOS_[Conc.Sal.27])))))))),
0)</f>
        <v>0</v>
      </c>
      <c r="AK55" s="111">
        <f t="array" ref="AK55">IFERROR(
(MEDIAN((IF(DATOS_[[Sexo]:[Sexo]]=$B55,IF(DATOS_[[AGRUP. VALOR. PTO.]:[AGRUP. VALOR. PTO.]]=$B54,IF(DATOS_[[Check Periodo Ref.]:[Check Periodo Ref.]]="Dentro",IF(DATOS_[[Check Equiparado]:[Check Equiparado]]="Sí",IF(DATOS!BF$5="Sí",(1/DATOS_[[% anualiz]:[% anualiz]]),1)*IF(DATOS!BF$4="Sí",1/DATOS_[[% normaliz]:[% normaliz]],1)*(DATOS_[Conc.Sal.28])))))))),
0)</f>
        <v>0</v>
      </c>
      <c r="AL55" s="111">
        <f t="array" ref="AL55">IFERROR(
(MEDIAN((IF(DATOS_[[Sexo]:[Sexo]]=$B55,IF(DATOS_[[AGRUP. VALOR. PTO.]:[AGRUP. VALOR. PTO.]]=$B54,IF(DATOS_[[Check Periodo Ref.]:[Check Periodo Ref.]]="Dentro",IF(DATOS_[[Check Equiparado]:[Check Equiparado]]="Sí",IF(DATOS!BG$5="Sí",(1/DATOS_[[% anualiz]:[% anualiz]]),1)*IF(DATOS!BG$4="Sí",1/DATOS_[[% normaliz]:[% normaliz]],1)*(DATOS_[Conc.Sal.29])))))))),
0)</f>
        <v>0</v>
      </c>
      <c r="AM55" s="111">
        <f t="array" ref="AM55">IFERROR(
(MEDIAN((IF(DATOS_[[Sexo]:[Sexo]]=$B55,IF(DATOS_[[AGRUP. VALOR. PTO.]:[AGRUP. VALOR. PTO.]]=$B54,IF(DATOS_[[Check Periodo Ref.]:[Check Periodo Ref.]]="Dentro",IF(DATOS_[[Check Equiparado]:[Check Equiparado]]="Sí",IF(DATOS!BH$5="Sí",(1/DATOS_[[% anualiz]:[% anualiz]]),1)*IF(DATOS!BH$4="Sí",1/DATOS_[[% normaliz]:[% normaliz]],1)*(DATOS_[Conc.Sal.30])))))))),
0)</f>
        <v>0</v>
      </c>
      <c r="AN55" s="112">
        <f t="array" ref="AN55">IFERROR(
MEDIAN(IF(DATOS_[Sexo]=$B55,IF(DATOS_[[AGRUP. VALOR. PTO.]:[AGRUP. VALOR. PTO.]]=$B54,IF(DATOS_[Check Equiparado]="Sí",IF(DATOS_[Check Periodo Ref.]="Dentro",DATOS_[Tot COMPL.SAL Eq],FALSE))))),
0)</f>
        <v>0</v>
      </c>
      <c r="AO55" s="113">
        <f t="array" ref="AO55">IFERROR(
MEDIAN(IF(DATOS_[Sexo]=$B55,IF(DATOS_[[AGRUP. VALOR. PTO.]:[AGRUP. VALOR. PTO.]]=$B54,IF(DATOS_[Check Equiparado]="Sí",IF(DATOS_[Check Periodo Ref.]="Dentro",DATOS_[TOTAL SALARIO Eq],FALSE))))),
0)</f>
        <v>0</v>
      </c>
      <c r="AP55" s="114">
        <f t="array" ref="AP55">IFERROR(
(MEDIAN((IF(DATOS_[[Sexo]:[Sexo]]=$B55,IF(DATOS_[[AGRUP. VALOR. PTO.]:[AGRUP. VALOR. PTO.]]=$B54,IF(DATOS_[[Check Periodo Ref.]:[Check Periodo Ref.]]="Dentro",IF(DATOS_[[Check Equiparado]:[Check Equiparado]]="Sí",IF(DATOS!BI$5="Sí",(1/DATOS_[[% anualiz]:[% anualiz]]),1)*IF(DATOS!BI$4="Sí",1/DATOS_[[% normaliz]:[% normaliz]],1)*(DATOS_[C.Extra.01])))))))),
0)</f>
        <v>0</v>
      </c>
      <c r="AQ55" s="114">
        <f t="array" ref="AQ55">IFERROR(
(MEDIAN((IF(DATOS_[[Sexo]:[Sexo]]=$B55,IF(DATOS_[[AGRUP. VALOR. PTO.]:[AGRUP. VALOR. PTO.]]=$B54,IF(DATOS_[[Check Periodo Ref.]:[Check Periodo Ref.]]="Dentro",IF(DATOS_[[Check Equiparado]:[Check Equiparado]]="Sí",IF(DATOS!BJ$5="Sí",(1/DATOS_[[% anualiz]:[% anualiz]]),1)*IF(DATOS!BJ$4="Sí",1/DATOS_[[% normaliz]:[% normaliz]],1)*(DATOS_[C.Extra.02])))))))),
0)</f>
        <v>0</v>
      </c>
      <c r="AR55" s="114">
        <f t="array" ref="AR55">IFERROR(
(MEDIAN((IF(DATOS_[[Sexo]:[Sexo]]=$B55,IF(DATOS_[[AGRUP. VALOR. PTO.]:[AGRUP. VALOR. PTO.]]=$B54,IF(DATOS_[[Check Periodo Ref.]:[Check Periodo Ref.]]="Dentro",IF(DATOS_[[Check Equiparado]:[Check Equiparado]]="Sí",IF(DATOS!BK$5="Sí",(1/DATOS_[[% anualiz]:[% anualiz]]),1)*IF(DATOS!BK$4="Sí",1/DATOS_[[% normaliz]:[% normaliz]],1)*(DATOS_[C.Extra.03])))))))),
0)</f>
        <v>0</v>
      </c>
      <c r="AS55" s="114">
        <f t="array" ref="AS55">IFERROR(
(MEDIAN((IF(DATOS_[[Sexo]:[Sexo]]=$B55,IF(DATOS_[[AGRUP. VALOR. PTO.]:[AGRUP. VALOR. PTO.]]=$B54,IF(DATOS_[[Check Periodo Ref.]:[Check Periodo Ref.]]="Dentro",IF(DATOS_[[Check Equiparado]:[Check Equiparado]]="Sí",IF(DATOS!BL$5="Sí",(1/DATOS_[[% anualiz]:[% anualiz]]),1)*IF(DATOS!BL$4="Sí",1/DATOS_[[% normaliz]:[% normaliz]],1)*(DATOS_[C.Extra.04])))))))),
0)</f>
        <v>0</v>
      </c>
      <c r="AT55" s="114">
        <f t="array" ref="AT55">IFERROR(
(MEDIAN((IF(DATOS_[[Sexo]:[Sexo]]=$B55,IF(DATOS_[[AGRUP. VALOR. PTO.]:[AGRUP. VALOR. PTO.]]=$B54,IF(DATOS_[[Check Periodo Ref.]:[Check Periodo Ref.]]="Dentro",IF(DATOS_[[Check Equiparado]:[Check Equiparado]]="Sí",IF(DATOS!BM$5="Sí",(1/DATOS_[[% anualiz]:[% anualiz]]),1)*IF(DATOS!BM$4="Sí",1/DATOS_[[% normaliz]:[% normaliz]],1)*(DATOS_[C.Extra.05])))))))),
0)</f>
        <v>0</v>
      </c>
      <c r="AU55" s="115">
        <f t="array" ref="AU55">IFERROR(
MEDIAN(IF(DATOS_[Sexo]=$B55,IF(DATOS_[[AGRUP. VALOR. PTO.]:[AGRUP. VALOR. PTO.]]=$B54,IF(DATOS_[Check Equiparado]="Sí",IF(DATOS_[Check Periodo Ref.]="Dentro",DATOS_[Tot Extrasalarial Eq],FALSE))))),
0)</f>
        <v>0</v>
      </c>
      <c r="AV55" s="116">
        <f t="array" ref="AV55">IFERROR(
MEDIAN(IF(DATOS_[Sexo]=$B55,IF(DATOS_[[AGRUP. VALOR. PTO.]:[AGRUP. VALOR. PTO.]]=$B54,IF(DATOS_[Check Equiparado]="Sí",IF(DATOS_[Check Periodo Ref.]="Dentro",DATOS_[TOTAL Retrib Eq],FALSE))))),
0)</f>
        <v>0</v>
      </c>
    </row>
    <row r="56" spans="1:48" x14ac:dyDescent="0.3">
      <c r="A56" s="42" t="str">
        <f t="shared" ref="A56" si="58">+A55</f>
        <v>[ocultar]</v>
      </c>
      <c r="B56" s="86" t="s">
        <v>163</v>
      </c>
      <c r="C56" s="33">
        <f t="array" ref="C56">SUM(IF($B56=DATOS_[Sexo],
IF($B54=DATOS_[AGRUP. VALOR. PTO.],
IF("Dentro"=DATOS_[Check Periodo Ref.],
1/(COUNTIFS(DATOS_[Sexo],$B56,DATOS_[AGRUP. VALOR. PTO.],$B54,DATOS_[Check Periodo Ref.],"Dentro",DATOS_[id],DATOS_[id]))))))</f>
        <v>0</v>
      </c>
      <c r="D56" s="35">
        <f>COUNTIFS(DATOS_[AGRUP. VALOR. PTO.],$B54,DATOS_[Sexo],$B56,DATOS_[Check Periodo Ref.],"Dentro")</f>
        <v>0</v>
      </c>
      <c r="E56" s="35">
        <f>COUNTIFS(DATOS_[AGRUP. VALOR. PTO.],$B54,DATOS_[Sexo],$B56,DATOS_[Check Periodo Ref.],"Dentro",DATOS_[Check Nº SC Norm],"Sí")</f>
        <v>0</v>
      </c>
      <c r="F56" s="35">
        <f>COUNTIFS(DATOS_[AGRUP. VALOR. PTO.],$B54,DATOS_[Sexo],$B56,DATOS_[Check Periodo Ref.],"Dentro",DATOS_[Check Nº SC Anualiz],"Sí")</f>
        <v>0</v>
      </c>
      <c r="G56" s="35">
        <f>COUNTIFS(DATOS_[AGRUP. VALOR. PTO.],$B54,DATOS_[Sexo],$B56,DATOS_[Check Periodo Ref.],"Dentro",DATOS_[Check Nº SC Norm y Anualiz],"Sí")</f>
        <v>0</v>
      </c>
      <c r="H56" s="35">
        <f>COUNTIFS(DATOS_[AGRUP. VALOR. PTO.],$B54,DATOS_[Sexo],$B56,DATOS_[Check Periodo Ref.],"Dentro",DATOS_[Check Equiparación],"Sí")</f>
        <v>0</v>
      </c>
      <c r="I56" s="110" cm="1">
        <f t="array" ref="I56">IFERROR(
MEDIAN(IF(DATOS_[Sexo]=$B56,IF(DATOS_[[AGRUP. VALOR. PTO.]:[AGRUP. VALOR. PTO.]]=$B54,IF(DATOS_[Check Equiparado]="Sí",IF(DATOS_[Check Periodo Ref.]="Dentro",DATOS_[SALARIO BASE Eq],FALSE))))),
0)</f>
        <v>0</v>
      </c>
      <c r="J56" s="111">
        <f t="array" ref="J56">IFERROR(
(MEDIAN((IF(DATOS_[[Sexo]:[Sexo]]=$B56,IF(DATOS_[[AGRUP. VALOR. PTO.]:[AGRUP. VALOR. PTO.]]=$B54,IF(DATOS_[[Check Periodo Ref.]:[Check Periodo Ref.]]="Dentro",IF(DATOS_[[Check Equiparado]:[Check Equiparado]]="Sí",IF(DATOS!AE$5="Sí",(1/DATOS_[[% anualiz]:[% anualiz]]),1)*IF(DATOS!AE$4="Sí",1/DATOS_[[% normaliz]:[% normaliz]],1)*(DATOS_[Conc.Sal.01])))))))),
0)</f>
        <v>0</v>
      </c>
      <c r="K56" s="111">
        <f t="array" ref="K56">IFERROR(
(MEDIAN((IF(DATOS_[[Sexo]:[Sexo]]=$B56,IF(DATOS_[[AGRUP. VALOR. PTO.]:[AGRUP. VALOR. PTO.]]=$B54,IF(DATOS_[[Check Periodo Ref.]:[Check Periodo Ref.]]="Dentro",IF(DATOS_[[Check Equiparado]:[Check Equiparado]]="Sí",IF(DATOS!AF$5="Sí",(1/DATOS_[[% anualiz]:[% anualiz]]),1)*IF(DATOS!AF$4="Sí",1/DATOS_[[% normaliz]:[% normaliz]],1)*(DATOS_[Conc.Sal.02])))))))),
0)</f>
        <v>0</v>
      </c>
      <c r="L56" s="111">
        <f t="array" ref="L56">IFERROR(
(MEDIAN((IF(DATOS_[[Sexo]:[Sexo]]=$B56,IF(DATOS_[[AGRUP. VALOR. PTO.]:[AGRUP. VALOR. PTO.]]=$B54,IF(DATOS_[[Check Periodo Ref.]:[Check Periodo Ref.]]="Dentro",IF(DATOS_[[Check Equiparado]:[Check Equiparado]]="Sí",IF(DATOS!AG$5="Sí",(1/DATOS_[[% anualiz]:[% anualiz]]),1)*IF(DATOS!AG$4="Sí",1/DATOS_[[% normaliz]:[% normaliz]],1)*(DATOS_[Conc.Sal.03])))))))),
0)</f>
        <v>0</v>
      </c>
      <c r="M56" s="111">
        <f t="array" ref="M56">IFERROR(
(MEDIAN((IF(DATOS_[[Sexo]:[Sexo]]=$B56,IF(DATOS_[[AGRUP. VALOR. PTO.]:[AGRUP. VALOR. PTO.]]=$B54,IF(DATOS_[[Check Periodo Ref.]:[Check Periodo Ref.]]="Dentro",IF(DATOS_[[Check Equiparado]:[Check Equiparado]]="Sí",IF(DATOS!AH$5="Sí",(1/DATOS_[[% anualiz]:[% anualiz]]),1)*IF(DATOS!AH$4="Sí",1/DATOS_[[% normaliz]:[% normaliz]],1)*(DATOS_[Conc.Sal.04])))))))),
0)</f>
        <v>0</v>
      </c>
      <c r="N56" s="111">
        <f t="array" ref="N56">IFERROR(
(MEDIAN((IF(DATOS_[[Sexo]:[Sexo]]=$B56,IF(DATOS_[[AGRUP. VALOR. PTO.]:[AGRUP. VALOR. PTO.]]=$B54,IF(DATOS_[[Check Periodo Ref.]:[Check Periodo Ref.]]="Dentro",IF(DATOS_[[Check Equiparado]:[Check Equiparado]]="Sí",IF(DATOS!AI$5="Sí",(1/DATOS_[[% anualiz]:[% anualiz]]),1)*IF(DATOS!AI$4="Sí",1/DATOS_[[% normaliz]:[% normaliz]],1)*(DATOS_[Conc.Sal.05])))))))),
0)</f>
        <v>0</v>
      </c>
      <c r="O56" s="111">
        <f t="array" ref="O56">IFERROR(
(MEDIAN((IF(DATOS_[[Sexo]:[Sexo]]=$B56,IF(DATOS_[[AGRUP. VALOR. PTO.]:[AGRUP. VALOR. PTO.]]=$B54,IF(DATOS_[[Check Periodo Ref.]:[Check Periodo Ref.]]="Dentro",IF(DATOS_[[Check Equiparado]:[Check Equiparado]]="Sí",IF(DATOS!AJ$5="Sí",(1/DATOS_[[% anualiz]:[% anualiz]]),1)*IF(DATOS!AJ$4="Sí",1/DATOS_[[% normaliz]:[% normaliz]],1)*(DATOS_[Conc.Sal.06])))))))),
0)</f>
        <v>0</v>
      </c>
      <c r="P56" s="111">
        <f t="array" ref="P56">IFERROR(
(MEDIAN((IF(DATOS_[[Sexo]:[Sexo]]=$B56,IF(DATOS_[[AGRUP. VALOR. PTO.]:[AGRUP. VALOR. PTO.]]=$B54,IF(DATOS_[[Check Periodo Ref.]:[Check Periodo Ref.]]="Dentro",IF(DATOS_[[Check Equiparado]:[Check Equiparado]]="Sí",IF(DATOS!AK$5="Sí",(1/DATOS_[[% anualiz]:[% anualiz]]),1)*IF(DATOS!AK$4="Sí",1/DATOS_[[% normaliz]:[% normaliz]],1)*(DATOS_[Conc.Sal.07])))))))),
0)</f>
        <v>0</v>
      </c>
      <c r="Q56" s="111">
        <f t="array" ref="Q56">IFERROR(
(MEDIAN((IF(DATOS_[[Sexo]:[Sexo]]=$B56,IF(DATOS_[[AGRUP. VALOR. PTO.]:[AGRUP. VALOR. PTO.]]=$B54,IF(DATOS_[[Check Periodo Ref.]:[Check Periodo Ref.]]="Dentro",IF(DATOS_[[Check Equiparado]:[Check Equiparado]]="Sí",IF(DATOS!AL$5="Sí",(1/DATOS_[[% anualiz]:[% anualiz]]),1)*IF(DATOS!AL$4="Sí",1/DATOS_[[% normaliz]:[% normaliz]],1)*(DATOS_[Conc.Sal.08])))))))),
0)</f>
        <v>0</v>
      </c>
      <c r="R56" s="111">
        <f t="array" ref="R56">IFERROR(
(MEDIAN((IF(DATOS_[[Sexo]:[Sexo]]=$B56,IF(DATOS_[[AGRUP. VALOR. PTO.]:[AGRUP. VALOR. PTO.]]=$B54,IF(DATOS_[[Check Periodo Ref.]:[Check Periodo Ref.]]="Dentro",IF(DATOS_[[Check Equiparado]:[Check Equiparado]]="Sí",IF(DATOS!AM$5="Sí",(1/DATOS_[[% anualiz]:[% anualiz]]),1)*IF(DATOS!AM$4="Sí",1/DATOS_[[% normaliz]:[% normaliz]],1)*(DATOS_[Conc.Sal.09])))))))),
0)</f>
        <v>0</v>
      </c>
      <c r="S56" s="111">
        <f t="array" ref="S56">IFERROR(
(MEDIAN((IF(DATOS_[[Sexo]:[Sexo]]=$B56,IF(DATOS_[[AGRUP. VALOR. PTO.]:[AGRUP. VALOR. PTO.]]=$B54,IF(DATOS_[[Check Periodo Ref.]:[Check Periodo Ref.]]="Dentro",IF(DATOS_[[Check Equiparado]:[Check Equiparado]]="Sí",IF(DATOS!AN$5="Sí",(1/DATOS_[[% anualiz]:[% anualiz]]),1)*IF(DATOS!AN$4="Sí",1/DATOS_[[% normaliz]:[% normaliz]],1)*(DATOS_[Conc.Sal.10])))))))),
0)</f>
        <v>0</v>
      </c>
      <c r="T56" s="111">
        <f t="array" ref="T56">IFERROR(
(MEDIAN((IF(DATOS_[[Sexo]:[Sexo]]=$B56,IF(DATOS_[[AGRUP. VALOR. PTO.]:[AGRUP. VALOR. PTO.]]=$B54,IF(DATOS_[[Check Periodo Ref.]:[Check Periodo Ref.]]="Dentro",IF(DATOS_[[Check Equiparado]:[Check Equiparado]]="Sí",IF(DATOS!AO$5="Sí",(1/DATOS_[[% anualiz]:[% anualiz]]),1)*IF(DATOS!AO$4="Sí",1/DATOS_[[% normaliz]:[% normaliz]],1)*(DATOS_[Conc.Sal.11])))))))),
0)</f>
        <v>0</v>
      </c>
      <c r="U56" s="111">
        <f t="array" ref="U56">IFERROR(
(MEDIAN((IF(DATOS_[[Sexo]:[Sexo]]=$B56,IF(DATOS_[[AGRUP. VALOR. PTO.]:[AGRUP. VALOR. PTO.]]=$B54,IF(DATOS_[[Check Periodo Ref.]:[Check Periodo Ref.]]="Dentro",IF(DATOS_[[Check Equiparado]:[Check Equiparado]]="Sí",IF(DATOS!AP$5="Sí",(1/DATOS_[[% anualiz]:[% anualiz]]),1)*IF(DATOS!AP$4="Sí",1/DATOS_[[% normaliz]:[% normaliz]],1)*(DATOS_[Conc.Sal.12])))))))),
0)</f>
        <v>0</v>
      </c>
      <c r="V56" s="111">
        <f t="array" ref="V56">IFERROR(
(MEDIAN((IF(DATOS_[[Sexo]:[Sexo]]=$B56,IF(DATOS_[[AGRUP. VALOR. PTO.]:[AGRUP. VALOR. PTO.]]=$B54,IF(DATOS_[[Check Periodo Ref.]:[Check Periodo Ref.]]="Dentro",IF(DATOS_[[Check Equiparado]:[Check Equiparado]]="Sí",IF(DATOS!AQ$5="Sí",(1/DATOS_[[% anualiz]:[% anualiz]]),1)*IF(DATOS!AQ$4="Sí",1/DATOS_[[% normaliz]:[% normaliz]],1)*(DATOS_[Conc.Sal.13])))))))),
0)</f>
        <v>0</v>
      </c>
      <c r="W56" s="111">
        <f t="array" ref="W56">IFERROR(
(MEDIAN((IF(DATOS_[[Sexo]:[Sexo]]=$B56,IF(DATOS_[[AGRUP. VALOR. PTO.]:[AGRUP. VALOR. PTO.]]=$B54,IF(DATOS_[[Check Periodo Ref.]:[Check Periodo Ref.]]="Dentro",IF(DATOS_[[Check Equiparado]:[Check Equiparado]]="Sí",IF(DATOS!AR$5="Sí",(1/DATOS_[[% anualiz]:[% anualiz]]),1)*IF(DATOS!AR$4="Sí",1/DATOS_[[% normaliz]:[% normaliz]],1)*(DATOS_[Conc.Sal.14])))))))),
0)</f>
        <v>0</v>
      </c>
      <c r="X56" s="111">
        <f t="array" ref="X56">IFERROR(
(MEDIAN((IF(DATOS_[[Sexo]:[Sexo]]=$B56,IF(DATOS_[[AGRUP. VALOR. PTO.]:[AGRUP. VALOR. PTO.]]=$B54,IF(DATOS_[[Check Periodo Ref.]:[Check Periodo Ref.]]="Dentro",IF(DATOS_[[Check Equiparado]:[Check Equiparado]]="Sí",IF(DATOS!AS$5="Sí",(1/DATOS_[[% anualiz]:[% anualiz]]),1)*IF(DATOS!AS$4="Sí",1/DATOS_[[% normaliz]:[% normaliz]],1)*(DATOS_[Conc.Sal.15])))))))),
0)</f>
        <v>0</v>
      </c>
      <c r="Y56" s="111">
        <f t="array" ref="Y56">IFERROR(
(MEDIAN((IF(DATOS_[[Sexo]:[Sexo]]=$B56,IF(DATOS_[[AGRUP. VALOR. PTO.]:[AGRUP. VALOR. PTO.]]=$B54,IF(DATOS_[[Check Periodo Ref.]:[Check Periodo Ref.]]="Dentro",IF(DATOS_[[Check Equiparado]:[Check Equiparado]]="Sí",IF(DATOS!AT$5="Sí",(1/DATOS_[[% anualiz]:[% anualiz]]),1)*IF(DATOS!AT$4="Sí",1/DATOS_[[% normaliz]:[% normaliz]],1)*(DATOS_[Conc.Sal.16])))))))),
0)</f>
        <v>0</v>
      </c>
      <c r="Z56" s="111">
        <f t="array" ref="Z56">IFERROR(
(MEDIAN((IF(DATOS_[[Sexo]:[Sexo]]=$B56,IF(DATOS_[[AGRUP. VALOR. PTO.]:[AGRUP. VALOR. PTO.]]=$B54,IF(DATOS_[[Check Periodo Ref.]:[Check Periodo Ref.]]="Dentro",IF(DATOS_[[Check Equiparado]:[Check Equiparado]]="Sí",IF(DATOS!AU$5="Sí",(1/DATOS_[[% anualiz]:[% anualiz]]),1)*IF(DATOS!AU$4="Sí",1/DATOS_[[% normaliz]:[% normaliz]],1)*(DATOS_[Conc.Sal.17])))))))),
0)</f>
        <v>0</v>
      </c>
      <c r="AA56" s="111">
        <f t="array" ref="AA56">IFERROR(
(MEDIAN((IF(DATOS_[[Sexo]:[Sexo]]=$B56,IF(DATOS_[[AGRUP. VALOR. PTO.]:[AGRUP. VALOR. PTO.]]=$B54,IF(DATOS_[[Check Periodo Ref.]:[Check Periodo Ref.]]="Dentro",IF(DATOS_[[Check Equiparado]:[Check Equiparado]]="Sí",IF(DATOS!AV$5="Sí",(1/DATOS_[[% anualiz]:[% anualiz]]),1)*IF(DATOS!AV$4="Sí",1/DATOS_[[% normaliz]:[% normaliz]],1)*(DATOS_[Conc.Sal.18])))))))),
0)</f>
        <v>0</v>
      </c>
      <c r="AB56" s="111">
        <f t="array" ref="AB56">IFERROR(
(MEDIAN((IF(DATOS_[[Sexo]:[Sexo]]=$B56,IF(DATOS_[[AGRUP. VALOR. PTO.]:[AGRUP. VALOR. PTO.]]=$B54,IF(DATOS_[[Check Periodo Ref.]:[Check Periodo Ref.]]="Dentro",IF(DATOS_[[Check Equiparado]:[Check Equiparado]]="Sí",IF(DATOS!AW$5="Sí",(1/DATOS_[[% anualiz]:[% anualiz]]),1)*IF(DATOS!AW$4="Sí",1/DATOS_[[% normaliz]:[% normaliz]],1)*(DATOS_[Conc.Sal.19])))))))),
0)</f>
        <v>0</v>
      </c>
      <c r="AC56" s="111">
        <f t="array" ref="AC56">IFERROR(
(MEDIAN((IF(DATOS_[[Sexo]:[Sexo]]=$B56,IF(DATOS_[[AGRUP. VALOR. PTO.]:[AGRUP. VALOR. PTO.]]=$B54,IF(DATOS_[[Check Periodo Ref.]:[Check Periodo Ref.]]="Dentro",IF(DATOS_[[Check Equiparado]:[Check Equiparado]]="Sí",IF(DATOS!AX$5="Sí",(1/DATOS_[[% anualiz]:[% anualiz]]),1)*IF(DATOS!AX$4="Sí",1/DATOS_[[% normaliz]:[% normaliz]],1)*(DATOS_[Conc.Sal.20])))))))),
0)</f>
        <v>0</v>
      </c>
      <c r="AD56" s="111">
        <f t="array" ref="AD56">IFERROR(
(MEDIAN((IF(DATOS_[[Sexo]:[Sexo]]=$B56,IF(DATOS_[[AGRUP. VALOR. PTO.]:[AGRUP. VALOR. PTO.]]=$B54,IF(DATOS_[[Check Periodo Ref.]:[Check Periodo Ref.]]="Dentro",IF(DATOS_[[Check Equiparado]:[Check Equiparado]]="Sí",IF(DATOS!AY$5="Sí",(1/DATOS_[[% anualiz]:[% anualiz]]),1)*IF(DATOS!AY$4="Sí",1/DATOS_[[% normaliz]:[% normaliz]],1)*(DATOS_[Conc.Sal.21])))))))),
0)</f>
        <v>0</v>
      </c>
      <c r="AE56" s="111">
        <f t="array" ref="AE56">IFERROR(
(MEDIAN((IF(DATOS_[[Sexo]:[Sexo]]=$B56,IF(DATOS_[[AGRUP. VALOR. PTO.]:[AGRUP. VALOR. PTO.]]=$B54,IF(DATOS_[[Check Periodo Ref.]:[Check Periodo Ref.]]="Dentro",IF(DATOS_[[Check Equiparado]:[Check Equiparado]]="Sí",IF(DATOS!AZ$5="Sí",(1/DATOS_[[% anualiz]:[% anualiz]]),1)*IF(DATOS!AZ$4="Sí",1/DATOS_[[% normaliz]:[% normaliz]],1)*(DATOS_[Conc.Sal.22])))))))),
0)</f>
        <v>0</v>
      </c>
      <c r="AF56" s="111">
        <f t="array" ref="AF56">IFERROR(
(MEDIAN((IF(DATOS_[[Sexo]:[Sexo]]=$B56,IF(DATOS_[[AGRUP. VALOR. PTO.]:[AGRUP. VALOR. PTO.]]=$B54,IF(DATOS_[[Check Periodo Ref.]:[Check Periodo Ref.]]="Dentro",IF(DATOS_[[Check Equiparado]:[Check Equiparado]]="Sí",IF(DATOS!BA$5="Sí",(1/DATOS_[[% anualiz]:[% anualiz]]),1)*IF(DATOS!BA$4="Sí",1/DATOS_[[% normaliz]:[% normaliz]],1)*(DATOS_[Conc.Sal.23])))))))),
0)</f>
        <v>0</v>
      </c>
      <c r="AG56" s="111">
        <f t="array" ref="AG56">IFERROR(
(MEDIAN((IF(DATOS_[[Sexo]:[Sexo]]=$B56,IF(DATOS_[[AGRUP. VALOR. PTO.]:[AGRUP. VALOR. PTO.]]=$B54,IF(DATOS_[[Check Periodo Ref.]:[Check Periodo Ref.]]="Dentro",IF(DATOS_[[Check Equiparado]:[Check Equiparado]]="Sí",IF(DATOS!BB$5="Sí",(1/DATOS_[[% anualiz]:[% anualiz]]),1)*IF(DATOS!BB$4="Sí",1/DATOS_[[% normaliz]:[% normaliz]],1)*(DATOS_[Conc.Sal.24])))))))),
0)</f>
        <v>0</v>
      </c>
      <c r="AH56" s="111">
        <f t="array" ref="AH56">IFERROR(
(MEDIAN((IF(DATOS_[[Sexo]:[Sexo]]=$B56,IF(DATOS_[[AGRUP. VALOR. PTO.]:[AGRUP. VALOR. PTO.]]=$B54,IF(DATOS_[[Check Periodo Ref.]:[Check Periodo Ref.]]="Dentro",IF(DATOS_[[Check Equiparado]:[Check Equiparado]]="Sí",IF(DATOS!BC$5="Sí",(1/DATOS_[[% anualiz]:[% anualiz]]),1)*IF(DATOS!BC$4="Sí",1/DATOS_[[% normaliz]:[% normaliz]],1)*(DATOS_[Conc.Sal.25])))))))),
0)</f>
        <v>0</v>
      </c>
      <c r="AI56" s="111">
        <f t="array" ref="AI56">IFERROR(
(MEDIAN((IF(DATOS_[[Sexo]:[Sexo]]=$B56,IF(DATOS_[[AGRUP. VALOR. PTO.]:[AGRUP. VALOR. PTO.]]=$B54,IF(DATOS_[[Check Periodo Ref.]:[Check Periodo Ref.]]="Dentro",IF(DATOS_[[Check Equiparado]:[Check Equiparado]]="Sí",IF(DATOS!BD$5="Sí",(1/DATOS_[[% anualiz]:[% anualiz]]),1)*IF(DATOS!BD$4="Sí",1/DATOS_[[% normaliz]:[% normaliz]],1)*(DATOS_[Conc.Sal.26])))))))),
0)</f>
        <v>0</v>
      </c>
      <c r="AJ56" s="111">
        <f t="array" ref="AJ56">IFERROR(
(MEDIAN((IF(DATOS_[[Sexo]:[Sexo]]=$B56,IF(DATOS_[[AGRUP. VALOR. PTO.]:[AGRUP. VALOR. PTO.]]=$B54,IF(DATOS_[[Check Periodo Ref.]:[Check Periodo Ref.]]="Dentro",IF(DATOS_[[Check Equiparado]:[Check Equiparado]]="Sí",IF(DATOS!BE$5="Sí",(1/DATOS_[[% anualiz]:[% anualiz]]),1)*IF(DATOS!BE$4="Sí",1/DATOS_[[% normaliz]:[% normaliz]],1)*(DATOS_[Conc.Sal.27])))))))),
0)</f>
        <v>0</v>
      </c>
      <c r="AK56" s="111">
        <f t="array" ref="AK56">IFERROR(
(MEDIAN((IF(DATOS_[[Sexo]:[Sexo]]=$B56,IF(DATOS_[[AGRUP. VALOR. PTO.]:[AGRUP. VALOR. PTO.]]=$B54,IF(DATOS_[[Check Periodo Ref.]:[Check Periodo Ref.]]="Dentro",IF(DATOS_[[Check Equiparado]:[Check Equiparado]]="Sí",IF(DATOS!BF$5="Sí",(1/DATOS_[[% anualiz]:[% anualiz]]),1)*IF(DATOS!BF$4="Sí",1/DATOS_[[% normaliz]:[% normaliz]],1)*(DATOS_[Conc.Sal.28])))))))),
0)</f>
        <v>0</v>
      </c>
      <c r="AL56" s="111">
        <f t="array" ref="AL56">IFERROR(
(MEDIAN((IF(DATOS_[[Sexo]:[Sexo]]=$B56,IF(DATOS_[[AGRUP. VALOR. PTO.]:[AGRUP. VALOR. PTO.]]=$B54,IF(DATOS_[[Check Periodo Ref.]:[Check Periodo Ref.]]="Dentro",IF(DATOS_[[Check Equiparado]:[Check Equiparado]]="Sí",IF(DATOS!BG$5="Sí",(1/DATOS_[[% anualiz]:[% anualiz]]),1)*IF(DATOS!BG$4="Sí",1/DATOS_[[% normaliz]:[% normaliz]],1)*(DATOS_[Conc.Sal.29])))))))),
0)</f>
        <v>0</v>
      </c>
      <c r="AM56" s="111">
        <f t="array" ref="AM56">IFERROR(
(MEDIAN((IF(DATOS_[[Sexo]:[Sexo]]=$B56,IF(DATOS_[[AGRUP. VALOR. PTO.]:[AGRUP. VALOR. PTO.]]=$B54,IF(DATOS_[[Check Periodo Ref.]:[Check Periodo Ref.]]="Dentro",IF(DATOS_[[Check Equiparado]:[Check Equiparado]]="Sí",IF(DATOS!BH$5="Sí",(1/DATOS_[[% anualiz]:[% anualiz]]),1)*IF(DATOS!BH$4="Sí",1/DATOS_[[% normaliz]:[% normaliz]],1)*(DATOS_[Conc.Sal.30])))))))),
0)</f>
        <v>0</v>
      </c>
      <c r="AN56" s="112">
        <f t="array" ref="AN56">IFERROR(
MEDIAN(IF(DATOS_[Sexo]=$B56,IF(DATOS_[[AGRUP. VALOR. PTO.]:[AGRUP. VALOR. PTO.]]=$B54,IF(DATOS_[Check Equiparado]="Sí",IF(DATOS_[Check Periodo Ref.]="Dentro",DATOS_[Tot COMPL.SAL Eq],FALSE))))),
0)</f>
        <v>0</v>
      </c>
      <c r="AO56" s="113">
        <f t="array" ref="AO56">IFERROR(
MEDIAN(IF(DATOS_[Sexo]=$B56,IF(DATOS_[[AGRUP. VALOR. PTO.]:[AGRUP. VALOR. PTO.]]=$B54,IF(DATOS_[Check Equiparado]="Sí",IF(DATOS_[Check Periodo Ref.]="Dentro",DATOS_[TOTAL SALARIO Eq],FALSE))))),
0)</f>
        <v>0</v>
      </c>
      <c r="AP56" s="114">
        <f t="array" ref="AP56">IFERROR(
(MEDIAN((IF(DATOS_[[Sexo]:[Sexo]]=$B56,IF(DATOS_[[AGRUP. VALOR. PTO.]:[AGRUP. VALOR. PTO.]]=$B55,IF(DATOS_[[Check Periodo Ref.]:[Check Periodo Ref.]]="Dentro",IF(DATOS_[[Check Equiparado]:[Check Equiparado]]="Sí",IF(DATOS!BI$5="Sí",(1/DATOS_[[% anualiz]:[% anualiz]]),1)*IF(DATOS!BI$4="Sí",1/DATOS_[[% normaliz]:[% normaliz]],1)*(DATOS_[C.Extra.01])))))))),
0)</f>
        <v>0</v>
      </c>
      <c r="AQ56" s="114">
        <f t="array" ref="AQ56">IFERROR(
(MEDIAN((IF(DATOS_[[Sexo]:[Sexo]]=$B56,IF(DATOS_[[AGRUP. VALOR. PTO.]:[AGRUP. VALOR. PTO.]]=$B55,IF(DATOS_[[Check Periodo Ref.]:[Check Periodo Ref.]]="Dentro",IF(DATOS_[[Check Equiparado]:[Check Equiparado]]="Sí",IF(DATOS!BJ$5="Sí",(1/DATOS_[[% anualiz]:[% anualiz]]),1)*IF(DATOS!BJ$4="Sí",1/DATOS_[[% normaliz]:[% normaliz]],1)*(DATOS_[C.Extra.02])))))))),
0)</f>
        <v>0</v>
      </c>
      <c r="AR56" s="114">
        <f t="array" ref="AR56">IFERROR(
(MEDIAN((IF(DATOS_[[Sexo]:[Sexo]]=$B56,IF(DATOS_[[AGRUP. VALOR. PTO.]:[AGRUP. VALOR. PTO.]]=$B55,IF(DATOS_[[Check Periodo Ref.]:[Check Periodo Ref.]]="Dentro",IF(DATOS_[[Check Equiparado]:[Check Equiparado]]="Sí",IF(DATOS!BK$5="Sí",(1/DATOS_[[% anualiz]:[% anualiz]]),1)*IF(DATOS!BK$4="Sí",1/DATOS_[[% normaliz]:[% normaliz]],1)*(DATOS_[C.Extra.03])))))))),
0)</f>
        <v>0</v>
      </c>
      <c r="AS56" s="114">
        <f t="array" ref="AS56">IFERROR(
(MEDIAN((IF(DATOS_[[Sexo]:[Sexo]]=$B56,IF(DATOS_[[AGRUP. VALOR. PTO.]:[AGRUP. VALOR. PTO.]]=$B55,IF(DATOS_[[Check Periodo Ref.]:[Check Periodo Ref.]]="Dentro",IF(DATOS_[[Check Equiparado]:[Check Equiparado]]="Sí",IF(DATOS!BL$5="Sí",(1/DATOS_[[% anualiz]:[% anualiz]]),1)*IF(DATOS!BL$4="Sí",1/DATOS_[[% normaliz]:[% normaliz]],1)*(DATOS_[C.Extra.04])))))))),
0)</f>
        <v>0</v>
      </c>
      <c r="AT56" s="114">
        <f t="array" ref="AT56">IFERROR(
(MEDIAN((IF(DATOS_[[Sexo]:[Sexo]]=$B56,IF(DATOS_[[AGRUP. VALOR. PTO.]:[AGRUP. VALOR. PTO.]]=$B55,IF(DATOS_[[Check Periodo Ref.]:[Check Periodo Ref.]]="Dentro",IF(DATOS_[[Check Equiparado]:[Check Equiparado]]="Sí",IF(DATOS!BM$5="Sí",(1/DATOS_[[% anualiz]:[% anualiz]]),1)*IF(DATOS!BM$4="Sí",1/DATOS_[[% normaliz]:[% normaliz]],1)*(DATOS_[C.Extra.05])))))))),
0)</f>
        <v>0</v>
      </c>
      <c r="AU56" s="115">
        <f t="array" ref="AU56">IFERROR(
MEDIAN(IF(DATOS_[Sexo]=$B56,IF(DATOS_[[AGRUP. VALOR. PTO.]:[AGRUP. VALOR. PTO.]]=$B54,IF(DATOS_[Check Equiparado]="Sí",IF(DATOS_[Check Periodo Ref.]="Dentro",DATOS_[Tot Extrasalarial Eq],FALSE))))),
0)</f>
        <v>0</v>
      </c>
      <c r="AV56" s="116">
        <f t="array" ref="AV56">IFERROR(
MEDIAN(IF(DATOS_[Sexo]=$B56,IF(DATOS_[[AGRUP. VALOR. PTO.]:[AGRUP. VALOR. PTO.]]=$B54,IF(DATOS_[Check Equiparado]="Sí",IF(DATOS_[Check Periodo Ref.]="Dentro",DATOS_[TOTAL Retrib Eq],FALSE))))),
0)</f>
        <v>0</v>
      </c>
    </row>
    <row r="57" spans="1:48" ht="17.25" thickBot="1" x14ac:dyDescent="0.35">
      <c r="A57" s="42" t="str">
        <f t="shared" ref="A57" si="59">+A58</f>
        <v>[ocultar]</v>
      </c>
      <c r="B57" s="90" t="s">
        <v>274</v>
      </c>
      <c r="C57" s="109"/>
      <c r="D57" s="41"/>
      <c r="E57" s="41"/>
      <c r="F57" s="41"/>
      <c r="G57" s="41"/>
      <c r="H57" s="41"/>
      <c r="I57" s="119" t="str">
        <f t="shared" ref="I57:AV57" si="60">IFERROR((I58-I59)/I58,"")</f>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3" t="str">
        <f t="shared" si="60"/>
        <v/>
      </c>
      <c r="W57" s="123" t="str">
        <f t="shared" si="60"/>
        <v/>
      </c>
      <c r="X57" s="123" t="str">
        <f t="shared" si="60"/>
        <v/>
      </c>
      <c r="Y57" s="123"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2" t="str">
        <f t="shared" si="60"/>
        <v/>
      </c>
      <c r="AK57" s="122" t="str">
        <f t="shared" si="60"/>
        <v/>
      </c>
      <c r="AL57" s="122" t="str">
        <f t="shared" si="60"/>
        <v/>
      </c>
      <c r="AM57" s="122" t="str">
        <f t="shared" si="60"/>
        <v/>
      </c>
      <c r="AN57" s="124" t="str">
        <f t="shared" si="60"/>
        <v/>
      </c>
      <c r="AO57" s="128" t="str">
        <f t="shared" si="60"/>
        <v/>
      </c>
      <c r="AP57" s="125" t="str">
        <f t="shared" si="60"/>
        <v/>
      </c>
      <c r="AQ57" s="125" t="str">
        <f t="shared" si="60"/>
        <v/>
      </c>
      <c r="AR57" s="125" t="str">
        <f t="shared" si="60"/>
        <v/>
      </c>
      <c r="AS57" s="125" t="str">
        <f t="shared" si="60"/>
        <v/>
      </c>
      <c r="AT57" s="125" t="str">
        <f t="shared" si="60"/>
        <v/>
      </c>
      <c r="AU57" s="126" t="str">
        <f t="shared" si="60"/>
        <v/>
      </c>
      <c r="AV57" s="127" t="str">
        <f t="shared" si="60"/>
        <v/>
      </c>
    </row>
    <row r="58" spans="1:48" x14ac:dyDescent="0.3">
      <c r="A58" s="42" t="str">
        <f t="shared" ref="A58" si="61">+IF(C58+C59=0,"[ocultar]","")</f>
        <v>[ocultar]</v>
      </c>
      <c r="B58" s="86" t="s">
        <v>162</v>
      </c>
      <c r="C58" s="33">
        <f t="array" ref="C58">SUM(IF($B58=DATOS_[Sexo],
IF($B57=DATOS_[AGRUP. VALOR. PTO.],
IF("Dentro"=DATOS_[Check Periodo Ref.],
1/(COUNTIFS(DATOS_[Sexo],$B58,DATOS_[AGRUP. VALOR. PTO.],$B57,DATOS_[Check Periodo Ref.],"Dentro",DATOS_[id],DATOS_[id]))))))</f>
        <v>0</v>
      </c>
      <c r="D58" s="35">
        <f>COUNTIFS(DATOS_[AGRUP. VALOR. PTO.],$B57,DATOS_[Sexo],$B58,DATOS_[Check Periodo Ref.],"Dentro")</f>
        <v>0</v>
      </c>
      <c r="E58" s="35">
        <f>COUNTIFS(DATOS_[AGRUP. VALOR. PTO.],$B57,DATOS_[Sexo],$B58,DATOS_[Check Periodo Ref.],"Dentro",DATOS_[Check Nº SC Norm],"Sí")</f>
        <v>0</v>
      </c>
      <c r="F58" s="35">
        <f>COUNTIFS(DATOS_[AGRUP. VALOR. PTO.],$B57,DATOS_[Sexo],$B58,DATOS_[Check Periodo Ref.],"Dentro",DATOS_[Check Nº SC Anualiz],"Sí")</f>
        <v>0</v>
      </c>
      <c r="G58" s="35">
        <f>COUNTIFS(DATOS_[AGRUP. VALOR. PTO.],$B57,DATOS_[Sexo],$B58,DATOS_[Check Periodo Ref.],"Dentro",DATOS_[Check Nº SC Norm y Anualiz],"Sí")</f>
        <v>0</v>
      </c>
      <c r="H58" s="35">
        <f>COUNTIFS(DATOS_[AGRUP. VALOR. PTO.],$B57,DATOS_[Sexo],$B58,DATOS_[Check Periodo Ref.],"Dentro",DATOS_[Check Equiparación],"Sí")</f>
        <v>0</v>
      </c>
      <c r="I58" s="110">
        <f t="array" ref="I58">IFERROR(
MEDIAN(IF(DATOS_[Sexo]=$B58,IF(DATOS_[[AGRUP. VALOR. PTO.]:[AGRUP. VALOR. PTO.]]=$B57,IF(DATOS_[Check Equiparado]="Sí",IF(DATOS_[Check Periodo Ref.]="Dentro",DATOS_[SALARIO BASE Eq],FALSE))))),
0)</f>
        <v>0</v>
      </c>
      <c r="J58" s="111">
        <f t="array" ref="J58">IFERROR(
(MEDIAN((IF(DATOS_[[Sexo]:[Sexo]]=$B58,IF(DATOS_[[AGRUP. VALOR. PTO.]:[AGRUP. VALOR. PTO.]]=$B57,IF(DATOS_[[Check Periodo Ref.]:[Check Periodo Ref.]]="Dentro",IF(DATOS_[[Check Equiparado]:[Check Equiparado]]="Sí",IF(DATOS!AE$5="Sí",(1/DATOS_[[% anualiz]:[% anualiz]]),1)*IF(DATOS!AE$4="Sí",1/DATOS_[[% normaliz]:[% normaliz]],1)*(DATOS_[Conc.Sal.01])))))))),
0)</f>
        <v>0</v>
      </c>
      <c r="K58" s="111">
        <f t="array" ref="K58">IFERROR(
(MEDIAN((IF(DATOS_[[Sexo]:[Sexo]]=$B58,IF(DATOS_[[AGRUP. VALOR. PTO.]:[AGRUP. VALOR. PTO.]]=$B57,IF(DATOS_[[Check Periodo Ref.]:[Check Periodo Ref.]]="Dentro",IF(DATOS_[[Check Equiparado]:[Check Equiparado]]="Sí",IF(DATOS!AF$5="Sí",(1/DATOS_[[% anualiz]:[% anualiz]]),1)*IF(DATOS!AF$4="Sí",1/DATOS_[[% normaliz]:[% normaliz]],1)*(DATOS_[Conc.Sal.02])))))))),
0)</f>
        <v>0</v>
      </c>
      <c r="L58" s="111">
        <f t="array" ref="L58">IFERROR(
(MEDIAN((IF(DATOS_[[Sexo]:[Sexo]]=$B58,IF(DATOS_[[AGRUP. VALOR. PTO.]:[AGRUP. VALOR. PTO.]]=$B57,IF(DATOS_[[Check Periodo Ref.]:[Check Periodo Ref.]]="Dentro",IF(DATOS_[[Check Equiparado]:[Check Equiparado]]="Sí",IF(DATOS!AG$5="Sí",(1/DATOS_[[% anualiz]:[% anualiz]]),1)*IF(DATOS!AG$4="Sí",1/DATOS_[[% normaliz]:[% normaliz]],1)*(DATOS_[Conc.Sal.03])))))))),
0)</f>
        <v>0</v>
      </c>
      <c r="M58" s="111">
        <f t="array" ref="M58">IFERROR(
(MEDIAN((IF(DATOS_[[Sexo]:[Sexo]]=$B58,IF(DATOS_[[AGRUP. VALOR. PTO.]:[AGRUP. VALOR. PTO.]]=$B57,IF(DATOS_[[Check Periodo Ref.]:[Check Periodo Ref.]]="Dentro",IF(DATOS_[[Check Equiparado]:[Check Equiparado]]="Sí",IF(DATOS!AH$5="Sí",(1/DATOS_[[% anualiz]:[% anualiz]]),1)*IF(DATOS!AH$4="Sí",1/DATOS_[[% normaliz]:[% normaliz]],1)*(DATOS_[Conc.Sal.04])))))))),
0)</f>
        <v>0</v>
      </c>
      <c r="N58" s="111">
        <f t="array" ref="N58">IFERROR(
(MEDIAN((IF(DATOS_[[Sexo]:[Sexo]]=$B58,IF(DATOS_[[AGRUP. VALOR. PTO.]:[AGRUP. VALOR. PTO.]]=$B57,IF(DATOS_[[Check Periodo Ref.]:[Check Periodo Ref.]]="Dentro",IF(DATOS_[[Check Equiparado]:[Check Equiparado]]="Sí",IF(DATOS!AI$5="Sí",(1/DATOS_[[% anualiz]:[% anualiz]]),1)*IF(DATOS!AI$4="Sí",1/DATOS_[[% normaliz]:[% normaliz]],1)*(DATOS_[Conc.Sal.05])))))))),
0)</f>
        <v>0</v>
      </c>
      <c r="O58" s="111">
        <f t="array" ref="O58">IFERROR(
(MEDIAN((IF(DATOS_[[Sexo]:[Sexo]]=$B58,IF(DATOS_[[AGRUP. VALOR. PTO.]:[AGRUP. VALOR. PTO.]]=$B57,IF(DATOS_[[Check Periodo Ref.]:[Check Periodo Ref.]]="Dentro",IF(DATOS_[[Check Equiparado]:[Check Equiparado]]="Sí",IF(DATOS!AJ$5="Sí",(1/DATOS_[[% anualiz]:[% anualiz]]),1)*IF(DATOS!AJ$4="Sí",1/DATOS_[[% normaliz]:[% normaliz]],1)*(DATOS_[Conc.Sal.06])))))))),
0)</f>
        <v>0</v>
      </c>
      <c r="P58" s="111">
        <f t="array" ref="P58">IFERROR(
(MEDIAN((IF(DATOS_[[Sexo]:[Sexo]]=$B58,IF(DATOS_[[AGRUP. VALOR. PTO.]:[AGRUP. VALOR. PTO.]]=$B57,IF(DATOS_[[Check Periodo Ref.]:[Check Periodo Ref.]]="Dentro",IF(DATOS_[[Check Equiparado]:[Check Equiparado]]="Sí",IF(DATOS!AK$5="Sí",(1/DATOS_[[% anualiz]:[% anualiz]]),1)*IF(DATOS!AK$4="Sí",1/DATOS_[[% normaliz]:[% normaliz]],1)*(DATOS_[Conc.Sal.07])))))))),
0)</f>
        <v>0</v>
      </c>
      <c r="Q58" s="111">
        <f t="array" ref="Q58">IFERROR(
(MEDIAN((IF(DATOS_[[Sexo]:[Sexo]]=$B58,IF(DATOS_[[AGRUP. VALOR. PTO.]:[AGRUP. VALOR. PTO.]]=$B57,IF(DATOS_[[Check Periodo Ref.]:[Check Periodo Ref.]]="Dentro",IF(DATOS_[[Check Equiparado]:[Check Equiparado]]="Sí",IF(DATOS!AL$5="Sí",(1/DATOS_[[% anualiz]:[% anualiz]]),1)*IF(DATOS!AL$4="Sí",1/DATOS_[[% normaliz]:[% normaliz]],1)*(DATOS_[Conc.Sal.08])))))))),
0)</f>
        <v>0</v>
      </c>
      <c r="R58" s="111">
        <f t="array" ref="R58">IFERROR(
(MEDIAN((IF(DATOS_[[Sexo]:[Sexo]]=$B58,IF(DATOS_[[AGRUP. VALOR. PTO.]:[AGRUP. VALOR. PTO.]]=$B57,IF(DATOS_[[Check Periodo Ref.]:[Check Periodo Ref.]]="Dentro",IF(DATOS_[[Check Equiparado]:[Check Equiparado]]="Sí",IF(DATOS!AM$5="Sí",(1/DATOS_[[% anualiz]:[% anualiz]]),1)*IF(DATOS!AM$4="Sí",1/DATOS_[[% normaliz]:[% normaliz]],1)*(DATOS_[Conc.Sal.09])))))))),
0)</f>
        <v>0</v>
      </c>
      <c r="S58" s="111">
        <f t="array" ref="S58">IFERROR(
(MEDIAN((IF(DATOS_[[Sexo]:[Sexo]]=$B58,IF(DATOS_[[AGRUP. VALOR. PTO.]:[AGRUP. VALOR. PTO.]]=$B57,IF(DATOS_[[Check Periodo Ref.]:[Check Periodo Ref.]]="Dentro",IF(DATOS_[[Check Equiparado]:[Check Equiparado]]="Sí",IF(DATOS!AN$5="Sí",(1/DATOS_[[% anualiz]:[% anualiz]]),1)*IF(DATOS!AN$4="Sí",1/DATOS_[[% normaliz]:[% normaliz]],1)*(DATOS_[Conc.Sal.10])))))))),
0)</f>
        <v>0</v>
      </c>
      <c r="T58" s="111">
        <f t="array" ref="T58">IFERROR(
(MEDIAN((IF(DATOS_[[Sexo]:[Sexo]]=$B58,IF(DATOS_[[AGRUP. VALOR. PTO.]:[AGRUP. VALOR. PTO.]]=$B57,IF(DATOS_[[Check Periodo Ref.]:[Check Periodo Ref.]]="Dentro",IF(DATOS_[[Check Equiparado]:[Check Equiparado]]="Sí",IF(DATOS!AO$5="Sí",(1/DATOS_[[% anualiz]:[% anualiz]]),1)*IF(DATOS!AO$4="Sí",1/DATOS_[[% normaliz]:[% normaliz]],1)*(DATOS_[Conc.Sal.11])))))))),
0)</f>
        <v>0</v>
      </c>
      <c r="U58" s="111">
        <f t="array" ref="U58">IFERROR(
(MEDIAN((IF(DATOS_[[Sexo]:[Sexo]]=$B58,IF(DATOS_[[AGRUP. VALOR. PTO.]:[AGRUP. VALOR. PTO.]]=$B57,IF(DATOS_[[Check Periodo Ref.]:[Check Periodo Ref.]]="Dentro",IF(DATOS_[[Check Equiparado]:[Check Equiparado]]="Sí",IF(DATOS!AP$5="Sí",(1/DATOS_[[% anualiz]:[% anualiz]]),1)*IF(DATOS!AP$4="Sí",1/DATOS_[[% normaliz]:[% normaliz]],1)*(DATOS_[Conc.Sal.12])))))))),
0)</f>
        <v>0</v>
      </c>
      <c r="V58" s="111">
        <f t="array" ref="V58">IFERROR(
(MEDIAN((IF(DATOS_[[Sexo]:[Sexo]]=$B58,IF(DATOS_[[AGRUP. VALOR. PTO.]:[AGRUP. VALOR. PTO.]]=$B57,IF(DATOS_[[Check Periodo Ref.]:[Check Periodo Ref.]]="Dentro",IF(DATOS_[[Check Equiparado]:[Check Equiparado]]="Sí",IF(DATOS!AQ$5="Sí",(1/DATOS_[[% anualiz]:[% anualiz]]),1)*IF(DATOS!AQ$4="Sí",1/DATOS_[[% normaliz]:[% normaliz]],1)*(DATOS_[Conc.Sal.13])))))))),
0)</f>
        <v>0</v>
      </c>
      <c r="W58" s="111">
        <f t="array" ref="W58">IFERROR(
(MEDIAN((IF(DATOS_[[Sexo]:[Sexo]]=$B58,IF(DATOS_[[AGRUP. VALOR. PTO.]:[AGRUP. VALOR. PTO.]]=$B57,IF(DATOS_[[Check Periodo Ref.]:[Check Periodo Ref.]]="Dentro",IF(DATOS_[[Check Equiparado]:[Check Equiparado]]="Sí",IF(DATOS!AR$5="Sí",(1/DATOS_[[% anualiz]:[% anualiz]]),1)*IF(DATOS!AR$4="Sí",1/DATOS_[[% normaliz]:[% normaliz]],1)*(DATOS_[Conc.Sal.14])))))))),
0)</f>
        <v>0</v>
      </c>
      <c r="X58" s="111">
        <f t="array" ref="X58">IFERROR(
(MEDIAN((IF(DATOS_[[Sexo]:[Sexo]]=$B58,IF(DATOS_[[AGRUP. VALOR. PTO.]:[AGRUP. VALOR. PTO.]]=$B57,IF(DATOS_[[Check Periodo Ref.]:[Check Periodo Ref.]]="Dentro",IF(DATOS_[[Check Equiparado]:[Check Equiparado]]="Sí",IF(DATOS!AS$5="Sí",(1/DATOS_[[% anualiz]:[% anualiz]]),1)*IF(DATOS!AS$4="Sí",1/DATOS_[[% normaliz]:[% normaliz]],1)*(DATOS_[Conc.Sal.15])))))))),
0)</f>
        <v>0</v>
      </c>
      <c r="Y58" s="111">
        <f t="array" ref="Y58">IFERROR(
(MEDIAN((IF(DATOS_[[Sexo]:[Sexo]]=$B58,IF(DATOS_[[AGRUP. VALOR. PTO.]:[AGRUP. VALOR. PTO.]]=$B57,IF(DATOS_[[Check Periodo Ref.]:[Check Periodo Ref.]]="Dentro",IF(DATOS_[[Check Equiparado]:[Check Equiparado]]="Sí",IF(DATOS!AT$5="Sí",(1/DATOS_[[% anualiz]:[% anualiz]]),1)*IF(DATOS!AT$4="Sí",1/DATOS_[[% normaliz]:[% normaliz]],1)*(DATOS_[Conc.Sal.16])))))))),
0)</f>
        <v>0</v>
      </c>
      <c r="Z58" s="111">
        <f t="array" ref="Z58">IFERROR(
(MEDIAN((IF(DATOS_[[Sexo]:[Sexo]]=$B58,IF(DATOS_[[AGRUP. VALOR. PTO.]:[AGRUP. VALOR. PTO.]]=$B57,IF(DATOS_[[Check Periodo Ref.]:[Check Periodo Ref.]]="Dentro",IF(DATOS_[[Check Equiparado]:[Check Equiparado]]="Sí",IF(DATOS!AU$5="Sí",(1/DATOS_[[% anualiz]:[% anualiz]]),1)*IF(DATOS!AU$4="Sí",1/DATOS_[[% normaliz]:[% normaliz]],1)*(DATOS_[Conc.Sal.17])))))))),
0)</f>
        <v>0</v>
      </c>
      <c r="AA58" s="111">
        <f t="array" ref="AA58">IFERROR(
(MEDIAN((IF(DATOS_[[Sexo]:[Sexo]]=$B58,IF(DATOS_[[AGRUP. VALOR. PTO.]:[AGRUP. VALOR. PTO.]]=$B57,IF(DATOS_[[Check Periodo Ref.]:[Check Periodo Ref.]]="Dentro",IF(DATOS_[[Check Equiparado]:[Check Equiparado]]="Sí",IF(DATOS!AV$5="Sí",(1/DATOS_[[% anualiz]:[% anualiz]]),1)*IF(DATOS!AV$4="Sí",1/DATOS_[[% normaliz]:[% normaliz]],1)*(DATOS_[Conc.Sal.18])))))))),
0)</f>
        <v>0</v>
      </c>
      <c r="AB58" s="111">
        <f t="array" ref="AB58">IFERROR(
(MEDIAN((IF(DATOS_[[Sexo]:[Sexo]]=$B58,IF(DATOS_[[AGRUP. VALOR. PTO.]:[AGRUP. VALOR. PTO.]]=$B57,IF(DATOS_[[Check Periodo Ref.]:[Check Periodo Ref.]]="Dentro",IF(DATOS_[[Check Equiparado]:[Check Equiparado]]="Sí",IF(DATOS!AW$5="Sí",(1/DATOS_[[% anualiz]:[% anualiz]]),1)*IF(DATOS!AW$4="Sí",1/DATOS_[[% normaliz]:[% normaliz]],1)*(DATOS_[Conc.Sal.19])))))))),
0)</f>
        <v>0</v>
      </c>
      <c r="AC58" s="111">
        <f t="array" ref="AC58">IFERROR(
(MEDIAN((IF(DATOS_[[Sexo]:[Sexo]]=$B58,IF(DATOS_[[AGRUP. VALOR. PTO.]:[AGRUP. VALOR. PTO.]]=$B57,IF(DATOS_[[Check Periodo Ref.]:[Check Periodo Ref.]]="Dentro",IF(DATOS_[[Check Equiparado]:[Check Equiparado]]="Sí",IF(DATOS!AX$5="Sí",(1/DATOS_[[% anualiz]:[% anualiz]]),1)*IF(DATOS!AX$4="Sí",1/DATOS_[[% normaliz]:[% normaliz]],1)*(DATOS_[Conc.Sal.20])))))))),
0)</f>
        <v>0</v>
      </c>
      <c r="AD58" s="111">
        <f t="array" ref="AD58">IFERROR(
(MEDIAN((IF(DATOS_[[Sexo]:[Sexo]]=$B58,IF(DATOS_[[AGRUP. VALOR. PTO.]:[AGRUP. VALOR. PTO.]]=$B57,IF(DATOS_[[Check Periodo Ref.]:[Check Periodo Ref.]]="Dentro",IF(DATOS_[[Check Equiparado]:[Check Equiparado]]="Sí",IF(DATOS!AY$5="Sí",(1/DATOS_[[% anualiz]:[% anualiz]]),1)*IF(DATOS!AY$4="Sí",1/DATOS_[[% normaliz]:[% normaliz]],1)*(DATOS_[Conc.Sal.21])))))))),
0)</f>
        <v>0</v>
      </c>
      <c r="AE58" s="111">
        <f t="array" ref="AE58">IFERROR(
(MEDIAN((IF(DATOS_[[Sexo]:[Sexo]]=$B58,IF(DATOS_[[AGRUP. VALOR. PTO.]:[AGRUP. VALOR. PTO.]]=$B57,IF(DATOS_[[Check Periodo Ref.]:[Check Periodo Ref.]]="Dentro",IF(DATOS_[[Check Equiparado]:[Check Equiparado]]="Sí",IF(DATOS!AZ$5="Sí",(1/DATOS_[[% anualiz]:[% anualiz]]),1)*IF(DATOS!AZ$4="Sí",1/DATOS_[[% normaliz]:[% normaliz]],1)*(DATOS_[Conc.Sal.22])))))))),
0)</f>
        <v>0</v>
      </c>
      <c r="AF58" s="111">
        <f t="array" ref="AF58">IFERROR(
(MEDIAN((IF(DATOS_[[Sexo]:[Sexo]]=$B58,IF(DATOS_[[AGRUP. VALOR. PTO.]:[AGRUP. VALOR. PTO.]]=$B57,IF(DATOS_[[Check Periodo Ref.]:[Check Periodo Ref.]]="Dentro",IF(DATOS_[[Check Equiparado]:[Check Equiparado]]="Sí",IF(DATOS!BA$5="Sí",(1/DATOS_[[% anualiz]:[% anualiz]]),1)*IF(DATOS!BA$4="Sí",1/DATOS_[[% normaliz]:[% normaliz]],1)*(DATOS_[Conc.Sal.23])))))))),
0)</f>
        <v>0</v>
      </c>
      <c r="AG58" s="111">
        <f t="array" ref="AG58">IFERROR(
(MEDIAN((IF(DATOS_[[Sexo]:[Sexo]]=$B58,IF(DATOS_[[AGRUP. VALOR. PTO.]:[AGRUP. VALOR. PTO.]]=$B57,IF(DATOS_[[Check Periodo Ref.]:[Check Periodo Ref.]]="Dentro",IF(DATOS_[[Check Equiparado]:[Check Equiparado]]="Sí",IF(DATOS!BB$5="Sí",(1/DATOS_[[% anualiz]:[% anualiz]]),1)*IF(DATOS!BB$4="Sí",1/DATOS_[[% normaliz]:[% normaliz]],1)*(DATOS_[Conc.Sal.24])))))))),
0)</f>
        <v>0</v>
      </c>
      <c r="AH58" s="111">
        <f t="array" ref="AH58">IFERROR(
(MEDIAN((IF(DATOS_[[Sexo]:[Sexo]]=$B58,IF(DATOS_[[AGRUP. VALOR. PTO.]:[AGRUP. VALOR. PTO.]]=$B57,IF(DATOS_[[Check Periodo Ref.]:[Check Periodo Ref.]]="Dentro",IF(DATOS_[[Check Equiparado]:[Check Equiparado]]="Sí",IF(DATOS!BC$5="Sí",(1/DATOS_[[% anualiz]:[% anualiz]]),1)*IF(DATOS!BC$4="Sí",1/DATOS_[[% normaliz]:[% normaliz]],1)*(DATOS_[Conc.Sal.25])))))))),
0)</f>
        <v>0</v>
      </c>
      <c r="AI58" s="111">
        <f t="array" ref="AI58">IFERROR(
(MEDIAN((IF(DATOS_[[Sexo]:[Sexo]]=$B58,IF(DATOS_[[AGRUP. VALOR. PTO.]:[AGRUP. VALOR. PTO.]]=$B57,IF(DATOS_[[Check Periodo Ref.]:[Check Periodo Ref.]]="Dentro",IF(DATOS_[[Check Equiparado]:[Check Equiparado]]="Sí",IF(DATOS!BD$5="Sí",(1/DATOS_[[% anualiz]:[% anualiz]]),1)*IF(DATOS!BD$4="Sí",1/DATOS_[[% normaliz]:[% normaliz]],1)*(DATOS_[Conc.Sal.26])))))))),
0)</f>
        <v>0</v>
      </c>
      <c r="AJ58" s="111">
        <f t="array" ref="AJ58">IFERROR(
(MEDIAN((IF(DATOS_[[Sexo]:[Sexo]]=$B58,IF(DATOS_[[AGRUP. VALOR. PTO.]:[AGRUP. VALOR. PTO.]]=$B57,IF(DATOS_[[Check Periodo Ref.]:[Check Periodo Ref.]]="Dentro",IF(DATOS_[[Check Equiparado]:[Check Equiparado]]="Sí",IF(DATOS!BE$5="Sí",(1/DATOS_[[% anualiz]:[% anualiz]]),1)*IF(DATOS!BE$4="Sí",1/DATOS_[[% normaliz]:[% normaliz]],1)*(DATOS_[Conc.Sal.27])))))))),
0)</f>
        <v>0</v>
      </c>
      <c r="AK58" s="111">
        <f t="array" ref="AK58">IFERROR(
(MEDIAN((IF(DATOS_[[Sexo]:[Sexo]]=$B58,IF(DATOS_[[AGRUP. VALOR. PTO.]:[AGRUP. VALOR. PTO.]]=$B57,IF(DATOS_[[Check Periodo Ref.]:[Check Periodo Ref.]]="Dentro",IF(DATOS_[[Check Equiparado]:[Check Equiparado]]="Sí",IF(DATOS!BF$5="Sí",(1/DATOS_[[% anualiz]:[% anualiz]]),1)*IF(DATOS!BF$4="Sí",1/DATOS_[[% normaliz]:[% normaliz]],1)*(DATOS_[Conc.Sal.28])))))))),
0)</f>
        <v>0</v>
      </c>
      <c r="AL58" s="111">
        <f t="array" ref="AL58">IFERROR(
(MEDIAN((IF(DATOS_[[Sexo]:[Sexo]]=$B58,IF(DATOS_[[AGRUP. VALOR. PTO.]:[AGRUP. VALOR. PTO.]]=$B57,IF(DATOS_[[Check Periodo Ref.]:[Check Periodo Ref.]]="Dentro",IF(DATOS_[[Check Equiparado]:[Check Equiparado]]="Sí",IF(DATOS!BG$5="Sí",(1/DATOS_[[% anualiz]:[% anualiz]]),1)*IF(DATOS!BG$4="Sí",1/DATOS_[[% normaliz]:[% normaliz]],1)*(DATOS_[Conc.Sal.29])))))))),
0)</f>
        <v>0</v>
      </c>
      <c r="AM58" s="111">
        <f t="array" ref="AM58">IFERROR(
(MEDIAN((IF(DATOS_[[Sexo]:[Sexo]]=$B58,IF(DATOS_[[AGRUP. VALOR. PTO.]:[AGRUP. VALOR. PTO.]]=$B57,IF(DATOS_[[Check Periodo Ref.]:[Check Periodo Ref.]]="Dentro",IF(DATOS_[[Check Equiparado]:[Check Equiparado]]="Sí",IF(DATOS!BH$5="Sí",(1/DATOS_[[% anualiz]:[% anualiz]]),1)*IF(DATOS!BH$4="Sí",1/DATOS_[[% normaliz]:[% normaliz]],1)*(DATOS_[Conc.Sal.30])))))))),
0)</f>
        <v>0</v>
      </c>
      <c r="AN58" s="112">
        <f t="array" ref="AN58">IFERROR(
MEDIAN(IF(DATOS_[Sexo]=$B58,IF(DATOS_[[AGRUP. VALOR. PTO.]:[AGRUP. VALOR. PTO.]]=$B57,IF(DATOS_[Check Equiparado]="Sí",IF(DATOS_[Check Periodo Ref.]="Dentro",DATOS_[Tot COMPL.SAL Eq],FALSE))))),
0)</f>
        <v>0</v>
      </c>
      <c r="AO58" s="113">
        <f t="array" ref="AO58">IFERROR(
MEDIAN(IF(DATOS_[Sexo]=$B58,IF(DATOS_[[AGRUP. VALOR. PTO.]:[AGRUP. VALOR. PTO.]]=$B57,IF(DATOS_[Check Equiparado]="Sí",IF(DATOS_[Check Periodo Ref.]="Dentro",DATOS_[TOTAL SALARIO Eq],FALSE))))),
0)</f>
        <v>0</v>
      </c>
      <c r="AP58" s="114">
        <f t="array" ref="AP58">IFERROR(
(MEDIAN((IF(DATOS_[[Sexo]:[Sexo]]=$B58,IF(DATOS_[[AGRUP. VALOR. PTO.]:[AGRUP. VALOR. PTO.]]=$B57,IF(DATOS_[[Check Periodo Ref.]:[Check Periodo Ref.]]="Dentro",IF(DATOS_[[Check Equiparado]:[Check Equiparado]]="Sí",IF(DATOS!BI$5="Sí",(1/DATOS_[[% anualiz]:[% anualiz]]),1)*IF(DATOS!BI$4="Sí",1/DATOS_[[% normaliz]:[% normaliz]],1)*(DATOS_[C.Extra.01])))))))),
0)</f>
        <v>0</v>
      </c>
      <c r="AQ58" s="114">
        <f t="array" ref="AQ58">IFERROR(
(MEDIAN((IF(DATOS_[[Sexo]:[Sexo]]=$B58,IF(DATOS_[[AGRUP. VALOR. PTO.]:[AGRUP. VALOR. PTO.]]=$B57,IF(DATOS_[[Check Periodo Ref.]:[Check Periodo Ref.]]="Dentro",IF(DATOS_[[Check Equiparado]:[Check Equiparado]]="Sí",IF(DATOS!BJ$5="Sí",(1/DATOS_[[% anualiz]:[% anualiz]]),1)*IF(DATOS!BJ$4="Sí",1/DATOS_[[% normaliz]:[% normaliz]],1)*(DATOS_[C.Extra.02])))))))),
0)</f>
        <v>0</v>
      </c>
      <c r="AR58" s="114">
        <f t="array" ref="AR58">IFERROR(
(MEDIAN((IF(DATOS_[[Sexo]:[Sexo]]=$B58,IF(DATOS_[[AGRUP. VALOR. PTO.]:[AGRUP. VALOR. PTO.]]=$B57,IF(DATOS_[[Check Periodo Ref.]:[Check Periodo Ref.]]="Dentro",IF(DATOS_[[Check Equiparado]:[Check Equiparado]]="Sí",IF(DATOS!BK$5="Sí",(1/DATOS_[[% anualiz]:[% anualiz]]),1)*IF(DATOS!BK$4="Sí",1/DATOS_[[% normaliz]:[% normaliz]],1)*(DATOS_[C.Extra.03])))))))),
0)</f>
        <v>0</v>
      </c>
      <c r="AS58" s="114">
        <f t="array" ref="AS58">IFERROR(
(MEDIAN((IF(DATOS_[[Sexo]:[Sexo]]=$B58,IF(DATOS_[[AGRUP. VALOR. PTO.]:[AGRUP. VALOR. PTO.]]=$B57,IF(DATOS_[[Check Periodo Ref.]:[Check Periodo Ref.]]="Dentro",IF(DATOS_[[Check Equiparado]:[Check Equiparado]]="Sí",IF(DATOS!BL$5="Sí",(1/DATOS_[[% anualiz]:[% anualiz]]),1)*IF(DATOS!BL$4="Sí",1/DATOS_[[% normaliz]:[% normaliz]],1)*(DATOS_[C.Extra.04])))))))),
0)</f>
        <v>0</v>
      </c>
      <c r="AT58" s="114">
        <f t="array" ref="AT58">IFERROR(
(MEDIAN((IF(DATOS_[[Sexo]:[Sexo]]=$B58,IF(DATOS_[[AGRUP. VALOR. PTO.]:[AGRUP. VALOR. PTO.]]=$B57,IF(DATOS_[[Check Periodo Ref.]:[Check Periodo Ref.]]="Dentro",IF(DATOS_[[Check Equiparado]:[Check Equiparado]]="Sí",IF(DATOS!BM$5="Sí",(1/DATOS_[[% anualiz]:[% anualiz]]),1)*IF(DATOS!BM$4="Sí",1/DATOS_[[% normaliz]:[% normaliz]],1)*(DATOS_[C.Extra.05])))))))),
0)</f>
        <v>0</v>
      </c>
      <c r="AU58" s="115">
        <f t="array" ref="AU58">IFERROR(
MEDIAN(IF(DATOS_[Sexo]=$B58,IF(DATOS_[[AGRUP. VALOR. PTO.]:[AGRUP. VALOR. PTO.]]=$B57,IF(DATOS_[Check Equiparado]="Sí",IF(DATOS_[Check Periodo Ref.]="Dentro",DATOS_[Tot Extrasalarial Eq],FALSE))))),
0)</f>
        <v>0</v>
      </c>
      <c r="AV58" s="116">
        <f t="array" ref="AV58">IFERROR(
MEDIAN(IF(DATOS_[Sexo]=$B58,IF(DATOS_[[AGRUP. VALOR. PTO.]:[AGRUP. VALOR. PTO.]]=$B57,IF(DATOS_[Check Equiparado]="Sí",IF(DATOS_[Check Periodo Ref.]="Dentro",DATOS_[TOTAL Retrib Eq],FALSE))))),
0)</f>
        <v>0</v>
      </c>
    </row>
    <row r="59" spans="1:48" x14ac:dyDescent="0.3">
      <c r="A59" s="42" t="str">
        <f t="shared" ref="A59" si="62">+A58</f>
        <v>[ocultar]</v>
      </c>
      <c r="B59" s="86" t="s">
        <v>163</v>
      </c>
      <c r="C59" s="33">
        <f t="array" ref="C59">SUM(IF($B59=DATOS_[Sexo],
IF($B57=DATOS_[AGRUP. VALOR. PTO.],
IF("Dentro"=DATOS_[Check Periodo Ref.],
1/(COUNTIFS(DATOS_[Sexo],$B59,DATOS_[AGRUP. VALOR. PTO.],$B57,DATOS_[Check Periodo Ref.],"Dentro",DATOS_[id],DATOS_[id]))))))</f>
        <v>0</v>
      </c>
      <c r="D59" s="35">
        <f>COUNTIFS(DATOS_[AGRUP. VALOR. PTO.],$B57,DATOS_[Sexo],$B59,DATOS_[Check Periodo Ref.],"Dentro")</f>
        <v>0</v>
      </c>
      <c r="E59" s="35">
        <f>COUNTIFS(DATOS_[AGRUP. VALOR. PTO.],$B57,DATOS_[Sexo],$B59,DATOS_[Check Periodo Ref.],"Dentro",DATOS_[Check Nº SC Norm],"Sí")</f>
        <v>0</v>
      </c>
      <c r="F59" s="35">
        <f>COUNTIFS(DATOS_[AGRUP. VALOR. PTO.],$B57,DATOS_[Sexo],$B59,DATOS_[Check Periodo Ref.],"Dentro",DATOS_[Check Nº SC Anualiz],"Sí")</f>
        <v>0</v>
      </c>
      <c r="G59" s="35">
        <f>COUNTIFS(DATOS_[AGRUP. VALOR. PTO.],$B57,DATOS_[Sexo],$B59,DATOS_[Check Periodo Ref.],"Dentro",DATOS_[Check Nº SC Norm y Anualiz],"Sí")</f>
        <v>0</v>
      </c>
      <c r="H59" s="35">
        <f>COUNTIFS(DATOS_[AGRUP. VALOR. PTO.],$B57,DATOS_[Sexo],$B59,DATOS_[Check Periodo Ref.],"Dentro",DATOS_[Check Equiparación],"Sí")</f>
        <v>0</v>
      </c>
      <c r="I59" s="110" cm="1">
        <f t="array" ref="I59">IFERROR(
MEDIAN(IF(DATOS_[Sexo]=$B59,IF(DATOS_[[AGRUP. VALOR. PTO.]:[AGRUP. VALOR. PTO.]]=$B57,IF(DATOS_[Check Equiparado]="Sí",IF(DATOS_[Check Periodo Ref.]="Dentro",DATOS_[SALARIO BASE Eq],FALSE))))),
0)</f>
        <v>0</v>
      </c>
      <c r="J59" s="111">
        <f t="array" ref="J59">IFERROR(
(MEDIAN((IF(DATOS_[[Sexo]:[Sexo]]=$B59,IF(DATOS_[[AGRUP. VALOR. PTO.]:[AGRUP. VALOR. PTO.]]=$B57,IF(DATOS_[[Check Periodo Ref.]:[Check Periodo Ref.]]="Dentro",IF(DATOS_[[Check Equiparado]:[Check Equiparado]]="Sí",IF(DATOS!AE$5="Sí",(1/DATOS_[[% anualiz]:[% anualiz]]),1)*IF(DATOS!AE$4="Sí",1/DATOS_[[% normaliz]:[% normaliz]],1)*(DATOS_[Conc.Sal.01])))))))),
0)</f>
        <v>0</v>
      </c>
      <c r="K59" s="111">
        <f t="array" ref="K59">IFERROR(
(MEDIAN((IF(DATOS_[[Sexo]:[Sexo]]=$B59,IF(DATOS_[[AGRUP. VALOR. PTO.]:[AGRUP. VALOR. PTO.]]=$B57,IF(DATOS_[[Check Periodo Ref.]:[Check Periodo Ref.]]="Dentro",IF(DATOS_[[Check Equiparado]:[Check Equiparado]]="Sí",IF(DATOS!AF$5="Sí",(1/DATOS_[[% anualiz]:[% anualiz]]),1)*IF(DATOS!AF$4="Sí",1/DATOS_[[% normaliz]:[% normaliz]],1)*(DATOS_[Conc.Sal.02])))))))),
0)</f>
        <v>0</v>
      </c>
      <c r="L59" s="111">
        <f t="array" ref="L59">IFERROR(
(MEDIAN((IF(DATOS_[[Sexo]:[Sexo]]=$B59,IF(DATOS_[[AGRUP. VALOR. PTO.]:[AGRUP. VALOR. PTO.]]=$B57,IF(DATOS_[[Check Periodo Ref.]:[Check Periodo Ref.]]="Dentro",IF(DATOS_[[Check Equiparado]:[Check Equiparado]]="Sí",IF(DATOS!AG$5="Sí",(1/DATOS_[[% anualiz]:[% anualiz]]),1)*IF(DATOS!AG$4="Sí",1/DATOS_[[% normaliz]:[% normaliz]],1)*(DATOS_[Conc.Sal.03])))))))),
0)</f>
        <v>0</v>
      </c>
      <c r="M59" s="111">
        <f t="array" ref="M59">IFERROR(
(MEDIAN((IF(DATOS_[[Sexo]:[Sexo]]=$B59,IF(DATOS_[[AGRUP. VALOR. PTO.]:[AGRUP. VALOR. PTO.]]=$B57,IF(DATOS_[[Check Periodo Ref.]:[Check Periodo Ref.]]="Dentro",IF(DATOS_[[Check Equiparado]:[Check Equiparado]]="Sí",IF(DATOS!AH$5="Sí",(1/DATOS_[[% anualiz]:[% anualiz]]),1)*IF(DATOS!AH$4="Sí",1/DATOS_[[% normaliz]:[% normaliz]],1)*(DATOS_[Conc.Sal.04])))))))),
0)</f>
        <v>0</v>
      </c>
      <c r="N59" s="111">
        <f t="array" ref="N59">IFERROR(
(MEDIAN((IF(DATOS_[[Sexo]:[Sexo]]=$B59,IF(DATOS_[[AGRUP. VALOR. PTO.]:[AGRUP. VALOR. PTO.]]=$B57,IF(DATOS_[[Check Periodo Ref.]:[Check Periodo Ref.]]="Dentro",IF(DATOS_[[Check Equiparado]:[Check Equiparado]]="Sí",IF(DATOS!AI$5="Sí",(1/DATOS_[[% anualiz]:[% anualiz]]),1)*IF(DATOS!AI$4="Sí",1/DATOS_[[% normaliz]:[% normaliz]],1)*(DATOS_[Conc.Sal.05])))))))),
0)</f>
        <v>0</v>
      </c>
      <c r="O59" s="111">
        <f t="array" ref="O59">IFERROR(
(MEDIAN((IF(DATOS_[[Sexo]:[Sexo]]=$B59,IF(DATOS_[[AGRUP. VALOR. PTO.]:[AGRUP. VALOR. PTO.]]=$B57,IF(DATOS_[[Check Periodo Ref.]:[Check Periodo Ref.]]="Dentro",IF(DATOS_[[Check Equiparado]:[Check Equiparado]]="Sí",IF(DATOS!AJ$5="Sí",(1/DATOS_[[% anualiz]:[% anualiz]]),1)*IF(DATOS!AJ$4="Sí",1/DATOS_[[% normaliz]:[% normaliz]],1)*(DATOS_[Conc.Sal.06])))))))),
0)</f>
        <v>0</v>
      </c>
      <c r="P59" s="111">
        <f t="array" ref="P59">IFERROR(
(MEDIAN((IF(DATOS_[[Sexo]:[Sexo]]=$B59,IF(DATOS_[[AGRUP. VALOR. PTO.]:[AGRUP. VALOR. PTO.]]=$B57,IF(DATOS_[[Check Periodo Ref.]:[Check Periodo Ref.]]="Dentro",IF(DATOS_[[Check Equiparado]:[Check Equiparado]]="Sí",IF(DATOS!AK$5="Sí",(1/DATOS_[[% anualiz]:[% anualiz]]),1)*IF(DATOS!AK$4="Sí",1/DATOS_[[% normaliz]:[% normaliz]],1)*(DATOS_[Conc.Sal.07])))))))),
0)</f>
        <v>0</v>
      </c>
      <c r="Q59" s="111">
        <f t="array" ref="Q59">IFERROR(
(MEDIAN((IF(DATOS_[[Sexo]:[Sexo]]=$B59,IF(DATOS_[[AGRUP. VALOR. PTO.]:[AGRUP. VALOR. PTO.]]=$B57,IF(DATOS_[[Check Periodo Ref.]:[Check Periodo Ref.]]="Dentro",IF(DATOS_[[Check Equiparado]:[Check Equiparado]]="Sí",IF(DATOS!AL$5="Sí",(1/DATOS_[[% anualiz]:[% anualiz]]),1)*IF(DATOS!AL$4="Sí",1/DATOS_[[% normaliz]:[% normaliz]],1)*(DATOS_[Conc.Sal.08])))))))),
0)</f>
        <v>0</v>
      </c>
      <c r="R59" s="111">
        <f t="array" ref="R59">IFERROR(
(MEDIAN((IF(DATOS_[[Sexo]:[Sexo]]=$B59,IF(DATOS_[[AGRUP. VALOR. PTO.]:[AGRUP. VALOR. PTO.]]=$B57,IF(DATOS_[[Check Periodo Ref.]:[Check Periodo Ref.]]="Dentro",IF(DATOS_[[Check Equiparado]:[Check Equiparado]]="Sí",IF(DATOS!AM$5="Sí",(1/DATOS_[[% anualiz]:[% anualiz]]),1)*IF(DATOS!AM$4="Sí",1/DATOS_[[% normaliz]:[% normaliz]],1)*(DATOS_[Conc.Sal.09])))))))),
0)</f>
        <v>0</v>
      </c>
      <c r="S59" s="111">
        <f t="array" ref="S59">IFERROR(
(MEDIAN((IF(DATOS_[[Sexo]:[Sexo]]=$B59,IF(DATOS_[[AGRUP. VALOR. PTO.]:[AGRUP. VALOR. PTO.]]=$B57,IF(DATOS_[[Check Periodo Ref.]:[Check Periodo Ref.]]="Dentro",IF(DATOS_[[Check Equiparado]:[Check Equiparado]]="Sí",IF(DATOS!AN$5="Sí",(1/DATOS_[[% anualiz]:[% anualiz]]),1)*IF(DATOS!AN$4="Sí",1/DATOS_[[% normaliz]:[% normaliz]],1)*(DATOS_[Conc.Sal.10])))))))),
0)</f>
        <v>0</v>
      </c>
      <c r="T59" s="111">
        <f t="array" ref="T59">IFERROR(
(MEDIAN((IF(DATOS_[[Sexo]:[Sexo]]=$B59,IF(DATOS_[[AGRUP. VALOR. PTO.]:[AGRUP. VALOR. PTO.]]=$B57,IF(DATOS_[[Check Periodo Ref.]:[Check Periodo Ref.]]="Dentro",IF(DATOS_[[Check Equiparado]:[Check Equiparado]]="Sí",IF(DATOS!AO$5="Sí",(1/DATOS_[[% anualiz]:[% anualiz]]),1)*IF(DATOS!AO$4="Sí",1/DATOS_[[% normaliz]:[% normaliz]],1)*(DATOS_[Conc.Sal.11])))))))),
0)</f>
        <v>0</v>
      </c>
      <c r="U59" s="111">
        <f t="array" ref="U59">IFERROR(
(MEDIAN((IF(DATOS_[[Sexo]:[Sexo]]=$B59,IF(DATOS_[[AGRUP. VALOR. PTO.]:[AGRUP. VALOR. PTO.]]=$B57,IF(DATOS_[[Check Periodo Ref.]:[Check Periodo Ref.]]="Dentro",IF(DATOS_[[Check Equiparado]:[Check Equiparado]]="Sí",IF(DATOS!AP$5="Sí",(1/DATOS_[[% anualiz]:[% anualiz]]),1)*IF(DATOS!AP$4="Sí",1/DATOS_[[% normaliz]:[% normaliz]],1)*(DATOS_[Conc.Sal.12])))))))),
0)</f>
        <v>0</v>
      </c>
      <c r="V59" s="111">
        <f t="array" ref="V59">IFERROR(
(MEDIAN((IF(DATOS_[[Sexo]:[Sexo]]=$B59,IF(DATOS_[[AGRUP. VALOR. PTO.]:[AGRUP. VALOR. PTO.]]=$B57,IF(DATOS_[[Check Periodo Ref.]:[Check Periodo Ref.]]="Dentro",IF(DATOS_[[Check Equiparado]:[Check Equiparado]]="Sí",IF(DATOS!AQ$5="Sí",(1/DATOS_[[% anualiz]:[% anualiz]]),1)*IF(DATOS!AQ$4="Sí",1/DATOS_[[% normaliz]:[% normaliz]],1)*(DATOS_[Conc.Sal.13])))))))),
0)</f>
        <v>0</v>
      </c>
      <c r="W59" s="111">
        <f t="array" ref="W59">IFERROR(
(MEDIAN((IF(DATOS_[[Sexo]:[Sexo]]=$B59,IF(DATOS_[[AGRUP. VALOR. PTO.]:[AGRUP. VALOR. PTO.]]=$B57,IF(DATOS_[[Check Periodo Ref.]:[Check Periodo Ref.]]="Dentro",IF(DATOS_[[Check Equiparado]:[Check Equiparado]]="Sí",IF(DATOS!AR$5="Sí",(1/DATOS_[[% anualiz]:[% anualiz]]),1)*IF(DATOS!AR$4="Sí",1/DATOS_[[% normaliz]:[% normaliz]],1)*(DATOS_[Conc.Sal.14])))))))),
0)</f>
        <v>0</v>
      </c>
      <c r="X59" s="111">
        <f t="array" ref="X59">IFERROR(
(MEDIAN((IF(DATOS_[[Sexo]:[Sexo]]=$B59,IF(DATOS_[[AGRUP. VALOR. PTO.]:[AGRUP. VALOR. PTO.]]=$B57,IF(DATOS_[[Check Periodo Ref.]:[Check Periodo Ref.]]="Dentro",IF(DATOS_[[Check Equiparado]:[Check Equiparado]]="Sí",IF(DATOS!AS$5="Sí",(1/DATOS_[[% anualiz]:[% anualiz]]),1)*IF(DATOS!AS$4="Sí",1/DATOS_[[% normaliz]:[% normaliz]],1)*(DATOS_[Conc.Sal.15])))))))),
0)</f>
        <v>0</v>
      </c>
      <c r="Y59" s="111">
        <f t="array" ref="Y59">IFERROR(
(MEDIAN((IF(DATOS_[[Sexo]:[Sexo]]=$B59,IF(DATOS_[[AGRUP. VALOR. PTO.]:[AGRUP. VALOR. PTO.]]=$B57,IF(DATOS_[[Check Periodo Ref.]:[Check Periodo Ref.]]="Dentro",IF(DATOS_[[Check Equiparado]:[Check Equiparado]]="Sí",IF(DATOS!AT$5="Sí",(1/DATOS_[[% anualiz]:[% anualiz]]),1)*IF(DATOS!AT$4="Sí",1/DATOS_[[% normaliz]:[% normaliz]],1)*(DATOS_[Conc.Sal.16])))))))),
0)</f>
        <v>0</v>
      </c>
      <c r="Z59" s="111">
        <f t="array" ref="Z59">IFERROR(
(MEDIAN((IF(DATOS_[[Sexo]:[Sexo]]=$B59,IF(DATOS_[[AGRUP. VALOR. PTO.]:[AGRUP. VALOR. PTO.]]=$B57,IF(DATOS_[[Check Periodo Ref.]:[Check Periodo Ref.]]="Dentro",IF(DATOS_[[Check Equiparado]:[Check Equiparado]]="Sí",IF(DATOS!AU$5="Sí",(1/DATOS_[[% anualiz]:[% anualiz]]),1)*IF(DATOS!AU$4="Sí",1/DATOS_[[% normaliz]:[% normaliz]],1)*(DATOS_[Conc.Sal.17])))))))),
0)</f>
        <v>0</v>
      </c>
      <c r="AA59" s="111">
        <f t="array" ref="AA59">IFERROR(
(MEDIAN((IF(DATOS_[[Sexo]:[Sexo]]=$B59,IF(DATOS_[[AGRUP. VALOR. PTO.]:[AGRUP. VALOR. PTO.]]=$B57,IF(DATOS_[[Check Periodo Ref.]:[Check Periodo Ref.]]="Dentro",IF(DATOS_[[Check Equiparado]:[Check Equiparado]]="Sí",IF(DATOS!AV$5="Sí",(1/DATOS_[[% anualiz]:[% anualiz]]),1)*IF(DATOS!AV$4="Sí",1/DATOS_[[% normaliz]:[% normaliz]],1)*(DATOS_[Conc.Sal.18])))))))),
0)</f>
        <v>0</v>
      </c>
      <c r="AB59" s="111">
        <f t="array" ref="AB59">IFERROR(
(MEDIAN((IF(DATOS_[[Sexo]:[Sexo]]=$B59,IF(DATOS_[[AGRUP. VALOR. PTO.]:[AGRUP. VALOR. PTO.]]=$B57,IF(DATOS_[[Check Periodo Ref.]:[Check Periodo Ref.]]="Dentro",IF(DATOS_[[Check Equiparado]:[Check Equiparado]]="Sí",IF(DATOS!AW$5="Sí",(1/DATOS_[[% anualiz]:[% anualiz]]),1)*IF(DATOS!AW$4="Sí",1/DATOS_[[% normaliz]:[% normaliz]],1)*(DATOS_[Conc.Sal.19])))))))),
0)</f>
        <v>0</v>
      </c>
      <c r="AC59" s="111">
        <f t="array" ref="AC59">IFERROR(
(MEDIAN((IF(DATOS_[[Sexo]:[Sexo]]=$B59,IF(DATOS_[[AGRUP. VALOR. PTO.]:[AGRUP. VALOR. PTO.]]=$B57,IF(DATOS_[[Check Periodo Ref.]:[Check Periodo Ref.]]="Dentro",IF(DATOS_[[Check Equiparado]:[Check Equiparado]]="Sí",IF(DATOS!AX$5="Sí",(1/DATOS_[[% anualiz]:[% anualiz]]),1)*IF(DATOS!AX$4="Sí",1/DATOS_[[% normaliz]:[% normaliz]],1)*(DATOS_[Conc.Sal.20])))))))),
0)</f>
        <v>0</v>
      </c>
      <c r="AD59" s="111">
        <f t="array" ref="AD59">IFERROR(
(MEDIAN((IF(DATOS_[[Sexo]:[Sexo]]=$B59,IF(DATOS_[[AGRUP. VALOR. PTO.]:[AGRUP. VALOR. PTO.]]=$B57,IF(DATOS_[[Check Periodo Ref.]:[Check Periodo Ref.]]="Dentro",IF(DATOS_[[Check Equiparado]:[Check Equiparado]]="Sí",IF(DATOS!AY$5="Sí",(1/DATOS_[[% anualiz]:[% anualiz]]),1)*IF(DATOS!AY$4="Sí",1/DATOS_[[% normaliz]:[% normaliz]],1)*(DATOS_[Conc.Sal.21])))))))),
0)</f>
        <v>0</v>
      </c>
      <c r="AE59" s="111">
        <f t="array" ref="AE59">IFERROR(
(MEDIAN((IF(DATOS_[[Sexo]:[Sexo]]=$B59,IF(DATOS_[[AGRUP. VALOR. PTO.]:[AGRUP. VALOR. PTO.]]=$B57,IF(DATOS_[[Check Periodo Ref.]:[Check Periodo Ref.]]="Dentro",IF(DATOS_[[Check Equiparado]:[Check Equiparado]]="Sí",IF(DATOS!AZ$5="Sí",(1/DATOS_[[% anualiz]:[% anualiz]]),1)*IF(DATOS!AZ$4="Sí",1/DATOS_[[% normaliz]:[% normaliz]],1)*(DATOS_[Conc.Sal.22])))))))),
0)</f>
        <v>0</v>
      </c>
      <c r="AF59" s="111">
        <f t="array" ref="AF59">IFERROR(
(MEDIAN((IF(DATOS_[[Sexo]:[Sexo]]=$B59,IF(DATOS_[[AGRUP. VALOR. PTO.]:[AGRUP. VALOR. PTO.]]=$B57,IF(DATOS_[[Check Periodo Ref.]:[Check Periodo Ref.]]="Dentro",IF(DATOS_[[Check Equiparado]:[Check Equiparado]]="Sí",IF(DATOS!BA$5="Sí",(1/DATOS_[[% anualiz]:[% anualiz]]),1)*IF(DATOS!BA$4="Sí",1/DATOS_[[% normaliz]:[% normaliz]],1)*(DATOS_[Conc.Sal.23])))))))),
0)</f>
        <v>0</v>
      </c>
      <c r="AG59" s="111">
        <f t="array" ref="AG59">IFERROR(
(MEDIAN((IF(DATOS_[[Sexo]:[Sexo]]=$B59,IF(DATOS_[[AGRUP. VALOR. PTO.]:[AGRUP. VALOR. PTO.]]=$B57,IF(DATOS_[[Check Periodo Ref.]:[Check Periodo Ref.]]="Dentro",IF(DATOS_[[Check Equiparado]:[Check Equiparado]]="Sí",IF(DATOS!BB$5="Sí",(1/DATOS_[[% anualiz]:[% anualiz]]),1)*IF(DATOS!BB$4="Sí",1/DATOS_[[% normaliz]:[% normaliz]],1)*(DATOS_[Conc.Sal.24])))))))),
0)</f>
        <v>0</v>
      </c>
      <c r="AH59" s="111">
        <f t="array" ref="AH59">IFERROR(
(MEDIAN((IF(DATOS_[[Sexo]:[Sexo]]=$B59,IF(DATOS_[[AGRUP. VALOR. PTO.]:[AGRUP. VALOR. PTO.]]=$B57,IF(DATOS_[[Check Periodo Ref.]:[Check Periodo Ref.]]="Dentro",IF(DATOS_[[Check Equiparado]:[Check Equiparado]]="Sí",IF(DATOS!BC$5="Sí",(1/DATOS_[[% anualiz]:[% anualiz]]),1)*IF(DATOS!BC$4="Sí",1/DATOS_[[% normaliz]:[% normaliz]],1)*(DATOS_[Conc.Sal.25])))))))),
0)</f>
        <v>0</v>
      </c>
      <c r="AI59" s="111">
        <f t="array" ref="AI59">IFERROR(
(MEDIAN((IF(DATOS_[[Sexo]:[Sexo]]=$B59,IF(DATOS_[[AGRUP. VALOR. PTO.]:[AGRUP. VALOR. PTO.]]=$B57,IF(DATOS_[[Check Periodo Ref.]:[Check Periodo Ref.]]="Dentro",IF(DATOS_[[Check Equiparado]:[Check Equiparado]]="Sí",IF(DATOS!BD$5="Sí",(1/DATOS_[[% anualiz]:[% anualiz]]),1)*IF(DATOS!BD$4="Sí",1/DATOS_[[% normaliz]:[% normaliz]],1)*(DATOS_[Conc.Sal.26])))))))),
0)</f>
        <v>0</v>
      </c>
      <c r="AJ59" s="111">
        <f t="array" ref="AJ59">IFERROR(
(MEDIAN((IF(DATOS_[[Sexo]:[Sexo]]=$B59,IF(DATOS_[[AGRUP. VALOR. PTO.]:[AGRUP. VALOR. PTO.]]=$B57,IF(DATOS_[[Check Periodo Ref.]:[Check Periodo Ref.]]="Dentro",IF(DATOS_[[Check Equiparado]:[Check Equiparado]]="Sí",IF(DATOS!BE$5="Sí",(1/DATOS_[[% anualiz]:[% anualiz]]),1)*IF(DATOS!BE$4="Sí",1/DATOS_[[% normaliz]:[% normaliz]],1)*(DATOS_[Conc.Sal.27])))))))),
0)</f>
        <v>0</v>
      </c>
      <c r="AK59" s="111">
        <f t="array" ref="AK59">IFERROR(
(MEDIAN((IF(DATOS_[[Sexo]:[Sexo]]=$B59,IF(DATOS_[[AGRUP. VALOR. PTO.]:[AGRUP. VALOR. PTO.]]=$B57,IF(DATOS_[[Check Periodo Ref.]:[Check Periodo Ref.]]="Dentro",IF(DATOS_[[Check Equiparado]:[Check Equiparado]]="Sí",IF(DATOS!BF$5="Sí",(1/DATOS_[[% anualiz]:[% anualiz]]),1)*IF(DATOS!BF$4="Sí",1/DATOS_[[% normaliz]:[% normaliz]],1)*(DATOS_[Conc.Sal.28])))))))),
0)</f>
        <v>0</v>
      </c>
      <c r="AL59" s="111">
        <f t="array" ref="AL59">IFERROR(
(MEDIAN((IF(DATOS_[[Sexo]:[Sexo]]=$B59,IF(DATOS_[[AGRUP. VALOR. PTO.]:[AGRUP. VALOR. PTO.]]=$B57,IF(DATOS_[[Check Periodo Ref.]:[Check Periodo Ref.]]="Dentro",IF(DATOS_[[Check Equiparado]:[Check Equiparado]]="Sí",IF(DATOS!BG$5="Sí",(1/DATOS_[[% anualiz]:[% anualiz]]),1)*IF(DATOS!BG$4="Sí",1/DATOS_[[% normaliz]:[% normaliz]],1)*(DATOS_[Conc.Sal.29])))))))),
0)</f>
        <v>0</v>
      </c>
      <c r="AM59" s="111">
        <f t="array" ref="AM59">IFERROR(
(MEDIAN((IF(DATOS_[[Sexo]:[Sexo]]=$B59,IF(DATOS_[[AGRUP. VALOR. PTO.]:[AGRUP. VALOR. PTO.]]=$B57,IF(DATOS_[[Check Periodo Ref.]:[Check Periodo Ref.]]="Dentro",IF(DATOS_[[Check Equiparado]:[Check Equiparado]]="Sí",IF(DATOS!BH$5="Sí",(1/DATOS_[[% anualiz]:[% anualiz]]),1)*IF(DATOS!BH$4="Sí",1/DATOS_[[% normaliz]:[% normaliz]],1)*(DATOS_[Conc.Sal.30])))))))),
0)</f>
        <v>0</v>
      </c>
      <c r="AN59" s="112">
        <f t="array" ref="AN59">IFERROR(
MEDIAN(IF(DATOS_[Sexo]=$B59,IF(DATOS_[[AGRUP. VALOR. PTO.]:[AGRUP. VALOR. PTO.]]=$B57,IF(DATOS_[Check Equiparado]="Sí",IF(DATOS_[Check Periodo Ref.]="Dentro",DATOS_[Tot COMPL.SAL Eq],FALSE))))),
0)</f>
        <v>0</v>
      </c>
      <c r="AO59" s="113">
        <f t="array" ref="AO59">IFERROR(
MEDIAN(IF(DATOS_[Sexo]=$B59,IF(DATOS_[[AGRUP. VALOR. PTO.]:[AGRUP. VALOR. PTO.]]=$B57,IF(DATOS_[Check Equiparado]="Sí",IF(DATOS_[Check Periodo Ref.]="Dentro",DATOS_[TOTAL SALARIO Eq],FALSE))))),
0)</f>
        <v>0</v>
      </c>
      <c r="AP59" s="114">
        <f t="array" ref="AP59">IFERROR(
(MEDIAN((IF(DATOS_[[Sexo]:[Sexo]]=$B59,IF(DATOS_[[AGRUP. VALOR. PTO.]:[AGRUP. VALOR. PTO.]]=$B58,IF(DATOS_[[Check Periodo Ref.]:[Check Periodo Ref.]]="Dentro",IF(DATOS_[[Check Equiparado]:[Check Equiparado]]="Sí",IF(DATOS!BI$5="Sí",(1/DATOS_[[% anualiz]:[% anualiz]]),1)*IF(DATOS!BI$4="Sí",1/DATOS_[[% normaliz]:[% normaliz]],1)*(DATOS_[C.Extra.01])))))))),
0)</f>
        <v>0</v>
      </c>
      <c r="AQ59" s="114">
        <f t="array" ref="AQ59">IFERROR(
(MEDIAN((IF(DATOS_[[Sexo]:[Sexo]]=$B59,IF(DATOS_[[AGRUP. VALOR. PTO.]:[AGRUP. VALOR. PTO.]]=$B58,IF(DATOS_[[Check Periodo Ref.]:[Check Periodo Ref.]]="Dentro",IF(DATOS_[[Check Equiparado]:[Check Equiparado]]="Sí",IF(DATOS!BJ$5="Sí",(1/DATOS_[[% anualiz]:[% anualiz]]),1)*IF(DATOS!BJ$4="Sí",1/DATOS_[[% normaliz]:[% normaliz]],1)*(DATOS_[C.Extra.02])))))))),
0)</f>
        <v>0</v>
      </c>
      <c r="AR59" s="114">
        <f t="array" ref="AR59">IFERROR(
(MEDIAN((IF(DATOS_[[Sexo]:[Sexo]]=$B59,IF(DATOS_[[AGRUP. VALOR. PTO.]:[AGRUP. VALOR. PTO.]]=$B58,IF(DATOS_[[Check Periodo Ref.]:[Check Periodo Ref.]]="Dentro",IF(DATOS_[[Check Equiparado]:[Check Equiparado]]="Sí",IF(DATOS!BK$5="Sí",(1/DATOS_[[% anualiz]:[% anualiz]]),1)*IF(DATOS!BK$4="Sí",1/DATOS_[[% normaliz]:[% normaliz]],1)*(DATOS_[C.Extra.03])))))))),
0)</f>
        <v>0</v>
      </c>
      <c r="AS59" s="114">
        <f t="array" ref="AS59">IFERROR(
(MEDIAN((IF(DATOS_[[Sexo]:[Sexo]]=$B59,IF(DATOS_[[AGRUP. VALOR. PTO.]:[AGRUP. VALOR. PTO.]]=$B58,IF(DATOS_[[Check Periodo Ref.]:[Check Periodo Ref.]]="Dentro",IF(DATOS_[[Check Equiparado]:[Check Equiparado]]="Sí",IF(DATOS!BL$5="Sí",(1/DATOS_[[% anualiz]:[% anualiz]]),1)*IF(DATOS!BL$4="Sí",1/DATOS_[[% normaliz]:[% normaliz]],1)*(DATOS_[C.Extra.04])))))))),
0)</f>
        <v>0</v>
      </c>
      <c r="AT59" s="114">
        <f t="array" ref="AT59">IFERROR(
(MEDIAN((IF(DATOS_[[Sexo]:[Sexo]]=$B59,IF(DATOS_[[AGRUP. VALOR. PTO.]:[AGRUP. VALOR. PTO.]]=$B58,IF(DATOS_[[Check Periodo Ref.]:[Check Periodo Ref.]]="Dentro",IF(DATOS_[[Check Equiparado]:[Check Equiparado]]="Sí",IF(DATOS!BM$5="Sí",(1/DATOS_[[% anualiz]:[% anualiz]]),1)*IF(DATOS!BM$4="Sí",1/DATOS_[[% normaliz]:[% normaliz]],1)*(DATOS_[C.Extra.05])))))))),
0)</f>
        <v>0</v>
      </c>
      <c r="AU59" s="115">
        <f t="array" ref="AU59">IFERROR(
MEDIAN(IF(DATOS_[Sexo]=$B59,IF(DATOS_[[AGRUP. VALOR. PTO.]:[AGRUP. VALOR. PTO.]]=$B57,IF(DATOS_[Check Equiparado]="Sí",IF(DATOS_[Check Periodo Ref.]="Dentro",DATOS_[Tot Extrasalarial Eq],FALSE))))),
0)</f>
        <v>0</v>
      </c>
      <c r="AV59" s="116">
        <f t="array" ref="AV59">IFERROR(
MEDIAN(IF(DATOS_[Sexo]=$B59,IF(DATOS_[[AGRUP. VALOR. PTO.]:[AGRUP. VALOR. PTO.]]=$B57,IF(DATOS_[Check Equiparado]="Sí",IF(DATOS_[Check Periodo Ref.]="Dentro",DATOS_[TOTAL Retrib Eq],FALSE))))),
0)</f>
        <v>0</v>
      </c>
    </row>
    <row r="60" spans="1:48" ht="17.25" thickBot="1" x14ac:dyDescent="0.35">
      <c r="A60" s="42" t="str">
        <f t="shared" ref="A60" si="63">+A61</f>
        <v>[ocultar]</v>
      </c>
      <c r="B60" s="90" t="s">
        <v>275</v>
      </c>
      <c r="C60" s="109"/>
      <c r="D60" s="41"/>
      <c r="E60" s="41"/>
      <c r="F60" s="41"/>
      <c r="G60" s="41"/>
      <c r="H60" s="41"/>
      <c r="I60" s="119" t="str">
        <f t="shared" ref="I60:AV60" si="64">IFERROR((I61-I62)/I61,"")</f>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3" t="str">
        <f t="shared" si="64"/>
        <v/>
      </c>
      <c r="W60" s="123" t="str">
        <f t="shared" si="64"/>
        <v/>
      </c>
      <c r="X60" s="123" t="str">
        <f t="shared" si="64"/>
        <v/>
      </c>
      <c r="Y60" s="123"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2" t="str">
        <f t="shared" si="64"/>
        <v/>
      </c>
      <c r="AK60" s="122" t="str">
        <f t="shared" si="64"/>
        <v/>
      </c>
      <c r="AL60" s="122" t="str">
        <f t="shared" si="64"/>
        <v/>
      </c>
      <c r="AM60" s="122" t="str">
        <f t="shared" si="64"/>
        <v/>
      </c>
      <c r="AN60" s="124" t="str">
        <f t="shared" si="64"/>
        <v/>
      </c>
      <c r="AO60" s="128" t="str">
        <f t="shared" si="64"/>
        <v/>
      </c>
      <c r="AP60" s="125" t="str">
        <f t="shared" si="64"/>
        <v/>
      </c>
      <c r="AQ60" s="125" t="str">
        <f t="shared" si="64"/>
        <v/>
      </c>
      <c r="AR60" s="125" t="str">
        <f t="shared" si="64"/>
        <v/>
      </c>
      <c r="AS60" s="125" t="str">
        <f t="shared" si="64"/>
        <v/>
      </c>
      <c r="AT60" s="125" t="str">
        <f t="shared" si="64"/>
        <v/>
      </c>
      <c r="AU60" s="126" t="str">
        <f t="shared" si="64"/>
        <v/>
      </c>
      <c r="AV60" s="127" t="str">
        <f t="shared" si="64"/>
        <v/>
      </c>
    </row>
    <row r="61" spans="1:48" x14ac:dyDescent="0.3">
      <c r="A61" s="42" t="str">
        <f t="shared" ref="A61" si="65">+IF(C61+C62=0,"[ocultar]","")</f>
        <v>[ocultar]</v>
      </c>
      <c r="B61" s="86" t="s">
        <v>162</v>
      </c>
      <c r="C61" s="33">
        <f t="array" ref="C61">SUM(IF($B61=DATOS_[Sexo],
IF($B60=DATOS_[AGRUP. VALOR. PTO.],
IF("Dentro"=DATOS_[Check Periodo Ref.],
1/(COUNTIFS(DATOS_[Sexo],$B61,DATOS_[AGRUP. VALOR. PTO.],$B60,DATOS_[Check Periodo Ref.],"Dentro",DATOS_[id],DATOS_[id]))))))</f>
        <v>0</v>
      </c>
      <c r="D61" s="35">
        <f>COUNTIFS(DATOS_[AGRUP. VALOR. PTO.],$B60,DATOS_[Sexo],$B61,DATOS_[Check Periodo Ref.],"Dentro")</f>
        <v>0</v>
      </c>
      <c r="E61" s="35">
        <f>COUNTIFS(DATOS_[AGRUP. VALOR. PTO.],$B60,DATOS_[Sexo],$B61,DATOS_[Check Periodo Ref.],"Dentro",DATOS_[Check Nº SC Norm],"Sí")</f>
        <v>0</v>
      </c>
      <c r="F61" s="35">
        <f>COUNTIFS(DATOS_[AGRUP. VALOR. PTO.],$B60,DATOS_[Sexo],$B61,DATOS_[Check Periodo Ref.],"Dentro",DATOS_[Check Nº SC Anualiz],"Sí")</f>
        <v>0</v>
      </c>
      <c r="G61" s="35">
        <f>COUNTIFS(DATOS_[AGRUP. VALOR. PTO.],$B60,DATOS_[Sexo],$B61,DATOS_[Check Periodo Ref.],"Dentro",DATOS_[Check Nº SC Norm y Anualiz],"Sí")</f>
        <v>0</v>
      </c>
      <c r="H61" s="35">
        <f>COUNTIFS(DATOS_[AGRUP. VALOR. PTO.],$B60,DATOS_[Sexo],$B61,DATOS_[Check Periodo Ref.],"Dentro",DATOS_[Check Equiparación],"Sí")</f>
        <v>0</v>
      </c>
      <c r="I61" s="110">
        <f t="array" ref="I61">IFERROR(
MEDIAN(IF(DATOS_[Sexo]=$B61,IF(DATOS_[[AGRUP. VALOR. PTO.]:[AGRUP. VALOR. PTO.]]=$B60,IF(DATOS_[Check Equiparado]="Sí",IF(DATOS_[Check Periodo Ref.]="Dentro",DATOS_[SALARIO BASE Eq],FALSE))))),
0)</f>
        <v>0</v>
      </c>
      <c r="J61" s="111">
        <f t="array" ref="J61">IFERROR(
(MEDIAN((IF(DATOS_[[Sexo]:[Sexo]]=$B61,IF(DATOS_[[AGRUP. VALOR. PTO.]:[AGRUP. VALOR. PTO.]]=$B60,IF(DATOS_[[Check Periodo Ref.]:[Check Periodo Ref.]]="Dentro",IF(DATOS_[[Check Equiparado]:[Check Equiparado]]="Sí",IF(DATOS!AE$5="Sí",(1/DATOS_[[% anualiz]:[% anualiz]]),1)*IF(DATOS!AE$4="Sí",1/DATOS_[[% normaliz]:[% normaliz]],1)*(DATOS_[Conc.Sal.01])))))))),
0)</f>
        <v>0</v>
      </c>
      <c r="K61" s="111">
        <f t="array" ref="K61">IFERROR(
(MEDIAN((IF(DATOS_[[Sexo]:[Sexo]]=$B61,IF(DATOS_[[AGRUP. VALOR. PTO.]:[AGRUP. VALOR. PTO.]]=$B60,IF(DATOS_[[Check Periodo Ref.]:[Check Periodo Ref.]]="Dentro",IF(DATOS_[[Check Equiparado]:[Check Equiparado]]="Sí",IF(DATOS!AF$5="Sí",(1/DATOS_[[% anualiz]:[% anualiz]]),1)*IF(DATOS!AF$4="Sí",1/DATOS_[[% normaliz]:[% normaliz]],1)*(DATOS_[Conc.Sal.02])))))))),
0)</f>
        <v>0</v>
      </c>
      <c r="L61" s="111">
        <f t="array" ref="L61">IFERROR(
(MEDIAN((IF(DATOS_[[Sexo]:[Sexo]]=$B61,IF(DATOS_[[AGRUP. VALOR. PTO.]:[AGRUP. VALOR. PTO.]]=$B60,IF(DATOS_[[Check Periodo Ref.]:[Check Periodo Ref.]]="Dentro",IF(DATOS_[[Check Equiparado]:[Check Equiparado]]="Sí",IF(DATOS!AG$5="Sí",(1/DATOS_[[% anualiz]:[% anualiz]]),1)*IF(DATOS!AG$4="Sí",1/DATOS_[[% normaliz]:[% normaliz]],1)*(DATOS_[Conc.Sal.03])))))))),
0)</f>
        <v>0</v>
      </c>
      <c r="M61" s="111">
        <f t="array" ref="M61">IFERROR(
(MEDIAN((IF(DATOS_[[Sexo]:[Sexo]]=$B61,IF(DATOS_[[AGRUP. VALOR. PTO.]:[AGRUP. VALOR. PTO.]]=$B60,IF(DATOS_[[Check Periodo Ref.]:[Check Periodo Ref.]]="Dentro",IF(DATOS_[[Check Equiparado]:[Check Equiparado]]="Sí",IF(DATOS!AH$5="Sí",(1/DATOS_[[% anualiz]:[% anualiz]]),1)*IF(DATOS!AH$4="Sí",1/DATOS_[[% normaliz]:[% normaliz]],1)*(DATOS_[Conc.Sal.04])))))))),
0)</f>
        <v>0</v>
      </c>
      <c r="N61" s="111">
        <f t="array" ref="N61">IFERROR(
(MEDIAN((IF(DATOS_[[Sexo]:[Sexo]]=$B61,IF(DATOS_[[AGRUP. VALOR. PTO.]:[AGRUP. VALOR. PTO.]]=$B60,IF(DATOS_[[Check Periodo Ref.]:[Check Periodo Ref.]]="Dentro",IF(DATOS_[[Check Equiparado]:[Check Equiparado]]="Sí",IF(DATOS!AI$5="Sí",(1/DATOS_[[% anualiz]:[% anualiz]]),1)*IF(DATOS!AI$4="Sí",1/DATOS_[[% normaliz]:[% normaliz]],1)*(DATOS_[Conc.Sal.05])))))))),
0)</f>
        <v>0</v>
      </c>
      <c r="O61" s="111">
        <f t="array" ref="O61">IFERROR(
(MEDIAN((IF(DATOS_[[Sexo]:[Sexo]]=$B61,IF(DATOS_[[AGRUP. VALOR. PTO.]:[AGRUP. VALOR. PTO.]]=$B60,IF(DATOS_[[Check Periodo Ref.]:[Check Periodo Ref.]]="Dentro",IF(DATOS_[[Check Equiparado]:[Check Equiparado]]="Sí",IF(DATOS!AJ$5="Sí",(1/DATOS_[[% anualiz]:[% anualiz]]),1)*IF(DATOS!AJ$4="Sí",1/DATOS_[[% normaliz]:[% normaliz]],1)*(DATOS_[Conc.Sal.06])))))))),
0)</f>
        <v>0</v>
      </c>
      <c r="P61" s="111">
        <f t="array" ref="P61">IFERROR(
(MEDIAN((IF(DATOS_[[Sexo]:[Sexo]]=$B61,IF(DATOS_[[AGRUP. VALOR. PTO.]:[AGRUP. VALOR. PTO.]]=$B60,IF(DATOS_[[Check Periodo Ref.]:[Check Periodo Ref.]]="Dentro",IF(DATOS_[[Check Equiparado]:[Check Equiparado]]="Sí",IF(DATOS!AK$5="Sí",(1/DATOS_[[% anualiz]:[% anualiz]]),1)*IF(DATOS!AK$4="Sí",1/DATOS_[[% normaliz]:[% normaliz]],1)*(DATOS_[Conc.Sal.07])))))))),
0)</f>
        <v>0</v>
      </c>
      <c r="Q61" s="111">
        <f t="array" ref="Q61">IFERROR(
(MEDIAN((IF(DATOS_[[Sexo]:[Sexo]]=$B61,IF(DATOS_[[AGRUP. VALOR. PTO.]:[AGRUP. VALOR. PTO.]]=$B60,IF(DATOS_[[Check Periodo Ref.]:[Check Periodo Ref.]]="Dentro",IF(DATOS_[[Check Equiparado]:[Check Equiparado]]="Sí",IF(DATOS!AL$5="Sí",(1/DATOS_[[% anualiz]:[% anualiz]]),1)*IF(DATOS!AL$4="Sí",1/DATOS_[[% normaliz]:[% normaliz]],1)*(DATOS_[Conc.Sal.08])))))))),
0)</f>
        <v>0</v>
      </c>
      <c r="R61" s="111">
        <f t="array" ref="R61">IFERROR(
(MEDIAN((IF(DATOS_[[Sexo]:[Sexo]]=$B61,IF(DATOS_[[AGRUP. VALOR. PTO.]:[AGRUP. VALOR. PTO.]]=$B60,IF(DATOS_[[Check Periodo Ref.]:[Check Periodo Ref.]]="Dentro",IF(DATOS_[[Check Equiparado]:[Check Equiparado]]="Sí",IF(DATOS!AM$5="Sí",(1/DATOS_[[% anualiz]:[% anualiz]]),1)*IF(DATOS!AM$4="Sí",1/DATOS_[[% normaliz]:[% normaliz]],1)*(DATOS_[Conc.Sal.09])))))))),
0)</f>
        <v>0</v>
      </c>
      <c r="S61" s="111">
        <f t="array" ref="S61">IFERROR(
(MEDIAN((IF(DATOS_[[Sexo]:[Sexo]]=$B61,IF(DATOS_[[AGRUP. VALOR. PTO.]:[AGRUP. VALOR. PTO.]]=$B60,IF(DATOS_[[Check Periodo Ref.]:[Check Periodo Ref.]]="Dentro",IF(DATOS_[[Check Equiparado]:[Check Equiparado]]="Sí",IF(DATOS!AN$5="Sí",(1/DATOS_[[% anualiz]:[% anualiz]]),1)*IF(DATOS!AN$4="Sí",1/DATOS_[[% normaliz]:[% normaliz]],1)*(DATOS_[Conc.Sal.10])))))))),
0)</f>
        <v>0</v>
      </c>
      <c r="T61" s="111">
        <f t="array" ref="T61">IFERROR(
(MEDIAN((IF(DATOS_[[Sexo]:[Sexo]]=$B61,IF(DATOS_[[AGRUP. VALOR. PTO.]:[AGRUP. VALOR. PTO.]]=$B60,IF(DATOS_[[Check Periodo Ref.]:[Check Periodo Ref.]]="Dentro",IF(DATOS_[[Check Equiparado]:[Check Equiparado]]="Sí",IF(DATOS!AO$5="Sí",(1/DATOS_[[% anualiz]:[% anualiz]]),1)*IF(DATOS!AO$4="Sí",1/DATOS_[[% normaliz]:[% normaliz]],1)*(DATOS_[Conc.Sal.11])))))))),
0)</f>
        <v>0</v>
      </c>
      <c r="U61" s="111">
        <f t="array" ref="U61">IFERROR(
(MEDIAN((IF(DATOS_[[Sexo]:[Sexo]]=$B61,IF(DATOS_[[AGRUP. VALOR. PTO.]:[AGRUP. VALOR. PTO.]]=$B60,IF(DATOS_[[Check Periodo Ref.]:[Check Periodo Ref.]]="Dentro",IF(DATOS_[[Check Equiparado]:[Check Equiparado]]="Sí",IF(DATOS!AP$5="Sí",(1/DATOS_[[% anualiz]:[% anualiz]]),1)*IF(DATOS!AP$4="Sí",1/DATOS_[[% normaliz]:[% normaliz]],1)*(DATOS_[Conc.Sal.12])))))))),
0)</f>
        <v>0</v>
      </c>
      <c r="V61" s="111">
        <f t="array" ref="V61">IFERROR(
(MEDIAN((IF(DATOS_[[Sexo]:[Sexo]]=$B61,IF(DATOS_[[AGRUP. VALOR. PTO.]:[AGRUP. VALOR. PTO.]]=$B60,IF(DATOS_[[Check Periodo Ref.]:[Check Periodo Ref.]]="Dentro",IF(DATOS_[[Check Equiparado]:[Check Equiparado]]="Sí",IF(DATOS!AQ$5="Sí",(1/DATOS_[[% anualiz]:[% anualiz]]),1)*IF(DATOS!AQ$4="Sí",1/DATOS_[[% normaliz]:[% normaliz]],1)*(DATOS_[Conc.Sal.13])))))))),
0)</f>
        <v>0</v>
      </c>
      <c r="W61" s="111">
        <f t="array" ref="W61">IFERROR(
(MEDIAN((IF(DATOS_[[Sexo]:[Sexo]]=$B61,IF(DATOS_[[AGRUP. VALOR. PTO.]:[AGRUP. VALOR. PTO.]]=$B60,IF(DATOS_[[Check Periodo Ref.]:[Check Periodo Ref.]]="Dentro",IF(DATOS_[[Check Equiparado]:[Check Equiparado]]="Sí",IF(DATOS!AR$5="Sí",(1/DATOS_[[% anualiz]:[% anualiz]]),1)*IF(DATOS!AR$4="Sí",1/DATOS_[[% normaliz]:[% normaliz]],1)*(DATOS_[Conc.Sal.14])))))))),
0)</f>
        <v>0</v>
      </c>
      <c r="X61" s="111">
        <f t="array" ref="X61">IFERROR(
(MEDIAN((IF(DATOS_[[Sexo]:[Sexo]]=$B61,IF(DATOS_[[AGRUP. VALOR. PTO.]:[AGRUP. VALOR. PTO.]]=$B60,IF(DATOS_[[Check Periodo Ref.]:[Check Periodo Ref.]]="Dentro",IF(DATOS_[[Check Equiparado]:[Check Equiparado]]="Sí",IF(DATOS!AS$5="Sí",(1/DATOS_[[% anualiz]:[% anualiz]]),1)*IF(DATOS!AS$4="Sí",1/DATOS_[[% normaliz]:[% normaliz]],1)*(DATOS_[Conc.Sal.15])))))))),
0)</f>
        <v>0</v>
      </c>
      <c r="Y61" s="111">
        <f t="array" ref="Y61">IFERROR(
(MEDIAN((IF(DATOS_[[Sexo]:[Sexo]]=$B61,IF(DATOS_[[AGRUP. VALOR. PTO.]:[AGRUP. VALOR. PTO.]]=$B60,IF(DATOS_[[Check Periodo Ref.]:[Check Periodo Ref.]]="Dentro",IF(DATOS_[[Check Equiparado]:[Check Equiparado]]="Sí",IF(DATOS!AT$5="Sí",(1/DATOS_[[% anualiz]:[% anualiz]]),1)*IF(DATOS!AT$4="Sí",1/DATOS_[[% normaliz]:[% normaliz]],1)*(DATOS_[Conc.Sal.16])))))))),
0)</f>
        <v>0</v>
      </c>
      <c r="Z61" s="111">
        <f t="array" ref="Z61">IFERROR(
(MEDIAN((IF(DATOS_[[Sexo]:[Sexo]]=$B61,IF(DATOS_[[AGRUP. VALOR. PTO.]:[AGRUP. VALOR. PTO.]]=$B60,IF(DATOS_[[Check Periodo Ref.]:[Check Periodo Ref.]]="Dentro",IF(DATOS_[[Check Equiparado]:[Check Equiparado]]="Sí",IF(DATOS!AU$5="Sí",(1/DATOS_[[% anualiz]:[% anualiz]]),1)*IF(DATOS!AU$4="Sí",1/DATOS_[[% normaliz]:[% normaliz]],1)*(DATOS_[Conc.Sal.17])))))))),
0)</f>
        <v>0</v>
      </c>
      <c r="AA61" s="111">
        <f t="array" ref="AA61">IFERROR(
(MEDIAN((IF(DATOS_[[Sexo]:[Sexo]]=$B61,IF(DATOS_[[AGRUP. VALOR. PTO.]:[AGRUP. VALOR. PTO.]]=$B60,IF(DATOS_[[Check Periodo Ref.]:[Check Periodo Ref.]]="Dentro",IF(DATOS_[[Check Equiparado]:[Check Equiparado]]="Sí",IF(DATOS!AV$5="Sí",(1/DATOS_[[% anualiz]:[% anualiz]]),1)*IF(DATOS!AV$4="Sí",1/DATOS_[[% normaliz]:[% normaliz]],1)*(DATOS_[Conc.Sal.18])))))))),
0)</f>
        <v>0</v>
      </c>
      <c r="AB61" s="111">
        <f t="array" ref="AB61">IFERROR(
(MEDIAN((IF(DATOS_[[Sexo]:[Sexo]]=$B61,IF(DATOS_[[AGRUP. VALOR. PTO.]:[AGRUP. VALOR. PTO.]]=$B60,IF(DATOS_[[Check Periodo Ref.]:[Check Periodo Ref.]]="Dentro",IF(DATOS_[[Check Equiparado]:[Check Equiparado]]="Sí",IF(DATOS!AW$5="Sí",(1/DATOS_[[% anualiz]:[% anualiz]]),1)*IF(DATOS!AW$4="Sí",1/DATOS_[[% normaliz]:[% normaliz]],1)*(DATOS_[Conc.Sal.19])))))))),
0)</f>
        <v>0</v>
      </c>
      <c r="AC61" s="111">
        <f t="array" ref="AC61">IFERROR(
(MEDIAN((IF(DATOS_[[Sexo]:[Sexo]]=$B61,IF(DATOS_[[AGRUP. VALOR. PTO.]:[AGRUP. VALOR. PTO.]]=$B60,IF(DATOS_[[Check Periodo Ref.]:[Check Periodo Ref.]]="Dentro",IF(DATOS_[[Check Equiparado]:[Check Equiparado]]="Sí",IF(DATOS!AX$5="Sí",(1/DATOS_[[% anualiz]:[% anualiz]]),1)*IF(DATOS!AX$4="Sí",1/DATOS_[[% normaliz]:[% normaliz]],1)*(DATOS_[Conc.Sal.20])))))))),
0)</f>
        <v>0</v>
      </c>
      <c r="AD61" s="111">
        <f t="array" ref="AD61">IFERROR(
(MEDIAN((IF(DATOS_[[Sexo]:[Sexo]]=$B61,IF(DATOS_[[AGRUP. VALOR. PTO.]:[AGRUP. VALOR. PTO.]]=$B60,IF(DATOS_[[Check Periodo Ref.]:[Check Periodo Ref.]]="Dentro",IF(DATOS_[[Check Equiparado]:[Check Equiparado]]="Sí",IF(DATOS!AY$5="Sí",(1/DATOS_[[% anualiz]:[% anualiz]]),1)*IF(DATOS!AY$4="Sí",1/DATOS_[[% normaliz]:[% normaliz]],1)*(DATOS_[Conc.Sal.21])))))))),
0)</f>
        <v>0</v>
      </c>
      <c r="AE61" s="111">
        <f t="array" ref="AE61">IFERROR(
(MEDIAN((IF(DATOS_[[Sexo]:[Sexo]]=$B61,IF(DATOS_[[AGRUP. VALOR. PTO.]:[AGRUP. VALOR. PTO.]]=$B60,IF(DATOS_[[Check Periodo Ref.]:[Check Periodo Ref.]]="Dentro",IF(DATOS_[[Check Equiparado]:[Check Equiparado]]="Sí",IF(DATOS!AZ$5="Sí",(1/DATOS_[[% anualiz]:[% anualiz]]),1)*IF(DATOS!AZ$4="Sí",1/DATOS_[[% normaliz]:[% normaliz]],1)*(DATOS_[Conc.Sal.22])))))))),
0)</f>
        <v>0</v>
      </c>
      <c r="AF61" s="111">
        <f t="array" ref="AF61">IFERROR(
(MEDIAN((IF(DATOS_[[Sexo]:[Sexo]]=$B61,IF(DATOS_[[AGRUP. VALOR. PTO.]:[AGRUP. VALOR. PTO.]]=$B60,IF(DATOS_[[Check Periodo Ref.]:[Check Periodo Ref.]]="Dentro",IF(DATOS_[[Check Equiparado]:[Check Equiparado]]="Sí",IF(DATOS!BA$5="Sí",(1/DATOS_[[% anualiz]:[% anualiz]]),1)*IF(DATOS!BA$4="Sí",1/DATOS_[[% normaliz]:[% normaliz]],1)*(DATOS_[Conc.Sal.23])))))))),
0)</f>
        <v>0</v>
      </c>
      <c r="AG61" s="111">
        <f t="array" ref="AG61">IFERROR(
(MEDIAN((IF(DATOS_[[Sexo]:[Sexo]]=$B61,IF(DATOS_[[AGRUP. VALOR. PTO.]:[AGRUP. VALOR. PTO.]]=$B60,IF(DATOS_[[Check Periodo Ref.]:[Check Periodo Ref.]]="Dentro",IF(DATOS_[[Check Equiparado]:[Check Equiparado]]="Sí",IF(DATOS!BB$5="Sí",(1/DATOS_[[% anualiz]:[% anualiz]]),1)*IF(DATOS!BB$4="Sí",1/DATOS_[[% normaliz]:[% normaliz]],1)*(DATOS_[Conc.Sal.24])))))))),
0)</f>
        <v>0</v>
      </c>
      <c r="AH61" s="111">
        <f t="array" ref="AH61">IFERROR(
(MEDIAN((IF(DATOS_[[Sexo]:[Sexo]]=$B61,IF(DATOS_[[AGRUP. VALOR. PTO.]:[AGRUP. VALOR. PTO.]]=$B60,IF(DATOS_[[Check Periodo Ref.]:[Check Periodo Ref.]]="Dentro",IF(DATOS_[[Check Equiparado]:[Check Equiparado]]="Sí",IF(DATOS!BC$5="Sí",(1/DATOS_[[% anualiz]:[% anualiz]]),1)*IF(DATOS!BC$4="Sí",1/DATOS_[[% normaliz]:[% normaliz]],1)*(DATOS_[Conc.Sal.25])))))))),
0)</f>
        <v>0</v>
      </c>
      <c r="AI61" s="111">
        <f t="array" ref="AI61">IFERROR(
(MEDIAN((IF(DATOS_[[Sexo]:[Sexo]]=$B61,IF(DATOS_[[AGRUP. VALOR. PTO.]:[AGRUP. VALOR. PTO.]]=$B60,IF(DATOS_[[Check Periodo Ref.]:[Check Periodo Ref.]]="Dentro",IF(DATOS_[[Check Equiparado]:[Check Equiparado]]="Sí",IF(DATOS!BD$5="Sí",(1/DATOS_[[% anualiz]:[% anualiz]]),1)*IF(DATOS!BD$4="Sí",1/DATOS_[[% normaliz]:[% normaliz]],1)*(DATOS_[Conc.Sal.26])))))))),
0)</f>
        <v>0</v>
      </c>
      <c r="AJ61" s="111">
        <f t="array" ref="AJ61">IFERROR(
(MEDIAN((IF(DATOS_[[Sexo]:[Sexo]]=$B61,IF(DATOS_[[AGRUP. VALOR. PTO.]:[AGRUP. VALOR. PTO.]]=$B60,IF(DATOS_[[Check Periodo Ref.]:[Check Periodo Ref.]]="Dentro",IF(DATOS_[[Check Equiparado]:[Check Equiparado]]="Sí",IF(DATOS!BE$5="Sí",(1/DATOS_[[% anualiz]:[% anualiz]]),1)*IF(DATOS!BE$4="Sí",1/DATOS_[[% normaliz]:[% normaliz]],1)*(DATOS_[Conc.Sal.27])))))))),
0)</f>
        <v>0</v>
      </c>
      <c r="AK61" s="111">
        <f t="array" ref="AK61">IFERROR(
(MEDIAN((IF(DATOS_[[Sexo]:[Sexo]]=$B61,IF(DATOS_[[AGRUP. VALOR. PTO.]:[AGRUP. VALOR. PTO.]]=$B60,IF(DATOS_[[Check Periodo Ref.]:[Check Periodo Ref.]]="Dentro",IF(DATOS_[[Check Equiparado]:[Check Equiparado]]="Sí",IF(DATOS!BF$5="Sí",(1/DATOS_[[% anualiz]:[% anualiz]]),1)*IF(DATOS!BF$4="Sí",1/DATOS_[[% normaliz]:[% normaliz]],1)*(DATOS_[Conc.Sal.28])))))))),
0)</f>
        <v>0</v>
      </c>
      <c r="AL61" s="111">
        <f t="array" ref="AL61">IFERROR(
(MEDIAN((IF(DATOS_[[Sexo]:[Sexo]]=$B61,IF(DATOS_[[AGRUP. VALOR. PTO.]:[AGRUP. VALOR. PTO.]]=$B60,IF(DATOS_[[Check Periodo Ref.]:[Check Periodo Ref.]]="Dentro",IF(DATOS_[[Check Equiparado]:[Check Equiparado]]="Sí",IF(DATOS!BG$5="Sí",(1/DATOS_[[% anualiz]:[% anualiz]]),1)*IF(DATOS!BG$4="Sí",1/DATOS_[[% normaliz]:[% normaliz]],1)*(DATOS_[Conc.Sal.29])))))))),
0)</f>
        <v>0</v>
      </c>
      <c r="AM61" s="111">
        <f t="array" ref="AM61">IFERROR(
(MEDIAN((IF(DATOS_[[Sexo]:[Sexo]]=$B61,IF(DATOS_[[AGRUP. VALOR. PTO.]:[AGRUP. VALOR. PTO.]]=$B60,IF(DATOS_[[Check Periodo Ref.]:[Check Periodo Ref.]]="Dentro",IF(DATOS_[[Check Equiparado]:[Check Equiparado]]="Sí",IF(DATOS!BH$5="Sí",(1/DATOS_[[% anualiz]:[% anualiz]]),1)*IF(DATOS!BH$4="Sí",1/DATOS_[[% normaliz]:[% normaliz]],1)*(DATOS_[Conc.Sal.30])))))))),
0)</f>
        <v>0</v>
      </c>
      <c r="AN61" s="112">
        <f t="array" ref="AN61">IFERROR(
MEDIAN(IF(DATOS_[Sexo]=$B61,IF(DATOS_[[AGRUP. VALOR. PTO.]:[AGRUP. VALOR. PTO.]]=$B60,IF(DATOS_[Check Equiparado]="Sí",IF(DATOS_[Check Periodo Ref.]="Dentro",DATOS_[Tot COMPL.SAL Eq],FALSE))))),
0)</f>
        <v>0</v>
      </c>
      <c r="AO61" s="113">
        <f t="array" ref="AO61">IFERROR(
MEDIAN(IF(DATOS_[Sexo]=$B61,IF(DATOS_[[AGRUP. VALOR. PTO.]:[AGRUP. VALOR. PTO.]]=$B60,IF(DATOS_[Check Equiparado]="Sí",IF(DATOS_[Check Periodo Ref.]="Dentro",DATOS_[TOTAL SALARIO Eq],FALSE))))),
0)</f>
        <v>0</v>
      </c>
      <c r="AP61" s="114">
        <f t="array" ref="AP61">IFERROR(
(MEDIAN((IF(DATOS_[[Sexo]:[Sexo]]=$B61,IF(DATOS_[[AGRUP. VALOR. PTO.]:[AGRUP. VALOR. PTO.]]=$B60,IF(DATOS_[[Check Periodo Ref.]:[Check Periodo Ref.]]="Dentro",IF(DATOS_[[Check Equiparado]:[Check Equiparado]]="Sí",IF(DATOS!BI$5="Sí",(1/DATOS_[[% anualiz]:[% anualiz]]),1)*IF(DATOS!BI$4="Sí",1/DATOS_[[% normaliz]:[% normaliz]],1)*(DATOS_[C.Extra.01])))))))),
0)</f>
        <v>0</v>
      </c>
      <c r="AQ61" s="114">
        <f t="array" ref="AQ61">IFERROR(
(MEDIAN((IF(DATOS_[[Sexo]:[Sexo]]=$B61,IF(DATOS_[[AGRUP. VALOR. PTO.]:[AGRUP. VALOR. PTO.]]=$B60,IF(DATOS_[[Check Periodo Ref.]:[Check Periodo Ref.]]="Dentro",IF(DATOS_[[Check Equiparado]:[Check Equiparado]]="Sí",IF(DATOS!BJ$5="Sí",(1/DATOS_[[% anualiz]:[% anualiz]]),1)*IF(DATOS!BJ$4="Sí",1/DATOS_[[% normaliz]:[% normaliz]],1)*(DATOS_[C.Extra.02])))))))),
0)</f>
        <v>0</v>
      </c>
      <c r="AR61" s="114">
        <f t="array" ref="AR61">IFERROR(
(MEDIAN((IF(DATOS_[[Sexo]:[Sexo]]=$B61,IF(DATOS_[[AGRUP. VALOR. PTO.]:[AGRUP. VALOR. PTO.]]=$B60,IF(DATOS_[[Check Periodo Ref.]:[Check Periodo Ref.]]="Dentro",IF(DATOS_[[Check Equiparado]:[Check Equiparado]]="Sí",IF(DATOS!BK$5="Sí",(1/DATOS_[[% anualiz]:[% anualiz]]),1)*IF(DATOS!BK$4="Sí",1/DATOS_[[% normaliz]:[% normaliz]],1)*(DATOS_[C.Extra.03])))))))),
0)</f>
        <v>0</v>
      </c>
      <c r="AS61" s="114">
        <f t="array" ref="AS61">IFERROR(
(MEDIAN((IF(DATOS_[[Sexo]:[Sexo]]=$B61,IF(DATOS_[[AGRUP. VALOR. PTO.]:[AGRUP. VALOR. PTO.]]=$B60,IF(DATOS_[[Check Periodo Ref.]:[Check Periodo Ref.]]="Dentro",IF(DATOS_[[Check Equiparado]:[Check Equiparado]]="Sí",IF(DATOS!BL$5="Sí",(1/DATOS_[[% anualiz]:[% anualiz]]),1)*IF(DATOS!BL$4="Sí",1/DATOS_[[% normaliz]:[% normaliz]],1)*(DATOS_[C.Extra.04])))))))),
0)</f>
        <v>0</v>
      </c>
      <c r="AT61" s="114">
        <f t="array" ref="AT61">IFERROR(
(MEDIAN((IF(DATOS_[[Sexo]:[Sexo]]=$B61,IF(DATOS_[[AGRUP. VALOR. PTO.]:[AGRUP. VALOR. PTO.]]=$B60,IF(DATOS_[[Check Periodo Ref.]:[Check Periodo Ref.]]="Dentro",IF(DATOS_[[Check Equiparado]:[Check Equiparado]]="Sí",IF(DATOS!BM$5="Sí",(1/DATOS_[[% anualiz]:[% anualiz]]),1)*IF(DATOS!BM$4="Sí",1/DATOS_[[% normaliz]:[% normaliz]],1)*(DATOS_[C.Extra.05])))))))),
0)</f>
        <v>0</v>
      </c>
      <c r="AU61" s="115">
        <f t="array" ref="AU61">IFERROR(
MEDIAN(IF(DATOS_[Sexo]=$B61,IF(DATOS_[[AGRUP. VALOR. PTO.]:[AGRUP. VALOR. PTO.]]=$B60,IF(DATOS_[Check Equiparado]="Sí",IF(DATOS_[Check Periodo Ref.]="Dentro",DATOS_[Tot Extrasalarial Eq],FALSE))))),
0)</f>
        <v>0</v>
      </c>
      <c r="AV61" s="116">
        <f t="array" ref="AV61">IFERROR(
MEDIAN(IF(DATOS_[Sexo]=$B61,IF(DATOS_[[AGRUP. VALOR. PTO.]:[AGRUP. VALOR. PTO.]]=$B60,IF(DATOS_[Check Equiparado]="Sí",IF(DATOS_[Check Periodo Ref.]="Dentro",DATOS_[TOTAL Retrib Eq],FALSE))))),
0)</f>
        <v>0</v>
      </c>
    </row>
    <row r="62" spans="1:48" x14ac:dyDescent="0.3">
      <c r="A62" s="42" t="str">
        <f t="shared" ref="A62" si="66">+A61</f>
        <v>[ocultar]</v>
      </c>
      <c r="B62" s="86" t="s">
        <v>163</v>
      </c>
      <c r="C62" s="33">
        <f t="array" ref="C62">SUM(IF($B62=DATOS_[Sexo],
IF($B60=DATOS_[AGRUP. VALOR. PTO.],
IF("Dentro"=DATOS_[Check Periodo Ref.],
1/(COUNTIFS(DATOS_[Sexo],$B62,DATOS_[AGRUP. VALOR. PTO.],$B60,DATOS_[Check Periodo Ref.],"Dentro",DATOS_[id],DATOS_[id]))))))</f>
        <v>0</v>
      </c>
      <c r="D62" s="35">
        <f>COUNTIFS(DATOS_[AGRUP. VALOR. PTO.],$B60,DATOS_[Sexo],$B62,DATOS_[Check Periodo Ref.],"Dentro")</f>
        <v>0</v>
      </c>
      <c r="E62" s="35">
        <f>COUNTIFS(DATOS_[AGRUP. VALOR. PTO.],$B60,DATOS_[Sexo],$B62,DATOS_[Check Periodo Ref.],"Dentro",DATOS_[Check Nº SC Norm],"Sí")</f>
        <v>0</v>
      </c>
      <c r="F62" s="35">
        <f>COUNTIFS(DATOS_[AGRUP. VALOR. PTO.],$B60,DATOS_[Sexo],$B62,DATOS_[Check Periodo Ref.],"Dentro",DATOS_[Check Nº SC Anualiz],"Sí")</f>
        <v>0</v>
      </c>
      <c r="G62" s="35">
        <f>COUNTIFS(DATOS_[AGRUP. VALOR. PTO.],$B60,DATOS_[Sexo],$B62,DATOS_[Check Periodo Ref.],"Dentro",DATOS_[Check Nº SC Norm y Anualiz],"Sí")</f>
        <v>0</v>
      </c>
      <c r="H62" s="35">
        <f>COUNTIFS(DATOS_[AGRUP. VALOR. PTO.],$B60,DATOS_[Sexo],$B62,DATOS_[Check Periodo Ref.],"Dentro",DATOS_[Check Equiparación],"Sí")</f>
        <v>0</v>
      </c>
      <c r="I62" s="110" cm="1">
        <f t="array" ref="I62">IFERROR(
MEDIAN(IF(DATOS_[Sexo]=$B62,IF(DATOS_[[AGRUP. VALOR. PTO.]:[AGRUP. VALOR. PTO.]]=$B60,IF(DATOS_[Check Equiparado]="Sí",IF(DATOS_[Check Periodo Ref.]="Dentro",DATOS_[SALARIO BASE Eq],FALSE))))),
0)</f>
        <v>0</v>
      </c>
      <c r="J62" s="111">
        <f t="array" ref="J62">IFERROR(
(MEDIAN((IF(DATOS_[[Sexo]:[Sexo]]=$B62,IF(DATOS_[[AGRUP. VALOR. PTO.]:[AGRUP. VALOR. PTO.]]=$B60,IF(DATOS_[[Check Periodo Ref.]:[Check Periodo Ref.]]="Dentro",IF(DATOS_[[Check Equiparado]:[Check Equiparado]]="Sí",IF(DATOS!AE$5="Sí",(1/DATOS_[[% anualiz]:[% anualiz]]),1)*IF(DATOS!AE$4="Sí",1/DATOS_[[% normaliz]:[% normaliz]],1)*(DATOS_[Conc.Sal.01])))))))),
0)</f>
        <v>0</v>
      </c>
      <c r="K62" s="111">
        <f t="array" ref="K62">IFERROR(
(MEDIAN((IF(DATOS_[[Sexo]:[Sexo]]=$B62,IF(DATOS_[[AGRUP. VALOR. PTO.]:[AGRUP. VALOR. PTO.]]=$B60,IF(DATOS_[[Check Periodo Ref.]:[Check Periodo Ref.]]="Dentro",IF(DATOS_[[Check Equiparado]:[Check Equiparado]]="Sí",IF(DATOS!AF$5="Sí",(1/DATOS_[[% anualiz]:[% anualiz]]),1)*IF(DATOS!AF$4="Sí",1/DATOS_[[% normaliz]:[% normaliz]],1)*(DATOS_[Conc.Sal.02])))))))),
0)</f>
        <v>0</v>
      </c>
      <c r="L62" s="111">
        <f t="array" ref="L62">IFERROR(
(MEDIAN((IF(DATOS_[[Sexo]:[Sexo]]=$B62,IF(DATOS_[[AGRUP. VALOR. PTO.]:[AGRUP. VALOR. PTO.]]=$B60,IF(DATOS_[[Check Periodo Ref.]:[Check Periodo Ref.]]="Dentro",IF(DATOS_[[Check Equiparado]:[Check Equiparado]]="Sí",IF(DATOS!AG$5="Sí",(1/DATOS_[[% anualiz]:[% anualiz]]),1)*IF(DATOS!AG$4="Sí",1/DATOS_[[% normaliz]:[% normaliz]],1)*(DATOS_[Conc.Sal.03])))))))),
0)</f>
        <v>0</v>
      </c>
      <c r="M62" s="111">
        <f t="array" ref="M62">IFERROR(
(MEDIAN((IF(DATOS_[[Sexo]:[Sexo]]=$B62,IF(DATOS_[[AGRUP. VALOR. PTO.]:[AGRUP. VALOR. PTO.]]=$B60,IF(DATOS_[[Check Periodo Ref.]:[Check Periodo Ref.]]="Dentro",IF(DATOS_[[Check Equiparado]:[Check Equiparado]]="Sí",IF(DATOS!AH$5="Sí",(1/DATOS_[[% anualiz]:[% anualiz]]),1)*IF(DATOS!AH$4="Sí",1/DATOS_[[% normaliz]:[% normaliz]],1)*(DATOS_[Conc.Sal.04])))))))),
0)</f>
        <v>0</v>
      </c>
      <c r="N62" s="111">
        <f t="array" ref="N62">IFERROR(
(MEDIAN((IF(DATOS_[[Sexo]:[Sexo]]=$B62,IF(DATOS_[[AGRUP. VALOR. PTO.]:[AGRUP. VALOR. PTO.]]=$B60,IF(DATOS_[[Check Periodo Ref.]:[Check Periodo Ref.]]="Dentro",IF(DATOS_[[Check Equiparado]:[Check Equiparado]]="Sí",IF(DATOS!AI$5="Sí",(1/DATOS_[[% anualiz]:[% anualiz]]),1)*IF(DATOS!AI$4="Sí",1/DATOS_[[% normaliz]:[% normaliz]],1)*(DATOS_[Conc.Sal.05])))))))),
0)</f>
        <v>0</v>
      </c>
      <c r="O62" s="111">
        <f t="array" ref="O62">IFERROR(
(MEDIAN((IF(DATOS_[[Sexo]:[Sexo]]=$B62,IF(DATOS_[[AGRUP. VALOR. PTO.]:[AGRUP. VALOR. PTO.]]=$B60,IF(DATOS_[[Check Periodo Ref.]:[Check Periodo Ref.]]="Dentro",IF(DATOS_[[Check Equiparado]:[Check Equiparado]]="Sí",IF(DATOS!AJ$5="Sí",(1/DATOS_[[% anualiz]:[% anualiz]]),1)*IF(DATOS!AJ$4="Sí",1/DATOS_[[% normaliz]:[% normaliz]],1)*(DATOS_[Conc.Sal.06])))))))),
0)</f>
        <v>0</v>
      </c>
      <c r="P62" s="111">
        <f t="array" ref="P62">IFERROR(
(MEDIAN((IF(DATOS_[[Sexo]:[Sexo]]=$B62,IF(DATOS_[[AGRUP. VALOR. PTO.]:[AGRUP. VALOR. PTO.]]=$B60,IF(DATOS_[[Check Periodo Ref.]:[Check Periodo Ref.]]="Dentro",IF(DATOS_[[Check Equiparado]:[Check Equiparado]]="Sí",IF(DATOS!AK$5="Sí",(1/DATOS_[[% anualiz]:[% anualiz]]),1)*IF(DATOS!AK$4="Sí",1/DATOS_[[% normaliz]:[% normaliz]],1)*(DATOS_[Conc.Sal.07])))))))),
0)</f>
        <v>0</v>
      </c>
      <c r="Q62" s="111">
        <f t="array" ref="Q62">IFERROR(
(MEDIAN((IF(DATOS_[[Sexo]:[Sexo]]=$B62,IF(DATOS_[[AGRUP. VALOR. PTO.]:[AGRUP. VALOR. PTO.]]=$B60,IF(DATOS_[[Check Periodo Ref.]:[Check Periodo Ref.]]="Dentro",IF(DATOS_[[Check Equiparado]:[Check Equiparado]]="Sí",IF(DATOS!AL$5="Sí",(1/DATOS_[[% anualiz]:[% anualiz]]),1)*IF(DATOS!AL$4="Sí",1/DATOS_[[% normaliz]:[% normaliz]],1)*(DATOS_[Conc.Sal.08])))))))),
0)</f>
        <v>0</v>
      </c>
      <c r="R62" s="111">
        <f t="array" ref="R62">IFERROR(
(MEDIAN((IF(DATOS_[[Sexo]:[Sexo]]=$B62,IF(DATOS_[[AGRUP. VALOR. PTO.]:[AGRUP. VALOR. PTO.]]=$B60,IF(DATOS_[[Check Periodo Ref.]:[Check Periodo Ref.]]="Dentro",IF(DATOS_[[Check Equiparado]:[Check Equiparado]]="Sí",IF(DATOS!AM$5="Sí",(1/DATOS_[[% anualiz]:[% anualiz]]),1)*IF(DATOS!AM$4="Sí",1/DATOS_[[% normaliz]:[% normaliz]],1)*(DATOS_[Conc.Sal.09])))))))),
0)</f>
        <v>0</v>
      </c>
      <c r="S62" s="111">
        <f t="array" ref="S62">IFERROR(
(MEDIAN((IF(DATOS_[[Sexo]:[Sexo]]=$B62,IF(DATOS_[[AGRUP. VALOR. PTO.]:[AGRUP. VALOR. PTO.]]=$B60,IF(DATOS_[[Check Periodo Ref.]:[Check Periodo Ref.]]="Dentro",IF(DATOS_[[Check Equiparado]:[Check Equiparado]]="Sí",IF(DATOS!AN$5="Sí",(1/DATOS_[[% anualiz]:[% anualiz]]),1)*IF(DATOS!AN$4="Sí",1/DATOS_[[% normaliz]:[% normaliz]],1)*(DATOS_[Conc.Sal.10])))))))),
0)</f>
        <v>0</v>
      </c>
      <c r="T62" s="111">
        <f t="array" ref="T62">IFERROR(
(MEDIAN((IF(DATOS_[[Sexo]:[Sexo]]=$B62,IF(DATOS_[[AGRUP. VALOR. PTO.]:[AGRUP. VALOR. PTO.]]=$B60,IF(DATOS_[[Check Periodo Ref.]:[Check Periodo Ref.]]="Dentro",IF(DATOS_[[Check Equiparado]:[Check Equiparado]]="Sí",IF(DATOS!AO$5="Sí",(1/DATOS_[[% anualiz]:[% anualiz]]),1)*IF(DATOS!AO$4="Sí",1/DATOS_[[% normaliz]:[% normaliz]],1)*(DATOS_[Conc.Sal.11])))))))),
0)</f>
        <v>0</v>
      </c>
      <c r="U62" s="111">
        <f t="array" ref="U62">IFERROR(
(MEDIAN((IF(DATOS_[[Sexo]:[Sexo]]=$B62,IF(DATOS_[[AGRUP. VALOR. PTO.]:[AGRUP. VALOR. PTO.]]=$B60,IF(DATOS_[[Check Periodo Ref.]:[Check Periodo Ref.]]="Dentro",IF(DATOS_[[Check Equiparado]:[Check Equiparado]]="Sí",IF(DATOS!AP$5="Sí",(1/DATOS_[[% anualiz]:[% anualiz]]),1)*IF(DATOS!AP$4="Sí",1/DATOS_[[% normaliz]:[% normaliz]],1)*(DATOS_[Conc.Sal.12])))))))),
0)</f>
        <v>0</v>
      </c>
      <c r="V62" s="111">
        <f t="array" ref="V62">IFERROR(
(MEDIAN((IF(DATOS_[[Sexo]:[Sexo]]=$B62,IF(DATOS_[[AGRUP. VALOR. PTO.]:[AGRUP. VALOR. PTO.]]=$B60,IF(DATOS_[[Check Periodo Ref.]:[Check Periodo Ref.]]="Dentro",IF(DATOS_[[Check Equiparado]:[Check Equiparado]]="Sí",IF(DATOS!AQ$5="Sí",(1/DATOS_[[% anualiz]:[% anualiz]]),1)*IF(DATOS!AQ$4="Sí",1/DATOS_[[% normaliz]:[% normaliz]],1)*(DATOS_[Conc.Sal.13])))))))),
0)</f>
        <v>0</v>
      </c>
      <c r="W62" s="111">
        <f t="array" ref="W62">IFERROR(
(MEDIAN((IF(DATOS_[[Sexo]:[Sexo]]=$B62,IF(DATOS_[[AGRUP. VALOR. PTO.]:[AGRUP. VALOR. PTO.]]=$B60,IF(DATOS_[[Check Periodo Ref.]:[Check Periodo Ref.]]="Dentro",IF(DATOS_[[Check Equiparado]:[Check Equiparado]]="Sí",IF(DATOS!AR$5="Sí",(1/DATOS_[[% anualiz]:[% anualiz]]),1)*IF(DATOS!AR$4="Sí",1/DATOS_[[% normaliz]:[% normaliz]],1)*(DATOS_[Conc.Sal.14])))))))),
0)</f>
        <v>0</v>
      </c>
      <c r="X62" s="111">
        <f t="array" ref="X62">IFERROR(
(MEDIAN((IF(DATOS_[[Sexo]:[Sexo]]=$B62,IF(DATOS_[[AGRUP. VALOR. PTO.]:[AGRUP. VALOR. PTO.]]=$B60,IF(DATOS_[[Check Periodo Ref.]:[Check Periodo Ref.]]="Dentro",IF(DATOS_[[Check Equiparado]:[Check Equiparado]]="Sí",IF(DATOS!AS$5="Sí",(1/DATOS_[[% anualiz]:[% anualiz]]),1)*IF(DATOS!AS$4="Sí",1/DATOS_[[% normaliz]:[% normaliz]],1)*(DATOS_[Conc.Sal.15])))))))),
0)</f>
        <v>0</v>
      </c>
      <c r="Y62" s="111">
        <f t="array" ref="Y62">IFERROR(
(MEDIAN((IF(DATOS_[[Sexo]:[Sexo]]=$B62,IF(DATOS_[[AGRUP. VALOR. PTO.]:[AGRUP. VALOR. PTO.]]=$B60,IF(DATOS_[[Check Periodo Ref.]:[Check Periodo Ref.]]="Dentro",IF(DATOS_[[Check Equiparado]:[Check Equiparado]]="Sí",IF(DATOS!AT$5="Sí",(1/DATOS_[[% anualiz]:[% anualiz]]),1)*IF(DATOS!AT$4="Sí",1/DATOS_[[% normaliz]:[% normaliz]],1)*(DATOS_[Conc.Sal.16])))))))),
0)</f>
        <v>0</v>
      </c>
      <c r="Z62" s="111">
        <f t="array" ref="Z62">IFERROR(
(MEDIAN((IF(DATOS_[[Sexo]:[Sexo]]=$B62,IF(DATOS_[[AGRUP. VALOR. PTO.]:[AGRUP. VALOR. PTO.]]=$B60,IF(DATOS_[[Check Periodo Ref.]:[Check Periodo Ref.]]="Dentro",IF(DATOS_[[Check Equiparado]:[Check Equiparado]]="Sí",IF(DATOS!AU$5="Sí",(1/DATOS_[[% anualiz]:[% anualiz]]),1)*IF(DATOS!AU$4="Sí",1/DATOS_[[% normaliz]:[% normaliz]],1)*(DATOS_[Conc.Sal.17])))))))),
0)</f>
        <v>0</v>
      </c>
      <c r="AA62" s="111">
        <f t="array" ref="AA62">IFERROR(
(MEDIAN((IF(DATOS_[[Sexo]:[Sexo]]=$B62,IF(DATOS_[[AGRUP. VALOR. PTO.]:[AGRUP. VALOR. PTO.]]=$B60,IF(DATOS_[[Check Periodo Ref.]:[Check Periodo Ref.]]="Dentro",IF(DATOS_[[Check Equiparado]:[Check Equiparado]]="Sí",IF(DATOS!AV$5="Sí",(1/DATOS_[[% anualiz]:[% anualiz]]),1)*IF(DATOS!AV$4="Sí",1/DATOS_[[% normaliz]:[% normaliz]],1)*(DATOS_[Conc.Sal.18])))))))),
0)</f>
        <v>0</v>
      </c>
      <c r="AB62" s="111">
        <f t="array" ref="AB62">IFERROR(
(MEDIAN((IF(DATOS_[[Sexo]:[Sexo]]=$B62,IF(DATOS_[[AGRUP. VALOR. PTO.]:[AGRUP. VALOR. PTO.]]=$B60,IF(DATOS_[[Check Periodo Ref.]:[Check Periodo Ref.]]="Dentro",IF(DATOS_[[Check Equiparado]:[Check Equiparado]]="Sí",IF(DATOS!AW$5="Sí",(1/DATOS_[[% anualiz]:[% anualiz]]),1)*IF(DATOS!AW$4="Sí",1/DATOS_[[% normaliz]:[% normaliz]],1)*(DATOS_[Conc.Sal.19])))))))),
0)</f>
        <v>0</v>
      </c>
      <c r="AC62" s="111">
        <f t="array" ref="AC62">IFERROR(
(MEDIAN((IF(DATOS_[[Sexo]:[Sexo]]=$B62,IF(DATOS_[[AGRUP. VALOR. PTO.]:[AGRUP. VALOR. PTO.]]=$B60,IF(DATOS_[[Check Periodo Ref.]:[Check Periodo Ref.]]="Dentro",IF(DATOS_[[Check Equiparado]:[Check Equiparado]]="Sí",IF(DATOS!AX$5="Sí",(1/DATOS_[[% anualiz]:[% anualiz]]),1)*IF(DATOS!AX$4="Sí",1/DATOS_[[% normaliz]:[% normaliz]],1)*(DATOS_[Conc.Sal.20])))))))),
0)</f>
        <v>0</v>
      </c>
      <c r="AD62" s="111">
        <f t="array" ref="AD62">IFERROR(
(MEDIAN((IF(DATOS_[[Sexo]:[Sexo]]=$B62,IF(DATOS_[[AGRUP. VALOR. PTO.]:[AGRUP. VALOR. PTO.]]=$B60,IF(DATOS_[[Check Periodo Ref.]:[Check Periodo Ref.]]="Dentro",IF(DATOS_[[Check Equiparado]:[Check Equiparado]]="Sí",IF(DATOS!AY$5="Sí",(1/DATOS_[[% anualiz]:[% anualiz]]),1)*IF(DATOS!AY$4="Sí",1/DATOS_[[% normaliz]:[% normaliz]],1)*(DATOS_[Conc.Sal.21])))))))),
0)</f>
        <v>0</v>
      </c>
      <c r="AE62" s="111">
        <f t="array" ref="AE62">IFERROR(
(MEDIAN((IF(DATOS_[[Sexo]:[Sexo]]=$B62,IF(DATOS_[[AGRUP. VALOR. PTO.]:[AGRUP. VALOR. PTO.]]=$B60,IF(DATOS_[[Check Periodo Ref.]:[Check Periodo Ref.]]="Dentro",IF(DATOS_[[Check Equiparado]:[Check Equiparado]]="Sí",IF(DATOS!AZ$5="Sí",(1/DATOS_[[% anualiz]:[% anualiz]]),1)*IF(DATOS!AZ$4="Sí",1/DATOS_[[% normaliz]:[% normaliz]],1)*(DATOS_[Conc.Sal.22])))))))),
0)</f>
        <v>0</v>
      </c>
      <c r="AF62" s="111">
        <f t="array" ref="AF62">IFERROR(
(MEDIAN((IF(DATOS_[[Sexo]:[Sexo]]=$B62,IF(DATOS_[[AGRUP. VALOR. PTO.]:[AGRUP. VALOR. PTO.]]=$B60,IF(DATOS_[[Check Periodo Ref.]:[Check Periodo Ref.]]="Dentro",IF(DATOS_[[Check Equiparado]:[Check Equiparado]]="Sí",IF(DATOS!BA$5="Sí",(1/DATOS_[[% anualiz]:[% anualiz]]),1)*IF(DATOS!BA$4="Sí",1/DATOS_[[% normaliz]:[% normaliz]],1)*(DATOS_[Conc.Sal.23])))))))),
0)</f>
        <v>0</v>
      </c>
      <c r="AG62" s="111">
        <f t="array" ref="AG62">IFERROR(
(MEDIAN((IF(DATOS_[[Sexo]:[Sexo]]=$B62,IF(DATOS_[[AGRUP. VALOR. PTO.]:[AGRUP. VALOR. PTO.]]=$B60,IF(DATOS_[[Check Periodo Ref.]:[Check Periodo Ref.]]="Dentro",IF(DATOS_[[Check Equiparado]:[Check Equiparado]]="Sí",IF(DATOS!BB$5="Sí",(1/DATOS_[[% anualiz]:[% anualiz]]),1)*IF(DATOS!BB$4="Sí",1/DATOS_[[% normaliz]:[% normaliz]],1)*(DATOS_[Conc.Sal.24])))))))),
0)</f>
        <v>0</v>
      </c>
      <c r="AH62" s="111">
        <f t="array" ref="AH62">IFERROR(
(MEDIAN((IF(DATOS_[[Sexo]:[Sexo]]=$B62,IF(DATOS_[[AGRUP. VALOR. PTO.]:[AGRUP. VALOR. PTO.]]=$B60,IF(DATOS_[[Check Periodo Ref.]:[Check Periodo Ref.]]="Dentro",IF(DATOS_[[Check Equiparado]:[Check Equiparado]]="Sí",IF(DATOS!BC$5="Sí",(1/DATOS_[[% anualiz]:[% anualiz]]),1)*IF(DATOS!BC$4="Sí",1/DATOS_[[% normaliz]:[% normaliz]],1)*(DATOS_[Conc.Sal.25])))))))),
0)</f>
        <v>0</v>
      </c>
      <c r="AI62" s="111">
        <f t="array" ref="AI62">IFERROR(
(MEDIAN((IF(DATOS_[[Sexo]:[Sexo]]=$B62,IF(DATOS_[[AGRUP. VALOR. PTO.]:[AGRUP. VALOR. PTO.]]=$B60,IF(DATOS_[[Check Periodo Ref.]:[Check Periodo Ref.]]="Dentro",IF(DATOS_[[Check Equiparado]:[Check Equiparado]]="Sí",IF(DATOS!BD$5="Sí",(1/DATOS_[[% anualiz]:[% anualiz]]),1)*IF(DATOS!BD$4="Sí",1/DATOS_[[% normaliz]:[% normaliz]],1)*(DATOS_[Conc.Sal.26])))))))),
0)</f>
        <v>0</v>
      </c>
      <c r="AJ62" s="111">
        <f t="array" ref="AJ62">IFERROR(
(MEDIAN((IF(DATOS_[[Sexo]:[Sexo]]=$B62,IF(DATOS_[[AGRUP. VALOR. PTO.]:[AGRUP. VALOR. PTO.]]=$B60,IF(DATOS_[[Check Periodo Ref.]:[Check Periodo Ref.]]="Dentro",IF(DATOS_[[Check Equiparado]:[Check Equiparado]]="Sí",IF(DATOS!BE$5="Sí",(1/DATOS_[[% anualiz]:[% anualiz]]),1)*IF(DATOS!BE$4="Sí",1/DATOS_[[% normaliz]:[% normaliz]],1)*(DATOS_[Conc.Sal.27])))))))),
0)</f>
        <v>0</v>
      </c>
      <c r="AK62" s="111">
        <f t="array" ref="AK62">IFERROR(
(MEDIAN((IF(DATOS_[[Sexo]:[Sexo]]=$B62,IF(DATOS_[[AGRUP. VALOR. PTO.]:[AGRUP. VALOR. PTO.]]=$B60,IF(DATOS_[[Check Periodo Ref.]:[Check Periodo Ref.]]="Dentro",IF(DATOS_[[Check Equiparado]:[Check Equiparado]]="Sí",IF(DATOS!BF$5="Sí",(1/DATOS_[[% anualiz]:[% anualiz]]),1)*IF(DATOS!BF$4="Sí",1/DATOS_[[% normaliz]:[% normaliz]],1)*(DATOS_[Conc.Sal.28])))))))),
0)</f>
        <v>0</v>
      </c>
      <c r="AL62" s="111">
        <f t="array" ref="AL62">IFERROR(
(MEDIAN((IF(DATOS_[[Sexo]:[Sexo]]=$B62,IF(DATOS_[[AGRUP. VALOR. PTO.]:[AGRUP. VALOR. PTO.]]=$B60,IF(DATOS_[[Check Periodo Ref.]:[Check Periodo Ref.]]="Dentro",IF(DATOS_[[Check Equiparado]:[Check Equiparado]]="Sí",IF(DATOS!BG$5="Sí",(1/DATOS_[[% anualiz]:[% anualiz]]),1)*IF(DATOS!BG$4="Sí",1/DATOS_[[% normaliz]:[% normaliz]],1)*(DATOS_[Conc.Sal.29])))))))),
0)</f>
        <v>0</v>
      </c>
      <c r="AM62" s="111">
        <f t="array" ref="AM62">IFERROR(
(MEDIAN((IF(DATOS_[[Sexo]:[Sexo]]=$B62,IF(DATOS_[[AGRUP. VALOR. PTO.]:[AGRUP. VALOR. PTO.]]=$B60,IF(DATOS_[[Check Periodo Ref.]:[Check Periodo Ref.]]="Dentro",IF(DATOS_[[Check Equiparado]:[Check Equiparado]]="Sí",IF(DATOS!BH$5="Sí",(1/DATOS_[[% anualiz]:[% anualiz]]),1)*IF(DATOS!BH$4="Sí",1/DATOS_[[% normaliz]:[% normaliz]],1)*(DATOS_[Conc.Sal.30])))))))),
0)</f>
        <v>0</v>
      </c>
      <c r="AN62" s="112">
        <f t="array" ref="AN62">IFERROR(
MEDIAN(IF(DATOS_[Sexo]=$B62,IF(DATOS_[[AGRUP. VALOR. PTO.]:[AGRUP. VALOR. PTO.]]=$B60,IF(DATOS_[Check Equiparado]="Sí",IF(DATOS_[Check Periodo Ref.]="Dentro",DATOS_[Tot COMPL.SAL Eq],FALSE))))),
0)</f>
        <v>0</v>
      </c>
      <c r="AO62" s="113">
        <f t="array" ref="AO62">IFERROR(
MEDIAN(IF(DATOS_[Sexo]=$B62,IF(DATOS_[[AGRUP. VALOR. PTO.]:[AGRUP. VALOR. PTO.]]=$B60,IF(DATOS_[Check Equiparado]="Sí",IF(DATOS_[Check Periodo Ref.]="Dentro",DATOS_[TOTAL SALARIO Eq],FALSE))))),
0)</f>
        <v>0</v>
      </c>
      <c r="AP62" s="114">
        <f t="array" ref="AP62">IFERROR(
(MEDIAN((IF(DATOS_[[Sexo]:[Sexo]]=$B62,IF(DATOS_[[AGRUP. VALOR. PTO.]:[AGRUP. VALOR. PTO.]]=$B61,IF(DATOS_[[Check Periodo Ref.]:[Check Periodo Ref.]]="Dentro",IF(DATOS_[[Check Equiparado]:[Check Equiparado]]="Sí",IF(DATOS!BI$5="Sí",(1/DATOS_[[% anualiz]:[% anualiz]]),1)*IF(DATOS!BI$4="Sí",1/DATOS_[[% normaliz]:[% normaliz]],1)*(DATOS_[C.Extra.01])))))))),
0)</f>
        <v>0</v>
      </c>
      <c r="AQ62" s="114">
        <f t="array" ref="AQ62">IFERROR(
(MEDIAN((IF(DATOS_[[Sexo]:[Sexo]]=$B62,IF(DATOS_[[AGRUP. VALOR. PTO.]:[AGRUP. VALOR. PTO.]]=$B61,IF(DATOS_[[Check Periodo Ref.]:[Check Periodo Ref.]]="Dentro",IF(DATOS_[[Check Equiparado]:[Check Equiparado]]="Sí",IF(DATOS!BJ$5="Sí",(1/DATOS_[[% anualiz]:[% anualiz]]),1)*IF(DATOS!BJ$4="Sí",1/DATOS_[[% normaliz]:[% normaliz]],1)*(DATOS_[C.Extra.02])))))))),
0)</f>
        <v>0</v>
      </c>
      <c r="AR62" s="114">
        <f t="array" ref="AR62">IFERROR(
(MEDIAN((IF(DATOS_[[Sexo]:[Sexo]]=$B62,IF(DATOS_[[AGRUP. VALOR. PTO.]:[AGRUP. VALOR. PTO.]]=$B61,IF(DATOS_[[Check Periodo Ref.]:[Check Periodo Ref.]]="Dentro",IF(DATOS_[[Check Equiparado]:[Check Equiparado]]="Sí",IF(DATOS!BK$5="Sí",(1/DATOS_[[% anualiz]:[% anualiz]]),1)*IF(DATOS!BK$4="Sí",1/DATOS_[[% normaliz]:[% normaliz]],1)*(DATOS_[C.Extra.03])))))))),
0)</f>
        <v>0</v>
      </c>
      <c r="AS62" s="114">
        <f t="array" ref="AS62">IFERROR(
(MEDIAN((IF(DATOS_[[Sexo]:[Sexo]]=$B62,IF(DATOS_[[AGRUP. VALOR. PTO.]:[AGRUP. VALOR. PTO.]]=$B61,IF(DATOS_[[Check Periodo Ref.]:[Check Periodo Ref.]]="Dentro",IF(DATOS_[[Check Equiparado]:[Check Equiparado]]="Sí",IF(DATOS!BL$5="Sí",(1/DATOS_[[% anualiz]:[% anualiz]]),1)*IF(DATOS!BL$4="Sí",1/DATOS_[[% normaliz]:[% normaliz]],1)*(DATOS_[C.Extra.04])))))))),
0)</f>
        <v>0</v>
      </c>
      <c r="AT62" s="114">
        <f t="array" ref="AT62">IFERROR(
(MEDIAN((IF(DATOS_[[Sexo]:[Sexo]]=$B62,IF(DATOS_[[AGRUP. VALOR. PTO.]:[AGRUP. VALOR. PTO.]]=$B61,IF(DATOS_[[Check Periodo Ref.]:[Check Periodo Ref.]]="Dentro",IF(DATOS_[[Check Equiparado]:[Check Equiparado]]="Sí",IF(DATOS!BM$5="Sí",(1/DATOS_[[% anualiz]:[% anualiz]]),1)*IF(DATOS!BM$4="Sí",1/DATOS_[[% normaliz]:[% normaliz]],1)*(DATOS_[C.Extra.05])))))))),
0)</f>
        <v>0</v>
      </c>
      <c r="AU62" s="115">
        <f t="array" ref="AU62">IFERROR(
MEDIAN(IF(DATOS_[Sexo]=$B62,IF(DATOS_[[AGRUP. VALOR. PTO.]:[AGRUP. VALOR. PTO.]]=$B60,IF(DATOS_[Check Equiparado]="Sí",IF(DATOS_[Check Periodo Ref.]="Dentro",DATOS_[Tot Extrasalarial Eq],FALSE))))),
0)</f>
        <v>0</v>
      </c>
      <c r="AV62" s="116">
        <f t="array" ref="AV62">IFERROR(
MEDIAN(IF(DATOS_[Sexo]=$B62,IF(DATOS_[[AGRUP. VALOR. PTO.]:[AGRUP. VALOR. PTO.]]=$B60,IF(DATOS_[Check Equiparado]="Sí",IF(DATOS_[Check Periodo Ref.]="Dentro",DATOS_[TOTAL Retrib Eq],FALSE))))),
0)</f>
        <v>0</v>
      </c>
    </row>
    <row r="63" spans="1:48" ht="17.25" thickBot="1" x14ac:dyDescent="0.35">
      <c r="A63" s="42" t="str">
        <f t="shared" ref="A63" si="67">+A64</f>
        <v>[ocultar]</v>
      </c>
      <c r="B63" s="90" t="s">
        <v>276</v>
      </c>
      <c r="C63" s="109"/>
      <c r="D63" s="41"/>
      <c r="E63" s="41"/>
      <c r="F63" s="41"/>
      <c r="G63" s="41"/>
      <c r="H63" s="41"/>
      <c r="I63" s="119" t="str">
        <f t="shared" ref="I63:AV63" si="68">IFERROR((I64-I65)/I64,"")</f>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3" t="str">
        <f t="shared" si="68"/>
        <v/>
      </c>
      <c r="W63" s="123" t="str">
        <f t="shared" si="68"/>
        <v/>
      </c>
      <c r="X63" s="123" t="str">
        <f t="shared" si="68"/>
        <v/>
      </c>
      <c r="Y63" s="123"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2" t="str">
        <f t="shared" si="68"/>
        <v/>
      </c>
      <c r="AK63" s="122" t="str">
        <f t="shared" si="68"/>
        <v/>
      </c>
      <c r="AL63" s="122" t="str">
        <f t="shared" si="68"/>
        <v/>
      </c>
      <c r="AM63" s="122" t="str">
        <f t="shared" si="68"/>
        <v/>
      </c>
      <c r="AN63" s="124" t="str">
        <f t="shared" si="68"/>
        <v/>
      </c>
      <c r="AO63" s="128" t="str">
        <f t="shared" si="68"/>
        <v/>
      </c>
      <c r="AP63" s="125" t="str">
        <f t="shared" si="68"/>
        <v/>
      </c>
      <c r="AQ63" s="125" t="str">
        <f t="shared" si="68"/>
        <v/>
      </c>
      <c r="AR63" s="125" t="str">
        <f t="shared" si="68"/>
        <v/>
      </c>
      <c r="AS63" s="125" t="str">
        <f t="shared" si="68"/>
        <v/>
      </c>
      <c r="AT63" s="125" t="str">
        <f t="shared" si="68"/>
        <v/>
      </c>
      <c r="AU63" s="126" t="str">
        <f t="shared" si="68"/>
        <v/>
      </c>
      <c r="AV63" s="127" t="str">
        <f t="shared" si="68"/>
        <v/>
      </c>
    </row>
    <row r="64" spans="1:48" x14ac:dyDescent="0.3">
      <c r="A64" s="42" t="str">
        <f t="shared" ref="A64" si="69">+IF(C64+C65=0,"[ocultar]","")</f>
        <v>[ocultar]</v>
      </c>
      <c r="B64" s="86" t="s">
        <v>162</v>
      </c>
      <c r="C64" s="33">
        <f t="array" ref="C64">SUM(IF($B64=DATOS_[Sexo],
IF($B63=DATOS_[AGRUP. VALOR. PTO.],
IF("Dentro"=DATOS_[Check Periodo Ref.],
1/(COUNTIFS(DATOS_[Sexo],$B64,DATOS_[AGRUP. VALOR. PTO.],$B63,DATOS_[Check Periodo Ref.],"Dentro",DATOS_[id],DATOS_[id]))))))</f>
        <v>0</v>
      </c>
      <c r="D64" s="35">
        <f>COUNTIFS(DATOS_[AGRUP. VALOR. PTO.],$B63,DATOS_[Sexo],$B64,DATOS_[Check Periodo Ref.],"Dentro")</f>
        <v>0</v>
      </c>
      <c r="E64" s="35">
        <f>COUNTIFS(DATOS_[AGRUP. VALOR. PTO.],$B63,DATOS_[Sexo],$B64,DATOS_[Check Periodo Ref.],"Dentro",DATOS_[Check Nº SC Norm],"Sí")</f>
        <v>0</v>
      </c>
      <c r="F64" s="35">
        <f>COUNTIFS(DATOS_[AGRUP. VALOR. PTO.],$B63,DATOS_[Sexo],$B64,DATOS_[Check Periodo Ref.],"Dentro",DATOS_[Check Nº SC Anualiz],"Sí")</f>
        <v>0</v>
      </c>
      <c r="G64" s="35">
        <f>COUNTIFS(DATOS_[AGRUP. VALOR. PTO.],$B63,DATOS_[Sexo],$B64,DATOS_[Check Periodo Ref.],"Dentro",DATOS_[Check Nº SC Norm y Anualiz],"Sí")</f>
        <v>0</v>
      </c>
      <c r="H64" s="35">
        <f>COUNTIFS(DATOS_[AGRUP. VALOR. PTO.],$B63,DATOS_[Sexo],$B64,DATOS_[Check Periodo Ref.],"Dentro",DATOS_[Check Equiparación],"Sí")</f>
        <v>0</v>
      </c>
      <c r="I64" s="110">
        <f t="array" ref="I64">IFERROR(
MEDIAN(IF(DATOS_[Sexo]=$B64,IF(DATOS_[[AGRUP. VALOR. PTO.]:[AGRUP. VALOR. PTO.]]=$B63,IF(DATOS_[Check Equiparado]="Sí",IF(DATOS_[Check Periodo Ref.]="Dentro",DATOS_[SALARIO BASE Eq],FALSE))))),
0)</f>
        <v>0</v>
      </c>
      <c r="J64" s="111">
        <f t="array" ref="J64">IFERROR(
(MEDIAN((IF(DATOS_[[Sexo]:[Sexo]]=$B64,IF(DATOS_[[AGRUP. VALOR. PTO.]:[AGRUP. VALOR. PTO.]]=$B63,IF(DATOS_[[Check Periodo Ref.]:[Check Periodo Ref.]]="Dentro",IF(DATOS_[[Check Equiparado]:[Check Equiparado]]="Sí",IF(DATOS!AE$5="Sí",(1/DATOS_[[% anualiz]:[% anualiz]]),1)*IF(DATOS!AE$4="Sí",1/DATOS_[[% normaliz]:[% normaliz]],1)*(DATOS_[Conc.Sal.01])))))))),
0)</f>
        <v>0</v>
      </c>
      <c r="K64" s="111">
        <f t="array" ref="K64">IFERROR(
(MEDIAN((IF(DATOS_[[Sexo]:[Sexo]]=$B64,IF(DATOS_[[AGRUP. VALOR. PTO.]:[AGRUP. VALOR. PTO.]]=$B63,IF(DATOS_[[Check Periodo Ref.]:[Check Periodo Ref.]]="Dentro",IF(DATOS_[[Check Equiparado]:[Check Equiparado]]="Sí",IF(DATOS!AF$5="Sí",(1/DATOS_[[% anualiz]:[% anualiz]]),1)*IF(DATOS!AF$4="Sí",1/DATOS_[[% normaliz]:[% normaliz]],1)*(DATOS_[Conc.Sal.02])))))))),
0)</f>
        <v>0</v>
      </c>
      <c r="L64" s="111">
        <f t="array" ref="L64">IFERROR(
(MEDIAN((IF(DATOS_[[Sexo]:[Sexo]]=$B64,IF(DATOS_[[AGRUP. VALOR. PTO.]:[AGRUP. VALOR. PTO.]]=$B63,IF(DATOS_[[Check Periodo Ref.]:[Check Periodo Ref.]]="Dentro",IF(DATOS_[[Check Equiparado]:[Check Equiparado]]="Sí",IF(DATOS!AG$5="Sí",(1/DATOS_[[% anualiz]:[% anualiz]]),1)*IF(DATOS!AG$4="Sí",1/DATOS_[[% normaliz]:[% normaliz]],1)*(DATOS_[Conc.Sal.03])))))))),
0)</f>
        <v>0</v>
      </c>
      <c r="M64" s="111">
        <f t="array" ref="M64">IFERROR(
(MEDIAN((IF(DATOS_[[Sexo]:[Sexo]]=$B64,IF(DATOS_[[AGRUP. VALOR. PTO.]:[AGRUP. VALOR. PTO.]]=$B63,IF(DATOS_[[Check Periodo Ref.]:[Check Periodo Ref.]]="Dentro",IF(DATOS_[[Check Equiparado]:[Check Equiparado]]="Sí",IF(DATOS!AH$5="Sí",(1/DATOS_[[% anualiz]:[% anualiz]]),1)*IF(DATOS!AH$4="Sí",1/DATOS_[[% normaliz]:[% normaliz]],1)*(DATOS_[Conc.Sal.04])))))))),
0)</f>
        <v>0</v>
      </c>
      <c r="N64" s="111">
        <f t="array" ref="N64">IFERROR(
(MEDIAN((IF(DATOS_[[Sexo]:[Sexo]]=$B64,IF(DATOS_[[AGRUP. VALOR. PTO.]:[AGRUP. VALOR. PTO.]]=$B63,IF(DATOS_[[Check Periodo Ref.]:[Check Periodo Ref.]]="Dentro",IF(DATOS_[[Check Equiparado]:[Check Equiparado]]="Sí",IF(DATOS!AI$5="Sí",(1/DATOS_[[% anualiz]:[% anualiz]]),1)*IF(DATOS!AI$4="Sí",1/DATOS_[[% normaliz]:[% normaliz]],1)*(DATOS_[Conc.Sal.05])))))))),
0)</f>
        <v>0</v>
      </c>
      <c r="O64" s="111">
        <f t="array" ref="O64">IFERROR(
(MEDIAN((IF(DATOS_[[Sexo]:[Sexo]]=$B64,IF(DATOS_[[AGRUP. VALOR. PTO.]:[AGRUP. VALOR. PTO.]]=$B63,IF(DATOS_[[Check Periodo Ref.]:[Check Periodo Ref.]]="Dentro",IF(DATOS_[[Check Equiparado]:[Check Equiparado]]="Sí",IF(DATOS!AJ$5="Sí",(1/DATOS_[[% anualiz]:[% anualiz]]),1)*IF(DATOS!AJ$4="Sí",1/DATOS_[[% normaliz]:[% normaliz]],1)*(DATOS_[Conc.Sal.06])))))))),
0)</f>
        <v>0</v>
      </c>
      <c r="P64" s="111">
        <f t="array" ref="P64">IFERROR(
(MEDIAN((IF(DATOS_[[Sexo]:[Sexo]]=$B64,IF(DATOS_[[AGRUP. VALOR. PTO.]:[AGRUP. VALOR. PTO.]]=$B63,IF(DATOS_[[Check Periodo Ref.]:[Check Periodo Ref.]]="Dentro",IF(DATOS_[[Check Equiparado]:[Check Equiparado]]="Sí",IF(DATOS!AK$5="Sí",(1/DATOS_[[% anualiz]:[% anualiz]]),1)*IF(DATOS!AK$4="Sí",1/DATOS_[[% normaliz]:[% normaliz]],1)*(DATOS_[Conc.Sal.07])))))))),
0)</f>
        <v>0</v>
      </c>
      <c r="Q64" s="111">
        <f t="array" ref="Q64">IFERROR(
(MEDIAN((IF(DATOS_[[Sexo]:[Sexo]]=$B64,IF(DATOS_[[AGRUP. VALOR. PTO.]:[AGRUP. VALOR. PTO.]]=$B63,IF(DATOS_[[Check Periodo Ref.]:[Check Periodo Ref.]]="Dentro",IF(DATOS_[[Check Equiparado]:[Check Equiparado]]="Sí",IF(DATOS!AL$5="Sí",(1/DATOS_[[% anualiz]:[% anualiz]]),1)*IF(DATOS!AL$4="Sí",1/DATOS_[[% normaliz]:[% normaliz]],1)*(DATOS_[Conc.Sal.08])))))))),
0)</f>
        <v>0</v>
      </c>
      <c r="R64" s="111">
        <f t="array" ref="R64">IFERROR(
(MEDIAN((IF(DATOS_[[Sexo]:[Sexo]]=$B64,IF(DATOS_[[AGRUP. VALOR. PTO.]:[AGRUP. VALOR. PTO.]]=$B63,IF(DATOS_[[Check Periodo Ref.]:[Check Periodo Ref.]]="Dentro",IF(DATOS_[[Check Equiparado]:[Check Equiparado]]="Sí",IF(DATOS!AM$5="Sí",(1/DATOS_[[% anualiz]:[% anualiz]]),1)*IF(DATOS!AM$4="Sí",1/DATOS_[[% normaliz]:[% normaliz]],1)*(DATOS_[Conc.Sal.09])))))))),
0)</f>
        <v>0</v>
      </c>
      <c r="S64" s="111">
        <f t="array" ref="S64">IFERROR(
(MEDIAN((IF(DATOS_[[Sexo]:[Sexo]]=$B64,IF(DATOS_[[AGRUP. VALOR. PTO.]:[AGRUP. VALOR. PTO.]]=$B63,IF(DATOS_[[Check Periodo Ref.]:[Check Periodo Ref.]]="Dentro",IF(DATOS_[[Check Equiparado]:[Check Equiparado]]="Sí",IF(DATOS!AN$5="Sí",(1/DATOS_[[% anualiz]:[% anualiz]]),1)*IF(DATOS!AN$4="Sí",1/DATOS_[[% normaliz]:[% normaliz]],1)*(DATOS_[Conc.Sal.10])))))))),
0)</f>
        <v>0</v>
      </c>
      <c r="T64" s="111">
        <f t="array" ref="T64">IFERROR(
(MEDIAN((IF(DATOS_[[Sexo]:[Sexo]]=$B64,IF(DATOS_[[AGRUP. VALOR. PTO.]:[AGRUP. VALOR. PTO.]]=$B63,IF(DATOS_[[Check Periodo Ref.]:[Check Periodo Ref.]]="Dentro",IF(DATOS_[[Check Equiparado]:[Check Equiparado]]="Sí",IF(DATOS!AO$5="Sí",(1/DATOS_[[% anualiz]:[% anualiz]]),1)*IF(DATOS!AO$4="Sí",1/DATOS_[[% normaliz]:[% normaliz]],1)*(DATOS_[Conc.Sal.11])))))))),
0)</f>
        <v>0</v>
      </c>
      <c r="U64" s="111">
        <f t="array" ref="U64">IFERROR(
(MEDIAN((IF(DATOS_[[Sexo]:[Sexo]]=$B64,IF(DATOS_[[AGRUP. VALOR. PTO.]:[AGRUP. VALOR. PTO.]]=$B63,IF(DATOS_[[Check Periodo Ref.]:[Check Periodo Ref.]]="Dentro",IF(DATOS_[[Check Equiparado]:[Check Equiparado]]="Sí",IF(DATOS!AP$5="Sí",(1/DATOS_[[% anualiz]:[% anualiz]]),1)*IF(DATOS!AP$4="Sí",1/DATOS_[[% normaliz]:[% normaliz]],1)*(DATOS_[Conc.Sal.12])))))))),
0)</f>
        <v>0</v>
      </c>
      <c r="V64" s="111">
        <f t="array" ref="V64">IFERROR(
(MEDIAN((IF(DATOS_[[Sexo]:[Sexo]]=$B64,IF(DATOS_[[AGRUP. VALOR. PTO.]:[AGRUP. VALOR. PTO.]]=$B63,IF(DATOS_[[Check Periodo Ref.]:[Check Periodo Ref.]]="Dentro",IF(DATOS_[[Check Equiparado]:[Check Equiparado]]="Sí",IF(DATOS!AQ$5="Sí",(1/DATOS_[[% anualiz]:[% anualiz]]),1)*IF(DATOS!AQ$4="Sí",1/DATOS_[[% normaliz]:[% normaliz]],1)*(DATOS_[Conc.Sal.13])))))))),
0)</f>
        <v>0</v>
      </c>
      <c r="W64" s="111">
        <f t="array" ref="W64">IFERROR(
(MEDIAN((IF(DATOS_[[Sexo]:[Sexo]]=$B64,IF(DATOS_[[AGRUP. VALOR. PTO.]:[AGRUP. VALOR. PTO.]]=$B63,IF(DATOS_[[Check Periodo Ref.]:[Check Periodo Ref.]]="Dentro",IF(DATOS_[[Check Equiparado]:[Check Equiparado]]="Sí",IF(DATOS!AR$5="Sí",(1/DATOS_[[% anualiz]:[% anualiz]]),1)*IF(DATOS!AR$4="Sí",1/DATOS_[[% normaliz]:[% normaliz]],1)*(DATOS_[Conc.Sal.14])))))))),
0)</f>
        <v>0</v>
      </c>
      <c r="X64" s="111">
        <f t="array" ref="X64">IFERROR(
(MEDIAN((IF(DATOS_[[Sexo]:[Sexo]]=$B64,IF(DATOS_[[AGRUP. VALOR. PTO.]:[AGRUP. VALOR. PTO.]]=$B63,IF(DATOS_[[Check Periodo Ref.]:[Check Periodo Ref.]]="Dentro",IF(DATOS_[[Check Equiparado]:[Check Equiparado]]="Sí",IF(DATOS!AS$5="Sí",(1/DATOS_[[% anualiz]:[% anualiz]]),1)*IF(DATOS!AS$4="Sí",1/DATOS_[[% normaliz]:[% normaliz]],1)*(DATOS_[Conc.Sal.15])))))))),
0)</f>
        <v>0</v>
      </c>
      <c r="Y64" s="111">
        <f t="array" ref="Y64">IFERROR(
(MEDIAN((IF(DATOS_[[Sexo]:[Sexo]]=$B64,IF(DATOS_[[AGRUP. VALOR. PTO.]:[AGRUP. VALOR. PTO.]]=$B63,IF(DATOS_[[Check Periodo Ref.]:[Check Periodo Ref.]]="Dentro",IF(DATOS_[[Check Equiparado]:[Check Equiparado]]="Sí",IF(DATOS!AT$5="Sí",(1/DATOS_[[% anualiz]:[% anualiz]]),1)*IF(DATOS!AT$4="Sí",1/DATOS_[[% normaliz]:[% normaliz]],1)*(DATOS_[Conc.Sal.16])))))))),
0)</f>
        <v>0</v>
      </c>
      <c r="Z64" s="111">
        <f t="array" ref="Z64">IFERROR(
(MEDIAN((IF(DATOS_[[Sexo]:[Sexo]]=$B64,IF(DATOS_[[AGRUP. VALOR. PTO.]:[AGRUP. VALOR. PTO.]]=$B63,IF(DATOS_[[Check Periodo Ref.]:[Check Periodo Ref.]]="Dentro",IF(DATOS_[[Check Equiparado]:[Check Equiparado]]="Sí",IF(DATOS!AU$5="Sí",(1/DATOS_[[% anualiz]:[% anualiz]]),1)*IF(DATOS!AU$4="Sí",1/DATOS_[[% normaliz]:[% normaliz]],1)*(DATOS_[Conc.Sal.17])))))))),
0)</f>
        <v>0</v>
      </c>
      <c r="AA64" s="111">
        <f t="array" ref="AA64">IFERROR(
(MEDIAN((IF(DATOS_[[Sexo]:[Sexo]]=$B64,IF(DATOS_[[AGRUP. VALOR. PTO.]:[AGRUP. VALOR. PTO.]]=$B63,IF(DATOS_[[Check Periodo Ref.]:[Check Periodo Ref.]]="Dentro",IF(DATOS_[[Check Equiparado]:[Check Equiparado]]="Sí",IF(DATOS!AV$5="Sí",(1/DATOS_[[% anualiz]:[% anualiz]]),1)*IF(DATOS!AV$4="Sí",1/DATOS_[[% normaliz]:[% normaliz]],1)*(DATOS_[Conc.Sal.18])))))))),
0)</f>
        <v>0</v>
      </c>
      <c r="AB64" s="111">
        <f t="array" ref="AB64">IFERROR(
(MEDIAN((IF(DATOS_[[Sexo]:[Sexo]]=$B64,IF(DATOS_[[AGRUP. VALOR. PTO.]:[AGRUP. VALOR. PTO.]]=$B63,IF(DATOS_[[Check Periodo Ref.]:[Check Periodo Ref.]]="Dentro",IF(DATOS_[[Check Equiparado]:[Check Equiparado]]="Sí",IF(DATOS!AW$5="Sí",(1/DATOS_[[% anualiz]:[% anualiz]]),1)*IF(DATOS!AW$4="Sí",1/DATOS_[[% normaliz]:[% normaliz]],1)*(DATOS_[Conc.Sal.19])))))))),
0)</f>
        <v>0</v>
      </c>
      <c r="AC64" s="111">
        <f t="array" ref="AC64">IFERROR(
(MEDIAN((IF(DATOS_[[Sexo]:[Sexo]]=$B64,IF(DATOS_[[AGRUP. VALOR. PTO.]:[AGRUP. VALOR. PTO.]]=$B63,IF(DATOS_[[Check Periodo Ref.]:[Check Periodo Ref.]]="Dentro",IF(DATOS_[[Check Equiparado]:[Check Equiparado]]="Sí",IF(DATOS!AX$5="Sí",(1/DATOS_[[% anualiz]:[% anualiz]]),1)*IF(DATOS!AX$4="Sí",1/DATOS_[[% normaliz]:[% normaliz]],1)*(DATOS_[Conc.Sal.20])))))))),
0)</f>
        <v>0</v>
      </c>
      <c r="AD64" s="111">
        <f t="array" ref="AD64">IFERROR(
(MEDIAN((IF(DATOS_[[Sexo]:[Sexo]]=$B64,IF(DATOS_[[AGRUP. VALOR. PTO.]:[AGRUP. VALOR. PTO.]]=$B63,IF(DATOS_[[Check Periodo Ref.]:[Check Periodo Ref.]]="Dentro",IF(DATOS_[[Check Equiparado]:[Check Equiparado]]="Sí",IF(DATOS!AY$5="Sí",(1/DATOS_[[% anualiz]:[% anualiz]]),1)*IF(DATOS!AY$4="Sí",1/DATOS_[[% normaliz]:[% normaliz]],1)*(DATOS_[Conc.Sal.21])))))))),
0)</f>
        <v>0</v>
      </c>
      <c r="AE64" s="111">
        <f t="array" ref="AE64">IFERROR(
(MEDIAN((IF(DATOS_[[Sexo]:[Sexo]]=$B64,IF(DATOS_[[AGRUP. VALOR. PTO.]:[AGRUP. VALOR. PTO.]]=$B63,IF(DATOS_[[Check Periodo Ref.]:[Check Periodo Ref.]]="Dentro",IF(DATOS_[[Check Equiparado]:[Check Equiparado]]="Sí",IF(DATOS!AZ$5="Sí",(1/DATOS_[[% anualiz]:[% anualiz]]),1)*IF(DATOS!AZ$4="Sí",1/DATOS_[[% normaliz]:[% normaliz]],1)*(DATOS_[Conc.Sal.22])))))))),
0)</f>
        <v>0</v>
      </c>
      <c r="AF64" s="111">
        <f t="array" ref="AF64">IFERROR(
(MEDIAN((IF(DATOS_[[Sexo]:[Sexo]]=$B64,IF(DATOS_[[AGRUP. VALOR. PTO.]:[AGRUP. VALOR. PTO.]]=$B63,IF(DATOS_[[Check Periodo Ref.]:[Check Periodo Ref.]]="Dentro",IF(DATOS_[[Check Equiparado]:[Check Equiparado]]="Sí",IF(DATOS!BA$5="Sí",(1/DATOS_[[% anualiz]:[% anualiz]]),1)*IF(DATOS!BA$4="Sí",1/DATOS_[[% normaliz]:[% normaliz]],1)*(DATOS_[Conc.Sal.23])))))))),
0)</f>
        <v>0</v>
      </c>
      <c r="AG64" s="111">
        <f t="array" ref="AG64">IFERROR(
(MEDIAN((IF(DATOS_[[Sexo]:[Sexo]]=$B64,IF(DATOS_[[AGRUP. VALOR. PTO.]:[AGRUP. VALOR. PTO.]]=$B63,IF(DATOS_[[Check Periodo Ref.]:[Check Periodo Ref.]]="Dentro",IF(DATOS_[[Check Equiparado]:[Check Equiparado]]="Sí",IF(DATOS!BB$5="Sí",(1/DATOS_[[% anualiz]:[% anualiz]]),1)*IF(DATOS!BB$4="Sí",1/DATOS_[[% normaliz]:[% normaliz]],1)*(DATOS_[Conc.Sal.24])))))))),
0)</f>
        <v>0</v>
      </c>
      <c r="AH64" s="111">
        <f t="array" ref="AH64">IFERROR(
(MEDIAN((IF(DATOS_[[Sexo]:[Sexo]]=$B64,IF(DATOS_[[AGRUP. VALOR. PTO.]:[AGRUP. VALOR. PTO.]]=$B63,IF(DATOS_[[Check Periodo Ref.]:[Check Periodo Ref.]]="Dentro",IF(DATOS_[[Check Equiparado]:[Check Equiparado]]="Sí",IF(DATOS!BC$5="Sí",(1/DATOS_[[% anualiz]:[% anualiz]]),1)*IF(DATOS!BC$4="Sí",1/DATOS_[[% normaliz]:[% normaliz]],1)*(DATOS_[Conc.Sal.25])))))))),
0)</f>
        <v>0</v>
      </c>
      <c r="AI64" s="111">
        <f t="array" ref="AI64">IFERROR(
(MEDIAN((IF(DATOS_[[Sexo]:[Sexo]]=$B64,IF(DATOS_[[AGRUP. VALOR. PTO.]:[AGRUP. VALOR. PTO.]]=$B63,IF(DATOS_[[Check Periodo Ref.]:[Check Periodo Ref.]]="Dentro",IF(DATOS_[[Check Equiparado]:[Check Equiparado]]="Sí",IF(DATOS!BD$5="Sí",(1/DATOS_[[% anualiz]:[% anualiz]]),1)*IF(DATOS!BD$4="Sí",1/DATOS_[[% normaliz]:[% normaliz]],1)*(DATOS_[Conc.Sal.26])))))))),
0)</f>
        <v>0</v>
      </c>
      <c r="AJ64" s="111">
        <f t="array" ref="AJ64">IFERROR(
(MEDIAN((IF(DATOS_[[Sexo]:[Sexo]]=$B64,IF(DATOS_[[AGRUP. VALOR. PTO.]:[AGRUP. VALOR. PTO.]]=$B63,IF(DATOS_[[Check Periodo Ref.]:[Check Periodo Ref.]]="Dentro",IF(DATOS_[[Check Equiparado]:[Check Equiparado]]="Sí",IF(DATOS!BE$5="Sí",(1/DATOS_[[% anualiz]:[% anualiz]]),1)*IF(DATOS!BE$4="Sí",1/DATOS_[[% normaliz]:[% normaliz]],1)*(DATOS_[Conc.Sal.27])))))))),
0)</f>
        <v>0</v>
      </c>
      <c r="AK64" s="111">
        <f t="array" ref="AK64">IFERROR(
(MEDIAN((IF(DATOS_[[Sexo]:[Sexo]]=$B64,IF(DATOS_[[AGRUP. VALOR. PTO.]:[AGRUP. VALOR. PTO.]]=$B63,IF(DATOS_[[Check Periodo Ref.]:[Check Periodo Ref.]]="Dentro",IF(DATOS_[[Check Equiparado]:[Check Equiparado]]="Sí",IF(DATOS!BF$5="Sí",(1/DATOS_[[% anualiz]:[% anualiz]]),1)*IF(DATOS!BF$4="Sí",1/DATOS_[[% normaliz]:[% normaliz]],1)*(DATOS_[Conc.Sal.28])))))))),
0)</f>
        <v>0</v>
      </c>
      <c r="AL64" s="111">
        <f t="array" ref="AL64">IFERROR(
(MEDIAN((IF(DATOS_[[Sexo]:[Sexo]]=$B64,IF(DATOS_[[AGRUP. VALOR. PTO.]:[AGRUP. VALOR. PTO.]]=$B63,IF(DATOS_[[Check Periodo Ref.]:[Check Periodo Ref.]]="Dentro",IF(DATOS_[[Check Equiparado]:[Check Equiparado]]="Sí",IF(DATOS!BG$5="Sí",(1/DATOS_[[% anualiz]:[% anualiz]]),1)*IF(DATOS!BG$4="Sí",1/DATOS_[[% normaliz]:[% normaliz]],1)*(DATOS_[Conc.Sal.29])))))))),
0)</f>
        <v>0</v>
      </c>
      <c r="AM64" s="111">
        <f t="array" ref="AM64">IFERROR(
(MEDIAN((IF(DATOS_[[Sexo]:[Sexo]]=$B64,IF(DATOS_[[AGRUP. VALOR. PTO.]:[AGRUP. VALOR. PTO.]]=$B63,IF(DATOS_[[Check Periodo Ref.]:[Check Periodo Ref.]]="Dentro",IF(DATOS_[[Check Equiparado]:[Check Equiparado]]="Sí",IF(DATOS!BH$5="Sí",(1/DATOS_[[% anualiz]:[% anualiz]]),1)*IF(DATOS!BH$4="Sí",1/DATOS_[[% normaliz]:[% normaliz]],1)*(DATOS_[Conc.Sal.30])))))))),
0)</f>
        <v>0</v>
      </c>
      <c r="AN64" s="112">
        <f t="array" ref="AN64">IFERROR(
MEDIAN(IF(DATOS_[Sexo]=$B64,IF(DATOS_[[AGRUP. VALOR. PTO.]:[AGRUP. VALOR. PTO.]]=$B63,IF(DATOS_[Check Equiparado]="Sí",IF(DATOS_[Check Periodo Ref.]="Dentro",DATOS_[Tot COMPL.SAL Eq],FALSE))))),
0)</f>
        <v>0</v>
      </c>
      <c r="AO64" s="113">
        <f t="array" ref="AO64">IFERROR(
MEDIAN(IF(DATOS_[Sexo]=$B64,IF(DATOS_[[AGRUP. VALOR. PTO.]:[AGRUP. VALOR. PTO.]]=$B63,IF(DATOS_[Check Equiparado]="Sí",IF(DATOS_[Check Periodo Ref.]="Dentro",DATOS_[TOTAL SALARIO Eq],FALSE))))),
0)</f>
        <v>0</v>
      </c>
      <c r="AP64" s="114">
        <f t="array" ref="AP64">IFERROR(
(MEDIAN((IF(DATOS_[[Sexo]:[Sexo]]=$B64,IF(DATOS_[[AGRUP. VALOR. PTO.]:[AGRUP. VALOR. PTO.]]=$B63,IF(DATOS_[[Check Periodo Ref.]:[Check Periodo Ref.]]="Dentro",IF(DATOS_[[Check Equiparado]:[Check Equiparado]]="Sí",IF(DATOS!BI$5="Sí",(1/DATOS_[[% anualiz]:[% anualiz]]),1)*IF(DATOS!BI$4="Sí",1/DATOS_[[% normaliz]:[% normaliz]],1)*(DATOS_[C.Extra.01])))))))),
0)</f>
        <v>0</v>
      </c>
      <c r="AQ64" s="114">
        <f t="array" ref="AQ64">IFERROR(
(MEDIAN((IF(DATOS_[[Sexo]:[Sexo]]=$B64,IF(DATOS_[[AGRUP. VALOR. PTO.]:[AGRUP. VALOR. PTO.]]=$B63,IF(DATOS_[[Check Periodo Ref.]:[Check Periodo Ref.]]="Dentro",IF(DATOS_[[Check Equiparado]:[Check Equiparado]]="Sí",IF(DATOS!BJ$5="Sí",(1/DATOS_[[% anualiz]:[% anualiz]]),1)*IF(DATOS!BJ$4="Sí",1/DATOS_[[% normaliz]:[% normaliz]],1)*(DATOS_[C.Extra.02])))))))),
0)</f>
        <v>0</v>
      </c>
      <c r="AR64" s="114">
        <f t="array" ref="AR64">IFERROR(
(MEDIAN((IF(DATOS_[[Sexo]:[Sexo]]=$B64,IF(DATOS_[[AGRUP. VALOR. PTO.]:[AGRUP. VALOR. PTO.]]=$B63,IF(DATOS_[[Check Periodo Ref.]:[Check Periodo Ref.]]="Dentro",IF(DATOS_[[Check Equiparado]:[Check Equiparado]]="Sí",IF(DATOS!BK$5="Sí",(1/DATOS_[[% anualiz]:[% anualiz]]),1)*IF(DATOS!BK$4="Sí",1/DATOS_[[% normaliz]:[% normaliz]],1)*(DATOS_[C.Extra.03])))))))),
0)</f>
        <v>0</v>
      </c>
      <c r="AS64" s="114">
        <f t="array" ref="AS64">IFERROR(
(MEDIAN((IF(DATOS_[[Sexo]:[Sexo]]=$B64,IF(DATOS_[[AGRUP. VALOR. PTO.]:[AGRUP. VALOR. PTO.]]=$B63,IF(DATOS_[[Check Periodo Ref.]:[Check Periodo Ref.]]="Dentro",IF(DATOS_[[Check Equiparado]:[Check Equiparado]]="Sí",IF(DATOS!BL$5="Sí",(1/DATOS_[[% anualiz]:[% anualiz]]),1)*IF(DATOS!BL$4="Sí",1/DATOS_[[% normaliz]:[% normaliz]],1)*(DATOS_[C.Extra.04])))))))),
0)</f>
        <v>0</v>
      </c>
      <c r="AT64" s="114">
        <f t="array" ref="AT64">IFERROR(
(MEDIAN((IF(DATOS_[[Sexo]:[Sexo]]=$B64,IF(DATOS_[[AGRUP. VALOR. PTO.]:[AGRUP. VALOR. PTO.]]=$B63,IF(DATOS_[[Check Periodo Ref.]:[Check Periodo Ref.]]="Dentro",IF(DATOS_[[Check Equiparado]:[Check Equiparado]]="Sí",IF(DATOS!BM$5="Sí",(1/DATOS_[[% anualiz]:[% anualiz]]),1)*IF(DATOS!BM$4="Sí",1/DATOS_[[% normaliz]:[% normaliz]],1)*(DATOS_[C.Extra.05])))))))),
0)</f>
        <v>0</v>
      </c>
      <c r="AU64" s="115">
        <f t="array" ref="AU64">IFERROR(
MEDIAN(IF(DATOS_[Sexo]=$B64,IF(DATOS_[[AGRUP. VALOR. PTO.]:[AGRUP. VALOR. PTO.]]=$B63,IF(DATOS_[Check Equiparado]="Sí",IF(DATOS_[Check Periodo Ref.]="Dentro",DATOS_[Tot Extrasalarial Eq],FALSE))))),
0)</f>
        <v>0</v>
      </c>
      <c r="AV64" s="116">
        <f t="array" ref="AV64">IFERROR(
MEDIAN(IF(DATOS_[Sexo]=$B64,IF(DATOS_[[AGRUP. VALOR. PTO.]:[AGRUP. VALOR. PTO.]]=$B63,IF(DATOS_[Check Equiparado]="Sí",IF(DATOS_[Check Periodo Ref.]="Dentro",DATOS_[TOTAL Retrib Eq],FALSE))))),
0)</f>
        <v>0</v>
      </c>
    </row>
    <row r="65" spans="1:48" x14ac:dyDescent="0.3">
      <c r="A65" s="42" t="str">
        <f t="shared" ref="A65" si="70">+A64</f>
        <v>[ocultar]</v>
      </c>
      <c r="B65" s="86" t="s">
        <v>163</v>
      </c>
      <c r="C65" s="33">
        <f t="array" ref="C65">SUM(IF($B65=DATOS_[Sexo],
IF($B63=DATOS_[AGRUP. VALOR. PTO.],
IF("Dentro"=DATOS_[Check Periodo Ref.],
1/(COUNTIFS(DATOS_[Sexo],$B65,DATOS_[AGRUP. VALOR. PTO.],$B63,DATOS_[Check Periodo Ref.],"Dentro",DATOS_[id],DATOS_[id]))))))</f>
        <v>0</v>
      </c>
      <c r="D65" s="35">
        <f>COUNTIFS(DATOS_[AGRUP. VALOR. PTO.],$B63,DATOS_[Sexo],$B65,DATOS_[Check Periodo Ref.],"Dentro")</f>
        <v>0</v>
      </c>
      <c r="E65" s="35">
        <f>COUNTIFS(DATOS_[AGRUP. VALOR. PTO.],$B63,DATOS_[Sexo],$B65,DATOS_[Check Periodo Ref.],"Dentro",DATOS_[Check Nº SC Norm],"Sí")</f>
        <v>0</v>
      </c>
      <c r="F65" s="35">
        <f>COUNTIFS(DATOS_[AGRUP. VALOR. PTO.],$B63,DATOS_[Sexo],$B65,DATOS_[Check Periodo Ref.],"Dentro",DATOS_[Check Nº SC Anualiz],"Sí")</f>
        <v>0</v>
      </c>
      <c r="G65" s="35">
        <f>COUNTIFS(DATOS_[AGRUP. VALOR. PTO.],$B63,DATOS_[Sexo],$B65,DATOS_[Check Periodo Ref.],"Dentro",DATOS_[Check Nº SC Norm y Anualiz],"Sí")</f>
        <v>0</v>
      </c>
      <c r="H65" s="35">
        <f>COUNTIFS(DATOS_[AGRUP. VALOR. PTO.],$B63,DATOS_[Sexo],$B65,DATOS_[Check Periodo Ref.],"Dentro",DATOS_[Check Equiparación],"Sí")</f>
        <v>0</v>
      </c>
      <c r="I65" s="110" cm="1">
        <f t="array" ref="I65">IFERROR(
MEDIAN(IF(DATOS_[Sexo]=$B65,IF(DATOS_[[AGRUP. VALOR. PTO.]:[AGRUP. VALOR. PTO.]]=$B63,IF(DATOS_[Check Equiparado]="Sí",IF(DATOS_[Check Periodo Ref.]="Dentro",DATOS_[SALARIO BASE Eq],FALSE))))),
0)</f>
        <v>0</v>
      </c>
      <c r="J65" s="111">
        <f t="array" ref="J65">IFERROR(
(MEDIAN((IF(DATOS_[[Sexo]:[Sexo]]=$B65,IF(DATOS_[[AGRUP. VALOR. PTO.]:[AGRUP. VALOR. PTO.]]=$B63,IF(DATOS_[[Check Periodo Ref.]:[Check Periodo Ref.]]="Dentro",IF(DATOS_[[Check Equiparado]:[Check Equiparado]]="Sí",IF(DATOS!AE$5="Sí",(1/DATOS_[[% anualiz]:[% anualiz]]),1)*IF(DATOS!AE$4="Sí",1/DATOS_[[% normaliz]:[% normaliz]],1)*(DATOS_[Conc.Sal.01])))))))),
0)</f>
        <v>0</v>
      </c>
      <c r="K65" s="111">
        <f t="array" ref="K65">IFERROR(
(MEDIAN((IF(DATOS_[[Sexo]:[Sexo]]=$B65,IF(DATOS_[[AGRUP. VALOR. PTO.]:[AGRUP. VALOR. PTO.]]=$B63,IF(DATOS_[[Check Periodo Ref.]:[Check Periodo Ref.]]="Dentro",IF(DATOS_[[Check Equiparado]:[Check Equiparado]]="Sí",IF(DATOS!AF$5="Sí",(1/DATOS_[[% anualiz]:[% anualiz]]),1)*IF(DATOS!AF$4="Sí",1/DATOS_[[% normaliz]:[% normaliz]],1)*(DATOS_[Conc.Sal.02])))))))),
0)</f>
        <v>0</v>
      </c>
      <c r="L65" s="111">
        <f t="array" ref="L65">IFERROR(
(MEDIAN((IF(DATOS_[[Sexo]:[Sexo]]=$B65,IF(DATOS_[[AGRUP. VALOR. PTO.]:[AGRUP. VALOR. PTO.]]=$B63,IF(DATOS_[[Check Periodo Ref.]:[Check Periodo Ref.]]="Dentro",IF(DATOS_[[Check Equiparado]:[Check Equiparado]]="Sí",IF(DATOS!AG$5="Sí",(1/DATOS_[[% anualiz]:[% anualiz]]),1)*IF(DATOS!AG$4="Sí",1/DATOS_[[% normaliz]:[% normaliz]],1)*(DATOS_[Conc.Sal.03])))))))),
0)</f>
        <v>0</v>
      </c>
      <c r="M65" s="111">
        <f t="array" ref="M65">IFERROR(
(MEDIAN((IF(DATOS_[[Sexo]:[Sexo]]=$B65,IF(DATOS_[[AGRUP. VALOR. PTO.]:[AGRUP. VALOR. PTO.]]=$B63,IF(DATOS_[[Check Periodo Ref.]:[Check Periodo Ref.]]="Dentro",IF(DATOS_[[Check Equiparado]:[Check Equiparado]]="Sí",IF(DATOS!AH$5="Sí",(1/DATOS_[[% anualiz]:[% anualiz]]),1)*IF(DATOS!AH$4="Sí",1/DATOS_[[% normaliz]:[% normaliz]],1)*(DATOS_[Conc.Sal.04])))))))),
0)</f>
        <v>0</v>
      </c>
      <c r="N65" s="111">
        <f t="array" ref="N65">IFERROR(
(MEDIAN((IF(DATOS_[[Sexo]:[Sexo]]=$B65,IF(DATOS_[[AGRUP. VALOR. PTO.]:[AGRUP. VALOR. PTO.]]=$B63,IF(DATOS_[[Check Periodo Ref.]:[Check Periodo Ref.]]="Dentro",IF(DATOS_[[Check Equiparado]:[Check Equiparado]]="Sí",IF(DATOS!AI$5="Sí",(1/DATOS_[[% anualiz]:[% anualiz]]),1)*IF(DATOS!AI$4="Sí",1/DATOS_[[% normaliz]:[% normaliz]],1)*(DATOS_[Conc.Sal.05])))))))),
0)</f>
        <v>0</v>
      </c>
      <c r="O65" s="111">
        <f t="array" ref="O65">IFERROR(
(MEDIAN((IF(DATOS_[[Sexo]:[Sexo]]=$B65,IF(DATOS_[[AGRUP. VALOR. PTO.]:[AGRUP. VALOR. PTO.]]=$B63,IF(DATOS_[[Check Periodo Ref.]:[Check Periodo Ref.]]="Dentro",IF(DATOS_[[Check Equiparado]:[Check Equiparado]]="Sí",IF(DATOS!AJ$5="Sí",(1/DATOS_[[% anualiz]:[% anualiz]]),1)*IF(DATOS!AJ$4="Sí",1/DATOS_[[% normaliz]:[% normaliz]],1)*(DATOS_[Conc.Sal.06])))))))),
0)</f>
        <v>0</v>
      </c>
      <c r="P65" s="111">
        <f t="array" ref="P65">IFERROR(
(MEDIAN((IF(DATOS_[[Sexo]:[Sexo]]=$B65,IF(DATOS_[[AGRUP. VALOR. PTO.]:[AGRUP. VALOR. PTO.]]=$B63,IF(DATOS_[[Check Periodo Ref.]:[Check Periodo Ref.]]="Dentro",IF(DATOS_[[Check Equiparado]:[Check Equiparado]]="Sí",IF(DATOS!AK$5="Sí",(1/DATOS_[[% anualiz]:[% anualiz]]),1)*IF(DATOS!AK$4="Sí",1/DATOS_[[% normaliz]:[% normaliz]],1)*(DATOS_[Conc.Sal.07])))))))),
0)</f>
        <v>0</v>
      </c>
      <c r="Q65" s="111">
        <f t="array" ref="Q65">IFERROR(
(MEDIAN((IF(DATOS_[[Sexo]:[Sexo]]=$B65,IF(DATOS_[[AGRUP. VALOR. PTO.]:[AGRUP. VALOR. PTO.]]=$B63,IF(DATOS_[[Check Periodo Ref.]:[Check Periodo Ref.]]="Dentro",IF(DATOS_[[Check Equiparado]:[Check Equiparado]]="Sí",IF(DATOS!AL$5="Sí",(1/DATOS_[[% anualiz]:[% anualiz]]),1)*IF(DATOS!AL$4="Sí",1/DATOS_[[% normaliz]:[% normaliz]],1)*(DATOS_[Conc.Sal.08])))))))),
0)</f>
        <v>0</v>
      </c>
      <c r="R65" s="111">
        <f t="array" ref="R65">IFERROR(
(MEDIAN((IF(DATOS_[[Sexo]:[Sexo]]=$B65,IF(DATOS_[[AGRUP. VALOR. PTO.]:[AGRUP. VALOR. PTO.]]=$B63,IF(DATOS_[[Check Periodo Ref.]:[Check Periodo Ref.]]="Dentro",IF(DATOS_[[Check Equiparado]:[Check Equiparado]]="Sí",IF(DATOS!AM$5="Sí",(1/DATOS_[[% anualiz]:[% anualiz]]),1)*IF(DATOS!AM$4="Sí",1/DATOS_[[% normaliz]:[% normaliz]],1)*(DATOS_[Conc.Sal.09])))))))),
0)</f>
        <v>0</v>
      </c>
      <c r="S65" s="111">
        <f t="array" ref="S65">IFERROR(
(MEDIAN((IF(DATOS_[[Sexo]:[Sexo]]=$B65,IF(DATOS_[[AGRUP. VALOR. PTO.]:[AGRUP. VALOR. PTO.]]=$B63,IF(DATOS_[[Check Periodo Ref.]:[Check Periodo Ref.]]="Dentro",IF(DATOS_[[Check Equiparado]:[Check Equiparado]]="Sí",IF(DATOS!AN$5="Sí",(1/DATOS_[[% anualiz]:[% anualiz]]),1)*IF(DATOS!AN$4="Sí",1/DATOS_[[% normaliz]:[% normaliz]],1)*(DATOS_[Conc.Sal.10])))))))),
0)</f>
        <v>0</v>
      </c>
      <c r="T65" s="111">
        <f t="array" ref="T65">IFERROR(
(MEDIAN((IF(DATOS_[[Sexo]:[Sexo]]=$B65,IF(DATOS_[[AGRUP. VALOR. PTO.]:[AGRUP. VALOR. PTO.]]=$B63,IF(DATOS_[[Check Periodo Ref.]:[Check Periodo Ref.]]="Dentro",IF(DATOS_[[Check Equiparado]:[Check Equiparado]]="Sí",IF(DATOS!AO$5="Sí",(1/DATOS_[[% anualiz]:[% anualiz]]),1)*IF(DATOS!AO$4="Sí",1/DATOS_[[% normaliz]:[% normaliz]],1)*(DATOS_[Conc.Sal.11])))))))),
0)</f>
        <v>0</v>
      </c>
      <c r="U65" s="111">
        <f t="array" ref="U65">IFERROR(
(MEDIAN((IF(DATOS_[[Sexo]:[Sexo]]=$B65,IF(DATOS_[[AGRUP. VALOR. PTO.]:[AGRUP. VALOR. PTO.]]=$B63,IF(DATOS_[[Check Periodo Ref.]:[Check Periodo Ref.]]="Dentro",IF(DATOS_[[Check Equiparado]:[Check Equiparado]]="Sí",IF(DATOS!AP$5="Sí",(1/DATOS_[[% anualiz]:[% anualiz]]),1)*IF(DATOS!AP$4="Sí",1/DATOS_[[% normaliz]:[% normaliz]],1)*(DATOS_[Conc.Sal.12])))))))),
0)</f>
        <v>0</v>
      </c>
      <c r="V65" s="111">
        <f t="array" ref="V65">IFERROR(
(MEDIAN((IF(DATOS_[[Sexo]:[Sexo]]=$B65,IF(DATOS_[[AGRUP. VALOR. PTO.]:[AGRUP. VALOR. PTO.]]=$B63,IF(DATOS_[[Check Periodo Ref.]:[Check Periodo Ref.]]="Dentro",IF(DATOS_[[Check Equiparado]:[Check Equiparado]]="Sí",IF(DATOS!AQ$5="Sí",(1/DATOS_[[% anualiz]:[% anualiz]]),1)*IF(DATOS!AQ$4="Sí",1/DATOS_[[% normaliz]:[% normaliz]],1)*(DATOS_[Conc.Sal.13])))))))),
0)</f>
        <v>0</v>
      </c>
      <c r="W65" s="111">
        <f t="array" ref="W65">IFERROR(
(MEDIAN((IF(DATOS_[[Sexo]:[Sexo]]=$B65,IF(DATOS_[[AGRUP. VALOR. PTO.]:[AGRUP. VALOR. PTO.]]=$B63,IF(DATOS_[[Check Periodo Ref.]:[Check Periodo Ref.]]="Dentro",IF(DATOS_[[Check Equiparado]:[Check Equiparado]]="Sí",IF(DATOS!AR$5="Sí",(1/DATOS_[[% anualiz]:[% anualiz]]),1)*IF(DATOS!AR$4="Sí",1/DATOS_[[% normaliz]:[% normaliz]],1)*(DATOS_[Conc.Sal.14])))))))),
0)</f>
        <v>0</v>
      </c>
      <c r="X65" s="111">
        <f t="array" ref="X65">IFERROR(
(MEDIAN((IF(DATOS_[[Sexo]:[Sexo]]=$B65,IF(DATOS_[[AGRUP. VALOR. PTO.]:[AGRUP. VALOR. PTO.]]=$B63,IF(DATOS_[[Check Periodo Ref.]:[Check Periodo Ref.]]="Dentro",IF(DATOS_[[Check Equiparado]:[Check Equiparado]]="Sí",IF(DATOS!AS$5="Sí",(1/DATOS_[[% anualiz]:[% anualiz]]),1)*IF(DATOS!AS$4="Sí",1/DATOS_[[% normaliz]:[% normaliz]],1)*(DATOS_[Conc.Sal.15])))))))),
0)</f>
        <v>0</v>
      </c>
      <c r="Y65" s="111">
        <f t="array" ref="Y65">IFERROR(
(MEDIAN((IF(DATOS_[[Sexo]:[Sexo]]=$B65,IF(DATOS_[[AGRUP. VALOR. PTO.]:[AGRUP. VALOR. PTO.]]=$B63,IF(DATOS_[[Check Periodo Ref.]:[Check Periodo Ref.]]="Dentro",IF(DATOS_[[Check Equiparado]:[Check Equiparado]]="Sí",IF(DATOS!AT$5="Sí",(1/DATOS_[[% anualiz]:[% anualiz]]),1)*IF(DATOS!AT$4="Sí",1/DATOS_[[% normaliz]:[% normaliz]],1)*(DATOS_[Conc.Sal.16])))))))),
0)</f>
        <v>0</v>
      </c>
      <c r="Z65" s="111">
        <f t="array" ref="Z65">IFERROR(
(MEDIAN((IF(DATOS_[[Sexo]:[Sexo]]=$B65,IF(DATOS_[[AGRUP. VALOR. PTO.]:[AGRUP. VALOR. PTO.]]=$B63,IF(DATOS_[[Check Periodo Ref.]:[Check Periodo Ref.]]="Dentro",IF(DATOS_[[Check Equiparado]:[Check Equiparado]]="Sí",IF(DATOS!AU$5="Sí",(1/DATOS_[[% anualiz]:[% anualiz]]),1)*IF(DATOS!AU$4="Sí",1/DATOS_[[% normaliz]:[% normaliz]],1)*(DATOS_[Conc.Sal.17])))))))),
0)</f>
        <v>0</v>
      </c>
      <c r="AA65" s="111">
        <f t="array" ref="AA65">IFERROR(
(MEDIAN((IF(DATOS_[[Sexo]:[Sexo]]=$B65,IF(DATOS_[[AGRUP. VALOR. PTO.]:[AGRUP. VALOR. PTO.]]=$B63,IF(DATOS_[[Check Periodo Ref.]:[Check Periodo Ref.]]="Dentro",IF(DATOS_[[Check Equiparado]:[Check Equiparado]]="Sí",IF(DATOS!AV$5="Sí",(1/DATOS_[[% anualiz]:[% anualiz]]),1)*IF(DATOS!AV$4="Sí",1/DATOS_[[% normaliz]:[% normaliz]],1)*(DATOS_[Conc.Sal.18])))))))),
0)</f>
        <v>0</v>
      </c>
      <c r="AB65" s="111">
        <f t="array" ref="AB65">IFERROR(
(MEDIAN((IF(DATOS_[[Sexo]:[Sexo]]=$B65,IF(DATOS_[[AGRUP. VALOR. PTO.]:[AGRUP. VALOR. PTO.]]=$B63,IF(DATOS_[[Check Periodo Ref.]:[Check Periodo Ref.]]="Dentro",IF(DATOS_[[Check Equiparado]:[Check Equiparado]]="Sí",IF(DATOS!AW$5="Sí",(1/DATOS_[[% anualiz]:[% anualiz]]),1)*IF(DATOS!AW$4="Sí",1/DATOS_[[% normaliz]:[% normaliz]],1)*(DATOS_[Conc.Sal.19])))))))),
0)</f>
        <v>0</v>
      </c>
      <c r="AC65" s="111">
        <f t="array" ref="AC65">IFERROR(
(MEDIAN((IF(DATOS_[[Sexo]:[Sexo]]=$B65,IF(DATOS_[[AGRUP. VALOR. PTO.]:[AGRUP. VALOR. PTO.]]=$B63,IF(DATOS_[[Check Periodo Ref.]:[Check Periodo Ref.]]="Dentro",IF(DATOS_[[Check Equiparado]:[Check Equiparado]]="Sí",IF(DATOS!AX$5="Sí",(1/DATOS_[[% anualiz]:[% anualiz]]),1)*IF(DATOS!AX$4="Sí",1/DATOS_[[% normaliz]:[% normaliz]],1)*(DATOS_[Conc.Sal.20])))))))),
0)</f>
        <v>0</v>
      </c>
      <c r="AD65" s="111">
        <f t="array" ref="AD65">IFERROR(
(MEDIAN((IF(DATOS_[[Sexo]:[Sexo]]=$B65,IF(DATOS_[[AGRUP. VALOR. PTO.]:[AGRUP. VALOR. PTO.]]=$B63,IF(DATOS_[[Check Periodo Ref.]:[Check Periodo Ref.]]="Dentro",IF(DATOS_[[Check Equiparado]:[Check Equiparado]]="Sí",IF(DATOS!AY$5="Sí",(1/DATOS_[[% anualiz]:[% anualiz]]),1)*IF(DATOS!AY$4="Sí",1/DATOS_[[% normaliz]:[% normaliz]],1)*(DATOS_[Conc.Sal.21])))))))),
0)</f>
        <v>0</v>
      </c>
      <c r="AE65" s="111">
        <f t="array" ref="AE65">IFERROR(
(MEDIAN((IF(DATOS_[[Sexo]:[Sexo]]=$B65,IF(DATOS_[[AGRUP. VALOR. PTO.]:[AGRUP. VALOR. PTO.]]=$B63,IF(DATOS_[[Check Periodo Ref.]:[Check Periodo Ref.]]="Dentro",IF(DATOS_[[Check Equiparado]:[Check Equiparado]]="Sí",IF(DATOS!AZ$5="Sí",(1/DATOS_[[% anualiz]:[% anualiz]]),1)*IF(DATOS!AZ$4="Sí",1/DATOS_[[% normaliz]:[% normaliz]],1)*(DATOS_[Conc.Sal.22])))))))),
0)</f>
        <v>0</v>
      </c>
      <c r="AF65" s="111">
        <f t="array" ref="AF65">IFERROR(
(MEDIAN((IF(DATOS_[[Sexo]:[Sexo]]=$B65,IF(DATOS_[[AGRUP. VALOR. PTO.]:[AGRUP. VALOR. PTO.]]=$B63,IF(DATOS_[[Check Periodo Ref.]:[Check Periodo Ref.]]="Dentro",IF(DATOS_[[Check Equiparado]:[Check Equiparado]]="Sí",IF(DATOS!BA$5="Sí",(1/DATOS_[[% anualiz]:[% anualiz]]),1)*IF(DATOS!BA$4="Sí",1/DATOS_[[% normaliz]:[% normaliz]],1)*(DATOS_[Conc.Sal.23])))))))),
0)</f>
        <v>0</v>
      </c>
      <c r="AG65" s="111">
        <f t="array" ref="AG65">IFERROR(
(MEDIAN((IF(DATOS_[[Sexo]:[Sexo]]=$B65,IF(DATOS_[[AGRUP. VALOR. PTO.]:[AGRUP. VALOR. PTO.]]=$B63,IF(DATOS_[[Check Periodo Ref.]:[Check Periodo Ref.]]="Dentro",IF(DATOS_[[Check Equiparado]:[Check Equiparado]]="Sí",IF(DATOS!BB$5="Sí",(1/DATOS_[[% anualiz]:[% anualiz]]),1)*IF(DATOS!BB$4="Sí",1/DATOS_[[% normaliz]:[% normaliz]],1)*(DATOS_[Conc.Sal.24])))))))),
0)</f>
        <v>0</v>
      </c>
      <c r="AH65" s="111">
        <f t="array" ref="AH65">IFERROR(
(MEDIAN((IF(DATOS_[[Sexo]:[Sexo]]=$B65,IF(DATOS_[[AGRUP. VALOR. PTO.]:[AGRUP. VALOR. PTO.]]=$B63,IF(DATOS_[[Check Periodo Ref.]:[Check Periodo Ref.]]="Dentro",IF(DATOS_[[Check Equiparado]:[Check Equiparado]]="Sí",IF(DATOS!BC$5="Sí",(1/DATOS_[[% anualiz]:[% anualiz]]),1)*IF(DATOS!BC$4="Sí",1/DATOS_[[% normaliz]:[% normaliz]],1)*(DATOS_[Conc.Sal.25])))))))),
0)</f>
        <v>0</v>
      </c>
      <c r="AI65" s="111">
        <f t="array" ref="AI65">IFERROR(
(MEDIAN((IF(DATOS_[[Sexo]:[Sexo]]=$B65,IF(DATOS_[[AGRUP. VALOR. PTO.]:[AGRUP. VALOR. PTO.]]=$B63,IF(DATOS_[[Check Periodo Ref.]:[Check Periodo Ref.]]="Dentro",IF(DATOS_[[Check Equiparado]:[Check Equiparado]]="Sí",IF(DATOS!BD$5="Sí",(1/DATOS_[[% anualiz]:[% anualiz]]),1)*IF(DATOS!BD$4="Sí",1/DATOS_[[% normaliz]:[% normaliz]],1)*(DATOS_[Conc.Sal.26])))))))),
0)</f>
        <v>0</v>
      </c>
      <c r="AJ65" s="111">
        <f t="array" ref="AJ65">IFERROR(
(MEDIAN((IF(DATOS_[[Sexo]:[Sexo]]=$B65,IF(DATOS_[[AGRUP. VALOR. PTO.]:[AGRUP. VALOR. PTO.]]=$B63,IF(DATOS_[[Check Periodo Ref.]:[Check Periodo Ref.]]="Dentro",IF(DATOS_[[Check Equiparado]:[Check Equiparado]]="Sí",IF(DATOS!BE$5="Sí",(1/DATOS_[[% anualiz]:[% anualiz]]),1)*IF(DATOS!BE$4="Sí",1/DATOS_[[% normaliz]:[% normaliz]],1)*(DATOS_[Conc.Sal.27])))))))),
0)</f>
        <v>0</v>
      </c>
      <c r="AK65" s="111">
        <f t="array" ref="AK65">IFERROR(
(MEDIAN((IF(DATOS_[[Sexo]:[Sexo]]=$B65,IF(DATOS_[[AGRUP. VALOR. PTO.]:[AGRUP. VALOR. PTO.]]=$B63,IF(DATOS_[[Check Periodo Ref.]:[Check Periodo Ref.]]="Dentro",IF(DATOS_[[Check Equiparado]:[Check Equiparado]]="Sí",IF(DATOS!BF$5="Sí",(1/DATOS_[[% anualiz]:[% anualiz]]),1)*IF(DATOS!BF$4="Sí",1/DATOS_[[% normaliz]:[% normaliz]],1)*(DATOS_[Conc.Sal.28])))))))),
0)</f>
        <v>0</v>
      </c>
      <c r="AL65" s="111">
        <f t="array" ref="AL65">IFERROR(
(MEDIAN((IF(DATOS_[[Sexo]:[Sexo]]=$B65,IF(DATOS_[[AGRUP. VALOR. PTO.]:[AGRUP. VALOR. PTO.]]=$B63,IF(DATOS_[[Check Periodo Ref.]:[Check Periodo Ref.]]="Dentro",IF(DATOS_[[Check Equiparado]:[Check Equiparado]]="Sí",IF(DATOS!BG$5="Sí",(1/DATOS_[[% anualiz]:[% anualiz]]),1)*IF(DATOS!BG$4="Sí",1/DATOS_[[% normaliz]:[% normaliz]],1)*(DATOS_[Conc.Sal.29])))))))),
0)</f>
        <v>0</v>
      </c>
      <c r="AM65" s="111">
        <f t="array" ref="AM65">IFERROR(
(MEDIAN((IF(DATOS_[[Sexo]:[Sexo]]=$B65,IF(DATOS_[[AGRUP. VALOR. PTO.]:[AGRUP. VALOR. PTO.]]=$B63,IF(DATOS_[[Check Periodo Ref.]:[Check Periodo Ref.]]="Dentro",IF(DATOS_[[Check Equiparado]:[Check Equiparado]]="Sí",IF(DATOS!BH$5="Sí",(1/DATOS_[[% anualiz]:[% anualiz]]),1)*IF(DATOS!BH$4="Sí",1/DATOS_[[% normaliz]:[% normaliz]],1)*(DATOS_[Conc.Sal.30])))))))),
0)</f>
        <v>0</v>
      </c>
      <c r="AN65" s="112">
        <f t="array" ref="AN65">IFERROR(
MEDIAN(IF(DATOS_[Sexo]=$B65,IF(DATOS_[[AGRUP. VALOR. PTO.]:[AGRUP. VALOR. PTO.]]=$B63,IF(DATOS_[Check Equiparado]="Sí",IF(DATOS_[Check Periodo Ref.]="Dentro",DATOS_[Tot COMPL.SAL Eq],FALSE))))),
0)</f>
        <v>0</v>
      </c>
      <c r="AO65" s="113">
        <f t="array" ref="AO65">IFERROR(
MEDIAN(IF(DATOS_[Sexo]=$B65,IF(DATOS_[[AGRUP. VALOR. PTO.]:[AGRUP. VALOR. PTO.]]=$B63,IF(DATOS_[Check Equiparado]="Sí",IF(DATOS_[Check Periodo Ref.]="Dentro",DATOS_[TOTAL SALARIO Eq],FALSE))))),
0)</f>
        <v>0</v>
      </c>
      <c r="AP65" s="114">
        <f t="array" ref="AP65">IFERROR(
(MEDIAN((IF(DATOS_[[Sexo]:[Sexo]]=$B65,IF(DATOS_[[AGRUP. VALOR. PTO.]:[AGRUP. VALOR. PTO.]]=$B64,IF(DATOS_[[Check Periodo Ref.]:[Check Periodo Ref.]]="Dentro",IF(DATOS_[[Check Equiparado]:[Check Equiparado]]="Sí",IF(DATOS!BI$5="Sí",(1/DATOS_[[% anualiz]:[% anualiz]]),1)*IF(DATOS!BI$4="Sí",1/DATOS_[[% normaliz]:[% normaliz]],1)*(DATOS_[C.Extra.01])))))))),
0)</f>
        <v>0</v>
      </c>
      <c r="AQ65" s="114">
        <f t="array" ref="AQ65">IFERROR(
(MEDIAN((IF(DATOS_[[Sexo]:[Sexo]]=$B65,IF(DATOS_[[AGRUP. VALOR. PTO.]:[AGRUP. VALOR. PTO.]]=$B64,IF(DATOS_[[Check Periodo Ref.]:[Check Periodo Ref.]]="Dentro",IF(DATOS_[[Check Equiparado]:[Check Equiparado]]="Sí",IF(DATOS!BJ$5="Sí",(1/DATOS_[[% anualiz]:[% anualiz]]),1)*IF(DATOS!BJ$4="Sí",1/DATOS_[[% normaliz]:[% normaliz]],1)*(DATOS_[C.Extra.02])))))))),
0)</f>
        <v>0</v>
      </c>
      <c r="AR65" s="114">
        <f t="array" ref="AR65">IFERROR(
(MEDIAN((IF(DATOS_[[Sexo]:[Sexo]]=$B65,IF(DATOS_[[AGRUP. VALOR. PTO.]:[AGRUP. VALOR. PTO.]]=$B64,IF(DATOS_[[Check Periodo Ref.]:[Check Periodo Ref.]]="Dentro",IF(DATOS_[[Check Equiparado]:[Check Equiparado]]="Sí",IF(DATOS!BK$5="Sí",(1/DATOS_[[% anualiz]:[% anualiz]]),1)*IF(DATOS!BK$4="Sí",1/DATOS_[[% normaliz]:[% normaliz]],1)*(DATOS_[C.Extra.03])))))))),
0)</f>
        <v>0</v>
      </c>
      <c r="AS65" s="114">
        <f t="array" ref="AS65">IFERROR(
(MEDIAN((IF(DATOS_[[Sexo]:[Sexo]]=$B65,IF(DATOS_[[AGRUP. VALOR. PTO.]:[AGRUP. VALOR. PTO.]]=$B64,IF(DATOS_[[Check Periodo Ref.]:[Check Periodo Ref.]]="Dentro",IF(DATOS_[[Check Equiparado]:[Check Equiparado]]="Sí",IF(DATOS!BL$5="Sí",(1/DATOS_[[% anualiz]:[% anualiz]]),1)*IF(DATOS!BL$4="Sí",1/DATOS_[[% normaliz]:[% normaliz]],1)*(DATOS_[C.Extra.04])))))))),
0)</f>
        <v>0</v>
      </c>
      <c r="AT65" s="114">
        <f t="array" ref="AT65">IFERROR(
(MEDIAN((IF(DATOS_[[Sexo]:[Sexo]]=$B65,IF(DATOS_[[AGRUP. VALOR. PTO.]:[AGRUP. VALOR. PTO.]]=$B64,IF(DATOS_[[Check Periodo Ref.]:[Check Periodo Ref.]]="Dentro",IF(DATOS_[[Check Equiparado]:[Check Equiparado]]="Sí",IF(DATOS!BM$5="Sí",(1/DATOS_[[% anualiz]:[% anualiz]]),1)*IF(DATOS!BM$4="Sí",1/DATOS_[[% normaliz]:[% normaliz]],1)*(DATOS_[C.Extra.05])))))))),
0)</f>
        <v>0</v>
      </c>
      <c r="AU65" s="115">
        <f t="array" ref="AU65">IFERROR(
MEDIAN(IF(DATOS_[Sexo]=$B65,IF(DATOS_[[AGRUP. VALOR. PTO.]:[AGRUP. VALOR. PTO.]]=$B63,IF(DATOS_[Check Equiparado]="Sí",IF(DATOS_[Check Periodo Ref.]="Dentro",DATOS_[Tot Extrasalarial Eq],FALSE))))),
0)</f>
        <v>0</v>
      </c>
      <c r="AV65" s="116">
        <f t="array" ref="AV65">IFERROR(
MEDIAN(IF(DATOS_[Sexo]=$B65,IF(DATOS_[[AGRUP. VALOR. PTO.]:[AGRUP. VALOR. PTO.]]=$B63,IF(DATOS_[Check Equiparado]="Sí",IF(DATOS_[Check Periodo Ref.]="Dentro",DATOS_[TOTAL Retrib Eq],FALSE))))),
0)</f>
        <v>0</v>
      </c>
    </row>
    <row r="66" spans="1:48" ht="17.25" thickBot="1" x14ac:dyDescent="0.35">
      <c r="A66" s="42" t="str">
        <f t="shared" ref="A66" si="71">+A67</f>
        <v>[ocultar]</v>
      </c>
      <c r="B66" s="90" t="s">
        <v>277</v>
      </c>
      <c r="C66" s="109"/>
      <c r="D66" s="41"/>
      <c r="E66" s="41"/>
      <c r="F66" s="41"/>
      <c r="G66" s="41"/>
      <c r="H66" s="41"/>
      <c r="I66" s="119" t="str">
        <f t="shared" ref="I66:AV66" si="72">IFERROR((I67-I68)/I67,"")</f>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3" t="str">
        <f t="shared" si="72"/>
        <v/>
      </c>
      <c r="W66" s="123" t="str">
        <f t="shared" si="72"/>
        <v/>
      </c>
      <c r="X66" s="123" t="str">
        <f t="shared" si="72"/>
        <v/>
      </c>
      <c r="Y66" s="123"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2" t="str">
        <f t="shared" si="72"/>
        <v/>
      </c>
      <c r="AK66" s="122" t="str">
        <f t="shared" si="72"/>
        <v/>
      </c>
      <c r="AL66" s="122" t="str">
        <f t="shared" si="72"/>
        <v/>
      </c>
      <c r="AM66" s="122" t="str">
        <f t="shared" si="72"/>
        <v/>
      </c>
      <c r="AN66" s="124" t="str">
        <f t="shared" si="72"/>
        <v/>
      </c>
      <c r="AO66" s="128" t="str">
        <f t="shared" si="72"/>
        <v/>
      </c>
      <c r="AP66" s="125" t="str">
        <f t="shared" si="72"/>
        <v/>
      </c>
      <c r="AQ66" s="125" t="str">
        <f t="shared" si="72"/>
        <v/>
      </c>
      <c r="AR66" s="125" t="str">
        <f t="shared" si="72"/>
        <v/>
      </c>
      <c r="AS66" s="125" t="str">
        <f t="shared" si="72"/>
        <v/>
      </c>
      <c r="AT66" s="125" t="str">
        <f t="shared" si="72"/>
        <v/>
      </c>
      <c r="AU66" s="126" t="str">
        <f t="shared" si="72"/>
        <v/>
      </c>
      <c r="AV66" s="127" t="str">
        <f t="shared" si="72"/>
        <v/>
      </c>
    </row>
    <row r="67" spans="1:48" x14ac:dyDescent="0.3">
      <c r="A67" s="42" t="str">
        <f t="shared" ref="A67" si="73">+IF(C67+C68=0,"[ocultar]","")</f>
        <v>[ocultar]</v>
      </c>
      <c r="B67" s="86" t="s">
        <v>162</v>
      </c>
      <c r="C67" s="33">
        <f t="array" ref="C67">SUM(IF($B67=DATOS_[Sexo],
IF($B66=DATOS_[AGRUP. VALOR. PTO.],
IF("Dentro"=DATOS_[Check Periodo Ref.],
1/(COUNTIFS(DATOS_[Sexo],$B67,DATOS_[AGRUP. VALOR. PTO.],$B66,DATOS_[Check Periodo Ref.],"Dentro",DATOS_[id],DATOS_[id]))))))</f>
        <v>0</v>
      </c>
      <c r="D67" s="35">
        <f>COUNTIFS(DATOS_[AGRUP. VALOR. PTO.],$B66,DATOS_[Sexo],$B67,DATOS_[Check Periodo Ref.],"Dentro")</f>
        <v>0</v>
      </c>
      <c r="E67" s="35">
        <f>COUNTIFS(DATOS_[AGRUP. VALOR. PTO.],$B66,DATOS_[Sexo],$B67,DATOS_[Check Periodo Ref.],"Dentro",DATOS_[Check Nº SC Norm],"Sí")</f>
        <v>0</v>
      </c>
      <c r="F67" s="35">
        <f>COUNTIFS(DATOS_[AGRUP. VALOR. PTO.],$B66,DATOS_[Sexo],$B67,DATOS_[Check Periodo Ref.],"Dentro",DATOS_[Check Nº SC Anualiz],"Sí")</f>
        <v>0</v>
      </c>
      <c r="G67" s="35">
        <f>COUNTIFS(DATOS_[AGRUP. VALOR. PTO.],$B66,DATOS_[Sexo],$B67,DATOS_[Check Periodo Ref.],"Dentro",DATOS_[Check Nº SC Norm y Anualiz],"Sí")</f>
        <v>0</v>
      </c>
      <c r="H67" s="35">
        <f>COUNTIFS(DATOS_[AGRUP. VALOR. PTO.],$B66,DATOS_[Sexo],$B67,DATOS_[Check Periodo Ref.],"Dentro",DATOS_[Check Equiparación],"Sí")</f>
        <v>0</v>
      </c>
      <c r="I67" s="110">
        <f t="array" ref="I67">IFERROR(
MEDIAN(IF(DATOS_[Sexo]=$B67,IF(DATOS_[[AGRUP. VALOR. PTO.]:[AGRUP. VALOR. PTO.]]=$B66,IF(DATOS_[Check Equiparado]="Sí",IF(DATOS_[Check Periodo Ref.]="Dentro",DATOS_[SALARIO BASE Eq],FALSE))))),
0)</f>
        <v>0</v>
      </c>
      <c r="J67" s="111">
        <f t="array" ref="J67">IFERROR(
(MEDIAN((IF(DATOS_[[Sexo]:[Sexo]]=$B67,IF(DATOS_[[AGRUP. VALOR. PTO.]:[AGRUP. VALOR. PTO.]]=$B66,IF(DATOS_[[Check Periodo Ref.]:[Check Periodo Ref.]]="Dentro",IF(DATOS_[[Check Equiparado]:[Check Equiparado]]="Sí",IF(DATOS!AE$5="Sí",(1/DATOS_[[% anualiz]:[% anualiz]]),1)*IF(DATOS!AE$4="Sí",1/DATOS_[[% normaliz]:[% normaliz]],1)*(DATOS_[Conc.Sal.01])))))))),
0)</f>
        <v>0</v>
      </c>
      <c r="K67" s="111">
        <f t="array" ref="K67">IFERROR(
(MEDIAN((IF(DATOS_[[Sexo]:[Sexo]]=$B67,IF(DATOS_[[AGRUP. VALOR. PTO.]:[AGRUP. VALOR. PTO.]]=$B66,IF(DATOS_[[Check Periodo Ref.]:[Check Periodo Ref.]]="Dentro",IF(DATOS_[[Check Equiparado]:[Check Equiparado]]="Sí",IF(DATOS!AF$5="Sí",(1/DATOS_[[% anualiz]:[% anualiz]]),1)*IF(DATOS!AF$4="Sí",1/DATOS_[[% normaliz]:[% normaliz]],1)*(DATOS_[Conc.Sal.02])))))))),
0)</f>
        <v>0</v>
      </c>
      <c r="L67" s="111">
        <f t="array" ref="L67">IFERROR(
(MEDIAN((IF(DATOS_[[Sexo]:[Sexo]]=$B67,IF(DATOS_[[AGRUP. VALOR. PTO.]:[AGRUP. VALOR. PTO.]]=$B66,IF(DATOS_[[Check Periodo Ref.]:[Check Periodo Ref.]]="Dentro",IF(DATOS_[[Check Equiparado]:[Check Equiparado]]="Sí",IF(DATOS!AG$5="Sí",(1/DATOS_[[% anualiz]:[% anualiz]]),1)*IF(DATOS!AG$4="Sí",1/DATOS_[[% normaliz]:[% normaliz]],1)*(DATOS_[Conc.Sal.03])))))))),
0)</f>
        <v>0</v>
      </c>
      <c r="M67" s="111">
        <f t="array" ref="M67">IFERROR(
(MEDIAN((IF(DATOS_[[Sexo]:[Sexo]]=$B67,IF(DATOS_[[AGRUP. VALOR. PTO.]:[AGRUP. VALOR. PTO.]]=$B66,IF(DATOS_[[Check Periodo Ref.]:[Check Periodo Ref.]]="Dentro",IF(DATOS_[[Check Equiparado]:[Check Equiparado]]="Sí",IF(DATOS!AH$5="Sí",(1/DATOS_[[% anualiz]:[% anualiz]]),1)*IF(DATOS!AH$4="Sí",1/DATOS_[[% normaliz]:[% normaliz]],1)*(DATOS_[Conc.Sal.04])))))))),
0)</f>
        <v>0</v>
      </c>
      <c r="N67" s="111">
        <f t="array" ref="N67">IFERROR(
(MEDIAN((IF(DATOS_[[Sexo]:[Sexo]]=$B67,IF(DATOS_[[AGRUP. VALOR. PTO.]:[AGRUP. VALOR. PTO.]]=$B66,IF(DATOS_[[Check Periodo Ref.]:[Check Periodo Ref.]]="Dentro",IF(DATOS_[[Check Equiparado]:[Check Equiparado]]="Sí",IF(DATOS!AI$5="Sí",(1/DATOS_[[% anualiz]:[% anualiz]]),1)*IF(DATOS!AI$4="Sí",1/DATOS_[[% normaliz]:[% normaliz]],1)*(DATOS_[Conc.Sal.05])))))))),
0)</f>
        <v>0</v>
      </c>
      <c r="O67" s="111">
        <f t="array" ref="O67">IFERROR(
(MEDIAN((IF(DATOS_[[Sexo]:[Sexo]]=$B67,IF(DATOS_[[AGRUP. VALOR. PTO.]:[AGRUP. VALOR. PTO.]]=$B66,IF(DATOS_[[Check Periodo Ref.]:[Check Periodo Ref.]]="Dentro",IF(DATOS_[[Check Equiparado]:[Check Equiparado]]="Sí",IF(DATOS!AJ$5="Sí",(1/DATOS_[[% anualiz]:[% anualiz]]),1)*IF(DATOS!AJ$4="Sí",1/DATOS_[[% normaliz]:[% normaliz]],1)*(DATOS_[Conc.Sal.06])))))))),
0)</f>
        <v>0</v>
      </c>
      <c r="P67" s="111">
        <f t="array" ref="P67">IFERROR(
(MEDIAN((IF(DATOS_[[Sexo]:[Sexo]]=$B67,IF(DATOS_[[AGRUP. VALOR. PTO.]:[AGRUP. VALOR. PTO.]]=$B66,IF(DATOS_[[Check Periodo Ref.]:[Check Periodo Ref.]]="Dentro",IF(DATOS_[[Check Equiparado]:[Check Equiparado]]="Sí",IF(DATOS!AK$5="Sí",(1/DATOS_[[% anualiz]:[% anualiz]]),1)*IF(DATOS!AK$4="Sí",1/DATOS_[[% normaliz]:[% normaliz]],1)*(DATOS_[Conc.Sal.07])))))))),
0)</f>
        <v>0</v>
      </c>
      <c r="Q67" s="111">
        <f t="array" ref="Q67">IFERROR(
(MEDIAN((IF(DATOS_[[Sexo]:[Sexo]]=$B67,IF(DATOS_[[AGRUP. VALOR. PTO.]:[AGRUP. VALOR. PTO.]]=$B66,IF(DATOS_[[Check Periodo Ref.]:[Check Periodo Ref.]]="Dentro",IF(DATOS_[[Check Equiparado]:[Check Equiparado]]="Sí",IF(DATOS!AL$5="Sí",(1/DATOS_[[% anualiz]:[% anualiz]]),1)*IF(DATOS!AL$4="Sí",1/DATOS_[[% normaliz]:[% normaliz]],1)*(DATOS_[Conc.Sal.08])))))))),
0)</f>
        <v>0</v>
      </c>
      <c r="R67" s="111">
        <f t="array" ref="R67">IFERROR(
(MEDIAN((IF(DATOS_[[Sexo]:[Sexo]]=$B67,IF(DATOS_[[AGRUP. VALOR. PTO.]:[AGRUP. VALOR. PTO.]]=$B66,IF(DATOS_[[Check Periodo Ref.]:[Check Periodo Ref.]]="Dentro",IF(DATOS_[[Check Equiparado]:[Check Equiparado]]="Sí",IF(DATOS!AM$5="Sí",(1/DATOS_[[% anualiz]:[% anualiz]]),1)*IF(DATOS!AM$4="Sí",1/DATOS_[[% normaliz]:[% normaliz]],1)*(DATOS_[Conc.Sal.09])))))))),
0)</f>
        <v>0</v>
      </c>
      <c r="S67" s="111">
        <f t="array" ref="S67">IFERROR(
(MEDIAN((IF(DATOS_[[Sexo]:[Sexo]]=$B67,IF(DATOS_[[AGRUP. VALOR. PTO.]:[AGRUP. VALOR. PTO.]]=$B66,IF(DATOS_[[Check Periodo Ref.]:[Check Periodo Ref.]]="Dentro",IF(DATOS_[[Check Equiparado]:[Check Equiparado]]="Sí",IF(DATOS!AN$5="Sí",(1/DATOS_[[% anualiz]:[% anualiz]]),1)*IF(DATOS!AN$4="Sí",1/DATOS_[[% normaliz]:[% normaliz]],1)*(DATOS_[Conc.Sal.10])))))))),
0)</f>
        <v>0</v>
      </c>
      <c r="T67" s="111">
        <f t="array" ref="T67">IFERROR(
(MEDIAN((IF(DATOS_[[Sexo]:[Sexo]]=$B67,IF(DATOS_[[AGRUP. VALOR. PTO.]:[AGRUP. VALOR. PTO.]]=$B66,IF(DATOS_[[Check Periodo Ref.]:[Check Periodo Ref.]]="Dentro",IF(DATOS_[[Check Equiparado]:[Check Equiparado]]="Sí",IF(DATOS!AO$5="Sí",(1/DATOS_[[% anualiz]:[% anualiz]]),1)*IF(DATOS!AO$4="Sí",1/DATOS_[[% normaliz]:[% normaliz]],1)*(DATOS_[Conc.Sal.11])))))))),
0)</f>
        <v>0</v>
      </c>
      <c r="U67" s="111">
        <f t="array" ref="U67">IFERROR(
(MEDIAN((IF(DATOS_[[Sexo]:[Sexo]]=$B67,IF(DATOS_[[AGRUP. VALOR. PTO.]:[AGRUP. VALOR. PTO.]]=$B66,IF(DATOS_[[Check Periodo Ref.]:[Check Periodo Ref.]]="Dentro",IF(DATOS_[[Check Equiparado]:[Check Equiparado]]="Sí",IF(DATOS!AP$5="Sí",(1/DATOS_[[% anualiz]:[% anualiz]]),1)*IF(DATOS!AP$4="Sí",1/DATOS_[[% normaliz]:[% normaliz]],1)*(DATOS_[Conc.Sal.12])))))))),
0)</f>
        <v>0</v>
      </c>
      <c r="V67" s="111">
        <f t="array" ref="V67">IFERROR(
(MEDIAN((IF(DATOS_[[Sexo]:[Sexo]]=$B67,IF(DATOS_[[AGRUP. VALOR. PTO.]:[AGRUP. VALOR. PTO.]]=$B66,IF(DATOS_[[Check Periodo Ref.]:[Check Periodo Ref.]]="Dentro",IF(DATOS_[[Check Equiparado]:[Check Equiparado]]="Sí",IF(DATOS!AQ$5="Sí",(1/DATOS_[[% anualiz]:[% anualiz]]),1)*IF(DATOS!AQ$4="Sí",1/DATOS_[[% normaliz]:[% normaliz]],1)*(DATOS_[Conc.Sal.13])))))))),
0)</f>
        <v>0</v>
      </c>
      <c r="W67" s="111">
        <f t="array" ref="W67">IFERROR(
(MEDIAN((IF(DATOS_[[Sexo]:[Sexo]]=$B67,IF(DATOS_[[AGRUP. VALOR. PTO.]:[AGRUP. VALOR. PTO.]]=$B66,IF(DATOS_[[Check Periodo Ref.]:[Check Periodo Ref.]]="Dentro",IF(DATOS_[[Check Equiparado]:[Check Equiparado]]="Sí",IF(DATOS!AR$5="Sí",(1/DATOS_[[% anualiz]:[% anualiz]]),1)*IF(DATOS!AR$4="Sí",1/DATOS_[[% normaliz]:[% normaliz]],1)*(DATOS_[Conc.Sal.14])))))))),
0)</f>
        <v>0</v>
      </c>
      <c r="X67" s="111">
        <f t="array" ref="X67">IFERROR(
(MEDIAN((IF(DATOS_[[Sexo]:[Sexo]]=$B67,IF(DATOS_[[AGRUP. VALOR. PTO.]:[AGRUP. VALOR. PTO.]]=$B66,IF(DATOS_[[Check Periodo Ref.]:[Check Periodo Ref.]]="Dentro",IF(DATOS_[[Check Equiparado]:[Check Equiparado]]="Sí",IF(DATOS!AS$5="Sí",(1/DATOS_[[% anualiz]:[% anualiz]]),1)*IF(DATOS!AS$4="Sí",1/DATOS_[[% normaliz]:[% normaliz]],1)*(DATOS_[Conc.Sal.15])))))))),
0)</f>
        <v>0</v>
      </c>
      <c r="Y67" s="111">
        <f t="array" ref="Y67">IFERROR(
(MEDIAN((IF(DATOS_[[Sexo]:[Sexo]]=$B67,IF(DATOS_[[AGRUP. VALOR. PTO.]:[AGRUP. VALOR. PTO.]]=$B66,IF(DATOS_[[Check Periodo Ref.]:[Check Periodo Ref.]]="Dentro",IF(DATOS_[[Check Equiparado]:[Check Equiparado]]="Sí",IF(DATOS!AT$5="Sí",(1/DATOS_[[% anualiz]:[% anualiz]]),1)*IF(DATOS!AT$4="Sí",1/DATOS_[[% normaliz]:[% normaliz]],1)*(DATOS_[Conc.Sal.16])))))))),
0)</f>
        <v>0</v>
      </c>
      <c r="Z67" s="111">
        <f t="array" ref="Z67">IFERROR(
(MEDIAN((IF(DATOS_[[Sexo]:[Sexo]]=$B67,IF(DATOS_[[AGRUP. VALOR. PTO.]:[AGRUP. VALOR. PTO.]]=$B66,IF(DATOS_[[Check Periodo Ref.]:[Check Periodo Ref.]]="Dentro",IF(DATOS_[[Check Equiparado]:[Check Equiparado]]="Sí",IF(DATOS!AU$5="Sí",(1/DATOS_[[% anualiz]:[% anualiz]]),1)*IF(DATOS!AU$4="Sí",1/DATOS_[[% normaliz]:[% normaliz]],1)*(DATOS_[Conc.Sal.17])))))))),
0)</f>
        <v>0</v>
      </c>
      <c r="AA67" s="111">
        <f t="array" ref="AA67">IFERROR(
(MEDIAN((IF(DATOS_[[Sexo]:[Sexo]]=$B67,IF(DATOS_[[AGRUP. VALOR. PTO.]:[AGRUP. VALOR. PTO.]]=$B66,IF(DATOS_[[Check Periodo Ref.]:[Check Periodo Ref.]]="Dentro",IF(DATOS_[[Check Equiparado]:[Check Equiparado]]="Sí",IF(DATOS!AV$5="Sí",(1/DATOS_[[% anualiz]:[% anualiz]]),1)*IF(DATOS!AV$4="Sí",1/DATOS_[[% normaliz]:[% normaliz]],1)*(DATOS_[Conc.Sal.18])))))))),
0)</f>
        <v>0</v>
      </c>
      <c r="AB67" s="111">
        <f t="array" ref="AB67">IFERROR(
(MEDIAN((IF(DATOS_[[Sexo]:[Sexo]]=$B67,IF(DATOS_[[AGRUP. VALOR. PTO.]:[AGRUP. VALOR. PTO.]]=$B66,IF(DATOS_[[Check Periodo Ref.]:[Check Periodo Ref.]]="Dentro",IF(DATOS_[[Check Equiparado]:[Check Equiparado]]="Sí",IF(DATOS!AW$5="Sí",(1/DATOS_[[% anualiz]:[% anualiz]]),1)*IF(DATOS!AW$4="Sí",1/DATOS_[[% normaliz]:[% normaliz]],1)*(DATOS_[Conc.Sal.19])))))))),
0)</f>
        <v>0</v>
      </c>
      <c r="AC67" s="111">
        <f t="array" ref="AC67">IFERROR(
(MEDIAN((IF(DATOS_[[Sexo]:[Sexo]]=$B67,IF(DATOS_[[AGRUP. VALOR. PTO.]:[AGRUP. VALOR. PTO.]]=$B66,IF(DATOS_[[Check Periodo Ref.]:[Check Periodo Ref.]]="Dentro",IF(DATOS_[[Check Equiparado]:[Check Equiparado]]="Sí",IF(DATOS!AX$5="Sí",(1/DATOS_[[% anualiz]:[% anualiz]]),1)*IF(DATOS!AX$4="Sí",1/DATOS_[[% normaliz]:[% normaliz]],1)*(DATOS_[Conc.Sal.20])))))))),
0)</f>
        <v>0</v>
      </c>
      <c r="AD67" s="111">
        <f t="array" ref="AD67">IFERROR(
(MEDIAN((IF(DATOS_[[Sexo]:[Sexo]]=$B67,IF(DATOS_[[AGRUP. VALOR. PTO.]:[AGRUP. VALOR. PTO.]]=$B66,IF(DATOS_[[Check Periodo Ref.]:[Check Periodo Ref.]]="Dentro",IF(DATOS_[[Check Equiparado]:[Check Equiparado]]="Sí",IF(DATOS!AY$5="Sí",(1/DATOS_[[% anualiz]:[% anualiz]]),1)*IF(DATOS!AY$4="Sí",1/DATOS_[[% normaliz]:[% normaliz]],1)*(DATOS_[Conc.Sal.21])))))))),
0)</f>
        <v>0</v>
      </c>
      <c r="AE67" s="111">
        <f t="array" ref="AE67">IFERROR(
(MEDIAN((IF(DATOS_[[Sexo]:[Sexo]]=$B67,IF(DATOS_[[AGRUP. VALOR. PTO.]:[AGRUP. VALOR. PTO.]]=$B66,IF(DATOS_[[Check Periodo Ref.]:[Check Periodo Ref.]]="Dentro",IF(DATOS_[[Check Equiparado]:[Check Equiparado]]="Sí",IF(DATOS!AZ$5="Sí",(1/DATOS_[[% anualiz]:[% anualiz]]),1)*IF(DATOS!AZ$4="Sí",1/DATOS_[[% normaliz]:[% normaliz]],1)*(DATOS_[Conc.Sal.22])))))))),
0)</f>
        <v>0</v>
      </c>
      <c r="AF67" s="111">
        <f t="array" ref="AF67">IFERROR(
(MEDIAN((IF(DATOS_[[Sexo]:[Sexo]]=$B67,IF(DATOS_[[AGRUP. VALOR. PTO.]:[AGRUP. VALOR. PTO.]]=$B66,IF(DATOS_[[Check Periodo Ref.]:[Check Periodo Ref.]]="Dentro",IF(DATOS_[[Check Equiparado]:[Check Equiparado]]="Sí",IF(DATOS!BA$5="Sí",(1/DATOS_[[% anualiz]:[% anualiz]]),1)*IF(DATOS!BA$4="Sí",1/DATOS_[[% normaliz]:[% normaliz]],1)*(DATOS_[Conc.Sal.23])))))))),
0)</f>
        <v>0</v>
      </c>
      <c r="AG67" s="111">
        <f t="array" ref="AG67">IFERROR(
(MEDIAN((IF(DATOS_[[Sexo]:[Sexo]]=$B67,IF(DATOS_[[AGRUP. VALOR. PTO.]:[AGRUP. VALOR. PTO.]]=$B66,IF(DATOS_[[Check Periodo Ref.]:[Check Periodo Ref.]]="Dentro",IF(DATOS_[[Check Equiparado]:[Check Equiparado]]="Sí",IF(DATOS!BB$5="Sí",(1/DATOS_[[% anualiz]:[% anualiz]]),1)*IF(DATOS!BB$4="Sí",1/DATOS_[[% normaliz]:[% normaliz]],1)*(DATOS_[Conc.Sal.24])))))))),
0)</f>
        <v>0</v>
      </c>
      <c r="AH67" s="111">
        <f t="array" ref="AH67">IFERROR(
(MEDIAN((IF(DATOS_[[Sexo]:[Sexo]]=$B67,IF(DATOS_[[AGRUP. VALOR. PTO.]:[AGRUP. VALOR. PTO.]]=$B66,IF(DATOS_[[Check Periodo Ref.]:[Check Periodo Ref.]]="Dentro",IF(DATOS_[[Check Equiparado]:[Check Equiparado]]="Sí",IF(DATOS!BC$5="Sí",(1/DATOS_[[% anualiz]:[% anualiz]]),1)*IF(DATOS!BC$4="Sí",1/DATOS_[[% normaliz]:[% normaliz]],1)*(DATOS_[Conc.Sal.25])))))))),
0)</f>
        <v>0</v>
      </c>
      <c r="AI67" s="111">
        <f t="array" ref="AI67">IFERROR(
(MEDIAN((IF(DATOS_[[Sexo]:[Sexo]]=$B67,IF(DATOS_[[AGRUP. VALOR. PTO.]:[AGRUP. VALOR. PTO.]]=$B66,IF(DATOS_[[Check Periodo Ref.]:[Check Periodo Ref.]]="Dentro",IF(DATOS_[[Check Equiparado]:[Check Equiparado]]="Sí",IF(DATOS!BD$5="Sí",(1/DATOS_[[% anualiz]:[% anualiz]]),1)*IF(DATOS!BD$4="Sí",1/DATOS_[[% normaliz]:[% normaliz]],1)*(DATOS_[Conc.Sal.26])))))))),
0)</f>
        <v>0</v>
      </c>
      <c r="AJ67" s="111">
        <f t="array" ref="AJ67">IFERROR(
(MEDIAN((IF(DATOS_[[Sexo]:[Sexo]]=$B67,IF(DATOS_[[AGRUP. VALOR. PTO.]:[AGRUP. VALOR. PTO.]]=$B66,IF(DATOS_[[Check Periodo Ref.]:[Check Periodo Ref.]]="Dentro",IF(DATOS_[[Check Equiparado]:[Check Equiparado]]="Sí",IF(DATOS!BE$5="Sí",(1/DATOS_[[% anualiz]:[% anualiz]]),1)*IF(DATOS!BE$4="Sí",1/DATOS_[[% normaliz]:[% normaliz]],1)*(DATOS_[Conc.Sal.27])))))))),
0)</f>
        <v>0</v>
      </c>
      <c r="AK67" s="111">
        <f t="array" ref="AK67">IFERROR(
(MEDIAN((IF(DATOS_[[Sexo]:[Sexo]]=$B67,IF(DATOS_[[AGRUP. VALOR. PTO.]:[AGRUP. VALOR. PTO.]]=$B66,IF(DATOS_[[Check Periodo Ref.]:[Check Periodo Ref.]]="Dentro",IF(DATOS_[[Check Equiparado]:[Check Equiparado]]="Sí",IF(DATOS!BF$5="Sí",(1/DATOS_[[% anualiz]:[% anualiz]]),1)*IF(DATOS!BF$4="Sí",1/DATOS_[[% normaliz]:[% normaliz]],1)*(DATOS_[Conc.Sal.28])))))))),
0)</f>
        <v>0</v>
      </c>
      <c r="AL67" s="111">
        <f t="array" ref="AL67">IFERROR(
(MEDIAN((IF(DATOS_[[Sexo]:[Sexo]]=$B67,IF(DATOS_[[AGRUP. VALOR. PTO.]:[AGRUP. VALOR. PTO.]]=$B66,IF(DATOS_[[Check Periodo Ref.]:[Check Periodo Ref.]]="Dentro",IF(DATOS_[[Check Equiparado]:[Check Equiparado]]="Sí",IF(DATOS!BG$5="Sí",(1/DATOS_[[% anualiz]:[% anualiz]]),1)*IF(DATOS!BG$4="Sí",1/DATOS_[[% normaliz]:[% normaliz]],1)*(DATOS_[Conc.Sal.29])))))))),
0)</f>
        <v>0</v>
      </c>
      <c r="AM67" s="111">
        <f t="array" ref="AM67">IFERROR(
(MEDIAN((IF(DATOS_[[Sexo]:[Sexo]]=$B67,IF(DATOS_[[AGRUP. VALOR. PTO.]:[AGRUP. VALOR. PTO.]]=$B66,IF(DATOS_[[Check Periodo Ref.]:[Check Periodo Ref.]]="Dentro",IF(DATOS_[[Check Equiparado]:[Check Equiparado]]="Sí",IF(DATOS!BH$5="Sí",(1/DATOS_[[% anualiz]:[% anualiz]]),1)*IF(DATOS!BH$4="Sí",1/DATOS_[[% normaliz]:[% normaliz]],1)*(DATOS_[Conc.Sal.30])))))))),
0)</f>
        <v>0</v>
      </c>
      <c r="AN67" s="112">
        <f t="array" ref="AN67">IFERROR(
MEDIAN(IF(DATOS_[Sexo]=$B67,IF(DATOS_[[AGRUP. VALOR. PTO.]:[AGRUP. VALOR. PTO.]]=$B66,IF(DATOS_[Check Equiparado]="Sí",IF(DATOS_[Check Periodo Ref.]="Dentro",DATOS_[Tot COMPL.SAL Eq],FALSE))))),
0)</f>
        <v>0</v>
      </c>
      <c r="AO67" s="113">
        <f t="array" ref="AO67">IFERROR(
MEDIAN(IF(DATOS_[Sexo]=$B67,IF(DATOS_[[AGRUP. VALOR. PTO.]:[AGRUP. VALOR. PTO.]]=$B66,IF(DATOS_[Check Equiparado]="Sí",IF(DATOS_[Check Periodo Ref.]="Dentro",DATOS_[TOTAL SALARIO Eq],FALSE))))),
0)</f>
        <v>0</v>
      </c>
      <c r="AP67" s="114">
        <f t="array" ref="AP67">IFERROR(
(MEDIAN((IF(DATOS_[[Sexo]:[Sexo]]=$B67,IF(DATOS_[[AGRUP. VALOR. PTO.]:[AGRUP. VALOR. PTO.]]=$B66,IF(DATOS_[[Check Periodo Ref.]:[Check Periodo Ref.]]="Dentro",IF(DATOS_[[Check Equiparado]:[Check Equiparado]]="Sí",IF(DATOS!BI$5="Sí",(1/DATOS_[[% anualiz]:[% anualiz]]),1)*IF(DATOS!BI$4="Sí",1/DATOS_[[% normaliz]:[% normaliz]],1)*(DATOS_[C.Extra.01])))))))),
0)</f>
        <v>0</v>
      </c>
      <c r="AQ67" s="114">
        <f t="array" ref="AQ67">IFERROR(
(MEDIAN((IF(DATOS_[[Sexo]:[Sexo]]=$B67,IF(DATOS_[[AGRUP. VALOR. PTO.]:[AGRUP. VALOR. PTO.]]=$B66,IF(DATOS_[[Check Periodo Ref.]:[Check Periodo Ref.]]="Dentro",IF(DATOS_[[Check Equiparado]:[Check Equiparado]]="Sí",IF(DATOS!BJ$5="Sí",(1/DATOS_[[% anualiz]:[% anualiz]]),1)*IF(DATOS!BJ$4="Sí",1/DATOS_[[% normaliz]:[% normaliz]],1)*(DATOS_[C.Extra.02])))))))),
0)</f>
        <v>0</v>
      </c>
      <c r="AR67" s="114">
        <f t="array" ref="AR67">IFERROR(
(MEDIAN((IF(DATOS_[[Sexo]:[Sexo]]=$B67,IF(DATOS_[[AGRUP. VALOR. PTO.]:[AGRUP. VALOR. PTO.]]=$B66,IF(DATOS_[[Check Periodo Ref.]:[Check Periodo Ref.]]="Dentro",IF(DATOS_[[Check Equiparado]:[Check Equiparado]]="Sí",IF(DATOS!BK$5="Sí",(1/DATOS_[[% anualiz]:[% anualiz]]),1)*IF(DATOS!BK$4="Sí",1/DATOS_[[% normaliz]:[% normaliz]],1)*(DATOS_[C.Extra.03])))))))),
0)</f>
        <v>0</v>
      </c>
      <c r="AS67" s="114">
        <f t="array" ref="AS67">IFERROR(
(MEDIAN((IF(DATOS_[[Sexo]:[Sexo]]=$B67,IF(DATOS_[[AGRUP. VALOR. PTO.]:[AGRUP. VALOR. PTO.]]=$B66,IF(DATOS_[[Check Periodo Ref.]:[Check Periodo Ref.]]="Dentro",IF(DATOS_[[Check Equiparado]:[Check Equiparado]]="Sí",IF(DATOS!BL$5="Sí",(1/DATOS_[[% anualiz]:[% anualiz]]),1)*IF(DATOS!BL$4="Sí",1/DATOS_[[% normaliz]:[% normaliz]],1)*(DATOS_[C.Extra.04])))))))),
0)</f>
        <v>0</v>
      </c>
      <c r="AT67" s="114">
        <f t="array" ref="AT67">IFERROR(
(MEDIAN((IF(DATOS_[[Sexo]:[Sexo]]=$B67,IF(DATOS_[[AGRUP. VALOR. PTO.]:[AGRUP. VALOR. PTO.]]=$B66,IF(DATOS_[[Check Periodo Ref.]:[Check Periodo Ref.]]="Dentro",IF(DATOS_[[Check Equiparado]:[Check Equiparado]]="Sí",IF(DATOS!BM$5="Sí",(1/DATOS_[[% anualiz]:[% anualiz]]),1)*IF(DATOS!BM$4="Sí",1/DATOS_[[% normaliz]:[% normaliz]],1)*(DATOS_[C.Extra.05])))))))),
0)</f>
        <v>0</v>
      </c>
      <c r="AU67" s="115">
        <f t="array" ref="AU67">IFERROR(
MEDIAN(IF(DATOS_[Sexo]=$B67,IF(DATOS_[[AGRUP. VALOR. PTO.]:[AGRUP. VALOR. PTO.]]=$B66,IF(DATOS_[Check Equiparado]="Sí",IF(DATOS_[Check Periodo Ref.]="Dentro",DATOS_[Tot Extrasalarial Eq],FALSE))))),
0)</f>
        <v>0</v>
      </c>
      <c r="AV67" s="116">
        <f t="array" ref="AV67">IFERROR(
MEDIAN(IF(DATOS_[Sexo]=$B67,IF(DATOS_[[AGRUP. VALOR. PTO.]:[AGRUP. VALOR. PTO.]]=$B66,IF(DATOS_[Check Equiparado]="Sí",IF(DATOS_[Check Periodo Ref.]="Dentro",DATOS_[TOTAL Retrib Eq],FALSE))))),
0)</f>
        <v>0</v>
      </c>
    </row>
    <row r="68" spans="1:48" x14ac:dyDescent="0.3">
      <c r="A68" s="42" t="str">
        <f t="shared" ref="A68" si="74">+A67</f>
        <v>[ocultar]</v>
      </c>
      <c r="B68" s="86" t="s">
        <v>163</v>
      </c>
      <c r="C68" s="33">
        <f t="array" ref="C68">SUM(IF($B68=DATOS_[Sexo],
IF($B66=DATOS_[AGRUP. VALOR. PTO.],
IF("Dentro"=DATOS_[Check Periodo Ref.],
1/(COUNTIFS(DATOS_[Sexo],$B68,DATOS_[AGRUP. VALOR. PTO.],$B66,DATOS_[Check Periodo Ref.],"Dentro",DATOS_[id],DATOS_[id]))))))</f>
        <v>0</v>
      </c>
      <c r="D68" s="35">
        <f>COUNTIFS(DATOS_[AGRUP. VALOR. PTO.],$B66,DATOS_[Sexo],$B68,DATOS_[Check Periodo Ref.],"Dentro")</f>
        <v>0</v>
      </c>
      <c r="E68" s="35">
        <f>COUNTIFS(DATOS_[AGRUP. VALOR. PTO.],$B66,DATOS_[Sexo],$B68,DATOS_[Check Periodo Ref.],"Dentro",DATOS_[Check Nº SC Norm],"Sí")</f>
        <v>0</v>
      </c>
      <c r="F68" s="35">
        <f>COUNTIFS(DATOS_[AGRUP. VALOR. PTO.],$B66,DATOS_[Sexo],$B68,DATOS_[Check Periodo Ref.],"Dentro",DATOS_[Check Nº SC Anualiz],"Sí")</f>
        <v>0</v>
      </c>
      <c r="G68" s="35">
        <f>COUNTIFS(DATOS_[AGRUP. VALOR. PTO.],$B66,DATOS_[Sexo],$B68,DATOS_[Check Periodo Ref.],"Dentro",DATOS_[Check Nº SC Norm y Anualiz],"Sí")</f>
        <v>0</v>
      </c>
      <c r="H68" s="35">
        <f>COUNTIFS(DATOS_[AGRUP. VALOR. PTO.],$B66,DATOS_[Sexo],$B68,DATOS_[Check Periodo Ref.],"Dentro",DATOS_[Check Equiparación],"Sí")</f>
        <v>0</v>
      </c>
      <c r="I68" s="110" cm="1">
        <f t="array" ref="I68">IFERROR(
MEDIAN(IF(DATOS_[Sexo]=$B68,IF(DATOS_[[AGRUP. VALOR. PTO.]:[AGRUP. VALOR. PTO.]]=$B66,IF(DATOS_[Check Equiparado]="Sí",IF(DATOS_[Check Periodo Ref.]="Dentro",DATOS_[SALARIO BASE Eq],FALSE))))),
0)</f>
        <v>0</v>
      </c>
      <c r="J68" s="111">
        <f t="array" ref="J68">IFERROR(
(MEDIAN((IF(DATOS_[[Sexo]:[Sexo]]=$B68,IF(DATOS_[[AGRUP. VALOR. PTO.]:[AGRUP. VALOR. PTO.]]=$B66,IF(DATOS_[[Check Periodo Ref.]:[Check Periodo Ref.]]="Dentro",IF(DATOS_[[Check Equiparado]:[Check Equiparado]]="Sí",IF(DATOS!AE$5="Sí",(1/DATOS_[[% anualiz]:[% anualiz]]),1)*IF(DATOS!AE$4="Sí",1/DATOS_[[% normaliz]:[% normaliz]],1)*(DATOS_[Conc.Sal.01])))))))),
0)</f>
        <v>0</v>
      </c>
      <c r="K68" s="111">
        <f t="array" ref="K68">IFERROR(
(MEDIAN((IF(DATOS_[[Sexo]:[Sexo]]=$B68,IF(DATOS_[[AGRUP. VALOR. PTO.]:[AGRUP. VALOR. PTO.]]=$B66,IF(DATOS_[[Check Periodo Ref.]:[Check Periodo Ref.]]="Dentro",IF(DATOS_[[Check Equiparado]:[Check Equiparado]]="Sí",IF(DATOS!AF$5="Sí",(1/DATOS_[[% anualiz]:[% anualiz]]),1)*IF(DATOS!AF$4="Sí",1/DATOS_[[% normaliz]:[% normaliz]],1)*(DATOS_[Conc.Sal.02])))))))),
0)</f>
        <v>0</v>
      </c>
      <c r="L68" s="111">
        <f t="array" ref="L68">IFERROR(
(MEDIAN((IF(DATOS_[[Sexo]:[Sexo]]=$B68,IF(DATOS_[[AGRUP. VALOR. PTO.]:[AGRUP. VALOR. PTO.]]=$B66,IF(DATOS_[[Check Periodo Ref.]:[Check Periodo Ref.]]="Dentro",IF(DATOS_[[Check Equiparado]:[Check Equiparado]]="Sí",IF(DATOS!AG$5="Sí",(1/DATOS_[[% anualiz]:[% anualiz]]),1)*IF(DATOS!AG$4="Sí",1/DATOS_[[% normaliz]:[% normaliz]],1)*(DATOS_[Conc.Sal.03])))))))),
0)</f>
        <v>0</v>
      </c>
      <c r="M68" s="111">
        <f t="array" ref="M68">IFERROR(
(MEDIAN((IF(DATOS_[[Sexo]:[Sexo]]=$B68,IF(DATOS_[[AGRUP. VALOR. PTO.]:[AGRUP. VALOR. PTO.]]=$B66,IF(DATOS_[[Check Periodo Ref.]:[Check Periodo Ref.]]="Dentro",IF(DATOS_[[Check Equiparado]:[Check Equiparado]]="Sí",IF(DATOS!AH$5="Sí",(1/DATOS_[[% anualiz]:[% anualiz]]),1)*IF(DATOS!AH$4="Sí",1/DATOS_[[% normaliz]:[% normaliz]],1)*(DATOS_[Conc.Sal.04])))))))),
0)</f>
        <v>0</v>
      </c>
      <c r="N68" s="111">
        <f t="array" ref="N68">IFERROR(
(MEDIAN((IF(DATOS_[[Sexo]:[Sexo]]=$B68,IF(DATOS_[[AGRUP. VALOR. PTO.]:[AGRUP. VALOR. PTO.]]=$B66,IF(DATOS_[[Check Periodo Ref.]:[Check Periodo Ref.]]="Dentro",IF(DATOS_[[Check Equiparado]:[Check Equiparado]]="Sí",IF(DATOS!AI$5="Sí",(1/DATOS_[[% anualiz]:[% anualiz]]),1)*IF(DATOS!AI$4="Sí",1/DATOS_[[% normaliz]:[% normaliz]],1)*(DATOS_[Conc.Sal.05])))))))),
0)</f>
        <v>0</v>
      </c>
      <c r="O68" s="111">
        <f t="array" ref="O68">IFERROR(
(MEDIAN((IF(DATOS_[[Sexo]:[Sexo]]=$B68,IF(DATOS_[[AGRUP. VALOR. PTO.]:[AGRUP. VALOR. PTO.]]=$B66,IF(DATOS_[[Check Periodo Ref.]:[Check Periodo Ref.]]="Dentro",IF(DATOS_[[Check Equiparado]:[Check Equiparado]]="Sí",IF(DATOS!AJ$5="Sí",(1/DATOS_[[% anualiz]:[% anualiz]]),1)*IF(DATOS!AJ$4="Sí",1/DATOS_[[% normaliz]:[% normaliz]],1)*(DATOS_[Conc.Sal.06])))))))),
0)</f>
        <v>0</v>
      </c>
      <c r="P68" s="111">
        <f t="array" ref="P68">IFERROR(
(MEDIAN((IF(DATOS_[[Sexo]:[Sexo]]=$B68,IF(DATOS_[[AGRUP. VALOR. PTO.]:[AGRUP. VALOR. PTO.]]=$B66,IF(DATOS_[[Check Periodo Ref.]:[Check Periodo Ref.]]="Dentro",IF(DATOS_[[Check Equiparado]:[Check Equiparado]]="Sí",IF(DATOS!AK$5="Sí",(1/DATOS_[[% anualiz]:[% anualiz]]),1)*IF(DATOS!AK$4="Sí",1/DATOS_[[% normaliz]:[% normaliz]],1)*(DATOS_[Conc.Sal.07])))))))),
0)</f>
        <v>0</v>
      </c>
      <c r="Q68" s="111">
        <f t="array" ref="Q68">IFERROR(
(MEDIAN((IF(DATOS_[[Sexo]:[Sexo]]=$B68,IF(DATOS_[[AGRUP. VALOR. PTO.]:[AGRUP. VALOR. PTO.]]=$B66,IF(DATOS_[[Check Periodo Ref.]:[Check Periodo Ref.]]="Dentro",IF(DATOS_[[Check Equiparado]:[Check Equiparado]]="Sí",IF(DATOS!AL$5="Sí",(1/DATOS_[[% anualiz]:[% anualiz]]),1)*IF(DATOS!AL$4="Sí",1/DATOS_[[% normaliz]:[% normaliz]],1)*(DATOS_[Conc.Sal.08])))))))),
0)</f>
        <v>0</v>
      </c>
      <c r="R68" s="111">
        <f t="array" ref="R68">IFERROR(
(MEDIAN((IF(DATOS_[[Sexo]:[Sexo]]=$B68,IF(DATOS_[[AGRUP. VALOR. PTO.]:[AGRUP. VALOR. PTO.]]=$B66,IF(DATOS_[[Check Periodo Ref.]:[Check Periodo Ref.]]="Dentro",IF(DATOS_[[Check Equiparado]:[Check Equiparado]]="Sí",IF(DATOS!AM$5="Sí",(1/DATOS_[[% anualiz]:[% anualiz]]),1)*IF(DATOS!AM$4="Sí",1/DATOS_[[% normaliz]:[% normaliz]],1)*(DATOS_[Conc.Sal.09])))))))),
0)</f>
        <v>0</v>
      </c>
      <c r="S68" s="111">
        <f t="array" ref="S68">IFERROR(
(MEDIAN((IF(DATOS_[[Sexo]:[Sexo]]=$B68,IF(DATOS_[[AGRUP. VALOR. PTO.]:[AGRUP. VALOR. PTO.]]=$B66,IF(DATOS_[[Check Periodo Ref.]:[Check Periodo Ref.]]="Dentro",IF(DATOS_[[Check Equiparado]:[Check Equiparado]]="Sí",IF(DATOS!AN$5="Sí",(1/DATOS_[[% anualiz]:[% anualiz]]),1)*IF(DATOS!AN$4="Sí",1/DATOS_[[% normaliz]:[% normaliz]],1)*(DATOS_[Conc.Sal.10])))))))),
0)</f>
        <v>0</v>
      </c>
      <c r="T68" s="111">
        <f t="array" ref="T68">IFERROR(
(MEDIAN((IF(DATOS_[[Sexo]:[Sexo]]=$B68,IF(DATOS_[[AGRUP. VALOR. PTO.]:[AGRUP. VALOR. PTO.]]=$B66,IF(DATOS_[[Check Periodo Ref.]:[Check Periodo Ref.]]="Dentro",IF(DATOS_[[Check Equiparado]:[Check Equiparado]]="Sí",IF(DATOS!AO$5="Sí",(1/DATOS_[[% anualiz]:[% anualiz]]),1)*IF(DATOS!AO$4="Sí",1/DATOS_[[% normaliz]:[% normaliz]],1)*(DATOS_[Conc.Sal.11])))))))),
0)</f>
        <v>0</v>
      </c>
      <c r="U68" s="111">
        <f t="array" ref="U68">IFERROR(
(MEDIAN((IF(DATOS_[[Sexo]:[Sexo]]=$B68,IF(DATOS_[[AGRUP. VALOR. PTO.]:[AGRUP. VALOR. PTO.]]=$B66,IF(DATOS_[[Check Periodo Ref.]:[Check Periodo Ref.]]="Dentro",IF(DATOS_[[Check Equiparado]:[Check Equiparado]]="Sí",IF(DATOS!AP$5="Sí",(1/DATOS_[[% anualiz]:[% anualiz]]),1)*IF(DATOS!AP$4="Sí",1/DATOS_[[% normaliz]:[% normaliz]],1)*(DATOS_[Conc.Sal.12])))))))),
0)</f>
        <v>0</v>
      </c>
      <c r="V68" s="111">
        <f t="array" ref="V68">IFERROR(
(MEDIAN((IF(DATOS_[[Sexo]:[Sexo]]=$B68,IF(DATOS_[[AGRUP. VALOR. PTO.]:[AGRUP. VALOR. PTO.]]=$B66,IF(DATOS_[[Check Periodo Ref.]:[Check Periodo Ref.]]="Dentro",IF(DATOS_[[Check Equiparado]:[Check Equiparado]]="Sí",IF(DATOS!AQ$5="Sí",(1/DATOS_[[% anualiz]:[% anualiz]]),1)*IF(DATOS!AQ$4="Sí",1/DATOS_[[% normaliz]:[% normaliz]],1)*(DATOS_[Conc.Sal.13])))))))),
0)</f>
        <v>0</v>
      </c>
      <c r="W68" s="111">
        <f t="array" ref="W68">IFERROR(
(MEDIAN((IF(DATOS_[[Sexo]:[Sexo]]=$B68,IF(DATOS_[[AGRUP. VALOR. PTO.]:[AGRUP. VALOR. PTO.]]=$B66,IF(DATOS_[[Check Periodo Ref.]:[Check Periodo Ref.]]="Dentro",IF(DATOS_[[Check Equiparado]:[Check Equiparado]]="Sí",IF(DATOS!AR$5="Sí",(1/DATOS_[[% anualiz]:[% anualiz]]),1)*IF(DATOS!AR$4="Sí",1/DATOS_[[% normaliz]:[% normaliz]],1)*(DATOS_[Conc.Sal.14])))))))),
0)</f>
        <v>0</v>
      </c>
      <c r="X68" s="111">
        <f t="array" ref="X68">IFERROR(
(MEDIAN((IF(DATOS_[[Sexo]:[Sexo]]=$B68,IF(DATOS_[[AGRUP. VALOR. PTO.]:[AGRUP. VALOR. PTO.]]=$B66,IF(DATOS_[[Check Periodo Ref.]:[Check Periodo Ref.]]="Dentro",IF(DATOS_[[Check Equiparado]:[Check Equiparado]]="Sí",IF(DATOS!AS$5="Sí",(1/DATOS_[[% anualiz]:[% anualiz]]),1)*IF(DATOS!AS$4="Sí",1/DATOS_[[% normaliz]:[% normaliz]],1)*(DATOS_[Conc.Sal.15])))))))),
0)</f>
        <v>0</v>
      </c>
      <c r="Y68" s="111">
        <f t="array" ref="Y68">IFERROR(
(MEDIAN((IF(DATOS_[[Sexo]:[Sexo]]=$B68,IF(DATOS_[[AGRUP. VALOR. PTO.]:[AGRUP. VALOR. PTO.]]=$B66,IF(DATOS_[[Check Periodo Ref.]:[Check Periodo Ref.]]="Dentro",IF(DATOS_[[Check Equiparado]:[Check Equiparado]]="Sí",IF(DATOS!AT$5="Sí",(1/DATOS_[[% anualiz]:[% anualiz]]),1)*IF(DATOS!AT$4="Sí",1/DATOS_[[% normaliz]:[% normaliz]],1)*(DATOS_[Conc.Sal.16])))))))),
0)</f>
        <v>0</v>
      </c>
      <c r="Z68" s="111">
        <f t="array" ref="Z68">IFERROR(
(MEDIAN((IF(DATOS_[[Sexo]:[Sexo]]=$B68,IF(DATOS_[[AGRUP. VALOR. PTO.]:[AGRUP. VALOR. PTO.]]=$B66,IF(DATOS_[[Check Periodo Ref.]:[Check Periodo Ref.]]="Dentro",IF(DATOS_[[Check Equiparado]:[Check Equiparado]]="Sí",IF(DATOS!AU$5="Sí",(1/DATOS_[[% anualiz]:[% anualiz]]),1)*IF(DATOS!AU$4="Sí",1/DATOS_[[% normaliz]:[% normaliz]],1)*(DATOS_[Conc.Sal.17])))))))),
0)</f>
        <v>0</v>
      </c>
      <c r="AA68" s="111">
        <f t="array" ref="AA68">IFERROR(
(MEDIAN((IF(DATOS_[[Sexo]:[Sexo]]=$B68,IF(DATOS_[[AGRUP. VALOR. PTO.]:[AGRUP. VALOR. PTO.]]=$B66,IF(DATOS_[[Check Periodo Ref.]:[Check Periodo Ref.]]="Dentro",IF(DATOS_[[Check Equiparado]:[Check Equiparado]]="Sí",IF(DATOS!AV$5="Sí",(1/DATOS_[[% anualiz]:[% anualiz]]),1)*IF(DATOS!AV$4="Sí",1/DATOS_[[% normaliz]:[% normaliz]],1)*(DATOS_[Conc.Sal.18])))))))),
0)</f>
        <v>0</v>
      </c>
      <c r="AB68" s="111">
        <f t="array" ref="AB68">IFERROR(
(MEDIAN((IF(DATOS_[[Sexo]:[Sexo]]=$B68,IF(DATOS_[[AGRUP. VALOR. PTO.]:[AGRUP. VALOR. PTO.]]=$B66,IF(DATOS_[[Check Periodo Ref.]:[Check Periodo Ref.]]="Dentro",IF(DATOS_[[Check Equiparado]:[Check Equiparado]]="Sí",IF(DATOS!AW$5="Sí",(1/DATOS_[[% anualiz]:[% anualiz]]),1)*IF(DATOS!AW$4="Sí",1/DATOS_[[% normaliz]:[% normaliz]],1)*(DATOS_[Conc.Sal.19])))))))),
0)</f>
        <v>0</v>
      </c>
      <c r="AC68" s="111">
        <f t="array" ref="AC68">IFERROR(
(MEDIAN((IF(DATOS_[[Sexo]:[Sexo]]=$B68,IF(DATOS_[[AGRUP. VALOR. PTO.]:[AGRUP. VALOR. PTO.]]=$B66,IF(DATOS_[[Check Periodo Ref.]:[Check Periodo Ref.]]="Dentro",IF(DATOS_[[Check Equiparado]:[Check Equiparado]]="Sí",IF(DATOS!AX$5="Sí",(1/DATOS_[[% anualiz]:[% anualiz]]),1)*IF(DATOS!AX$4="Sí",1/DATOS_[[% normaliz]:[% normaliz]],1)*(DATOS_[Conc.Sal.20])))))))),
0)</f>
        <v>0</v>
      </c>
      <c r="AD68" s="111">
        <f t="array" ref="AD68">IFERROR(
(MEDIAN((IF(DATOS_[[Sexo]:[Sexo]]=$B68,IF(DATOS_[[AGRUP. VALOR. PTO.]:[AGRUP. VALOR. PTO.]]=$B66,IF(DATOS_[[Check Periodo Ref.]:[Check Periodo Ref.]]="Dentro",IF(DATOS_[[Check Equiparado]:[Check Equiparado]]="Sí",IF(DATOS!AY$5="Sí",(1/DATOS_[[% anualiz]:[% anualiz]]),1)*IF(DATOS!AY$4="Sí",1/DATOS_[[% normaliz]:[% normaliz]],1)*(DATOS_[Conc.Sal.21])))))))),
0)</f>
        <v>0</v>
      </c>
      <c r="AE68" s="111">
        <f t="array" ref="AE68">IFERROR(
(MEDIAN((IF(DATOS_[[Sexo]:[Sexo]]=$B68,IF(DATOS_[[AGRUP. VALOR. PTO.]:[AGRUP. VALOR. PTO.]]=$B66,IF(DATOS_[[Check Periodo Ref.]:[Check Periodo Ref.]]="Dentro",IF(DATOS_[[Check Equiparado]:[Check Equiparado]]="Sí",IF(DATOS!AZ$5="Sí",(1/DATOS_[[% anualiz]:[% anualiz]]),1)*IF(DATOS!AZ$4="Sí",1/DATOS_[[% normaliz]:[% normaliz]],1)*(DATOS_[Conc.Sal.22])))))))),
0)</f>
        <v>0</v>
      </c>
      <c r="AF68" s="111">
        <f t="array" ref="AF68">IFERROR(
(MEDIAN((IF(DATOS_[[Sexo]:[Sexo]]=$B68,IF(DATOS_[[AGRUP. VALOR. PTO.]:[AGRUP. VALOR. PTO.]]=$B66,IF(DATOS_[[Check Periodo Ref.]:[Check Periodo Ref.]]="Dentro",IF(DATOS_[[Check Equiparado]:[Check Equiparado]]="Sí",IF(DATOS!BA$5="Sí",(1/DATOS_[[% anualiz]:[% anualiz]]),1)*IF(DATOS!BA$4="Sí",1/DATOS_[[% normaliz]:[% normaliz]],1)*(DATOS_[Conc.Sal.23])))))))),
0)</f>
        <v>0</v>
      </c>
      <c r="AG68" s="111">
        <f t="array" ref="AG68">IFERROR(
(MEDIAN((IF(DATOS_[[Sexo]:[Sexo]]=$B68,IF(DATOS_[[AGRUP. VALOR. PTO.]:[AGRUP. VALOR. PTO.]]=$B66,IF(DATOS_[[Check Periodo Ref.]:[Check Periodo Ref.]]="Dentro",IF(DATOS_[[Check Equiparado]:[Check Equiparado]]="Sí",IF(DATOS!BB$5="Sí",(1/DATOS_[[% anualiz]:[% anualiz]]),1)*IF(DATOS!BB$4="Sí",1/DATOS_[[% normaliz]:[% normaliz]],1)*(DATOS_[Conc.Sal.24])))))))),
0)</f>
        <v>0</v>
      </c>
      <c r="AH68" s="111">
        <f t="array" ref="AH68">IFERROR(
(MEDIAN((IF(DATOS_[[Sexo]:[Sexo]]=$B68,IF(DATOS_[[AGRUP. VALOR. PTO.]:[AGRUP. VALOR. PTO.]]=$B66,IF(DATOS_[[Check Periodo Ref.]:[Check Periodo Ref.]]="Dentro",IF(DATOS_[[Check Equiparado]:[Check Equiparado]]="Sí",IF(DATOS!BC$5="Sí",(1/DATOS_[[% anualiz]:[% anualiz]]),1)*IF(DATOS!BC$4="Sí",1/DATOS_[[% normaliz]:[% normaliz]],1)*(DATOS_[Conc.Sal.25])))))))),
0)</f>
        <v>0</v>
      </c>
      <c r="AI68" s="111">
        <f t="array" ref="AI68">IFERROR(
(MEDIAN((IF(DATOS_[[Sexo]:[Sexo]]=$B68,IF(DATOS_[[AGRUP. VALOR. PTO.]:[AGRUP. VALOR. PTO.]]=$B66,IF(DATOS_[[Check Periodo Ref.]:[Check Periodo Ref.]]="Dentro",IF(DATOS_[[Check Equiparado]:[Check Equiparado]]="Sí",IF(DATOS!BD$5="Sí",(1/DATOS_[[% anualiz]:[% anualiz]]),1)*IF(DATOS!BD$4="Sí",1/DATOS_[[% normaliz]:[% normaliz]],1)*(DATOS_[Conc.Sal.26])))))))),
0)</f>
        <v>0</v>
      </c>
      <c r="AJ68" s="111">
        <f t="array" ref="AJ68">IFERROR(
(MEDIAN((IF(DATOS_[[Sexo]:[Sexo]]=$B68,IF(DATOS_[[AGRUP. VALOR. PTO.]:[AGRUP. VALOR. PTO.]]=$B66,IF(DATOS_[[Check Periodo Ref.]:[Check Periodo Ref.]]="Dentro",IF(DATOS_[[Check Equiparado]:[Check Equiparado]]="Sí",IF(DATOS!BE$5="Sí",(1/DATOS_[[% anualiz]:[% anualiz]]),1)*IF(DATOS!BE$4="Sí",1/DATOS_[[% normaliz]:[% normaliz]],1)*(DATOS_[Conc.Sal.27])))))))),
0)</f>
        <v>0</v>
      </c>
      <c r="AK68" s="111">
        <f t="array" ref="AK68">IFERROR(
(MEDIAN((IF(DATOS_[[Sexo]:[Sexo]]=$B68,IF(DATOS_[[AGRUP. VALOR. PTO.]:[AGRUP. VALOR. PTO.]]=$B66,IF(DATOS_[[Check Periodo Ref.]:[Check Periodo Ref.]]="Dentro",IF(DATOS_[[Check Equiparado]:[Check Equiparado]]="Sí",IF(DATOS!BF$5="Sí",(1/DATOS_[[% anualiz]:[% anualiz]]),1)*IF(DATOS!BF$4="Sí",1/DATOS_[[% normaliz]:[% normaliz]],1)*(DATOS_[Conc.Sal.28])))))))),
0)</f>
        <v>0</v>
      </c>
      <c r="AL68" s="111">
        <f t="array" ref="AL68">IFERROR(
(MEDIAN((IF(DATOS_[[Sexo]:[Sexo]]=$B68,IF(DATOS_[[AGRUP. VALOR. PTO.]:[AGRUP. VALOR. PTO.]]=$B66,IF(DATOS_[[Check Periodo Ref.]:[Check Periodo Ref.]]="Dentro",IF(DATOS_[[Check Equiparado]:[Check Equiparado]]="Sí",IF(DATOS!BG$5="Sí",(1/DATOS_[[% anualiz]:[% anualiz]]),1)*IF(DATOS!BG$4="Sí",1/DATOS_[[% normaliz]:[% normaliz]],1)*(DATOS_[Conc.Sal.29])))))))),
0)</f>
        <v>0</v>
      </c>
      <c r="AM68" s="111">
        <f t="array" ref="AM68">IFERROR(
(MEDIAN((IF(DATOS_[[Sexo]:[Sexo]]=$B68,IF(DATOS_[[AGRUP. VALOR. PTO.]:[AGRUP. VALOR. PTO.]]=$B66,IF(DATOS_[[Check Periodo Ref.]:[Check Periodo Ref.]]="Dentro",IF(DATOS_[[Check Equiparado]:[Check Equiparado]]="Sí",IF(DATOS!BH$5="Sí",(1/DATOS_[[% anualiz]:[% anualiz]]),1)*IF(DATOS!BH$4="Sí",1/DATOS_[[% normaliz]:[% normaliz]],1)*(DATOS_[Conc.Sal.30])))))))),
0)</f>
        <v>0</v>
      </c>
      <c r="AN68" s="112">
        <f t="array" ref="AN68">IFERROR(
MEDIAN(IF(DATOS_[Sexo]=$B68,IF(DATOS_[[AGRUP. VALOR. PTO.]:[AGRUP. VALOR. PTO.]]=$B66,IF(DATOS_[Check Equiparado]="Sí",IF(DATOS_[Check Periodo Ref.]="Dentro",DATOS_[Tot COMPL.SAL Eq],FALSE))))),
0)</f>
        <v>0</v>
      </c>
      <c r="AO68" s="113">
        <f t="array" ref="AO68">IFERROR(
MEDIAN(IF(DATOS_[Sexo]=$B68,IF(DATOS_[[AGRUP. VALOR. PTO.]:[AGRUP. VALOR. PTO.]]=$B66,IF(DATOS_[Check Equiparado]="Sí",IF(DATOS_[Check Periodo Ref.]="Dentro",DATOS_[TOTAL SALARIO Eq],FALSE))))),
0)</f>
        <v>0</v>
      </c>
      <c r="AP68" s="114">
        <f t="array" ref="AP68">IFERROR(
(MEDIAN((IF(DATOS_[[Sexo]:[Sexo]]=$B68,IF(DATOS_[[AGRUP. VALOR. PTO.]:[AGRUP. VALOR. PTO.]]=$B67,IF(DATOS_[[Check Periodo Ref.]:[Check Periodo Ref.]]="Dentro",IF(DATOS_[[Check Equiparado]:[Check Equiparado]]="Sí",IF(DATOS!BI$5="Sí",(1/DATOS_[[% anualiz]:[% anualiz]]),1)*IF(DATOS!BI$4="Sí",1/DATOS_[[% normaliz]:[% normaliz]],1)*(DATOS_[C.Extra.01])))))))),
0)</f>
        <v>0</v>
      </c>
      <c r="AQ68" s="114">
        <f t="array" ref="AQ68">IFERROR(
(MEDIAN((IF(DATOS_[[Sexo]:[Sexo]]=$B68,IF(DATOS_[[AGRUP. VALOR. PTO.]:[AGRUP. VALOR. PTO.]]=$B67,IF(DATOS_[[Check Periodo Ref.]:[Check Periodo Ref.]]="Dentro",IF(DATOS_[[Check Equiparado]:[Check Equiparado]]="Sí",IF(DATOS!BJ$5="Sí",(1/DATOS_[[% anualiz]:[% anualiz]]),1)*IF(DATOS!BJ$4="Sí",1/DATOS_[[% normaliz]:[% normaliz]],1)*(DATOS_[C.Extra.02])))))))),
0)</f>
        <v>0</v>
      </c>
      <c r="AR68" s="114">
        <f t="array" ref="AR68">IFERROR(
(MEDIAN((IF(DATOS_[[Sexo]:[Sexo]]=$B68,IF(DATOS_[[AGRUP. VALOR. PTO.]:[AGRUP. VALOR. PTO.]]=$B67,IF(DATOS_[[Check Periodo Ref.]:[Check Periodo Ref.]]="Dentro",IF(DATOS_[[Check Equiparado]:[Check Equiparado]]="Sí",IF(DATOS!BK$5="Sí",(1/DATOS_[[% anualiz]:[% anualiz]]),1)*IF(DATOS!BK$4="Sí",1/DATOS_[[% normaliz]:[% normaliz]],1)*(DATOS_[C.Extra.03])))))))),
0)</f>
        <v>0</v>
      </c>
      <c r="AS68" s="114">
        <f t="array" ref="AS68">IFERROR(
(MEDIAN((IF(DATOS_[[Sexo]:[Sexo]]=$B68,IF(DATOS_[[AGRUP. VALOR. PTO.]:[AGRUP. VALOR. PTO.]]=$B67,IF(DATOS_[[Check Periodo Ref.]:[Check Periodo Ref.]]="Dentro",IF(DATOS_[[Check Equiparado]:[Check Equiparado]]="Sí",IF(DATOS!BL$5="Sí",(1/DATOS_[[% anualiz]:[% anualiz]]),1)*IF(DATOS!BL$4="Sí",1/DATOS_[[% normaliz]:[% normaliz]],1)*(DATOS_[C.Extra.04])))))))),
0)</f>
        <v>0</v>
      </c>
      <c r="AT68" s="114">
        <f t="array" ref="AT68">IFERROR(
(MEDIAN((IF(DATOS_[[Sexo]:[Sexo]]=$B68,IF(DATOS_[[AGRUP. VALOR. PTO.]:[AGRUP. VALOR. PTO.]]=$B67,IF(DATOS_[[Check Periodo Ref.]:[Check Periodo Ref.]]="Dentro",IF(DATOS_[[Check Equiparado]:[Check Equiparado]]="Sí",IF(DATOS!BM$5="Sí",(1/DATOS_[[% anualiz]:[% anualiz]]),1)*IF(DATOS!BM$4="Sí",1/DATOS_[[% normaliz]:[% normaliz]],1)*(DATOS_[C.Extra.05])))))))),
0)</f>
        <v>0</v>
      </c>
      <c r="AU68" s="115">
        <f t="array" ref="AU68">IFERROR(
MEDIAN(IF(DATOS_[Sexo]=$B68,IF(DATOS_[[AGRUP. VALOR. PTO.]:[AGRUP. VALOR. PTO.]]=$B66,IF(DATOS_[Check Equiparado]="Sí",IF(DATOS_[Check Periodo Ref.]="Dentro",DATOS_[Tot Extrasalarial Eq],FALSE))))),
0)</f>
        <v>0</v>
      </c>
      <c r="AV68" s="116">
        <f t="array" ref="AV68">IFERROR(
MEDIAN(IF(DATOS_[Sexo]=$B68,IF(DATOS_[[AGRUP. VALOR. PTO.]:[AGRUP. VALOR. PTO.]]=$B66,IF(DATOS_[Check Equiparado]="Sí",IF(DATOS_[Check Periodo Ref.]="Dentro",DATOS_[TOTAL Retrib Eq],FALSE))))),
0)</f>
        <v>0</v>
      </c>
    </row>
    <row r="69" spans="1:48" ht="17.25" thickBot="1" x14ac:dyDescent="0.35">
      <c r="A69" s="42" t="str">
        <f t="shared" ref="A69" si="75">+A70</f>
        <v>[ocultar]</v>
      </c>
      <c r="B69" s="90" t="s">
        <v>278</v>
      </c>
      <c r="C69" s="109"/>
      <c r="D69" s="41"/>
      <c r="E69" s="41"/>
      <c r="F69" s="41"/>
      <c r="G69" s="41"/>
      <c r="H69" s="41"/>
      <c r="I69" s="119" t="str">
        <f t="shared" ref="I69:AV69" si="76">IFERROR((I70-I71)/I70,"")</f>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3" t="str">
        <f t="shared" si="76"/>
        <v/>
      </c>
      <c r="W69" s="123" t="str">
        <f t="shared" si="76"/>
        <v/>
      </c>
      <c r="X69" s="123" t="str">
        <f t="shared" si="76"/>
        <v/>
      </c>
      <c r="Y69" s="123"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2" t="str">
        <f t="shared" si="76"/>
        <v/>
      </c>
      <c r="AK69" s="122" t="str">
        <f t="shared" si="76"/>
        <v/>
      </c>
      <c r="AL69" s="122" t="str">
        <f t="shared" si="76"/>
        <v/>
      </c>
      <c r="AM69" s="122" t="str">
        <f t="shared" si="76"/>
        <v/>
      </c>
      <c r="AN69" s="124" t="str">
        <f t="shared" si="76"/>
        <v/>
      </c>
      <c r="AO69" s="128" t="str">
        <f t="shared" si="76"/>
        <v/>
      </c>
      <c r="AP69" s="125" t="str">
        <f t="shared" si="76"/>
        <v/>
      </c>
      <c r="AQ69" s="125" t="str">
        <f t="shared" si="76"/>
        <v/>
      </c>
      <c r="AR69" s="125" t="str">
        <f t="shared" si="76"/>
        <v/>
      </c>
      <c r="AS69" s="125" t="str">
        <f t="shared" si="76"/>
        <v/>
      </c>
      <c r="AT69" s="125" t="str">
        <f t="shared" si="76"/>
        <v/>
      </c>
      <c r="AU69" s="126" t="str">
        <f t="shared" si="76"/>
        <v/>
      </c>
      <c r="AV69" s="127" t="str">
        <f t="shared" si="76"/>
        <v/>
      </c>
    </row>
    <row r="70" spans="1:48" x14ac:dyDescent="0.3">
      <c r="A70" s="42" t="str">
        <f t="shared" ref="A70" si="77">+IF(C70+C71=0,"[ocultar]","")</f>
        <v>[ocultar]</v>
      </c>
      <c r="B70" s="86" t="s">
        <v>162</v>
      </c>
      <c r="C70" s="33">
        <f t="array" ref="C70">SUM(IF($B70=DATOS_[Sexo],
IF($B69=DATOS_[AGRUP. VALOR. PTO.],
IF("Dentro"=DATOS_[Check Periodo Ref.],
1/(COUNTIFS(DATOS_[Sexo],$B70,DATOS_[AGRUP. VALOR. PTO.],$B69,DATOS_[Check Periodo Ref.],"Dentro",DATOS_[id],DATOS_[id]))))))</f>
        <v>0</v>
      </c>
      <c r="D70" s="35">
        <f>COUNTIFS(DATOS_[AGRUP. VALOR. PTO.],$B69,DATOS_[Sexo],$B70,DATOS_[Check Periodo Ref.],"Dentro")</f>
        <v>0</v>
      </c>
      <c r="E70" s="35">
        <f>COUNTIFS(DATOS_[AGRUP. VALOR. PTO.],$B69,DATOS_[Sexo],$B70,DATOS_[Check Periodo Ref.],"Dentro",DATOS_[Check Nº SC Norm],"Sí")</f>
        <v>0</v>
      </c>
      <c r="F70" s="35">
        <f>COUNTIFS(DATOS_[AGRUP. VALOR. PTO.],$B69,DATOS_[Sexo],$B70,DATOS_[Check Periodo Ref.],"Dentro",DATOS_[Check Nº SC Anualiz],"Sí")</f>
        <v>0</v>
      </c>
      <c r="G70" s="35">
        <f>COUNTIFS(DATOS_[AGRUP. VALOR. PTO.],$B69,DATOS_[Sexo],$B70,DATOS_[Check Periodo Ref.],"Dentro",DATOS_[Check Nº SC Norm y Anualiz],"Sí")</f>
        <v>0</v>
      </c>
      <c r="H70" s="35">
        <f>COUNTIFS(DATOS_[AGRUP. VALOR. PTO.],$B69,DATOS_[Sexo],$B70,DATOS_[Check Periodo Ref.],"Dentro",DATOS_[Check Equiparación],"Sí")</f>
        <v>0</v>
      </c>
      <c r="I70" s="110">
        <f t="array" ref="I70">IFERROR(
MEDIAN(IF(DATOS_[Sexo]=$B70,IF(DATOS_[[AGRUP. VALOR. PTO.]:[AGRUP. VALOR. PTO.]]=$B69,IF(DATOS_[Check Equiparado]="Sí",IF(DATOS_[Check Periodo Ref.]="Dentro",DATOS_[SALARIO BASE Eq],FALSE))))),
0)</f>
        <v>0</v>
      </c>
      <c r="J70" s="111">
        <f t="array" ref="J70">IFERROR(
(MEDIAN((IF(DATOS_[[Sexo]:[Sexo]]=$B70,IF(DATOS_[[AGRUP. VALOR. PTO.]:[AGRUP. VALOR. PTO.]]=$B69,IF(DATOS_[[Check Periodo Ref.]:[Check Periodo Ref.]]="Dentro",IF(DATOS_[[Check Equiparado]:[Check Equiparado]]="Sí",IF(DATOS!AE$5="Sí",(1/DATOS_[[% anualiz]:[% anualiz]]),1)*IF(DATOS!AE$4="Sí",1/DATOS_[[% normaliz]:[% normaliz]],1)*(DATOS_[Conc.Sal.01])))))))),
0)</f>
        <v>0</v>
      </c>
      <c r="K70" s="111">
        <f t="array" ref="K70">IFERROR(
(MEDIAN((IF(DATOS_[[Sexo]:[Sexo]]=$B70,IF(DATOS_[[AGRUP. VALOR. PTO.]:[AGRUP. VALOR. PTO.]]=$B69,IF(DATOS_[[Check Periodo Ref.]:[Check Periodo Ref.]]="Dentro",IF(DATOS_[[Check Equiparado]:[Check Equiparado]]="Sí",IF(DATOS!AF$5="Sí",(1/DATOS_[[% anualiz]:[% anualiz]]),1)*IF(DATOS!AF$4="Sí",1/DATOS_[[% normaliz]:[% normaliz]],1)*(DATOS_[Conc.Sal.02])))))))),
0)</f>
        <v>0</v>
      </c>
      <c r="L70" s="111">
        <f t="array" ref="L70">IFERROR(
(MEDIAN((IF(DATOS_[[Sexo]:[Sexo]]=$B70,IF(DATOS_[[AGRUP. VALOR. PTO.]:[AGRUP. VALOR. PTO.]]=$B69,IF(DATOS_[[Check Periodo Ref.]:[Check Periodo Ref.]]="Dentro",IF(DATOS_[[Check Equiparado]:[Check Equiparado]]="Sí",IF(DATOS!AG$5="Sí",(1/DATOS_[[% anualiz]:[% anualiz]]),1)*IF(DATOS!AG$4="Sí",1/DATOS_[[% normaliz]:[% normaliz]],1)*(DATOS_[Conc.Sal.03])))))))),
0)</f>
        <v>0</v>
      </c>
      <c r="M70" s="111">
        <f t="array" ref="M70">IFERROR(
(MEDIAN((IF(DATOS_[[Sexo]:[Sexo]]=$B70,IF(DATOS_[[AGRUP. VALOR. PTO.]:[AGRUP. VALOR. PTO.]]=$B69,IF(DATOS_[[Check Periodo Ref.]:[Check Periodo Ref.]]="Dentro",IF(DATOS_[[Check Equiparado]:[Check Equiparado]]="Sí",IF(DATOS!AH$5="Sí",(1/DATOS_[[% anualiz]:[% anualiz]]),1)*IF(DATOS!AH$4="Sí",1/DATOS_[[% normaliz]:[% normaliz]],1)*(DATOS_[Conc.Sal.04])))))))),
0)</f>
        <v>0</v>
      </c>
      <c r="N70" s="111">
        <f t="array" ref="N70">IFERROR(
(MEDIAN((IF(DATOS_[[Sexo]:[Sexo]]=$B70,IF(DATOS_[[AGRUP. VALOR. PTO.]:[AGRUP. VALOR. PTO.]]=$B69,IF(DATOS_[[Check Periodo Ref.]:[Check Periodo Ref.]]="Dentro",IF(DATOS_[[Check Equiparado]:[Check Equiparado]]="Sí",IF(DATOS!AI$5="Sí",(1/DATOS_[[% anualiz]:[% anualiz]]),1)*IF(DATOS!AI$4="Sí",1/DATOS_[[% normaliz]:[% normaliz]],1)*(DATOS_[Conc.Sal.05])))))))),
0)</f>
        <v>0</v>
      </c>
      <c r="O70" s="111">
        <f t="array" ref="O70">IFERROR(
(MEDIAN((IF(DATOS_[[Sexo]:[Sexo]]=$B70,IF(DATOS_[[AGRUP. VALOR. PTO.]:[AGRUP. VALOR. PTO.]]=$B69,IF(DATOS_[[Check Periodo Ref.]:[Check Periodo Ref.]]="Dentro",IF(DATOS_[[Check Equiparado]:[Check Equiparado]]="Sí",IF(DATOS!AJ$5="Sí",(1/DATOS_[[% anualiz]:[% anualiz]]),1)*IF(DATOS!AJ$4="Sí",1/DATOS_[[% normaliz]:[% normaliz]],1)*(DATOS_[Conc.Sal.06])))))))),
0)</f>
        <v>0</v>
      </c>
      <c r="P70" s="111">
        <f t="array" ref="P70">IFERROR(
(MEDIAN((IF(DATOS_[[Sexo]:[Sexo]]=$B70,IF(DATOS_[[AGRUP. VALOR. PTO.]:[AGRUP. VALOR. PTO.]]=$B69,IF(DATOS_[[Check Periodo Ref.]:[Check Periodo Ref.]]="Dentro",IF(DATOS_[[Check Equiparado]:[Check Equiparado]]="Sí",IF(DATOS!AK$5="Sí",(1/DATOS_[[% anualiz]:[% anualiz]]),1)*IF(DATOS!AK$4="Sí",1/DATOS_[[% normaliz]:[% normaliz]],1)*(DATOS_[Conc.Sal.07])))))))),
0)</f>
        <v>0</v>
      </c>
      <c r="Q70" s="111">
        <f t="array" ref="Q70">IFERROR(
(MEDIAN((IF(DATOS_[[Sexo]:[Sexo]]=$B70,IF(DATOS_[[AGRUP. VALOR. PTO.]:[AGRUP. VALOR. PTO.]]=$B69,IF(DATOS_[[Check Periodo Ref.]:[Check Periodo Ref.]]="Dentro",IF(DATOS_[[Check Equiparado]:[Check Equiparado]]="Sí",IF(DATOS!AL$5="Sí",(1/DATOS_[[% anualiz]:[% anualiz]]),1)*IF(DATOS!AL$4="Sí",1/DATOS_[[% normaliz]:[% normaliz]],1)*(DATOS_[Conc.Sal.08])))))))),
0)</f>
        <v>0</v>
      </c>
      <c r="R70" s="111">
        <f t="array" ref="R70">IFERROR(
(MEDIAN((IF(DATOS_[[Sexo]:[Sexo]]=$B70,IF(DATOS_[[AGRUP. VALOR. PTO.]:[AGRUP. VALOR. PTO.]]=$B69,IF(DATOS_[[Check Periodo Ref.]:[Check Periodo Ref.]]="Dentro",IF(DATOS_[[Check Equiparado]:[Check Equiparado]]="Sí",IF(DATOS!AM$5="Sí",(1/DATOS_[[% anualiz]:[% anualiz]]),1)*IF(DATOS!AM$4="Sí",1/DATOS_[[% normaliz]:[% normaliz]],1)*(DATOS_[Conc.Sal.09])))))))),
0)</f>
        <v>0</v>
      </c>
      <c r="S70" s="111">
        <f t="array" ref="S70">IFERROR(
(MEDIAN((IF(DATOS_[[Sexo]:[Sexo]]=$B70,IF(DATOS_[[AGRUP. VALOR. PTO.]:[AGRUP. VALOR. PTO.]]=$B69,IF(DATOS_[[Check Periodo Ref.]:[Check Periodo Ref.]]="Dentro",IF(DATOS_[[Check Equiparado]:[Check Equiparado]]="Sí",IF(DATOS!AN$5="Sí",(1/DATOS_[[% anualiz]:[% anualiz]]),1)*IF(DATOS!AN$4="Sí",1/DATOS_[[% normaliz]:[% normaliz]],1)*(DATOS_[Conc.Sal.10])))))))),
0)</f>
        <v>0</v>
      </c>
      <c r="T70" s="111">
        <f t="array" ref="T70">IFERROR(
(MEDIAN((IF(DATOS_[[Sexo]:[Sexo]]=$B70,IF(DATOS_[[AGRUP. VALOR. PTO.]:[AGRUP. VALOR. PTO.]]=$B69,IF(DATOS_[[Check Periodo Ref.]:[Check Periodo Ref.]]="Dentro",IF(DATOS_[[Check Equiparado]:[Check Equiparado]]="Sí",IF(DATOS!AO$5="Sí",(1/DATOS_[[% anualiz]:[% anualiz]]),1)*IF(DATOS!AO$4="Sí",1/DATOS_[[% normaliz]:[% normaliz]],1)*(DATOS_[Conc.Sal.11])))))))),
0)</f>
        <v>0</v>
      </c>
      <c r="U70" s="111">
        <f t="array" ref="U70">IFERROR(
(MEDIAN((IF(DATOS_[[Sexo]:[Sexo]]=$B70,IF(DATOS_[[AGRUP. VALOR. PTO.]:[AGRUP. VALOR. PTO.]]=$B69,IF(DATOS_[[Check Periodo Ref.]:[Check Periodo Ref.]]="Dentro",IF(DATOS_[[Check Equiparado]:[Check Equiparado]]="Sí",IF(DATOS!AP$5="Sí",(1/DATOS_[[% anualiz]:[% anualiz]]),1)*IF(DATOS!AP$4="Sí",1/DATOS_[[% normaliz]:[% normaliz]],1)*(DATOS_[Conc.Sal.12])))))))),
0)</f>
        <v>0</v>
      </c>
      <c r="V70" s="111">
        <f t="array" ref="V70">IFERROR(
(MEDIAN((IF(DATOS_[[Sexo]:[Sexo]]=$B70,IF(DATOS_[[AGRUP. VALOR. PTO.]:[AGRUP. VALOR. PTO.]]=$B69,IF(DATOS_[[Check Periodo Ref.]:[Check Periodo Ref.]]="Dentro",IF(DATOS_[[Check Equiparado]:[Check Equiparado]]="Sí",IF(DATOS!AQ$5="Sí",(1/DATOS_[[% anualiz]:[% anualiz]]),1)*IF(DATOS!AQ$4="Sí",1/DATOS_[[% normaliz]:[% normaliz]],1)*(DATOS_[Conc.Sal.13])))))))),
0)</f>
        <v>0</v>
      </c>
      <c r="W70" s="111">
        <f t="array" ref="W70">IFERROR(
(MEDIAN((IF(DATOS_[[Sexo]:[Sexo]]=$B70,IF(DATOS_[[AGRUP. VALOR. PTO.]:[AGRUP. VALOR. PTO.]]=$B69,IF(DATOS_[[Check Periodo Ref.]:[Check Periodo Ref.]]="Dentro",IF(DATOS_[[Check Equiparado]:[Check Equiparado]]="Sí",IF(DATOS!AR$5="Sí",(1/DATOS_[[% anualiz]:[% anualiz]]),1)*IF(DATOS!AR$4="Sí",1/DATOS_[[% normaliz]:[% normaliz]],1)*(DATOS_[Conc.Sal.14])))))))),
0)</f>
        <v>0</v>
      </c>
      <c r="X70" s="111">
        <f t="array" ref="X70">IFERROR(
(MEDIAN((IF(DATOS_[[Sexo]:[Sexo]]=$B70,IF(DATOS_[[AGRUP. VALOR. PTO.]:[AGRUP. VALOR. PTO.]]=$B69,IF(DATOS_[[Check Periodo Ref.]:[Check Periodo Ref.]]="Dentro",IF(DATOS_[[Check Equiparado]:[Check Equiparado]]="Sí",IF(DATOS!AS$5="Sí",(1/DATOS_[[% anualiz]:[% anualiz]]),1)*IF(DATOS!AS$4="Sí",1/DATOS_[[% normaliz]:[% normaliz]],1)*(DATOS_[Conc.Sal.15])))))))),
0)</f>
        <v>0</v>
      </c>
      <c r="Y70" s="111">
        <f t="array" ref="Y70">IFERROR(
(MEDIAN((IF(DATOS_[[Sexo]:[Sexo]]=$B70,IF(DATOS_[[AGRUP. VALOR. PTO.]:[AGRUP. VALOR. PTO.]]=$B69,IF(DATOS_[[Check Periodo Ref.]:[Check Periodo Ref.]]="Dentro",IF(DATOS_[[Check Equiparado]:[Check Equiparado]]="Sí",IF(DATOS!AT$5="Sí",(1/DATOS_[[% anualiz]:[% anualiz]]),1)*IF(DATOS!AT$4="Sí",1/DATOS_[[% normaliz]:[% normaliz]],1)*(DATOS_[Conc.Sal.16])))))))),
0)</f>
        <v>0</v>
      </c>
      <c r="Z70" s="111">
        <f t="array" ref="Z70">IFERROR(
(MEDIAN((IF(DATOS_[[Sexo]:[Sexo]]=$B70,IF(DATOS_[[AGRUP. VALOR. PTO.]:[AGRUP. VALOR. PTO.]]=$B69,IF(DATOS_[[Check Periodo Ref.]:[Check Periodo Ref.]]="Dentro",IF(DATOS_[[Check Equiparado]:[Check Equiparado]]="Sí",IF(DATOS!AU$5="Sí",(1/DATOS_[[% anualiz]:[% anualiz]]),1)*IF(DATOS!AU$4="Sí",1/DATOS_[[% normaliz]:[% normaliz]],1)*(DATOS_[Conc.Sal.17])))))))),
0)</f>
        <v>0</v>
      </c>
      <c r="AA70" s="111">
        <f t="array" ref="AA70">IFERROR(
(MEDIAN((IF(DATOS_[[Sexo]:[Sexo]]=$B70,IF(DATOS_[[AGRUP. VALOR. PTO.]:[AGRUP. VALOR. PTO.]]=$B69,IF(DATOS_[[Check Periodo Ref.]:[Check Periodo Ref.]]="Dentro",IF(DATOS_[[Check Equiparado]:[Check Equiparado]]="Sí",IF(DATOS!AV$5="Sí",(1/DATOS_[[% anualiz]:[% anualiz]]),1)*IF(DATOS!AV$4="Sí",1/DATOS_[[% normaliz]:[% normaliz]],1)*(DATOS_[Conc.Sal.18])))))))),
0)</f>
        <v>0</v>
      </c>
      <c r="AB70" s="111">
        <f t="array" ref="AB70">IFERROR(
(MEDIAN((IF(DATOS_[[Sexo]:[Sexo]]=$B70,IF(DATOS_[[AGRUP. VALOR. PTO.]:[AGRUP. VALOR. PTO.]]=$B69,IF(DATOS_[[Check Periodo Ref.]:[Check Periodo Ref.]]="Dentro",IF(DATOS_[[Check Equiparado]:[Check Equiparado]]="Sí",IF(DATOS!AW$5="Sí",(1/DATOS_[[% anualiz]:[% anualiz]]),1)*IF(DATOS!AW$4="Sí",1/DATOS_[[% normaliz]:[% normaliz]],1)*(DATOS_[Conc.Sal.19])))))))),
0)</f>
        <v>0</v>
      </c>
      <c r="AC70" s="111">
        <f t="array" ref="AC70">IFERROR(
(MEDIAN((IF(DATOS_[[Sexo]:[Sexo]]=$B70,IF(DATOS_[[AGRUP. VALOR. PTO.]:[AGRUP. VALOR. PTO.]]=$B69,IF(DATOS_[[Check Periodo Ref.]:[Check Periodo Ref.]]="Dentro",IF(DATOS_[[Check Equiparado]:[Check Equiparado]]="Sí",IF(DATOS!AX$5="Sí",(1/DATOS_[[% anualiz]:[% anualiz]]),1)*IF(DATOS!AX$4="Sí",1/DATOS_[[% normaliz]:[% normaliz]],1)*(DATOS_[Conc.Sal.20])))))))),
0)</f>
        <v>0</v>
      </c>
      <c r="AD70" s="111">
        <f t="array" ref="AD70">IFERROR(
(MEDIAN((IF(DATOS_[[Sexo]:[Sexo]]=$B70,IF(DATOS_[[AGRUP. VALOR. PTO.]:[AGRUP. VALOR. PTO.]]=$B69,IF(DATOS_[[Check Periodo Ref.]:[Check Periodo Ref.]]="Dentro",IF(DATOS_[[Check Equiparado]:[Check Equiparado]]="Sí",IF(DATOS!AY$5="Sí",(1/DATOS_[[% anualiz]:[% anualiz]]),1)*IF(DATOS!AY$4="Sí",1/DATOS_[[% normaliz]:[% normaliz]],1)*(DATOS_[Conc.Sal.21])))))))),
0)</f>
        <v>0</v>
      </c>
      <c r="AE70" s="111">
        <f t="array" ref="AE70">IFERROR(
(MEDIAN((IF(DATOS_[[Sexo]:[Sexo]]=$B70,IF(DATOS_[[AGRUP. VALOR. PTO.]:[AGRUP. VALOR. PTO.]]=$B69,IF(DATOS_[[Check Periodo Ref.]:[Check Periodo Ref.]]="Dentro",IF(DATOS_[[Check Equiparado]:[Check Equiparado]]="Sí",IF(DATOS!AZ$5="Sí",(1/DATOS_[[% anualiz]:[% anualiz]]),1)*IF(DATOS!AZ$4="Sí",1/DATOS_[[% normaliz]:[% normaliz]],1)*(DATOS_[Conc.Sal.22])))))))),
0)</f>
        <v>0</v>
      </c>
      <c r="AF70" s="111">
        <f t="array" ref="AF70">IFERROR(
(MEDIAN((IF(DATOS_[[Sexo]:[Sexo]]=$B70,IF(DATOS_[[AGRUP. VALOR. PTO.]:[AGRUP. VALOR. PTO.]]=$B69,IF(DATOS_[[Check Periodo Ref.]:[Check Periodo Ref.]]="Dentro",IF(DATOS_[[Check Equiparado]:[Check Equiparado]]="Sí",IF(DATOS!BA$5="Sí",(1/DATOS_[[% anualiz]:[% anualiz]]),1)*IF(DATOS!BA$4="Sí",1/DATOS_[[% normaliz]:[% normaliz]],1)*(DATOS_[Conc.Sal.23])))))))),
0)</f>
        <v>0</v>
      </c>
      <c r="AG70" s="111">
        <f t="array" ref="AG70">IFERROR(
(MEDIAN((IF(DATOS_[[Sexo]:[Sexo]]=$B70,IF(DATOS_[[AGRUP. VALOR. PTO.]:[AGRUP. VALOR. PTO.]]=$B69,IF(DATOS_[[Check Periodo Ref.]:[Check Periodo Ref.]]="Dentro",IF(DATOS_[[Check Equiparado]:[Check Equiparado]]="Sí",IF(DATOS!BB$5="Sí",(1/DATOS_[[% anualiz]:[% anualiz]]),1)*IF(DATOS!BB$4="Sí",1/DATOS_[[% normaliz]:[% normaliz]],1)*(DATOS_[Conc.Sal.24])))))))),
0)</f>
        <v>0</v>
      </c>
      <c r="AH70" s="111">
        <f t="array" ref="AH70">IFERROR(
(MEDIAN((IF(DATOS_[[Sexo]:[Sexo]]=$B70,IF(DATOS_[[AGRUP. VALOR. PTO.]:[AGRUP. VALOR. PTO.]]=$B69,IF(DATOS_[[Check Periodo Ref.]:[Check Periodo Ref.]]="Dentro",IF(DATOS_[[Check Equiparado]:[Check Equiparado]]="Sí",IF(DATOS!BC$5="Sí",(1/DATOS_[[% anualiz]:[% anualiz]]),1)*IF(DATOS!BC$4="Sí",1/DATOS_[[% normaliz]:[% normaliz]],1)*(DATOS_[Conc.Sal.25])))))))),
0)</f>
        <v>0</v>
      </c>
      <c r="AI70" s="111">
        <f t="array" ref="AI70">IFERROR(
(MEDIAN((IF(DATOS_[[Sexo]:[Sexo]]=$B70,IF(DATOS_[[AGRUP. VALOR. PTO.]:[AGRUP. VALOR. PTO.]]=$B69,IF(DATOS_[[Check Periodo Ref.]:[Check Periodo Ref.]]="Dentro",IF(DATOS_[[Check Equiparado]:[Check Equiparado]]="Sí",IF(DATOS!BD$5="Sí",(1/DATOS_[[% anualiz]:[% anualiz]]),1)*IF(DATOS!BD$4="Sí",1/DATOS_[[% normaliz]:[% normaliz]],1)*(DATOS_[Conc.Sal.26])))))))),
0)</f>
        <v>0</v>
      </c>
      <c r="AJ70" s="111">
        <f t="array" ref="AJ70">IFERROR(
(MEDIAN((IF(DATOS_[[Sexo]:[Sexo]]=$B70,IF(DATOS_[[AGRUP. VALOR. PTO.]:[AGRUP. VALOR. PTO.]]=$B69,IF(DATOS_[[Check Periodo Ref.]:[Check Periodo Ref.]]="Dentro",IF(DATOS_[[Check Equiparado]:[Check Equiparado]]="Sí",IF(DATOS!BE$5="Sí",(1/DATOS_[[% anualiz]:[% anualiz]]),1)*IF(DATOS!BE$4="Sí",1/DATOS_[[% normaliz]:[% normaliz]],1)*(DATOS_[Conc.Sal.27])))))))),
0)</f>
        <v>0</v>
      </c>
      <c r="AK70" s="111">
        <f t="array" ref="AK70">IFERROR(
(MEDIAN((IF(DATOS_[[Sexo]:[Sexo]]=$B70,IF(DATOS_[[AGRUP. VALOR. PTO.]:[AGRUP. VALOR. PTO.]]=$B69,IF(DATOS_[[Check Periodo Ref.]:[Check Periodo Ref.]]="Dentro",IF(DATOS_[[Check Equiparado]:[Check Equiparado]]="Sí",IF(DATOS!BF$5="Sí",(1/DATOS_[[% anualiz]:[% anualiz]]),1)*IF(DATOS!BF$4="Sí",1/DATOS_[[% normaliz]:[% normaliz]],1)*(DATOS_[Conc.Sal.28])))))))),
0)</f>
        <v>0</v>
      </c>
      <c r="AL70" s="111">
        <f t="array" ref="AL70">IFERROR(
(MEDIAN((IF(DATOS_[[Sexo]:[Sexo]]=$B70,IF(DATOS_[[AGRUP. VALOR. PTO.]:[AGRUP. VALOR. PTO.]]=$B69,IF(DATOS_[[Check Periodo Ref.]:[Check Periodo Ref.]]="Dentro",IF(DATOS_[[Check Equiparado]:[Check Equiparado]]="Sí",IF(DATOS!BG$5="Sí",(1/DATOS_[[% anualiz]:[% anualiz]]),1)*IF(DATOS!BG$4="Sí",1/DATOS_[[% normaliz]:[% normaliz]],1)*(DATOS_[Conc.Sal.29])))))))),
0)</f>
        <v>0</v>
      </c>
      <c r="AM70" s="111">
        <f t="array" ref="AM70">IFERROR(
(MEDIAN((IF(DATOS_[[Sexo]:[Sexo]]=$B70,IF(DATOS_[[AGRUP. VALOR. PTO.]:[AGRUP. VALOR. PTO.]]=$B69,IF(DATOS_[[Check Periodo Ref.]:[Check Periodo Ref.]]="Dentro",IF(DATOS_[[Check Equiparado]:[Check Equiparado]]="Sí",IF(DATOS!BH$5="Sí",(1/DATOS_[[% anualiz]:[% anualiz]]),1)*IF(DATOS!BH$4="Sí",1/DATOS_[[% normaliz]:[% normaliz]],1)*(DATOS_[Conc.Sal.30])))))))),
0)</f>
        <v>0</v>
      </c>
      <c r="AN70" s="112">
        <f t="array" ref="AN70">IFERROR(
MEDIAN(IF(DATOS_[Sexo]=$B70,IF(DATOS_[[AGRUP. VALOR. PTO.]:[AGRUP. VALOR. PTO.]]=$B69,IF(DATOS_[Check Equiparado]="Sí",IF(DATOS_[Check Periodo Ref.]="Dentro",DATOS_[Tot COMPL.SAL Eq],FALSE))))),
0)</f>
        <v>0</v>
      </c>
      <c r="AO70" s="113">
        <f t="array" ref="AO70">IFERROR(
MEDIAN(IF(DATOS_[Sexo]=$B70,IF(DATOS_[[AGRUP. VALOR. PTO.]:[AGRUP. VALOR. PTO.]]=$B69,IF(DATOS_[Check Equiparado]="Sí",IF(DATOS_[Check Periodo Ref.]="Dentro",DATOS_[TOTAL SALARIO Eq],FALSE))))),
0)</f>
        <v>0</v>
      </c>
      <c r="AP70" s="114">
        <f t="array" ref="AP70">IFERROR(
(MEDIAN((IF(DATOS_[[Sexo]:[Sexo]]=$B70,IF(DATOS_[[AGRUP. VALOR. PTO.]:[AGRUP. VALOR. PTO.]]=$B69,IF(DATOS_[[Check Periodo Ref.]:[Check Periodo Ref.]]="Dentro",IF(DATOS_[[Check Equiparado]:[Check Equiparado]]="Sí",IF(DATOS!BI$5="Sí",(1/DATOS_[[% anualiz]:[% anualiz]]),1)*IF(DATOS!BI$4="Sí",1/DATOS_[[% normaliz]:[% normaliz]],1)*(DATOS_[C.Extra.01])))))))),
0)</f>
        <v>0</v>
      </c>
      <c r="AQ70" s="114">
        <f t="array" ref="AQ70">IFERROR(
(MEDIAN((IF(DATOS_[[Sexo]:[Sexo]]=$B70,IF(DATOS_[[AGRUP. VALOR. PTO.]:[AGRUP. VALOR. PTO.]]=$B69,IF(DATOS_[[Check Periodo Ref.]:[Check Periodo Ref.]]="Dentro",IF(DATOS_[[Check Equiparado]:[Check Equiparado]]="Sí",IF(DATOS!BJ$5="Sí",(1/DATOS_[[% anualiz]:[% anualiz]]),1)*IF(DATOS!BJ$4="Sí",1/DATOS_[[% normaliz]:[% normaliz]],1)*(DATOS_[C.Extra.02])))))))),
0)</f>
        <v>0</v>
      </c>
      <c r="AR70" s="114">
        <f t="array" ref="AR70">IFERROR(
(MEDIAN((IF(DATOS_[[Sexo]:[Sexo]]=$B70,IF(DATOS_[[AGRUP. VALOR. PTO.]:[AGRUP. VALOR. PTO.]]=$B69,IF(DATOS_[[Check Periodo Ref.]:[Check Periodo Ref.]]="Dentro",IF(DATOS_[[Check Equiparado]:[Check Equiparado]]="Sí",IF(DATOS!BK$5="Sí",(1/DATOS_[[% anualiz]:[% anualiz]]),1)*IF(DATOS!BK$4="Sí",1/DATOS_[[% normaliz]:[% normaliz]],1)*(DATOS_[C.Extra.03])))))))),
0)</f>
        <v>0</v>
      </c>
      <c r="AS70" s="114">
        <f t="array" ref="AS70">IFERROR(
(MEDIAN((IF(DATOS_[[Sexo]:[Sexo]]=$B70,IF(DATOS_[[AGRUP. VALOR. PTO.]:[AGRUP. VALOR. PTO.]]=$B69,IF(DATOS_[[Check Periodo Ref.]:[Check Periodo Ref.]]="Dentro",IF(DATOS_[[Check Equiparado]:[Check Equiparado]]="Sí",IF(DATOS!BL$5="Sí",(1/DATOS_[[% anualiz]:[% anualiz]]),1)*IF(DATOS!BL$4="Sí",1/DATOS_[[% normaliz]:[% normaliz]],1)*(DATOS_[C.Extra.04])))))))),
0)</f>
        <v>0</v>
      </c>
      <c r="AT70" s="114">
        <f t="array" ref="AT70">IFERROR(
(MEDIAN((IF(DATOS_[[Sexo]:[Sexo]]=$B70,IF(DATOS_[[AGRUP. VALOR. PTO.]:[AGRUP. VALOR. PTO.]]=$B69,IF(DATOS_[[Check Periodo Ref.]:[Check Periodo Ref.]]="Dentro",IF(DATOS_[[Check Equiparado]:[Check Equiparado]]="Sí",IF(DATOS!BM$5="Sí",(1/DATOS_[[% anualiz]:[% anualiz]]),1)*IF(DATOS!BM$4="Sí",1/DATOS_[[% normaliz]:[% normaliz]],1)*(DATOS_[C.Extra.05])))))))),
0)</f>
        <v>0</v>
      </c>
      <c r="AU70" s="115">
        <f t="array" ref="AU70">IFERROR(
MEDIAN(IF(DATOS_[Sexo]=$B70,IF(DATOS_[[AGRUP. VALOR. PTO.]:[AGRUP. VALOR. PTO.]]=$B69,IF(DATOS_[Check Equiparado]="Sí",IF(DATOS_[Check Periodo Ref.]="Dentro",DATOS_[Tot Extrasalarial Eq],FALSE))))),
0)</f>
        <v>0</v>
      </c>
      <c r="AV70" s="116">
        <f t="array" ref="AV70">IFERROR(
MEDIAN(IF(DATOS_[Sexo]=$B70,IF(DATOS_[[AGRUP. VALOR. PTO.]:[AGRUP. VALOR. PTO.]]=$B69,IF(DATOS_[Check Equiparado]="Sí",IF(DATOS_[Check Periodo Ref.]="Dentro",DATOS_[TOTAL Retrib Eq],FALSE))))),
0)</f>
        <v>0</v>
      </c>
    </row>
    <row r="71" spans="1:48" x14ac:dyDescent="0.3">
      <c r="A71" s="42" t="str">
        <f t="shared" ref="A71" si="78">+A70</f>
        <v>[ocultar]</v>
      </c>
      <c r="B71" s="86" t="s">
        <v>163</v>
      </c>
      <c r="C71" s="33">
        <f t="array" ref="C71">SUM(IF($B71=DATOS_[Sexo],
IF($B69=DATOS_[AGRUP. VALOR. PTO.],
IF("Dentro"=DATOS_[Check Periodo Ref.],
1/(COUNTIFS(DATOS_[Sexo],$B71,DATOS_[AGRUP. VALOR. PTO.],$B69,DATOS_[Check Periodo Ref.],"Dentro",DATOS_[id],DATOS_[id]))))))</f>
        <v>0</v>
      </c>
      <c r="D71" s="35">
        <f>COUNTIFS(DATOS_[AGRUP. VALOR. PTO.],$B69,DATOS_[Sexo],$B71,DATOS_[Check Periodo Ref.],"Dentro")</f>
        <v>0</v>
      </c>
      <c r="E71" s="35">
        <f>COUNTIFS(DATOS_[AGRUP. VALOR. PTO.],$B69,DATOS_[Sexo],$B71,DATOS_[Check Periodo Ref.],"Dentro",DATOS_[Check Nº SC Norm],"Sí")</f>
        <v>0</v>
      </c>
      <c r="F71" s="35">
        <f>COUNTIFS(DATOS_[AGRUP. VALOR. PTO.],$B69,DATOS_[Sexo],$B71,DATOS_[Check Periodo Ref.],"Dentro",DATOS_[Check Nº SC Anualiz],"Sí")</f>
        <v>0</v>
      </c>
      <c r="G71" s="35">
        <f>COUNTIFS(DATOS_[AGRUP. VALOR. PTO.],$B69,DATOS_[Sexo],$B71,DATOS_[Check Periodo Ref.],"Dentro",DATOS_[Check Nº SC Norm y Anualiz],"Sí")</f>
        <v>0</v>
      </c>
      <c r="H71" s="35">
        <f>COUNTIFS(DATOS_[AGRUP. VALOR. PTO.],$B69,DATOS_[Sexo],$B71,DATOS_[Check Periodo Ref.],"Dentro",DATOS_[Check Equiparación],"Sí")</f>
        <v>0</v>
      </c>
      <c r="I71" s="110" cm="1">
        <f t="array" ref="I71">IFERROR(
MEDIAN(IF(DATOS_[Sexo]=$B71,IF(DATOS_[[AGRUP. VALOR. PTO.]:[AGRUP. VALOR. PTO.]]=$B69,IF(DATOS_[Check Equiparado]="Sí",IF(DATOS_[Check Periodo Ref.]="Dentro",DATOS_[SALARIO BASE Eq],FALSE))))),
0)</f>
        <v>0</v>
      </c>
      <c r="J71" s="111">
        <f t="array" ref="J71">IFERROR(
(MEDIAN((IF(DATOS_[[Sexo]:[Sexo]]=$B71,IF(DATOS_[[AGRUP. VALOR. PTO.]:[AGRUP. VALOR. PTO.]]=$B69,IF(DATOS_[[Check Periodo Ref.]:[Check Periodo Ref.]]="Dentro",IF(DATOS_[[Check Equiparado]:[Check Equiparado]]="Sí",IF(DATOS!AE$5="Sí",(1/DATOS_[[% anualiz]:[% anualiz]]),1)*IF(DATOS!AE$4="Sí",1/DATOS_[[% normaliz]:[% normaliz]],1)*(DATOS_[Conc.Sal.01])))))))),
0)</f>
        <v>0</v>
      </c>
      <c r="K71" s="111">
        <f t="array" ref="K71">IFERROR(
(MEDIAN((IF(DATOS_[[Sexo]:[Sexo]]=$B71,IF(DATOS_[[AGRUP. VALOR. PTO.]:[AGRUP. VALOR. PTO.]]=$B69,IF(DATOS_[[Check Periodo Ref.]:[Check Periodo Ref.]]="Dentro",IF(DATOS_[[Check Equiparado]:[Check Equiparado]]="Sí",IF(DATOS!AF$5="Sí",(1/DATOS_[[% anualiz]:[% anualiz]]),1)*IF(DATOS!AF$4="Sí",1/DATOS_[[% normaliz]:[% normaliz]],1)*(DATOS_[Conc.Sal.02])))))))),
0)</f>
        <v>0</v>
      </c>
      <c r="L71" s="111">
        <f t="array" ref="L71">IFERROR(
(MEDIAN((IF(DATOS_[[Sexo]:[Sexo]]=$B71,IF(DATOS_[[AGRUP. VALOR. PTO.]:[AGRUP. VALOR. PTO.]]=$B69,IF(DATOS_[[Check Periodo Ref.]:[Check Periodo Ref.]]="Dentro",IF(DATOS_[[Check Equiparado]:[Check Equiparado]]="Sí",IF(DATOS!AG$5="Sí",(1/DATOS_[[% anualiz]:[% anualiz]]),1)*IF(DATOS!AG$4="Sí",1/DATOS_[[% normaliz]:[% normaliz]],1)*(DATOS_[Conc.Sal.03])))))))),
0)</f>
        <v>0</v>
      </c>
      <c r="M71" s="111">
        <f t="array" ref="M71">IFERROR(
(MEDIAN((IF(DATOS_[[Sexo]:[Sexo]]=$B71,IF(DATOS_[[AGRUP. VALOR. PTO.]:[AGRUP. VALOR. PTO.]]=$B69,IF(DATOS_[[Check Periodo Ref.]:[Check Periodo Ref.]]="Dentro",IF(DATOS_[[Check Equiparado]:[Check Equiparado]]="Sí",IF(DATOS!AH$5="Sí",(1/DATOS_[[% anualiz]:[% anualiz]]),1)*IF(DATOS!AH$4="Sí",1/DATOS_[[% normaliz]:[% normaliz]],1)*(DATOS_[Conc.Sal.04])))))))),
0)</f>
        <v>0</v>
      </c>
      <c r="N71" s="111">
        <f t="array" ref="N71">IFERROR(
(MEDIAN((IF(DATOS_[[Sexo]:[Sexo]]=$B71,IF(DATOS_[[AGRUP. VALOR. PTO.]:[AGRUP. VALOR. PTO.]]=$B69,IF(DATOS_[[Check Periodo Ref.]:[Check Periodo Ref.]]="Dentro",IF(DATOS_[[Check Equiparado]:[Check Equiparado]]="Sí",IF(DATOS!AI$5="Sí",(1/DATOS_[[% anualiz]:[% anualiz]]),1)*IF(DATOS!AI$4="Sí",1/DATOS_[[% normaliz]:[% normaliz]],1)*(DATOS_[Conc.Sal.05])))))))),
0)</f>
        <v>0</v>
      </c>
      <c r="O71" s="111">
        <f t="array" ref="O71">IFERROR(
(MEDIAN((IF(DATOS_[[Sexo]:[Sexo]]=$B71,IF(DATOS_[[AGRUP. VALOR. PTO.]:[AGRUP. VALOR. PTO.]]=$B69,IF(DATOS_[[Check Periodo Ref.]:[Check Periodo Ref.]]="Dentro",IF(DATOS_[[Check Equiparado]:[Check Equiparado]]="Sí",IF(DATOS!AJ$5="Sí",(1/DATOS_[[% anualiz]:[% anualiz]]),1)*IF(DATOS!AJ$4="Sí",1/DATOS_[[% normaliz]:[% normaliz]],1)*(DATOS_[Conc.Sal.06])))))))),
0)</f>
        <v>0</v>
      </c>
      <c r="P71" s="111">
        <f t="array" ref="P71">IFERROR(
(MEDIAN((IF(DATOS_[[Sexo]:[Sexo]]=$B71,IF(DATOS_[[AGRUP. VALOR. PTO.]:[AGRUP. VALOR. PTO.]]=$B69,IF(DATOS_[[Check Periodo Ref.]:[Check Periodo Ref.]]="Dentro",IF(DATOS_[[Check Equiparado]:[Check Equiparado]]="Sí",IF(DATOS!AK$5="Sí",(1/DATOS_[[% anualiz]:[% anualiz]]),1)*IF(DATOS!AK$4="Sí",1/DATOS_[[% normaliz]:[% normaliz]],1)*(DATOS_[Conc.Sal.07])))))))),
0)</f>
        <v>0</v>
      </c>
      <c r="Q71" s="111">
        <f t="array" ref="Q71">IFERROR(
(MEDIAN((IF(DATOS_[[Sexo]:[Sexo]]=$B71,IF(DATOS_[[AGRUP. VALOR. PTO.]:[AGRUP. VALOR. PTO.]]=$B69,IF(DATOS_[[Check Periodo Ref.]:[Check Periodo Ref.]]="Dentro",IF(DATOS_[[Check Equiparado]:[Check Equiparado]]="Sí",IF(DATOS!AL$5="Sí",(1/DATOS_[[% anualiz]:[% anualiz]]),1)*IF(DATOS!AL$4="Sí",1/DATOS_[[% normaliz]:[% normaliz]],1)*(DATOS_[Conc.Sal.08])))))))),
0)</f>
        <v>0</v>
      </c>
      <c r="R71" s="111">
        <f t="array" ref="R71">IFERROR(
(MEDIAN((IF(DATOS_[[Sexo]:[Sexo]]=$B71,IF(DATOS_[[AGRUP. VALOR. PTO.]:[AGRUP. VALOR. PTO.]]=$B69,IF(DATOS_[[Check Periodo Ref.]:[Check Periodo Ref.]]="Dentro",IF(DATOS_[[Check Equiparado]:[Check Equiparado]]="Sí",IF(DATOS!AM$5="Sí",(1/DATOS_[[% anualiz]:[% anualiz]]),1)*IF(DATOS!AM$4="Sí",1/DATOS_[[% normaliz]:[% normaliz]],1)*(DATOS_[Conc.Sal.09])))))))),
0)</f>
        <v>0</v>
      </c>
      <c r="S71" s="111">
        <f t="array" ref="S71">IFERROR(
(MEDIAN((IF(DATOS_[[Sexo]:[Sexo]]=$B71,IF(DATOS_[[AGRUP. VALOR. PTO.]:[AGRUP. VALOR. PTO.]]=$B69,IF(DATOS_[[Check Periodo Ref.]:[Check Periodo Ref.]]="Dentro",IF(DATOS_[[Check Equiparado]:[Check Equiparado]]="Sí",IF(DATOS!AN$5="Sí",(1/DATOS_[[% anualiz]:[% anualiz]]),1)*IF(DATOS!AN$4="Sí",1/DATOS_[[% normaliz]:[% normaliz]],1)*(DATOS_[Conc.Sal.10])))))))),
0)</f>
        <v>0</v>
      </c>
      <c r="T71" s="111">
        <f t="array" ref="T71">IFERROR(
(MEDIAN((IF(DATOS_[[Sexo]:[Sexo]]=$B71,IF(DATOS_[[AGRUP. VALOR. PTO.]:[AGRUP. VALOR. PTO.]]=$B69,IF(DATOS_[[Check Periodo Ref.]:[Check Periodo Ref.]]="Dentro",IF(DATOS_[[Check Equiparado]:[Check Equiparado]]="Sí",IF(DATOS!AO$5="Sí",(1/DATOS_[[% anualiz]:[% anualiz]]),1)*IF(DATOS!AO$4="Sí",1/DATOS_[[% normaliz]:[% normaliz]],1)*(DATOS_[Conc.Sal.11])))))))),
0)</f>
        <v>0</v>
      </c>
      <c r="U71" s="111">
        <f t="array" ref="U71">IFERROR(
(MEDIAN((IF(DATOS_[[Sexo]:[Sexo]]=$B71,IF(DATOS_[[AGRUP. VALOR. PTO.]:[AGRUP. VALOR. PTO.]]=$B69,IF(DATOS_[[Check Periodo Ref.]:[Check Periodo Ref.]]="Dentro",IF(DATOS_[[Check Equiparado]:[Check Equiparado]]="Sí",IF(DATOS!AP$5="Sí",(1/DATOS_[[% anualiz]:[% anualiz]]),1)*IF(DATOS!AP$4="Sí",1/DATOS_[[% normaliz]:[% normaliz]],1)*(DATOS_[Conc.Sal.12])))))))),
0)</f>
        <v>0</v>
      </c>
      <c r="V71" s="111">
        <f t="array" ref="V71">IFERROR(
(MEDIAN((IF(DATOS_[[Sexo]:[Sexo]]=$B71,IF(DATOS_[[AGRUP. VALOR. PTO.]:[AGRUP. VALOR. PTO.]]=$B69,IF(DATOS_[[Check Periodo Ref.]:[Check Periodo Ref.]]="Dentro",IF(DATOS_[[Check Equiparado]:[Check Equiparado]]="Sí",IF(DATOS!AQ$5="Sí",(1/DATOS_[[% anualiz]:[% anualiz]]),1)*IF(DATOS!AQ$4="Sí",1/DATOS_[[% normaliz]:[% normaliz]],1)*(DATOS_[Conc.Sal.13])))))))),
0)</f>
        <v>0</v>
      </c>
      <c r="W71" s="111">
        <f t="array" ref="W71">IFERROR(
(MEDIAN((IF(DATOS_[[Sexo]:[Sexo]]=$B71,IF(DATOS_[[AGRUP. VALOR. PTO.]:[AGRUP. VALOR. PTO.]]=$B69,IF(DATOS_[[Check Periodo Ref.]:[Check Periodo Ref.]]="Dentro",IF(DATOS_[[Check Equiparado]:[Check Equiparado]]="Sí",IF(DATOS!AR$5="Sí",(1/DATOS_[[% anualiz]:[% anualiz]]),1)*IF(DATOS!AR$4="Sí",1/DATOS_[[% normaliz]:[% normaliz]],1)*(DATOS_[Conc.Sal.14])))))))),
0)</f>
        <v>0</v>
      </c>
      <c r="X71" s="111">
        <f t="array" ref="X71">IFERROR(
(MEDIAN((IF(DATOS_[[Sexo]:[Sexo]]=$B71,IF(DATOS_[[AGRUP. VALOR. PTO.]:[AGRUP. VALOR. PTO.]]=$B69,IF(DATOS_[[Check Periodo Ref.]:[Check Periodo Ref.]]="Dentro",IF(DATOS_[[Check Equiparado]:[Check Equiparado]]="Sí",IF(DATOS!AS$5="Sí",(1/DATOS_[[% anualiz]:[% anualiz]]),1)*IF(DATOS!AS$4="Sí",1/DATOS_[[% normaliz]:[% normaliz]],1)*(DATOS_[Conc.Sal.15])))))))),
0)</f>
        <v>0</v>
      </c>
      <c r="Y71" s="111">
        <f t="array" ref="Y71">IFERROR(
(MEDIAN((IF(DATOS_[[Sexo]:[Sexo]]=$B71,IF(DATOS_[[AGRUP. VALOR. PTO.]:[AGRUP. VALOR. PTO.]]=$B69,IF(DATOS_[[Check Periodo Ref.]:[Check Periodo Ref.]]="Dentro",IF(DATOS_[[Check Equiparado]:[Check Equiparado]]="Sí",IF(DATOS!AT$5="Sí",(1/DATOS_[[% anualiz]:[% anualiz]]),1)*IF(DATOS!AT$4="Sí",1/DATOS_[[% normaliz]:[% normaliz]],1)*(DATOS_[Conc.Sal.16])))))))),
0)</f>
        <v>0</v>
      </c>
      <c r="Z71" s="111">
        <f t="array" ref="Z71">IFERROR(
(MEDIAN((IF(DATOS_[[Sexo]:[Sexo]]=$B71,IF(DATOS_[[AGRUP. VALOR. PTO.]:[AGRUP. VALOR. PTO.]]=$B69,IF(DATOS_[[Check Periodo Ref.]:[Check Periodo Ref.]]="Dentro",IF(DATOS_[[Check Equiparado]:[Check Equiparado]]="Sí",IF(DATOS!AU$5="Sí",(1/DATOS_[[% anualiz]:[% anualiz]]),1)*IF(DATOS!AU$4="Sí",1/DATOS_[[% normaliz]:[% normaliz]],1)*(DATOS_[Conc.Sal.17])))))))),
0)</f>
        <v>0</v>
      </c>
      <c r="AA71" s="111">
        <f t="array" ref="AA71">IFERROR(
(MEDIAN((IF(DATOS_[[Sexo]:[Sexo]]=$B71,IF(DATOS_[[AGRUP. VALOR. PTO.]:[AGRUP. VALOR. PTO.]]=$B69,IF(DATOS_[[Check Periodo Ref.]:[Check Periodo Ref.]]="Dentro",IF(DATOS_[[Check Equiparado]:[Check Equiparado]]="Sí",IF(DATOS!AV$5="Sí",(1/DATOS_[[% anualiz]:[% anualiz]]),1)*IF(DATOS!AV$4="Sí",1/DATOS_[[% normaliz]:[% normaliz]],1)*(DATOS_[Conc.Sal.18])))))))),
0)</f>
        <v>0</v>
      </c>
      <c r="AB71" s="111">
        <f t="array" ref="AB71">IFERROR(
(MEDIAN((IF(DATOS_[[Sexo]:[Sexo]]=$B71,IF(DATOS_[[AGRUP. VALOR. PTO.]:[AGRUP. VALOR. PTO.]]=$B69,IF(DATOS_[[Check Periodo Ref.]:[Check Periodo Ref.]]="Dentro",IF(DATOS_[[Check Equiparado]:[Check Equiparado]]="Sí",IF(DATOS!AW$5="Sí",(1/DATOS_[[% anualiz]:[% anualiz]]),1)*IF(DATOS!AW$4="Sí",1/DATOS_[[% normaliz]:[% normaliz]],1)*(DATOS_[Conc.Sal.19])))))))),
0)</f>
        <v>0</v>
      </c>
      <c r="AC71" s="111">
        <f t="array" ref="AC71">IFERROR(
(MEDIAN((IF(DATOS_[[Sexo]:[Sexo]]=$B71,IF(DATOS_[[AGRUP. VALOR. PTO.]:[AGRUP. VALOR. PTO.]]=$B69,IF(DATOS_[[Check Periodo Ref.]:[Check Periodo Ref.]]="Dentro",IF(DATOS_[[Check Equiparado]:[Check Equiparado]]="Sí",IF(DATOS!AX$5="Sí",(1/DATOS_[[% anualiz]:[% anualiz]]),1)*IF(DATOS!AX$4="Sí",1/DATOS_[[% normaliz]:[% normaliz]],1)*(DATOS_[Conc.Sal.20])))))))),
0)</f>
        <v>0</v>
      </c>
      <c r="AD71" s="111">
        <f t="array" ref="AD71">IFERROR(
(MEDIAN((IF(DATOS_[[Sexo]:[Sexo]]=$B71,IF(DATOS_[[AGRUP. VALOR. PTO.]:[AGRUP. VALOR. PTO.]]=$B69,IF(DATOS_[[Check Periodo Ref.]:[Check Periodo Ref.]]="Dentro",IF(DATOS_[[Check Equiparado]:[Check Equiparado]]="Sí",IF(DATOS!AY$5="Sí",(1/DATOS_[[% anualiz]:[% anualiz]]),1)*IF(DATOS!AY$4="Sí",1/DATOS_[[% normaliz]:[% normaliz]],1)*(DATOS_[Conc.Sal.21])))))))),
0)</f>
        <v>0</v>
      </c>
      <c r="AE71" s="111">
        <f t="array" ref="AE71">IFERROR(
(MEDIAN((IF(DATOS_[[Sexo]:[Sexo]]=$B71,IF(DATOS_[[AGRUP. VALOR. PTO.]:[AGRUP. VALOR. PTO.]]=$B69,IF(DATOS_[[Check Periodo Ref.]:[Check Periodo Ref.]]="Dentro",IF(DATOS_[[Check Equiparado]:[Check Equiparado]]="Sí",IF(DATOS!AZ$5="Sí",(1/DATOS_[[% anualiz]:[% anualiz]]),1)*IF(DATOS!AZ$4="Sí",1/DATOS_[[% normaliz]:[% normaliz]],1)*(DATOS_[Conc.Sal.22])))))))),
0)</f>
        <v>0</v>
      </c>
      <c r="AF71" s="111">
        <f t="array" ref="AF71">IFERROR(
(MEDIAN((IF(DATOS_[[Sexo]:[Sexo]]=$B71,IF(DATOS_[[AGRUP. VALOR. PTO.]:[AGRUP. VALOR. PTO.]]=$B69,IF(DATOS_[[Check Periodo Ref.]:[Check Periodo Ref.]]="Dentro",IF(DATOS_[[Check Equiparado]:[Check Equiparado]]="Sí",IF(DATOS!BA$5="Sí",(1/DATOS_[[% anualiz]:[% anualiz]]),1)*IF(DATOS!BA$4="Sí",1/DATOS_[[% normaliz]:[% normaliz]],1)*(DATOS_[Conc.Sal.23])))))))),
0)</f>
        <v>0</v>
      </c>
      <c r="AG71" s="111">
        <f t="array" ref="AG71">IFERROR(
(MEDIAN((IF(DATOS_[[Sexo]:[Sexo]]=$B71,IF(DATOS_[[AGRUP. VALOR. PTO.]:[AGRUP. VALOR. PTO.]]=$B69,IF(DATOS_[[Check Periodo Ref.]:[Check Periodo Ref.]]="Dentro",IF(DATOS_[[Check Equiparado]:[Check Equiparado]]="Sí",IF(DATOS!BB$5="Sí",(1/DATOS_[[% anualiz]:[% anualiz]]),1)*IF(DATOS!BB$4="Sí",1/DATOS_[[% normaliz]:[% normaliz]],1)*(DATOS_[Conc.Sal.24])))))))),
0)</f>
        <v>0</v>
      </c>
      <c r="AH71" s="111">
        <f t="array" ref="AH71">IFERROR(
(MEDIAN((IF(DATOS_[[Sexo]:[Sexo]]=$B71,IF(DATOS_[[AGRUP. VALOR. PTO.]:[AGRUP. VALOR. PTO.]]=$B69,IF(DATOS_[[Check Periodo Ref.]:[Check Periodo Ref.]]="Dentro",IF(DATOS_[[Check Equiparado]:[Check Equiparado]]="Sí",IF(DATOS!BC$5="Sí",(1/DATOS_[[% anualiz]:[% anualiz]]),1)*IF(DATOS!BC$4="Sí",1/DATOS_[[% normaliz]:[% normaliz]],1)*(DATOS_[Conc.Sal.25])))))))),
0)</f>
        <v>0</v>
      </c>
      <c r="AI71" s="111">
        <f t="array" ref="AI71">IFERROR(
(MEDIAN((IF(DATOS_[[Sexo]:[Sexo]]=$B71,IF(DATOS_[[AGRUP. VALOR. PTO.]:[AGRUP. VALOR. PTO.]]=$B69,IF(DATOS_[[Check Periodo Ref.]:[Check Periodo Ref.]]="Dentro",IF(DATOS_[[Check Equiparado]:[Check Equiparado]]="Sí",IF(DATOS!BD$5="Sí",(1/DATOS_[[% anualiz]:[% anualiz]]),1)*IF(DATOS!BD$4="Sí",1/DATOS_[[% normaliz]:[% normaliz]],1)*(DATOS_[Conc.Sal.26])))))))),
0)</f>
        <v>0</v>
      </c>
      <c r="AJ71" s="111">
        <f t="array" ref="AJ71">IFERROR(
(MEDIAN((IF(DATOS_[[Sexo]:[Sexo]]=$B71,IF(DATOS_[[AGRUP. VALOR. PTO.]:[AGRUP. VALOR. PTO.]]=$B69,IF(DATOS_[[Check Periodo Ref.]:[Check Periodo Ref.]]="Dentro",IF(DATOS_[[Check Equiparado]:[Check Equiparado]]="Sí",IF(DATOS!BE$5="Sí",(1/DATOS_[[% anualiz]:[% anualiz]]),1)*IF(DATOS!BE$4="Sí",1/DATOS_[[% normaliz]:[% normaliz]],1)*(DATOS_[Conc.Sal.27])))))))),
0)</f>
        <v>0</v>
      </c>
      <c r="AK71" s="111">
        <f t="array" ref="AK71">IFERROR(
(MEDIAN((IF(DATOS_[[Sexo]:[Sexo]]=$B71,IF(DATOS_[[AGRUP. VALOR. PTO.]:[AGRUP. VALOR. PTO.]]=$B69,IF(DATOS_[[Check Periodo Ref.]:[Check Periodo Ref.]]="Dentro",IF(DATOS_[[Check Equiparado]:[Check Equiparado]]="Sí",IF(DATOS!BF$5="Sí",(1/DATOS_[[% anualiz]:[% anualiz]]),1)*IF(DATOS!BF$4="Sí",1/DATOS_[[% normaliz]:[% normaliz]],1)*(DATOS_[Conc.Sal.28])))))))),
0)</f>
        <v>0</v>
      </c>
      <c r="AL71" s="111">
        <f t="array" ref="AL71">IFERROR(
(MEDIAN((IF(DATOS_[[Sexo]:[Sexo]]=$B71,IF(DATOS_[[AGRUP. VALOR. PTO.]:[AGRUP. VALOR. PTO.]]=$B69,IF(DATOS_[[Check Periodo Ref.]:[Check Periodo Ref.]]="Dentro",IF(DATOS_[[Check Equiparado]:[Check Equiparado]]="Sí",IF(DATOS!BG$5="Sí",(1/DATOS_[[% anualiz]:[% anualiz]]),1)*IF(DATOS!BG$4="Sí",1/DATOS_[[% normaliz]:[% normaliz]],1)*(DATOS_[Conc.Sal.29])))))))),
0)</f>
        <v>0</v>
      </c>
      <c r="AM71" s="111">
        <f t="array" ref="AM71">IFERROR(
(MEDIAN((IF(DATOS_[[Sexo]:[Sexo]]=$B71,IF(DATOS_[[AGRUP. VALOR. PTO.]:[AGRUP. VALOR. PTO.]]=$B69,IF(DATOS_[[Check Periodo Ref.]:[Check Periodo Ref.]]="Dentro",IF(DATOS_[[Check Equiparado]:[Check Equiparado]]="Sí",IF(DATOS!BH$5="Sí",(1/DATOS_[[% anualiz]:[% anualiz]]),1)*IF(DATOS!BH$4="Sí",1/DATOS_[[% normaliz]:[% normaliz]],1)*(DATOS_[Conc.Sal.30])))))))),
0)</f>
        <v>0</v>
      </c>
      <c r="AN71" s="112">
        <f t="array" ref="AN71">IFERROR(
MEDIAN(IF(DATOS_[Sexo]=$B71,IF(DATOS_[[AGRUP. VALOR. PTO.]:[AGRUP. VALOR. PTO.]]=$B69,IF(DATOS_[Check Equiparado]="Sí",IF(DATOS_[Check Periodo Ref.]="Dentro",DATOS_[Tot COMPL.SAL Eq],FALSE))))),
0)</f>
        <v>0</v>
      </c>
      <c r="AO71" s="113">
        <f t="array" ref="AO71">IFERROR(
MEDIAN(IF(DATOS_[Sexo]=$B71,IF(DATOS_[[AGRUP. VALOR. PTO.]:[AGRUP. VALOR. PTO.]]=$B69,IF(DATOS_[Check Equiparado]="Sí",IF(DATOS_[Check Periodo Ref.]="Dentro",DATOS_[TOTAL SALARIO Eq],FALSE))))),
0)</f>
        <v>0</v>
      </c>
      <c r="AP71" s="114">
        <f t="array" ref="AP71">IFERROR(
(MEDIAN((IF(DATOS_[[Sexo]:[Sexo]]=$B71,IF(DATOS_[[AGRUP. VALOR. PTO.]:[AGRUP. VALOR. PTO.]]=$B70,IF(DATOS_[[Check Periodo Ref.]:[Check Periodo Ref.]]="Dentro",IF(DATOS_[[Check Equiparado]:[Check Equiparado]]="Sí",IF(DATOS!BI$5="Sí",(1/DATOS_[[% anualiz]:[% anualiz]]),1)*IF(DATOS!BI$4="Sí",1/DATOS_[[% normaliz]:[% normaliz]],1)*(DATOS_[C.Extra.01])))))))),
0)</f>
        <v>0</v>
      </c>
      <c r="AQ71" s="114">
        <f t="array" ref="AQ71">IFERROR(
(MEDIAN((IF(DATOS_[[Sexo]:[Sexo]]=$B71,IF(DATOS_[[AGRUP. VALOR. PTO.]:[AGRUP. VALOR. PTO.]]=$B70,IF(DATOS_[[Check Periodo Ref.]:[Check Periodo Ref.]]="Dentro",IF(DATOS_[[Check Equiparado]:[Check Equiparado]]="Sí",IF(DATOS!BJ$5="Sí",(1/DATOS_[[% anualiz]:[% anualiz]]),1)*IF(DATOS!BJ$4="Sí",1/DATOS_[[% normaliz]:[% normaliz]],1)*(DATOS_[C.Extra.02])))))))),
0)</f>
        <v>0</v>
      </c>
      <c r="AR71" s="114">
        <f t="array" ref="AR71">IFERROR(
(MEDIAN((IF(DATOS_[[Sexo]:[Sexo]]=$B71,IF(DATOS_[[AGRUP. VALOR. PTO.]:[AGRUP. VALOR. PTO.]]=$B70,IF(DATOS_[[Check Periodo Ref.]:[Check Periodo Ref.]]="Dentro",IF(DATOS_[[Check Equiparado]:[Check Equiparado]]="Sí",IF(DATOS!BK$5="Sí",(1/DATOS_[[% anualiz]:[% anualiz]]),1)*IF(DATOS!BK$4="Sí",1/DATOS_[[% normaliz]:[% normaliz]],1)*(DATOS_[C.Extra.03])))))))),
0)</f>
        <v>0</v>
      </c>
      <c r="AS71" s="114">
        <f t="array" ref="AS71">IFERROR(
(MEDIAN((IF(DATOS_[[Sexo]:[Sexo]]=$B71,IF(DATOS_[[AGRUP. VALOR. PTO.]:[AGRUP. VALOR. PTO.]]=$B70,IF(DATOS_[[Check Periodo Ref.]:[Check Periodo Ref.]]="Dentro",IF(DATOS_[[Check Equiparado]:[Check Equiparado]]="Sí",IF(DATOS!BL$5="Sí",(1/DATOS_[[% anualiz]:[% anualiz]]),1)*IF(DATOS!BL$4="Sí",1/DATOS_[[% normaliz]:[% normaliz]],1)*(DATOS_[C.Extra.04])))))))),
0)</f>
        <v>0</v>
      </c>
      <c r="AT71" s="114">
        <f t="array" ref="AT71">IFERROR(
(MEDIAN((IF(DATOS_[[Sexo]:[Sexo]]=$B71,IF(DATOS_[[AGRUP. VALOR. PTO.]:[AGRUP. VALOR. PTO.]]=$B70,IF(DATOS_[[Check Periodo Ref.]:[Check Periodo Ref.]]="Dentro",IF(DATOS_[[Check Equiparado]:[Check Equiparado]]="Sí",IF(DATOS!BM$5="Sí",(1/DATOS_[[% anualiz]:[% anualiz]]),1)*IF(DATOS!BM$4="Sí",1/DATOS_[[% normaliz]:[% normaliz]],1)*(DATOS_[C.Extra.05])))))))),
0)</f>
        <v>0</v>
      </c>
      <c r="AU71" s="115">
        <f t="array" ref="AU71">IFERROR(
MEDIAN(IF(DATOS_[Sexo]=$B71,IF(DATOS_[[AGRUP. VALOR. PTO.]:[AGRUP. VALOR. PTO.]]=$B69,IF(DATOS_[Check Equiparado]="Sí",IF(DATOS_[Check Periodo Ref.]="Dentro",DATOS_[Tot Extrasalarial Eq],FALSE))))),
0)</f>
        <v>0</v>
      </c>
      <c r="AV71" s="116">
        <f t="array" ref="AV71">IFERROR(
MEDIAN(IF(DATOS_[Sexo]=$B71,IF(DATOS_[[AGRUP. VALOR. PTO.]:[AGRUP. VALOR. PTO.]]=$B69,IF(DATOS_[Check Equiparado]="Sí",IF(DATOS_[Check Periodo Ref.]="Dentro",DATOS_[TOTAL Retrib Eq],FALSE))))),
0)</f>
        <v>0</v>
      </c>
    </row>
    <row r="72" spans="1:48" ht="17.25" thickBot="1" x14ac:dyDescent="0.35">
      <c r="A72" s="42" t="str">
        <f t="shared" ref="A72" si="79">+A73</f>
        <v>[ocultar]</v>
      </c>
      <c r="B72" s="90" t="s">
        <v>279</v>
      </c>
      <c r="C72" s="109"/>
      <c r="D72" s="41"/>
      <c r="E72" s="41"/>
      <c r="F72" s="41"/>
      <c r="G72" s="41"/>
      <c r="H72" s="41"/>
      <c r="I72" s="119" t="str">
        <f t="shared" ref="I72:AV72" si="80">IFERROR((I73-I74)/I73,"")</f>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3" t="str">
        <f t="shared" si="80"/>
        <v/>
      </c>
      <c r="W72" s="123" t="str">
        <f t="shared" si="80"/>
        <v/>
      </c>
      <c r="X72" s="123" t="str">
        <f t="shared" si="80"/>
        <v/>
      </c>
      <c r="Y72" s="123"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2" t="str">
        <f t="shared" si="80"/>
        <v/>
      </c>
      <c r="AK72" s="122" t="str">
        <f t="shared" si="80"/>
        <v/>
      </c>
      <c r="AL72" s="122" t="str">
        <f t="shared" si="80"/>
        <v/>
      </c>
      <c r="AM72" s="122" t="str">
        <f t="shared" si="80"/>
        <v/>
      </c>
      <c r="AN72" s="124" t="str">
        <f t="shared" si="80"/>
        <v/>
      </c>
      <c r="AO72" s="128" t="str">
        <f t="shared" si="80"/>
        <v/>
      </c>
      <c r="AP72" s="125" t="str">
        <f t="shared" si="80"/>
        <v/>
      </c>
      <c r="AQ72" s="125" t="str">
        <f t="shared" si="80"/>
        <v/>
      </c>
      <c r="AR72" s="125" t="str">
        <f t="shared" si="80"/>
        <v/>
      </c>
      <c r="AS72" s="125" t="str">
        <f t="shared" si="80"/>
        <v/>
      </c>
      <c r="AT72" s="125" t="str">
        <f t="shared" si="80"/>
        <v/>
      </c>
      <c r="AU72" s="126" t="str">
        <f t="shared" si="80"/>
        <v/>
      </c>
      <c r="AV72" s="127" t="str">
        <f t="shared" si="80"/>
        <v/>
      </c>
    </row>
    <row r="73" spans="1:48" x14ac:dyDescent="0.3">
      <c r="A73" s="42" t="str">
        <f t="shared" ref="A73" si="81">+IF(C73+C74=0,"[ocultar]","")</f>
        <v>[ocultar]</v>
      </c>
      <c r="B73" s="86" t="s">
        <v>162</v>
      </c>
      <c r="C73" s="33">
        <f t="array" ref="C73">SUM(IF($B73=DATOS_[Sexo],
IF($B72=DATOS_[AGRUP. VALOR. PTO.],
IF("Dentro"=DATOS_[Check Periodo Ref.],
1/(COUNTIFS(DATOS_[Sexo],$B73,DATOS_[AGRUP. VALOR. PTO.],$B72,DATOS_[Check Periodo Ref.],"Dentro",DATOS_[id],DATOS_[id]))))))</f>
        <v>0</v>
      </c>
      <c r="D73" s="35">
        <f>COUNTIFS(DATOS_[AGRUP. VALOR. PTO.],$B72,DATOS_[Sexo],$B73,DATOS_[Check Periodo Ref.],"Dentro")</f>
        <v>0</v>
      </c>
      <c r="E73" s="35">
        <f>COUNTIFS(DATOS_[AGRUP. VALOR. PTO.],$B72,DATOS_[Sexo],$B73,DATOS_[Check Periodo Ref.],"Dentro",DATOS_[Check Nº SC Norm],"Sí")</f>
        <v>0</v>
      </c>
      <c r="F73" s="35">
        <f>COUNTIFS(DATOS_[AGRUP. VALOR. PTO.],$B72,DATOS_[Sexo],$B73,DATOS_[Check Periodo Ref.],"Dentro",DATOS_[Check Nº SC Anualiz],"Sí")</f>
        <v>0</v>
      </c>
      <c r="G73" s="35">
        <f>COUNTIFS(DATOS_[AGRUP. VALOR. PTO.],$B72,DATOS_[Sexo],$B73,DATOS_[Check Periodo Ref.],"Dentro",DATOS_[Check Nº SC Norm y Anualiz],"Sí")</f>
        <v>0</v>
      </c>
      <c r="H73" s="35">
        <f>COUNTIFS(DATOS_[AGRUP. VALOR. PTO.],$B72,DATOS_[Sexo],$B73,DATOS_[Check Periodo Ref.],"Dentro",DATOS_[Check Equiparación],"Sí")</f>
        <v>0</v>
      </c>
      <c r="I73" s="110">
        <f t="array" ref="I73">IFERROR(
MEDIAN(IF(DATOS_[Sexo]=$B73,IF(DATOS_[[AGRUP. VALOR. PTO.]:[AGRUP. VALOR. PTO.]]=$B72,IF(DATOS_[Check Equiparado]="Sí",IF(DATOS_[Check Periodo Ref.]="Dentro",DATOS_[SALARIO BASE Eq],FALSE))))),
0)</f>
        <v>0</v>
      </c>
      <c r="J73" s="111">
        <f t="array" ref="J73">IFERROR(
(MEDIAN((IF(DATOS_[[Sexo]:[Sexo]]=$B73,IF(DATOS_[[AGRUP. VALOR. PTO.]:[AGRUP. VALOR. PTO.]]=$B72,IF(DATOS_[[Check Periodo Ref.]:[Check Periodo Ref.]]="Dentro",IF(DATOS_[[Check Equiparado]:[Check Equiparado]]="Sí",IF(DATOS!AE$5="Sí",(1/DATOS_[[% anualiz]:[% anualiz]]),1)*IF(DATOS!AE$4="Sí",1/DATOS_[[% normaliz]:[% normaliz]],1)*(DATOS_[Conc.Sal.01])))))))),
0)</f>
        <v>0</v>
      </c>
      <c r="K73" s="111">
        <f t="array" ref="K73">IFERROR(
(MEDIAN((IF(DATOS_[[Sexo]:[Sexo]]=$B73,IF(DATOS_[[AGRUP. VALOR. PTO.]:[AGRUP. VALOR. PTO.]]=$B72,IF(DATOS_[[Check Periodo Ref.]:[Check Periodo Ref.]]="Dentro",IF(DATOS_[[Check Equiparado]:[Check Equiparado]]="Sí",IF(DATOS!AF$5="Sí",(1/DATOS_[[% anualiz]:[% anualiz]]),1)*IF(DATOS!AF$4="Sí",1/DATOS_[[% normaliz]:[% normaliz]],1)*(DATOS_[Conc.Sal.02])))))))),
0)</f>
        <v>0</v>
      </c>
      <c r="L73" s="111">
        <f t="array" ref="L73">IFERROR(
(MEDIAN((IF(DATOS_[[Sexo]:[Sexo]]=$B73,IF(DATOS_[[AGRUP. VALOR. PTO.]:[AGRUP. VALOR. PTO.]]=$B72,IF(DATOS_[[Check Periodo Ref.]:[Check Periodo Ref.]]="Dentro",IF(DATOS_[[Check Equiparado]:[Check Equiparado]]="Sí",IF(DATOS!AG$5="Sí",(1/DATOS_[[% anualiz]:[% anualiz]]),1)*IF(DATOS!AG$4="Sí",1/DATOS_[[% normaliz]:[% normaliz]],1)*(DATOS_[Conc.Sal.03])))))))),
0)</f>
        <v>0</v>
      </c>
      <c r="M73" s="111">
        <f t="array" ref="M73">IFERROR(
(MEDIAN((IF(DATOS_[[Sexo]:[Sexo]]=$B73,IF(DATOS_[[AGRUP. VALOR. PTO.]:[AGRUP. VALOR. PTO.]]=$B72,IF(DATOS_[[Check Periodo Ref.]:[Check Periodo Ref.]]="Dentro",IF(DATOS_[[Check Equiparado]:[Check Equiparado]]="Sí",IF(DATOS!AH$5="Sí",(1/DATOS_[[% anualiz]:[% anualiz]]),1)*IF(DATOS!AH$4="Sí",1/DATOS_[[% normaliz]:[% normaliz]],1)*(DATOS_[Conc.Sal.04])))))))),
0)</f>
        <v>0</v>
      </c>
      <c r="N73" s="111">
        <f t="array" ref="N73">IFERROR(
(MEDIAN((IF(DATOS_[[Sexo]:[Sexo]]=$B73,IF(DATOS_[[AGRUP. VALOR. PTO.]:[AGRUP. VALOR. PTO.]]=$B72,IF(DATOS_[[Check Periodo Ref.]:[Check Periodo Ref.]]="Dentro",IF(DATOS_[[Check Equiparado]:[Check Equiparado]]="Sí",IF(DATOS!AI$5="Sí",(1/DATOS_[[% anualiz]:[% anualiz]]),1)*IF(DATOS!AI$4="Sí",1/DATOS_[[% normaliz]:[% normaliz]],1)*(DATOS_[Conc.Sal.05])))))))),
0)</f>
        <v>0</v>
      </c>
      <c r="O73" s="111">
        <f t="array" ref="O73">IFERROR(
(MEDIAN((IF(DATOS_[[Sexo]:[Sexo]]=$B73,IF(DATOS_[[AGRUP. VALOR. PTO.]:[AGRUP. VALOR. PTO.]]=$B72,IF(DATOS_[[Check Periodo Ref.]:[Check Periodo Ref.]]="Dentro",IF(DATOS_[[Check Equiparado]:[Check Equiparado]]="Sí",IF(DATOS!AJ$5="Sí",(1/DATOS_[[% anualiz]:[% anualiz]]),1)*IF(DATOS!AJ$4="Sí",1/DATOS_[[% normaliz]:[% normaliz]],1)*(DATOS_[Conc.Sal.06])))))))),
0)</f>
        <v>0</v>
      </c>
      <c r="P73" s="111">
        <f t="array" ref="P73">IFERROR(
(MEDIAN((IF(DATOS_[[Sexo]:[Sexo]]=$B73,IF(DATOS_[[AGRUP. VALOR. PTO.]:[AGRUP. VALOR. PTO.]]=$B72,IF(DATOS_[[Check Periodo Ref.]:[Check Periodo Ref.]]="Dentro",IF(DATOS_[[Check Equiparado]:[Check Equiparado]]="Sí",IF(DATOS!AK$5="Sí",(1/DATOS_[[% anualiz]:[% anualiz]]),1)*IF(DATOS!AK$4="Sí",1/DATOS_[[% normaliz]:[% normaliz]],1)*(DATOS_[Conc.Sal.07])))))))),
0)</f>
        <v>0</v>
      </c>
      <c r="Q73" s="111">
        <f t="array" ref="Q73">IFERROR(
(MEDIAN((IF(DATOS_[[Sexo]:[Sexo]]=$B73,IF(DATOS_[[AGRUP. VALOR. PTO.]:[AGRUP. VALOR. PTO.]]=$B72,IF(DATOS_[[Check Periodo Ref.]:[Check Periodo Ref.]]="Dentro",IF(DATOS_[[Check Equiparado]:[Check Equiparado]]="Sí",IF(DATOS!AL$5="Sí",(1/DATOS_[[% anualiz]:[% anualiz]]),1)*IF(DATOS!AL$4="Sí",1/DATOS_[[% normaliz]:[% normaliz]],1)*(DATOS_[Conc.Sal.08])))))))),
0)</f>
        <v>0</v>
      </c>
      <c r="R73" s="111">
        <f t="array" ref="R73">IFERROR(
(MEDIAN((IF(DATOS_[[Sexo]:[Sexo]]=$B73,IF(DATOS_[[AGRUP. VALOR. PTO.]:[AGRUP. VALOR. PTO.]]=$B72,IF(DATOS_[[Check Periodo Ref.]:[Check Periodo Ref.]]="Dentro",IF(DATOS_[[Check Equiparado]:[Check Equiparado]]="Sí",IF(DATOS!AM$5="Sí",(1/DATOS_[[% anualiz]:[% anualiz]]),1)*IF(DATOS!AM$4="Sí",1/DATOS_[[% normaliz]:[% normaliz]],1)*(DATOS_[Conc.Sal.09])))))))),
0)</f>
        <v>0</v>
      </c>
      <c r="S73" s="111">
        <f t="array" ref="S73">IFERROR(
(MEDIAN((IF(DATOS_[[Sexo]:[Sexo]]=$B73,IF(DATOS_[[AGRUP. VALOR. PTO.]:[AGRUP. VALOR. PTO.]]=$B72,IF(DATOS_[[Check Periodo Ref.]:[Check Periodo Ref.]]="Dentro",IF(DATOS_[[Check Equiparado]:[Check Equiparado]]="Sí",IF(DATOS!AN$5="Sí",(1/DATOS_[[% anualiz]:[% anualiz]]),1)*IF(DATOS!AN$4="Sí",1/DATOS_[[% normaliz]:[% normaliz]],1)*(DATOS_[Conc.Sal.10])))))))),
0)</f>
        <v>0</v>
      </c>
      <c r="T73" s="111">
        <f t="array" ref="T73">IFERROR(
(MEDIAN((IF(DATOS_[[Sexo]:[Sexo]]=$B73,IF(DATOS_[[AGRUP. VALOR. PTO.]:[AGRUP. VALOR. PTO.]]=$B72,IF(DATOS_[[Check Periodo Ref.]:[Check Periodo Ref.]]="Dentro",IF(DATOS_[[Check Equiparado]:[Check Equiparado]]="Sí",IF(DATOS!AO$5="Sí",(1/DATOS_[[% anualiz]:[% anualiz]]),1)*IF(DATOS!AO$4="Sí",1/DATOS_[[% normaliz]:[% normaliz]],1)*(DATOS_[Conc.Sal.11])))))))),
0)</f>
        <v>0</v>
      </c>
      <c r="U73" s="111">
        <f t="array" ref="U73">IFERROR(
(MEDIAN((IF(DATOS_[[Sexo]:[Sexo]]=$B73,IF(DATOS_[[AGRUP. VALOR. PTO.]:[AGRUP. VALOR. PTO.]]=$B72,IF(DATOS_[[Check Periodo Ref.]:[Check Periodo Ref.]]="Dentro",IF(DATOS_[[Check Equiparado]:[Check Equiparado]]="Sí",IF(DATOS!AP$5="Sí",(1/DATOS_[[% anualiz]:[% anualiz]]),1)*IF(DATOS!AP$4="Sí",1/DATOS_[[% normaliz]:[% normaliz]],1)*(DATOS_[Conc.Sal.12])))))))),
0)</f>
        <v>0</v>
      </c>
      <c r="V73" s="111">
        <f t="array" ref="V73">IFERROR(
(MEDIAN((IF(DATOS_[[Sexo]:[Sexo]]=$B73,IF(DATOS_[[AGRUP. VALOR. PTO.]:[AGRUP. VALOR. PTO.]]=$B72,IF(DATOS_[[Check Periodo Ref.]:[Check Periodo Ref.]]="Dentro",IF(DATOS_[[Check Equiparado]:[Check Equiparado]]="Sí",IF(DATOS!AQ$5="Sí",(1/DATOS_[[% anualiz]:[% anualiz]]),1)*IF(DATOS!AQ$4="Sí",1/DATOS_[[% normaliz]:[% normaliz]],1)*(DATOS_[Conc.Sal.13])))))))),
0)</f>
        <v>0</v>
      </c>
      <c r="W73" s="111">
        <f t="array" ref="W73">IFERROR(
(MEDIAN((IF(DATOS_[[Sexo]:[Sexo]]=$B73,IF(DATOS_[[AGRUP. VALOR. PTO.]:[AGRUP. VALOR. PTO.]]=$B72,IF(DATOS_[[Check Periodo Ref.]:[Check Periodo Ref.]]="Dentro",IF(DATOS_[[Check Equiparado]:[Check Equiparado]]="Sí",IF(DATOS!AR$5="Sí",(1/DATOS_[[% anualiz]:[% anualiz]]),1)*IF(DATOS!AR$4="Sí",1/DATOS_[[% normaliz]:[% normaliz]],1)*(DATOS_[Conc.Sal.14])))))))),
0)</f>
        <v>0</v>
      </c>
      <c r="X73" s="111">
        <f t="array" ref="X73">IFERROR(
(MEDIAN((IF(DATOS_[[Sexo]:[Sexo]]=$B73,IF(DATOS_[[AGRUP. VALOR. PTO.]:[AGRUP. VALOR. PTO.]]=$B72,IF(DATOS_[[Check Periodo Ref.]:[Check Periodo Ref.]]="Dentro",IF(DATOS_[[Check Equiparado]:[Check Equiparado]]="Sí",IF(DATOS!AS$5="Sí",(1/DATOS_[[% anualiz]:[% anualiz]]),1)*IF(DATOS!AS$4="Sí",1/DATOS_[[% normaliz]:[% normaliz]],1)*(DATOS_[Conc.Sal.15])))))))),
0)</f>
        <v>0</v>
      </c>
      <c r="Y73" s="111">
        <f t="array" ref="Y73">IFERROR(
(MEDIAN((IF(DATOS_[[Sexo]:[Sexo]]=$B73,IF(DATOS_[[AGRUP. VALOR. PTO.]:[AGRUP. VALOR. PTO.]]=$B72,IF(DATOS_[[Check Periodo Ref.]:[Check Periodo Ref.]]="Dentro",IF(DATOS_[[Check Equiparado]:[Check Equiparado]]="Sí",IF(DATOS!AT$5="Sí",(1/DATOS_[[% anualiz]:[% anualiz]]),1)*IF(DATOS!AT$4="Sí",1/DATOS_[[% normaliz]:[% normaliz]],1)*(DATOS_[Conc.Sal.16])))))))),
0)</f>
        <v>0</v>
      </c>
      <c r="Z73" s="111">
        <f t="array" ref="Z73">IFERROR(
(MEDIAN((IF(DATOS_[[Sexo]:[Sexo]]=$B73,IF(DATOS_[[AGRUP. VALOR. PTO.]:[AGRUP. VALOR. PTO.]]=$B72,IF(DATOS_[[Check Periodo Ref.]:[Check Periodo Ref.]]="Dentro",IF(DATOS_[[Check Equiparado]:[Check Equiparado]]="Sí",IF(DATOS!AU$5="Sí",(1/DATOS_[[% anualiz]:[% anualiz]]),1)*IF(DATOS!AU$4="Sí",1/DATOS_[[% normaliz]:[% normaliz]],1)*(DATOS_[Conc.Sal.17])))))))),
0)</f>
        <v>0</v>
      </c>
      <c r="AA73" s="111">
        <f t="array" ref="AA73">IFERROR(
(MEDIAN((IF(DATOS_[[Sexo]:[Sexo]]=$B73,IF(DATOS_[[AGRUP. VALOR. PTO.]:[AGRUP. VALOR. PTO.]]=$B72,IF(DATOS_[[Check Periodo Ref.]:[Check Periodo Ref.]]="Dentro",IF(DATOS_[[Check Equiparado]:[Check Equiparado]]="Sí",IF(DATOS!AV$5="Sí",(1/DATOS_[[% anualiz]:[% anualiz]]),1)*IF(DATOS!AV$4="Sí",1/DATOS_[[% normaliz]:[% normaliz]],1)*(DATOS_[Conc.Sal.18])))))))),
0)</f>
        <v>0</v>
      </c>
      <c r="AB73" s="111">
        <f t="array" ref="AB73">IFERROR(
(MEDIAN((IF(DATOS_[[Sexo]:[Sexo]]=$B73,IF(DATOS_[[AGRUP. VALOR. PTO.]:[AGRUP. VALOR. PTO.]]=$B72,IF(DATOS_[[Check Periodo Ref.]:[Check Periodo Ref.]]="Dentro",IF(DATOS_[[Check Equiparado]:[Check Equiparado]]="Sí",IF(DATOS!AW$5="Sí",(1/DATOS_[[% anualiz]:[% anualiz]]),1)*IF(DATOS!AW$4="Sí",1/DATOS_[[% normaliz]:[% normaliz]],1)*(DATOS_[Conc.Sal.19])))))))),
0)</f>
        <v>0</v>
      </c>
      <c r="AC73" s="111">
        <f t="array" ref="AC73">IFERROR(
(MEDIAN((IF(DATOS_[[Sexo]:[Sexo]]=$B73,IF(DATOS_[[AGRUP. VALOR. PTO.]:[AGRUP. VALOR. PTO.]]=$B72,IF(DATOS_[[Check Periodo Ref.]:[Check Periodo Ref.]]="Dentro",IF(DATOS_[[Check Equiparado]:[Check Equiparado]]="Sí",IF(DATOS!AX$5="Sí",(1/DATOS_[[% anualiz]:[% anualiz]]),1)*IF(DATOS!AX$4="Sí",1/DATOS_[[% normaliz]:[% normaliz]],1)*(DATOS_[Conc.Sal.20])))))))),
0)</f>
        <v>0</v>
      </c>
      <c r="AD73" s="111">
        <f t="array" ref="AD73">IFERROR(
(MEDIAN((IF(DATOS_[[Sexo]:[Sexo]]=$B73,IF(DATOS_[[AGRUP. VALOR. PTO.]:[AGRUP. VALOR. PTO.]]=$B72,IF(DATOS_[[Check Periodo Ref.]:[Check Periodo Ref.]]="Dentro",IF(DATOS_[[Check Equiparado]:[Check Equiparado]]="Sí",IF(DATOS!AY$5="Sí",(1/DATOS_[[% anualiz]:[% anualiz]]),1)*IF(DATOS!AY$4="Sí",1/DATOS_[[% normaliz]:[% normaliz]],1)*(DATOS_[Conc.Sal.21])))))))),
0)</f>
        <v>0</v>
      </c>
      <c r="AE73" s="111">
        <f t="array" ref="AE73">IFERROR(
(MEDIAN((IF(DATOS_[[Sexo]:[Sexo]]=$B73,IF(DATOS_[[AGRUP. VALOR. PTO.]:[AGRUP. VALOR. PTO.]]=$B72,IF(DATOS_[[Check Periodo Ref.]:[Check Periodo Ref.]]="Dentro",IF(DATOS_[[Check Equiparado]:[Check Equiparado]]="Sí",IF(DATOS!AZ$5="Sí",(1/DATOS_[[% anualiz]:[% anualiz]]),1)*IF(DATOS!AZ$4="Sí",1/DATOS_[[% normaliz]:[% normaliz]],1)*(DATOS_[Conc.Sal.22])))))))),
0)</f>
        <v>0</v>
      </c>
      <c r="AF73" s="111">
        <f t="array" ref="AF73">IFERROR(
(MEDIAN((IF(DATOS_[[Sexo]:[Sexo]]=$B73,IF(DATOS_[[AGRUP. VALOR. PTO.]:[AGRUP. VALOR. PTO.]]=$B72,IF(DATOS_[[Check Periodo Ref.]:[Check Periodo Ref.]]="Dentro",IF(DATOS_[[Check Equiparado]:[Check Equiparado]]="Sí",IF(DATOS!BA$5="Sí",(1/DATOS_[[% anualiz]:[% anualiz]]),1)*IF(DATOS!BA$4="Sí",1/DATOS_[[% normaliz]:[% normaliz]],1)*(DATOS_[Conc.Sal.23])))))))),
0)</f>
        <v>0</v>
      </c>
      <c r="AG73" s="111">
        <f t="array" ref="AG73">IFERROR(
(MEDIAN((IF(DATOS_[[Sexo]:[Sexo]]=$B73,IF(DATOS_[[AGRUP. VALOR. PTO.]:[AGRUP. VALOR. PTO.]]=$B72,IF(DATOS_[[Check Periodo Ref.]:[Check Periodo Ref.]]="Dentro",IF(DATOS_[[Check Equiparado]:[Check Equiparado]]="Sí",IF(DATOS!BB$5="Sí",(1/DATOS_[[% anualiz]:[% anualiz]]),1)*IF(DATOS!BB$4="Sí",1/DATOS_[[% normaliz]:[% normaliz]],1)*(DATOS_[Conc.Sal.24])))))))),
0)</f>
        <v>0</v>
      </c>
      <c r="AH73" s="111">
        <f t="array" ref="AH73">IFERROR(
(MEDIAN((IF(DATOS_[[Sexo]:[Sexo]]=$B73,IF(DATOS_[[AGRUP. VALOR. PTO.]:[AGRUP. VALOR. PTO.]]=$B72,IF(DATOS_[[Check Periodo Ref.]:[Check Periodo Ref.]]="Dentro",IF(DATOS_[[Check Equiparado]:[Check Equiparado]]="Sí",IF(DATOS!BC$5="Sí",(1/DATOS_[[% anualiz]:[% anualiz]]),1)*IF(DATOS!BC$4="Sí",1/DATOS_[[% normaliz]:[% normaliz]],1)*(DATOS_[Conc.Sal.25])))))))),
0)</f>
        <v>0</v>
      </c>
      <c r="AI73" s="111">
        <f t="array" ref="AI73">IFERROR(
(MEDIAN((IF(DATOS_[[Sexo]:[Sexo]]=$B73,IF(DATOS_[[AGRUP. VALOR. PTO.]:[AGRUP. VALOR. PTO.]]=$B72,IF(DATOS_[[Check Periodo Ref.]:[Check Periodo Ref.]]="Dentro",IF(DATOS_[[Check Equiparado]:[Check Equiparado]]="Sí",IF(DATOS!BD$5="Sí",(1/DATOS_[[% anualiz]:[% anualiz]]),1)*IF(DATOS!BD$4="Sí",1/DATOS_[[% normaliz]:[% normaliz]],1)*(DATOS_[Conc.Sal.26])))))))),
0)</f>
        <v>0</v>
      </c>
      <c r="AJ73" s="111">
        <f t="array" ref="AJ73">IFERROR(
(MEDIAN((IF(DATOS_[[Sexo]:[Sexo]]=$B73,IF(DATOS_[[AGRUP. VALOR. PTO.]:[AGRUP. VALOR. PTO.]]=$B72,IF(DATOS_[[Check Periodo Ref.]:[Check Periodo Ref.]]="Dentro",IF(DATOS_[[Check Equiparado]:[Check Equiparado]]="Sí",IF(DATOS!BE$5="Sí",(1/DATOS_[[% anualiz]:[% anualiz]]),1)*IF(DATOS!BE$4="Sí",1/DATOS_[[% normaliz]:[% normaliz]],1)*(DATOS_[Conc.Sal.27])))))))),
0)</f>
        <v>0</v>
      </c>
      <c r="AK73" s="111">
        <f t="array" ref="AK73">IFERROR(
(MEDIAN((IF(DATOS_[[Sexo]:[Sexo]]=$B73,IF(DATOS_[[AGRUP. VALOR. PTO.]:[AGRUP. VALOR. PTO.]]=$B72,IF(DATOS_[[Check Periodo Ref.]:[Check Periodo Ref.]]="Dentro",IF(DATOS_[[Check Equiparado]:[Check Equiparado]]="Sí",IF(DATOS!BF$5="Sí",(1/DATOS_[[% anualiz]:[% anualiz]]),1)*IF(DATOS!BF$4="Sí",1/DATOS_[[% normaliz]:[% normaliz]],1)*(DATOS_[Conc.Sal.28])))))))),
0)</f>
        <v>0</v>
      </c>
      <c r="AL73" s="111">
        <f t="array" ref="AL73">IFERROR(
(MEDIAN((IF(DATOS_[[Sexo]:[Sexo]]=$B73,IF(DATOS_[[AGRUP. VALOR. PTO.]:[AGRUP. VALOR. PTO.]]=$B72,IF(DATOS_[[Check Periodo Ref.]:[Check Periodo Ref.]]="Dentro",IF(DATOS_[[Check Equiparado]:[Check Equiparado]]="Sí",IF(DATOS!BG$5="Sí",(1/DATOS_[[% anualiz]:[% anualiz]]),1)*IF(DATOS!BG$4="Sí",1/DATOS_[[% normaliz]:[% normaliz]],1)*(DATOS_[Conc.Sal.29])))))))),
0)</f>
        <v>0</v>
      </c>
      <c r="AM73" s="111">
        <f t="array" ref="AM73">IFERROR(
(MEDIAN((IF(DATOS_[[Sexo]:[Sexo]]=$B73,IF(DATOS_[[AGRUP. VALOR. PTO.]:[AGRUP. VALOR. PTO.]]=$B72,IF(DATOS_[[Check Periodo Ref.]:[Check Periodo Ref.]]="Dentro",IF(DATOS_[[Check Equiparado]:[Check Equiparado]]="Sí",IF(DATOS!BH$5="Sí",(1/DATOS_[[% anualiz]:[% anualiz]]),1)*IF(DATOS!BH$4="Sí",1/DATOS_[[% normaliz]:[% normaliz]],1)*(DATOS_[Conc.Sal.30])))))))),
0)</f>
        <v>0</v>
      </c>
      <c r="AN73" s="112">
        <f t="array" ref="AN73">IFERROR(
MEDIAN(IF(DATOS_[Sexo]=$B73,IF(DATOS_[[AGRUP. VALOR. PTO.]:[AGRUP. VALOR. PTO.]]=$B72,IF(DATOS_[Check Equiparado]="Sí",IF(DATOS_[Check Periodo Ref.]="Dentro",DATOS_[Tot COMPL.SAL Eq],FALSE))))),
0)</f>
        <v>0</v>
      </c>
      <c r="AO73" s="113">
        <f t="array" ref="AO73">IFERROR(
MEDIAN(IF(DATOS_[Sexo]=$B73,IF(DATOS_[[AGRUP. VALOR. PTO.]:[AGRUP. VALOR. PTO.]]=$B72,IF(DATOS_[Check Equiparado]="Sí",IF(DATOS_[Check Periodo Ref.]="Dentro",DATOS_[TOTAL SALARIO Eq],FALSE))))),
0)</f>
        <v>0</v>
      </c>
      <c r="AP73" s="114">
        <f t="array" ref="AP73">IFERROR(
(MEDIAN((IF(DATOS_[[Sexo]:[Sexo]]=$B73,IF(DATOS_[[AGRUP. VALOR. PTO.]:[AGRUP. VALOR. PTO.]]=$B72,IF(DATOS_[[Check Periodo Ref.]:[Check Periodo Ref.]]="Dentro",IF(DATOS_[[Check Equiparado]:[Check Equiparado]]="Sí",IF(DATOS!BI$5="Sí",(1/DATOS_[[% anualiz]:[% anualiz]]),1)*IF(DATOS!BI$4="Sí",1/DATOS_[[% normaliz]:[% normaliz]],1)*(DATOS_[C.Extra.01])))))))),
0)</f>
        <v>0</v>
      </c>
      <c r="AQ73" s="114">
        <f t="array" ref="AQ73">IFERROR(
(MEDIAN((IF(DATOS_[[Sexo]:[Sexo]]=$B73,IF(DATOS_[[AGRUP. VALOR. PTO.]:[AGRUP. VALOR. PTO.]]=$B72,IF(DATOS_[[Check Periodo Ref.]:[Check Periodo Ref.]]="Dentro",IF(DATOS_[[Check Equiparado]:[Check Equiparado]]="Sí",IF(DATOS!BJ$5="Sí",(1/DATOS_[[% anualiz]:[% anualiz]]),1)*IF(DATOS!BJ$4="Sí",1/DATOS_[[% normaliz]:[% normaliz]],1)*(DATOS_[C.Extra.02])))))))),
0)</f>
        <v>0</v>
      </c>
      <c r="AR73" s="114">
        <f t="array" ref="AR73">IFERROR(
(MEDIAN((IF(DATOS_[[Sexo]:[Sexo]]=$B73,IF(DATOS_[[AGRUP. VALOR. PTO.]:[AGRUP. VALOR. PTO.]]=$B72,IF(DATOS_[[Check Periodo Ref.]:[Check Periodo Ref.]]="Dentro",IF(DATOS_[[Check Equiparado]:[Check Equiparado]]="Sí",IF(DATOS!BK$5="Sí",(1/DATOS_[[% anualiz]:[% anualiz]]),1)*IF(DATOS!BK$4="Sí",1/DATOS_[[% normaliz]:[% normaliz]],1)*(DATOS_[C.Extra.03])))))))),
0)</f>
        <v>0</v>
      </c>
      <c r="AS73" s="114">
        <f t="array" ref="AS73">IFERROR(
(MEDIAN((IF(DATOS_[[Sexo]:[Sexo]]=$B73,IF(DATOS_[[AGRUP. VALOR. PTO.]:[AGRUP. VALOR. PTO.]]=$B72,IF(DATOS_[[Check Periodo Ref.]:[Check Periodo Ref.]]="Dentro",IF(DATOS_[[Check Equiparado]:[Check Equiparado]]="Sí",IF(DATOS!BL$5="Sí",(1/DATOS_[[% anualiz]:[% anualiz]]),1)*IF(DATOS!BL$4="Sí",1/DATOS_[[% normaliz]:[% normaliz]],1)*(DATOS_[C.Extra.04])))))))),
0)</f>
        <v>0</v>
      </c>
      <c r="AT73" s="114">
        <f t="array" ref="AT73">IFERROR(
(MEDIAN((IF(DATOS_[[Sexo]:[Sexo]]=$B73,IF(DATOS_[[AGRUP. VALOR. PTO.]:[AGRUP. VALOR. PTO.]]=$B72,IF(DATOS_[[Check Periodo Ref.]:[Check Periodo Ref.]]="Dentro",IF(DATOS_[[Check Equiparado]:[Check Equiparado]]="Sí",IF(DATOS!BM$5="Sí",(1/DATOS_[[% anualiz]:[% anualiz]]),1)*IF(DATOS!BM$4="Sí",1/DATOS_[[% normaliz]:[% normaliz]],1)*(DATOS_[C.Extra.05])))))))),
0)</f>
        <v>0</v>
      </c>
      <c r="AU73" s="115">
        <f t="array" ref="AU73">IFERROR(
MEDIAN(IF(DATOS_[Sexo]=$B73,IF(DATOS_[[AGRUP. VALOR. PTO.]:[AGRUP. VALOR. PTO.]]=$B72,IF(DATOS_[Check Equiparado]="Sí",IF(DATOS_[Check Periodo Ref.]="Dentro",DATOS_[Tot Extrasalarial Eq],FALSE))))),
0)</f>
        <v>0</v>
      </c>
      <c r="AV73" s="116">
        <f t="array" ref="AV73">IFERROR(
MEDIAN(IF(DATOS_[Sexo]=$B73,IF(DATOS_[[AGRUP. VALOR. PTO.]:[AGRUP. VALOR. PTO.]]=$B72,IF(DATOS_[Check Equiparado]="Sí",IF(DATOS_[Check Periodo Ref.]="Dentro",DATOS_[TOTAL Retrib Eq],FALSE))))),
0)</f>
        <v>0</v>
      </c>
    </row>
    <row r="74" spans="1:48" x14ac:dyDescent="0.3">
      <c r="A74" s="42" t="str">
        <f t="shared" ref="A74" si="82">+A73</f>
        <v>[ocultar]</v>
      </c>
      <c r="B74" s="86" t="s">
        <v>163</v>
      </c>
      <c r="C74" s="33">
        <f t="array" ref="C74">SUM(IF($B74=DATOS_[Sexo],
IF($B72=DATOS_[AGRUP. VALOR. PTO.],
IF("Dentro"=DATOS_[Check Periodo Ref.],
1/(COUNTIFS(DATOS_[Sexo],$B74,DATOS_[AGRUP. VALOR. PTO.],$B72,DATOS_[Check Periodo Ref.],"Dentro",DATOS_[id],DATOS_[id]))))))</f>
        <v>0</v>
      </c>
      <c r="D74" s="35">
        <f>COUNTIFS(DATOS_[AGRUP. VALOR. PTO.],$B72,DATOS_[Sexo],$B74,DATOS_[Check Periodo Ref.],"Dentro")</f>
        <v>0</v>
      </c>
      <c r="E74" s="35">
        <f>COUNTIFS(DATOS_[AGRUP. VALOR. PTO.],$B72,DATOS_[Sexo],$B74,DATOS_[Check Periodo Ref.],"Dentro",DATOS_[Check Nº SC Norm],"Sí")</f>
        <v>0</v>
      </c>
      <c r="F74" s="35">
        <f>COUNTIFS(DATOS_[AGRUP. VALOR. PTO.],$B72,DATOS_[Sexo],$B74,DATOS_[Check Periodo Ref.],"Dentro",DATOS_[Check Nº SC Anualiz],"Sí")</f>
        <v>0</v>
      </c>
      <c r="G74" s="35">
        <f>COUNTIFS(DATOS_[AGRUP. VALOR. PTO.],$B72,DATOS_[Sexo],$B74,DATOS_[Check Periodo Ref.],"Dentro",DATOS_[Check Nº SC Norm y Anualiz],"Sí")</f>
        <v>0</v>
      </c>
      <c r="H74" s="35">
        <f>COUNTIFS(DATOS_[AGRUP. VALOR. PTO.],$B72,DATOS_[Sexo],$B74,DATOS_[Check Periodo Ref.],"Dentro",DATOS_[Check Equiparación],"Sí")</f>
        <v>0</v>
      </c>
      <c r="I74" s="110" cm="1">
        <f t="array" ref="I74">IFERROR(
MEDIAN(IF(DATOS_[Sexo]=$B74,IF(DATOS_[[AGRUP. VALOR. PTO.]:[AGRUP. VALOR. PTO.]]=$B72,IF(DATOS_[Check Equiparado]="Sí",IF(DATOS_[Check Periodo Ref.]="Dentro",DATOS_[SALARIO BASE Eq],FALSE))))),
0)</f>
        <v>0</v>
      </c>
      <c r="J74" s="111">
        <f t="array" ref="J74">IFERROR(
(MEDIAN((IF(DATOS_[[Sexo]:[Sexo]]=$B74,IF(DATOS_[[AGRUP. VALOR. PTO.]:[AGRUP. VALOR. PTO.]]=$B72,IF(DATOS_[[Check Periodo Ref.]:[Check Periodo Ref.]]="Dentro",IF(DATOS_[[Check Equiparado]:[Check Equiparado]]="Sí",IF(DATOS!AE$5="Sí",(1/DATOS_[[% anualiz]:[% anualiz]]),1)*IF(DATOS!AE$4="Sí",1/DATOS_[[% normaliz]:[% normaliz]],1)*(DATOS_[Conc.Sal.01])))))))),
0)</f>
        <v>0</v>
      </c>
      <c r="K74" s="111">
        <f t="array" ref="K74">IFERROR(
(MEDIAN((IF(DATOS_[[Sexo]:[Sexo]]=$B74,IF(DATOS_[[AGRUP. VALOR. PTO.]:[AGRUP. VALOR. PTO.]]=$B72,IF(DATOS_[[Check Periodo Ref.]:[Check Periodo Ref.]]="Dentro",IF(DATOS_[[Check Equiparado]:[Check Equiparado]]="Sí",IF(DATOS!AF$5="Sí",(1/DATOS_[[% anualiz]:[% anualiz]]),1)*IF(DATOS!AF$4="Sí",1/DATOS_[[% normaliz]:[% normaliz]],1)*(DATOS_[Conc.Sal.02])))))))),
0)</f>
        <v>0</v>
      </c>
      <c r="L74" s="111">
        <f t="array" ref="L74">IFERROR(
(MEDIAN((IF(DATOS_[[Sexo]:[Sexo]]=$B74,IF(DATOS_[[AGRUP. VALOR. PTO.]:[AGRUP. VALOR. PTO.]]=$B72,IF(DATOS_[[Check Periodo Ref.]:[Check Periodo Ref.]]="Dentro",IF(DATOS_[[Check Equiparado]:[Check Equiparado]]="Sí",IF(DATOS!AG$5="Sí",(1/DATOS_[[% anualiz]:[% anualiz]]),1)*IF(DATOS!AG$4="Sí",1/DATOS_[[% normaliz]:[% normaliz]],1)*(DATOS_[Conc.Sal.03])))))))),
0)</f>
        <v>0</v>
      </c>
      <c r="M74" s="111">
        <f t="array" ref="M74">IFERROR(
(MEDIAN((IF(DATOS_[[Sexo]:[Sexo]]=$B74,IF(DATOS_[[AGRUP. VALOR. PTO.]:[AGRUP. VALOR. PTO.]]=$B72,IF(DATOS_[[Check Periodo Ref.]:[Check Periodo Ref.]]="Dentro",IF(DATOS_[[Check Equiparado]:[Check Equiparado]]="Sí",IF(DATOS!AH$5="Sí",(1/DATOS_[[% anualiz]:[% anualiz]]),1)*IF(DATOS!AH$4="Sí",1/DATOS_[[% normaliz]:[% normaliz]],1)*(DATOS_[Conc.Sal.04])))))))),
0)</f>
        <v>0</v>
      </c>
      <c r="N74" s="111">
        <f t="array" ref="N74">IFERROR(
(MEDIAN((IF(DATOS_[[Sexo]:[Sexo]]=$B74,IF(DATOS_[[AGRUP. VALOR. PTO.]:[AGRUP. VALOR. PTO.]]=$B72,IF(DATOS_[[Check Periodo Ref.]:[Check Periodo Ref.]]="Dentro",IF(DATOS_[[Check Equiparado]:[Check Equiparado]]="Sí",IF(DATOS!AI$5="Sí",(1/DATOS_[[% anualiz]:[% anualiz]]),1)*IF(DATOS!AI$4="Sí",1/DATOS_[[% normaliz]:[% normaliz]],1)*(DATOS_[Conc.Sal.05])))))))),
0)</f>
        <v>0</v>
      </c>
      <c r="O74" s="111">
        <f t="array" ref="O74">IFERROR(
(MEDIAN((IF(DATOS_[[Sexo]:[Sexo]]=$B74,IF(DATOS_[[AGRUP. VALOR. PTO.]:[AGRUP. VALOR. PTO.]]=$B72,IF(DATOS_[[Check Periodo Ref.]:[Check Periodo Ref.]]="Dentro",IF(DATOS_[[Check Equiparado]:[Check Equiparado]]="Sí",IF(DATOS!AJ$5="Sí",(1/DATOS_[[% anualiz]:[% anualiz]]),1)*IF(DATOS!AJ$4="Sí",1/DATOS_[[% normaliz]:[% normaliz]],1)*(DATOS_[Conc.Sal.06])))))))),
0)</f>
        <v>0</v>
      </c>
      <c r="P74" s="111">
        <f t="array" ref="P74">IFERROR(
(MEDIAN((IF(DATOS_[[Sexo]:[Sexo]]=$B74,IF(DATOS_[[AGRUP. VALOR. PTO.]:[AGRUP. VALOR. PTO.]]=$B72,IF(DATOS_[[Check Periodo Ref.]:[Check Periodo Ref.]]="Dentro",IF(DATOS_[[Check Equiparado]:[Check Equiparado]]="Sí",IF(DATOS!AK$5="Sí",(1/DATOS_[[% anualiz]:[% anualiz]]),1)*IF(DATOS!AK$4="Sí",1/DATOS_[[% normaliz]:[% normaliz]],1)*(DATOS_[Conc.Sal.07])))))))),
0)</f>
        <v>0</v>
      </c>
      <c r="Q74" s="111">
        <f t="array" ref="Q74">IFERROR(
(MEDIAN((IF(DATOS_[[Sexo]:[Sexo]]=$B74,IF(DATOS_[[AGRUP. VALOR. PTO.]:[AGRUP. VALOR. PTO.]]=$B72,IF(DATOS_[[Check Periodo Ref.]:[Check Periodo Ref.]]="Dentro",IF(DATOS_[[Check Equiparado]:[Check Equiparado]]="Sí",IF(DATOS!AL$5="Sí",(1/DATOS_[[% anualiz]:[% anualiz]]),1)*IF(DATOS!AL$4="Sí",1/DATOS_[[% normaliz]:[% normaliz]],1)*(DATOS_[Conc.Sal.08])))))))),
0)</f>
        <v>0</v>
      </c>
      <c r="R74" s="111">
        <f t="array" ref="R74">IFERROR(
(MEDIAN((IF(DATOS_[[Sexo]:[Sexo]]=$B74,IF(DATOS_[[AGRUP. VALOR. PTO.]:[AGRUP. VALOR. PTO.]]=$B72,IF(DATOS_[[Check Periodo Ref.]:[Check Periodo Ref.]]="Dentro",IF(DATOS_[[Check Equiparado]:[Check Equiparado]]="Sí",IF(DATOS!AM$5="Sí",(1/DATOS_[[% anualiz]:[% anualiz]]),1)*IF(DATOS!AM$4="Sí",1/DATOS_[[% normaliz]:[% normaliz]],1)*(DATOS_[Conc.Sal.09])))))))),
0)</f>
        <v>0</v>
      </c>
      <c r="S74" s="111">
        <f t="array" ref="S74">IFERROR(
(MEDIAN((IF(DATOS_[[Sexo]:[Sexo]]=$B74,IF(DATOS_[[AGRUP. VALOR. PTO.]:[AGRUP. VALOR. PTO.]]=$B72,IF(DATOS_[[Check Periodo Ref.]:[Check Periodo Ref.]]="Dentro",IF(DATOS_[[Check Equiparado]:[Check Equiparado]]="Sí",IF(DATOS!AN$5="Sí",(1/DATOS_[[% anualiz]:[% anualiz]]),1)*IF(DATOS!AN$4="Sí",1/DATOS_[[% normaliz]:[% normaliz]],1)*(DATOS_[Conc.Sal.10])))))))),
0)</f>
        <v>0</v>
      </c>
      <c r="T74" s="111">
        <f t="array" ref="T74">IFERROR(
(MEDIAN((IF(DATOS_[[Sexo]:[Sexo]]=$B74,IF(DATOS_[[AGRUP. VALOR. PTO.]:[AGRUP. VALOR. PTO.]]=$B72,IF(DATOS_[[Check Periodo Ref.]:[Check Periodo Ref.]]="Dentro",IF(DATOS_[[Check Equiparado]:[Check Equiparado]]="Sí",IF(DATOS!AO$5="Sí",(1/DATOS_[[% anualiz]:[% anualiz]]),1)*IF(DATOS!AO$4="Sí",1/DATOS_[[% normaliz]:[% normaliz]],1)*(DATOS_[Conc.Sal.11])))))))),
0)</f>
        <v>0</v>
      </c>
      <c r="U74" s="111">
        <f t="array" ref="U74">IFERROR(
(MEDIAN((IF(DATOS_[[Sexo]:[Sexo]]=$B74,IF(DATOS_[[AGRUP. VALOR. PTO.]:[AGRUP. VALOR. PTO.]]=$B72,IF(DATOS_[[Check Periodo Ref.]:[Check Periodo Ref.]]="Dentro",IF(DATOS_[[Check Equiparado]:[Check Equiparado]]="Sí",IF(DATOS!AP$5="Sí",(1/DATOS_[[% anualiz]:[% anualiz]]),1)*IF(DATOS!AP$4="Sí",1/DATOS_[[% normaliz]:[% normaliz]],1)*(DATOS_[Conc.Sal.12])))))))),
0)</f>
        <v>0</v>
      </c>
      <c r="V74" s="111">
        <f t="array" ref="V74">IFERROR(
(MEDIAN((IF(DATOS_[[Sexo]:[Sexo]]=$B74,IF(DATOS_[[AGRUP. VALOR. PTO.]:[AGRUP. VALOR. PTO.]]=$B72,IF(DATOS_[[Check Periodo Ref.]:[Check Periodo Ref.]]="Dentro",IF(DATOS_[[Check Equiparado]:[Check Equiparado]]="Sí",IF(DATOS!AQ$5="Sí",(1/DATOS_[[% anualiz]:[% anualiz]]),1)*IF(DATOS!AQ$4="Sí",1/DATOS_[[% normaliz]:[% normaliz]],1)*(DATOS_[Conc.Sal.13])))))))),
0)</f>
        <v>0</v>
      </c>
      <c r="W74" s="111">
        <f t="array" ref="W74">IFERROR(
(MEDIAN((IF(DATOS_[[Sexo]:[Sexo]]=$B74,IF(DATOS_[[AGRUP. VALOR. PTO.]:[AGRUP. VALOR. PTO.]]=$B72,IF(DATOS_[[Check Periodo Ref.]:[Check Periodo Ref.]]="Dentro",IF(DATOS_[[Check Equiparado]:[Check Equiparado]]="Sí",IF(DATOS!AR$5="Sí",(1/DATOS_[[% anualiz]:[% anualiz]]),1)*IF(DATOS!AR$4="Sí",1/DATOS_[[% normaliz]:[% normaliz]],1)*(DATOS_[Conc.Sal.14])))))))),
0)</f>
        <v>0</v>
      </c>
      <c r="X74" s="111">
        <f t="array" ref="X74">IFERROR(
(MEDIAN((IF(DATOS_[[Sexo]:[Sexo]]=$B74,IF(DATOS_[[AGRUP. VALOR. PTO.]:[AGRUP. VALOR. PTO.]]=$B72,IF(DATOS_[[Check Periodo Ref.]:[Check Periodo Ref.]]="Dentro",IF(DATOS_[[Check Equiparado]:[Check Equiparado]]="Sí",IF(DATOS!AS$5="Sí",(1/DATOS_[[% anualiz]:[% anualiz]]),1)*IF(DATOS!AS$4="Sí",1/DATOS_[[% normaliz]:[% normaliz]],1)*(DATOS_[Conc.Sal.15])))))))),
0)</f>
        <v>0</v>
      </c>
      <c r="Y74" s="111">
        <f t="array" ref="Y74">IFERROR(
(MEDIAN((IF(DATOS_[[Sexo]:[Sexo]]=$B74,IF(DATOS_[[AGRUP. VALOR. PTO.]:[AGRUP. VALOR. PTO.]]=$B72,IF(DATOS_[[Check Periodo Ref.]:[Check Periodo Ref.]]="Dentro",IF(DATOS_[[Check Equiparado]:[Check Equiparado]]="Sí",IF(DATOS!AT$5="Sí",(1/DATOS_[[% anualiz]:[% anualiz]]),1)*IF(DATOS!AT$4="Sí",1/DATOS_[[% normaliz]:[% normaliz]],1)*(DATOS_[Conc.Sal.16])))))))),
0)</f>
        <v>0</v>
      </c>
      <c r="Z74" s="111">
        <f t="array" ref="Z74">IFERROR(
(MEDIAN((IF(DATOS_[[Sexo]:[Sexo]]=$B74,IF(DATOS_[[AGRUP. VALOR. PTO.]:[AGRUP. VALOR. PTO.]]=$B72,IF(DATOS_[[Check Periodo Ref.]:[Check Periodo Ref.]]="Dentro",IF(DATOS_[[Check Equiparado]:[Check Equiparado]]="Sí",IF(DATOS!AU$5="Sí",(1/DATOS_[[% anualiz]:[% anualiz]]),1)*IF(DATOS!AU$4="Sí",1/DATOS_[[% normaliz]:[% normaliz]],1)*(DATOS_[Conc.Sal.17])))))))),
0)</f>
        <v>0</v>
      </c>
      <c r="AA74" s="111">
        <f t="array" ref="AA74">IFERROR(
(MEDIAN((IF(DATOS_[[Sexo]:[Sexo]]=$B74,IF(DATOS_[[AGRUP. VALOR. PTO.]:[AGRUP. VALOR. PTO.]]=$B72,IF(DATOS_[[Check Periodo Ref.]:[Check Periodo Ref.]]="Dentro",IF(DATOS_[[Check Equiparado]:[Check Equiparado]]="Sí",IF(DATOS!AV$5="Sí",(1/DATOS_[[% anualiz]:[% anualiz]]),1)*IF(DATOS!AV$4="Sí",1/DATOS_[[% normaliz]:[% normaliz]],1)*(DATOS_[Conc.Sal.18])))))))),
0)</f>
        <v>0</v>
      </c>
      <c r="AB74" s="111">
        <f t="array" ref="AB74">IFERROR(
(MEDIAN((IF(DATOS_[[Sexo]:[Sexo]]=$B74,IF(DATOS_[[AGRUP. VALOR. PTO.]:[AGRUP. VALOR. PTO.]]=$B72,IF(DATOS_[[Check Periodo Ref.]:[Check Periodo Ref.]]="Dentro",IF(DATOS_[[Check Equiparado]:[Check Equiparado]]="Sí",IF(DATOS!AW$5="Sí",(1/DATOS_[[% anualiz]:[% anualiz]]),1)*IF(DATOS!AW$4="Sí",1/DATOS_[[% normaliz]:[% normaliz]],1)*(DATOS_[Conc.Sal.19])))))))),
0)</f>
        <v>0</v>
      </c>
      <c r="AC74" s="111">
        <f t="array" ref="AC74">IFERROR(
(MEDIAN((IF(DATOS_[[Sexo]:[Sexo]]=$B74,IF(DATOS_[[AGRUP. VALOR. PTO.]:[AGRUP. VALOR. PTO.]]=$B72,IF(DATOS_[[Check Periodo Ref.]:[Check Periodo Ref.]]="Dentro",IF(DATOS_[[Check Equiparado]:[Check Equiparado]]="Sí",IF(DATOS!AX$5="Sí",(1/DATOS_[[% anualiz]:[% anualiz]]),1)*IF(DATOS!AX$4="Sí",1/DATOS_[[% normaliz]:[% normaliz]],1)*(DATOS_[Conc.Sal.20])))))))),
0)</f>
        <v>0</v>
      </c>
      <c r="AD74" s="111">
        <f t="array" ref="AD74">IFERROR(
(MEDIAN((IF(DATOS_[[Sexo]:[Sexo]]=$B74,IF(DATOS_[[AGRUP. VALOR. PTO.]:[AGRUP. VALOR. PTO.]]=$B72,IF(DATOS_[[Check Periodo Ref.]:[Check Periodo Ref.]]="Dentro",IF(DATOS_[[Check Equiparado]:[Check Equiparado]]="Sí",IF(DATOS!AY$5="Sí",(1/DATOS_[[% anualiz]:[% anualiz]]),1)*IF(DATOS!AY$4="Sí",1/DATOS_[[% normaliz]:[% normaliz]],1)*(DATOS_[Conc.Sal.21])))))))),
0)</f>
        <v>0</v>
      </c>
      <c r="AE74" s="111">
        <f t="array" ref="AE74">IFERROR(
(MEDIAN((IF(DATOS_[[Sexo]:[Sexo]]=$B74,IF(DATOS_[[AGRUP. VALOR. PTO.]:[AGRUP. VALOR. PTO.]]=$B72,IF(DATOS_[[Check Periodo Ref.]:[Check Periodo Ref.]]="Dentro",IF(DATOS_[[Check Equiparado]:[Check Equiparado]]="Sí",IF(DATOS!AZ$5="Sí",(1/DATOS_[[% anualiz]:[% anualiz]]),1)*IF(DATOS!AZ$4="Sí",1/DATOS_[[% normaliz]:[% normaliz]],1)*(DATOS_[Conc.Sal.22])))))))),
0)</f>
        <v>0</v>
      </c>
      <c r="AF74" s="111">
        <f t="array" ref="AF74">IFERROR(
(MEDIAN((IF(DATOS_[[Sexo]:[Sexo]]=$B74,IF(DATOS_[[AGRUP. VALOR. PTO.]:[AGRUP. VALOR. PTO.]]=$B72,IF(DATOS_[[Check Periodo Ref.]:[Check Periodo Ref.]]="Dentro",IF(DATOS_[[Check Equiparado]:[Check Equiparado]]="Sí",IF(DATOS!BA$5="Sí",(1/DATOS_[[% anualiz]:[% anualiz]]),1)*IF(DATOS!BA$4="Sí",1/DATOS_[[% normaliz]:[% normaliz]],1)*(DATOS_[Conc.Sal.23])))))))),
0)</f>
        <v>0</v>
      </c>
      <c r="AG74" s="111">
        <f t="array" ref="AG74">IFERROR(
(MEDIAN((IF(DATOS_[[Sexo]:[Sexo]]=$B74,IF(DATOS_[[AGRUP. VALOR. PTO.]:[AGRUP. VALOR. PTO.]]=$B72,IF(DATOS_[[Check Periodo Ref.]:[Check Periodo Ref.]]="Dentro",IF(DATOS_[[Check Equiparado]:[Check Equiparado]]="Sí",IF(DATOS!BB$5="Sí",(1/DATOS_[[% anualiz]:[% anualiz]]),1)*IF(DATOS!BB$4="Sí",1/DATOS_[[% normaliz]:[% normaliz]],1)*(DATOS_[Conc.Sal.24])))))))),
0)</f>
        <v>0</v>
      </c>
      <c r="AH74" s="111">
        <f t="array" ref="AH74">IFERROR(
(MEDIAN((IF(DATOS_[[Sexo]:[Sexo]]=$B74,IF(DATOS_[[AGRUP. VALOR. PTO.]:[AGRUP. VALOR. PTO.]]=$B72,IF(DATOS_[[Check Periodo Ref.]:[Check Periodo Ref.]]="Dentro",IF(DATOS_[[Check Equiparado]:[Check Equiparado]]="Sí",IF(DATOS!BC$5="Sí",(1/DATOS_[[% anualiz]:[% anualiz]]),1)*IF(DATOS!BC$4="Sí",1/DATOS_[[% normaliz]:[% normaliz]],1)*(DATOS_[Conc.Sal.25])))))))),
0)</f>
        <v>0</v>
      </c>
      <c r="AI74" s="111">
        <f t="array" ref="AI74">IFERROR(
(MEDIAN((IF(DATOS_[[Sexo]:[Sexo]]=$B74,IF(DATOS_[[AGRUP. VALOR. PTO.]:[AGRUP. VALOR. PTO.]]=$B72,IF(DATOS_[[Check Periodo Ref.]:[Check Periodo Ref.]]="Dentro",IF(DATOS_[[Check Equiparado]:[Check Equiparado]]="Sí",IF(DATOS!BD$5="Sí",(1/DATOS_[[% anualiz]:[% anualiz]]),1)*IF(DATOS!BD$4="Sí",1/DATOS_[[% normaliz]:[% normaliz]],1)*(DATOS_[Conc.Sal.26])))))))),
0)</f>
        <v>0</v>
      </c>
      <c r="AJ74" s="111">
        <f t="array" ref="AJ74">IFERROR(
(MEDIAN((IF(DATOS_[[Sexo]:[Sexo]]=$B74,IF(DATOS_[[AGRUP. VALOR. PTO.]:[AGRUP. VALOR. PTO.]]=$B72,IF(DATOS_[[Check Periodo Ref.]:[Check Periodo Ref.]]="Dentro",IF(DATOS_[[Check Equiparado]:[Check Equiparado]]="Sí",IF(DATOS!BE$5="Sí",(1/DATOS_[[% anualiz]:[% anualiz]]),1)*IF(DATOS!BE$4="Sí",1/DATOS_[[% normaliz]:[% normaliz]],1)*(DATOS_[Conc.Sal.27])))))))),
0)</f>
        <v>0</v>
      </c>
      <c r="AK74" s="111">
        <f t="array" ref="AK74">IFERROR(
(MEDIAN((IF(DATOS_[[Sexo]:[Sexo]]=$B74,IF(DATOS_[[AGRUP. VALOR. PTO.]:[AGRUP. VALOR. PTO.]]=$B72,IF(DATOS_[[Check Periodo Ref.]:[Check Periodo Ref.]]="Dentro",IF(DATOS_[[Check Equiparado]:[Check Equiparado]]="Sí",IF(DATOS!BF$5="Sí",(1/DATOS_[[% anualiz]:[% anualiz]]),1)*IF(DATOS!BF$4="Sí",1/DATOS_[[% normaliz]:[% normaliz]],1)*(DATOS_[Conc.Sal.28])))))))),
0)</f>
        <v>0</v>
      </c>
      <c r="AL74" s="111">
        <f t="array" ref="AL74">IFERROR(
(MEDIAN((IF(DATOS_[[Sexo]:[Sexo]]=$B74,IF(DATOS_[[AGRUP. VALOR. PTO.]:[AGRUP. VALOR. PTO.]]=$B72,IF(DATOS_[[Check Periodo Ref.]:[Check Periodo Ref.]]="Dentro",IF(DATOS_[[Check Equiparado]:[Check Equiparado]]="Sí",IF(DATOS!BG$5="Sí",(1/DATOS_[[% anualiz]:[% anualiz]]),1)*IF(DATOS!BG$4="Sí",1/DATOS_[[% normaliz]:[% normaliz]],1)*(DATOS_[Conc.Sal.29])))))))),
0)</f>
        <v>0</v>
      </c>
      <c r="AM74" s="111">
        <f t="array" ref="AM74">IFERROR(
(MEDIAN((IF(DATOS_[[Sexo]:[Sexo]]=$B74,IF(DATOS_[[AGRUP. VALOR. PTO.]:[AGRUP. VALOR. PTO.]]=$B72,IF(DATOS_[[Check Periodo Ref.]:[Check Periodo Ref.]]="Dentro",IF(DATOS_[[Check Equiparado]:[Check Equiparado]]="Sí",IF(DATOS!BH$5="Sí",(1/DATOS_[[% anualiz]:[% anualiz]]),1)*IF(DATOS!BH$4="Sí",1/DATOS_[[% normaliz]:[% normaliz]],1)*(DATOS_[Conc.Sal.30])))))))),
0)</f>
        <v>0</v>
      </c>
      <c r="AN74" s="112">
        <f t="array" ref="AN74">IFERROR(
MEDIAN(IF(DATOS_[Sexo]=$B74,IF(DATOS_[[AGRUP. VALOR. PTO.]:[AGRUP. VALOR. PTO.]]=$B72,IF(DATOS_[Check Equiparado]="Sí",IF(DATOS_[Check Periodo Ref.]="Dentro",DATOS_[Tot COMPL.SAL Eq],FALSE))))),
0)</f>
        <v>0</v>
      </c>
      <c r="AO74" s="113">
        <f t="array" ref="AO74">IFERROR(
MEDIAN(IF(DATOS_[Sexo]=$B74,IF(DATOS_[[AGRUP. VALOR. PTO.]:[AGRUP. VALOR. PTO.]]=$B72,IF(DATOS_[Check Equiparado]="Sí",IF(DATOS_[Check Periodo Ref.]="Dentro",DATOS_[TOTAL SALARIO Eq],FALSE))))),
0)</f>
        <v>0</v>
      </c>
      <c r="AP74" s="114">
        <f t="array" ref="AP74">IFERROR(
(MEDIAN((IF(DATOS_[[Sexo]:[Sexo]]=$B74,IF(DATOS_[[AGRUP. VALOR. PTO.]:[AGRUP. VALOR. PTO.]]=$B73,IF(DATOS_[[Check Periodo Ref.]:[Check Periodo Ref.]]="Dentro",IF(DATOS_[[Check Equiparado]:[Check Equiparado]]="Sí",IF(DATOS!BI$5="Sí",(1/DATOS_[[% anualiz]:[% anualiz]]),1)*IF(DATOS!BI$4="Sí",1/DATOS_[[% normaliz]:[% normaliz]],1)*(DATOS_[C.Extra.01])))))))),
0)</f>
        <v>0</v>
      </c>
      <c r="AQ74" s="114">
        <f t="array" ref="AQ74">IFERROR(
(MEDIAN((IF(DATOS_[[Sexo]:[Sexo]]=$B74,IF(DATOS_[[AGRUP. VALOR. PTO.]:[AGRUP. VALOR. PTO.]]=$B73,IF(DATOS_[[Check Periodo Ref.]:[Check Periodo Ref.]]="Dentro",IF(DATOS_[[Check Equiparado]:[Check Equiparado]]="Sí",IF(DATOS!BJ$5="Sí",(1/DATOS_[[% anualiz]:[% anualiz]]),1)*IF(DATOS!BJ$4="Sí",1/DATOS_[[% normaliz]:[% normaliz]],1)*(DATOS_[C.Extra.02])))))))),
0)</f>
        <v>0</v>
      </c>
      <c r="AR74" s="114">
        <f t="array" ref="AR74">IFERROR(
(MEDIAN((IF(DATOS_[[Sexo]:[Sexo]]=$B74,IF(DATOS_[[AGRUP. VALOR. PTO.]:[AGRUP. VALOR. PTO.]]=$B73,IF(DATOS_[[Check Periodo Ref.]:[Check Periodo Ref.]]="Dentro",IF(DATOS_[[Check Equiparado]:[Check Equiparado]]="Sí",IF(DATOS!BK$5="Sí",(1/DATOS_[[% anualiz]:[% anualiz]]),1)*IF(DATOS!BK$4="Sí",1/DATOS_[[% normaliz]:[% normaliz]],1)*(DATOS_[C.Extra.03])))))))),
0)</f>
        <v>0</v>
      </c>
      <c r="AS74" s="114">
        <f t="array" ref="AS74">IFERROR(
(MEDIAN((IF(DATOS_[[Sexo]:[Sexo]]=$B74,IF(DATOS_[[AGRUP. VALOR. PTO.]:[AGRUP. VALOR. PTO.]]=$B73,IF(DATOS_[[Check Periodo Ref.]:[Check Periodo Ref.]]="Dentro",IF(DATOS_[[Check Equiparado]:[Check Equiparado]]="Sí",IF(DATOS!BL$5="Sí",(1/DATOS_[[% anualiz]:[% anualiz]]),1)*IF(DATOS!BL$4="Sí",1/DATOS_[[% normaliz]:[% normaliz]],1)*(DATOS_[C.Extra.04])))))))),
0)</f>
        <v>0</v>
      </c>
      <c r="AT74" s="114">
        <f t="array" ref="AT74">IFERROR(
(MEDIAN((IF(DATOS_[[Sexo]:[Sexo]]=$B74,IF(DATOS_[[AGRUP. VALOR. PTO.]:[AGRUP. VALOR. PTO.]]=$B73,IF(DATOS_[[Check Periodo Ref.]:[Check Periodo Ref.]]="Dentro",IF(DATOS_[[Check Equiparado]:[Check Equiparado]]="Sí",IF(DATOS!BM$5="Sí",(1/DATOS_[[% anualiz]:[% anualiz]]),1)*IF(DATOS!BM$4="Sí",1/DATOS_[[% normaliz]:[% normaliz]],1)*(DATOS_[C.Extra.05])))))))),
0)</f>
        <v>0</v>
      </c>
      <c r="AU74" s="115">
        <f t="array" ref="AU74">IFERROR(
MEDIAN(IF(DATOS_[Sexo]=$B74,IF(DATOS_[[AGRUP. VALOR. PTO.]:[AGRUP. VALOR. PTO.]]=$B72,IF(DATOS_[Check Equiparado]="Sí",IF(DATOS_[Check Periodo Ref.]="Dentro",DATOS_[Tot Extrasalarial Eq],FALSE))))),
0)</f>
        <v>0</v>
      </c>
      <c r="AV74" s="116">
        <f t="array" ref="AV74">IFERROR(
MEDIAN(IF(DATOS_[Sexo]=$B74,IF(DATOS_[[AGRUP. VALOR. PTO.]:[AGRUP. VALOR. PTO.]]=$B72,IF(DATOS_[Check Equiparado]="Sí",IF(DATOS_[Check Periodo Ref.]="Dentro",DATOS_[TOTAL Retrib Eq],FALSE))))),
0)</f>
        <v>0</v>
      </c>
    </row>
    <row r="75" spans="1:48" ht="17.25" thickBot="1" x14ac:dyDescent="0.35">
      <c r="A75" s="42" t="str">
        <f t="shared" ref="A75" si="83">+A76</f>
        <v>[ocultar]</v>
      </c>
      <c r="B75" s="90" t="s">
        <v>280</v>
      </c>
      <c r="C75" s="109"/>
      <c r="D75" s="41"/>
      <c r="E75" s="41"/>
      <c r="F75" s="41"/>
      <c r="G75" s="41"/>
      <c r="H75" s="41"/>
      <c r="I75" s="119" t="str">
        <f t="shared" ref="I75:AV75" si="84">IFERROR((I76-I77)/I76,"")</f>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3" t="str">
        <f t="shared" si="84"/>
        <v/>
      </c>
      <c r="W75" s="123" t="str">
        <f t="shared" si="84"/>
        <v/>
      </c>
      <c r="X75" s="123" t="str">
        <f t="shared" si="84"/>
        <v/>
      </c>
      <c r="Y75" s="123"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2" t="str">
        <f t="shared" si="84"/>
        <v/>
      </c>
      <c r="AK75" s="122" t="str">
        <f t="shared" si="84"/>
        <v/>
      </c>
      <c r="AL75" s="122" t="str">
        <f t="shared" si="84"/>
        <v/>
      </c>
      <c r="AM75" s="122" t="str">
        <f t="shared" si="84"/>
        <v/>
      </c>
      <c r="AN75" s="124" t="str">
        <f t="shared" si="84"/>
        <v/>
      </c>
      <c r="AO75" s="128" t="str">
        <f t="shared" si="84"/>
        <v/>
      </c>
      <c r="AP75" s="125" t="str">
        <f t="shared" si="84"/>
        <v/>
      </c>
      <c r="AQ75" s="125" t="str">
        <f t="shared" si="84"/>
        <v/>
      </c>
      <c r="AR75" s="125" t="str">
        <f t="shared" si="84"/>
        <v/>
      </c>
      <c r="AS75" s="125" t="str">
        <f t="shared" si="84"/>
        <v/>
      </c>
      <c r="AT75" s="125" t="str">
        <f t="shared" si="84"/>
        <v/>
      </c>
      <c r="AU75" s="126" t="str">
        <f t="shared" si="84"/>
        <v/>
      </c>
      <c r="AV75" s="127" t="str">
        <f t="shared" si="84"/>
        <v/>
      </c>
    </row>
    <row r="76" spans="1:48" x14ac:dyDescent="0.3">
      <c r="A76" s="42" t="str">
        <f t="shared" ref="A76" si="85">+IF(C76+C77=0,"[ocultar]","")</f>
        <v>[ocultar]</v>
      </c>
      <c r="B76" s="86" t="s">
        <v>162</v>
      </c>
      <c r="C76" s="33">
        <f t="array" ref="C76">SUM(IF($B76=DATOS_[Sexo],
IF($B75=DATOS_[AGRUP. VALOR. PTO.],
IF("Dentro"=DATOS_[Check Periodo Ref.],
1/(COUNTIFS(DATOS_[Sexo],$B76,DATOS_[AGRUP. VALOR. PTO.],$B75,DATOS_[Check Periodo Ref.],"Dentro",DATOS_[id],DATOS_[id]))))))</f>
        <v>0</v>
      </c>
      <c r="D76" s="35">
        <f>COUNTIFS(DATOS_[AGRUP. VALOR. PTO.],$B75,DATOS_[Sexo],$B76,DATOS_[Check Periodo Ref.],"Dentro")</f>
        <v>0</v>
      </c>
      <c r="E76" s="35">
        <f>COUNTIFS(DATOS_[AGRUP. VALOR. PTO.],$B75,DATOS_[Sexo],$B76,DATOS_[Check Periodo Ref.],"Dentro",DATOS_[Check Nº SC Norm],"Sí")</f>
        <v>0</v>
      </c>
      <c r="F76" s="35">
        <f>COUNTIFS(DATOS_[AGRUP. VALOR. PTO.],$B75,DATOS_[Sexo],$B76,DATOS_[Check Periodo Ref.],"Dentro",DATOS_[Check Nº SC Anualiz],"Sí")</f>
        <v>0</v>
      </c>
      <c r="G76" s="35">
        <f>COUNTIFS(DATOS_[AGRUP. VALOR. PTO.],$B75,DATOS_[Sexo],$B76,DATOS_[Check Periodo Ref.],"Dentro",DATOS_[Check Nº SC Norm y Anualiz],"Sí")</f>
        <v>0</v>
      </c>
      <c r="H76" s="35">
        <f>COUNTIFS(DATOS_[AGRUP. VALOR. PTO.],$B75,DATOS_[Sexo],$B76,DATOS_[Check Periodo Ref.],"Dentro",DATOS_[Check Equiparación],"Sí")</f>
        <v>0</v>
      </c>
      <c r="I76" s="110">
        <f t="array" ref="I76">IFERROR(
MEDIAN(IF(DATOS_[Sexo]=$B76,IF(DATOS_[[AGRUP. VALOR. PTO.]:[AGRUP. VALOR. PTO.]]=$B75,IF(DATOS_[Check Equiparado]="Sí",IF(DATOS_[Check Periodo Ref.]="Dentro",DATOS_[SALARIO BASE Eq],FALSE))))),
0)</f>
        <v>0</v>
      </c>
      <c r="J76" s="111">
        <f t="array" ref="J76">IFERROR(
(MEDIAN((IF(DATOS_[[Sexo]:[Sexo]]=$B76,IF(DATOS_[[AGRUP. VALOR. PTO.]:[AGRUP. VALOR. PTO.]]=$B75,IF(DATOS_[[Check Periodo Ref.]:[Check Periodo Ref.]]="Dentro",IF(DATOS_[[Check Equiparado]:[Check Equiparado]]="Sí",IF(DATOS!AE$5="Sí",(1/DATOS_[[% anualiz]:[% anualiz]]),1)*IF(DATOS!AE$4="Sí",1/DATOS_[[% normaliz]:[% normaliz]],1)*(DATOS_[Conc.Sal.01])))))))),
0)</f>
        <v>0</v>
      </c>
      <c r="K76" s="111">
        <f t="array" ref="K76">IFERROR(
(MEDIAN((IF(DATOS_[[Sexo]:[Sexo]]=$B76,IF(DATOS_[[AGRUP. VALOR. PTO.]:[AGRUP. VALOR. PTO.]]=$B75,IF(DATOS_[[Check Periodo Ref.]:[Check Periodo Ref.]]="Dentro",IF(DATOS_[[Check Equiparado]:[Check Equiparado]]="Sí",IF(DATOS!AF$5="Sí",(1/DATOS_[[% anualiz]:[% anualiz]]),1)*IF(DATOS!AF$4="Sí",1/DATOS_[[% normaliz]:[% normaliz]],1)*(DATOS_[Conc.Sal.02])))))))),
0)</f>
        <v>0</v>
      </c>
      <c r="L76" s="111">
        <f t="array" ref="L76">IFERROR(
(MEDIAN((IF(DATOS_[[Sexo]:[Sexo]]=$B76,IF(DATOS_[[AGRUP. VALOR. PTO.]:[AGRUP. VALOR. PTO.]]=$B75,IF(DATOS_[[Check Periodo Ref.]:[Check Periodo Ref.]]="Dentro",IF(DATOS_[[Check Equiparado]:[Check Equiparado]]="Sí",IF(DATOS!AG$5="Sí",(1/DATOS_[[% anualiz]:[% anualiz]]),1)*IF(DATOS!AG$4="Sí",1/DATOS_[[% normaliz]:[% normaliz]],1)*(DATOS_[Conc.Sal.03])))))))),
0)</f>
        <v>0</v>
      </c>
      <c r="M76" s="111">
        <f t="array" ref="M76">IFERROR(
(MEDIAN((IF(DATOS_[[Sexo]:[Sexo]]=$B76,IF(DATOS_[[AGRUP. VALOR. PTO.]:[AGRUP. VALOR. PTO.]]=$B75,IF(DATOS_[[Check Periodo Ref.]:[Check Periodo Ref.]]="Dentro",IF(DATOS_[[Check Equiparado]:[Check Equiparado]]="Sí",IF(DATOS!AH$5="Sí",(1/DATOS_[[% anualiz]:[% anualiz]]),1)*IF(DATOS!AH$4="Sí",1/DATOS_[[% normaliz]:[% normaliz]],1)*(DATOS_[Conc.Sal.04])))))))),
0)</f>
        <v>0</v>
      </c>
      <c r="N76" s="111">
        <f t="array" ref="N76">IFERROR(
(MEDIAN((IF(DATOS_[[Sexo]:[Sexo]]=$B76,IF(DATOS_[[AGRUP. VALOR. PTO.]:[AGRUP. VALOR. PTO.]]=$B75,IF(DATOS_[[Check Periodo Ref.]:[Check Periodo Ref.]]="Dentro",IF(DATOS_[[Check Equiparado]:[Check Equiparado]]="Sí",IF(DATOS!AI$5="Sí",(1/DATOS_[[% anualiz]:[% anualiz]]),1)*IF(DATOS!AI$4="Sí",1/DATOS_[[% normaliz]:[% normaliz]],1)*(DATOS_[Conc.Sal.05])))))))),
0)</f>
        <v>0</v>
      </c>
      <c r="O76" s="111">
        <f t="array" ref="O76">IFERROR(
(MEDIAN((IF(DATOS_[[Sexo]:[Sexo]]=$B76,IF(DATOS_[[AGRUP. VALOR. PTO.]:[AGRUP. VALOR. PTO.]]=$B75,IF(DATOS_[[Check Periodo Ref.]:[Check Periodo Ref.]]="Dentro",IF(DATOS_[[Check Equiparado]:[Check Equiparado]]="Sí",IF(DATOS!AJ$5="Sí",(1/DATOS_[[% anualiz]:[% anualiz]]),1)*IF(DATOS!AJ$4="Sí",1/DATOS_[[% normaliz]:[% normaliz]],1)*(DATOS_[Conc.Sal.06])))))))),
0)</f>
        <v>0</v>
      </c>
      <c r="P76" s="111">
        <f t="array" ref="P76">IFERROR(
(MEDIAN((IF(DATOS_[[Sexo]:[Sexo]]=$B76,IF(DATOS_[[AGRUP. VALOR. PTO.]:[AGRUP. VALOR. PTO.]]=$B75,IF(DATOS_[[Check Periodo Ref.]:[Check Periodo Ref.]]="Dentro",IF(DATOS_[[Check Equiparado]:[Check Equiparado]]="Sí",IF(DATOS!AK$5="Sí",(1/DATOS_[[% anualiz]:[% anualiz]]),1)*IF(DATOS!AK$4="Sí",1/DATOS_[[% normaliz]:[% normaliz]],1)*(DATOS_[Conc.Sal.07])))))))),
0)</f>
        <v>0</v>
      </c>
      <c r="Q76" s="111">
        <f t="array" ref="Q76">IFERROR(
(MEDIAN((IF(DATOS_[[Sexo]:[Sexo]]=$B76,IF(DATOS_[[AGRUP. VALOR. PTO.]:[AGRUP. VALOR. PTO.]]=$B75,IF(DATOS_[[Check Periodo Ref.]:[Check Periodo Ref.]]="Dentro",IF(DATOS_[[Check Equiparado]:[Check Equiparado]]="Sí",IF(DATOS!AL$5="Sí",(1/DATOS_[[% anualiz]:[% anualiz]]),1)*IF(DATOS!AL$4="Sí",1/DATOS_[[% normaliz]:[% normaliz]],1)*(DATOS_[Conc.Sal.08])))))))),
0)</f>
        <v>0</v>
      </c>
      <c r="R76" s="111">
        <f t="array" ref="R76">IFERROR(
(MEDIAN((IF(DATOS_[[Sexo]:[Sexo]]=$B76,IF(DATOS_[[AGRUP. VALOR. PTO.]:[AGRUP. VALOR. PTO.]]=$B75,IF(DATOS_[[Check Periodo Ref.]:[Check Periodo Ref.]]="Dentro",IF(DATOS_[[Check Equiparado]:[Check Equiparado]]="Sí",IF(DATOS!AM$5="Sí",(1/DATOS_[[% anualiz]:[% anualiz]]),1)*IF(DATOS!AM$4="Sí",1/DATOS_[[% normaliz]:[% normaliz]],1)*(DATOS_[Conc.Sal.09])))))))),
0)</f>
        <v>0</v>
      </c>
      <c r="S76" s="111">
        <f t="array" ref="S76">IFERROR(
(MEDIAN((IF(DATOS_[[Sexo]:[Sexo]]=$B76,IF(DATOS_[[AGRUP. VALOR. PTO.]:[AGRUP. VALOR. PTO.]]=$B75,IF(DATOS_[[Check Periodo Ref.]:[Check Periodo Ref.]]="Dentro",IF(DATOS_[[Check Equiparado]:[Check Equiparado]]="Sí",IF(DATOS!AN$5="Sí",(1/DATOS_[[% anualiz]:[% anualiz]]),1)*IF(DATOS!AN$4="Sí",1/DATOS_[[% normaliz]:[% normaliz]],1)*(DATOS_[Conc.Sal.10])))))))),
0)</f>
        <v>0</v>
      </c>
      <c r="T76" s="111">
        <f t="array" ref="T76">IFERROR(
(MEDIAN((IF(DATOS_[[Sexo]:[Sexo]]=$B76,IF(DATOS_[[AGRUP. VALOR. PTO.]:[AGRUP. VALOR. PTO.]]=$B75,IF(DATOS_[[Check Periodo Ref.]:[Check Periodo Ref.]]="Dentro",IF(DATOS_[[Check Equiparado]:[Check Equiparado]]="Sí",IF(DATOS!AO$5="Sí",(1/DATOS_[[% anualiz]:[% anualiz]]),1)*IF(DATOS!AO$4="Sí",1/DATOS_[[% normaliz]:[% normaliz]],1)*(DATOS_[Conc.Sal.11])))))))),
0)</f>
        <v>0</v>
      </c>
      <c r="U76" s="111">
        <f t="array" ref="U76">IFERROR(
(MEDIAN((IF(DATOS_[[Sexo]:[Sexo]]=$B76,IF(DATOS_[[AGRUP. VALOR. PTO.]:[AGRUP. VALOR. PTO.]]=$B75,IF(DATOS_[[Check Periodo Ref.]:[Check Periodo Ref.]]="Dentro",IF(DATOS_[[Check Equiparado]:[Check Equiparado]]="Sí",IF(DATOS!AP$5="Sí",(1/DATOS_[[% anualiz]:[% anualiz]]),1)*IF(DATOS!AP$4="Sí",1/DATOS_[[% normaliz]:[% normaliz]],1)*(DATOS_[Conc.Sal.12])))))))),
0)</f>
        <v>0</v>
      </c>
      <c r="V76" s="111">
        <f t="array" ref="V76">IFERROR(
(MEDIAN((IF(DATOS_[[Sexo]:[Sexo]]=$B76,IF(DATOS_[[AGRUP. VALOR. PTO.]:[AGRUP. VALOR. PTO.]]=$B75,IF(DATOS_[[Check Periodo Ref.]:[Check Periodo Ref.]]="Dentro",IF(DATOS_[[Check Equiparado]:[Check Equiparado]]="Sí",IF(DATOS!AQ$5="Sí",(1/DATOS_[[% anualiz]:[% anualiz]]),1)*IF(DATOS!AQ$4="Sí",1/DATOS_[[% normaliz]:[% normaliz]],1)*(DATOS_[Conc.Sal.13])))))))),
0)</f>
        <v>0</v>
      </c>
      <c r="W76" s="111">
        <f t="array" ref="W76">IFERROR(
(MEDIAN((IF(DATOS_[[Sexo]:[Sexo]]=$B76,IF(DATOS_[[AGRUP. VALOR. PTO.]:[AGRUP. VALOR. PTO.]]=$B75,IF(DATOS_[[Check Periodo Ref.]:[Check Periodo Ref.]]="Dentro",IF(DATOS_[[Check Equiparado]:[Check Equiparado]]="Sí",IF(DATOS!AR$5="Sí",(1/DATOS_[[% anualiz]:[% anualiz]]),1)*IF(DATOS!AR$4="Sí",1/DATOS_[[% normaliz]:[% normaliz]],1)*(DATOS_[Conc.Sal.14])))))))),
0)</f>
        <v>0</v>
      </c>
      <c r="X76" s="111">
        <f t="array" ref="X76">IFERROR(
(MEDIAN((IF(DATOS_[[Sexo]:[Sexo]]=$B76,IF(DATOS_[[AGRUP. VALOR. PTO.]:[AGRUP. VALOR. PTO.]]=$B75,IF(DATOS_[[Check Periodo Ref.]:[Check Periodo Ref.]]="Dentro",IF(DATOS_[[Check Equiparado]:[Check Equiparado]]="Sí",IF(DATOS!AS$5="Sí",(1/DATOS_[[% anualiz]:[% anualiz]]),1)*IF(DATOS!AS$4="Sí",1/DATOS_[[% normaliz]:[% normaliz]],1)*(DATOS_[Conc.Sal.15])))))))),
0)</f>
        <v>0</v>
      </c>
      <c r="Y76" s="111">
        <f t="array" ref="Y76">IFERROR(
(MEDIAN((IF(DATOS_[[Sexo]:[Sexo]]=$B76,IF(DATOS_[[AGRUP. VALOR. PTO.]:[AGRUP. VALOR. PTO.]]=$B75,IF(DATOS_[[Check Periodo Ref.]:[Check Periodo Ref.]]="Dentro",IF(DATOS_[[Check Equiparado]:[Check Equiparado]]="Sí",IF(DATOS!AT$5="Sí",(1/DATOS_[[% anualiz]:[% anualiz]]),1)*IF(DATOS!AT$4="Sí",1/DATOS_[[% normaliz]:[% normaliz]],1)*(DATOS_[Conc.Sal.16])))))))),
0)</f>
        <v>0</v>
      </c>
      <c r="Z76" s="111">
        <f t="array" ref="Z76">IFERROR(
(MEDIAN((IF(DATOS_[[Sexo]:[Sexo]]=$B76,IF(DATOS_[[AGRUP. VALOR. PTO.]:[AGRUP. VALOR. PTO.]]=$B75,IF(DATOS_[[Check Periodo Ref.]:[Check Periodo Ref.]]="Dentro",IF(DATOS_[[Check Equiparado]:[Check Equiparado]]="Sí",IF(DATOS!AU$5="Sí",(1/DATOS_[[% anualiz]:[% anualiz]]),1)*IF(DATOS!AU$4="Sí",1/DATOS_[[% normaliz]:[% normaliz]],1)*(DATOS_[Conc.Sal.17])))))))),
0)</f>
        <v>0</v>
      </c>
      <c r="AA76" s="111">
        <f t="array" ref="AA76">IFERROR(
(MEDIAN((IF(DATOS_[[Sexo]:[Sexo]]=$B76,IF(DATOS_[[AGRUP. VALOR. PTO.]:[AGRUP. VALOR. PTO.]]=$B75,IF(DATOS_[[Check Periodo Ref.]:[Check Periodo Ref.]]="Dentro",IF(DATOS_[[Check Equiparado]:[Check Equiparado]]="Sí",IF(DATOS!AV$5="Sí",(1/DATOS_[[% anualiz]:[% anualiz]]),1)*IF(DATOS!AV$4="Sí",1/DATOS_[[% normaliz]:[% normaliz]],1)*(DATOS_[Conc.Sal.18])))))))),
0)</f>
        <v>0</v>
      </c>
      <c r="AB76" s="111">
        <f t="array" ref="AB76">IFERROR(
(MEDIAN((IF(DATOS_[[Sexo]:[Sexo]]=$B76,IF(DATOS_[[AGRUP. VALOR. PTO.]:[AGRUP. VALOR. PTO.]]=$B75,IF(DATOS_[[Check Periodo Ref.]:[Check Periodo Ref.]]="Dentro",IF(DATOS_[[Check Equiparado]:[Check Equiparado]]="Sí",IF(DATOS!AW$5="Sí",(1/DATOS_[[% anualiz]:[% anualiz]]),1)*IF(DATOS!AW$4="Sí",1/DATOS_[[% normaliz]:[% normaliz]],1)*(DATOS_[Conc.Sal.19])))))))),
0)</f>
        <v>0</v>
      </c>
      <c r="AC76" s="111">
        <f t="array" ref="AC76">IFERROR(
(MEDIAN((IF(DATOS_[[Sexo]:[Sexo]]=$B76,IF(DATOS_[[AGRUP. VALOR. PTO.]:[AGRUP. VALOR. PTO.]]=$B75,IF(DATOS_[[Check Periodo Ref.]:[Check Periodo Ref.]]="Dentro",IF(DATOS_[[Check Equiparado]:[Check Equiparado]]="Sí",IF(DATOS!AX$5="Sí",(1/DATOS_[[% anualiz]:[% anualiz]]),1)*IF(DATOS!AX$4="Sí",1/DATOS_[[% normaliz]:[% normaliz]],1)*(DATOS_[Conc.Sal.20])))))))),
0)</f>
        <v>0</v>
      </c>
      <c r="AD76" s="111">
        <f t="array" ref="AD76">IFERROR(
(MEDIAN((IF(DATOS_[[Sexo]:[Sexo]]=$B76,IF(DATOS_[[AGRUP. VALOR. PTO.]:[AGRUP. VALOR. PTO.]]=$B75,IF(DATOS_[[Check Periodo Ref.]:[Check Periodo Ref.]]="Dentro",IF(DATOS_[[Check Equiparado]:[Check Equiparado]]="Sí",IF(DATOS!AY$5="Sí",(1/DATOS_[[% anualiz]:[% anualiz]]),1)*IF(DATOS!AY$4="Sí",1/DATOS_[[% normaliz]:[% normaliz]],1)*(DATOS_[Conc.Sal.21])))))))),
0)</f>
        <v>0</v>
      </c>
      <c r="AE76" s="111">
        <f t="array" ref="AE76">IFERROR(
(MEDIAN((IF(DATOS_[[Sexo]:[Sexo]]=$B76,IF(DATOS_[[AGRUP. VALOR. PTO.]:[AGRUP. VALOR. PTO.]]=$B75,IF(DATOS_[[Check Periodo Ref.]:[Check Periodo Ref.]]="Dentro",IF(DATOS_[[Check Equiparado]:[Check Equiparado]]="Sí",IF(DATOS!AZ$5="Sí",(1/DATOS_[[% anualiz]:[% anualiz]]),1)*IF(DATOS!AZ$4="Sí",1/DATOS_[[% normaliz]:[% normaliz]],1)*(DATOS_[Conc.Sal.22])))))))),
0)</f>
        <v>0</v>
      </c>
      <c r="AF76" s="111">
        <f t="array" ref="AF76">IFERROR(
(MEDIAN((IF(DATOS_[[Sexo]:[Sexo]]=$B76,IF(DATOS_[[AGRUP. VALOR. PTO.]:[AGRUP. VALOR. PTO.]]=$B75,IF(DATOS_[[Check Periodo Ref.]:[Check Periodo Ref.]]="Dentro",IF(DATOS_[[Check Equiparado]:[Check Equiparado]]="Sí",IF(DATOS!BA$5="Sí",(1/DATOS_[[% anualiz]:[% anualiz]]),1)*IF(DATOS!BA$4="Sí",1/DATOS_[[% normaliz]:[% normaliz]],1)*(DATOS_[Conc.Sal.23])))))))),
0)</f>
        <v>0</v>
      </c>
      <c r="AG76" s="111">
        <f t="array" ref="AG76">IFERROR(
(MEDIAN((IF(DATOS_[[Sexo]:[Sexo]]=$B76,IF(DATOS_[[AGRUP. VALOR. PTO.]:[AGRUP. VALOR. PTO.]]=$B75,IF(DATOS_[[Check Periodo Ref.]:[Check Periodo Ref.]]="Dentro",IF(DATOS_[[Check Equiparado]:[Check Equiparado]]="Sí",IF(DATOS!BB$5="Sí",(1/DATOS_[[% anualiz]:[% anualiz]]),1)*IF(DATOS!BB$4="Sí",1/DATOS_[[% normaliz]:[% normaliz]],1)*(DATOS_[Conc.Sal.24])))))))),
0)</f>
        <v>0</v>
      </c>
      <c r="AH76" s="111">
        <f t="array" ref="AH76">IFERROR(
(MEDIAN((IF(DATOS_[[Sexo]:[Sexo]]=$B76,IF(DATOS_[[AGRUP. VALOR. PTO.]:[AGRUP. VALOR. PTO.]]=$B75,IF(DATOS_[[Check Periodo Ref.]:[Check Periodo Ref.]]="Dentro",IF(DATOS_[[Check Equiparado]:[Check Equiparado]]="Sí",IF(DATOS!BC$5="Sí",(1/DATOS_[[% anualiz]:[% anualiz]]),1)*IF(DATOS!BC$4="Sí",1/DATOS_[[% normaliz]:[% normaliz]],1)*(DATOS_[Conc.Sal.25])))))))),
0)</f>
        <v>0</v>
      </c>
      <c r="AI76" s="111">
        <f t="array" ref="AI76">IFERROR(
(MEDIAN((IF(DATOS_[[Sexo]:[Sexo]]=$B76,IF(DATOS_[[AGRUP. VALOR. PTO.]:[AGRUP. VALOR. PTO.]]=$B75,IF(DATOS_[[Check Periodo Ref.]:[Check Periodo Ref.]]="Dentro",IF(DATOS_[[Check Equiparado]:[Check Equiparado]]="Sí",IF(DATOS!BD$5="Sí",(1/DATOS_[[% anualiz]:[% anualiz]]),1)*IF(DATOS!BD$4="Sí",1/DATOS_[[% normaliz]:[% normaliz]],1)*(DATOS_[Conc.Sal.26])))))))),
0)</f>
        <v>0</v>
      </c>
      <c r="AJ76" s="111">
        <f t="array" ref="AJ76">IFERROR(
(MEDIAN((IF(DATOS_[[Sexo]:[Sexo]]=$B76,IF(DATOS_[[AGRUP. VALOR. PTO.]:[AGRUP. VALOR. PTO.]]=$B75,IF(DATOS_[[Check Periodo Ref.]:[Check Periodo Ref.]]="Dentro",IF(DATOS_[[Check Equiparado]:[Check Equiparado]]="Sí",IF(DATOS!BE$5="Sí",(1/DATOS_[[% anualiz]:[% anualiz]]),1)*IF(DATOS!BE$4="Sí",1/DATOS_[[% normaliz]:[% normaliz]],1)*(DATOS_[Conc.Sal.27])))))))),
0)</f>
        <v>0</v>
      </c>
      <c r="AK76" s="111">
        <f t="array" ref="AK76">IFERROR(
(MEDIAN((IF(DATOS_[[Sexo]:[Sexo]]=$B76,IF(DATOS_[[AGRUP. VALOR. PTO.]:[AGRUP. VALOR. PTO.]]=$B75,IF(DATOS_[[Check Periodo Ref.]:[Check Periodo Ref.]]="Dentro",IF(DATOS_[[Check Equiparado]:[Check Equiparado]]="Sí",IF(DATOS!BF$5="Sí",(1/DATOS_[[% anualiz]:[% anualiz]]),1)*IF(DATOS!BF$4="Sí",1/DATOS_[[% normaliz]:[% normaliz]],1)*(DATOS_[Conc.Sal.28])))))))),
0)</f>
        <v>0</v>
      </c>
      <c r="AL76" s="111">
        <f t="array" ref="AL76">IFERROR(
(MEDIAN((IF(DATOS_[[Sexo]:[Sexo]]=$B76,IF(DATOS_[[AGRUP. VALOR. PTO.]:[AGRUP. VALOR. PTO.]]=$B75,IF(DATOS_[[Check Periodo Ref.]:[Check Periodo Ref.]]="Dentro",IF(DATOS_[[Check Equiparado]:[Check Equiparado]]="Sí",IF(DATOS!BG$5="Sí",(1/DATOS_[[% anualiz]:[% anualiz]]),1)*IF(DATOS!BG$4="Sí",1/DATOS_[[% normaliz]:[% normaliz]],1)*(DATOS_[Conc.Sal.29])))))))),
0)</f>
        <v>0</v>
      </c>
      <c r="AM76" s="111">
        <f t="array" ref="AM76">IFERROR(
(MEDIAN((IF(DATOS_[[Sexo]:[Sexo]]=$B76,IF(DATOS_[[AGRUP. VALOR. PTO.]:[AGRUP. VALOR. PTO.]]=$B75,IF(DATOS_[[Check Periodo Ref.]:[Check Periodo Ref.]]="Dentro",IF(DATOS_[[Check Equiparado]:[Check Equiparado]]="Sí",IF(DATOS!BH$5="Sí",(1/DATOS_[[% anualiz]:[% anualiz]]),1)*IF(DATOS!BH$4="Sí",1/DATOS_[[% normaliz]:[% normaliz]],1)*(DATOS_[Conc.Sal.30])))))))),
0)</f>
        <v>0</v>
      </c>
      <c r="AN76" s="112">
        <f t="array" ref="AN76">IFERROR(
MEDIAN(IF(DATOS_[Sexo]=$B76,IF(DATOS_[[AGRUP. VALOR. PTO.]:[AGRUP. VALOR. PTO.]]=$B75,IF(DATOS_[Check Equiparado]="Sí",IF(DATOS_[Check Periodo Ref.]="Dentro",DATOS_[Tot COMPL.SAL Eq],FALSE))))),
0)</f>
        <v>0</v>
      </c>
      <c r="AO76" s="113">
        <f t="array" ref="AO76">IFERROR(
MEDIAN(IF(DATOS_[Sexo]=$B76,IF(DATOS_[[AGRUP. VALOR. PTO.]:[AGRUP. VALOR. PTO.]]=$B75,IF(DATOS_[Check Equiparado]="Sí",IF(DATOS_[Check Periodo Ref.]="Dentro",DATOS_[TOTAL SALARIO Eq],FALSE))))),
0)</f>
        <v>0</v>
      </c>
      <c r="AP76" s="114">
        <f t="array" ref="AP76">IFERROR(
(MEDIAN((IF(DATOS_[[Sexo]:[Sexo]]=$B76,IF(DATOS_[[AGRUP. VALOR. PTO.]:[AGRUP. VALOR. PTO.]]=$B75,IF(DATOS_[[Check Periodo Ref.]:[Check Periodo Ref.]]="Dentro",IF(DATOS_[[Check Equiparado]:[Check Equiparado]]="Sí",IF(DATOS!BI$5="Sí",(1/DATOS_[[% anualiz]:[% anualiz]]),1)*IF(DATOS!BI$4="Sí",1/DATOS_[[% normaliz]:[% normaliz]],1)*(DATOS_[C.Extra.01])))))))),
0)</f>
        <v>0</v>
      </c>
      <c r="AQ76" s="114">
        <f t="array" ref="AQ76">IFERROR(
(MEDIAN((IF(DATOS_[[Sexo]:[Sexo]]=$B76,IF(DATOS_[[AGRUP. VALOR. PTO.]:[AGRUP. VALOR. PTO.]]=$B75,IF(DATOS_[[Check Periodo Ref.]:[Check Periodo Ref.]]="Dentro",IF(DATOS_[[Check Equiparado]:[Check Equiparado]]="Sí",IF(DATOS!BJ$5="Sí",(1/DATOS_[[% anualiz]:[% anualiz]]),1)*IF(DATOS!BJ$4="Sí",1/DATOS_[[% normaliz]:[% normaliz]],1)*(DATOS_[C.Extra.02])))))))),
0)</f>
        <v>0</v>
      </c>
      <c r="AR76" s="114">
        <f t="array" ref="AR76">IFERROR(
(MEDIAN((IF(DATOS_[[Sexo]:[Sexo]]=$B76,IF(DATOS_[[AGRUP. VALOR. PTO.]:[AGRUP. VALOR. PTO.]]=$B75,IF(DATOS_[[Check Periodo Ref.]:[Check Periodo Ref.]]="Dentro",IF(DATOS_[[Check Equiparado]:[Check Equiparado]]="Sí",IF(DATOS!BK$5="Sí",(1/DATOS_[[% anualiz]:[% anualiz]]),1)*IF(DATOS!BK$4="Sí",1/DATOS_[[% normaliz]:[% normaliz]],1)*(DATOS_[C.Extra.03])))))))),
0)</f>
        <v>0</v>
      </c>
      <c r="AS76" s="114">
        <f t="array" ref="AS76">IFERROR(
(MEDIAN((IF(DATOS_[[Sexo]:[Sexo]]=$B76,IF(DATOS_[[AGRUP. VALOR. PTO.]:[AGRUP. VALOR. PTO.]]=$B75,IF(DATOS_[[Check Periodo Ref.]:[Check Periodo Ref.]]="Dentro",IF(DATOS_[[Check Equiparado]:[Check Equiparado]]="Sí",IF(DATOS!BL$5="Sí",(1/DATOS_[[% anualiz]:[% anualiz]]),1)*IF(DATOS!BL$4="Sí",1/DATOS_[[% normaliz]:[% normaliz]],1)*(DATOS_[C.Extra.04])))))))),
0)</f>
        <v>0</v>
      </c>
      <c r="AT76" s="114">
        <f t="array" ref="AT76">IFERROR(
(MEDIAN((IF(DATOS_[[Sexo]:[Sexo]]=$B76,IF(DATOS_[[AGRUP. VALOR. PTO.]:[AGRUP. VALOR. PTO.]]=$B75,IF(DATOS_[[Check Periodo Ref.]:[Check Periodo Ref.]]="Dentro",IF(DATOS_[[Check Equiparado]:[Check Equiparado]]="Sí",IF(DATOS!BM$5="Sí",(1/DATOS_[[% anualiz]:[% anualiz]]),1)*IF(DATOS!BM$4="Sí",1/DATOS_[[% normaliz]:[% normaliz]],1)*(DATOS_[C.Extra.05])))))))),
0)</f>
        <v>0</v>
      </c>
      <c r="AU76" s="115">
        <f t="array" ref="AU76">IFERROR(
MEDIAN(IF(DATOS_[Sexo]=$B76,IF(DATOS_[[AGRUP. VALOR. PTO.]:[AGRUP. VALOR. PTO.]]=$B75,IF(DATOS_[Check Equiparado]="Sí",IF(DATOS_[Check Periodo Ref.]="Dentro",DATOS_[Tot Extrasalarial Eq],FALSE))))),
0)</f>
        <v>0</v>
      </c>
      <c r="AV76" s="116">
        <f t="array" ref="AV76">IFERROR(
MEDIAN(IF(DATOS_[Sexo]=$B76,IF(DATOS_[[AGRUP. VALOR. PTO.]:[AGRUP. VALOR. PTO.]]=$B75,IF(DATOS_[Check Equiparado]="Sí",IF(DATOS_[Check Periodo Ref.]="Dentro",DATOS_[TOTAL Retrib Eq],FALSE))))),
0)</f>
        <v>0</v>
      </c>
    </row>
    <row r="77" spans="1:48" x14ac:dyDescent="0.3">
      <c r="A77" s="42" t="str">
        <f t="shared" ref="A77" si="86">+A76</f>
        <v>[ocultar]</v>
      </c>
      <c r="B77" s="86" t="s">
        <v>163</v>
      </c>
      <c r="C77" s="33">
        <f t="array" ref="C77">SUM(IF($B77=DATOS_[Sexo],
IF($B75=DATOS_[AGRUP. VALOR. PTO.],
IF("Dentro"=DATOS_[Check Periodo Ref.],
1/(COUNTIFS(DATOS_[Sexo],$B77,DATOS_[AGRUP. VALOR. PTO.],$B75,DATOS_[Check Periodo Ref.],"Dentro",DATOS_[id],DATOS_[id]))))))</f>
        <v>0</v>
      </c>
      <c r="D77" s="35">
        <f>COUNTIFS(DATOS_[AGRUP. VALOR. PTO.],$B75,DATOS_[Sexo],$B77,DATOS_[Check Periodo Ref.],"Dentro")</f>
        <v>0</v>
      </c>
      <c r="E77" s="35">
        <f>COUNTIFS(DATOS_[AGRUP. VALOR. PTO.],$B75,DATOS_[Sexo],$B77,DATOS_[Check Periodo Ref.],"Dentro",DATOS_[Check Nº SC Norm],"Sí")</f>
        <v>0</v>
      </c>
      <c r="F77" s="35">
        <f>COUNTIFS(DATOS_[AGRUP. VALOR. PTO.],$B75,DATOS_[Sexo],$B77,DATOS_[Check Periodo Ref.],"Dentro",DATOS_[Check Nº SC Anualiz],"Sí")</f>
        <v>0</v>
      </c>
      <c r="G77" s="35">
        <f>COUNTIFS(DATOS_[AGRUP. VALOR. PTO.],$B75,DATOS_[Sexo],$B77,DATOS_[Check Periodo Ref.],"Dentro",DATOS_[Check Nº SC Norm y Anualiz],"Sí")</f>
        <v>0</v>
      </c>
      <c r="H77" s="35">
        <f>COUNTIFS(DATOS_[AGRUP. VALOR. PTO.],$B75,DATOS_[Sexo],$B77,DATOS_[Check Periodo Ref.],"Dentro",DATOS_[Check Equiparación],"Sí")</f>
        <v>0</v>
      </c>
      <c r="I77" s="110" cm="1">
        <f t="array" ref="I77">IFERROR(
MEDIAN(IF(DATOS_[Sexo]=$B77,IF(DATOS_[[AGRUP. VALOR. PTO.]:[AGRUP. VALOR. PTO.]]=$B75,IF(DATOS_[Check Equiparado]="Sí",IF(DATOS_[Check Periodo Ref.]="Dentro",DATOS_[SALARIO BASE Eq],FALSE))))),
0)</f>
        <v>0</v>
      </c>
      <c r="J77" s="111">
        <f t="array" ref="J77">IFERROR(
(MEDIAN((IF(DATOS_[[Sexo]:[Sexo]]=$B77,IF(DATOS_[[AGRUP. VALOR. PTO.]:[AGRUP. VALOR. PTO.]]=$B75,IF(DATOS_[[Check Periodo Ref.]:[Check Periodo Ref.]]="Dentro",IF(DATOS_[[Check Equiparado]:[Check Equiparado]]="Sí",IF(DATOS!AE$5="Sí",(1/DATOS_[[% anualiz]:[% anualiz]]),1)*IF(DATOS!AE$4="Sí",1/DATOS_[[% normaliz]:[% normaliz]],1)*(DATOS_[Conc.Sal.01])))))))),
0)</f>
        <v>0</v>
      </c>
      <c r="K77" s="111">
        <f t="array" ref="K77">IFERROR(
(MEDIAN((IF(DATOS_[[Sexo]:[Sexo]]=$B77,IF(DATOS_[[AGRUP. VALOR. PTO.]:[AGRUP. VALOR. PTO.]]=$B75,IF(DATOS_[[Check Periodo Ref.]:[Check Periodo Ref.]]="Dentro",IF(DATOS_[[Check Equiparado]:[Check Equiparado]]="Sí",IF(DATOS!AF$5="Sí",(1/DATOS_[[% anualiz]:[% anualiz]]),1)*IF(DATOS!AF$4="Sí",1/DATOS_[[% normaliz]:[% normaliz]],1)*(DATOS_[Conc.Sal.02])))))))),
0)</f>
        <v>0</v>
      </c>
      <c r="L77" s="111">
        <f t="array" ref="L77">IFERROR(
(MEDIAN((IF(DATOS_[[Sexo]:[Sexo]]=$B77,IF(DATOS_[[AGRUP. VALOR. PTO.]:[AGRUP. VALOR. PTO.]]=$B75,IF(DATOS_[[Check Periodo Ref.]:[Check Periodo Ref.]]="Dentro",IF(DATOS_[[Check Equiparado]:[Check Equiparado]]="Sí",IF(DATOS!AG$5="Sí",(1/DATOS_[[% anualiz]:[% anualiz]]),1)*IF(DATOS!AG$4="Sí",1/DATOS_[[% normaliz]:[% normaliz]],1)*(DATOS_[Conc.Sal.03])))))))),
0)</f>
        <v>0</v>
      </c>
      <c r="M77" s="111">
        <f t="array" ref="M77">IFERROR(
(MEDIAN((IF(DATOS_[[Sexo]:[Sexo]]=$B77,IF(DATOS_[[AGRUP. VALOR. PTO.]:[AGRUP. VALOR. PTO.]]=$B75,IF(DATOS_[[Check Periodo Ref.]:[Check Periodo Ref.]]="Dentro",IF(DATOS_[[Check Equiparado]:[Check Equiparado]]="Sí",IF(DATOS!AH$5="Sí",(1/DATOS_[[% anualiz]:[% anualiz]]),1)*IF(DATOS!AH$4="Sí",1/DATOS_[[% normaliz]:[% normaliz]],1)*(DATOS_[Conc.Sal.04])))))))),
0)</f>
        <v>0</v>
      </c>
      <c r="N77" s="111">
        <f t="array" ref="N77">IFERROR(
(MEDIAN((IF(DATOS_[[Sexo]:[Sexo]]=$B77,IF(DATOS_[[AGRUP. VALOR. PTO.]:[AGRUP. VALOR. PTO.]]=$B75,IF(DATOS_[[Check Periodo Ref.]:[Check Periodo Ref.]]="Dentro",IF(DATOS_[[Check Equiparado]:[Check Equiparado]]="Sí",IF(DATOS!AI$5="Sí",(1/DATOS_[[% anualiz]:[% anualiz]]),1)*IF(DATOS!AI$4="Sí",1/DATOS_[[% normaliz]:[% normaliz]],1)*(DATOS_[Conc.Sal.05])))))))),
0)</f>
        <v>0</v>
      </c>
      <c r="O77" s="111">
        <f t="array" ref="O77">IFERROR(
(MEDIAN((IF(DATOS_[[Sexo]:[Sexo]]=$B77,IF(DATOS_[[AGRUP. VALOR. PTO.]:[AGRUP. VALOR. PTO.]]=$B75,IF(DATOS_[[Check Periodo Ref.]:[Check Periodo Ref.]]="Dentro",IF(DATOS_[[Check Equiparado]:[Check Equiparado]]="Sí",IF(DATOS!AJ$5="Sí",(1/DATOS_[[% anualiz]:[% anualiz]]),1)*IF(DATOS!AJ$4="Sí",1/DATOS_[[% normaliz]:[% normaliz]],1)*(DATOS_[Conc.Sal.06])))))))),
0)</f>
        <v>0</v>
      </c>
      <c r="P77" s="111">
        <f t="array" ref="P77">IFERROR(
(MEDIAN((IF(DATOS_[[Sexo]:[Sexo]]=$B77,IF(DATOS_[[AGRUP. VALOR. PTO.]:[AGRUP. VALOR. PTO.]]=$B75,IF(DATOS_[[Check Periodo Ref.]:[Check Periodo Ref.]]="Dentro",IF(DATOS_[[Check Equiparado]:[Check Equiparado]]="Sí",IF(DATOS!AK$5="Sí",(1/DATOS_[[% anualiz]:[% anualiz]]),1)*IF(DATOS!AK$4="Sí",1/DATOS_[[% normaliz]:[% normaliz]],1)*(DATOS_[Conc.Sal.07])))))))),
0)</f>
        <v>0</v>
      </c>
      <c r="Q77" s="111">
        <f t="array" ref="Q77">IFERROR(
(MEDIAN((IF(DATOS_[[Sexo]:[Sexo]]=$B77,IF(DATOS_[[AGRUP. VALOR. PTO.]:[AGRUP. VALOR. PTO.]]=$B75,IF(DATOS_[[Check Periodo Ref.]:[Check Periodo Ref.]]="Dentro",IF(DATOS_[[Check Equiparado]:[Check Equiparado]]="Sí",IF(DATOS!AL$5="Sí",(1/DATOS_[[% anualiz]:[% anualiz]]),1)*IF(DATOS!AL$4="Sí",1/DATOS_[[% normaliz]:[% normaliz]],1)*(DATOS_[Conc.Sal.08])))))))),
0)</f>
        <v>0</v>
      </c>
      <c r="R77" s="111">
        <f t="array" ref="R77">IFERROR(
(MEDIAN((IF(DATOS_[[Sexo]:[Sexo]]=$B77,IF(DATOS_[[AGRUP. VALOR. PTO.]:[AGRUP. VALOR. PTO.]]=$B75,IF(DATOS_[[Check Periodo Ref.]:[Check Periodo Ref.]]="Dentro",IF(DATOS_[[Check Equiparado]:[Check Equiparado]]="Sí",IF(DATOS!AM$5="Sí",(1/DATOS_[[% anualiz]:[% anualiz]]),1)*IF(DATOS!AM$4="Sí",1/DATOS_[[% normaliz]:[% normaliz]],1)*(DATOS_[Conc.Sal.09])))))))),
0)</f>
        <v>0</v>
      </c>
      <c r="S77" s="111">
        <f t="array" ref="S77">IFERROR(
(MEDIAN((IF(DATOS_[[Sexo]:[Sexo]]=$B77,IF(DATOS_[[AGRUP. VALOR. PTO.]:[AGRUP. VALOR. PTO.]]=$B75,IF(DATOS_[[Check Periodo Ref.]:[Check Periodo Ref.]]="Dentro",IF(DATOS_[[Check Equiparado]:[Check Equiparado]]="Sí",IF(DATOS!AN$5="Sí",(1/DATOS_[[% anualiz]:[% anualiz]]),1)*IF(DATOS!AN$4="Sí",1/DATOS_[[% normaliz]:[% normaliz]],1)*(DATOS_[Conc.Sal.10])))))))),
0)</f>
        <v>0</v>
      </c>
      <c r="T77" s="111">
        <f t="array" ref="T77">IFERROR(
(MEDIAN((IF(DATOS_[[Sexo]:[Sexo]]=$B77,IF(DATOS_[[AGRUP. VALOR. PTO.]:[AGRUP. VALOR. PTO.]]=$B75,IF(DATOS_[[Check Periodo Ref.]:[Check Periodo Ref.]]="Dentro",IF(DATOS_[[Check Equiparado]:[Check Equiparado]]="Sí",IF(DATOS!AO$5="Sí",(1/DATOS_[[% anualiz]:[% anualiz]]),1)*IF(DATOS!AO$4="Sí",1/DATOS_[[% normaliz]:[% normaliz]],1)*(DATOS_[Conc.Sal.11])))))))),
0)</f>
        <v>0</v>
      </c>
      <c r="U77" s="111">
        <f t="array" ref="U77">IFERROR(
(MEDIAN((IF(DATOS_[[Sexo]:[Sexo]]=$B77,IF(DATOS_[[AGRUP. VALOR. PTO.]:[AGRUP. VALOR. PTO.]]=$B75,IF(DATOS_[[Check Periodo Ref.]:[Check Periodo Ref.]]="Dentro",IF(DATOS_[[Check Equiparado]:[Check Equiparado]]="Sí",IF(DATOS!AP$5="Sí",(1/DATOS_[[% anualiz]:[% anualiz]]),1)*IF(DATOS!AP$4="Sí",1/DATOS_[[% normaliz]:[% normaliz]],1)*(DATOS_[Conc.Sal.12])))))))),
0)</f>
        <v>0</v>
      </c>
      <c r="V77" s="111">
        <f t="array" ref="V77">IFERROR(
(MEDIAN((IF(DATOS_[[Sexo]:[Sexo]]=$B77,IF(DATOS_[[AGRUP. VALOR. PTO.]:[AGRUP. VALOR. PTO.]]=$B75,IF(DATOS_[[Check Periodo Ref.]:[Check Periodo Ref.]]="Dentro",IF(DATOS_[[Check Equiparado]:[Check Equiparado]]="Sí",IF(DATOS!AQ$5="Sí",(1/DATOS_[[% anualiz]:[% anualiz]]),1)*IF(DATOS!AQ$4="Sí",1/DATOS_[[% normaliz]:[% normaliz]],1)*(DATOS_[Conc.Sal.13])))))))),
0)</f>
        <v>0</v>
      </c>
      <c r="W77" s="111">
        <f t="array" ref="W77">IFERROR(
(MEDIAN((IF(DATOS_[[Sexo]:[Sexo]]=$B77,IF(DATOS_[[AGRUP. VALOR. PTO.]:[AGRUP. VALOR. PTO.]]=$B75,IF(DATOS_[[Check Periodo Ref.]:[Check Periodo Ref.]]="Dentro",IF(DATOS_[[Check Equiparado]:[Check Equiparado]]="Sí",IF(DATOS!AR$5="Sí",(1/DATOS_[[% anualiz]:[% anualiz]]),1)*IF(DATOS!AR$4="Sí",1/DATOS_[[% normaliz]:[% normaliz]],1)*(DATOS_[Conc.Sal.14])))))))),
0)</f>
        <v>0</v>
      </c>
      <c r="X77" s="111">
        <f t="array" ref="X77">IFERROR(
(MEDIAN((IF(DATOS_[[Sexo]:[Sexo]]=$B77,IF(DATOS_[[AGRUP. VALOR. PTO.]:[AGRUP. VALOR. PTO.]]=$B75,IF(DATOS_[[Check Periodo Ref.]:[Check Periodo Ref.]]="Dentro",IF(DATOS_[[Check Equiparado]:[Check Equiparado]]="Sí",IF(DATOS!AS$5="Sí",(1/DATOS_[[% anualiz]:[% anualiz]]),1)*IF(DATOS!AS$4="Sí",1/DATOS_[[% normaliz]:[% normaliz]],1)*(DATOS_[Conc.Sal.15])))))))),
0)</f>
        <v>0</v>
      </c>
      <c r="Y77" s="111">
        <f t="array" ref="Y77">IFERROR(
(MEDIAN((IF(DATOS_[[Sexo]:[Sexo]]=$B77,IF(DATOS_[[AGRUP. VALOR. PTO.]:[AGRUP. VALOR. PTO.]]=$B75,IF(DATOS_[[Check Periodo Ref.]:[Check Periodo Ref.]]="Dentro",IF(DATOS_[[Check Equiparado]:[Check Equiparado]]="Sí",IF(DATOS!AT$5="Sí",(1/DATOS_[[% anualiz]:[% anualiz]]),1)*IF(DATOS!AT$4="Sí",1/DATOS_[[% normaliz]:[% normaliz]],1)*(DATOS_[Conc.Sal.16])))))))),
0)</f>
        <v>0</v>
      </c>
      <c r="Z77" s="111">
        <f t="array" ref="Z77">IFERROR(
(MEDIAN((IF(DATOS_[[Sexo]:[Sexo]]=$B77,IF(DATOS_[[AGRUP. VALOR. PTO.]:[AGRUP. VALOR. PTO.]]=$B75,IF(DATOS_[[Check Periodo Ref.]:[Check Periodo Ref.]]="Dentro",IF(DATOS_[[Check Equiparado]:[Check Equiparado]]="Sí",IF(DATOS!AU$5="Sí",(1/DATOS_[[% anualiz]:[% anualiz]]),1)*IF(DATOS!AU$4="Sí",1/DATOS_[[% normaliz]:[% normaliz]],1)*(DATOS_[Conc.Sal.17])))))))),
0)</f>
        <v>0</v>
      </c>
      <c r="AA77" s="111">
        <f t="array" ref="AA77">IFERROR(
(MEDIAN((IF(DATOS_[[Sexo]:[Sexo]]=$B77,IF(DATOS_[[AGRUP. VALOR. PTO.]:[AGRUP. VALOR. PTO.]]=$B75,IF(DATOS_[[Check Periodo Ref.]:[Check Periodo Ref.]]="Dentro",IF(DATOS_[[Check Equiparado]:[Check Equiparado]]="Sí",IF(DATOS!AV$5="Sí",(1/DATOS_[[% anualiz]:[% anualiz]]),1)*IF(DATOS!AV$4="Sí",1/DATOS_[[% normaliz]:[% normaliz]],1)*(DATOS_[Conc.Sal.18])))))))),
0)</f>
        <v>0</v>
      </c>
      <c r="AB77" s="111">
        <f t="array" ref="AB77">IFERROR(
(MEDIAN((IF(DATOS_[[Sexo]:[Sexo]]=$B77,IF(DATOS_[[AGRUP. VALOR. PTO.]:[AGRUP. VALOR. PTO.]]=$B75,IF(DATOS_[[Check Periodo Ref.]:[Check Periodo Ref.]]="Dentro",IF(DATOS_[[Check Equiparado]:[Check Equiparado]]="Sí",IF(DATOS!AW$5="Sí",(1/DATOS_[[% anualiz]:[% anualiz]]),1)*IF(DATOS!AW$4="Sí",1/DATOS_[[% normaliz]:[% normaliz]],1)*(DATOS_[Conc.Sal.19])))))))),
0)</f>
        <v>0</v>
      </c>
      <c r="AC77" s="111">
        <f t="array" ref="AC77">IFERROR(
(MEDIAN((IF(DATOS_[[Sexo]:[Sexo]]=$B77,IF(DATOS_[[AGRUP. VALOR. PTO.]:[AGRUP. VALOR. PTO.]]=$B75,IF(DATOS_[[Check Periodo Ref.]:[Check Periodo Ref.]]="Dentro",IF(DATOS_[[Check Equiparado]:[Check Equiparado]]="Sí",IF(DATOS!AX$5="Sí",(1/DATOS_[[% anualiz]:[% anualiz]]),1)*IF(DATOS!AX$4="Sí",1/DATOS_[[% normaliz]:[% normaliz]],1)*(DATOS_[Conc.Sal.20])))))))),
0)</f>
        <v>0</v>
      </c>
      <c r="AD77" s="111">
        <f t="array" ref="AD77">IFERROR(
(MEDIAN((IF(DATOS_[[Sexo]:[Sexo]]=$B77,IF(DATOS_[[AGRUP. VALOR. PTO.]:[AGRUP. VALOR. PTO.]]=$B75,IF(DATOS_[[Check Periodo Ref.]:[Check Periodo Ref.]]="Dentro",IF(DATOS_[[Check Equiparado]:[Check Equiparado]]="Sí",IF(DATOS!AY$5="Sí",(1/DATOS_[[% anualiz]:[% anualiz]]),1)*IF(DATOS!AY$4="Sí",1/DATOS_[[% normaliz]:[% normaliz]],1)*(DATOS_[Conc.Sal.21])))))))),
0)</f>
        <v>0</v>
      </c>
      <c r="AE77" s="111">
        <f t="array" ref="AE77">IFERROR(
(MEDIAN((IF(DATOS_[[Sexo]:[Sexo]]=$B77,IF(DATOS_[[AGRUP. VALOR. PTO.]:[AGRUP. VALOR. PTO.]]=$B75,IF(DATOS_[[Check Periodo Ref.]:[Check Periodo Ref.]]="Dentro",IF(DATOS_[[Check Equiparado]:[Check Equiparado]]="Sí",IF(DATOS!AZ$5="Sí",(1/DATOS_[[% anualiz]:[% anualiz]]),1)*IF(DATOS!AZ$4="Sí",1/DATOS_[[% normaliz]:[% normaliz]],1)*(DATOS_[Conc.Sal.22])))))))),
0)</f>
        <v>0</v>
      </c>
      <c r="AF77" s="111">
        <f t="array" ref="AF77">IFERROR(
(MEDIAN((IF(DATOS_[[Sexo]:[Sexo]]=$B77,IF(DATOS_[[AGRUP. VALOR. PTO.]:[AGRUP. VALOR. PTO.]]=$B75,IF(DATOS_[[Check Periodo Ref.]:[Check Periodo Ref.]]="Dentro",IF(DATOS_[[Check Equiparado]:[Check Equiparado]]="Sí",IF(DATOS!BA$5="Sí",(1/DATOS_[[% anualiz]:[% anualiz]]),1)*IF(DATOS!BA$4="Sí",1/DATOS_[[% normaliz]:[% normaliz]],1)*(DATOS_[Conc.Sal.23])))))))),
0)</f>
        <v>0</v>
      </c>
      <c r="AG77" s="111">
        <f t="array" ref="AG77">IFERROR(
(MEDIAN((IF(DATOS_[[Sexo]:[Sexo]]=$B77,IF(DATOS_[[AGRUP. VALOR. PTO.]:[AGRUP. VALOR. PTO.]]=$B75,IF(DATOS_[[Check Periodo Ref.]:[Check Periodo Ref.]]="Dentro",IF(DATOS_[[Check Equiparado]:[Check Equiparado]]="Sí",IF(DATOS!BB$5="Sí",(1/DATOS_[[% anualiz]:[% anualiz]]),1)*IF(DATOS!BB$4="Sí",1/DATOS_[[% normaliz]:[% normaliz]],1)*(DATOS_[Conc.Sal.24])))))))),
0)</f>
        <v>0</v>
      </c>
      <c r="AH77" s="111">
        <f t="array" ref="AH77">IFERROR(
(MEDIAN((IF(DATOS_[[Sexo]:[Sexo]]=$B77,IF(DATOS_[[AGRUP. VALOR. PTO.]:[AGRUP. VALOR. PTO.]]=$B75,IF(DATOS_[[Check Periodo Ref.]:[Check Periodo Ref.]]="Dentro",IF(DATOS_[[Check Equiparado]:[Check Equiparado]]="Sí",IF(DATOS!BC$5="Sí",(1/DATOS_[[% anualiz]:[% anualiz]]),1)*IF(DATOS!BC$4="Sí",1/DATOS_[[% normaliz]:[% normaliz]],1)*(DATOS_[Conc.Sal.25])))))))),
0)</f>
        <v>0</v>
      </c>
      <c r="AI77" s="111">
        <f t="array" ref="AI77">IFERROR(
(MEDIAN((IF(DATOS_[[Sexo]:[Sexo]]=$B77,IF(DATOS_[[AGRUP. VALOR. PTO.]:[AGRUP. VALOR. PTO.]]=$B75,IF(DATOS_[[Check Periodo Ref.]:[Check Periodo Ref.]]="Dentro",IF(DATOS_[[Check Equiparado]:[Check Equiparado]]="Sí",IF(DATOS!BD$5="Sí",(1/DATOS_[[% anualiz]:[% anualiz]]),1)*IF(DATOS!BD$4="Sí",1/DATOS_[[% normaliz]:[% normaliz]],1)*(DATOS_[Conc.Sal.26])))))))),
0)</f>
        <v>0</v>
      </c>
      <c r="AJ77" s="111">
        <f t="array" ref="AJ77">IFERROR(
(MEDIAN((IF(DATOS_[[Sexo]:[Sexo]]=$B77,IF(DATOS_[[AGRUP. VALOR. PTO.]:[AGRUP. VALOR. PTO.]]=$B75,IF(DATOS_[[Check Periodo Ref.]:[Check Periodo Ref.]]="Dentro",IF(DATOS_[[Check Equiparado]:[Check Equiparado]]="Sí",IF(DATOS!BE$5="Sí",(1/DATOS_[[% anualiz]:[% anualiz]]),1)*IF(DATOS!BE$4="Sí",1/DATOS_[[% normaliz]:[% normaliz]],1)*(DATOS_[Conc.Sal.27])))))))),
0)</f>
        <v>0</v>
      </c>
      <c r="AK77" s="111">
        <f t="array" ref="AK77">IFERROR(
(MEDIAN((IF(DATOS_[[Sexo]:[Sexo]]=$B77,IF(DATOS_[[AGRUP. VALOR. PTO.]:[AGRUP. VALOR. PTO.]]=$B75,IF(DATOS_[[Check Periodo Ref.]:[Check Periodo Ref.]]="Dentro",IF(DATOS_[[Check Equiparado]:[Check Equiparado]]="Sí",IF(DATOS!BF$5="Sí",(1/DATOS_[[% anualiz]:[% anualiz]]),1)*IF(DATOS!BF$4="Sí",1/DATOS_[[% normaliz]:[% normaliz]],1)*(DATOS_[Conc.Sal.28])))))))),
0)</f>
        <v>0</v>
      </c>
      <c r="AL77" s="111">
        <f t="array" ref="AL77">IFERROR(
(MEDIAN((IF(DATOS_[[Sexo]:[Sexo]]=$B77,IF(DATOS_[[AGRUP. VALOR. PTO.]:[AGRUP. VALOR. PTO.]]=$B75,IF(DATOS_[[Check Periodo Ref.]:[Check Periodo Ref.]]="Dentro",IF(DATOS_[[Check Equiparado]:[Check Equiparado]]="Sí",IF(DATOS!BG$5="Sí",(1/DATOS_[[% anualiz]:[% anualiz]]),1)*IF(DATOS!BG$4="Sí",1/DATOS_[[% normaliz]:[% normaliz]],1)*(DATOS_[Conc.Sal.29])))))))),
0)</f>
        <v>0</v>
      </c>
      <c r="AM77" s="111">
        <f t="array" ref="AM77">IFERROR(
(MEDIAN((IF(DATOS_[[Sexo]:[Sexo]]=$B77,IF(DATOS_[[AGRUP. VALOR. PTO.]:[AGRUP. VALOR. PTO.]]=$B75,IF(DATOS_[[Check Periodo Ref.]:[Check Periodo Ref.]]="Dentro",IF(DATOS_[[Check Equiparado]:[Check Equiparado]]="Sí",IF(DATOS!BH$5="Sí",(1/DATOS_[[% anualiz]:[% anualiz]]),1)*IF(DATOS!BH$4="Sí",1/DATOS_[[% normaliz]:[% normaliz]],1)*(DATOS_[Conc.Sal.30])))))))),
0)</f>
        <v>0</v>
      </c>
      <c r="AN77" s="112">
        <f t="array" ref="AN77">IFERROR(
MEDIAN(IF(DATOS_[Sexo]=$B77,IF(DATOS_[[AGRUP. VALOR. PTO.]:[AGRUP. VALOR. PTO.]]=$B75,IF(DATOS_[Check Equiparado]="Sí",IF(DATOS_[Check Periodo Ref.]="Dentro",DATOS_[Tot COMPL.SAL Eq],FALSE))))),
0)</f>
        <v>0</v>
      </c>
      <c r="AO77" s="113">
        <f t="array" ref="AO77">IFERROR(
MEDIAN(IF(DATOS_[Sexo]=$B77,IF(DATOS_[[AGRUP. VALOR. PTO.]:[AGRUP. VALOR. PTO.]]=$B75,IF(DATOS_[Check Equiparado]="Sí",IF(DATOS_[Check Periodo Ref.]="Dentro",DATOS_[TOTAL SALARIO Eq],FALSE))))),
0)</f>
        <v>0</v>
      </c>
      <c r="AP77" s="114">
        <f t="array" ref="AP77">IFERROR(
(MEDIAN((IF(DATOS_[[Sexo]:[Sexo]]=$B77,IF(DATOS_[[AGRUP. VALOR. PTO.]:[AGRUP. VALOR. PTO.]]=$B76,IF(DATOS_[[Check Periodo Ref.]:[Check Periodo Ref.]]="Dentro",IF(DATOS_[[Check Equiparado]:[Check Equiparado]]="Sí",IF(DATOS!BI$5="Sí",(1/DATOS_[[% anualiz]:[% anualiz]]),1)*IF(DATOS!BI$4="Sí",1/DATOS_[[% normaliz]:[% normaliz]],1)*(DATOS_[C.Extra.01])))))))),
0)</f>
        <v>0</v>
      </c>
      <c r="AQ77" s="114">
        <f t="array" ref="AQ77">IFERROR(
(MEDIAN((IF(DATOS_[[Sexo]:[Sexo]]=$B77,IF(DATOS_[[AGRUP. VALOR. PTO.]:[AGRUP. VALOR. PTO.]]=$B76,IF(DATOS_[[Check Periodo Ref.]:[Check Periodo Ref.]]="Dentro",IF(DATOS_[[Check Equiparado]:[Check Equiparado]]="Sí",IF(DATOS!BJ$5="Sí",(1/DATOS_[[% anualiz]:[% anualiz]]),1)*IF(DATOS!BJ$4="Sí",1/DATOS_[[% normaliz]:[% normaliz]],1)*(DATOS_[C.Extra.02])))))))),
0)</f>
        <v>0</v>
      </c>
      <c r="AR77" s="114">
        <f t="array" ref="AR77">IFERROR(
(MEDIAN((IF(DATOS_[[Sexo]:[Sexo]]=$B77,IF(DATOS_[[AGRUP. VALOR. PTO.]:[AGRUP. VALOR. PTO.]]=$B76,IF(DATOS_[[Check Periodo Ref.]:[Check Periodo Ref.]]="Dentro",IF(DATOS_[[Check Equiparado]:[Check Equiparado]]="Sí",IF(DATOS!BK$5="Sí",(1/DATOS_[[% anualiz]:[% anualiz]]),1)*IF(DATOS!BK$4="Sí",1/DATOS_[[% normaliz]:[% normaliz]],1)*(DATOS_[C.Extra.03])))))))),
0)</f>
        <v>0</v>
      </c>
      <c r="AS77" s="114">
        <f t="array" ref="AS77">IFERROR(
(MEDIAN((IF(DATOS_[[Sexo]:[Sexo]]=$B77,IF(DATOS_[[AGRUP. VALOR. PTO.]:[AGRUP. VALOR. PTO.]]=$B76,IF(DATOS_[[Check Periodo Ref.]:[Check Periodo Ref.]]="Dentro",IF(DATOS_[[Check Equiparado]:[Check Equiparado]]="Sí",IF(DATOS!BL$5="Sí",(1/DATOS_[[% anualiz]:[% anualiz]]),1)*IF(DATOS!BL$4="Sí",1/DATOS_[[% normaliz]:[% normaliz]],1)*(DATOS_[C.Extra.04])))))))),
0)</f>
        <v>0</v>
      </c>
      <c r="AT77" s="114">
        <f t="array" ref="AT77">IFERROR(
(MEDIAN((IF(DATOS_[[Sexo]:[Sexo]]=$B77,IF(DATOS_[[AGRUP. VALOR. PTO.]:[AGRUP. VALOR. PTO.]]=$B76,IF(DATOS_[[Check Periodo Ref.]:[Check Periodo Ref.]]="Dentro",IF(DATOS_[[Check Equiparado]:[Check Equiparado]]="Sí",IF(DATOS!BM$5="Sí",(1/DATOS_[[% anualiz]:[% anualiz]]),1)*IF(DATOS!BM$4="Sí",1/DATOS_[[% normaliz]:[% normaliz]],1)*(DATOS_[C.Extra.05])))))))),
0)</f>
        <v>0</v>
      </c>
      <c r="AU77" s="115">
        <f t="array" ref="AU77">IFERROR(
MEDIAN(IF(DATOS_[Sexo]=$B77,IF(DATOS_[[AGRUP. VALOR. PTO.]:[AGRUP. VALOR. PTO.]]=$B75,IF(DATOS_[Check Equiparado]="Sí",IF(DATOS_[Check Periodo Ref.]="Dentro",DATOS_[Tot Extrasalarial Eq],FALSE))))),
0)</f>
        <v>0</v>
      </c>
      <c r="AV77" s="116">
        <f t="array" ref="AV77">IFERROR(
MEDIAN(IF(DATOS_[Sexo]=$B77,IF(DATOS_[[AGRUP. VALOR. PTO.]:[AGRUP. VALOR. PTO.]]=$B75,IF(DATOS_[Check Equiparado]="Sí",IF(DATOS_[Check Periodo Ref.]="Dentro",DATOS_[TOTAL Retrib Eq],FALSE))))),
0)</f>
        <v>0</v>
      </c>
    </row>
    <row r="78" spans="1:48" ht="17.25" thickBot="1" x14ac:dyDescent="0.35">
      <c r="A78" s="42" t="str">
        <f t="shared" ref="A78" si="87">+A79</f>
        <v>[ocultar]</v>
      </c>
      <c r="B78" s="90" t="s">
        <v>281</v>
      </c>
      <c r="C78" s="109"/>
      <c r="D78" s="41"/>
      <c r="E78" s="41"/>
      <c r="F78" s="41"/>
      <c r="G78" s="41"/>
      <c r="H78" s="41"/>
      <c r="I78" s="119" t="str">
        <f t="shared" ref="I78:AV78" si="88">IFERROR((I79-I80)/I79,"")</f>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3" t="str">
        <f t="shared" si="88"/>
        <v/>
      </c>
      <c r="W78" s="123" t="str">
        <f t="shared" si="88"/>
        <v/>
      </c>
      <c r="X78" s="123" t="str">
        <f t="shared" si="88"/>
        <v/>
      </c>
      <c r="Y78" s="123"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2" t="str">
        <f t="shared" si="88"/>
        <v/>
      </c>
      <c r="AK78" s="122" t="str">
        <f t="shared" si="88"/>
        <v/>
      </c>
      <c r="AL78" s="122" t="str">
        <f t="shared" si="88"/>
        <v/>
      </c>
      <c r="AM78" s="122" t="str">
        <f t="shared" si="88"/>
        <v/>
      </c>
      <c r="AN78" s="124" t="str">
        <f t="shared" si="88"/>
        <v/>
      </c>
      <c r="AO78" s="128" t="str">
        <f t="shared" si="88"/>
        <v/>
      </c>
      <c r="AP78" s="125" t="str">
        <f t="shared" si="88"/>
        <v/>
      </c>
      <c r="AQ78" s="125" t="str">
        <f t="shared" si="88"/>
        <v/>
      </c>
      <c r="AR78" s="125" t="str">
        <f t="shared" si="88"/>
        <v/>
      </c>
      <c r="AS78" s="125" t="str">
        <f t="shared" si="88"/>
        <v/>
      </c>
      <c r="AT78" s="125" t="str">
        <f t="shared" si="88"/>
        <v/>
      </c>
      <c r="AU78" s="126" t="str">
        <f t="shared" si="88"/>
        <v/>
      </c>
      <c r="AV78" s="127" t="str">
        <f t="shared" si="88"/>
        <v/>
      </c>
    </row>
    <row r="79" spans="1:48" x14ac:dyDescent="0.3">
      <c r="A79" s="42" t="str">
        <f t="shared" ref="A79" si="89">+IF(C79+C80=0,"[ocultar]","")</f>
        <v>[ocultar]</v>
      </c>
      <c r="B79" s="86" t="s">
        <v>162</v>
      </c>
      <c r="C79" s="33">
        <f t="array" ref="C79">SUM(IF($B79=DATOS_[Sexo],
IF($B78=DATOS_[AGRUP. VALOR. PTO.],
IF("Dentro"=DATOS_[Check Periodo Ref.],
1/(COUNTIFS(DATOS_[Sexo],$B79,DATOS_[AGRUP. VALOR. PTO.],$B78,DATOS_[Check Periodo Ref.],"Dentro",DATOS_[id],DATOS_[id]))))))</f>
        <v>0</v>
      </c>
      <c r="D79" s="35">
        <f>COUNTIFS(DATOS_[AGRUP. VALOR. PTO.],$B78,DATOS_[Sexo],$B79,DATOS_[Check Periodo Ref.],"Dentro")</f>
        <v>0</v>
      </c>
      <c r="E79" s="35">
        <f>COUNTIFS(DATOS_[AGRUP. VALOR. PTO.],$B78,DATOS_[Sexo],$B79,DATOS_[Check Periodo Ref.],"Dentro",DATOS_[Check Nº SC Norm],"Sí")</f>
        <v>0</v>
      </c>
      <c r="F79" s="35">
        <f>COUNTIFS(DATOS_[AGRUP. VALOR. PTO.],$B78,DATOS_[Sexo],$B79,DATOS_[Check Periodo Ref.],"Dentro",DATOS_[Check Nº SC Anualiz],"Sí")</f>
        <v>0</v>
      </c>
      <c r="G79" s="35">
        <f>COUNTIFS(DATOS_[AGRUP. VALOR. PTO.],$B78,DATOS_[Sexo],$B79,DATOS_[Check Periodo Ref.],"Dentro",DATOS_[Check Nº SC Norm y Anualiz],"Sí")</f>
        <v>0</v>
      </c>
      <c r="H79" s="35">
        <f>COUNTIFS(DATOS_[AGRUP. VALOR. PTO.],$B78,DATOS_[Sexo],$B79,DATOS_[Check Periodo Ref.],"Dentro",DATOS_[Check Equiparación],"Sí")</f>
        <v>0</v>
      </c>
      <c r="I79" s="110">
        <f t="array" ref="I79">IFERROR(
MEDIAN(IF(DATOS_[Sexo]=$B79,IF(DATOS_[[AGRUP. VALOR. PTO.]:[AGRUP. VALOR. PTO.]]=$B78,IF(DATOS_[Check Equiparado]="Sí",IF(DATOS_[Check Periodo Ref.]="Dentro",DATOS_[SALARIO BASE Eq],FALSE))))),
0)</f>
        <v>0</v>
      </c>
      <c r="J79" s="111">
        <f t="array" ref="J79">IFERROR(
(MEDIAN((IF(DATOS_[[Sexo]:[Sexo]]=$B79,IF(DATOS_[[AGRUP. VALOR. PTO.]:[AGRUP. VALOR. PTO.]]=$B78,IF(DATOS_[[Check Periodo Ref.]:[Check Periodo Ref.]]="Dentro",IF(DATOS_[[Check Equiparado]:[Check Equiparado]]="Sí",IF(DATOS!AE$5="Sí",(1/DATOS_[[% anualiz]:[% anualiz]]),1)*IF(DATOS!AE$4="Sí",1/DATOS_[[% normaliz]:[% normaliz]],1)*(DATOS_[Conc.Sal.01])))))))),
0)</f>
        <v>0</v>
      </c>
      <c r="K79" s="111">
        <f t="array" ref="K79">IFERROR(
(MEDIAN((IF(DATOS_[[Sexo]:[Sexo]]=$B79,IF(DATOS_[[AGRUP. VALOR. PTO.]:[AGRUP. VALOR. PTO.]]=$B78,IF(DATOS_[[Check Periodo Ref.]:[Check Periodo Ref.]]="Dentro",IF(DATOS_[[Check Equiparado]:[Check Equiparado]]="Sí",IF(DATOS!AF$5="Sí",(1/DATOS_[[% anualiz]:[% anualiz]]),1)*IF(DATOS!AF$4="Sí",1/DATOS_[[% normaliz]:[% normaliz]],1)*(DATOS_[Conc.Sal.02])))))))),
0)</f>
        <v>0</v>
      </c>
      <c r="L79" s="111">
        <f t="array" ref="L79">IFERROR(
(MEDIAN((IF(DATOS_[[Sexo]:[Sexo]]=$B79,IF(DATOS_[[AGRUP. VALOR. PTO.]:[AGRUP. VALOR. PTO.]]=$B78,IF(DATOS_[[Check Periodo Ref.]:[Check Periodo Ref.]]="Dentro",IF(DATOS_[[Check Equiparado]:[Check Equiparado]]="Sí",IF(DATOS!AG$5="Sí",(1/DATOS_[[% anualiz]:[% anualiz]]),1)*IF(DATOS!AG$4="Sí",1/DATOS_[[% normaliz]:[% normaliz]],1)*(DATOS_[Conc.Sal.03])))))))),
0)</f>
        <v>0</v>
      </c>
      <c r="M79" s="111">
        <f t="array" ref="M79">IFERROR(
(MEDIAN((IF(DATOS_[[Sexo]:[Sexo]]=$B79,IF(DATOS_[[AGRUP. VALOR. PTO.]:[AGRUP. VALOR. PTO.]]=$B78,IF(DATOS_[[Check Periodo Ref.]:[Check Periodo Ref.]]="Dentro",IF(DATOS_[[Check Equiparado]:[Check Equiparado]]="Sí",IF(DATOS!AH$5="Sí",(1/DATOS_[[% anualiz]:[% anualiz]]),1)*IF(DATOS!AH$4="Sí",1/DATOS_[[% normaliz]:[% normaliz]],1)*(DATOS_[Conc.Sal.04])))))))),
0)</f>
        <v>0</v>
      </c>
      <c r="N79" s="111">
        <f t="array" ref="N79">IFERROR(
(MEDIAN((IF(DATOS_[[Sexo]:[Sexo]]=$B79,IF(DATOS_[[AGRUP. VALOR. PTO.]:[AGRUP. VALOR. PTO.]]=$B78,IF(DATOS_[[Check Periodo Ref.]:[Check Periodo Ref.]]="Dentro",IF(DATOS_[[Check Equiparado]:[Check Equiparado]]="Sí",IF(DATOS!AI$5="Sí",(1/DATOS_[[% anualiz]:[% anualiz]]),1)*IF(DATOS!AI$4="Sí",1/DATOS_[[% normaliz]:[% normaliz]],1)*(DATOS_[Conc.Sal.05])))))))),
0)</f>
        <v>0</v>
      </c>
      <c r="O79" s="111">
        <f t="array" ref="O79">IFERROR(
(MEDIAN((IF(DATOS_[[Sexo]:[Sexo]]=$B79,IF(DATOS_[[AGRUP. VALOR. PTO.]:[AGRUP. VALOR. PTO.]]=$B78,IF(DATOS_[[Check Periodo Ref.]:[Check Periodo Ref.]]="Dentro",IF(DATOS_[[Check Equiparado]:[Check Equiparado]]="Sí",IF(DATOS!AJ$5="Sí",(1/DATOS_[[% anualiz]:[% anualiz]]),1)*IF(DATOS!AJ$4="Sí",1/DATOS_[[% normaliz]:[% normaliz]],1)*(DATOS_[Conc.Sal.06])))))))),
0)</f>
        <v>0</v>
      </c>
      <c r="P79" s="111">
        <f t="array" ref="P79">IFERROR(
(MEDIAN((IF(DATOS_[[Sexo]:[Sexo]]=$B79,IF(DATOS_[[AGRUP. VALOR. PTO.]:[AGRUP. VALOR. PTO.]]=$B78,IF(DATOS_[[Check Periodo Ref.]:[Check Periodo Ref.]]="Dentro",IF(DATOS_[[Check Equiparado]:[Check Equiparado]]="Sí",IF(DATOS!AK$5="Sí",(1/DATOS_[[% anualiz]:[% anualiz]]),1)*IF(DATOS!AK$4="Sí",1/DATOS_[[% normaliz]:[% normaliz]],1)*(DATOS_[Conc.Sal.07])))))))),
0)</f>
        <v>0</v>
      </c>
      <c r="Q79" s="111">
        <f t="array" ref="Q79">IFERROR(
(MEDIAN((IF(DATOS_[[Sexo]:[Sexo]]=$B79,IF(DATOS_[[AGRUP. VALOR. PTO.]:[AGRUP. VALOR. PTO.]]=$B78,IF(DATOS_[[Check Periodo Ref.]:[Check Periodo Ref.]]="Dentro",IF(DATOS_[[Check Equiparado]:[Check Equiparado]]="Sí",IF(DATOS!AL$5="Sí",(1/DATOS_[[% anualiz]:[% anualiz]]),1)*IF(DATOS!AL$4="Sí",1/DATOS_[[% normaliz]:[% normaliz]],1)*(DATOS_[Conc.Sal.08])))))))),
0)</f>
        <v>0</v>
      </c>
      <c r="R79" s="111">
        <f t="array" ref="R79">IFERROR(
(MEDIAN((IF(DATOS_[[Sexo]:[Sexo]]=$B79,IF(DATOS_[[AGRUP. VALOR. PTO.]:[AGRUP. VALOR. PTO.]]=$B78,IF(DATOS_[[Check Periodo Ref.]:[Check Periodo Ref.]]="Dentro",IF(DATOS_[[Check Equiparado]:[Check Equiparado]]="Sí",IF(DATOS!AM$5="Sí",(1/DATOS_[[% anualiz]:[% anualiz]]),1)*IF(DATOS!AM$4="Sí",1/DATOS_[[% normaliz]:[% normaliz]],1)*(DATOS_[Conc.Sal.09])))))))),
0)</f>
        <v>0</v>
      </c>
      <c r="S79" s="111">
        <f t="array" ref="S79">IFERROR(
(MEDIAN((IF(DATOS_[[Sexo]:[Sexo]]=$B79,IF(DATOS_[[AGRUP. VALOR. PTO.]:[AGRUP. VALOR. PTO.]]=$B78,IF(DATOS_[[Check Periodo Ref.]:[Check Periodo Ref.]]="Dentro",IF(DATOS_[[Check Equiparado]:[Check Equiparado]]="Sí",IF(DATOS!AN$5="Sí",(1/DATOS_[[% anualiz]:[% anualiz]]),1)*IF(DATOS!AN$4="Sí",1/DATOS_[[% normaliz]:[% normaliz]],1)*(DATOS_[Conc.Sal.10])))))))),
0)</f>
        <v>0</v>
      </c>
      <c r="T79" s="111">
        <f t="array" ref="T79">IFERROR(
(MEDIAN((IF(DATOS_[[Sexo]:[Sexo]]=$B79,IF(DATOS_[[AGRUP. VALOR. PTO.]:[AGRUP. VALOR. PTO.]]=$B78,IF(DATOS_[[Check Periodo Ref.]:[Check Periodo Ref.]]="Dentro",IF(DATOS_[[Check Equiparado]:[Check Equiparado]]="Sí",IF(DATOS!AO$5="Sí",(1/DATOS_[[% anualiz]:[% anualiz]]),1)*IF(DATOS!AO$4="Sí",1/DATOS_[[% normaliz]:[% normaliz]],1)*(DATOS_[Conc.Sal.11])))))))),
0)</f>
        <v>0</v>
      </c>
      <c r="U79" s="111">
        <f t="array" ref="U79">IFERROR(
(MEDIAN((IF(DATOS_[[Sexo]:[Sexo]]=$B79,IF(DATOS_[[AGRUP. VALOR. PTO.]:[AGRUP. VALOR. PTO.]]=$B78,IF(DATOS_[[Check Periodo Ref.]:[Check Periodo Ref.]]="Dentro",IF(DATOS_[[Check Equiparado]:[Check Equiparado]]="Sí",IF(DATOS!AP$5="Sí",(1/DATOS_[[% anualiz]:[% anualiz]]),1)*IF(DATOS!AP$4="Sí",1/DATOS_[[% normaliz]:[% normaliz]],1)*(DATOS_[Conc.Sal.12])))))))),
0)</f>
        <v>0</v>
      </c>
      <c r="V79" s="111">
        <f t="array" ref="V79">IFERROR(
(MEDIAN((IF(DATOS_[[Sexo]:[Sexo]]=$B79,IF(DATOS_[[AGRUP. VALOR. PTO.]:[AGRUP. VALOR. PTO.]]=$B78,IF(DATOS_[[Check Periodo Ref.]:[Check Periodo Ref.]]="Dentro",IF(DATOS_[[Check Equiparado]:[Check Equiparado]]="Sí",IF(DATOS!AQ$5="Sí",(1/DATOS_[[% anualiz]:[% anualiz]]),1)*IF(DATOS!AQ$4="Sí",1/DATOS_[[% normaliz]:[% normaliz]],1)*(DATOS_[Conc.Sal.13])))))))),
0)</f>
        <v>0</v>
      </c>
      <c r="W79" s="111">
        <f t="array" ref="W79">IFERROR(
(MEDIAN((IF(DATOS_[[Sexo]:[Sexo]]=$B79,IF(DATOS_[[AGRUP. VALOR. PTO.]:[AGRUP. VALOR. PTO.]]=$B78,IF(DATOS_[[Check Periodo Ref.]:[Check Periodo Ref.]]="Dentro",IF(DATOS_[[Check Equiparado]:[Check Equiparado]]="Sí",IF(DATOS!AR$5="Sí",(1/DATOS_[[% anualiz]:[% anualiz]]),1)*IF(DATOS!AR$4="Sí",1/DATOS_[[% normaliz]:[% normaliz]],1)*(DATOS_[Conc.Sal.14])))))))),
0)</f>
        <v>0</v>
      </c>
      <c r="X79" s="111">
        <f t="array" ref="X79">IFERROR(
(MEDIAN((IF(DATOS_[[Sexo]:[Sexo]]=$B79,IF(DATOS_[[AGRUP. VALOR. PTO.]:[AGRUP. VALOR. PTO.]]=$B78,IF(DATOS_[[Check Periodo Ref.]:[Check Periodo Ref.]]="Dentro",IF(DATOS_[[Check Equiparado]:[Check Equiparado]]="Sí",IF(DATOS!AS$5="Sí",(1/DATOS_[[% anualiz]:[% anualiz]]),1)*IF(DATOS!AS$4="Sí",1/DATOS_[[% normaliz]:[% normaliz]],1)*(DATOS_[Conc.Sal.15])))))))),
0)</f>
        <v>0</v>
      </c>
      <c r="Y79" s="111">
        <f t="array" ref="Y79">IFERROR(
(MEDIAN((IF(DATOS_[[Sexo]:[Sexo]]=$B79,IF(DATOS_[[AGRUP. VALOR. PTO.]:[AGRUP. VALOR. PTO.]]=$B78,IF(DATOS_[[Check Periodo Ref.]:[Check Periodo Ref.]]="Dentro",IF(DATOS_[[Check Equiparado]:[Check Equiparado]]="Sí",IF(DATOS!AT$5="Sí",(1/DATOS_[[% anualiz]:[% anualiz]]),1)*IF(DATOS!AT$4="Sí",1/DATOS_[[% normaliz]:[% normaliz]],1)*(DATOS_[Conc.Sal.16])))))))),
0)</f>
        <v>0</v>
      </c>
      <c r="Z79" s="111">
        <f t="array" ref="Z79">IFERROR(
(MEDIAN((IF(DATOS_[[Sexo]:[Sexo]]=$B79,IF(DATOS_[[AGRUP. VALOR. PTO.]:[AGRUP. VALOR. PTO.]]=$B78,IF(DATOS_[[Check Periodo Ref.]:[Check Periodo Ref.]]="Dentro",IF(DATOS_[[Check Equiparado]:[Check Equiparado]]="Sí",IF(DATOS!AU$5="Sí",(1/DATOS_[[% anualiz]:[% anualiz]]),1)*IF(DATOS!AU$4="Sí",1/DATOS_[[% normaliz]:[% normaliz]],1)*(DATOS_[Conc.Sal.17])))))))),
0)</f>
        <v>0</v>
      </c>
      <c r="AA79" s="111">
        <f t="array" ref="AA79">IFERROR(
(MEDIAN((IF(DATOS_[[Sexo]:[Sexo]]=$B79,IF(DATOS_[[AGRUP. VALOR. PTO.]:[AGRUP. VALOR. PTO.]]=$B78,IF(DATOS_[[Check Periodo Ref.]:[Check Periodo Ref.]]="Dentro",IF(DATOS_[[Check Equiparado]:[Check Equiparado]]="Sí",IF(DATOS!AV$5="Sí",(1/DATOS_[[% anualiz]:[% anualiz]]),1)*IF(DATOS!AV$4="Sí",1/DATOS_[[% normaliz]:[% normaliz]],1)*(DATOS_[Conc.Sal.18])))))))),
0)</f>
        <v>0</v>
      </c>
      <c r="AB79" s="111">
        <f t="array" ref="AB79">IFERROR(
(MEDIAN((IF(DATOS_[[Sexo]:[Sexo]]=$B79,IF(DATOS_[[AGRUP. VALOR. PTO.]:[AGRUP. VALOR. PTO.]]=$B78,IF(DATOS_[[Check Periodo Ref.]:[Check Periodo Ref.]]="Dentro",IF(DATOS_[[Check Equiparado]:[Check Equiparado]]="Sí",IF(DATOS!AW$5="Sí",(1/DATOS_[[% anualiz]:[% anualiz]]),1)*IF(DATOS!AW$4="Sí",1/DATOS_[[% normaliz]:[% normaliz]],1)*(DATOS_[Conc.Sal.19])))))))),
0)</f>
        <v>0</v>
      </c>
      <c r="AC79" s="111">
        <f t="array" ref="AC79">IFERROR(
(MEDIAN((IF(DATOS_[[Sexo]:[Sexo]]=$B79,IF(DATOS_[[AGRUP. VALOR. PTO.]:[AGRUP. VALOR. PTO.]]=$B78,IF(DATOS_[[Check Periodo Ref.]:[Check Periodo Ref.]]="Dentro",IF(DATOS_[[Check Equiparado]:[Check Equiparado]]="Sí",IF(DATOS!AX$5="Sí",(1/DATOS_[[% anualiz]:[% anualiz]]),1)*IF(DATOS!AX$4="Sí",1/DATOS_[[% normaliz]:[% normaliz]],1)*(DATOS_[Conc.Sal.20])))))))),
0)</f>
        <v>0</v>
      </c>
      <c r="AD79" s="111">
        <f t="array" ref="AD79">IFERROR(
(MEDIAN((IF(DATOS_[[Sexo]:[Sexo]]=$B79,IF(DATOS_[[AGRUP. VALOR. PTO.]:[AGRUP. VALOR. PTO.]]=$B78,IF(DATOS_[[Check Periodo Ref.]:[Check Periodo Ref.]]="Dentro",IF(DATOS_[[Check Equiparado]:[Check Equiparado]]="Sí",IF(DATOS!AY$5="Sí",(1/DATOS_[[% anualiz]:[% anualiz]]),1)*IF(DATOS!AY$4="Sí",1/DATOS_[[% normaliz]:[% normaliz]],1)*(DATOS_[Conc.Sal.21])))))))),
0)</f>
        <v>0</v>
      </c>
      <c r="AE79" s="111">
        <f t="array" ref="AE79">IFERROR(
(MEDIAN((IF(DATOS_[[Sexo]:[Sexo]]=$B79,IF(DATOS_[[AGRUP. VALOR. PTO.]:[AGRUP. VALOR. PTO.]]=$B78,IF(DATOS_[[Check Periodo Ref.]:[Check Periodo Ref.]]="Dentro",IF(DATOS_[[Check Equiparado]:[Check Equiparado]]="Sí",IF(DATOS!AZ$5="Sí",(1/DATOS_[[% anualiz]:[% anualiz]]),1)*IF(DATOS!AZ$4="Sí",1/DATOS_[[% normaliz]:[% normaliz]],1)*(DATOS_[Conc.Sal.22])))))))),
0)</f>
        <v>0</v>
      </c>
      <c r="AF79" s="111">
        <f t="array" ref="AF79">IFERROR(
(MEDIAN((IF(DATOS_[[Sexo]:[Sexo]]=$B79,IF(DATOS_[[AGRUP. VALOR. PTO.]:[AGRUP. VALOR. PTO.]]=$B78,IF(DATOS_[[Check Periodo Ref.]:[Check Periodo Ref.]]="Dentro",IF(DATOS_[[Check Equiparado]:[Check Equiparado]]="Sí",IF(DATOS!BA$5="Sí",(1/DATOS_[[% anualiz]:[% anualiz]]),1)*IF(DATOS!BA$4="Sí",1/DATOS_[[% normaliz]:[% normaliz]],1)*(DATOS_[Conc.Sal.23])))))))),
0)</f>
        <v>0</v>
      </c>
      <c r="AG79" s="111">
        <f t="array" ref="AG79">IFERROR(
(MEDIAN((IF(DATOS_[[Sexo]:[Sexo]]=$B79,IF(DATOS_[[AGRUP. VALOR. PTO.]:[AGRUP. VALOR. PTO.]]=$B78,IF(DATOS_[[Check Periodo Ref.]:[Check Periodo Ref.]]="Dentro",IF(DATOS_[[Check Equiparado]:[Check Equiparado]]="Sí",IF(DATOS!BB$5="Sí",(1/DATOS_[[% anualiz]:[% anualiz]]),1)*IF(DATOS!BB$4="Sí",1/DATOS_[[% normaliz]:[% normaliz]],1)*(DATOS_[Conc.Sal.24])))))))),
0)</f>
        <v>0</v>
      </c>
      <c r="AH79" s="111">
        <f t="array" ref="AH79">IFERROR(
(MEDIAN((IF(DATOS_[[Sexo]:[Sexo]]=$B79,IF(DATOS_[[AGRUP. VALOR. PTO.]:[AGRUP. VALOR. PTO.]]=$B78,IF(DATOS_[[Check Periodo Ref.]:[Check Periodo Ref.]]="Dentro",IF(DATOS_[[Check Equiparado]:[Check Equiparado]]="Sí",IF(DATOS!BC$5="Sí",(1/DATOS_[[% anualiz]:[% anualiz]]),1)*IF(DATOS!BC$4="Sí",1/DATOS_[[% normaliz]:[% normaliz]],1)*(DATOS_[Conc.Sal.25])))))))),
0)</f>
        <v>0</v>
      </c>
      <c r="AI79" s="111">
        <f t="array" ref="AI79">IFERROR(
(MEDIAN((IF(DATOS_[[Sexo]:[Sexo]]=$B79,IF(DATOS_[[AGRUP. VALOR. PTO.]:[AGRUP. VALOR. PTO.]]=$B78,IF(DATOS_[[Check Periodo Ref.]:[Check Periodo Ref.]]="Dentro",IF(DATOS_[[Check Equiparado]:[Check Equiparado]]="Sí",IF(DATOS!BD$5="Sí",(1/DATOS_[[% anualiz]:[% anualiz]]),1)*IF(DATOS!BD$4="Sí",1/DATOS_[[% normaliz]:[% normaliz]],1)*(DATOS_[Conc.Sal.26])))))))),
0)</f>
        <v>0</v>
      </c>
      <c r="AJ79" s="111">
        <f t="array" ref="AJ79">IFERROR(
(MEDIAN((IF(DATOS_[[Sexo]:[Sexo]]=$B79,IF(DATOS_[[AGRUP. VALOR. PTO.]:[AGRUP. VALOR. PTO.]]=$B78,IF(DATOS_[[Check Periodo Ref.]:[Check Periodo Ref.]]="Dentro",IF(DATOS_[[Check Equiparado]:[Check Equiparado]]="Sí",IF(DATOS!BE$5="Sí",(1/DATOS_[[% anualiz]:[% anualiz]]),1)*IF(DATOS!BE$4="Sí",1/DATOS_[[% normaliz]:[% normaliz]],1)*(DATOS_[Conc.Sal.27])))))))),
0)</f>
        <v>0</v>
      </c>
      <c r="AK79" s="111">
        <f t="array" ref="AK79">IFERROR(
(MEDIAN((IF(DATOS_[[Sexo]:[Sexo]]=$B79,IF(DATOS_[[AGRUP. VALOR. PTO.]:[AGRUP. VALOR. PTO.]]=$B78,IF(DATOS_[[Check Periodo Ref.]:[Check Periodo Ref.]]="Dentro",IF(DATOS_[[Check Equiparado]:[Check Equiparado]]="Sí",IF(DATOS!BF$5="Sí",(1/DATOS_[[% anualiz]:[% anualiz]]),1)*IF(DATOS!BF$4="Sí",1/DATOS_[[% normaliz]:[% normaliz]],1)*(DATOS_[Conc.Sal.28])))))))),
0)</f>
        <v>0</v>
      </c>
      <c r="AL79" s="111">
        <f t="array" ref="AL79">IFERROR(
(MEDIAN((IF(DATOS_[[Sexo]:[Sexo]]=$B79,IF(DATOS_[[AGRUP. VALOR. PTO.]:[AGRUP. VALOR. PTO.]]=$B78,IF(DATOS_[[Check Periodo Ref.]:[Check Periodo Ref.]]="Dentro",IF(DATOS_[[Check Equiparado]:[Check Equiparado]]="Sí",IF(DATOS!BG$5="Sí",(1/DATOS_[[% anualiz]:[% anualiz]]),1)*IF(DATOS!BG$4="Sí",1/DATOS_[[% normaliz]:[% normaliz]],1)*(DATOS_[Conc.Sal.29])))))))),
0)</f>
        <v>0</v>
      </c>
      <c r="AM79" s="111">
        <f t="array" ref="AM79">IFERROR(
(MEDIAN((IF(DATOS_[[Sexo]:[Sexo]]=$B79,IF(DATOS_[[AGRUP. VALOR. PTO.]:[AGRUP. VALOR. PTO.]]=$B78,IF(DATOS_[[Check Periodo Ref.]:[Check Periodo Ref.]]="Dentro",IF(DATOS_[[Check Equiparado]:[Check Equiparado]]="Sí",IF(DATOS!BH$5="Sí",(1/DATOS_[[% anualiz]:[% anualiz]]),1)*IF(DATOS!BH$4="Sí",1/DATOS_[[% normaliz]:[% normaliz]],1)*(DATOS_[Conc.Sal.30])))))))),
0)</f>
        <v>0</v>
      </c>
      <c r="AN79" s="112">
        <f t="array" ref="AN79">IFERROR(
MEDIAN(IF(DATOS_[Sexo]=$B79,IF(DATOS_[[AGRUP. VALOR. PTO.]:[AGRUP. VALOR. PTO.]]=$B78,IF(DATOS_[Check Equiparado]="Sí",IF(DATOS_[Check Periodo Ref.]="Dentro",DATOS_[Tot COMPL.SAL Eq],FALSE))))),
0)</f>
        <v>0</v>
      </c>
      <c r="AO79" s="113">
        <f t="array" ref="AO79">IFERROR(
MEDIAN(IF(DATOS_[Sexo]=$B79,IF(DATOS_[[AGRUP. VALOR. PTO.]:[AGRUP. VALOR. PTO.]]=$B78,IF(DATOS_[Check Equiparado]="Sí",IF(DATOS_[Check Periodo Ref.]="Dentro",DATOS_[TOTAL SALARIO Eq],FALSE))))),
0)</f>
        <v>0</v>
      </c>
      <c r="AP79" s="114">
        <f t="array" ref="AP79">IFERROR(
(MEDIAN((IF(DATOS_[[Sexo]:[Sexo]]=$B79,IF(DATOS_[[AGRUP. VALOR. PTO.]:[AGRUP. VALOR. PTO.]]=$B78,IF(DATOS_[[Check Periodo Ref.]:[Check Periodo Ref.]]="Dentro",IF(DATOS_[[Check Equiparado]:[Check Equiparado]]="Sí",IF(DATOS!BI$5="Sí",(1/DATOS_[[% anualiz]:[% anualiz]]),1)*IF(DATOS!BI$4="Sí",1/DATOS_[[% normaliz]:[% normaliz]],1)*(DATOS_[C.Extra.01])))))))),
0)</f>
        <v>0</v>
      </c>
      <c r="AQ79" s="114">
        <f t="array" ref="AQ79">IFERROR(
(MEDIAN((IF(DATOS_[[Sexo]:[Sexo]]=$B79,IF(DATOS_[[AGRUP. VALOR. PTO.]:[AGRUP. VALOR. PTO.]]=$B78,IF(DATOS_[[Check Periodo Ref.]:[Check Periodo Ref.]]="Dentro",IF(DATOS_[[Check Equiparado]:[Check Equiparado]]="Sí",IF(DATOS!BJ$5="Sí",(1/DATOS_[[% anualiz]:[% anualiz]]),1)*IF(DATOS!BJ$4="Sí",1/DATOS_[[% normaliz]:[% normaliz]],1)*(DATOS_[C.Extra.02])))))))),
0)</f>
        <v>0</v>
      </c>
      <c r="AR79" s="114">
        <f t="array" ref="AR79">IFERROR(
(MEDIAN((IF(DATOS_[[Sexo]:[Sexo]]=$B79,IF(DATOS_[[AGRUP. VALOR. PTO.]:[AGRUP. VALOR. PTO.]]=$B78,IF(DATOS_[[Check Periodo Ref.]:[Check Periodo Ref.]]="Dentro",IF(DATOS_[[Check Equiparado]:[Check Equiparado]]="Sí",IF(DATOS!BK$5="Sí",(1/DATOS_[[% anualiz]:[% anualiz]]),1)*IF(DATOS!BK$4="Sí",1/DATOS_[[% normaliz]:[% normaliz]],1)*(DATOS_[C.Extra.03])))))))),
0)</f>
        <v>0</v>
      </c>
      <c r="AS79" s="114">
        <f t="array" ref="AS79">IFERROR(
(MEDIAN((IF(DATOS_[[Sexo]:[Sexo]]=$B79,IF(DATOS_[[AGRUP. VALOR. PTO.]:[AGRUP. VALOR. PTO.]]=$B78,IF(DATOS_[[Check Periodo Ref.]:[Check Periodo Ref.]]="Dentro",IF(DATOS_[[Check Equiparado]:[Check Equiparado]]="Sí",IF(DATOS!BL$5="Sí",(1/DATOS_[[% anualiz]:[% anualiz]]),1)*IF(DATOS!BL$4="Sí",1/DATOS_[[% normaliz]:[% normaliz]],1)*(DATOS_[C.Extra.04])))))))),
0)</f>
        <v>0</v>
      </c>
      <c r="AT79" s="114">
        <f t="array" ref="AT79">IFERROR(
(MEDIAN((IF(DATOS_[[Sexo]:[Sexo]]=$B79,IF(DATOS_[[AGRUP. VALOR. PTO.]:[AGRUP. VALOR. PTO.]]=$B78,IF(DATOS_[[Check Periodo Ref.]:[Check Periodo Ref.]]="Dentro",IF(DATOS_[[Check Equiparado]:[Check Equiparado]]="Sí",IF(DATOS!BM$5="Sí",(1/DATOS_[[% anualiz]:[% anualiz]]),1)*IF(DATOS!BM$4="Sí",1/DATOS_[[% normaliz]:[% normaliz]],1)*(DATOS_[C.Extra.05])))))))),
0)</f>
        <v>0</v>
      </c>
      <c r="AU79" s="115">
        <f t="array" ref="AU79">IFERROR(
MEDIAN(IF(DATOS_[Sexo]=$B79,IF(DATOS_[[AGRUP. VALOR. PTO.]:[AGRUP. VALOR. PTO.]]=$B78,IF(DATOS_[Check Equiparado]="Sí",IF(DATOS_[Check Periodo Ref.]="Dentro",DATOS_[Tot Extrasalarial Eq],FALSE))))),
0)</f>
        <v>0</v>
      </c>
      <c r="AV79" s="116">
        <f t="array" ref="AV79">IFERROR(
MEDIAN(IF(DATOS_[Sexo]=$B79,IF(DATOS_[[AGRUP. VALOR. PTO.]:[AGRUP. VALOR. PTO.]]=$B78,IF(DATOS_[Check Equiparado]="Sí",IF(DATOS_[Check Periodo Ref.]="Dentro",DATOS_[TOTAL Retrib Eq],FALSE))))),
0)</f>
        <v>0</v>
      </c>
    </row>
    <row r="80" spans="1:48" x14ac:dyDescent="0.3">
      <c r="A80" s="42" t="str">
        <f t="shared" ref="A80" si="90">+A79</f>
        <v>[ocultar]</v>
      </c>
      <c r="B80" s="86" t="s">
        <v>163</v>
      </c>
      <c r="C80" s="33">
        <f t="array" ref="C80">SUM(IF($B80=DATOS_[Sexo],
IF($B78=DATOS_[AGRUP. VALOR. PTO.],
IF("Dentro"=DATOS_[Check Periodo Ref.],
1/(COUNTIFS(DATOS_[Sexo],$B80,DATOS_[AGRUP. VALOR. PTO.],$B78,DATOS_[Check Periodo Ref.],"Dentro",DATOS_[id],DATOS_[id]))))))</f>
        <v>0</v>
      </c>
      <c r="D80" s="35">
        <f>COUNTIFS(DATOS_[AGRUP. VALOR. PTO.],$B78,DATOS_[Sexo],$B80,DATOS_[Check Periodo Ref.],"Dentro")</f>
        <v>0</v>
      </c>
      <c r="E80" s="35">
        <f>COUNTIFS(DATOS_[AGRUP. VALOR. PTO.],$B78,DATOS_[Sexo],$B80,DATOS_[Check Periodo Ref.],"Dentro",DATOS_[Check Nº SC Norm],"Sí")</f>
        <v>0</v>
      </c>
      <c r="F80" s="35">
        <f>COUNTIFS(DATOS_[AGRUP. VALOR. PTO.],$B78,DATOS_[Sexo],$B80,DATOS_[Check Periodo Ref.],"Dentro",DATOS_[Check Nº SC Anualiz],"Sí")</f>
        <v>0</v>
      </c>
      <c r="G80" s="35">
        <f>COUNTIFS(DATOS_[AGRUP. VALOR. PTO.],$B78,DATOS_[Sexo],$B80,DATOS_[Check Periodo Ref.],"Dentro",DATOS_[Check Nº SC Norm y Anualiz],"Sí")</f>
        <v>0</v>
      </c>
      <c r="H80" s="35">
        <f>COUNTIFS(DATOS_[AGRUP. VALOR. PTO.],$B78,DATOS_[Sexo],$B80,DATOS_[Check Periodo Ref.],"Dentro",DATOS_[Check Equiparación],"Sí")</f>
        <v>0</v>
      </c>
      <c r="I80" s="110" cm="1">
        <f t="array" ref="I80">IFERROR(
MEDIAN(IF(DATOS_[Sexo]=$B80,IF(DATOS_[[AGRUP. VALOR. PTO.]:[AGRUP. VALOR. PTO.]]=$B78,IF(DATOS_[Check Equiparado]="Sí",IF(DATOS_[Check Periodo Ref.]="Dentro",DATOS_[SALARIO BASE Eq],FALSE))))),
0)</f>
        <v>0</v>
      </c>
      <c r="J80" s="111">
        <f t="array" ref="J80">IFERROR(
(MEDIAN((IF(DATOS_[[Sexo]:[Sexo]]=$B80,IF(DATOS_[[AGRUP. VALOR. PTO.]:[AGRUP. VALOR. PTO.]]=$B78,IF(DATOS_[[Check Periodo Ref.]:[Check Periodo Ref.]]="Dentro",IF(DATOS_[[Check Equiparado]:[Check Equiparado]]="Sí",IF(DATOS!AE$5="Sí",(1/DATOS_[[% anualiz]:[% anualiz]]),1)*IF(DATOS!AE$4="Sí",1/DATOS_[[% normaliz]:[% normaliz]],1)*(DATOS_[Conc.Sal.01])))))))),
0)</f>
        <v>0</v>
      </c>
      <c r="K80" s="111">
        <f t="array" ref="K80">IFERROR(
(MEDIAN((IF(DATOS_[[Sexo]:[Sexo]]=$B80,IF(DATOS_[[AGRUP. VALOR. PTO.]:[AGRUP. VALOR. PTO.]]=$B78,IF(DATOS_[[Check Periodo Ref.]:[Check Periodo Ref.]]="Dentro",IF(DATOS_[[Check Equiparado]:[Check Equiparado]]="Sí",IF(DATOS!AF$5="Sí",(1/DATOS_[[% anualiz]:[% anualiz]]),1)*IF(DATOS!AF$4="Sí",1/DATOS_[[% normaliz]:[% normaliz]],1)*(DATOS_[Conc.Sal.02])))))))),
0)</f>
        <v>0</v>
      </c>
      <c r="L80" s="111">
        <f t="array" ref="L80">IFERROR(
(MEDIAN((IF(DATOS_[[Sexo]:[Sexo]]=$B80,IF(DATOS_[[AGRUP. VALOR. PTO.]:[AGRUP. VALOR. PTO.]]=$B78,IF(DATOS_[[Check Periodo Ref.]:[Check Periodo Ref.]]="Dentro",IF(DATOS_[[Check Equiparado]:[Check Equiparado]]="Sí",IF(DATOS!AG$5="Sí",(1/DATOS_[[% anualiz]:[% anualiz]]),1)*IF(DATOS!AG$4="Sí",1/DATOS_[[% normaliz]:[% normaliz]],1)*(DATOS_[Conc.Sal.03])))))))),
0)</f>
        <v>0</v>
      </c>
      <c r="M80" s="111">
        <f t="array" ref="M80">IFERROR(
(MEDIAN((IF(DATOS_[[Sexo]:[Sexo]]=$B80,IF(DATOS_[[AGRUP. VALOR. PTO.]:[AGRUP. VALOR. PTO.]]=$B78,IF(DATOS_[[Check Periodo Ref.]:[Check Periodo Ref.]]="Dentro",IF(DATOS_[[Check Equiparado]:[Check Equiparado]]="Sí",IF(DATOS!AH$5="Sí",(1/DATOS_[[% anualiz]:[% anualiz]]),1)*IF(DATOS!AH$4="Sí",1/DATOS_[[% normaliz]:[% normaliz]],1)*(DATOS_[Conc.Sal.04])))))))),
0)</f>
        <v>0</v>
      </c>
      <c r="N80" s="111">
        <f t="array" ref="N80">IFERROR(
(MEDIAN((IF(DATOS_[[Sexo]:[Sexo]]=$B80,IF(DATOS_[[AGRUP. VALOR. PTO.]:[AGRUP. VALOR. PTO.]]=$B78,IF(DATOS_[[Check Periodo Ref.]:[Check Periodo Ref.]]="Dentro",IF(DATOS_[[Check Equiparado]:[Check Equiparado]]="Sí",IF(DATOS!AI$5="Sí",(1/DATOS_[[% anualiz]:[% anualiz]]),1)*IF(DATOS!AI$4="Sí",1/DATOS_[[% normaliz]:[% normaliz]],1)*(DATOS_[Conc.Sal.05])))))))),
0)</f>
        <v>0</v>
      </c>
      <c r="O80" s="111">
        <f t="array" ref="O80">IFERROR(
(MEDIAN((IF(DATOS_[[Sexo]:[Sexo]]=$B80,IF(DATOS_[[AGRUP. VALOR. PTO.]:[AGRUP. VALOR. PTO.]]=$B78,IF(DATOS_[[Check Periodo Ref.]:[Check Periodo Ref.]]="Dentro",IF(DATOS_[[Check Equiparado]:[Check Equiparado]]="Sí",IF(DATOS!AJ$5="Sí",(1/DATOS_[[% anualiz]:[% anualiz]]),1)*IF(DATOS!AJ$4="Sí",1/DATOS_[[% normaliz]:[% normaliz]],1)*(DATOS_[Conc.Sal.06])))))))),
0)</f>
        <v>0</v>
      </c>
      <c r="P80" s="111">
        <f t="array" ref="P80">IFERROR(
(MEDIAN((IF(DATOS_[[Sexo]:[Sexo]]=$B80,IF(DATOS_[[AGRUP. VALOR. PTO.]:[AGRUP. VALOR. PTO.]]=$B78,IF(DATOS_[[Check Periodo Ref.]:[Check Periodo Ref.]]="Dentro",IF(DATOS_[[Check Equiparado]:[Check Equiparado]]="Sí",IF(DATOS!AK$5="Sí",(1/DATOS_[[% anualiz]:[% anualiz]]),1)*IF(DATOS!AK$4="Sí",1/DATOS_[[% normaliz]:[% normaliz]],1)*(DATOS_[Conc.Sal.07])))))))),
0)</f>
        <v>0</v>
      </c>
      <c r="Q80" s="111">
        <f t="array" ref="Q80">IFERROR(
(MEDIAN((IF(DATOS_[[Sexo]:[Sexo]]=$B80,IF(DATOS_[[AGRUP. VALOR. PTO.]:[AGRUP. VALOR. PTO.]]=$B78,IF(DATOS_[[Check Periodo Ref.]:[Check Periodo Ref.]]="Dentro",IF(DATOS_[[Check Equiparado]:[Check Equiparado]]="Sí",IF(DATOS!AL$5="Sí",(1/DATOS_[[% anualiz]:[% anualiz]]),1)*IF(DATOS!AL$4="Sí",1/DATOS_[[% normaliz]:[% normaliz]],1)*(DATOS_[Conc.Sal.08])))))))),
0)</f>
        <v>0</v>
      </c>
      <c r="R80" s="111">
        <f t="array" ref="R80">IFERROR(
(MEDIAN((IF(DATOS_[[Sexo]:[Sexo]]=$B80,IF(DATOS_[[AGRUP. VALOR. PTO.]:[AGRUP. VALOR. PTO.]]=$B78,IF(DATOS_[[Check Periodo Ref.]:[Check Periodo Ref.]]="Dentro",IF(DATOS_[[Check Equiparado]:[Check Equiparado]]="Sí",IF(DATOS!AM$5="Sí",(1/DATOS_[[% anualiz]:[% anualiz]]),1)*IF(DATOS!AM$4="Sí",1/DATOS_[[% normaliz]:[% normaliz]],1)*(DATOS_[Conc.Sal.09])))))))),
0)</f>
        <v>0</v>
      </c>
      <c r="S80" s="111">
        <f t="array" ref="S80">IFERROR(
(MEDIAN((IF(DATOS_[[Sexo]:[Sexo]]=$B80,IF(DATOS_[[AGRUP. VALOR. PTO.]:[AGRUP. VALOR. PTO.]]=$B78,IF(DATOS_[[Check Periodo Ref.]:[Check Periodo Ref.]]="Dentro",IF(DATOS_[[Check Equiparado]:[Check Equiparado]]="Sí",IF(DATOS!AN$5="Sí",(1/DATOS_[[% anualiz]:[% anualiz]]),1)*IF(DATOS!AN$4="Sí",1/DATOS_[[% normaliz]:[% normaliz]],1)*(DATOS_[Conc.Sal.10])))))))),
0)</f>
        <v>0</v>
      </c>
      <c r="T80" s="111">
        <f t="array" ref="T80">IFERROR(
(MEDIAN((IF(DATOS_[[Sexo]:[Sexo]]=$B80,IF(DATOS_[[AGRUP. VALOR. PTO.]:[AGRUP. VALOR. PTO.]]=$B78,IF(DATOS_[[Check Periodo Ref.]:[Check Periodo Ref.]]="Dentro",IF(DATOS_[[Check Equiparado]:[Check Equiparado]]="Sí",IF(DATOS!AO$5="Sí",(1/DATOS_[[% anualiz]:[% anualiz]]),1)*IF(DATOS!AO$4="Sí",1/DATOS_[[% normaliz]:[% normaliz]],1)*(DATOS_[Conc.Sal.11])))))))),
0)</f>
        <v>0</v>
      </c>
      <c r="U80" s="111">
        <f t="array" ref="U80">IFERROR(
(MEDIAN((IF(DATOS_[[Sexo]:[Sexo]]=$B80,IF(DATOS_[[AGRUP. VALOR. PTO.]:[AGRUP. VALOR. PTO.]]=$B78,IF(DATOS_[[Check Periodo Ref.]:[Check Periodo Ref.]]="Dentro",IF(DATOS_[[Check Equiparado]:[Check Equiparado]]="Sí",IF(DATOS!AP$5="Sí",(1/DATOS_[[% anualiz]:[% anualiz]]),1)*IF(DATOS!AP$4="Sí",1/DATOS_[[% normaliz]:[% normaliz]],1)*(DATOS_[Conc.Sal.12])))))))),
0)</f>
        <v>0</v>
      </c>
      <c r="V80" s="111">
        <f t="array" ref="V80">IFERROR(
(MEDIAN((IF(DATOS_[[Sexo]:[Sexo]]=$B80,IF(DATOS_[[AGRUP. VALOR. PTO.]:[AGRUP. VALOR. PTO.]]=$B78,IF(DATOS_[[Check Periodo Ref.]:[Check Periodo Ref.]]="Dentro",IF(DATOS_[[Check Equiparado]:[Check Equiparado]]="Sí",IF(DATOS!AQ$5="Sí",(1/DATOS_[[% anualiz]:[% anualiz]]),1)*IF(DATOS!AQ$4="Sí",1/DATOS_[[% normaliz]:[% normaliz]],1)*(DATOS_[Conc.Sal.13])))))))),
0)</f>
        <v>0</v>
      </c>
      <c r="W80" s="111">
        <f t="array" ref="W80">IFERROR(
(MEDIAN((IF(DATOS_[[Sexo]:[Sexo]]=$B80,IF(DATOS_[[AGRUP. VALOR. PTO.]:[AGRUP. VALOR. PTO.]]=$B78,IF(DATOS_[[Check Periodo Ref.]:[Check Periodo Ref.]]="Dentro",IF(DATOS_[[Check Equiparado]:[Check Equiparado]]="Sí",IF(DATOS!AR$5="Sí",(1/DATOS_[[% anualiz]:[% anualiz]]),1)*IF(DATOS!AR$4="Sí",1/DATOS_[[% normaliz]:[% normaliz]],1)*(DATOS_[Conc.Sal.14])))))))),
0)</f>
        <v>0</v>
      </c>
      <c r="X80" s="111">
        <f t="array" ref="X80">IFERROR(
(MEDIAN((IF(DATOS_[[Sexo]:[Sexo]]=$B80,IF(DATOS_[[AGRUP. VALOR. PTO.]:[AGRUP. VALOR. PTO.]]=$B78,IF(DATOS_[[Check Periodo Ref.]:[Check Periodo Ref.]]="Dentro",IF(DATOS_[[Check Equiparado]:[Check Equiparado]]="Sí",IF(DATOS!AS$5="Sí",(1/DATOS_[[% anualiz]:[% anualiz]]),1)*IF(DATOS!AS$4="Sí",1/DATOS_[[% normaliz]:[% normaliz]],1)*(DATOS_[Conc.Sal.15])))))))),
0)</f>
        <v>0</v>
      </c>
      <c r="Y80" s="111">
        <f t="array" ref="Y80">IFERROR(
(MEDIAN((IF(DATOS_[[Sexo]:[Sexo]]=$B80,IF(DATOS_[[AGRUP. VALOR. PTO.]:[AGRUP. VALOR. PTO.]]=$B78,IF(DATOS_[[Check Periodo Ref.]:[Check Periodo Ref.]]="Dentro",IF(DATOS_[[Check Equiparado]:[Check Equiparado]]="Sí",IF(DATOS!AT$5="Sí",(1/DATOS_[[% anualiz]:[% anualiz]]),1)*IF(DATOS!AT$4="Sí",1/DATOS_[[% normaliz]:[% normaliz]],1)*(DATOS_[Conc.Sal.16])))))))),
0)</f>
        <v>0</v>
      </c>
      <c r="Z80" s="111">
        <f t="array" ref="Z80">IFERROR(
(MEDIAN((IF(DATOS_[[Sexo]:[Sexo]]=$B80,IF(DATOS_[[AGRUP. VALOR. PTO.]:[AGRUP. VALOR. PTO.]]=$B78,IF(DATOS_[[Check Periodo Ref.]:[Check Periodo Ref.]]="Dentro",IF(DATOS_[[Check Equiparado]:[Check Equiparado]]="Sí",IF(DATOS!AU$5="Sí",(1/DATOS_[[% anualiz]:[% anualiz]]),1)*IF(DATOS!AU$4="Sí",1/DATOS_[[% normaliz]:[% normaliz]],1)*(DATOS_[Conc.Sal.17])))))))),
0)</f>
        <v>0</v>
      </c>
      <c r="AA80" s="111">
        <f t="array" ref="AA80">IFERROR(
(MEDIAN((IF(DATOS_[[Sexo]:[Sexo]]=$B80,IF(DATOS_[[AGRUP. VALOR. PTO.]:[AGRUP. VALOR. PTO.]]=$B78,IF(DATOS_[[Check Periodo Ref.]:[Check Periodo Ref.]]="Dentro",IF(DATOS_[[Check Equiparado]:[Check Equiparado]]="Sí",IF(DATOS!AV$5="Sí",(1/DATOS_[[% anualiz]:[% anualiz]]),1)*IF(DATOS!AV$4="Sí",1/DATOS_[[% normaliz]:[% normaliz]],1)*(DATOS_[Conc.Sal.18])))))))),
0)</f>
        <v>0</v>
      </c>
      <c r="AB80" s="111">
        <f t="array" ref="AB80">IFERROR(
(MEDIAN((IF(DATOS_[[Sexo]:[Sexo]]=$B80,IF(DATOS_[[AGRUP. VALOR. PTO.]:[AGRUP. VALOR. PTO.]]=$B78,IF(DATOS_[[Check Periodo Ref.]:[Check Periodo Ref.]]="Dentro",IF(DATOS_[[Check Equiparado]:[Check Equiparado]]="Sí",IF(DATOS!AW$5="Sí",(1/DATOS_[[% anualiz]:[% anualiz]]),1)*IF(DATOS!AW$4="Sí",1/DATOS_[[% normaliz]:[% normaliz]],1)*(DATOS_[Conc.Sal.19])))))))),
0)</f>
        <v>0</v>
      </c>
      <c r="AC80" s="111">
        <f t="array" ref="AC80">IFERROR(
(MEDIAN((IF(DATOS_[[Sexo]:[Sexo]]=$B80,IF(DATOS_[[AGRUP. VALOR. PTO.]:[AGRUP. VALOR. PTO.]]=$B78,IF(DATOS_[[Check Periodo Ref.]:[Check Periodo Ref.]]="Dentro",IF(DATOS_[[Check Equiparado]:[Check Equiparado]]="Sí",IF(DATOS!AX$5="Sí",(1/DATOS_[[% anualiz]:[% anualiz]]),1)*IF(DATOS!AX$4="Sí",1/DATOS_[[% normaliz]:[% normaliz]],1)*(DATOS_[Conc.Sal.20])))))))),
0)</f>
        <v>0</v>
      </c>
      <c r="AD80" s="111">
        <f t="array" ref="AD80">IFERROR(
(MEDIAN((IF(DATOS_[[Sexo]:[Sexo]]=$B80,IF(DATOS_[[AGRUP. VALOR. PTO.]:[AGRUP. VALOR. PTO.]]=$B78,IF(DATOS_[[Check Periodo Ref.]:[Check Periodo Ref.]]="Dentro",IF(DATOS_[[Check Equiparado]:[Check Equiparado]]="Sí",IF(DATOS!AY$5="Sí",(1/DATOS_[[% anualiz]:[% anualiz]]),1)*IF(DATOS!AY$4="Sí",1/DATOS_[[% normaliz]:[% normaliz]],1)*(DATOS_[Conc.Sal.21])))))))),
0)</f>
        <v>0</v>
      </c>
      <c r="AE80" s="111">
        <f t="array" ref="AE80">IFERROR(
(MEDIAN((IF(DATOS_[[Sexo]:[Sexo]]=$B80,IF(DATOS_[[AGRUP. VALOR. PTO.]:[AGRUP. VALOR. PTO.]]=$B78,IF(DATOS_[[Check Periodo Ref.]:[Check Periodo Ref.]]="Dentro",IF(DATOS_[[Check Equiparado]:[Check Equiparado]]="Sí",IF(DATOS!AZ$5="Sí",(1/DATOS_[[% anualiz]:[% anualiz]]),1)*IF(DATOS!AZ$4="Sí",1/DATOS_[[% normaliz]:[% normaliz]],1)*(DATOS_[Conc.Sal.22])))))))),
0)</f>
        <v>0</v>
      </c>
      <c r="AF80" s="111">
        <f t="array" ref="AF80">IFERROR(
(MEDIAN((IF(DATOS_[[Sexo]:[Sexo]]=$B80,IF(DATOS_[[AGRUP. VALOR. PTO.]:[AGRUP. VALOR. PTO.]]=$B78,IF(DATOS_[[Check Periodo Ref.]:[Check Periodo Ref.]]="Dentro",IF(DATOS_[[Check Equiparado]:[Check Equiparado]]="Sí",IF(DATOS!BA$5="Sí",(1/DATOS_[[% anualiz]:[% anualiz]]),1)*IF(DATOS!BA$4="Sí",1/DATOS_[[% normaliz]:[% normaliz]],1)*(DATOS_[Conc.Sal.23])))))))),
0)</f>
        <v>0</v>
      </c>
      <c r="AG80" s="111">
        <f t="array" ref="AG80">IFERROR(
(MEDIAN((IF(DATOS_[[Sexo]:[Sexo]]=$B80,IF(DATOS_[[AGRUP. VALOR. PTO.]:[AGRUP. VALOR. PTO.]]=$B78,IF(DATOS_[[Check Periodo Ref.]:[Check Periodo Ref.]]="Dentro",IF(DATOS_[[Check Equiparado]:[Check Equiparado]]="Sí",IF(DATOS!BB$5="Sí",(1/DATOS_[[% anualiz]:[% anualiz]]),1)*IF(DATOS!BB$4="Sí",1/DATOS_[[% normaliz]:[% normaliz]],1)*(DATOS_[Conc.Sal.24])))))))),
0)</f>
        <v>0</v>
      </c>
      <c r="AH80" s="111">
        <f t="array" ref="AH80">IFERROR(
(MEDIAN((IF(DATOS_[[Sexo]:[Sexo]]=$B80,IF(DATOS_[[AGRUP. VALOR. PTO.]:[AGRUP. VALOR. PTO.]]=$B78,IF(DATOS_[[Check Periodo Ref.]:[Check Periodo Ref.]]="Dentro",IF(DATOS_[[Check Equiparado]:[Check Equiparado]]="Sí",IF(DATOS!BC$5="Sí",(1/DATOS_[[% anualiz]:[% anualiz]]),1)*IF(DATOS!BC$4="Sí",1/DATOS_[[% normaliz]:[% normaliz]],1)*(DATOS_[Conc.Sal.25])))))))),
0)</f>
        <v>0</v>
      </c>
      <c r="AI80" s="111">
        <f t="array" ref="AI80">IFERROR(
(MEDIAN((IF(DATOS_[[Sexo]:[Sexo]]=$B80,IF(DATOS_[[AGRUP. VALOR. PTO.]:[AGRUP. VALOR. PTO.]]=$B78,IF(DATOS_[[Check Periodo Ref.]:[Check Periodo Ref.]]="Dentro",IF(DATOS_[[Check Equiparado]:[Check Equiparado]]="Sí",IF(DATOS!BD$5="Sí",(1/DATOS_[[% anualiz]:[% anualiz]]),1)*IF(DATOS!BD$4="Sí",1/DATOS_[[% normaliz]:[% normaliz]],1)*(DATOS_[Conc.Sal.26])))))))),
0)</f>
        <v>0</v>
      </c>
      <c r="AJ80" s="111">
        <f t="array" ref="AJ80">IFERROR(
(MEDIAN((IF(DATOS_[[Sexo]:[Sexo]]=$B80,IF(DATOS_[[AGRUP. VALOR. PTO.]:[AGRUP. VALOR. PTO.]]=$B78,IF(DATOS_[[Check Periodo Ref.]:[Check Periodo Ref.]]="Dentro",IF(DATOS_[[Check Equiparado]:[Check Equiparado]]="Sí",IF(DATOS!BE$5="Sí",(1/DATOS_[[% anualiz]:[% anualiz]]),1)*IF(DATOS!BE$4="Sí",1/DATOS_[[% normaliz]:[% normaliz]],1)*(DATOS_[Conc.Sal.27])))))))),
0)</f>
        <v>0</v>
      </c>
      <c r="AK80" s="111">
        <f t="array" ref="AK80">IFERROR(
(MEDIAN((IF(DATOS_[[Sexo]:[Sexo]]=$B80,IF(DATOS_[[AGRUP. VALOR. PTO.]:[AGRUP. VALOR. PTO.]]=$B78,IF(DATOS_[[Check Periodo Ref.]:[Check Periodo Ref.]]="Dentro",IF(DATOS_[[Check Equiparado]:[Check Equiparado]]="Sí",IF(DATOS!BF$5="Sí",(1/DATOS_[[% anualiz]:[% anualiz]]),1)*IF(DATOS!BF$4="Sí",1/DATOS_[[% normaliz]:[% normaliz]],1)*(DATOS_[Conc.Sal.28])))))))),
0)</f>
        <v>0</v>
      </c>
      <c r="AL80" s="111">
        <f t="array" ref="AL80">IFERROR(
(MEDIAN((IF(DATOS_[[Sexo]:[Sexo]]=$B80,IF(DATOS_[[AGRUP. VALOR. PTO.]:[AGRUP. VALOR. PTO.]]=$B78,IF(DATOS_[[Check Periodo Ref.]:[Check Periodo Ref.]]="Dentro",IF(DATOS_[[Check Equiparado]:[Check Equiparado]]="Sí",IF(DATOS!BG$5="Sí",(1/DATOS_[[% anualiz]:[% anualiz]]),1)*IF(DATOS!BG$4="Sí",1/DATOS_[[% normaliz]:[% normaliz]],1)*(DATOS_[Conc.Sal.29])))))))),
0)</f>
        <v>0</v>
      </c>
      <c r="AM80" s="111">
        <f t="array" ref="AM80">IFERROR(
(MEDIAN((IF(DATOS_[[Sexo]:[Sexo]]=$B80,IF(DATOS_[[AGRUP. VALOR. PTO.]:[AGRUP. VALOR. PTO.]]=$B78,IF(DATOS_[[Check Periodo Ref.]:[Check Periodo Ref.]]="Dentro",IF(DATOS_[[Check Equiparado]:[Check Equiparado]]="Sí",IF(DATOS!BH$5="Sí",(1/DATOS_[[% anualiz]:[% anualiz]]),1)*IF(DATOS!BH$4="Sí",1/DATOS_[[% normaliz]:[% normaliz]],1)*(DATOS_[Conc.Sal.30])))))))),
0)</f>
        <v>0</v>
      </c>
      <c r="AN80" s="112">
        <f t="array" ref="AN80">IFERROR(
MEDIAN(IF(DATOS_[Sexo]=$B80,IF(DATOS_[[AGRUP. VALOR. PTO.]:[AGRUP. VALOR. PTO.]]=$B78,IF(DATOS_[Check Equiparado]="Sí",IF(DATOS_[Check Periodo Ref.]="Dentro",DATOS_[Tot COMPL.SAL Eq],FALSE))))),
0)</f>
        <v>0</v>
      </c>
      <c r="AO80" s="113">
        <f t="array" ref="AO80">IFERROR(
MEDIAN(IF(DATOS_[Sexo]=$B80,IF(DATOS_[[AGRUP. VALOR. PTO.]:[AGRUP. VALOR. PTO.]]=$B78,IF(DATOS_[Check Equiparado]="Sí",IF(DATOS_[Check Periodo Ref.]="Dentro",DATOS_[TOTAL SALARIO Eq],FALSE))))),
0)</f>
        <v>0</v>
      </c>
      <c r="AP80" s="114">
        <f t="array" ref="AP80">IFERROR(
(MEDIAN((IF(DATOS_[[Sexo]:[Sexo]]=$B80,IF(DATOS_[[AGRUP. VALOR. PTO.]:[AGRUP. VALOR. PTO.]]=$B79,IF(DATOS_[[Check Periodo Ref.]:[Check Periodo Ref.]]="Dentro",IF(DATOS_[[Check Equiparado]:[Check Equiparado]]="Sí",IF(DATOS!BI$5="Sí",(1/DATOS_[[% anualiz]:[% anualiz]]),1)*IF(DATOS!BI$4="Sí",1/DATOS_[[% normaliz]:[% normaliz]],1)*(DATOS_[C.Extra.01])))))))),
0)</f>
        <v>0</v>
      </c>
      <c r="AQ80" s="114">
        <f t="array" ref="AQ80">IFERROR(
(MEDIAN((IF(DATOS_[[Sexo]:[Sexo]]=$B80,IF(DATOS_[[AGRUP. VALOR. PTO.]:[AGRUP. VALOR. PTO.]]=$B79,IF(DATOS_[[Check Periodo Ref.]:[Check Periodo Ref.]]="Dentro",IF(DATOS_[[Check Equiparado]:[Check Equiparado]]="Sí",IF(DATOS!BJ$5="Sí",(1/DATOS_[[% anualiz]:[% anualiz]]),1)*IF(DATOS!BJ$4="Sí",1/DATOS_[[% normaliz]:[% normaliz]],1)*(DATOS_[C.Extra.02])))))))),
0)</f>
        <v>0</v>
      </c>
      <c r="AR80" s="114">
        <f t="array" ref="AR80">IFERROR(
(MEDIAN((IF(DATOS_[[Sexo]:[Sexo]]=$B80,IF(DATOS_[[AGRUP. VALOR. PTO.]:[AGRUP. VALOR. PTO.]]=$B79,IF(DATOS_[[Check Periodo Ref.]:[Check Periodo Ref.]]="Dentro",IF(DATOS_[[Check Equiparado]:[Check Equiparado]]="Sí",IF(DATOS!BK$5="Sí",(1/DATOS_[[% anualiz]:[% anualiz]]),1)*IF(DATOS!BK$4="Sí",1/DATOS_[[% normaliz]:[% normaliz]],1)*(DATOS_[C.Extra.03])))))))),
0)</f>
        <v>0</v>
      </c>
      <c r="AS80" s="114">
        <f t="array" ref="AS80">IFERROR(
(MEDIAN((IF(DATOS_[[Sexo]:[Sexo]]=$B80,IF(DATOS_[[AGRUP. VALOR. PTO.]:[AGRUP. VALOR. PTO.]]=$B79,IF(DATOS_[[Check Periodo Ref.]:[Check Periodo Ref.]]="Dentro",IF(DATOS_[[Check Equiparado]:[Check Equiparado]]="Sí",IF(DATOS!BL$5="Sí",(1/DATOS_[[% anualiz]:[% anualiz]]),1)*IF(DATOS!BL$4="Sí",1/DATOS_[[% normaliz]:[% normaliz]],1)*(DATOS_[C.Extra.04])))))))),
0)</f>
        <v>0</v>
      </c>
      <c r="AT80" s="114">
        <f t="array" ref="AT80">IFERROR(
(MEDIAN((IF(DATOS_[[Sexo]:[Sexo]]=$B80,IF(DATOS_[[AGRUP. VALOR. PTO.]:[AGRUP. VALOR. PTO.]]=$B79,IF(DATOS_[[Check Periodo Ref.]:[Check Periodo Ref.]]="Dentro",IF(DATOS_[[Check Equiparado]:[Check Equiparado]]="Sí",IF(DATOS!BM$5="Sí",(1/DATOS_[[% anualiz]:[% anualiz]]),1)*IF(DATOS!BM$4="Sí",1/DATOS_[[% normaliz]:[% normaliz]],1)*(DATOS_[C.Extra.05])))))))),
0)</f>
        <v>0</v>
      </c>
      <c r="AU80" s="115">
        <f t="array" ref="AU80">IFERROR(
MEDIAN(IF(DATOS_[Sexo]=$B80,IF(DATOS_[[AGRUP. VALOR. PTO.]:[AGRUP. VALOR. PTO.]]=$B78,IF(DATOS_[Check Equiparado]="Sí",IF(DATOS_[Check Periodo Ref.]="Dentro",DATOS_[Tot Extrasalarial Eq],FALSE))))),
0)</f>
        <v>0</v>
      </c>
      <c r="AV80" s="116">
        <f t="array" ref="AV80">IFERROR(
MEDIAN(IF(DATOS_[Sexo]=$B80,IF(DATOS_[[AGRUP. VALOR. PTO.]:[AGRUP. VALOR. PTO.]]=$B78,IF(DATOS_[Check Equiparado]="Sí",IF(DATOS_[Check Periodo Ref.]="Dentro",DATOS_[TOTAL Retrib Eq],FALSE))))),
0)</f>
        <v>0</v>
      </c>
    </row>
    <row r="81" spans="1:48" ht="17.25" thickBot="1" x14ac:dyDescent="0.35">
      <c r="A81" s="42" t="str">
        <f t="shared" ref="A81" si="91">+A82</f>
        <v>[ocultar]</v>
      </c>
      <c r="B81" s="90" t="s">
        <v>282</v>
      </c>
      <c r="C81" s="109"/>
      <c r="D81" s="41"/>
      <c r="E81" s="41"/>
      <c r="F81" s="41"/>
      <c r="G81" s="41"/>
      <c r="H81" s="41"/>
      <c r="I81" s="119" t="str">
        <f t="shared" ref="I81:AV81" si="92">IFERROR((I82-I83)/I82,"")</f>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3" t="str">
        <f t="shared" si="92"/>
        <v/>
      </c>
      <c r="W81" s="123" t="str">
        <f t="shared" si="92"/>
        <v/>
      </c>
      <c r="X81" s="123" t="str">
        <f t="shared" si="92"/>
        <v/>
      </c>
      <c r="Y81" s="123"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2" t="str">
        <f t="shared" si="92"/>
        <v/>
      </c>
      <c r="AK81" s="122" t="str">
        <f t="shared" si="92"/>
        <v/>
      </c>
      <c r="AL81" s="122" t="str">
        <f t="shared" si="92"/>
        <v/>
      </c>
      <c r="AM81" s="122" t="str">
        <f t="shared" si="92"/>
        <v/>
      </c>
      <c r="AN81" s="124" t="str">
        <f t="shared" si="92"/>
        <v/>
      </c>
      <c r="AO81" s="128" t="str">
        <f t="shared" si="92"/>
        <v/>
      </c>
      <c r="AP81" s="125" t="str">
        <f t="shared" si="92"/>
        <v/>
      </c>
      <c r="AQ81" s="125" t="str">
        <f t="shared" si="92"/>
        <v/>
      </c>
      <c r="AR81" s="125" t="str">
        <f t="shared" si="92"/>
        <v/>
      </c>
      <c r="AS81" s="125" t="str">
        <f t="shared" si="92"/>
        <v/>
      </c>
      <c r="AT81" s="125" t="str">
        <f t="shared" si="92"/>
        <v/>
      </c>
      <c r="AU81" s="126" t="str">
        <f t="shared" si="92"/>
        <v/>
      </c>
      <c r="AV81" s="127" t="str">
        <f t="shared" si="92"/>
        <v/>
      </c>
    </row>
    <row r="82" spans="1:48" x14ac:dyDescent="0.3">
      <c r="A82" s="42" t="str">
        <f t="shared" ref="A82" si="93">+IF(C82+C83=0,"[ocultar]","")</f>
        <v>[ocultar]</v>
      </c>
      <c r="B82" s="86" t="s">
        <v>162</v>
      </c>
      <c r="C82" s="33">
        <f t="array" ref="C82">SUM(IF($B82=DATOS_[Sexo],
IF($B81=DATOS_[AGRUP. VALOR. PTO.],
IF("Dentro"=DATOS_[Check Periodo Ref.],
1/(COUNTIFS(DATOS_[Sexo],$B82,DATOS_[AGRUP. VALOR. PTO.],$B81,DATOS_[Check Periodo Ref.],"Dentro",DATOS_[id],DATOS_[id]))))))</f>
        <v>0</v>
      </c>
      <c r="D82" s="35">
        <f>COUNTIFS(DATOS_[AGRUP. VALOR. PTO.],$B81,DATOS_[Sexo],$B82,DATOS_[Check Periodo Ref.],"Dentro")</f>
        <v>0</v>
      </c>
      <c r="E82" s="35">
        <f>COUNTIFS(DATOS_[AGRUP. VALOR. PTO.],$B81,DATOS_[Sexo],$B82,DATOS_[Check Periodo Ref.],"Dentro",DATOS_[Check Nº SC Norm],"Sí")</f>
        <v>0</v>
      </c>
      <c r="F82" s="35">
        <f>COUNTIFS(DATOS_[AGRUP. VALOR. PTO.],$B81,DATOS_[Sexo],$B82,DATOS_[Check Periodo Ref.],"Dentro",DATOS_[Check Nº SC Anualiz],"Sí")</f>
        <v>0</v>
      </c>
      <c r="G82" s="35">
        <f>COUNTIFS(DATOS_[AGRUP. VALOR. PTO.],$B81,DATOS_[Sexo],$B82,DATOS_[Check Periodo Ref.],"Dentro",DATOS_[Check Nº SC Norm y Anualiz],"Sí")</f>
        <v>0</v>
      </c>
      <c r="H82" s="35">
        <f>COUNTIFS(DATOS_[AGRUP. VALOR. PTO.],$B81,DATOS_[Sexo],$B82,DATOS_[Check Periodo Ref.],"Dentro",DATOS_[Check Equiparación],"Sí")</f>
        <v>0</v>
      </c>
      <c r="I82" s="110">
        <f t="array" ref="I82">IFERROR(
MEDIAN(IF(DATOS_[Sexo]=$B82,IF(DATOS_[[AGRUP. VALOR. PTO.]:[AGRUP. VALOR. PTO.]]=$B81,IF(DATOS_[Check Equiparado]="Sí",IF(DATOS_[Check Periodo Ref.]="Dentro",DATOS_[SALARIO BASE Eq],FALSE))))),
0)</f>
        <v>0</v>
      </c>
      <c r="J82" s="111">
        <f t="array" ref="J82">IFERROR(
(MEDIAN((IF(DATOS_[[Sexo]:[Sexo]]=$B82,IF(DATOS_[[AGRUP. VALOR. PTO.]:[AGRUP. VALOR. PTO.]]=$B81,IF(DATOS_[[Check Periodo Ref.]:[Check Periodo Ref.]]="Dentro",IF(DATOS_[[Check Equiparado]:[Check Equiparado]]="Sí",IF(DATOS!AE$5="Sí",(1/DATOS_[[% anualiz]:[% anualiz]]),1)*IF(DATOS!AE$4="Sí",1/DATOS_[[% normaliz]:[% normaliz]],1)*(DATOS_[Conc.Sal.01])))))))),
0)</f>
        <v>0</v>
      </c>
      <c r="K82" s="111">
        <f t="array" ref="K82">IFERROR(
(MEDIAN((IF(DATOS_[[Sexo]:[Sexo]]=$B82,IF(DATOS_[[AGRUP. VALOR. PTO.]:[AGRUP. VALOR. PTO.]]=$B81,IF(DATOS_[[Check Periodo Ref.]:[Check Periodo Ref.]]="Dentro",IF(DATOS_[[Check Equiparado]:[Check Equiparado]]="Sí",IF(DATOS!AF$5="Sí",(1/DATOS_[[% anualiz]:[% anualiz]]),1)*IF(DATOS!AF$4="Sí",1/DATOS_[[% normaliz]:[% normaliz]],1)*(DATOS_[Conc.Sal.02])))))))),
0)</f>
        <v>0</v>
      </c>
      <c r="L82" s="111">
        <f t="array" ref="L82">IFERROR(
(MEDIAN((IF(DATOS_[[Sexo]:[Sexo]]=$B82,IF(DATOS_[[AGRUP. VALOR. PTO.]:[AGRUP. VALOR. PTO.]]=$B81,IF(DATOS_[[Check Periodo Ref.]:[Check Periodo Ref.]]="Dentro",IF(DATOS_[[Check Equiparado]:[Check Equiparado]]="Sí",IF(DATOS!AG$5="Sí",(1/DATOS_[[% anualiz]:[% anualiz]]),1)*IF(DATOS!AG$4="Sí",1/DATOS_[[% normaliz]:[% normaliz]],1)*(DATOS_[Conc.Sal.03])))))))),
0)</f>
        <v>0</v>
      </c>
      <c r="M82" s="111">
        <f t="array" ref="M82">IFERROR(
(MEDIAN((IF(DATOS_[[Sexo]:[Sexo]]=$B82,IF(DATOS_[[AGRUP. VALOR. PTO.]:[AGRUP. VALOR. PTO.]]=$B81,IF(DATOS_[[Check Periodo Ref.]:[Check Periodo Ref.]]="Dentro",IF(DATOS_[[Check Equiparado]:[Check Equiparado]]="Sí",IF(DATOS!AH$5="Sí",(1/DATOS_[[% anualiz]:[% anualiz]]),1)*IF(DATOS!AH$4="Sí",1/DATOS_[[% normaliz]:[% normaliz]],1)*(DATOS_[Conc.Sal.04])))))))),
0)</f>
        <v>0</v>
      </c>
      <c r="N82" s="111">
        <f t="array" ref="N82">IFERROR(
(MEDIAN((IF(DATOS_[[Sexo]:[Sexo]]=$B82,IF(DATOS_[[AGRUP. VALOR. PTO.]:[AGRUP. VALOR. PTO.]]=$B81,IF(DATOS_[[Check Periodo Ref.]:[Check Periodo Ref.]]="Dentro",IF(DATOS_[[Check Equiparado]:[Check Equiparado]]="Sí",IF(DATOS!AI$5="Sí",(1/DATOS_[[% anualiz]:[% anualiz]]),1)*IF(DATOS!AI$4="Sí",1/DATOS_[[% normaliz]:[% normaliz]],1)*(DATOS_[Conc.Sal.05])))))))),
0)</f>
        <v>0</v>
      </c>
      <c r="O82" s="111">
        <f t="array" ref="O82">IFERROR(
(MEDIAN((IF(DATOS_[[Sexo]:[Sexo]]=$B82,IF(DATOS_[[AGRUP. VALOR. PTO.]:[AGRUP. VALOR. PTO.]]=$B81,IF(DATOS_[[Check Periodo Ref.]:[Check Periodo Ref.]]="Dentro",IF(DATOS_[[Check Equiparado]:[Check Equiparado]]="Sí",IF(DATOS!AJ$5="Sí",(1/DATOS_[[% anualiz]:[% anualiz]]),1)*IF(DATOS!AJ$4="Sí",1/DATOS_[[% normaliz]:[% normaliz]],1)*(DATOS_[Conc.Sal.06])))))))),
0)</f>
        <v>0</v>
      </c>
      <c r="P82" s="111">
        <f t="array" ref="P82">IFERROR(
(MEDIAN((IF(DATOS_[[Sexo]:[Sexo]]=$B82,IF(DATOS_[[AGRUP. VALOR. PTO.]:[AGRUP. VALOR. PTO.]]=$B81,IF(DATOS_[[Check Periodo Ref.]:[Check Periodo Ref.]]="Dentro",IF(DATOS_[[Check Equiparado]:[Check Equiparado]]="Sí",IF(DATOS!AK$5="Sí",(1/DATOS_[[% anualiz]:[% anualiz]]),1)*IF(DATOS!AK$4="Sí",1/DATOS_[[% normaliz]:[% normaliz]],1)*(DATOS_[Conc.Sal.07])))))))),
0)</f>
        <v>0</v>
      </c>
      <c r="Q82" s="111">
        <f t="array" ref="Q82">IFERROR(
(MEDIAN((IF(DATOS_[[Sexo]:[Sexo]]=$B82,IF(DATOS_[[AGRUP. VALOR. PTO.]:[AGRUP. VALOR. PTO.]]=$B81,IF(DATOS_[[Check Periodo Ref.]:[Check Periodo Ref.]]="Dentro",IF(DATOS_[[Check Equiparado]:[Check Equiparado]]="Sí",IF(DATOS!AL$5="Sí",(1/DATOS_[[% anualiz]:[% anualiz]]),1)*IF(DATOS!AL$4="Sí",1/DATOS_[[% normaliz]:[% normaliz]],1)*(DATOS_[Conc.Sal.08])))))))),
0)</f>
        <v>0</v>
      </c>
      <c r="R82" s="111">
        <f t="array" ref="R82">IFERROR(
(MEDIAN((IF(DATOS_[[Sexo]:[Sexo]]=$B82,IF(DATOS_[[AGRUP. VALOR. PTO.]:[AGRUP. VALOR. PTO.]]=$B81,IF(DATOS_[[Check Periodo Ref.]:[Check Periodo Ref.]]="Dentro",IF(DATOS_[[Check Equiparado]:[Check Equiparado]]="Sí",IF(DATOS!AM$5="Sí",(1/DATOS_[[% anualiz]:[% anualiz]]),1)*IF(DATOS!AM$4="Sí",1/DATOS_[[% normaliz]:[% normaliz]],1)*(DATOS_[Conc.Sal.09])))))))),
0)</f>
        <v>0</v>
      </c>
      <c r="S82" s="111">
        <f t="array" ref="S82">IFERROR(
(MEDIAN((IF(DATOS_[[Sexo]:[Sexo]]=$B82,IF(DATOS_[[AGRUP. VALOR. PTO.]:[AGRUP. VALOR. PTO.]]=$B81,IF(DATOS_[[Check Periodo Ref.]:[Check Periodo Ref.]]="Dentro",IF(DATOS_[[Check Equiparado]:[Check Equiparado]]="Sí",IF(DATOS!AN$5="Sí",(1/DATOS_[[% anualiz]:[% anualiz]]),1)*IF(DATOS!AN$4="Sí",1/DATOS_[[% normaliz]:[% normaliz]],1)*(DATOS_[Conc.Sal.10])))))))),
0)</f>
        <v>0</v>
      </c>
      <c r="T82" s="111">
        <f t="array" ref="T82">IFERROR(
(MEDIAN((IF(DATOS_[[Sexo]:[Sexo]]=$B82,IF(DATOS_[[AGRUP. VALOR. PTO.]:[AGRUP. VALOR. PTO.]]=$B81,IF(DATOS_[[Check Periodo Ref.]:[Check Periodo Ref.]]="Dentro",IF(DATOS_[[Check Equiparado]:[Check Equiparado]]="Sí",IF(DATOS!AO$5="Sí",(1/DATOS_[[% anualiz]:[% anualiz]]),1)*IF(DATOS!AO$4="Sí",1/DATOS_[[% normaliz]:[% normaliz]],1)*(DATOS_[Conc.Sal.11])))))))),
0)</f>
        <v>0</v>
      </c>
      <c r="U82" s="111">
        <f t="array" ref="U82">IFERROR(
(MEDIAN((IF(DATOS_[[Sexo]:[Sexo]]=$B82,IF(DATOS_[[AGRUP. VALOR. PTO.]:[AGRUP. VALOR. PTO.]]=$B81,IF(DATOS_[[Check Periodo Ref.]:[Check Periodo Ref.]]="Dentro",IF(DATOS_[[Check Equiparado]:[Check Equiparado]]="Sí",IF(DATOS!AP$5="Sí",(1/DATOS_[[% anualiz]:[% anualiz]]),1)*IF(DATOS!AP$4="Sí",1/DATOS_[[% normaliz]:[% normaliz]],1)*(DATOS_[Conc.Sal.12])))))))),
0)</f>
        <v>0</v>
      </c>
      <c r="V82" s="111">
        <f t="array" ref="V82">IFERROR(
(MEDIAN((IF(DATOS_[[Sexo]:[Sexo]]=$B82,IF(DATOS_[[AGRUP. VALOR. PTO.]:[AGRUP. VALOR. PTO.]]=$B81,IF(DATOS_[[Check Periodo Ref.]:[Check Periodo Ref.]]="Dentro",IF(DATOS_[[Check Equiparado]:[Check Equiparado]]="Sí",IF(DATOS!AQ$5="Sí",(1/DATOS_[[% anualiz]:[% anualiz]]),1)*IF(DATOS!AQ$4="Sí",1/DATOS_[[% normaliz]:[% normaliz]],1)*(DATOS_[Conc.Sal.13])))))))),
0)</f>
        <v>0</v>
      </c>
      <c r="W82" s="111">
        <f t="array" ref="W82">IFERROR(
(MEDIAN((IF(DATOS_[[Sexo]:[Sexo]]=$B82,IF(DATOS_[[AGRUP. VALOR. PTO.]:[AGRUP. VALOR. PTO.]]=$B81,IF(DATOS_[[Check Periodo Ref.]:[Check Periodo Ref.]]="Dentro",IF(DATOS_[[Check Equiparado]:[Check Equiparado]]="Sí",IF(DATOS!AR$5="Sí",(1/DATOS_[[% anualiz]:[% anualiz]]),1)*IF(DATOS!AR$4="Sí",1/DATOS_[[% normaliz]:[% normaliz]],1)*(DATOS_[Conc.Sal.14])))))))),
0)</f>
        <v>0</v>
      </c>
      <c r="X82" s="111">
        <f t="array" ref="X82">IFERROR(
(MEDIAN((IF(DATOS_[[Sexo]:[Sexo]]=$B82,IF(DATOS_[[AGRUP. VALOR. PTO.]:[AGRUP. VALOR. PTO.]]=$B81,IF(DATOS_[[Check Periodo Ref.]:[Check Periodo Ref.]]="Dentro",IF(DATOS_[[Check Equiparado]:[Check Equiparado]]="Sí",IF(DATOS!AS$5="Sí",(1/DATOS_[[% anualiz]:[% anualiz]]),1)*IF(DATOS!AS$4="Sí",1/DATOS_[[% normaliz]:[% normaliz]],1)*(DATOS_[Conc.Sal.15])))))))),
0)</f>
        <v>0</v>
      </c>
      <c r="Y82" s="111">
        <f t="array" ref="Y82">IFERROR(
(MEDIAN((IF(DATOS_[[Sexo]:[Sexo]]=$B82,IF(DATOS_[[AGRUP. VALOR. PTO.]:[AGRUP. VALOR. PTO.]]=$B81,IF(DATOS_[[Check Periodo Ref.]:[Check Periodo Ref.]]="Dentro",IF(DATOS_[[Check Equiparado]:[Check Equiparado]]="Sí",IF(DATOS!AT$5="Sí",(1/DATOS_[[% anualiz]:[% anualiz]]),1)*IF(DATOS!AT$4="Sí",1/DATOS_[[% normaliz]:[% normaliz]],1)*(DATOS_[Conc.Sal.16])))))))),
0)</f>
        <v>0</v>
      </c>
      <c r="Z82" s="111">
        <f t="array" ref="Z82">IFERROR(
(MEDIAN((IF(DATOS_[[Sexo]:[Sexo]]=$B82,IF(DATOS_[[AGRUP. VALOR. PTO.]:[AGRUP. VALOR. PTO.]]=$B81,IF(DATOS_[[Check Periodo Ref.]:[Check Periodo Ref.]]="Dentro",IF(DATOS_[[Check Equiparado]:[Check Equiparado]]="Sí",IF(DATOS!AU$5="Sí",(1/DATOS_[[% anualiz]:[% anualiz]]),1)*IF(DATOS!AU$4="Sí",1/DATOS_[[% normaliz]:[% normaliz]],1)*(DATOS_[Conc.Sal.17])))))))),
0)</f>
        <v>0</v>
      </c>
      <c r="AA82" s="111">
        <f t="array" ref="AA82">IFERROR(
(MEDIAN((IF(DATOS_[[Sexo]:[Sexo]]=$B82,IF(DATOS_[[AGRUP. VALOR. PTO.]:[AGRUP. VALOR. PTO.]]=$B81,IF(DATOS_[[Check Periodo Ref.]:[Check Periodo Ref.]]="Dentro",IF(DATOS_[[Check Equiparado]:[Check Equiparado]]="Sí",IF(DATOS!AV$5="Sí",(1/DATOS_[[% anualiz]:[% anualiz]]),1)*IF(DATOS!AV$4="Sí",1/DATOS_[[% normaliz]:[% normaliz]],1)*(DATOS_[Conc.Sal.18])))))))),
0)</f>
        <v>0</v>
      </c>
      <c r="AB82" s="111">
        <f t="array" ref="AB82">IFERROR(
(MEDIAN((IF(DATOS_[[Sexo]:[Sexo]]=$B82,IF(DATOS_[[AGRUP. VALOR. PTO.]:[AGRUP. VALOR. PTO.]]=$B81,IF(DATOS_[[Check Periodo Ref.]:[Check Periodo Ref.]]="Dentro",IF(DATOS_[[Check Equiparado]:[Check Equiparado]]="Sí",IF(DATOS!AW$5="Sí",(1/DATOS_[[% anualiz]:[% anualiz]]),1)*IF(DATOS!AW$4="Sí",1/DATOS_[[% normaliz]:[% normaliz]],1)*(DATOS_[Conc.Sal.19])))))))),
0)</f>
        <v>0</v>
      </c>
      <c r="AC82" s="111">
        <f t="array" ref="AC82">IFERROR(
(MEDIAN((IF(DATOS_[[Sexo]:[Sexo]]=$B82,IF(DATOS_[[AGRUP. VALOR. PTO.]:[AGRUP. VALOR. PTO.]]=$B81,IF(DATOS_[[Check Periodo Ref.]:[Check Periodo Ref.]]="Dentro",IF(DATOS_[[Check Equiparado]:[Check Equiparado]]="Sí",IF(DATOS!AX$5="Sí",(1/DATOS_[[% anualiz]:[% anualiz]]),1)*IF(DATOS!AX$4="Sí",1/DATOS_[[% normaliz]:[% normaliz]],1)*(DATOS_[Conc.Sal.20])))))))),
0)</f>
        <v>0</v>
      </c>
      <c r="AD82" s="111">
        <f t="array" ref="AD82">IFERROR(
(MEDIAN((IF(DATOS_[[Sexo]:[Sexo]]=$B82,IF(DATOS_[[AGRUP. VALOR. PTO.]:[AGRUP. VALOR. PTO.]]=$B81,IF(DATOS_[[Check Periodo Ref.]:[Check Periodo Ref.]]="Dentro",IF(DATOS_[[Check Equiparado]:[Check Equiparado]]="Sí",IF(DATOS!AY$5="Sí",(1/DATOS_[[% anualiz]:[% anualiz]]),1)*IF(DATOS!AY$4="Sí",1/DATOS_[[% normaliz]:[% normaliz]],1)*(DATOS_[Conc.Sal.21])))))))),
0)</f>
        <v>0</v>
      </c>
      <c r="AE82" s="111">
        <f t="array" ref="AE82">IFERROR(
(MEDIAN((IF(DATOS_[[Sexo]:[Sexo]]=$B82,IF(DATOS_[[AGRUP. VALOR. PTO.]:[AGRUP. VALOR. PTO.]]=$B81,IF(DATOS_[[Check Periodo Ref.]:[Check Periodo Ref.]]="Dentro",IF(DATOS_[[Check Equiparado]:[Check Equiparado]]="Sí",IF(DATOS!AZ$5="Sí",(1/DATOS_[[% anualiz]:[% anualiz]]),1)*IF(DATOS!AZ$4="Sí",1/DATOS_[[% normaliz]:[% normaliz]],1)*(DATOS_[Conc.Sal.22])))))))),
0)</f>
        <v>0</v>
      </c>
      <c r="AF82" s="111">
        <f t="array" ref="AF82">IFERROR(
(MEDIAN((IF(DATOS_[[Sexo]:[Sexo]]=$B82,IF(DATOS_[[AGRUP. VALOR. PTO.]:[AGRUP. VALOR. PTO.]]=$B81,IF(DATOS_[[Check Periodo Ref.]:[Check Periodo Ref.]]="Dentro",IF(DATOS_[[Check Equiparado]:[Check Equiparado]]="Sí",IF(DATOS!BA$5="Sí",(1/DATOS_[[% anualiz]:[% anualiz]]),1)*IF(DATOS!BA$4="Sí",1/DATOS_[[% normaliz]:[% normaliz]],1)*(DATOS_[Conc.Sal.23])))))))),
0)</f>
        <v>0</v>
      </c>
      <c r="AG82" s="111">
        <f t="array" ref="AG82">IFERROR(
(MEDIAN((IF(DATOS_[[Sexo]:[Sexo]]=$B82,IF(DATOS_[[AGRUP. VALOR. PTO.]:[AGRUP. VALOR. PTO.]]=$B81,IF(DATOS_[[Check Periodo Ref.]:[Check Periodo Ref.]]="Dentro",IF(DATOS_[[Check Equiparado]:[Check Equiparado]]="Sí",IF(DATOS!BB$5="Sí",(1/DATOS_[[% anualiz]:[% anualiz]]),1)*IF(DATOS!BB$4="Sí",1/DATOS_[[% normaliz]:[% normaliz]],1)*(DATOS_[Conc.Sal.24])))))))),
0)</f>
        <v>0</v>
      </c>
      <c r="AH82" s="111">
        <f t="array" ref="AH82">IFERROR(
(MEDIAN((IF(DATOS_[[Sexo]:[Sexo]]=$B82,IF(DATOS_[[AGRUP. VALOR. PTO.]:[AGRUP. VALOR. PTO.]]=$B81,IF(DATOS_[[Check Periodo Ref.]:[Check Periodo Ref.]]="Dentro",IF(DATOS_[[Check Equiparado]:[Check Equiparado]]="Sí",IF(DATOS!BC$5="Sí",(1/DATOS_[[% anualiz]:[% anualiz]]),1)*IF(DATOS!BC$4="Sí",1/DATOS_[[% normaliz]:[% normaliz]],1)*(DATOS_[Conc.Sal.25])))))))),
0)</f>
        <v>0</v>
      </c>
      <c r="AI82" s="111">
        <f t="array" ref="AI82">IFERROR(
(MEDIAN((IF(DATOS_[[Sexo]:[Sexo]]=$B82,IF(DATOS_[[AGRUP. VALOR. PTO.]:[AGRUP. VALOR. PTO.]]=$B81,IF(DATOS_[[Check Periodo Ref.]:[Check Periodo Ref.]]="Dentro",IF(DATOS_[[Check Equiparado]:[Check Equiparado]]="Sí",IF(DATOS!BD$5="Sí",(1/DATOS_[[% anualiz]:[% anualiz]]),1)*IF(DATOS!BD$4="Sí",1/DATOS_[[% normaliz]:[% normaliz]],1)*(DATOS_[Conc.Sal.26])))))))),
0)</f>
        <v>0</v>
      </c>
      <c r="AJ82" s="111">
        <f t="array" ref="AJ82">IFERROR(
(MEDIAN((IF(DATOS_[[Sexo]:[Sexo]]=$B82,IF(DATOS_[[AGRUP. VALOR. PTO.]:[AGRUP. VALOR. PTO.]]=$B81,IF(DATOS_[[Check Periodo Ref.]:[Check Periodo Ref.]]="Dentro",IF(DATOS_[[Check Equiparado]:[Check Equiparado]]="Sí",IF(DATOS!BE$5="Sí",(1/DATOS_[[% anualiz]:[% anualiz]]),1)*IF(DATOS!BE$4="Sí",1/DATOS_[[% normaliz]:[% normaliz]],1)*(DATOS_[Conc.Sal.27])))))))),
0)</f>
        <v>0</v>
      </c>
      <c r="AK82" s="111">
        <f t="array" ref="AK82">IFERROR(
(MEDIAN((IF(DATOS_[[Sexo]:[Sexo]]=$B82,IF(DATOS_[[AGRUP. VALOR. PTO.]:[AGRUP. VALOR. PTO.]]=$B81,IF(DATOS_[[Check Periodo Ref.]:[Check Periodo Ref.]]="Dentro",IF(DATOS_[[Check Equiparado]:[Check Equiparado]]="Sí",IF(DATOS!BF$5="Sí",(1/DATOS_[[% anualiz]:[% anualiz]]),1)*IF(DATOS!BF$4="Sí",1/DATOS_[[% normaliz]:[% normaliz]],1)*(DATOS_[Conc.Sal.28])))))))),
0)</f>
        <v>0</v>
      </c>
      <c r="AL82" s="111">
        <f t="array" ref="AL82">IFERROR(
(MEDIAN((IF(DATOS_[[Sexo]:[Sexo]]=$B82,IF(DATOS_[[AGRUP. VALOR. PTO.]:[AGRUP. VALOR. PTO.]]=$B81,IF(DATOS_[[Check Periodo Ref.]:[Check Periodo Ref.]]="Dentro",IF(DATOS_[[Check Equiparado]:[Check Equiparado]]="Sí",IF(DATOS!BG$5="Sí",(1/DATOS_[[% anualiz]:[% anualiz]]),1)*IF(DATOS!BG$4="Sí",1/DATOS_[[% normaliz]:[% normaliz]],1)*(DATOS_[Conc.Sal.29])))))))),
0)</f>
        <v>0</v>
      </c>
      <c r="AM82" s="111">
        <f t="array" ref="AM82">IFERROR(
(MEDIAN((IF(DATOS_[[Sexo]:[Sexo]]=$B82,IF(DATOS_[[AGRUP. VALOR. PTO.]:[AGRUP. VALOR. PTO.]]=$B81,IF(DATOS_[[Check Periodo Ref.]:[Check Periodo Ref.]]="Dentro",IF(DATOS_[[Check Equiparado]:[Check Equiparado]]="Sí",IF(DATOS!BH$5="Sí",(1/DATOS_[[% anualiz]:[% anualiz]]),1)*IF(DATOS!BH$4="Sí",1/DATOS_[[% normaliz]:[% normaliz]],1)*(DATOS_[Conc.Sal.30])))))))),
0)</f>
        <v>0</v>
      </c>
      <c r="AN82" s="112">
        <f t="array" ref="AN82">IFERROR(
MEDIAN(IF(DATOS_[Sexo]=$B82,IF(DATOS_[[AGRUP. VALOR. PTO.]:[AGRUP. VALOR. PTO.]]=$B81,IF(DATOS_[Check Equiparado]="Sí",IF(DATOS_[Check Periodo Ref.]="Dentro",DATOS_[Tot COMPL.SAL Eq],FALSE))))),
0)</f>
        <v>0</v>
      </c>
      <c r="AO82" s="113">
        <f t="array" ref="AO82">IFERROR(
MEDIAN(IF(DATOS_[Sexo]=$B82,IF(DATOS_[[AGRUP. VALOR. PTO.]:[AGRUP. VALOR. PTO.]]=$B81,IF(DATOS_[Check Equiparado]="Sí",IF(DATOS_[Check Periodo Ref.]="Dentro",DATOS_[TOTAL SALARIO Eq],FALSE))))),
0)</f>
        <v>0</v>
      </c>
      <c r="AP82" s="114">
        <f t="array" ref="AP82">IFERROR(
(MEDIAN((IF(DATOS_[[Sexo]:[Sexo]]=$B82,IF(DATOS_[[AGRUP. VALOR. PTO.]:[AGRUP. VALOR. PTO.]]=$B81,IF(DATOS_[[Check Periodo Ref.]:[Check Periodo Ref.]]="Dentro",IF(DATOS_[[Check Equiparado]:[Check Equiparado]]="Sí",IF(DATOS!BI$5="Sí",(1/DATOS_[[% anualiz]:[% anualiz]]),1)*IF(DATOS!BI$4="Sí",1/DATOS_[[% normaliz]:[% normaliz]],1)*(DATOS_[C.Extra.01])))))))),
0)</f>
        <v>0</v>
      </c>
      <c r="AQ82" s="114">
        <f t="array" ref="AQ82">IFERROR(
(MEDIAN((IF(DATOS_[[Sexo]:[Sexo]]=$B82,IF(DATOS_[[AGRUP. VALOR. PTO.]:[AGRUP. VALOR. PTO.]]=$B81,IF(DATOS_[[Check Periodo Ref.]:[Check Periodo Ref.]]="Dentro",IF(DATOS_[[Check Equiparado]:[Check Equiparado]]="Sí",IF(DATOS!BJ$5="Sí",(1/DATOS_[[% anualiz]:[% anualiz]]),1)*IF(DATOS!BJ$4="Sí",1/DATOS_[[% normaliz]:[% normaliz]],1)*(DATOS_[C.Extra.02])))))))),
0)</f>
        <v>0</v>
      </c>
      <c r="AR82" s="114">
        <f t="array" ref="AR82">IFERROR(
(MEDIAN((IF(DATOS_[[Sexo]:[Sexo]]=$B82,IF(DATOS_[[AGRUP. VALOR. PTO.]:[AGRUP. VALOR. PTO.]]=$B81,IF(DATOS_[[Check Periodo Ref.]:[Check Periodo Ref.]]="Dentro",IF(DATOS_[[Check Equiparado]:[Check Equiparado]]="Sí",IF(DATOS!BK$5="Sí",(1/DATOS_[[% anualiz]:[% anualiz]]),1)*IF(DATOS!BK$4="Sí",1/DATOS_[[% normaliz]:[% normaliz]],1)*(DATOS_[C.Extra.03])))))))),
0)</f>
        <v>0</v>
      </c>
      <c r="AS82" s="114">
        <f t="array" ref="AS82">IFERROR(
(MEDIAN((IF(DATOS_[[Sexo]:[Sexo]]=$B82,IF(DATOS_[[AGRUP. VALOR. PTO.]:[AGRUP. VALOR. PTO.]]=$B81,IF(DATOS_[[Check Periodo Ref.]:[Check Periodo Ref.]]="Dentro",IF(DATOS_[[Check Equiparado]:[Check Equiparado]]="Sí",IF(DATOS!BL$5="Sí",(1/DATOS_[[% anualiz]:[% anualiz]]),1)*IF(DATOS!BL$4="Sí",1/DATOS_[[% normaliz]:[% normaliz]],1)*(DATOS_[C.Extra.04])))))))),
0)</f>
        <v>0</v>
      </c>
      <c r="AT82" s="114">
        <f t="array" ref="AT82">IFERROR(
(MEDIAN((IF(DATOS_[[Sexo]:[Sexo]]=$B82,IF(DATOS_[[AGRUP. VALOR. PTO.]:[AGRUP. VALOR. PTO.]]=$B81,IF(DATOS_[[Check Periodo Ref.]:[Check Periodo Ref.]]="Dentro",IF(DATOS_[[Check Equiparado]:[Check Equiparado]]="Sí",IF(DATOS!BM$5="Sí",(1/DATOS_[[% anualiz]:[% anualiz]]),1)*IF(DATOS!BM$4="Sí",1/DATOS_[[% normaliz]:[% normaliz]],1)*(DATOS_[C.Extra.05])))))))),
0)</f>
        <v>0</v>
      </c>
      <c r="AU82" s="115">
        <f t="array" ref="AU82">IFERROR(
MEDIAN(IF(DATOS_[Sexo]=$B82,IF(DATOS_[[AGRUP. VALOR. PTO.]:[AGRUP. VALOR. PTO.]]=$B81,IF(DATOS_[Check Equiparado]="Sí",IF(DATOS_[Check Periodo Ref.]="Dentro",DATOS_[Tot Extrasalarial Eq],FALSE))))),
0)</f>
        <v>0</v>
      </c>
      <c r="AV82" s="116">
        <f t="array" ref="AV82">IFERROR(
MEDIAN(IF(DATOS_[Sexo]=$B82,IF(DATOS_[[AGRUP. VALOR. PTO.]:[AGRUP. VALOR. PTO.]]=$B81,IF(DATOS_[Check Equiparado]="Sí",IF(DATOS_[Check Periodo Ref.]="Dentro",DATOS_[TOTAL Retrib Eq],FALSE))))),
0)</f>
        <v>0</v>
      </c>
    </row>
    <row r="83" spans="1:48" x14ac:dyDescent="0.3">
      <c r="A83" s="42" t="str">
        <f t="shared" ref="A83" si="94">+A82</f>
        <v>[ocultar]</v>
      </c>
      <c r="B83" s="86" t="s">
        <v>163</v>
      </c>
      <c r="C83" s="33">
        <f t="array" ref="C83">SUM(IF($B83=DATOS_[Sexo],
IF($B81=DATOS_[AGRUP. VALOR. PTO.],
IF("Dentro"=DATOS_[Check Periodo Ref.],
1/(COUNTIFS(DATOS_[Sexo],$B83,DATOS_[AGRUP. VALOR. PTO.],$B81,DATOS_[Check Periodo Ref.],"Dentro",DATOS_[id],DATOS_[id]))))))</f>
        <v>0</v>
      </c>
      <c r="D83" s="35">
        <f>COUNTIFS(DATOS_[AGRUP. VALOR. PTO.],$B81,DATOS_[Sexo],$B83,DATOS_[Check Periodo Ref.],"Dentro")</f>
        <v>0</v>
      </c>
      <c r="E83" s="35">
        <f>COUNTIFS(DATOS_[AGRUP. VALOR. PTO.],$B81,DATOS_[Sexo],$B83,DATOS_[Check Periodo Ref.],"Dentro",DATOS_[Check Nº SC Norm],"Sí")</f>
        <v>0</v>
      </c>
      <c r="F83" s="35">
        <f>COUNTIFS(DATOS_[AGRUP. VALOR. PTO.],$B81,DATOS_[Sexo],$B83,DATOS_[Check Periodo Ref.],"Dentro",DATOS_[Check Nº SC Anualiz],"Sí")</f>
        <v>0</v>
      </c>
      <c r="G83" s="35">
        <f>COUNTIFS(DATOS_[AGRUP. VALOR. PTO.],$B81,DATOS_[Sexo],$B83,DATOS_[Check Periodo Ref.],"Dentro",DATOS_[Check Nº SC Norm y Anualiz],"Sí")</f>
        <v>0</v>
      </c>
      <c r="H83" s="35">
        <f>COUNTIFS(DATOS_[AGRUP. VALOR. PTO.],$B81,DATOS_[Sexo],$B83,DATOS_[Check Periodo Ref.],"Dentro",DATOS_[Check Equiparación],"Sí")</f>
        <v>0</v>
      </c>
      <c r="I83" s="110" cm="1">
        <f t="array" ref="I83">IFERROR(
MEDIAN(IF(DATOS_[Sexo]=$B83,IF(DATOS_[[AGRUP. VALOR. PTO.]:[AGRUP. VALOR. PTO.]]=$B81,IF(DATOS_[Check Equiparado]="Sí",IF(DATOS_[Check Periodo Ref.]="Dentro",DATOS_[SALARIO BASE Eq],FALSE))))),
0)</f>
        <v>0</v>
      </c>
      <c r="J83" s="111">
        <f t="array" ref="J83">IFERROR(
(MEDIAN((IF(DATOS_[[Sexo]:[Sexo]]=$B83,IF(DATOS_[[AGRUP. VALOR. PTO.]:[AGRUP. VALOR. PTO.]]=$B81,IF(DATOS_[[Check Periodo Ref.]:[Check Periodo Ref.]]="Dentro",IF(DATOS_[[Check Equiparado]:[Check Equiparado]]="Sí",IF(DATOS!AE$5="Sí",(1/DATOS_[[% anualiz]:[% anualiz]]),1)*IF(DATOS!AE$4="Sí",1/DATOS_[[% normaliz]:[% normaliz]],1)*(DATOS_[Conc.Sal.01])))))))),
0)</f>
        <v>0</v>
      </c>
      <c r="K83" s="111">
        <f t="array" ref="K83">IFERROR(
(MEDIAN((IF(DATOS_[[Sexo]:[Sexo]]=$B83,IF(DATOS_[[AGRUP. VALOR. PTO.]:[AGRUP. VALOR. PTO.]]=$B81,IF(DATOS_[[Check Periodo Ref.]:[Check Periodo Ref.]]="Dentro",IF(DATOS_[[Check Equiparado]:[Check Equiparado]]="Sí",IF(DATOS!AF$5="Sí",(1/DATOS_[[% anualiz]:[% anualiz]]),1)*IF(DATOS!AF$4="Sí",1/DATOS_[[% normaliz]:[% normaliz]],1)*(DATOS_[Conc.Sal.02])))))))),
0)</f>
        <v>0</v>
      </c>
      <c r="L83" s="111">
        <f t="array" ref="L83">IFERROR(
(MEDIAN((IF(DATOS_[[Sexo]:[Sexo]]=$B83,IF(DATOS_[[AGRUP. VALOR. PTO.]:[AGRUP. VALOR. PTO.]]=$B81,IF(DATOS_[[Check Periodo Ref.]:[Check Periodo Ref.]]="Dentro",IF(DATOS_[[Check Equiparado]:[Check Equiparado]]="Sí",IF(DATOS!AG$5="Sí",(1/DATOS_[[% anualiz]:[% anualiz]]),1)*IF(DATOS!AG$4="Sí",1/DATOS_[[% normaliz]:[% normaliz]],1)*(DATOS_[Conc.Sal.03])))))))),
0)</f>
        <v>0</v>
      </c>
      <c r="M83" s="111">
        <f t="array" ref="M83">IFERROR(
(MEDIAN((IF(DATOS_[[Sexo]:[Sexo]]=$B83,IF(DATOS_[[AGRUP. VALOR. PTO.]:[AGRUP. VALOR. PTO.]]=$B81,IF(DATOS_[[Check Periodo Ref.]:[Check Periodo Ref.]]="Dentro",IF(DATOS_[[Check Equiparado]:[Check Equiparado]]="Sí",IF(DATOS!AH$5="Sí",(1/DATOS_[[% anualiz]:[% anualiz]]),1)*IF(DATOS!AH$4="Sí",1/DATOS_[[% normaliz]:[% normaliz]],1)*(DATOS_[Conc.Sal.04])))))))),
0)</f>
        <v>0</v>
      </c>
      <c r="N83" s="111">
        <f t="array" ref="N83">IFERROR(
(MEDIAN((IF(DATOS_[[Sexo]:[Sexo]]=$B83,IF(DATOS_[[AGRUP. VALOR. PTO.]:[AGRUP. VALOR. PTO.]]=$B81,IF(DATOS_[[Check Periodo Ref.]:[Check Periodo Ref.]]="Dentro",IF(DATOS_[[Check Equiparado]:[Check Equiparado]]="Sí",IF(DATOS!AI$5="Sí",(1/DATOS_[[% anualiz]:[% anualiz]]),1)*IF(DATOS!AI$4="Sí",1/DATOS_[[% normaliz]:[% normaliz]],1)*(DATOS_[Conc.Sal.05])))))))),
0)</f>
        <v>0</v>
      </c>
      <c r="O83" s="111">
        <f t="array" ref="O83">IFERROR(
(MEDIAN((IF(DATOS_[[Sexo]:[Sexo]]=$B83,IF(DATOS_[[AGRUP. VALOR. PTO.]:[AGRUP. VALOR. PTO.]]=$B81,IF(DATOS_[[Check Periodo Ref.]:[Check Periodo Ref.]]="Dentro",IF(DATOS_[[Check Equiparado]:[Check Equiparado]]="Sí",IF(DATOS!AJ$5="Sí",(1/DATOS_[[% anualiz]:[% anualiz]]),1)*IF(DATOS!AJ$4="Sí",1/DATOS_[[% normaliz]:[% normaliz]],1)*(DATOS_[Conc.Sal.06])))))))),
0)</f>
        <v>0</v>
      </c>
      <c r="P83" s="111">
        <f t="array" ref="P83">IFERROR(
(MEDIAN((IF(DATOS_[[Sexo]:[Sexo]]=$B83,IF(DATOS_[[AGRUP. VALOR. PTO.]:[AGRUP. VALOR. PTO.]]=$B81,IF(DATOS_[[Check Periodo Ref.]:[Check Periodo Ref.]]="Dentro",IF(DATOS_[[Check Equiparado]:[Check Equiparado]]="Sí",IF(DATOS!AK$5="Sí",(1/DATOS_[[% anualiz]:[% anualiz]]),1)*IF(DATOS!AK$4="Sí",1/DATOS_[[% normaliz]:[% normaliz]],1)*(DATOS_[Conc.Sal.07])))))))),
0)</f>
        <v>0</v>
      </c>
      <c r="Q83" s="111">
        <f t="array" ref="Q83">IFERROR(
(MEDIAN((IF(DATOS_[[Sexo]:[Sexo]]=$B83,IF(DATOS_[[AGRUP. VALOR. PTO.]:[AGRUP. VALOR. PTO.]]=$B81,IF(DATOS_[[Check Periodo Ref.]:[Check Periodo Ref.]]="Dentro",IF(DATOS_[[Check Equiparado]:[Check Equiparado]]="Sí",IF(DATOS!AL$5="Sí",(1/DATOS_[[% anualiz]:[% anualiz]]),1)*IF(DATOS!AL$4="Sí",1/DATOS_[[% normaliz]:[% normaliz]],1)*(DATOS_[Conc.Sal.08])))))))),
0)</f>
        <v>0</v>
      </c>
      <c r="R83" s="111">
        <f t="array" ref="R83">IFERROR(
(MEDIAN((IF(DATOS_[[Sexo]:[Sexo]]=$B83,IF(DATOS_[[AGRUP. VALOR. PTO.]:[AGRUP. VALOR. PTO.]]=$B81,IF(DATOS_[[Check Periodo Ref.]:[Check Periodo Ref.]]="Dentro",IF(DATOS_[[Check Equiparado]:[Check Equiparado]]="Sí",IF(DATOS!AM$5="Sí",(1/DATOS_[[% anualiz]:[% anualiz]]),1)*IF(DATOS!AM$4="Sí",1/DATOS_[[% normaliz]:[% normaliz]],1)*(DATOS_[Conc.Sal.09])))))))),
0)</f>
        <v>0</v>
      </c>
      <c r="S83" s="111">
        <f t="array" ref="S83">IFERROR(
(MEDIAN((IF(DATOS_[[Sexo]:[Sexo]]=$B83,IF(DATOS_[[AGRUP. VALOR. PTO.]:[AGRUP. VALOR. PTO.]]=$B81,IF(DATOS_[[Check Periodo Ref.]:[Check Periodo Ref.]]="Dentro",IF(DATOS_[[Check Equiparado]:[Check Equiparado]]="Sí",IF(DATOS!AN$5="Sí",(1/DATOS_[[% anualiz]:[% anualiz]]),1)*IF(DATOS!AN$4="Sí",1/DATOS_[[% normaliz]:[% normaliz]],1)*(DATOS_[Conc.Sal.10])))))))),
0)</f>
        <v>0</v>
      </c>
      <c r="T83" s="111">
        <f t="array" ref="T83">IFERROR(
(MEDIAN((IF(DATOS_[[Sexo]:[Sexo]]=$B83,IF(DATOS_[[AGRUP. VALOR. PTO.]:[AGRUP. VALOR. PTO.]]=$B81,IF(DATOS_[[Check Periodo Ref.]:[Check Periodo Ref.]]="Dentro",IF(DATOS_[[Check Equiparado]:[Check Equiparado]]="Sí",IF(DATOS!AO$5="Sí",(1/DATOS_[[% anualiz]:[% anualiz]]),1)*IF(DATOS!AO$4="Sí",1/DATOS_[[% normaliz]:[% normaliz]],1)*(DATOS_[Conc.Sal.11])))))))),
0)</f>
        <v>0</v>
      </c>
      <c r="U83" s="111">
        <f t="array" ref="U83">IFERROR(
(MEDIAN((IF(DATOS_[[Sexo]:[Sexo]]=$B83,IF(DATOS_[[AGRUP. VALOR. PTO.]:[AGRUP. VALOR. PTO.]]=$B81,IF(DATOS_[[Check Periodo Ref.]:[Check Periodo Ref.]]="Dentro",IF(DATOS_[[Check Equiparado]:[Check Equiparado]]="Sí",IF(DATOS!AP$5="Sí",(1/DATOS_[[% anualiz]:[% anualiz]]),1)*IF(DATOS!AP$4="Sí",1/DATOS_[[% normaliz]:[% normaliz]],1)*(DATOS_[Conc.Sal.12])))))))),
0)</f>
        <v>0</v>
      </c>
      <c r="V83" s="111">
        <f t="array" ref="V83">IFERROR(
(MEDIAN((IF(DATOS_[[Sexo]:[Sexo]]=$B83,IF(DATOS_[[AGRUP. VALOR. PTO.]:[AGRUP. VALOR. PTO.]]=$B81,IF(DATOS_[[Check Periodo Ref.]:[Check Periodo Ref.]]="Dentro",IF(DATOS_[[Check Equiparado]:[Check Equiparado]]="Sí",IF(DATOS!AQ$5="Sí",(1/DATOS_[[% anualiz]:[% anualiz]]),1)*IF(DATOS!AQ$4="Sí",1/DATOS_[[% normaliz]:[% normaliz]],1)*(DATOS_[Conc.Sal.13])))))))),
0)</f>
        <v>0</v>
      </c>
      <c r="W83" s="111">
        <f t="array" ref="W83">IFERROR(
(MEDIAN((IF(DATOS_[[Sexo]:[Sexo]]=$B83,IF(DATOS_[[AGRUP. VALOR. PTO.]:[AGRUP. VALOR. PTO.]]=$B81,IF(DATOS_[[Check Periodo Ref.]:[Check Periodo Ref.]]="Dentro",IF(DATOS_[[Check Equiparado]:[Check Equiparado]]="Sí",IF(DATOS!AR$5="Sí",(1/DATOS_[[% anualiz]:[% anualiz]]),1)*IF(DATOS!AR$4="Sí",1/DATOS_[[% normaliz]:[% normaliz]],1)*(DATOS_[Conc.Sal.14])))))))),
0)</f>
        <v>0</v>
      </c>
      <c r="X83" s="111">
        <f t="array" ref="X83">IFERROR(
(MEDIAN((IF(DATOS_[[Sexo]:[Sexo]]=$B83,IF(DATOS_[[AGRUP. VALOR. PTO.]:[AGRUP. VALOR. PTO.]]=$B81,IF(DATOS_[[Check Periodo Ref.]:[Check Periodo Ref.]]="Dentro",IF(DATOS_[[Check Equiparado]:[Check Equiparado]]="Sí",IF(DATOS!AS$5="Sí",(1/DATOS_[[% anualiz]:[% anualiz]]),1)*IF(DATOS!AS$4="Sí",1/DATOS_[[% normaliz]:[% normaliz]],1)*(DATOS_[Conc.Sal.15])))))))),
0)</f>
        <v>0</v>
      </c>
      <c r="Y83" s="111">
        <f t="array" ref="Y83">IFERROR(
(MEDIAN((IF(DATOS_[[Sexo]:[Sexo]]=$B83,IF(DATOS_[[AGRUP. VALOR. PTO.]:[AGRUP. VALOR. PTO.]]=$B81,IF(DATOS_[[Check Periodo Ref.]:[Check Periodo Ref.]]="Dentro",IF(DATOS_[[Check Equiparado]:[Check Equiparado]]="Sí",IF(DATOS!AT$5="Sí",(1/DATOS_[[% anualiz]:[% anualiz]]),1)*IF(DATOS!AT$4="Sí",1/DATOS_[[% normaliz]:[% normaliz]],1)*(DATOS_[Conc.Sal.16])))))))),
0)</f>
        <v>0</v>
      </c>
      <c r="Z83" s="111">
        <f t="array" ref="Z83">IFERROR(
(MEDIAN((IF(DATOS_[[Sexo]:[Sexo]]=$B83,IF(DATOS_[[AGRUP. VALOR. PTO.]:[AGRUP. VALOR. PTO.]]=$B81,IF(DATOS_[[Check Periodo Ref.]:[Check Periodo Ref.]]="Dentro",IF(DATOS_[[Check Equiparado]:[Check Equiparado]]="Sí",IF(DATOS!AU$5="Sí",(1/DATOS_[[% anualiz]:[% anualiz]]),1)*IF(DATOS!AU$4="Sí",1/DATOS_[[% normaliz]:[% normaliz]],1)*(DATOS_[Conc.Sal.17])))))))),
0)</f>
        <v>0</v>
      </c>
      <c r="AA83" s="111">
        <f t="array" ref="AA83">IFERROR(
(MEDIAN((IF(DATOS_[[Sexo]:[Sexo]]=$B83,IF(DATOS_[[AGRUP. VALOR. PTO.]:[AGRUP. VALOR. PTO.]]=$B81,IF(DATOS_[[Check Periodo Ref.]:[Check Periodo Ref.]]="Dentro",IF(DATOS_[[Check Equiparado]:[Check Equiparado]]="Sí",IF(DATOS!AV$5="Sí",(1/DATOS_[[% anualiz]:[% anualiz]]),1)*IF(DATOS!AV$4="Sí",1/DATOS_[[% normaliz]:[% normaliz]],1)*(DATOS_[Conc.Sal.18])))))))),
0)</f>
        <v>0</v>
      </c>
      <c r="AB83" s="111">
        <f t="array" ref="AB83">IFERROR(
(MEDIAN((IF(DATOS_[[Sexo]:[Sexo]]=$B83,IF(DATOS_[[AGRUP. VALOR. PTO.]:[AGRUP. VALOR. PTO.]]=$B81,IF(DATOS_[[Check Periodo Ref.]:[Check Periodo Ref.]]="Dentro",IF(DATOS_[[Check Equiparado]:[Check Equiparado]]="Sí",IF(DATOS!AW$5="Sí",(1/DATOS_[[% anualiz]:[% anualiz]]),1)*IF(DATOS!AW$4="Sí",1/DATOS_[[% normaliz]:[% normaliz]],1)*(DATOS_[Conc.Sal.19])))))))),
0)</f>
        <v>0</v>
      </c>
      <c r="AC83" s="111">
        <f t="array" ref="AC83">IFERROR(
(MEDIAN((IF(DATOS_[[Sexo]:[Sexo]]=$B83,IF(DATOS_[[AGRUP. VALOR. PTO.]:[AGRUP. VALOR. PTO.]]=$B81,IF(DATOS_[[Check Periodo Ref.]:[Check Periodo Ref.]]="Dentro",IF(DATOS_[[Check Equiparado]:[Check Equiparado]]="Sí",IF(DATOS!AX$5="Sí",(1/DATOS_[[% anualiz]:[% anualiz]]),1)*IF(DATOS!AX$4="Sí",1/DATOS_[[% normaliz]:[% normaliz]],1)*(DATOS_[Conc.Sal.20])))))))),
0)</f>
        <v>0</v>
      </c>
      <c r="AD83" s="111">
        <f t="array" ref="AD83">IFERROR(
(MEDIAN((IF(DATOS_[[Sexo]:[Sexo]]=$B83,IF(DATOS_[[AGRUP. VALOR. PTO.]:[AGRUP. VALOR. PTO.]]=$B81,IF(DATOS_[[Check Periodo Ref.]:[Check Periodo Ref.]]="Dentro",IF(DATOS_[[Check Equiparado]:[Check Equiparado]]="Sí",IF(DATOS!AY$5="Sí",(1/DATOS_[[% anualiz]:[% anualiz]]),1)*IF(DATOS!AY$4="Sí",1/DATOS_[[% normaliz]:[% normaliz]],1)*(DATOS_[Conc.Sal.21])))))))),
0)</f>
        <v>0</v>
      </c>
      <c r="AE83" s="111">
        <f t="array" ref="AE83">IFERROR(
(MEDIAN((IF(DATOS_[[Sexo]:[Sexo]]=$B83,IF(DATOS_[[AGRUP. VALOR. PTO.]:[AGRUP. VALOR. PTO.]]=$B81,IF(DATOS_[[Check Periodo Ref.]:[Check Periodo Ref.]]="Dentro",IF(DATOS_[[Check Equiparado]:[Check Equiparado]]="Sí",IF(DATOS!AZ$5="Sí",(1/DATOS_[[% anualiz]:[% anualiz]]),1)*IF(DATOS!AZ$4="Sí",1/DATOS_[[% normaliz]:[% normaliz]],1)*(DATOS_[Conc.Sal.22])))))))),
0)</f>
        <v>0</v>
      </c>
      <c r="AF83" s="111">
        <f t="array" ref="AF83">IFERROR(
(MEDIAN((IF(DATOS_[[Sexo]:[Sexo]]=$B83,IF(DATOS_[[AGRUP. VALOR. PTO.]:[AGRUP. VALOR. PTO.]]=$B81,IF(DATOS_[[Check Periodo Ref.]:[Check Periodo Ref.]]="Dentro",IF(DATOS_[[Check Equiparado]:[Check Equiparado]]="Sí",IF(DATOS!BA$5="Sí",(1/DATOS_[[% anualiz]:[% anualiz]]),1)*IF(DATOS!BA$4="Sí",1/DATOS_[[% normaliz]:[% normaliz]],1)*(DATOS_[Conc.Sal.23])))))))),
0)</f>
        <v>0</v>
      </c>
      <c r="AG83" s="111">
        <f t="array" ref="AG83">IFERROR(
(MEDIAN((IF(DATOS_[[Sexo]:[Sexo]]=$B83,IF(DATOS_[[AGRUP. VALOR. PTO.]:[AGRUP. VALOR. PTO.]]=$B81,IF(DATOS_[[Check Periodo Ref.]:[Check Periodo Ref.]]="Dentro",IF(DATOS_[[Check Equiparado]:[Check Equiparado]]="Sí",IF(DATOS!BB$5="Sí",(1/DATOS_[[% anualiz]:[% anualiz]]),1)*IF(DATOS!BB$4="Sí",1/DATOS_[[% normaliz]:[% normaliz]],1)*(DATOS_[Conc.Sal.24])))))))),
0)</f>
        <v>0</v>
      </c>
      <c r="AH83" s="111">
        <f t="array" ref="AH83">IFERROR(
(MEDIAN((IF(DATOS_[[Sexo]:[Sexo]]=$B83,IF(DATOS_[[AGRUP. VALOR. PTO.]:[AGRUP. VALOR. PTO.]]=$B81,IF(DATOS_[[Check Periodo Ref.]:[Check Periodo Ref.]]="Dentro",IF(DATOS_[[Check Equiparado]:[Check Equiparado]]="Sí",IF(DATOS!BC$5="Sí",(1/DATOS_[[% anualiz]:[% anualiz]]),1)*IF(DATOS!BC$4="Sí",1/DATOS_[[% normaliz]:[% normaliz]],1)*(DATOS_[Conc.Sal.25])))))))),
0)</f>
        <v>0</v>
      </c>
      <c r="AI83" s="111">
        <f t="array" ref="AI83">IFERROR(
(MEDIAN((IF(DATOS_[[Sexo]:[Sexo]]=$B83,IF(DATOS_[[AGRUP. VALOR. PTO.]:[AGRUP. VALOR. PTO.]]=$B81,IF(DATOS_[[Check Periodo Ref.]:[Check Periodo Ref.]]="Dentro",IF(DATOS_[[Check Equiparado]:[Check Equiparado]]="Sí",IF(DATOS!BD$5="Sí",(1/DATOS_[[% anualiz]:[% anualiz]]),1)*IF(DATOS!BD$4="Sí",1/DATOS_[[% normaliz]:[% normaliz]],1)*(DATOS_[Conc.Sal.26])))))))),
0)</f>
        <v>0</v>
      </c>
      <c r="AJ83" s="111">
        <f t="array" ref="AJ83">IFERROR(
(MEDIAN((IF(DATOS_[[Sexo]:[Sexo]]=$B83,IF(DATOS_[[AGRUP. VALOR. PTO.]:[AGRUP. VALOR. PTO.]]=$B81,IF(DATOS_[[Check Periodo Ref.]:[Check Periodo Ref.]]="Dentro",IF(DATOS_[[Check Equiparado]:[Check Equiparado]]="Sí",IF(DATOS!BE$5="Sí",(1/DATOS_[[% anualiz]:[% anualiz]]),1)*IF(DATOS!BE$4="Sí",1/DATOS_[[% normaliz]:[% normaliz]],1)*(DATOS_[Conc.Sal.27])))))))),
0)</f>
        <v>0</v>
      </c>
      <c r="AK83" s="111">
        <f t="array" ref="AK83">IFERROR(
(MEDIAN((IF(DATOS_[[Sexo]:[Sexo]]=$B83,IF(DATOS_[[AGRUP. VALOR. PTO.]:[AGRUP. VALOR. PTO.]]=$B81,IF(DATOS_[[Check Periodo Ref.]:[Check Periodo Ref.]]="Dentro",IF(DATOS_[[Check Equiparado]:[Check Equiparado]]="Sí",IF(DATOS!BF$5="Sí",(1/DATOS_[[% anualiz]:[% anualiz]]),1)*IF(DATOS!BF$4="Sí",1/DATOS_[[% normaliz]:[% normaliz]],1)*(DATOS_[Conc.Sal.28])))))))),
0)</f>
        <v>0</v>
      </c>
      <c r="AL83" s="111">
        <f t="array" ref="AL83">IFERROR(
(MEDIAN((IF(DATOS_[[Sexo]:[Sexo]]=$B83,IF(DATOS_[[AGRUP. VALOR. PTO.]:[AGRUP. VALOR. PTO.]]=$B81,IF(DATOS_[[Check Periodo Ref.]:[Check Periodo Ref.]]="Dentro",IF(DATOS_[[Check Equiparado]:[Check Equiparado]]="Sí",IF(DATOS!BG$5="Sí",(1/DATOS_[[% anualiz]:[% anualiz]]),1)*IF(DATOS!BG$4="Sí",1/DATOS_[[% normaliz]:[% normaliz]],1)*(DATOS_[Conc.Sal.29])))))))),
0)</f>
        <v>0</v>
      </c>
      <c r="AM83" s="111">
        <f t="array" ref="AM83">IFERROR(
(MEDIAN((IF(DATOS_[[Sexo]:[Sexo]]=$B83,IF(DATOS_[[AGRUP. VALOR. PTO.]:[AGRUP. VALOR. PTO.]]=$B81,IF(DATOS_[[Check Periodo Ref.]:[Check Periodo Ref.]]="Dentro",IF(DATOS_[[Check Equiparado]:[Check Equiparado]]="Sí",IF(DATOS!BH$5="Sí",(1/DATOS_[[% anualiz]:[% anualiz]]),1)*IF(DATOS!BH$4="Sí",1/DATOS_[[% normaliz]:[% normaliz]],1)*(DATOS_[Conc.Sal.30])))))))),
0)</f>
        <v>0</v>
      </c>
      <c r="AN83" s="112">
        <f t="array" ref="AN83">IFERROR(
MEDIAN(IF(DATOS_[Sexo]=$B83,IF(DATOS_[[AGRUP. VALOR. PTO.]:[AGRUP. VALOR. PTO.]]=$B81,IF(DATOS_[Check Equiparado]="Sí",IF(DATOS_[Check Periodo Ref.]="Dentro",DATOS_[Tot COMPL.SAL Eq],FALSE))))),
0)</f>
        <v>0</v>
      </c>
      <c r="AO83" s="113">
        <f t="array" ref="AO83">IFERROR(
MEDIAN(IF(DATOS_[Sexo]=$B83,IF(DATOS_[[AGRUP. VALOR. PTO.]:[AGRUP. VALOR. PTO.]]=$B81,IF(DATOS_[Check Equiparado]="Sí",IF(DATOS_[Check Periodo Ref.]="Dentro",DATOS_[TOTAL SALARIO Eq],FALSE))))),
0)</f>
        <v>0</v>
      </c>
      <c r="AP83" s="114">
        <f t="array" ref="AP83">IFERROR(
(MEDIAN((IF(DATOS_[[Sexo]:[Sexo]]=$B83,IF(DATOS_[[AGRUP. VALOR. PTO.]:[AGRUP. VALOR. PTO.]]=$B82,IF(DATOS_[[Check Periodo Ref.]:[Check Periodo Ref.]]="Dentro",IF(DATOS_[[Check Equiparado]:[Check Equiparado]]="Sí",IF(DATOS!BI$5="Sí",(1/DATOS_[[% anualiz]:[% anualiz]]),1)*IF(DATOS!BI$4="Sí",1/DATOS_[[% normaliz]:[% normaliz]],1)*(DATOS_[C.Extra.01])))))))),
0)</f>
        <v>0</v>
      </c>
      <c r="AQ83" s="114">
        <f t="array" ref="AQ83">IFERROR(
(MEDIAN((IF(DATOS_[[Sexo]:[Sexo]]=$B83,IF(DATOS_[[AGRUP. VALOR. PTO.]:[AGRUP. VALOR. PTO.]]=$B82,IF(DATOS_[[Check Periodo Ref.]:[Check Periodo Ref.]]="Dentro",IF(DATOS_[[Check Equiparado]:[Check Equiparado]]="Sí",IF(DATOS!BJ$5="Sí",(1/DATOS_[[% anualiz]:[% anualiz]]),1)*IF(DATOS!BJ$4="Sí",1/DATOS_[[% normaliz]:[% normaliz]],1)*(DATOS_[C.Extra.02])))))))),
0)</f>
        <v>0</v>
      </c>
      <c r="AR83" s="114">
        <f t="array" ref="AR83">IFERROR(
(MEDIAN((IF(DATOS_[[Sexo]:[Sexo]]=$B83,IF(DATOS_[[AGRUP. VALOR. PTO.]:[AGRUP. VALOR. PTO.]]=$B82,IF(DATOS_[[Check Periodo Ref.]:[Check Periodo Ref.]]="Dentro",IF(DATOS_[[Check Equiparado]:[Check Equiparado]]="Sí",IF(DATOS!BK$5="Sí",(1/DATOS_[[% anualiz]:[% anualiz]]),1)*IF(DATOS!BK$4="Sí",1/DATOS_[[% normaliz]:[% normaliz]],1)*(DATOS_[C.Extra.03])))))))),
0)</f>
        <v>0</v>
      </c>
      <c r="AS83" s="114">
        <f t="array" ref="AS83">IFERROR(
(MEDIAN((IF(DATOS_[[Sexo]:[Sexo]]=$B83,IF(DATOS_[[AGRUP. VALOR. PTO.]:[AGRUP. VALOR. PTO.]]=$B82,IF(DATOS_[[Check Periodo Ref.]:[Check Periodo Ref.]]="Dentro",IF(DATOS_[[Check Equiparado]:[Check Equiparado]]="Sí",IF(DATOS!BL$5="Sí",(1/DATOS_[[% anualiz]:[% anualiz]]),1)*IF(DATOS!BL$4="Sí",1/DATOS_[[% normaliz]:[% normaliz]],1)*(DATOS_[C.Extra.04])))))))),
0)</f>
        <v>0</v>
      </c>
      <c r="AT83" s="114">
        <f t="array" ref="AT83">IFERROR(
(MEDIAN((IF(DATOS_[[Sexo]:[Sexo]]=$B83,IF(DATOS_[[AGRUP. VALOR. PTO.]:[AGRUP. VALOR. PTO.]]=$B82,IF(DATOS_[[Check Periodo Ref.]:[Check Periodo Ref.]]="Dentro",IF(DATOS_[[Check Equiparado]:[Check Equiparado]]="Sí",IF(DATOS!BM$5="Sí",(1/DATOS_[[% anualiz]:[% anualiz]]),1)*IF(DATOS!BM$4="Sí",1/DATOS_[[% normaliz]:[% normaliz]],1)*(DATOS_[C.Extra.05])))))))),
0)</f>
        <v>0</v>
      </c>
      <c r="AU83" s="115">
        <f t="array" ref="AU83">IFERROR(
MEDIAN(IF(DATOS_[Sexo]=$B83,IF(DATOS_[[AGRUP. VALOR. PTO.]:[AGRUP. VALOR. PTO.]]=$B81,IF(DATOS_[Check Equiparado]="Sí",IF(DATOS_[Check Periodo Ref.]="Dentro",DATOS_[Tot Extrasalarial Eq],FALSE))))),
0)</f>
        <v>0</v>
      </c>
      <c r="AV83" s="116">
        <f t="array" ref="AV83">IFERROR(
MEDIAN(IF(DATOS_[Sexo]=$B83,IF(DATOS_[[AGRUP. VALOR. PTO.]:[AGRUP. VALOR. PTO.]]=$B81,IF(DATOS_[Check Equiparado]="Sí",IF(DATOS_[Check Periodo Ref.]="Dentro",DATOS_[TOTAL Retrib Eq],FALSE))))),
0)</f>
        <v>0</v>
      </c>
    </row>
    <row r="84" spans="1:48" ht="17.25" thickBot="1" x14ac:dyDescent="0.35">
      <c r="A84" s="42" t="str">
        <f t="shared" ref="A84" si="95">+A85</f>
        <v>[ocultar]</v>
      </c>
      <c r="B84" s="90" t="s">
        <v>283</v>
      </c>
      <c r="C84" s="109"/>
      <c r="D84" s="41"/>
      <c r="E84" s="41"/>
      <c r="F84" s="41"/>
      <c r="G84" s="41"/>
      <c r="H84" s="41"/>
      <c r="I84" s="119" t="str">
        <f t="shared" ref="I84:AV84" si="96">IFERROR((I85-I86)/I85,"")</f>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3" t="str">
        <f t="shared" si="96"/>
        <v/>
      </c>
      <c r="W84" s="123" t="str">
        <f t="shared" si="96"/>
        <v/>
      </c>
      <c r="X84" s="123" t="str">
        <f t="shared" si="96"/>
        <v/>
      </c>
      <c r="Y84" s="123"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2" t="str">
        <f t="shared" si="96"/>
        <v/>
      </c>
      <c r="AK84" s="122" t="str">
        <f t="shared" si="96"/>
        <v/>
      </c>
      <c r="AL84" s="122" t="str">
        <f t="shared" si="96"/>
        <v/>
      </c>
      <c r="AM84" s="122" t="str">
        <f t="shared" si="96"/>
        <v/>
      </c>
      <c r="AN84" s="124" t="str">
        <f t="shared" si="96"/>
        <v/>
      </c>
      <c r="AO84" s="128" t="str">
        <f t="shared" si="96"/>
        <v/>
      </c>
      <c r="AP84" s="125" t="str">
        <f t="shared" si="96"/>
        <v/>
      </c>
      <c r="AQ84" s="125" t="str">
        <f t="shared" si="96"/>
        <v/>
      </c>
      <c r="AR84" s="125" t="str">
        <f t="shared" si="96"/>
        <v/>
      </c>
      <c r="AS84" s="125" t="str">
        <f t="shared" si="96"/>
        <v/>
      </c>
      <c r="AT84" s="125" t="str">
        <f t="shared" si="96"/>
        <v/>
      </c>
      <c r="AU84" s="126" t="str">
        <f t="shared" si="96"/>
        <v/>
      </c>
      <c r="AV84" s="127" t="str">
        <f t="shared" si="96"/>
        <v/>
      </c>
    </row>
    <row r="85" spans="1:48" x14ac:dyDescent="0.3">
      <c r="A85" s="42" t="str">
        <f t="shared" ref="A85" si="97">+IF(C85+C86=0,"[ocultar]","")</f>
        <v>[ocultar]</v>
      </c>
      <c r="B85" s="86" t="s">
        <v>162</v>
      </c>
      <c r="C85" s="33">
        <f t="array" ref="C85">SUM(IF($B85=DATOS_[Sexo],
IF($B84=DATOS_[AGRUP. VALOR. PTO.],
IF("Dentro"=DATOS_[Check Periodo Ref.],
1/(COUNTIFS(DATOS_[Sexo],$B85,DATOS_[AGRUP. VALOR. PTO.],$B84,DATOS_[Check Periodo Ref.],"Dentro",DATOS_[id],DATOS_[id]))))))</f>
        <v>0</v>
      </c>
      <c r="D85" s="35">
        <f>COUNTIFS(DATOS_[AGRUP. VALOR. PTO.],$B84,DATOS_[Sexo],$B85,DATOS_[Check Periodo Ref.],"Dentro")</f>
        <v>0</v>
      </c>
      <c r="E85" s="35">
        <f>COUNTIFS(DATOS_[AGRUP. VALOR. PTO.],$B84,DATOS_[Sexo],$B85,DATOS_[Check Periodo Ref.],"Dentro",DATOS_[Check Nº SC Norm],"Sí")</f>
        <v>0</v>
      </c>
      <c r="F85" s="35">
        <f>COUNTIFS(DATOS_[AGRUP. VALOR. PTO.],$B84,DATOS_[Sexo],$B85,DATOS_[Check Periodo Ref.],"Dentro",DATOS_[Check Nº SC Anualiz],"Sí")</f>
        <v>0</v>
      </c>
      <c r="G85" s="35">
        <f>COUNTIFS(DATOS_[AGRUP. VALOR. PTO.],$B84,DATOS_[Sexo],$B85,DATOS_[Check Periodo Ref.],"Dentro",DATOS_[Check Nº SC Norm y Anualiz],"Sí")</f>
        <v>0</v>
      </c>
      <c r="H85" s="35">
        <f>COUNTIFS(DATOS_[AGRUP. VALOR. PTO.],$B84,DATOS_[Sexo],$B85,DATOS_[Check Periodo Ref.],"Dentro",DATOS_[Check Equiparación],"Sí")</f>
        <v>0</v>
      </c>
      <c r="I85" s="110">
        <f t="array" ref="I85">IFERROR(
MEDIAN(IF(DATOS_[Sexo]=$B85,IF(DATOS_[[AGRUP. VALOR. PTO.]:[AGRUP. VALOR. PTO.]]=$B84,IF(DATOS_[Check Equiparado]="Sí",IF(DATOS_[Check Periodo Ref.]="Dentro",DATOS_[SALARIO BASE Eq],FALSE))))),
0)</f>
        <v>0</v>
      </c>
      <c r="J85" s="111">
        <f t="array" ref="J85">IFERROR(
(MEDIAN((IF(DATOS_[[Sexo]:[Sexo]]=$B85,IF(DATOS_[[AGRUP. VALOR. PTO.]:[AGRUP. VALOR. PTO.]]=$B84,IF(DATOS_[[Check Periodo Ref.]:[Check Periodo Ref.]]="Dentro",IF(DATOS_[[Check Equiparado]:[Check Equiparado]]="Sí",IF(DATOS!AE$5="Sí",(1/DATOS_[[% anualiz]:[% anualiz]]),1)*IF(DATOS!AE$4="Sí",1/DATOS_[[% normaliz]:[% normaliz]],1)*(DATOS_[Conc.Sal.01])))))))),
0)</f>
        <v>0</v>
      </c>
      <c r="K85" s="111">
        <f t="array" ref="K85">IFERROR(
(MEDIAN((IF(DATOS_[[Sexo]:[Sexo]]=$B85,IF(DATOS_[[AGRUP. VALOR. PTO.]:[AGRUP. VALOR. PTO.]]=$B84,IF(DATOS_[[Check Periodo Ref.]:[Check Periodo Ref.]]="Dentro",IF(DATOS_[[Check Equiparado]:[Check Equiparado]]="Sí",IF(DATOS!AF$5="Sí",(1/DATOS_[[% anualiz]:[% anualiz]]),1)*IF(DATOS!AF$4="Sí",1/DATOS_[[% normaliz]:[% normaliz]],1)*(DATOS_[Conc.Sal.02])))))))),
0)</f>
        <v>0</v>
      </c>
      <c r="L85" s="111">
        <f t="array" ref="L85">IFERROR(
(MEDIAN((IF(DATOS_[[Sexo]:[Sexo]]=$B85,IF(DATOS_[[AGRUP. VALOR. PTO.]:[AGRUP. VALOR. PTO.]]=$B84,IF(DATOS_[[Check Periodo Ref.]:[Check Periodo Ref.]]="Dentro",IF(DATOS_[[Check Equiparado]:[Check Equiparado]]="Sí",IF(DATOS!AG$5="Sí",(1/DATOS_[[% anualiz]:[% anualiz]]),1)*IF(DATOS!AG$4="Sí",1/DATOS_[[% normaliz]:[% normaliz]],1)*(DATOS_[Conc.Sal.03])))))))),
0)</f>
        <v>0</v>
      </c>
      <c r="M85" s="111">
        <f t="array" ref="M85">IFERROR(
(MEDIAN((IF(DATOS_[[Sexo]:[Sexo]]=$B85,IF(DATOS_[[AGRUP. VALOR. PTO.]:[AGRUP. VALOR. PTO.]]=$B84,IF(DATOS_[[Check Periodo Ref.]:[Check Periodo Ref.]]="Dentro",IF(DATOS_[[Check Equiparado]:[Check Equiparado]]="Sí",IF(DATOS!AH$5="Sí",(1/DATOS_[[% anualiz]:[% anualiz]]),1)*IF(DATOS!AH$4="Sí",1/DATOS_[[% normaliz]:[% normaliz]],1)*(DATOS_[Conc.Sal.04])))))))),
0)</f>
        <v>0</v>
      </c>
      <c r="N85" s="111">
        <f t="array" ref="N85">IFERROR(
(MEDIAN((IF(DATOS_[[Sexo]:[Sexo]]=$B85,IF(DATOS_[[AGRUP. VALOR. PTO.]:[AGRUP. VALOR. PTO.]]=$B84,IF(DATOS_[[Check Periodo Ref.]:[Check Periodo Ref.]]="Dentro",IF(DATOS_[[Check Equiparado]:[Check Equiparado]]="Sí",IF(DATOS!AI$5="Sí",(1/DATOS_[[% anualiz]:[% anualiz]]),1)*IF(DATOS!AI$4="Sí",1/DATOS_[[% normaliz]:[% normaliz]],1)*(DATOS_[Conc.Sal.05])))))))),
0)</f>
        <v>0</v>
      </c>
      <c r="O85" s="111">
        <f t="array" ref="O85">IFERROR(
(MEDIAN((IF(DATOS_[[Sexo]:[Sexo]]=$B85,IF(DATOS_[[AGRUP. VALOR. PTO.]:[AGRUP. VALOR. PTO.]]=$B84,IF(DATOS_[[Check Periodo Ref.]:[Check Periodo Ref.]]="Dentro",IF(DATOS_[[Check Equiparado]:[Check Equiparado]]="Sí",IF(DATOS!AJ$5="Sí",(1/DATOS_[[% anualiz]:[% anualiz]]),1)*IF(DATOS!AJ$4="Sí",1/DATOS_[[% normaliz]:[% normaliz]],1)*(DATOS_[Conc.Sal.06])))))))),
0)</f>
        <v>0</v>
      </c>
      <c r="P85" s="111">
        <f t="array" ref="P85">IFERROR(
(MEDIAN((IF(DATOS_[[Sexo]:[Sexo]]=$B85,IF(DATOS_[[AGRUP. VALOR. PTO.]:[AGRUP. VALOR. PTO.]]=$B84,IF(DATOS_[[Check Periodo Ref.]:[Check Periodo Ref.]]="Dentro",IF(DATOS_[[Check Equiparado]:[Check Equiparado]]="Sí",IF(DATOS!AK$5="Sí",(1/DATOS_[[% anualiz]:[% anualiz]]),1)*IF(DATOS!AK$4="Sí",1/DATOS_[[% normaliz]:[% normaliz]],1)*(DATOS_[Conc.Sal.07])))))))),
0)</f>
        <v>0</v>
      </c>
      <c r="Q85" s="111">
        <f t="array" ref="Q85">IFERROR(
(MEDIAN((IF(DATOS_[[Sexo]:[Sexo]]=$B85,IF(DATOS_[[AGRUP. VALOR. PTO.]:[AGRUP. VALOR. PTO.]]=$B84,IF(DATOS_[[Check Periodo Ref.]:[Check Periodo Ref.]]="Dentro",IF(DATOS_[[Check Equiparado]:[Check Equiparado]]="Sí",IF(DATOS!AL$5="Sí",(1/DATOS_[[% anualiz]:[% anualiz]]),1)*IF(DATOS!AL$4="Sí",1/DATOS_[[% normaliz]:[% normaliz]],1)*(DATOS_[Conc.Sal.08])))))))),
0)</f>
        <v>0</v>
      </c>
      <c r="R85" s="111">
        <f t="array" ref="R85">IFERROR(
(MEDIAN((IF(DATOS_[[Sexo]:[Sexo]]=$B85,IF(DATOS_[[AGRUP. VALOR. PTO.]:[AGRUP. VALOR. PTO.]]=$B84,IF(DATOS_[[Check Periodo Ref.]:[Check Periodo Ref.]]="Dentro",IF(DATOS_[[Check Equiparado]:[Check Equiparado]]="Sí",IF(DATOS!AM$5="Sí",(1/DATOS_[[% anualiz]:[% anualiz]]),1)*IF(DATOS!AM$4="Sí",1/DATOS_[[% normaliz]:[% normaliz]],1)*(DATOS_[Conc.Sal.09])))))))),
0)</f>
        <v>0</v>
      </c>
      <c r="S85" s="111">
        <f t="array" ref="S85">IFERROR(
(MEDIAN((IF(DATOS_[[Sexo]:[Sexo]]=$B85,IF(DATOS_[[AGRUP. VALOR. PTO.]:[AGRUP. VALOR. PTO.]]=$B84,IF(DATOS_[[Check Periodo Ref.]:[Check Periodo Ref.]]="Dentro",IF(DATOS_[[Check Equiparado]:[Check Equiparado]]="Sí",IF(DATOS!AN$5="Sí",(1/DATOS_[[% anualiz]:[% anualiz]]),1)*IF(DATOS!AN$4="Sí",1/DATOS_[[% normaliz]:[% normaliz]],1)*(DATOS_[Conc.Sal.10])))))))),
0)</f>
        <v>0</v>
      </c>
      <c r="T85" s="111">
        <f t="array" ref="T85">IFERROR(
(MEDIAN((IF(DATOS_[[Sexo]:[Sexo]]=$B85,IF(DATOS_[[AGRUP. VALOR. PTO.]:[AGRUP. VALOR. PTO.]]=$B84,IF(DATOS_[[Check Periodo Ref.]:[Check Periodo Ref.]]="Dentro",IF(DATOS_[[Check Equiparado]:[Check Equiparado]]="Sí",IF(DATOS!AO$5="Sí",(1/DATOS_[[% anualiz]:[% anualiz]]),1)*IF(DATOS!AO$4="Sí",1/DATOS_[[% normaliz]:[% normaliz]],1)*(DATOS_[Conc.Sal.11])))))))),
0)</f>
        <v>0</v>
      </c>
      <c r="U85" s="111">
        <f t="array" ref="U85">IFERROR(
(MEDIAN((IF(DATOS_[[Sexo]:[Sexo]]=$B85,IF(DATOS_[[AGRUP. VALOR. PTO.]:[AGRUP. VALOR. PTO.]]=$B84,IF(DATOS_[[Check Periodo Ref.]:[Check Periodo Ref.]]="Dentro",IF(DATOS_[[Check Equiparado]:[Check Equiparado]]="Sí",IF(DATOS!AP$5="Sí",(1/DATOS_[[% anualiz]:[% anualiz]]),1)*IF(DATOS!AP$4="Sí",1/DATOS_[[% normaliz]:[% normaliz]],1)*(DATOS_[Conc.Sal.12])))))))),
0)</f>
        <v>0</v>
      </c>
      <c r="V85" s="111">
        <f t="array" ref="V85">IFERROR(
(MEDIAN((IF(DATOS_[[Sexo]:[Sexo]]=$B85,IF(DATOS_[[AGRUP. VALOR. PTO.]:[AGRUP. VALOR. PTO.]]=$B84,IF(DATOS_[[Check Periodo Ref.]:[Check Periodo Ref.]]="Dentro",IF(DATOS_[[Check Equiparado]:[Check Equiparado]]="Sí",IF(DATOS!AQ$5="Sí",(1/DATOS_[[% anualiz]:[% anualiz]]),1)*IF(DATOS!AQ$4="Sí",1/DATOS_[[% normaliz]:[% normaliz]],1)*(DATOS_[Conc.Sal.13])))))))),
0)</f>
        <v>0</v>
      </c>
      <c r="W85" s="111">
        <f t="array" ref="W85">IFERROR(
(MEDIAN((IF(DATOS_[[Sexo]:[Sexo]]=$B85,IF(DATOS_[[AGRUP. VALOR. PTO.]:[AGRUP. VALOR. PTO.]]=$B84,IF(DATOS_[[Check Periodo Ref.]:[Check Periodo Ref.]]="Dentro",IF(DATOS_[[Check Equiparado]:[Check Equiparado]]="Sí",IF(DATOS!AR$5="Sí",(1/DATOS_[[% anualiz]:[% anualiz]]),1)*IF(DATOS!AR$4="Sí",1/DATOS_[[% normaliz]:[% normaliz]],1)*(DATOS_[Conc.Sal.14])))))))),
0)</f>
        <v>0</v>
      </c>
      <c r="X85" s="111">
        <f t="array" ref="X85">IFERROR(
(MEDIAN((IF(DATOS_[[Sexo]:[Sexo]]=$B85,IF(DATOS_[[AGRUP. VALOR. PTO.]:[AGRUP. VALOR. PTO.]]=$B84,IF(DATOS_[[Check Periodo Ref.]:[Check Periodo Ref.]]="Dentro",IF(DATOS_[[Check Equiparado]:[Check Equiparado]]="Sí",IF(DATOS!AS$5="Sí",(1/DATOS_[[% anualiz]:[% anualiz]]),1)*IF(DATOS!AS$4="Sí",1/DATOS_[[% normaliz]:[% normaliz]],1)*(DATOS_[Conc.Sal.15])))))))),
0)</f>
        <v>0</v>
      </c>
      <c r="Y85" s="111">
        <f t="array" ref="Y85">IFERROR(
(MEDIAN((IF(DATOS_[[Sexo]:[Sexo]]=$B85,IF(DATOS_[[AGRUP. VALOR. PTO.]:[AGRUP. VALOR. PTO.]]=$B84,IF(DATOS_[[Check Periodo Ref.]:[Check Periodo Ref.]]="Dentro",IF(DATOS_[[Check Equiparado]:[Check Equiparado]]="Sí",IF(DATOS!AT$5="Sí",(1/DATOS_[[% anualiz]:[% anualiz]]),1)*IF(DATOS!AT$4="Sí",1/DATOS_[[% normaliz]:[% normaliz]],1)*(DATOS_[Conc.Sal.16])))))))),
0)</f>
        <v>0</v>
      </c>
      <c r="Z85" s="111">
        <f t="array" ref="Z85">IFERROR(
(MEDIAN((IF(DATOS_[[Sexo]:[Sexo]]=$B85,IF(DATOS_[[AGRUP. VALOR. PTO.]:[AGRUP. VALOR. PTO.]]=$B84,IF(DATOS_[[Check Periodo Ref.]:[Check Periodo Ref.]]="Dentro",IF(DATOS_[[Check Equiparado]:[Check Equiparado]]="Sí",IF(DATOS!AU$5="Sí",(1/DATOS_[[% anualiz]:[% anualiz]]),1)*IF(DATOS!AU$4="Sí",1/DATOS_[[% normaliz]:[% normaliz]],1)*(DATOS_[Conc.Sal.17])))))))),
0)</f>
        <v>0</v>
      </c>
      <c r="AA85" s="111">
        <f t="array" ref="AA85">IFERROR(
(MEDIAN((IF(DATOS_[[Sexo]:[Sexo]]=$B85,IF(DATOS_[[AGRUP. VALOR. PTO.]:[AGRUP. VALOR. PTO.]]=$B84,IF(DATOS_[[Check Periodo Ref.]:[Check Periodo Ref.]]="Dentro",IF(DATOS_[[Check Equiparado]:[Check Equiparado]]="Sí",IF(DATOS!AV$5="Sí",(1/DATOS_[[% anualiz]:[% anualiz]]),1)*IF(DATOS!AV$4="Sí",1/DATOS_[[% normaliz]:[% normaliz]],1)*(DATOS_[Conc.Sal.18])))))))),
0)</f>
        <v>0</v>
      </c>
      <c r="AB85" s="111">
        <f t="array" ref="AB85">IFERROR(
(MEDIAN((IF(DATOS_[[Sexo]:[Sexo]]=$B85,IF(DATOS_[[AGRUP. VALOR. PTO.]:[AGRUP. VALOR. PTO.]]=$B84,IF(DATOS_[[Check Periodo Ref.]:[Check Periodo Ref.]]="Dentro",IF(DATOS_[[Check Equiparado]:[Check Equiparado]]="Sí",IF(DATOS!AW$5="Sí",(1/DATOS_[[% anualiz]:[% anualiz]]),1)*IF(DATOS!AW$4="Sí",1/DATOS_[[% normaliz]:[% normaliz]],1)*(DATOS_[Conc.Sal.19])))))))),
0)</f>
        <v>0</v>
      </c>
      <c r="AC85" s="111">
        <f t="array" ref="AC85">IFERROR(
(MEDIAN((IF(DATOS_[[Sexo]:[Sexo]]=$B85,IF(DATOS_[[AGRUP. VALOR. PTO.]:[AGRUP. VALOR. PTO.]]=$B84,IF(DATOS_[[Check Periodo Ref.]:[Check Periodo Ref.]]="Dentro",IF(DATOS_[[Check Equiparado]:[Check Equiparado]]="Sí",IF(DATOS!AX$5="Sí",(1/DATOS_[[% anualiz]:[% anualiz]]),1)*IF(DATOS!AX$4="Sí",1/DATOS_[[% normaliz]:[% normaliz]],1)*(DATOS_[Conc.Sal.20])))))))),
0)</f>
        <v>0</v>
      </c>
      <c r="AD85" s="111">
        <f t="array" ref="AD85">IFERROR(
(MEDIAN((IF(DATOS_[[Sexo]:[Sexo]]=$B85,IF(DATOS_[[AGRUP. VALOR. PTO.]:[AGRUP. VALOR. PTO.]]=$B84,IF(DATOS_[[Check Periodo Ref.]:[Check Periodo Ref.]]="Dentro",IF(DATOS_[[Check Equiparado]:[Check Equiparado]]="Sí",IF(DATOS!AY$5="Sí",(1/DATOS_[[% anualiz]:[% anualiz]]),1)*IF(DATOS!AY$4="Sí",1/DATOS_[[% normaliz]:[% normaliz]],1)*(DATOS_[Conc.Sal.21])))))))),
0)</f>
        <v>0</v>
      </c>
      <c r="AE85" s="111">
        <f t="array" ref="AE85">IFERROR(
(MEDIAN((IF(DATOS_[[Sexo]:[Sexo]]=$B85,IF(DATOS_[[AGRUP. VALOR. PTO.]:[AGRUP. VALOR. PTO.]]=$B84,IF(DATOS_[[Check Periodo Ref.]:[Check Periodo Ref.]]="Dentro",IF(DATOS_[[Check Equiparado]:[Check Equiparado]]="Sí",IF(DATOS!AZ$5="Sí",(1/DATOS_[[% anualiz]:[% anualiz]]),1)*IF(DATOS!AZ$4="Sí",1/DATOS_[[% normaliz]:[% normaliz]],1)*(DATOS_[Conc.Sal.22])))))))),
0)</f>
        <v>0</v>
      </c>
      <c r="AF85" s="111">
        <f t="array" ref="AF85">IFERROR(
(MEDIAN((IF(DATOS_[[Sexo]:[Sexo]]=$B85,IF(DATOS_[[AGRUP. VALOR. PTO.]:[AGRUP. VALOR. PTO.]]=$B84,IF(DATOS_[[Check Periodo Ref.]:[Check Periodo Ref.]]="Dentro",IF(DATOS_[[Check Equiparado]:[Check Equiparado]]="Sí",IF(DATOS!BA$5="Sí",(1/DATOS_[[% anualiz]:[% anualiz]]),1)*IF(DATOS!BA$4="Sí",1/DATOS_[[% normaliz]:[% normaliz]],1)*(DATOS_[Conc.Sal.23])))))))),
0)</f>
        <v>0</v>
      </c>
      <c r="AG85" s="111">
        <f t="array" ref="AG85">IFERROR(
(MEDIAN((IF(DATOS_[[Sexo]:[Sexo]]=$B85,IF(DATOS_[[AGRUP. VALOR. PTO.]:[AGRUP. VALOR. PTO.]]=$B84,IF(DATOS_[[Check Periodo Ref.]:[Check Periodo Ref.]]="Dentro",IF(DATOS_[[Check Equiparado]:[Check Equiparado]]="Sí",IF(DATOS!BB$5="Sí",(1/DATOS_[[% anualiz]:[% anualiz]]),1)*IF(DATOS!BB$4="Sí",1/DATOS_[[% normaliz]:[% normaliz]],1)*(DATOS_[Conc.Sal.24])))))))),
0)</f>
        <v>0</v>
      </c>
      <c r="AH85" s="111">
        <f t="array" ref="AH85">IFERROR(
(MEDIAN((IF(DATOS_[[Sexo]:[Sexo]]=$B85,IF(DATOS_[[AGRUP. VALOR. PTO.]:[AGRUP. VALOR. PTO.]]=$B84,IF(DATOS_[[Check Periodo Ref.]:[Check Periodo Ref.]]="Dentro",IF(DATOS_[[Check Equiparado]:[Check Equiparado]]="Sí",IF(DATOS!BC$5="Sí",(1/DATOS_[[% anualiz]:[% anualiz]]),1)*IF(DATOS!BC$4="Sí",1/DATOS_[[% normaliz]:[% normaliz]],1)*(DATOS_[Conc.Sal.25])))))))),
0)</f>
        <v>0</v>
      </c>
      <c r="AI85" s="111">
        <f t="array" ref="AI85">IFERROR(
(MEDIAN((IF(DATOS_[[Sexo]:[Sexo]]=$B85,IF(DATOS_[[AGRUP. VALOR. PTO.]:[AGRUP. VALOR. PTO.]]=$B84,IF(DATOS_[[Check Periodo Ref.]:[Check Periodo Ref.]]="Dentro",IF(DATOS_[[Check Equiparado]:[Check Equiparado]]="Sí",IF(DATOS!BD$5="Sí",(1/DATOS_[[% anualiz]:[% anualiz]]),1)*IF(DATOS!BD$4="Sí",1/DATOS_[[% normaliz]:[% normaliz]],1)*(DATOS_[Conc.Sal.26])))))))),
0)</f>
        <v>0</v>
      </c>
      <c r="AJ85" s="111">
        <f t="array" ref="AJ85">IFERROR(
(MEDIAN((IF(DATOS_[[Sexo]:[Sexo]]=$B85,IF(DATOS_[[AGRUP. VALOR. PTO.]:[AGRUP. VALOR. PTO.]]=$B84,IF(DATOS_[[Check Periodo Ref.]:[Check Periodo Ref.]]="Dentro",IF(DATOS_[[Check Equiparado]:[Check Equiparado]]="Sí",IF(DATOS!BE$5="Sí",(1/DATOS_[[% anualiz]:[% anualiz]]),1)*IF(DATOS!BE$4="Sí",1/DATOS_[[% normaliz]:[% normaliz]],1)*(DATOS_[Conc.Sal.27])))))))),
0)</f>
        <v>0</v>
      </c>
      <c r="AK85" s="111">
        <f t="array" ref="AK85">IFERROR(
(MEDIAN((IF(DATOS_[[Sexo]:[Sexo]]=$B85,IF(DATOS_[[AGRUP. VALOR. PTO.]:[AGRUP. VALOR. PTO.]]=$B84,IF(DATOS_[[Check Periodo Ref.]:[Check Periodo Ref.]]="Dentro",IF(DATOS_[[Check Equiparado]:[Check Equiparado]]="Sí",IF(DATOS!BF$5="Sí",(1/DATOS_[[% anualiz]:[% anualiz]]),1)*IF(DATOS!BF$4="Sí",1/DATOS_[[% normaliz]:[% normaliz]],1)*(DATOS_[Conc.Sal.28])))))))),
0)</f>
        <v>0</v>
      </c>
      <c r="AL85" s="111">
        <f t="array" ref="AL85">IFERROR(
(MEDIAN((IF(DATOS_[[Sexo]:[Sexo]]=$B85,IF(DATOS_[[AGRUP. VALOR. PTO.]:[AGRUP. VALOR. PTO.]]=$B84,IF(DATOS_[[Check Periodo Ref.]:[Check Periodo Ref.]]="Dentro",IF(DATOS_[[Check Equiparado]:[Check Equiparado]]="Sí",IF(DATOS!BG$5="Sí",(1/DATOS_[[% anualiz]:[% anualiz]]),1)*IF(DATOS!BG$4="Sí",1/DATOS_[[% normaliz]:[% normaliz]],1)*(DATOS_[Conc.Sal.29])))))))),
0)</f>
        <v>0</v>
      </c>
      <c r="AM85" s="111">
        <f t="array" ref="AM85">IFERROR(
(MEDIAN((IF(DATOS_[[Sexo]:[Sexo]]=$B85,IF(DATOS_[[AGRUP. VALOR. PTO.]:[AGRUP. VALOR. PTO.]]=$B84,IF(DATOS_[[Check Periodo Ref.]:[Check Periodo Ref.]]="Dentro",IF(DATOS_[[Check Equiparado]:[Check Equiparado]]="Sí",IF(DATOS!BH$5="Sí",(1/DATOS_[[% anualiz]:[% anualiz]]),1)*IF(DATOS!BH$4="Sí",1/DATOS_[[% normaliz]:[% normaliz]],1)*(DATOS_[Conc.Sal.30])))))))),
0)</f>
        <v>0</v>
      </c>
      <c r="AN85" s="112">
        <f t="array" ref="AN85">IFERROR(
MEDIAN(IF(DATOS_[Sexo]=$B85,IF(DATOS_[[AGRUP. VALOR. PTO.]:[AGRUP. VALOR. PTO.]]=$B84,IF(DATOS_[Check Equiparado]="Sí",IF(DATOS_[Check Periodo Ref.]="Dentro",DATOS_[Tot COMPL.SAL Eq],FALSE))))),
0)</f>
        <v>0</v>
      </c>
      <c r="AO85" s="113">
        <f t="array" ref="AO85">IFERROR(
MEDIAN(IF(DATOS_[Sexo]=$B85,IF(DATOS_[[AGRUP. VALOR. PTO.]:[AGRUP. VALOR. PTO.]]=$B84,IF(DATOS_[Check Equiparado]="Sí",IF(DATOS_[Check Periodo Ref.]="Dentro",DATOS_[TOTAL SALARIO Eq],FALSE))))),
0)</f>
        <v>0</v>
      </c>
      <c r="AP85" s="114">
        <f t="array" ref="AP85">IFERROR(
(MEDIAN((IF(DATOS_[[Sexo]:[Sexo]]=$B85,IF(DATOS_[[AGRUP. VALOR. PTO.]:[AGRUP. VALOR. PTO.]]=$B84,IF(DATOS_[[Check Periodo Ref.]:[Check Periodo Ref.]]="Dentro",IF(DATOS_[[Check Equiparado]:[Check Equiparado]]="Sí",IF(DATOS!BI$5="Sí",(1/DATOS_[[% anualiz]:[% anualiz]]),1)*IF(DATOS!BI$4="Sí",1/DATOS_[[% normaliz]:[% normaliz]],1)*(DATOS_[C.Extra.01])))))))),
0)</f>
        <v>0</v>
      </c>
      <c r="AQ85" s="114">
        <f t="array" ref="AQ85">IFERROR(
(MEDIAN((IF(DATOS_[[Sexo]:[Sexo]]=$B85,IF(DATOS_[[AGRUP. VALOR. PTO.]:[AGRUP. VALOR. PTO.]]=$B84,IF(DATOS_[[Check Periodo Ref.]:[Check Periodo Ref.]]="Dentro",IF(DATOS_[[Check Equiparado]:[Check Equiparado]]="Sí",IF(DATOS!BJ$5="Sí",(1/DATOS_[[% anualiz]:[% anualiz]]),1)*IF(DATOS!BJ$4="Sí",1/DATOS_[[% normaliz]:[% normaliz]],1)*(DATOS_[C.Extra.02])))))))),
0)</f>
        <v>0</v>
      </c>
      <c r="AR85" s="114">
        <f t="array" ref="AR85">IFERROR(
(MEDIAN((IF(DATOS_[[Sexo]:[Sexo]]=$B85,IF(DATOS_[[AGRUP. VALOR. PTO.]:[AGRUP. VALOR. PTO.]]=$B84,IF(DATOS_[[Check Periodo Ref.]:[Check Periodo Ref.]]="Dentro",IF(DATOS_[[Check Equiparado]:[Check Equiparado]]="Sí",IF(DATOS!BK$5="Sí",(1/DATOS_[[% anualiz]:[% anualiz]]),1)*IF(DATOS!BK$4="Sí",1/DATOS_[[% normaliz]:[% normaliz]],1)*(DATOS_[C.Extra.03])))))))),
0)</f>
        <v>0</v>
      </c>
      <c r="AS85" s="114">
        <f t="array" ref="AS85">IFERROR(
(MEDIAN((IF(DATOS_[[Sexo]:[Sexo]]=$B85,IF(DATOS_[[AGRUP. VALOR. PTO.]:[AGRUP. VALOR. PTO.]]=$B84,IF(DATOS_[[Check Periodo Ref.]:[Check Periodo Ref.]]="Dentro",IF(DATOS_[[Check Equiparado]:[Check Equiparado]]="Sí",IF(DATOS!BL$5="Sí",(1/DATOS_[[% anualiz]:[% anualiz]]),1)*IF(DATOS!BL$4="Sí",1/DATOS_[[% normaliz]:[% normaliz]],1)*(DATOS_[C.Extra.04])))))))),
0)</f>
        <v>0</v>
      </c>
      <c r="AT85" s="114">
        <f t="array" ref="AT85">IFERROR(
(MEDIAN((IF(DATOS_[[Sexo]:[Sexo]]=$B85,IF(DATOS_[[AGRUP. VALOR. PTO.]:[AGRUP. VALOR. PTO.]]=$B84,IF(DATOS_[[Check Periodo Ref.]:[Check Periodo Ref.]]="Dentro",IF(DATOS_[[Check Equiparado]:[Check Equiparado]]="Sí",IF(DATOS!BM$5="Sí",(1/DATOS_[[% anualiz]:[% anualiz]]),1)*IF(DATOS!BM$4="Sí",1/DATOS_[[% normaliz]:[% normaliz]],1)*(DATOS_[C.Extra.05])))))))),
0)</f>
        <v>0</v>
      </c>
      <c r="AU85" s="115">
        <f t="array" ref="AU85">IFERROR(
MEDIAN(IF(DATOS_[Sexo]=$B85,IF(DATOS_[[AGRUP. VALOR. PTO.]:[AGRUP. VALOR. PTO.]]=$B84,IF(DATOS_[Check Equiparado]="Sí",IF(DATOS_[Check Periodo Ref.]="Dentro",DATOS_[Tot Extrasalarial Eq],FALSE))))),
0)</f>
        <v>0</v>
      </c>
      <c r="AV85" s="116">
        <f t="array" ref="AV85">IFERROR(
MEDIAN(IF(DATOS_[Sexo]=$B85,IF(DATOS_[[AGRUP. VALOR. PTO.]:[AGRUP. VALOR. PTO.]]=$B84,IF(DATOS_[Check Equiparado]="Sí",IF(DATOS_[Check Periodo Ref.]="Dentro",DATOS_[TOTAL Retrib Eq],FALSE))))),
0)</f>
        <v>0</v>
      </c>
    </row>
    <row r="86" spans="1:48" x14ac:dyDescent="0.3">
      <c r="A86" s="42" t="str">
        <f t="shared" ref="A86" si="98">+A85</f>
        <v>[ocultar]</v>
      </c>
      <c r="B86" s="86" t="s">
        <v>163</v>
      </c>
      <c r="C86" s="33">
        <f t="array" ref="C86">SUM(IF($B86=DATOS_[Sexo],
IF($B84=DATOS_[AGRUP. VALOR. PTO.],
IF("Dentro"=DATOS_[Check Periodo Ref.],
1/(COUNTIFS(DATOS_[Sexo],$B86,DATOS_[AGRUP. VALOR. PTO.],$B84,DATOS_[Check Periodo Ref.],"Dentro",DATOS_[id],DATOS_[id]))))))</f>
        <v>0</v>
      </c>
      <c r="D86" s="35">
        <f>COUNTIFS(DATOS_[AGRUP. VALOR. PTO.],$B84,DATOS_[Sexo],$B86,DATOS_[Check Periodo Ref.],"Dentro")</f>
        <v>0</v>
      </c>
      <c r="E86" s="35">
        <f>COUNTIFS(DATOS_[AGRUP. VALOR. PTO.],$B84,DATOS_[Sexo],$B86,DATOS_[Check Periodo Ref.],"Dentro",DATOS_[Check Nº SC Norm],"Sí")</f>
        <v>0</v>
      </c>
      <c r="F86" s="35">
        <f>COUNTIFS(DATOS_[AGRUP. VALOR. PTO.],$B84,DATOS_[Sexo],$B86,DATOS_[Check Periodo Ref.],"Dentro",DATOS_[Check Nº SC Anualiz],"Sí")</f>
        <v>0</v>
      </c>
      <c r="G86" s="35">
        <f>COUNTIFS(DATOS_[AGRUP. VALOR. PTO.],$B84,DATOS_[Sexo],$B86,DATOS_[Check Periodo Ref.],"Dentro",DATOS_[Check Nº SC Norm y Anualiz],"Sí")</f>
        <v>0</v>
      </c>
      <c r="H86" s="35">
        <f>COUNTIFS(DATOS_[AGRUP. VALOR. PTO.],$B84,DATOS_[Sexo],$B86,DATOS_[Check Periodo Ref.],"Dentro",DATOS_[Check Equiparación],"Sí")</f>
        <v>0</v>
      </c>
      <c r="I86" s="110" cm="1">
        <f t="array" ref="I86">IFERROR(
MEDIAN(IF(DATOS_[Sexo]=$B86,IF(DATOS_[[AGRUP. VALOR. PTO.]:[AGRUP. VALOR. PTO.]]=$B84,IF(DATOS_[Check Equiparado]="Sí",IF(DATOS_[Check Periodo Ref.]="Dentro",DATOS_[SALARIO BASE Eq],FALSE))))),
0)</f>
        <v>0</v>
      </c>
      <c r="J86" s="111">
        <f t="array" ref="J86">IFERROR(
(MEDIAN((IF(DATOS_[[Sexo]:[Sexo]]=$B86,IF(DATOS_[[AGRUP. VALOR. PTO.]:[AGRUP. VALOR. PTO.]]=$B84,IF(DATOS_[[Check Periodo Ref.]:[Check Periodo Ref.]]="Dentro",IF(DATOS_[[Check Equiparado]:[Check Equiparado]]="Sí",IF(DATOS!AE$5="Sí",(1/DATOS_[[% anualiz]:[% anualiz]]),1)*IF(DATOS!AE$4="Sí",1/DATOS_[[% normaliz]:[% normaliz]],1)*(DATOS_[Conc.Sal.01])))))))),
0)</f>
        <v>0</v>
      </c>
      <c r="K86" s="111">
        <f t="array" ref="K86">IFERROR(
(MEDIAN((IF(DATOS_[[Sexo]:[Sexo]]=$B86,IF(DATOS_[[AGRUP. VALOR. PTO.]:[AGRUP. VALOR. PTO.]]=$B84,IF(DATOS_[[Check Periodo Ref.]:[Check Periodo Ref.]]="Dentro",IF(DATOS_[[Check Equiparado]:[Check Equiparado]]="Sí",IF(DATOS!AF$5="Sí",(1/DATOS_[[% anualiz]:[% anualiz]]),1)*IF(DATOS!AF$4="Sí",1/DATOS_[[% normaliz]:[% normaliz]],1)*(DATOS_[Conc.Sal.02])))))))),
0)</f>
        <v>0</v>
      </c>
      <c r="L86" s="111">
        <f t="array" ref="L86">IFERROR(
(MEDIAN((IF(DATOS_[[Sexo]:[Sexo]]=$B86,IF(DATOS_[[AGRUP. VALOR. PTO.]:[AGRUP. VALOR. PTO.]]=$B84,IF(DATOS_[[Check Periodo Ref.]:[Check Periodo Ref.]]="Dentro",IF(DATOS_[[Check Equiparado]:[Check Equiparado]]="Sí",IF(DATOS!AG$5="Sí",(1/DATOS_[[% anualiz]:[% anualiz]]),1)*IF(DATOS!AG$4="Sí",1/DATOS_[[% normaliz]:[% normaliz]],1)*(DATOS_[Conc.Sal.03])))))))),
0)</f>
        <v>0</v>
      </c>
      <c r="M86" s="111">
        <f t="array" ref="M86">IFERROR(
(MEDIAN((IF(DATOS_[[Sexo]:[Sexo]]=$B86,IF(DATOS_[[AGRUP. VALOR. PTO.]:[AGRUP. VALOR. PTO.]]=$B84,IF(DATOS_[[Check Periodo Ref.]:[Check Periodo Ref.]]="Dentro",IF(DATOS_[[Check Equiparado]:[Check Equiparado]]="Sí",IF(DATOS!AH$5="Sí",(1/DATOS_[[% anualiz]:[% anualiz]]),1)*IF(DATOS!AH$4="Sí",1/DATOS_[[% normaliz]:[% normaliz]],1)*(DATOS_[Conc.Sal.04])))))))),
0)</f>
        <v>0</v>
      </c>
      <c r="N86" s="111">
        <f t="array" ref="N86">IFERROR(
(MEDIAN((IF(DATOS_[[Sexo]:[Sexo]]=$B86,IF(DATOS_[[AGRUP. VALOR. PTO.]:[AGRUP. VALOR. PTO.]]=$B84,IF(DATOS_[[Check Periodo Ref.]:[Check Periodo Ref.]]="Dentro",IF(DATOS_[[Check Equiparado]:[Check Equiparado]]="Sí",IF(DATOS!AI$5="Sí",(1/DATOS_[[% anualiz]:[% anualiz]]),1)*IF(DATOS!AI$4="Sí",1/DATOS_[[% normaliz]:[% normaliz]],1)*(DATOS_[Conc.Sal.05])))))))),
0)</f>
        <v>0</v>
      </c>
      <c r="O86" s="111">
        <f t="array" ref="O86">IFERROR(
(MEDIAN((IF(DATOS_[[Sexo]:[Sexo]]=$B86,IF(DATOS_[[AGRUP. VALOR. PTO.]:[AGRUP. VALOR. PTO.]]=$B84,IF(DATOS_[[Check Periodo Ref.]:[Check Periodo Ref.]]="Dentro",IF(DATOS_[[Check Equiparado]:[Check Equiparado]]="Sí",IF(DATOS!AJ$5="Sí",(1/DATOS_[[% anualiz]:[% anualiz]]),1)*IF(DATOS!AJ$4="Sí",1/DATOS_[[% normaliz]:[% normaliz]],1)*(DATOS_[Conc.Sal.06])))))))),
0)</f>
        <v>0</v>
      </c>
      <c r="P86" s="111">
        <f t="array" ref="P86">IFERROR(
(MEDIAN((IF(DATOS_[[Sexo]:[Sexo]]=$B86,IF(DATOS_[[AGRUP. VALOR. PTO.]:[AGRUP. VALOR. PTO.]]=$B84,IF(DATOS_[[Check Periodo Ref.]:[Check Periodo Ref.]]="Dentro",IF(DATOS_[[Check Equiparado]:[Check Equiparado]]="Sí",IF(DATOS!AK$5="Sí",(1/DATOS_[[% anualiz]:[% anualiz]]),1)*IF(DATOS!AK$4="Sí",1/DATOS_[[% normaliz]:[% normaliz]],1)*(DATOS_[Conc.Sal.07])))))))),
0)</f>
        <v>0</v>
      </c>
      <c r="Q86" s="111">
        <f t="array" ref="Q86">IFERROR(
(MEDIAN((IF(DATOS_[[Sexo]:[Sexo]]=$B86,IF(DATOS_[[AGRUP. VALOR. PTO.]:[AGRUP. VALOR. PTO.]]=$B84,IF(DATOS_[[Check Periodo Ref.]:[Check Periodo Ref.]]="Dentro",IF(DATOS_[[Check Equiparado]:[Check Equiparado]]="Sí",IF(DATOS!AL$5="Sí",(1/DATOS_[[% anualiz]:[% anualiz]]),1)*IF(DATOS!AL$4="Sí",1/DATOS_[[% normaliz]:[% normaliz]],1)*(DATOS_[Conc.Sal.08])))))))),
0)</f>
        <v>0</v>
      </c>
      <c r="R86" s="111">
        <f t="array" ref="R86">IFERROR(
(MEDIAN((IF(DATOS_[[Sexo]:[Sexo]]=$B86,IF(DATOS_[[AGRUP. VALOR. PTO.]:[AGRUP. VALOR. PTO.]]=$B84,IF(DATOS_[[Check Periodo Ref.]:[Check Periodo Ref.]]="Dentro",IF(DATOS_[[Check Equiparado]:[Check Equiparado]]="Sí",IF(DATOS!AM$5="Sí",(1/DATOS_[[% anualiz]:[% anualiz]]),1)*IF(DATOS!AM$4="Sí",1/DATOS_[[% normaliz]:[% normaliz]],1)*(DATOS_[Conc.Sal.09])))))))),
0)</f>
        <v>0</v>
      </c>
      <c r="S86" s="111">
        <f t="array" ref="S86">IFERROR(
(MEDIAN((IF(DATOS_[[Sexo]:[Sexo]]=$B86,IF(DATOS_[[AGRUP. VALOR. PTO.]:[AGRUP. VALOR. PTO.]]=$B84,IF(DATOS_[[Check Periodo Ref.]:[Check Periodo Ref.]]="Dentro",IF(DATOS_[[Check Equiparado]:[Check Equiparado]]="Sí",IF(DATOS!AN$5="Sí",(1/DATOS_[[% anualiz]:[% anualiz]]),1)*IF(DATOS!AN$4="Sí",1/DATOS_[[% normaliz]:[% normaliz]],1)*(DATOS_[Conc.Sal.10])))))))),
0)</f>
        <v>0</v>
      </c>
      <c r="T86" s="111">
        <f t="array" ref="T86">IFERROR(
(MEDIAN((IF(DATOS_[[Sexo]:[Sexo]]=$B86,IF(DATOS_[[AGRUP. VALOR. PTO.]:[AGRUP. VALOR. PTO.]]=$B84,IF(DATOS_[[Check Periodo Ref.]:[Check Periodo Ref.]]="Dentro",IF(DATOS_[[Check Equiparado]:[Check Equiparado]]="Sí",IF(DATOS!AO$5="Sí",(1/DATOS_[[% anualiz]:[% anualiz]]),1)*IF(DATOS!AO$4="Sí",1/DATOS_[[% normaliz]:[% normaliz]],1)*(DATOS_[Conc.Sal.11])))))))),
0)</f>
        <v>0</v>
      </c>
      <c r="U86" s="111">
        <f t="array" ref="U86">IFERROR(
(MEDIAN((IF(DATOS_[[Sexo]:[Sexo]]=$B86,IF(DATOS_[[AGRUP. VALOR. PTO.]:[AGRUP. VALOR. PTO.]]=$B84,IF(DATOS_[[Check Periodo Ref.]:[Check Periodo Ref.]]="Dentro",IF(DATOS_[[Check Equiparado]:[Check Equiparado]]="Sí",IF(DATOS!AP$5="Sí",(1/DATOS_[[% anualiz]:[% anualiz]]),1)*IF(DATOS!AP$4="Sí",1/DATOS_[[% normaliz]:[% normaliz]],1)*(DATOS_[Conc.Sal.12])))))))),
0)</f>
        <v>0</v>
      </c>
      <c r="V86" s="111">
        <f t="array" ref="V86">IFERROR(
(MEDIAN((IF(DATOS_[[Sexo]:[Sexo]]=$B86,IF(DATOS_[[AGRUP. VALOR. PTO.]:[AGRUP. VALOR. PTO.]]=$B84,IF(DATOS_[[Check Periodo Ref.]:[Check Periodo Ref.]]="Dentro",IF(DATOS_[[Check Equiparado]:[Check Equiparado]]="Sí",IF(DATOS!AQ$5="Sí",(1/DATOS_[[% anualiz]:[% anualiz]]),1)*IF(DATOS!AQ$4="Sí",1/DATOS_[[% normaliz]:[% normaliz]],1)*(DATOS_[Conc.Sal.13])))))))),
0)</f>
        <v>0</v>
      </c>
      <c r="W86" s="111">
        <f t="array" ref="W86">IFERROR(
(MEDIAN((IF(DATOS_[[Sexo]:[Sexo]]=$B86,IF(DATOS_[[AGRUP. VALOR. PTO.]:[AGRUP. VALOR. PTO.]]=$B84,IF(DATOS_[[Check Periodo Ref.]:[Check Periodo Ref.]]="Dentro",IF(DATOS_[[Check Equiparado]:[Check Equiparado]]="Sí",IF(DATOS!AR$5="Sí",(1/DATOS_[[% anualiz]:[% anualiz]]),1)*IF(DATOS!AR$4="Sí",1/DATOS_[[% normaliz]:[% normaliz]],1)*(DATOS_[Conc.Sal.14])))))))),
0)</f>
        <v>0</v>
      </c>
      <c r="X86" s="111">
        <f t="array" ref="X86">IFERROR(
(MEDIAN((IF(DATOS_[[Sexo]:[Sexo]]=$B86,IF(DATOS_[[AGRUP. VALOR. PTO.]:[AGRUP. VALOR. PTO.]]=$B84,IF(DATOS_[[Check Periodo Ref.]:[Check Periodo Ref.]]="Dentro",IF(DATOS_[[Check Equiparado]:[Check Equiparado]]="Sí",IF(DATOS!AS$5="Sí",(1/DATOS_[[% anualiz]:[% anualiz]]),1)*IF(DATOS!AS$4="Sí",1/DATOS_[[% normaliz]:[% normaliz]],1)*(DATOS_[Conc.Sal.15])))))))),
0)</f>
        <v>0</v>
      </c>
      <c r="Y86" s="111">
        <f t="array" ref="Y86">IFERROR(
(MEDIAN((IF(DATOS_[[Sexo]:[Sexo]]=$B86,IF(DATOS_[[AGRUP. VALOR. PTO.]:[AGRUP. VALOR. PTO.]]=$B84,IF(DATOS_[[Check Periodo Ref.]:[Check Periodo Ref.]]="Dentro",IF(DATOS_[[Check Equiparado]:[Check Equiparado]]="Sí",IF(DATOS!AT$5="Sí",(1/DATOS_[[% anualiz]:[% anualiz]]),1)*IF(DATOS!AT$4="Sí",1/DATOS_[[% normaliz]:[% normaliz]],1)*(DATOS_[Conc.Sal.16])))))))),
0)</f>
        <v>0</v>
      </c>
      <c r="Z86" s="111">
        <f t="array" ref="Z86">IFERROR(
(MEDIAN((IF(DATOS_[[Sexo]:[Sexo]]=$B86,IF(DATOS_[[AGRUP. VALOR. PTO.]:[AGRUP. VALOR. PTO.]]=$B84,IF(DATOS_[[Check Periodo Ref.]:[Check Periodo Ref.]]="Dentro",IF(DATOS_[[Check Equiparado]:[Check Equiparado]]="Sí",IF(DATOS!AU$5="Sí",(1/DATOS_[[% anualiz]:[% anualiz]]),1)*IF(DATOS!AU$4="Sí",1/DATOS_[[% normaliz]:[% normaliz]],1)*(DATOS_[Conc.Sal.17])))))))),
0)</f>
        <v>0</v>
      </c>
      <c r="AA86" s="111">
        <f t="array" ref="AA86">IFERROR(
(MEDIAN((IF(DATOS_[[Sexo]:[Sexo]]=$B86,IF(DATOS_[[AGRUP. VALOR. PTO.]:[AGRUP. VALOR. PTO.]]=$B84,IF(DATOS_[[Check Periodo Ref.]:[Check Periodo Ref.]]="Dentro",IF(DATOS_[[Check Equiparado]:[Check Equiparado]]="Sí",IF(DATOS!AV$5="Sí",(1/DATOS_[[% anualiz]:[% anualiz]]),1)*IF(DATOS!AV$4="Sí",1/DATOS_[[% normaliz]:[% normaliz]],1)*(DATOS_[Conc.Sal.18])))))))),
0)</f>
        <v>0</v>
      </c>
      <c r="AB86" s="111">
        <f t="array" ref="AB86">IFERROR(
(MEDIAN((IF(DATOS_[[Sexo]:[Sexo]]=$B86,IF(DATOS_[[AGRUP. VALOR. PTO.]:[AGRUP. VALOR. PTO.]]=$B84,IF(DATOS_[[Check Periodo Ref.]:[Check Periodo Ref.]]="Dentro",IF(DATOS_[[Check Equiparado]:[Check Equiparado]]="Sí",IF(DATOS!AW$5="Sí",(1/DATOS_[[% anualiz]:[% anualiz]]),1)*IF(DATOS!AW$4="Sí",1/DATOS_[[% normaliz]:[% normaliz]],1)*(DATOS_[Conc.Sal.19])))))))),
0)</f>
        <v>0</v>
      </c>
      <c r="AC86" s="111">
        <f t="array" ref="AC86">IFERROR(
(MEDIAN((IF(DATOS_[[Sexo]:[Sexo]]=$B86,IF(DATOS_[[AGRUP. VALOR. PTO.]:[AGRUP. VALOR. PTO.]]=$B84,IF(DATOS_[[Check Periodo Ref.]:[Check Periodo Ref.]]="Dentro",IF(DATOS_[[Check Equiparado]:[Check Equiparado]]="Sí",IF(DATOS!AX$5="Sí",(1/DATOS_[[% anualiz]:[% anualiz]]),1)*IF(DATOS!AX$4="Sí",1/DATOS_[[% normaliz]:[% normaliz]],1)*(DATOS_[Conc.Sal.20])))))))),
0)</f>
        <v>0</v>
      </c>
      <c r="AD86" s="111">
        <f t="array" ref="AD86">IFERROR(
(MEDIAN((IF(DATOS_[[Sexo]:[Sexo]]=$B86,IF(DATOS_[[AGRUP. VALOR. PTO.]:[AGRUP. VALOR. PTO.]]=$B84,IF(DATOS_[[Check Periodo Ref.]:[Check Periodo Ref.]]="Dentro",IF(DATOS_[[Check Equiparado]:[Check Equiparado]]="Sí",IF(DATOS!AY$5="Sí",(1/DATOS_[[% anualiz]:[% anualiz]]),1)*IF(DATOS!AY$4="Sí",1/DATOS_[[% normaliz]:[% normaliz]],1)*(DATOS_[Conc.Sal.21])))))))),
0)</f>
        <v>0</v>
      </c>
      <c r="AE86" s="111">
        <f t="array" ref="AE86">IFERROR(
(MEDIAN((IF(DATOS_[[Sexo]:[Sexo]]=$B86,IF(DATOS_[[AGRUP. VALOR. PTO.]:[AGRUP. VALOR. PTO.]]=$B84,IF(DATOS_[[Check Periodo Ref.]:[Check Periodo Ref.]]="Dentro",IF(DATOS_[[Check Equiparado]:[Check Equiparado]]="Sí",IF(DATOS!AZ$5="Sí",(1/DATOS_[[% anualiz]:[% anualiz]]),1)*IF(DATOS!AZ$4="Sí",1/DATOS_[[% normaliz]:[% normaliz]],1)*(DATOS_[Conc.Sal.22])))))))),
0)</f>
        <v>0</v>
      </c>
      <c r="AF86" s="111">
        <f t="array" ref="AF86">IFERROR(
(MEDIAN((IF(DATOS_[[Sexo]:[Sexo]]=$B86,IF(DATOS_[[AGRUP. VALOR. PTO.]:[AGRUP. VALOR. PTO.]]=$B84,IF(DATOS_[[Check Periodo Ref.]:[Check Periodo Ref.]]="Dentro",IF(DATOS_[[Check Equiparado]:[Check Equiparado]]="Sí",IF(DATOS!BA$5="Sí",(1/DATOS_[[% anualiz]:[% anualiz]]),1)*IF(DATOS!BA$4="Sí",1/DATOS_[[% normaliz]:[% normaliz]],1)*(DATOS_[Conc.Sal.23])))))))),
0)</f>
        <v>0</v>
      </c>
      <c r="AG86" s="111">
        <f t="array" ref="AG86">IFERROR(
(MEDIAN((IF(DATOS_[[Sexo]:[Sexo]]=$B86,IF(DATOS_[[AGRUP. VALOR. PTO.]:[AGRUP. VALOR. PTO.]]=$B84,IF(DATOS_[[Check Periodo Ref.]:[Check Periodo Ref.]]="Dentro",IF(DATOS_[[Check Equiparado]:[Check Equiparado]]="Sí",IF(DATOS!BB$5="Sí",(1/DATOS_[[% anualiz]:[% anualiz]]),1)*IF(DATOS!BB$4="Sí",1/DATOS_[[% normaliz]:[% normaliz]],1)*(DATOS_[Conc.Sal.24])))))))),
0)</f>
        <v>0</v>
      </c>
      <c r="AH86" s="111">
        <f t="array" ref="AH86">IFERROR(
(MEDIAN((IF(DATOS_[[Sexo]:[Sexo]]=$B86,IF(DATOS_[[AGRUP. VALOR. PTO.]:[AGRUP. VALOR. PTO.]]=$B84,IF(DATOS_[[Check Periodo Ref.]:[Check Periodo Ref.]]="Dentro",IF(DATOS_[[Check Equiparado]:[Check Equiparado]]="Sí",IF(DATOS!BC$5="Sí",(1/DATOS_[[% anualiz]:[% anualiz]]),1)*IF(DATOS!BC$4="Sí",1/DATOS_[[% normaliz]:[% normaliz]],1)*(DATOS_[Conc.Sal.25])))))))),
0)</f>
        <v>0</v>
      </c>
      <c r="AI86" s="111">
        <f t="array" ref="AI86">IFERROR(
(MEDIAN((IF(DATOS_[[Sexo]:[Sexo]]=$B86,IF(DATOS_[[AGRUP. VALOR. PTO.]:[AGRUP. VALOR. PTO.]]=$B84,IF(DATOS_[[Check Periodo Ref.]:[Check Periodo Ref.]]="Dentro",IF(DATOS_[[Check Equiparado]:[Check Equiparado]]="Sí",IF(DATOS!BD$5="Sí",(1/DATOS_[[% anualiz]:[% anualiz]]),1)*IF(DATOS!BD$4="Sí",1/DATOS_[[% normaliz]:[% normaliz]],1)*(DATOS_[Conc.Sal.26])))))))),
0)</f>
        <v>0</v>
      </c>
      <c r="AJ86" s="111">
        <f t="array" ref="AJ86">IFERROR(
(MEDIAN((IF(DATOS_[[Sexo]:[Sexo]]=$B86,IF(DATOS_[[AGRUP. VALOR. PTO.]:[AGRUP. VALOR. PTO.]]=$B84,IF(DATOS_[[Check Periodo Ref.]:[Check Periodo Ref.]]="Dentro",IF(DATOS_[[Check Equiparado]:[Check Equiparado]]="Sí",IF(DATOS!BE$5="Sí",(1/DATOS_[[% anualiz]:[% anualiz]]),1)*IF(DATOS!BE$4="Sí",1/DATOS_[[% normaliz]:[% normaliz]],1)*(DATOS_[Conc.Sal.27])))))))),
0)</f>
        <v>0</v>
      </c>
      <c r="AK86" s="111">
        <f t="array" ref="AK86">IFERROR(
(MEDIAN((IF(DATOS_[[Sexo]:[Sexo]]=$B86,IF(DATOS_[[AGRUP. VALOR. PTO.]:[AGRUP. VALOR. PTO.]]=$B84,IF(DATOS_[[Check Periodo Ref.]:[Check Periodo Ref.]]="Dentro",IF(DATOS_[[Check Equiparado]:[Check Equiparado]]="Sí",IF(DATOS!BF$5="Sí",(1/DATOS_[[% anualiz]:[% anualiz]]),1)*IF(DATOS!BF$4="Sí",1/DATOS_[[% normaliz]:[% normaliz]],1)*(DATOS_[Conc.Sal.28])))))))),
0)</f>
        <v>0</v>
      </c>
      <c r="AL86" s="111">
        <f t="array" ref="AL86">IFERROR(
(MEDIAN((IF(DATOS_[[Sexo]:[Sexo]]=$B86,IF(DATOS_[[AGRUP. VALOR. PTO.]:[AGRUP. VALOR. PTO.]]=$B84,IF(DATOS_[[Check Periodo Ref.]:[Check Periodo Ref.]]="Dentro",IF(DATOS_[[Check Equiparado]:[Check Equiparado]]="Sí",IF(DATOS!BG$5="Sí",(1/DATOS_[[% anualiz]:[% anualiz]]),1)*IF(DATOS!BG$4="Sí",1/DATOS_[[% normaliz]:[% normaliz]],1)*(DATOS_[Conc.Sal.29])))))))),
0)</f>
        <v>0</v>
      </c>
      <c r="AM86" s="111">
        <f t="array" ref="AM86">IFERROR(
(MEDIAN((IF(DATOS_[[Sexo]:[Sexo]]=$B86,IF(DATOS_[[AGRUP. VALOR. PTO.]:[AGRUP. VALOR. PTO.]]=$B84,IF(DATOS_[[Check Periodo Ref.]:[Check Periodo Ref.]]="Dentro",IF(DATOS_[[Check Equiparado]:[Check Equiparado]]="Sí",IF(DATOS!BH$5="Sí",(1/DATOS_[[% anualiz]:[% anualiz]]),1)*IF(DATOS!BH$4="Sí",1/DATOS_[[% normaliz]:[% normaliz]],1)*(DATOS_[Conc.Sal.30])))))))),
0)</f>
        <v>0</v>
      </c>
      <c r="AN86" s="112">
        <f t="array" ref="AN86">IFERROR(
MEDIAN(IF(DATOS_[Sexo]=$B86,IF(DATOS_[[AGRUP. VALOR. PTO.]:[AGRUP. VALOR. PTO.]]=$B84,IF(DATOS_[Check Equiparado]="Sí",IF(DATOS_[Check Periodo Ref.]="Dentro",DATOS_[Tot COMPL.SAL Eq],FALSE))))),
0)</f>
        <v>0</v>
      </c>
      <c r="AO86" s="113">
        <f t="array" ref="AO86">IFERROR(
MEDIAN(IF(DATOS_[Sexo]=$B86,IF(DATOS_[[AGRUP. VALOR. PTO.]:[AGRUP. VALOR. PTO.]]=$B84,IF(DATOS_[Check Equiparado]="Sí",IF(DATOS_[Check Periodo Ref.]="Dentro",DATOS_[TOTAL SALARIO Eq],FALSE))))),
0)</f>
        <v>0</v>
      </c>
      <c r="AP86" s="114">
        <f t="array" ref="AP86">IFERROR(
(MEDIAN((IF(DATOS_[[Sexo]:[Sexo]]=$B86,IF(DATOS_[[AGRUP. VALOR. PTO.]:[AGRUP. VALOR. PTO.]]=$B85,IF(DATOS_[[Check Periodo Ref.]:[Check Periodo Ref.]]="Dentro",IF(DATOS_[[Check Equiparado]:[Check Equiparado]]="Sí",IF(DATOS!BI$5="Sí",(1/DATOS_[[% anualiz]:[% anualiz]]),1)*IF(DATOS!BI$4="Sí",1/DATOS_[[% normaliz]:[% normaliz]],1)*(DATOS_[C.Extra.01])))))))),
0)</f>
        <v>0</v>
      </c>
      <c r="AQ86" s="114">
        <f t="array" ref="AQ86">IFERROR(
(MEDIAN((IF(DATOS_[[Sexo]:[Sexo]]=$B86,IF(DATOS_[[AGRUP. VALOR. PTO.]:[AGRUP. VALOR. PTO.]]=$B85,IF(DATOS_[[Check Periodo Ref.]:[Check Periodo Ref.]]="Dentro",IF(DATOS_[[Check Equiparado]:[Check Equiparado]]="Sí",IF(DATOS!BJ$5="Sí",(1/DATOS_[[% anualiz]:[% anualiz]]),1)*IF(DATOS!BJ$4="Sí",1/DATOS_[[% normaliz]:[% normaliz]],1)*(DATOS_[C.Extra.02])))))))),
0)</f>
        <v>0</v>
      </c>
      <c r="AR86" s="114">
        <f t="array" ref="AR86">IFERROR(
(MEDIAN((IF(DATOS_[[Sexo]:[Sexo]]=$B86,IF(DATOS_[[AGRUP. VALOR. PTO.]:[AGRUP. VALOR. PTO.]]=$B85,IF(DATOS_[[Check Periodo Ref.]:[Check Periodo Ref.]]="Dentro",IF(DATOS_[[Check Equiparado]:[Check Equiparado]]="Sí",IF(DATOS!BK$5="Sí",(1/DATOS_[[% anualiz]:[% anualiz]]),1)*IF(DATOS!BK$4="Sí",1/DATOS_[[% normaliz]:[% normaliz]],1)*(DATOS_[C.Extra.03])))))))),
0)</f>
        <v>0</v>
      </c>
      <c r="AS86" s="114">
        <f t="array" ref="AS86">IFERROR(
(MEDIAN((IF(DATOS_[[Sexo]:[Sexo]]=$B86,IF(DATOS_[[AGRUP. VALOR. PTO.]:[AGRUP. VALOR. PTO.]]=$B85,IF(DATOS_[[Check Periodo Ref.]:[Check Periodo Ref.]]="Dentro",IF(DATOS_[[Check Equiparado]:[Check Equiparado]]="Sí",IF(DATOS!BL$5="Sí",(1/DATOS_[[% anualiz]:[% anualiz]]),1)*IF(DATOS!BL$4="Sí",1/DATOS_[[% normaliz]:[% normaliz]],1)*(DATOS_[C.Extra.04])))))))),
0)</f>
        <v>0</v>
      </c>
      <c r="AT86" s="114">
        <f t="array" ref="AT86">IFERROR(
(MEDIAN((IF(DATOS_[[Sexo]:[Sexo]]=$B86,IF(DATOS_[[AGRUP. VALOR. PTO.]:[AGRUP. VALOR. PTO.]]=$B85,IF(DATOS_[[Check Periodo Ref.]:[Check Periodo Ref.]]="Dentro",IF(DATOS_[[Check Equiparado]:[Check Equiparado]]="Sí",IF(DATOS!BM$5="Sí",(1/DATOS_[[% anualiz]:[% anualiz]]),1)*IF(DATOS!BM$4="Sí",1/DATOS_[[% normaliz]:[% normaliz]],1)*(DATOS_[C.Extra.05])))))))),
0)</f>
        <v>0</v>
      </c>
      <c r="AU86" s="115">
        <f t="array" ref="AU86">IFERROR(
MEDIAN(IF(DATOS_[Sexo]=$B86,IF(DATOS_[[AGRUP. VALOR. PTO.]:[AGRUP. VALOR. PTO.]]=$B84,IF(DATOS_[Check Equiparado]="Sí",IF(DATOS_[Check Periodo Ref.]="Dentro",DATOS_[Tot Extrasalarial Eq],FALSE))))),
0)</f>
        <v>0</v>
      </c>
      <c r="AV86" s="116">
        <f t="array" ref="AV86">IFERROR(
MEDIAN(IF(DATOS_[Sexo]=$B86,IF(DATOS_[[AGRUP. VALOR. PTO.]:[AGRUP. VALOR. PTO.]]=$B84,IF(DATOS_[Check Equiparado]="Sí",IF(DATOS_[Check Periodo Ref.]="Dentro",DATOS_[TOTAL Retrib Eq],FALSE))))),
0)</f>
        <v>0</v>
      </c>
    </row>
    <row r="87" spans="1:48" ht="17.25" thickBot="1" x14ac:dyDescent="0.35">
      <c r="A87" s="42" t="str">
        <f t="shared" ref="A87" si="99">+A88</f>
        <v>[ocultar]</v>
      </c>
      <c r="B87" s="90" t="s">
        <v>284</v>
      </c>
      <c r="C87" s="109"/>
      <c r="D87" s="41"/>
      <c r="E87" s="41"/>
      <c r="F87" s="41"/>
      <c r="G87" s="41"/>
      <c r="H87" s="41"/>
      <c r="I87" s="119" t="str">
        <f t="shared" ref="I87:AV87" si="100">IFERROR((I88-I89)/I88,"")</f>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3" t="str">
        <f t="shared" si="100"/>
        <v/>
      </c>
      <c r="W87" s="123" t="str">
        <f t="shared" si="100"/>
        <v/>
      </c>
      <c r="X87" s="123" t="str">
        <f t="shared" si="100"/>
        <v/>
      </c>
      <c r="Y87" s="123"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2" t="str">
        <f t="shared" si="100"/>
        <v/>
      </c>
      <c r="AK87" s="122" t="str">
        <f t="shared" si="100"/>
        <v/>
      </c>
      <c r="AL87" s="122" t="str">
        <f t="shared" si="100"/>
        <v/>
      </c>
      <c r="AM87" s="122" t="str">
        <f t="shared" si="100"/>
        <v/>
      </c>
      <c r="AN87" s="124" t="str">
        <f t="shared" si="100"/>
        <v/>
      </c>
      <c r="AO87" s="128" t="str">
        <f t="shared" si="100"/>
        <v/>
      </c>
      <c r="AP87" s="125" t="str">
        <f t="shared" si="100"/>
        <v/>
      </c>
      <c r="AQ87" s="125" t="str">
        <f t="shared" si="100"/>
        <v/>
      </c>
      <c r="AR87" s="125" t="str">
        <f t="shared" si="100"/>
        <v/>
      </c>
      <c r="AS87" s="125" t="str">
        <f t="shared" si="100"/>
        <v/>
      </c>
      <c r="AT87" s="125" t="str">
        <f t="shared" si="100"/>
        <v/>
      </c>
      <c r="AU87" s="126" t="str">
        <f t="shared" si="100"/>
        <v/>
      </c>
      <c r="AV87" s="127" t="str">
        <f t="shared" si="100"/>
        <v/>
      </c>
    </row>
    <row r="88" spans="1:48" x14ac:dyDescent="0.3">
      <c r="A88" s="42" t="str">
        <f t="shared" ref="A88" si="101">+IF(C88+C89=0,"[ocultar]","")</f>
        <v>[ocultar]</v>
      </c>
      <c r="B88" s="86" t="s">
        <v>162</v>
      </c>
      <c r="C88" s="33">
        <f t="array" ref="C88">SUM(IF($B88=DATOS_[Sexo],
IF($B87=DATOS_[AGRUP. VALOR. PTO.],
IF("Dentro"=DATOS_[Check Periodo Ref.],
1/(COUNTIFS(DATOS_[Sexo],$B88,DATOS_[AGRUP. VALOR. PTO.],$B87,DATOS_[Check Periodo Ref.],"Dentro",DATOS_[id],DATOS_[id]))))))</f>
        <v>0</v>
      </c>
      <c r="D88" s="35">
        <f>COUNTIFS(DATOS_[AGRUP. VALOR. PTO.],$B87,DATOS_[Sexo],$B88,DATOS_[Check Periodo Ref.],"Dentro")</f>
        <v>0</v>
      </c>
      <c r="E88" s="35">
        <f>COUNTIFS(DATOS_[AGRUP. VALOR. PTO.],$B87,DATOS_[Sexo],$B88,DATOS_[Check Periodo Ref.],"Dentro",DATOS_[Check Nº SC Norm],"Sí")</f>
        <v>0</v>
      </c>
      <c r="F88" s="35">
        <f>COUNTIFS(DATOS_[AGRUP. VALOR. PTO.],$B87,DATOS_[Sexo],$B88,DATOS_[Check Periodo Ref.],"Dentro",DATOS_[Check Nº SC Anualiz],"Sí")</f>
        <v>0</v>
      </c>
      <c r="G88" s="35">
        <f>COUNTIFS(DATOS_[AGRUP. VALOR. PTO.],$B87,DATOS_[Sexo],$B88,DATOS_[Check Periodo Ref.],"Dentro",DATOS_[Check Nº SC Norm y Anualiz],"Sí")</f>
        <v>0</v>
      </c>
      <c r="H88" s="35">
        <f>COUNTIFS(DATOS_[AGRUP. VALOR. PTO.],$B87,DATOS_[Sexo],$B88,DATOS_[Check Periodo Ref.],"Dentro",DATOS_[Check Equiparación],"Sí")</f>
        <v>0</v>
      </c>
      <c r="I88" s="110">
        <f t="array" ref="I88">IFERROR(
MEDIAN(IF(DATOS_[Sexo]=$B88,IF(DATOS_[[AGRUP. VALOR. PTO.]:[AGRUP. VALOR. PTO.]]=$B87,IF(DATOS_[Check Equiparado]="Sí",IF(DATOS_[Check Periodo Ref.]="Dentro",DATOS_[SALARIO BASE Eq],FALSE))))),
0)</f>
        <v>0</v>
      </c>
      <c r="J88" s="111">
        <f t="array" ref="J88">IFERROR(
(MEDIAN((IF(DATOS_[[Sexo]:[Sexo]]=$B88,IF(DATOS_[[AGRUP. VALOR. PTO.]:[AGRUP. VALOR. PTO.]]=$B87,IF(DATOS_[[Check Periodo Ref.]:[Check Periodo Ref.]]="Dentro",IF(DATOS_[[Check Equiparado]:[Check Equiparado]]="Sí",IF(DATOS!AE$5="Sí",(1/DATOS_[[% anualiz]:[% anualiz]]),1)*IF(DATOS!AE$4="Sí",1/DATOS_[[% normaliz]:[% normaliz]],1)*(DATOS_[Conc.Sal.01])))))))),
0)</f>
        <v>0</v>
      </c>
      <c r="K88" s="111">
        <f t="array" ref="K88">IFERROR(
(MEDIAN((IF(DATOS_[[Sexo]:[Sexo]]=$B88,IF(DATOS_[[AGRUP. VALOR. PTO.]:[AGRUP. VALOR. PTO.]]=$B87,IF(DATOS_[[Check Periodo Ref.]:[Check Periodo Ref.]]="Dentro",IF(DATOS_[[Check Equiparado]:[Check Equiparado]]="Sí",IF(DATOS!AF$5="Sí",(1/DATOS_[[% anualiz]:[% anualiz]]),1)*IF(DATOS!AF$4="Sí",1/DATOS_[[% normaliz]:[% normaliz]],1)*(DATOS_[Conc.Sal.02])))))))),
0)</f>
        <v>0</v>
      </c>
      <c r="L88" s="111">
        <f t="array" ref="L88">IFERROR(
(MEDIAN((IF(DATOS_[[Sexo]:[Sexo]]=$B88,IF(DATOS_[[AGRUP. VALOR. PTO.]:[AGRUP. VALOR. PTO.]]=$B87,IF(DATOS_[[Check Periodo Ref.]:[Check Periodo Ref.]]="Dentro",IF(DATOS_[[Check Equiparado]:[Check Equiparado]]="Sí",IF(DATOS!AG$5="Sí",(1/DATOS_[[% anualiz]:[% anualiz]]),1)*IF(DATOS!AG$4="Sí",1/DATOS_[[% normaliz]:[% normaliz]],1)*(DATOS_[Conc.Sal.03])))))))),
0)</f>
        <v>0</v>
      </c>
      <c r="M88" s="111">
        <f t="array" ref="M88">IFERROR(
(MEDIAN((IF(DATOS_[[Sexo]:[Sexo]]=$B88,IF(DATOS_[[AGRUP. VALOR. PTO.]:[AGRUP. VALOR. PTO.]]=$B87,IF(DATOS_[[Check Periodo Ref.]:[Check Periodo Ref.]]="Dentro",IF(DATOS_[[Check Equiparado]:[Check Equiparado]]="Sí",IF(DATOS!AH$5="Sí",(1/DATOS_[[% anualiz]:[% anualiz]]),1)*IF(DATOS!AH$4="Sí",1/DATOS_[[% normaliz]:[% normaliz]],1)*(DATOS_[Conc.Sal.04])))))))),
0)</f>
        <v>0</v>
      </c>
      <c r="N88" s="111">
        <f t="array" ref="N88">IFERROR(
(MEDIAN((IF(DATOS_[[Sexo]:[Sexo]]=$B88,IF(DATOS_[[AGRUP. VALOR. PTO.]:[AGRUP. VALOR. PTO.]]=$B87,IF(DATOS_[[Check Periodo Ref.]:[Check Periodo Ref.]]="Dentro",IF(DATOS_[[Check Equiparado]:[Check Equiparado]]="Sí",IF(DATOS!AI$5="Sí",(1/DATOS_[[% anualiz]:[% anualiz]]),1)*IF(DATOS!AI$4="Sí",1/DATOS_[[% normaliz]:[% normaliz]],1)*(DATOS_[Conc.Sal.05])))))))),
0)</f>
        <v>0</v>
      </c>
      <c r="O88" s="111">
        <f t="array" ref="O88">IFERROR(
(MEDIAN((IF(DATOS_[[Sexo]:[Sexo]]=$B88,IF(DATOS_[[AGRUP. VALOR. PTO.]:[AGRUP. VALOR. PTO.]]=$B87,IF(DATOS_[[Check Periodo Ref.]:[Check Periodo Ref.]]="Dentro",IF(DATOS_[[Check Equiparado]:[Check Equiparado]]="Sí",IF(DATOS!AJ$5="Sí",(1/DATOS_[[% anualiz]:[% anualiz]]),1)*IF(DATOS!AJ$4="Sí",1/DATOS_[[% normaliz]:[% normaliz]],1)*(DATOS_[Conc.Sal.06])))))))),
0)</f>
        <v>0</v>
      </c>
      <c r="P88" s="111">
        <f t="array" ref="P88">IFERROR(
(MEDIAN((IF(DATOS_[[Sexo]:[Sexo]]=$B88,IF(DATOS_[[AGRUP. VALOR. PTO.]:[AGRUP. VALOR. PTO.]]=$B87,IF(DATOS_[[Check Periodo Ref.]:[Check Periodo Ref.]]="Dentro",IF(DATOS_[[Check Equiparado]:[Check Equiparado]]="Sí",IF(DATOS!AK$5="Sí",(1/DATOS_[[% anualiz]:[% anualiz]]),1)*IF(DATOS!AK$4="Sí",1/DATOS_[[% normaliz]:[% normaliz]],1)*(DATOS_[Conc.Sal.07])))))))),
0)</f>
        <v>0</v>
      </c>
      <c r="Q88" s="111">
        <f t="array" ref="Q88">IFERROR(
(MEDIAN((IF(DATOS_[[Sexo]:[Sexo]]=$B88,IF(DATOS_[[AGRUP. VALOR. PTO.]:[AGRUP. VALOR. PTO.]]=$B87,IF(DATOS_[[Check Periodo Ref.]:[Check Periodo Ref.]]="Dentro",IF(DATOS_[[Check Equiparado]:[Check Equiparado]]="Sí",IF(DATOS!AL$5="Sí",(1/DATOS_[[% anualiz]:[% anualiz]]),1)*IF(DATOS!AL$4="Sí",1/DATOS_[[% normaliz]:[% normaliz]],1)*(DATOS_[Conc.Sal.08])))))))),
0)</f>
        <v>0</v>
      </c>
      <c r="R88" s="111">
        <f t="array" ref="R88">IFERROR(
(MEDIAN((IF(DATOS_[[Sexo]:[Sexo]]=$B88,IF(DATOS_[[AGRUP. VALOR. PTO.]:[AGRUP. VALOR. PTO.]]=$B87,IF(DATOS_[[Check Periodo Ref.]:[Check Periodo Ref.]]="Dentro",IF(DATOS_[[Check Equiparado]:[Check Equiparado]]="Sí",IF(DATOS!AM$5="Sí",(1/DATOS_[[% anualiz]:[% anualiz]]),1)*IF(DATOS!AM$4="Sí",1/DATOS_[[% normaliz]:[% normaliz]],1)*(DATOS_[Conc.Sal.09])))))))),
0)</f>
        <v>0</v>
      </c>
      <c r="S88" s="111">
        <f t="array" ref="S88">IFERROR(
(MEDIAN((IF(DATOS_[[Sexo]:[Sexo]]=$B88,IF(DATOS_[[AGRUP. VALOR. PTO.]:[AGRUP. VALOR. PTO.]]=$B87,IF(DATOS_[[Check Periodo Ref.]:[Check Periodo Ref.]]="Dentro",IF(DATOS_[[Check Equiparado]:[Check Equiparado]]="Sí",IF(DATOS!AN$5="Sí",(1/DATOS_[[% anualiz]:[% anualiz]]),1)*IF(DATOS!AN$4="Sí",1/DATOS_[[% normaliz]:[% normaliz]],1)*(DATOS_[Conc.Sal.10])))))))),
0)</f>
        <v>0</v>
      </c>
      <c r="T88" s="111">
        <f t="array" ref="T88">IFERROR(
(MEDIAN((IF(DATOS_[[Sexo]:[Sexo]]=$B88,IF(DATOS_[[AGRUP. VALOR. PTO.]:[AGRUP. VALOR. PTO.]]=$B87,IF(DATOS_[[Check Periodo Ref.]:[Check Periodo Ref.]]="Dentro",IF(DATOS_[[Check Equiparado]:[Check Equiparado]]="Sí",IF(DATOS!AO$5="Sí",(1/DATOS_[[% anualiz]:[% anualiz]]),1)*IF(DATOS!AO$4="Sí",1/DATOS_[[% normaliz]:[% normaliz]],1)*(DATOS_[Conc.Sal.11])))))))),
0)</f>
        <v>0</v>
      </c>
      <c r="U88" s="111">
        <f t="array" ref="U88">IFERROR(
(MEDIAN((IF(DATOS_[[Sexo]:[Sexo]]=$B88,IF(DATOS_[[AGRUP. VALOR. PTO.]:[AGRUP. VALOR. PTO.]]=$B87,IF(DATOS_[[Check Periodo Ref.]:[Check Periodo Ref.]]="Dentro",IF(DATOS_[[Check Equiparado]:[Check Equiparado]]="Sí",IF(DATOS!AP$5="Sí",(1/DATOS_[[% anualiz]:[% anualiz]]),1)*IF(DATOS!AP$4="Sí",1/DATOS_[[% normaliz]:[% normaliz]],1)*(DATOS_[Conc.Sal.12])))))))),
0)</f>
        <v>0</v>
      </c>
      <c r="V88" s="111">
        <f t="array" ref="V88">IFERROR(
(MEDIAN((IF(DATOS_[[Sexo]:[Sexo]]=$B88,IF(DATOS_[[AGRUP. VALOR. PTO.]:[AGRUP. VALOR. PTO.]]=$B87,IF(DATOS_[[Check Periodo Ref.]:[Check Periodo Ref.]]="Dentro",IF(DATOS_[[Check Equiparado]:[Check Equiparado]]="Sí",IF(DATOS!AQ$5="Sí",(1/DATOS_[[% anualiz]:[% anualiz]]),1)*IF(DATOS!AQ$4="Sí",1/DATOS_[[% normaliz]:[% normaliz]],1)*(DATOS_[Conc.Sal.13])))))))),
0)</f>
        <v>0</v>
      </c>
      <c r="W88" s="111">
        <f t="array" ref="W88">IFERROR(
(MEDIAN((IF(DATOS_[[Sexo]:[Sexo]]=$B88,IF(DATOS_[[AGRUP. VALOR. PTO.]:[AGRUP. VALOR. PTO.]]=$B87,IF(DATOS_[[Check Periodo Ref.]:[Check Periodo Ref.]]="Dentro",IF(DATOS_[[Check Equiparado]:[Check Equiparado]]="Sí",IF(DATOS!AR$5="Sí",(1/DATOS_[[% anualiz]:[% anualiz]]),1)*IF(DATOS!AR$4="Sí",1/DATOS_[[% normaliz]:[% normaliz]],1)*(DATOS_[Conc.Sal.14])))))))),
0)</f>
        <v>0</v>
      </c>
      <c r="X88" s="111">
        <f t="array" ref="X88">IFERROR(
(MEDIAN((IF(DATOS_[[Sexo]:[Sexo]]=$B88,IF(DATOS_[[AGRUP. VALOR. PTO.]:[AGRUP. VALOR. PTO.]]=$B87,IF(DATOS_[[Check Periodo Ref.]:[Check Periodo Ref.]]="Dentro",IF(DATOS_[[Check Equiparado]:[Check Equiparado]]="Sí",IF(DATOS!AS$5="Sí",(1/DATOS_[[% anualiz]:[% anualiz]]),1)*IF(DATOS!AS$4="Sí",1/DATOS_[[% normaliz]:[% normaliz]],1)*(DATOS_[Conc.Sal.15])))))))),
0)</f>
        <v>0</v>
      </c>
      <c r="Y88" s="111">
        <f t="array" ref="Y88">IFERROR(
(MEDIAN((IF(DATOS_[[Sexo]:[Sexo]]=$B88,IF(DATOS_[[AGRUP. VALOR. PTO.]:[AGRUP. VALOR. PTO.]]=$B87,IF(DATOS_[[Check Periodo Ref.]:[Check Periodo Ref.]]="Dentro",IF(DATOS_[[Check Equiparado]:[Check Equiparado]]="Sí",IF(DATOS!AT$5="Sí",(1/DATOS_[[% anualiz]:[% anualiz]]),1)*IF(DATOS!AT$4="Sí",1/DATOS_[[% normaliz]:[% normaliz]],1)*(DATOS_[Conc.Sal.16])))))))),
0)</f>
        <v>0</v>
      </c>
      <c r="Z88" s="111">
        <f t="array" ref="Z88">IFERROR(
(MEDIAN((IF(DATOS_[[Sexo]:[Sexo]]=$B88,IF(DATOS_[[AGRUP. VALOR. PTO.]:[AGRUP. VALOR. PTO.]]=$B87,IF(DATOS_[[Check Periodo Ref.]:[Check Periodo Ref.]]="Dentro",IF(DATOS_[[Check Equiparado]:[Check Equiparado]]="Sí",IF(DATOS!AU$5="Sí",(1/DATOS_[[% anualiz]:[% anualiz]]),1)*IF(DATOS!AU$4="Sí",1/DATOS_[[% normaliz]:[% normaliz]],1)*(DATOS_[Conc.Sal.17])))))))),
0)</f>
        <v>0</v>
      </c>
      <c r="AA88" s="111">
        <f t="array" ref="AA88">IFERROR(
(MEDIAN((IF(DATOS_[[Sexo]:[Sexo]]=$B88,IF(DATOS_[[AGRUP. VALOR. PTO.]:[AGRUP. VALOR. PTO.]]=$B87,IF(DATOS_[[Check Periodo Ref.]:[Check Periodo Ref.]]="Dentro",IF(DATOS_[[Check Equiparado]:[Check Equiparado]]="Sí",IF(DATOS!AV$5="Sí",(1/DATOS_[[% anualiz]:[% anualiz]]),1)*IF(DATOS!AV$4="Sí",1/DATOS_[[% normaliz]:[% normaliz]],1)*(DATOS_[Conc.Sal.18])))))))),
0)</f>
        <v>0</v>
      </c>
      <c r="AB88" s="111">
        <f t="array" ref="AB88">IFERROR(
(MEDIAN((IF(DATOS_[[Sexo]:[Sexo]]=$B88,IF(DATOS_[[AGRUP. VALOR. PTO.]:[AGRUP. VALOR. PTO.]]=$B87,IF(DATOS_[[Check Periodo Ref.]:[Check Periodo Ref.]]="Dentro",IF(DATOS_[[Check Equiparado]:[Check Equiparado]]="Sí",IF(DATOS!AW$5="Sí",(1/DATOS_[[% anualiz]:[% anualiz]]),1)*IF(DATOS!AW$4="Sí",1/DATOS_[[% normaliz]:[% normaliz]],1)*(DATOS_[Conc.Sal.19])))))))),
0)</f>
        <v>0</v>
      </c>
      <c r="AC88" s="111">
        <f t="array" ref="AC88">IFERROR(
(MEDIAN((IF(DATOS_[[Sexo]:[Sexo]]=$B88,IF(DATOS_[[AGRUP. VALOR. PTO.]:[AGRUP. VALOR. PTO.]]=$B87,IF(DATOS_[[Check Periodo Ref.]:[Check Periodo Ref.]]="Dentro",IF(DATOS_[[Check Equiparado]:[Check Equiparado]]="Sí",IF(DATOS!AX$5="Sí",(1/DATOS_[[% anualiz]:[% anualiz]]),1)*IF(DATOS!AX$4="Sí",1/DATOS_[[% normaliz]:[% normaliz]],1)*(DATOS_[Conc.Sal.20])))))))),
0)</f>
        <v>0</v>
      </c>
      <c r="AD88" s="111">
        <f t="array" ref="AD88">IFERROR(
(MEDIAN((IF(DATOS_[[Sexo]:[Sexo]]=$B88,IF(DATOS_[[AGRUP. VALOR. PTO.]:[AGRUP. VALOR. PTO.]]=$B87,IF(DATOS_[[Check Periodo Ref.]:[Check Periodo Ref.]]="Dentro",IF(DATOS_[[Check Equiparado]:[Check Equiparado]]="Sí",IF(DATOS!AY$5="Sí",(1/DATOS_[[% anualiz]:[% anualiz]]),1)*IF(DATOS!AY$4="Sí",1/DATOS_[[% normaliz]:[% normaliz]],1)*(DATOS_[Conc.Sal.21])))))))),
0)</f>
        <v>0</v>
      </c>
      <c r="AE88" s="111">
        <f t="array" ref="AE88">IFERROR(
(MEDIAN((IF(DATOS_[[Sexo]:[Sexo]]=$B88,IF(DATOS_[[AGRUP. VALOR. PTO.]:[AGRUP. VALOR. PTO.]]=$B87,IF(DATOS_[[Check Periodo Ref.]:[Check Periodo Ref.]]="Dentro",IF(DATOS_[[Check Equiparado]:[Check Equiparado]]="Sí",IF(DATOS!AZ$5="Sí",(1/DATOS_[[% anualiz]:[% anualiz]]),1)*IF(DATOS!AZ$4="Sí",1/DATOS_[[% normaliz]:[% normaliz]],1)*(DATOS_[Conc.Sal.22])))))))),
0)</f>
        <v>0</v>
      </c>
      <c r="AF88" s="111">
        <f t="array" ref="AF88">IFERROR(
(MEDIAN((IF(DATOS_[[Sexo]:[Sexo]]=$B88,IF(DATOS_[[AGRUP. VALOR. PTO.]:[AGRUP. VALOR. PTO.]]=$B87,IF(DATOS_[[Check Periodo Ref.]:[Check Periodo Ref.]]="Dentro",IF(DATOS_[[Check Equiparado]:[Check Equiparado]]="Sí",IF(DATOS!BA$5="Sí",(1/DATOS_[[% anualiz]:[% anualiz]]),1)*IF(DATOS!BA$4="Sí",1/DATOS_[[% normaliz]:[% normaliz]],1)*(DATOS_[Conc.Sal.23])))))))),
0)</f>
        <v>0</v>
      </c>
      <c r="AG88" s="111">
        <f t="array" ref="AG88">IFERROR(
(MEDIAN((IF(DATOS_[[Sexo]:[Sexo]]=$B88,IF(DATOS_[[AGRUP. VALOR. PTO.]:[AGRUP. VALOR. PTO.]]=$B87,IF(DATOS_[[Check Periodo Ref.]:[Check Periodo Ref.]]="Dentro",IF(DATOS_[[Check Equiparado]:[Check Equiparado]]="Sí",IF(DATOS!BB$5="Sí",(1/DATOS_[[% anualiz]:[% anualiz]]),1)*IF(DATOS!BB$4="Sí",1/DATOS_[[% normaliz]:[% normaliz]],1)*(DATOS_[Conc.Sal.24])))))))),
0)</f>
        <v>0</v>
      </c>
      <c r="AH88" s="111">
        <f t="array" ref="AH88">IFERROR(
(MEDIAN((IF(DATOS_[[Sexo]:[Sexo]]=$B88,IF(DATOS_[[AGRUP. VALOR. PTO.]:[AGRUP. VALOR. PTO.]]=$B87,IF(DATOS_[[Check Periodo Ref.]:[Check Periodo Ref.]]="Dentro",IF(DATOS_[[Check Equiparado]:[Check Equiparado]]="Sí",IF(DATOS!BC$5="Sí",(1/DATOS_[[% anualiz]:[% anualiz]]),1)*IF(DATOS!BC$4="Sí",1/DATOS_[[% normaliz]:[% normaliz]],1)*(DATOS_[Conc.Sal.25])))))))),
0)</f>
        <v>0</v>
      </c>
      <c r="AI88" s="111">
        <f t="array" ref="AI88">IFERROR(
(MEDIAN((IF(DATOS_[[Sexo]:[Sexo]]=$B88,IF(DATOS_[[AGRUP. VALOR. PTO.]:[AGRUP. VALOR. PTO.]]=$B87,IF(DATOS_[[Check Periodo Ref.]:[Check Periodo Ref.]]="Dentro",IF(DATOS_[[Check Equiparado]:[Check Equiparado]]="Sí",IF(DATOS!BD$5="Sí",(1/DATOS_[[% anualiz]:[% anualiz]]),1)*IF(DATOS!BD$4="Sí",1/DATOS_[[% normaliz]:[% normaliz]],1)*(DATOS_[Conc.Sal.26])))))))),
0)</f>
        <v>0</v>
      </c>
      <c r="AJ88" s="111">
        <f t="array" ref="AJ88">IFERROR(
(MEDIAN((IF(DATOS_[[Sexo]:[Sexo]]=$B88,IF(DATOS_[[AGRUP. VALOR. PTO.]:[AGRUP. VALOR. PTO.]]=$B87,IF(DATOS_[[Check Periodo Ref.]:[Check Periodo Ref.]]="Dentro",IF(DATOS_[[Check Equiparado]:[Check Equiparado]]="Sí",IF(DATOS!BE$5="Sí",(1/DATOS_[[% anualiz]:[% anualiz]]),1)*IF(DATOS!BE$4="Sí",1/DATOS_[[% normaliz]:[% normaliz]],1)*(DATOS_[Conc.Sal.27])))))))),
0)</f>
        <v>0</v>
      </c>
      <c r="AK88" s="111">
        <f t="array" ref="AK88">IFERROR(
(MEDIAN((IF(DATOS_[[Sexo]:[Sexo]]=$B88,IF(DATOS_[[AGRUP. VALOR. PTO.]:[AGRUP. VALOR. PTO.]]=$B87,IF(DATOS_[[Check Periodo Ref.]:[Check Periodo Ref.]]="Dentro",IF(DATOS_[[Check Equiparado]:[Check Equiparado]]="Sí",IF(DATOS!BF$5="Sí",(1/DATOS_[[% anualiz]:[% anualiz]]),1)*IF(DATOS!BF$4="Sí",1/DATOS_[[% normaliz]:[% normaliz]],1)*(DATOS_[Conc.Sal.28])))))))),
0)</f>
        <v>0</v>
      </c>
      <c r="AL88" s="111">
        <f t="array" ref="AL88">IFERROR(
(MEDIAN((IF(DATOS_[[Sexo]:[Sexo]]=$B88,IF(DATOS_[[AGRUP. VALOR. PTO.]:[AGRUP. VALOR. PTO.]]=$B87,IF(DATOS_[[Check Periodo Ref.]:[Check Periodo Ref.]]="Dentro",IF(DATOS_[[Check Equiparado]:[Check Equiparado]]="Sí",IF(DATOS!BG$5="Sí",(1/DATOS_[[% anualiz]:[% anualiz]]),1)*IF(DATOS!BG$4="Sí",1/DATOS_[[% normaliz]:[% normaliz]],1)*(DATOS_[Conc.Sal.29])))))))),
0)</f>
        <v>0</v>
      </c>
      <c r="AM88" s="111">
        <f t="array" ref="AM88">IFERROR(
(MEDIAN((IF(DATOS_[[Sexo]:[Sexo]]=$B88,IF(DATOS_[[AGRUP. VALOR. PTO.]:[AGRUP. VALOR. PTO.]]=$B87,IF(DATOS_[[Check Periodo Ref.]:[Check Periodo Ref.]]="Dentro",IF(DATOS_[[Check Equiparado]:[Check Equiparado]]="Sí",IF(DATOS!BH$5="Sí",(1/DATOS_[[% anualiz]:[% anualiz]]),1)*IF(DATOS!BH$4="Sí",1/DATOS_[[% normaliz]:[% normaliz]],1)*(DATOS_[Conc.Sal.30])))))))),
0)</f>
        <v>0</v>
      </c>
      <c r="AN88" s="112">
        <f t="array" ref="AN88">IFERROR(
MEDIAN(IF(DATOS_[Sexo]=$B88,IF(DATOS_[[AGRUP. VALOR. PTO.]:[AGRUP. VALOR. PTO.]]=$B87,IF(DATOS_[Check Equiparado]="Sí",IF(DATOS_[Check Periodo Ref.]="Dentro",DATOS_[Tot COMPL.SAL Eq],FALSE))))),
0)</f>
        <v>0</v>
      </c>
      <c r="AO88" s="113">
        <f t="array" ref="AO88">IFERROR(
MEDIAN(IF(DATOS_[Sexo]=$B88,IF(DATOS_[[AGRUP. VALOR. PTO.]:[AGRUP. VALOR. PTO.]]=$B87,IF(DATOS_[Check Equiparado]="Sí",IF(DATOS_[Check Periodo Ref.]="Dentro",DATOS_[TOTAL SALARIO Eq],FALSE))))),
0)</f>
        <v>0</v>
      </c>
      <c r="AP88" s="114">
        <f t="array" ref="AP88">IFERROR(
(MEDIAN((IF(DATOS_[[Sexo]:[Sexo]]=$B88,IF(DATOS_[[AGRUP. VALOR. PTO.]:[AGRUP. VALOR. PTO.]]=$B87,IF(DATOS_[[Check Periodo Ref.]:[Check Periodo Ref.]]="Dentro",IF(DATOS_[[Check Equiparado]:[Check Equiparado]]="Sí",IF(DATOS!BI$5="Sí",(1/DATOS_[[% anualiz]:[% anualiz]]),1)*IF(DATOS!BI$4="Sí",1/DATOS_[[% normaliz]:[% normaliz]],1)*(DATOS_[C.Extra.01])))))))),
0)</f>
        <v>0</v>
      </c>
      <c r="AQ88" s="114">
        <f t="array" ref="AQ88">IFERROR(
(MEDIAN((IF(DATOS_[[Sexo]:[Sexo]]=$B88,IF(DATOS_[[AGRUP. VALOR. PTO.]:[AGRUP. VALOR. PTO.]]=$B87,IF(DATOS_[[Check Periodo Ref.]:[Check Periodo Ref.]]="Dentro",IF(DATOS_[[Check Equiparado]:[Check Equiparado]]="Sí",IF(DATOS!BJ$5="Sí",(1/DATOS_[[% anualiz]:[% anualiz]]),1)*IF(DATOS!BJ$4="Sí",1/DATOS_[[% normaliz]:[% normaliz]],1)*(DATOS_[C.Extra.02])))))))),
0)</f>
        <v>0</v>
      </c>
      <c r="AR88" s="114">
        <f t="array" ref="AR88">IFERROR(
(MEDIAN((IF(DATOS_[[Sexo]:[Sexo]]=$B88,IF(DATOS_[[AGRUP. VALOR. PTO.]:[AGRUP. VALOR. PTO.]]=$B87,IF(DATOS_[[Check Periodo Ref.]:[Check Periodo Ref.]]="Dentro",IF(DATOS_[[Check Equiparado]:[Check Equiparado]]="Sí",IF(DATOS!BK$5="Sí",(1/DATOS_[[% anualiz]:[% anualiz]]),1)*IF(DATOS!BK$4="Sí",1/DATOS_[[% normaliz]:[% normaliz]],1)*(DATOS_[C.Extra.03])))))))),
0)</f>
        <v>0</v>
      </c>
      <c r="AS88" s="114">
        <f t="array" ref="AS88">IFERROR(
(MEDIAN((IF(DATOS_[[Sexo]:[Sexo]]=$B88,IF(DATOS_[[AGRUP. VALOR. PTO.]:[AGRUP. VALOR. PTO.]]=$B87,IF(DATOS_[[Check Periodo Ref.]:[Check Periodo Ref.]]="Dentro",IF(DATOS_[[Check Equiparado]:[Check Equiparado]]="Sí",IF(DATOS!BL$5="Sí",(1/DATOS_[[% anualiz]:[% anualiz]]),1)*IF(DATOS!BL$4="Sí",1/DATOS_[[% normaliz]:[% normaliz]],1)*(DATOS_[C.Extra.04])))))))),
0)</f>
        <v>0</v>
      </c>
      <c r="AT88" s="114">
        <f t="array" ref="AT88">IFERROR(
(MEDIAN((IF(DATOS_[[Sexo]:[Sexo]]=$B88,IF(DATOS_[[AGRUP. VALOR. PTO.]:[AGRUP. VALOR. PTO.]]=$B87,IF(DATOS_[[Check Periodo Ref.]:[Check Periodo Ref.]]="Dentro",IF(DATOS_[[Check Equiparado]:[Check Equiparado]]="Sí",IF(DATOS!BM$5="Sí",(1/DATOS_[[% anualiz]:[% anualiz]]),1)*IF(DATOS!BM$4="Sí",1/DATOS_[[% normaliz]:[% normaliz]],1)*(DATOS_[C.Extra.05])))))))),
0)</f>
        <v>0</v>
      </c>
      <c r="AU88" s="115">
        <f t="array" ref="AU88">IFERROR(
MEDIAN(IF(DATOS_[Sexo]=$B88,IF(DATOS_[[AGRUP. VALOR. PTO.]:[AGRUP. VALOR. PTO.]]=$B87,IF(DATOS_[Check Equiparado]="Sí",IF(DATOS_[Check Periodo Ref.]="Dentro",DATOS_[Tot Extrasalarial Eq],FALSE))))),
0)</f>
        <v>0</v>
      </c>
      <c r="AV88" s="116">
        <f t="array" ref="AV88">IFERROR(
MEDIAN(IF(DATOS_[Sexo]=$B88,IF(DATOS_[[AGRUP. VALOR. PTO.]:[AGRUP. VALOR. PTO.]]=$B87,IF(DATOS_[Check Equiparado]="Sí",IF(DATOS_[Check Periodo Ref.]="Dentro",DATOS_[TOTAL Retrib Eq],FALSE))))),
0)</f>
        <v>0</v>
      </c>
    </row>
    <row r="89" spans="1:48" x14ac:dyDescent="0.3">
      <c r="A89" s="42" t="str">
        <f t="shared" ref="A89" si="102">+A88</f>
        <v>[ocultar]</v>
      </c>
      <c r="B89" s="86" t="s">
        <v>163</v>
      </c>
      <c r="C89" s="33">
        <f t="array" ref="C89">SUM(IF($B89=DATOS_[Sexo],
IF($B87=DATOS_[AGRUP. VALOR. PTO.],
IF("Dentro"=DATOS_[Check Periodo Ref.],
1/(COUNTIFS(DATOS_[Sexo],$B89,DATOS_[AGRUP. VALOR. PTO.],$B87,DATOS_[Check Periodo Ref.],"Dentro",DATOS_[id],DATOS_[id]))))))</f>
        <v>0</v>
      </c>
      <c r="D89" s="35">
        <f>COUNTIFS(DATOS_[AGRUP. VALOR. PTO.],$B87,DATOS_[Sexo],$B89,DATOS_[Check Periodo Ref.],"Dentro")</f>
        <v>0</v>
      </c>
      <c r="E89" s="35">
        <f>COUNTIFS(DATOS_[AGRUP. VALOR. PTO.],$B87,DATOS_[Sexo],$B89,DATOS_[Check Periodo Ref.],"Dentro",DATOS_[Check Nº SC Norm],"Sí")</f>
        <v>0</v>
      </c>
      <c r="F89" s="35">
        <f>COUNTIFS(DATOS_[AGRUP. VALOR. PTO.],$B87,DATOS_[Sexo],$B89,DATOS_[Check Periodo Ref.],"Dentro",DATOS_[Check Nº SC Anualiz],"Sí")</f>
        <v>0</v>
      </c>
      <c r="G89" s="35">
        <f>COUNTIFS(DATOS_[AGRUP. VALOR. PTO.],$B87,DATOS_[Sexo],$B89,DATOS_[Check Periodo Ref.],"Dentro",DATOS_[Check Nº SC Norm y Anualiz],"Sí")</f>
        <v>0</v>
      </c>
      <c r="H89" s="35">
        <f>COUNTIFS(DATOS_[AGRUP. VALOR. PTO.],$B87,DATOS_[Sexo],$B89,DATOS_[Check Periodo Ref.],"Dentro",DATOS_[Check Equiparación],"Sí")</f>
        <v>0</v>
      </c>
      <c r="I89" s="110" cm="1">
        <f t="array" ref="I89">IFERROR(
MEDIAN(IF(DATOS_[Sexo]=$B89,IF(DATOS_[[AGRUP. VALOR. PTO.]:[AGRUP. VALOR. PTO.]]=$B87,IF(DATOS_[Check Equiparado]="Sí",IF(DATOS_[Check Periodo Ref.]="Dentro",DATOS_[SALARIO BASE Eq],FALSE))))),
0)</f>
        <v>0</v>
      </c>
      <c r="J89" s="111">
        <f t="array" ref="J89">IFERROR(
(MEDIAN((IF(DATOS_[[Sexo]:[Sexo]]=$B89,IF(DATOS_[[AGRUP. VALOR. PTO.]:[AGRUP. VALOR. PTO.]]=$B87,IF(DATOS_[[Check Periodo Ref.]:[Check Periodo Ref.]]="Dentro",IF(DATOS_[[Check Equiparado]:[Check Equiparado]]="Sí",IF(DATOS!AE$5="Sí",(1/DATOS_[[% anualiz]:[% anualiz]]),1)*IF(DATOS!AE$4="Sí",1/DATOS_[[% normaliz]:[% normaliz]],1)*(DATOS_[Conc.Sal.01])))))))),
0)</f>
        <v>0</v>
      </c>
      <c r="K89" s="111">
        <f t="array" ref="K89">IFERROR(
(MEDIAN((IF(DATOS_[[Sexo]:[Sexo]]=$B89,IF(DATOS_[[AGRUP. VALOR. PTO.]:[AGRUP. VALOR. PTO.]]=$B87,IF(DATOS_[[Check Periodo Ref.]:[Check Periodo Ref.]]="Dentro",IF(DATOS_[[Check Equiparado]:[Check Equiparado]]="Sí",IF(DATOS!AF$5="Sí",(1/DATOS_[[% anualiz]:[% anualiz]]),1)*IF(DATOS!AF$4="Sí",1/DATOS_[[% normaliz]:[% normaliz]],1)*(DATOS_[Conc.Sal.02])))))))),
0)</f>
        <v>0</v>
      </c>
      <c r="L89" s="111">
        <f t="array" ref="L89">IFERROR(
(MEDIAN((IF(DATOS_[[Sexo]:[Sexo]]=$B89,IF(DATOS_[[AGRUP. VALOR. PTO.]:[AGRUP. VALOR. PTO.]]=$B87,IF(DATOS_[[Check Periodo Ref.]:[Check Periodo Ref.]]="Dentro",IF(DATOS_[[Check Equiparado]:[Check Equiparado]]="Sí",IF(DATOS!AG$5="Sí",(1/DATOS_[[% anualiz]:[% anualiz]]),1)*IF(DATOS!AG$4="Sí",1/DATOS_[[% normaliz]:[% normaliz]],1)*(DATOS_[Conc.Sal.03])))))))),
0)</f>
        <v>0</v>
      </c>
      <c r="M89" s="111">
        <f t="array" ref="M89">IFERROR(
(MEDIAN((IF(DATOS_[[Sexo]:[Sexo]]=$B89,IF(DATOS_[[AGRUP. VALOR. PTO.]:[AGRUP. VALOR. PTO.]]=$B87,IF(DATOS_[[Check Periodo Ref.]:[Check Periodo Ref.]]="Dentro",IF(DATOS_[[Check Equiparado]:[Check Equiparado]]="Sí",IF(DATOS!AH$5="Sí",(1/DATOS_[[% anualiz]:[% anualiz]]),1)*IF(DATOS!AH$4="Sí",1/DATOS_[[% normaliz]:[% normaliz]],1)*(DATOS_[Conc.Sal.04])))))))),
0)</f>
        <v>0</v>
      </c>
      <c r="N89" s="111">
        <f t="array" ref="N89">IFERROR(
(MEDIAN((IF(DATOS_[[Sexo]:[Sexo]]=$B89,IF(DATOS_[[AGRUP. VALOR. PTO.]:[AGRUP. VALOR. PTO.]]=$B87,IF(DATOS_[[Check Periodo Ref.]:[Check Periodo Ref.]]="Dentro",IF(DATOS_[[Check Equiparado]:[Check Equiparado]]="Sí",IF(DATOS!AI$5="Sí",(1/DATOS_[[% anualiz]:[% anualiz]]),1)*IF(DATOS!AI$4="Sí",1/DATOS_[[% normaliz]:[% normaliz]],1)*(DATOS_[Conc.Sal.05])))))))),
0)</f>
        <v>0</v>
      </c>
      <c r="O89" s="111">
        <f t="array" ref="O89">IFERROR(
(MEDIAN((IF(DATOS_[[Sexo]:[Sexo]]=$B89,IF(DATOS_[[AGRUP. VALOR. PTO.]:[AGRUP. VALOR. PTO.]]=$B87,IF(DATOS_[[Check Periodo Ref.]:[Check Periodo Ref.]]="Dentro",IF(DATOS_[[Check Equiparado]:[Check Equiparado]]="Sí",IF(DATOS!AJ$5="Sí",(1/DATOS_[[% anualiz]:[% anualiz]]),1)*IF(DATOS!AJ$4="Sí",1/DATOS_[[% normaliz]:[% normaliz]],1)*(DATOS_[Conc.Sal.06])))))))),
0)</f>
        <v>0</v>
      </c>
      <c r="P89" s="111">
        <f t="array" ref="P89">IFERROR(
(MEDIAN((IF(DATOS_[[Sexo]:[Sexo]]=$B89,IF(DATOS_[[AGRUP. VALOR. PTO.]:[AGRUP. VALOR. PTO.]]=$B87,IF(DATOS_[[Check Periodo Ref.]:[Check Periodo Ref.]]="Dentro",IF(DATOS_[[Check Equiparado]:[Check Equiparado]]="Sí",IF(DATOS!AK$5="Sí",(1/DATOS_[[% anualiz]:[% anualiz]]),1)*IF(DATOS!AK$4="Sí",1/DATOS_[[% normaliz]:[% normaliz]],1)*(DATOS_[Conc.Sal.07])))))))),
0)</f>
        <v>0</v>
      </c>
      <c r="Q89" s="111">
        <f t="array" ref="Q89">IFERROR(
(MEDIAN((IF(DATOS_[[Sexo]:[Sexo]]=$B89,IF(DATOS_[[AGRUP. VALOR. PTO.]:[AGRUP. VALOR. PTO.]]=$B87,IF(DATOS_[[Check Periodo Ref.]:[Check Periodo Ref.]]="Dentro",IF(DATOS_[[Check Equiparado]:[Check Equiparado]]="Sí",IF(DATOS!AL$5="Sí",(1/DATOS_[[% anualiz]:[% anualiz]]),1)*IF(DATOS!AL$4="Sí",1/DATOS_[[% normaliz]:[% normaliz]],1)*(DATOS_[Conc.Sal.08])))))))),
0)</f>
        <v>0</v>
      </c>
      <c r="R89" s="111">
        <f t="array" ref="R89">IFERROR(
(MEDIAN((IF(DATOS_[[Sexo]:[Sexo]]=$B89,IF(DATOS_[[AGRUP. VALOR. PTO.]:[AGRUP. VALOR. PTO.]]=$B87,IF(DATOS_[[Check Periodo Ref.]:[Check Periodo Ref.]]="Dentro",IF(DATOS_[[Check Equiparado]:[Check Equiparado]]="Sí",IF(DATOS!AM$5="Sí",(1/DATOS_[[% anualiz]:[% anualiz]]),1)*IF(DATOS!AM$4="Sí",1/DATOS_[[% normaliz]:[% normaliz]],1)*(DATOS_[Conc.Sal.09])))))))),
0)</f>
        <v>0</v>
      </c>
      <c r="S89" s="111">
        <f t="array" ref="S89">IFERROR(
(MEDIAN((IF(DATOS_[[Sexo]:[Sexo]]=$B89,IF(DATOS_[[AGRUP. VALOR. PTO.]:[AGRUP. VALOR. PTO.]]=$B87,IF(DATOS_[[Check Periodo Ref.]:[Check Periodo Ref.]]="Dentro",IF(DATOS_[[Check Equiparado]:[Check Equiparado]]="Sí",IF(DATOS!AN$5="Sí",(1/DATOS_[[% anualiz]:[% anualiz]]),1)*IF(DATOS!AN$4="Sí",1/DATOS_[[% normaliz]:[% normaliz]],1)*(DATOS_[Conc.Sal.10])))))))),
0)</f>
        <v>0</v>
      </c>
      <c r="T89" s="111">
        <f t="array" ref="T89">IFERROR(
(MEDIAN((IF(DATOS_[[Sexo]:[Sexo]]=$B89,IF(DATOS_[[AGRUP. VALOR. PTO.]:[AGRUP. VALOR. PTO.]]=$B87,IF(DATOS_[[Check Periodo Ref.]:[Check Periodo Ref.]]="Dentro",IF(DATOS_[[Check Equiparado]:[Check Equiparado]]="Sí",IF(DATOS!AO$5="Sí",(1/DATOS_[[% anualiz]:[% anualiz]]),1)*IF(DATOS!AO$4="Sí",1/DATOS_[[% normaliz]:[% normaliz]],1)*(DATOS_[Conc.Sal.11])))))))),
0)</f>
        <v>0</v>
      </c>
      <c r="U89" s="111">
        <f t="array" ref="U89">IFERROR(
(MEDIAN((IF(DATOS_[[Sexo]:[Sexo]]=$B89,IF(DATOS_[[AGRUP. VALOR. PTO.]:[AGRUP. VALOR. PTO.]]=$B87,IF(DATOS_[[Check Periodo Ref.]:[Check Periodo Ref.]]="Dentro",IF(DATOS_[[Check Equiparado]:[Check Equiparado]]="Sí",IF(DATOS!AP$5="Sí",(1/DATOS_[[% anualiz]:[% anualiz]]),1)*IF(DATOS!AP$4="Sí",1/DATOS_[[% normaliz]:[% normaliz]],1)*(DATOS_[Conc.Sal.12])))))))),
0)</f>
        <v>0</v>
      </c>
      <c r="V89" s="111">
        <f t="array" ref="V89">IFERROR(
(MEDIAN((IF(DATOS_[[Sexo]:[Sexo]]=$B89,IF(DATOS_[[AGRUP. VALOR. PTO.]:[AGRUP. VALOR. PTO.]]=$B87,IF(DATOS_[[Check Periodo Ref.]:[Check Periodo Ref.]]="Dentro",IF(DATOS_[[Check Equiparado]:[Check Equiparado]]="Sí",IF(DATOS!AQ$5="Sí",(1/DATOS_[[% anualiz]:[% anualiz]]),1)*IF(DATOS!AQ$4="Sí",1/DATOS_[[% normaliz]:[% normaliz]],1)*(DATOS_[Conc.Sal.13])))))))),
0)</f>
        <v>0</v>
      </c>
      <c r="W89" s="111">
        <f t="array" ref="W89">IFERROR(
(MEDIAN((IF(DATOS_[[Sexo]:[Sexo]]=$B89,IF(DATOS_[[AGRUP. VALOR. PTO.]:[AGRUP. VALOR. PTO.]]=$B87,IF(DATOS_[[Check Periodo Ref.]:[Check Periodo Ref.]]="Dentro",IF(DATOS_[[Check Equiparado]:[Check Equiparado]]="Sí",IF(DATOS!AR$5="Sí",(1/DATOS_[[% anualiz]:[% anualiz]]),1)*IF(DATOS!AR$4="Sí",1/DATOS_[[% normaliz]:[% normaliz]],1)*(DATOS_[Conc.Sal.14])))))))),
0)</f>
        <v>0</v>
      </c>
      <c r="X89" s="111">
        <f t="array" ref="X89">IFERROR(
(MEDIAN((IF(DATOS_[[Sexo]:[Sexo]]=$B89,IF(DATOS_[[AGRUP. VALOR. PTO.]:[AGRUP. VALOR. PTO.]]=$B87,IF(DATOS_[[Check Periodo Ref.]:[Check Periodo Ref.]]="Dentro",IF(DATOS_[[Check Equiparado]:[Check Equiparado]]="Sí",IF(DATOS!AS$5="Sí",(1/DATOS_[[% anualiz]:[% anualiz]]),1)*IF(DATOS!AS$4="Sí",1/DATOS_[[% normaliz]:[% normaliz]],1)*(DATOS_[Conc.Sal.15])))))))),
0)</f>
        <v>0</v>
      </c>
      <c r="Y89" s="111">
        <f t="array" ref="Y89">IFERROR(
(MEDIAN((IF(DATOS_[[Sexo]:[Sexo]]=$B89,IF(DATOS_[[AGRUP. VALOR. PTO.]:[AGRUP. VALOR. PTO.]]=$B87,IF(DATOS_[[Check Periodo Ref.]:[Check Periodo Ref.]]="Dentro",IF(DATOS_[[Check Equiparado]:[Check Equiparado]]="Sí",IF(DATOS!AT$5="Sí",(1/DATOS_[[% anualiz]:[% anualiz]]),1)*IF(DATOS!AT$4="Sí",1/DATOS_[[% normaliz]:[% normaliz]],1)*(DATOS_[Conc.Sal.16])))))))),
0)</f>
        <v>0</v>
      </c>
      <c r="Z89" s="111">
        <f t="array" ref="Z89">IFERROR(
(MEDIAN((IF(DATOS_[[Sexo]:[Sexo]]=$B89,IF(DATOS_[[AGRUP. VALOR. PTO.]:[AGRUP. VALOR. PTO.]]=$B87,IF(DATOS_[[Check Periodo Ref.]:[Check Periodo Ref.]]="Dentro",IF(DATOS_[[Check Equiparado]:[Check Equiparado]]="Sí",IF(DATOS!AU$5="Sí",(1/DATOS_[[% anualiz]:[% anualiz]]),1)*IF(DATOS!AU$4="Sí",1/DATOS_[[% normaliz]:[% normaliz]],1)*(DATOS_[Conc.Sal.17])))))))),
0)</f>
        <v>0</v>
      </c>
      <c r="AA89" s="111">
        <f t="array" ref="AA89">IFERROR(
(MEDIAN((IF(DATOS_[[Sexo]:[Sexo]]=$B89,IF(DATOS_[[AGRUP. VALOR. PTO.]:[AGRUP. VALOR. PTO.]]=$B87,IF(DATOS_[[Check Periodo Ref.]:[Check Periodo Ref.]]="Dentro",IF(DATOS_[[Check Equiparado]:[Check Equiparado]]="Sí",IF(DATOS!AV$5="Sí",(1/DATOS_[[% anualiz]:[% anualiz]]),1)*IF(DATOS!AV$4="Sí",1/DATOS_[[% normaliz]:[% normaliz]],1)*(DATOS_[Conc.Sal.18])))))))),
0)</f>
        <v>0</v>
      </c>
      <c r="AB89" s="111">
        <f t="array" ref="AB89">IFERROR(
(MEDIAN((IF(DATOS_[[Sexo]:[Sexo]]=$B89,IF(DATOS_[[AGRUP. VALOR. PTO.]:[AGRUP. VALOR. PTO.]]=$B87,IF(DATOS_[[Check Periodo Ref.]:[Check Periodo Ref.]]="Dentro",IF(DATOS_[[Check Equiparado]:[Check Equiparado]]="Sí",IF(DATOS!AW$5="Sí",(1/DATOS_[[% anualiz]:[% anualiz]]),1)*IF(DATOS!AW$4="Sí",1/DATOS_[[% normaliz]:[% normaliz]],1)*(DATOS_[Conc.Sal.19])))))))),
0)</f>
        <v>0</v>
      </c>
      <c r="AC89" s="111">
        <f t="array" ref="AC89">IFERROR(
(MEDIAN((IF(DATOS_[[Sexo]:[Sexo]]=$B89,IF(DATOS_[[AGRUP. VALOR. PTO.]:[AGRUP. VALOR. PTO.]]=$B87,IF(DATOS_[[Check Periodo Ref.]:[Check Periodo Ref.]]="Dentro",IF(DATOS_[[Check Equiparado]:[Check Equiparado]]="Sí",IF(DATOS!AX$5="Sí",(1/DATOS_[[% anualiz]:[% anualiz]]),1)*IF(DATOS!AX$4="Sí",1/DATOS_[[% normaliz]:[% normaliz]],1)*(DATOS_[Conc.Sal.20])))))))),
0)</f>
        <v>0</v>
      </c>
      <c r="AD89" s="111">
        <f t="array" ref="AD89">IFERROR(
(MEDIAN((IF(DATOS_[[Sexo]:[Sexo]]=$B89,IF(DATOS_[[AGRUP. VALOR. PTO.]:[AGRUP. VALOR. PTO.]]=$B87,IF(DATOS_[[Check Periodo Ref.]:[Check Periodo Ref.]]="Dentro",IF(DATOS_[[Check Equiparado]:[Check Equiparado]]="Sí",IF(DATOS!AY$5="Sí",(1/DATOS_[[% anualiz]:[% anualiz]]),1)*IF(DATOS!AY$4="Sí",1/DATOS_[[% normaliz]:[% normaliz]],1)*(DATOS_[Conc.Sal.21])))))))),
0)</f>
        <v>0</v>
      </c>
      <c r="AE89" s="111">
        <f t="array" ref="AE89">IFERROR(
(MEDIAN((IF(DATOS_[[Sexo]:[Sexo]]=$B89,IF(DATOS_[[AGRUP. VALOR. PTO.]:[AGRUP. VALOR. PTO.]]=$B87,IF(DATOS_[[Check Periodo Ref.]:[Check Periodo Ref.]]="Dentro",IF(DATOS_[[Check Equiparado]:[Check Equiparado]]="Sí",IF(DATOS!AZ$5="Sí",(1/DATOS_[[% anualiz]:[% anualiz]]),1)*IF(DATOS!AZ$4="Sí",1/DATOS_[[% normaliz]:[% normaliz]],1)*(DATOS_[Conc.Sal.22])))))))),
0)</f>
        <v>0</v>
      </c>
      <c r="AF89" s="111">
        <f t="array" ref="AF89">IFERROR(
(MEDIAN((IF(DATOS_[[Sexo]:[Sexo]]=$B89,IF(DATOS_[[AGRUP. VALOR. PTO.]:[AGRUP. VALOR. PTO.]]=$B87,IF(DATOS_[[Check Periodo Ref.]:[Check Periodo Ref.]]="Dentro",IF(DATOS_[[Check Equiparado]:[Check Equiparado]]="Sí",IF(DATOS!BA$5="Sí",(1/DATOS_[[% anualiz]:[% anualiz]]),1)*IF(DATOS!BA$4="Sí",1/DATOS_[[% normaliz]:[% normaliz]],1)*(DATOS_[Conc.Sal.23])))))))),
0)</f>
        <v>0</v>
      </c>
      <c r="AG89" s="111">
        <f t="array" ref="AG89">IFERROR(
(MEDIAN((IF(DATOS_[[Sexo]:[Sexo]]=$B89,IF(DATOS_[[AGRUP. VALOR. PTO.]:[AGRUP. VALOR. PTO.]]=$B87,IF(DATOS_[[Check Periodo Ref.]:[Check Periodo Ref.]]="Dentro",IF(DATOS_[[Check Equiparado]:[Check Equiparado]]="Sí",IF(DATOS!BB$5="Sí",(1/DATOS_[[% anualiz]:[% anualiz]]),1)*IF(DATOS!BB$4="Sí",1/DATOS_[[% normaliz]:[% normaliz]],1)*(DATOS_[Conc.Sal.24])))))))),
0)</f>
        <v>0</v>
      </c>
      <c r="AH89" s="111">
        <f t="array" ref="AH89">IFERROR(
(MEDIAN((IF(DATOS_[[Sexo]:[Sexo]]=$B89,IF(DATOS_[[AGRUP. VALOR. PTO.]:[AGRUP. VALOR. PTO.]]=$B87,IF(DATOS_[[Check Periodo Ref.]:[Check Periodo Ref.]]="Dentro",IF(DATOS_[[Check Equiparado]:[Check Equiparado]]="Sí",IF(DATOS!BC$5="Sí",(1/DATOS_[[% anualiz]:[% anualiz]]),1)*IF(DATOS!BC$4="Sí",1/DATOS_[[% normaliz]:[% normaliz]],1)*(DATOS_[Conc.Sal.25])))))))),
0)</f>
        <v>0</v>
      </c>
      <c r="AI89" s="111">
        <f t="array" ref="AI89">IFERROR(
(MEDIAN((IF(DATOS_[[Sexo]:[Sexo]]=$B89,IF(DATOS_[[AGRUP. VALOR. PTO.]:[AGRUP. VALOR. PTO.]]=$B87,IF(DATOS_[[Check Periodo Ref.]:[Check Periodo Ref.]]="Dentro",IF(DATOS_[[Check Equiparado]:[Check Equiparado]]="Sí",IF(DATOS!BD$5="Sí",(1/DATOS_[[% anualiz]:[% anualiz]]),1)*IF(DATOS!BD$4="Sí",1/DATOS_[[% normaliz]:[% normaliz]],1)*(DATOS_[Conc.Sal.26])))))))),
0)</f>
        <v>0</v>
      </c>
      <c r="AJ89" s="111">
        <f t="array" ref="AJ89">IFERROR(
(MEDIAN((IF(DATOS_[[Sexo]:[Sexo]]=$B89,IF(DATOS_[[AGRUP. VALOR. PTO.]:[AGRUP. VALOR. PTO.]]=$B87,IF(DATOS_[[Check Periodo Ref.]:[Check Periodo Ref.]]="Dentro",IF(DATOS_[[Check Equiparado]:[Check Equiparado]]="Sí",IF(DATOS!BE$5="Sí",(1/DATOS_[[% anualiz]:[% anualiz]]),1)*IF(DATOS!BE$4="Sí",1/DATOS_[[% normaliz]:[% normaliz]],1)*(DATOS_[Conc.Sal.27])))))))),
0)</f>
        <v>0</v>
      </c>
      <c r="AK89" s="111">
        <f t="array" ref="AK89">IFERROR(
(MEDIAN((IF(DATOS_[[Sexo]:[Sexo]]=$B89,IF(DATOS_[[AGRUP. VALOR. PTO.]:[AGRUP. VALOR. PTO.]]=$B87,IF(DATOS_[[Check Periodo Ref.]:[Check Periodo Ref.]]="Dentro",IF(DATOS_[[Check Equiparado]:[Check Equiparado]]="Sí",IF(DATOS!BF$5="Sí",(1/DATOS_[[% anualiz]:[% anualiz]]),1)*IF(DATOS!BF$4="Sí",1/DATOS_[[% normaliz]:[% normaliz]],1)*(DATOS_[Conc.Sal.28])))))))),
0)</f>
        <v>0</v>
      </c>
      <c r="AL89" s="111">
        <f t="array" ref="AL89">IFERROR(
(MEDIAN((IF(DATOS_[[Sexo]:[Sexo]]=$B89,IF(DATOS_[[AGRUP. VALOR. PTO.]:[AGRUP. VALOR. PTO.]]=$B87,IF(DATOS_[[Check Periodo Ref.]:[Check Periodo Ref.]]="Dentro",IF(DATOS_[[Check Equiparado]:[Check Equiparado]]="Sí",IF(DATOS!BG$5="Sí",(1/DATOS_[[% anualiz]:[% anualiz]]),1)*IF(DATOS!BG$4="Sí",1/DATOS_[[% normaliz]:[% normaliz]],1)*(DATOS_[Conc.Sal.29])))))))),
0)</f>
        <v>0</v>
      </c>
      <c r="AM89" s="111">
        <f t="array" ref="AM89">IFERROR(
(MEDIAN((IF(DATOS_[[Sexo]:[Sexo]]=$B89,IF(DATOS_[[AGRUP. VALOR. PTO.]:[AGRUP. VALOR. PTO.]]=$B87,IF(DATOS_[[Check Periodo Ref.]:[Check Periodo Ref.]]="Dentro",IF(DATOS_[[Check Equiparado]:[Check Equiparado]]="Sí",IF(DATOS!BH$5="Sí",(1/DATOS_[[% anualiz]:[% anualiz]]),1)*IF(DATOS!BH$4="Sí",1/DATOS_[[% normaliz]:[% normaliz]],1)*(DATOS_[Conc.Sal.30])))))))),
0)</f>
        <v>0</v>
      </c>
      <c r="AN89" s="112">
        <f t="array" ref="AN89">IFERROR(
MEDIAN(IF(DATOS_[Sexo]=$B89,IF(DATOS_[[AGRUP. VALOR. PTO.]:[AGRUP. VALOR. PTO.]]=$B87,IF(DATOS_[Check Equiparado]="Sí",IF(DATOS_[Check Periodo Ref.]="Dentro",DATOS_[Tot COMPL.SAL Eq],FALSE))))),
0)</f>
        <v>0</v>
      </c>
      <c r="AO89" s="113">
        <f t="array" ref="AO89">IFERROR(
MEDIAN(IF(DATOS_[Sexo]=$B89,IF(DATOS_[[AGRUP. VALOR. PTO.]:[AGRUP. VALOR. PTO.]]=$B87,IF(DATOS_[Check Equiparado]="Sí",IF(DATOS_[Check Periodo Ref.]="Dentro",DATOS_[TOTAL SALARIO Eq],FALSE))))),
0)</f>
        <v>0</v>
      </c>
      <c r="AP89" s="114">
        <f t="array" ref="AP89">IFERROR(
(MEDIAN((IF(DATOS_[[Sexo]:[Sexo]]=$B89,IF(DATOS_[[AGRUP. VALOR. PTO.]:[AGRUP. VALOR. PTO.]]=$B88,IF(DATOS_[[Check Periodo Ref.]:[Check Periodo Ref.]]="Dentro",IF(DATOS_[[Check Equiparado]:[Check Equiparado]]="Sí",IF(DATOS!BI$5="Sí",(1/DATOS_[[% anualiz]:[% anualiz]]),1)*IF(DATOS!BI$4="Sí",1/DATOS_[[% normaliz]:[% normaliz]],1)*(DATOS_[C.Extra.01])))))))),
0)</f>
        <v>0</v>
      </c>
      <c r="AQ89" s="114">
        <f t="array" ref="AQ89">IFERROR(
(MEDIAN((IF(DATOS_[[Sexo]:[Sexo]]=$B89,IF(DATOS_[[AGRUP. VALOR. PTO.]:[AGRUP. VALOR. PTO.]]=$B88,IF(DATOS_[[Check Periodo Ref.]:[Check Periodo Ref.]]="Dentro",IF(DATOS_[[Check Equiparado]:[Check Equiparado]]="Sí",IF(DATOS!BJ$5="Sí",(1/DATOS_[[% anualiz]:[% anualiz]]),1)*IF(DATOS!BJ$4="Sí",1/DATOS_[[% normaliz]:[% normaliz]],1)*(DATOS_[C.Extra.02])))))))),
0)</f>
        <v>0</v>
      </c>
      <c r="AR89" s="114">
        <f t="array" ref="AR89">IFERROR(
(MEDIAN((IF(DATOS_[[Sexo]:[Sexo]]=$B89,IF(DATOS_[[AGRUP. VALOR. PTO.]:[AGRUP. VALOR. PTO.]]=$B88,IF(DATOS_[[Check Periodo Ref.]:[Check Periodo Ref.]]="Dentro",IF(DATOS_[[Check Equiparado]:[Check Equiparado]]="Sí",IF(DATOS!BK$5="Sí",(1/DATOS_[[% anualiz]:[% anualiz]]),1)*IF(DATOS!BK$4="Sí",1/DATOS_[[% normaliz]:[% normaliz]],1)*(DATOS_[C.Extra.03])))))))),
0)</f>
        <v>0</v>
      </c>
      <c r="AS89" s="114">
        <f t="array" ref="AS89">IFERROR(
(MEDIAN((IF(DATOS_[[Sexo]:[Sexo]]=$B89,IF(DATOS_[[AGRUP. VALOR. PTO.]:[AGRUP. VALOR. PTO.]]=$B88,IF(DATOS_[[Check Periodo Ref.]:[Check Periodo Ref.]]="Dentro",IF(DATOS_[[Check Equiparado]:[Check Equiparado]]="Sí",IF(DATOS!BL$5="Sí",(1/DATOS_[[% anualiz]:[% anualiz]]),1)*IF(DATOS!BL$4="Sí",1/DATOS_[[% normaliz]:[% normaliz]],1)*(DATOS_[C.Extra.04])))))))),
0)</f>
        <v>0</v>
      </c>
      <c r="AT89" s="114">
        <f t="array" ref="AT89">IFERROR(
(MEDIAN((IF(DATOS_[[Sexo]:[Sexo]]=$B89,IF(DATOS_[[AGRUP. VALOR. PTO.]:[AGRUP. VALOR. PTO.]]=$B88,IF(DATOS_[[Check Periodo Ref.]:[Check Periodo Ref.]]="Dentro",IF(DATOS_[[Check Equiparado]:[Check Equiparado]]="Sí",IF(DATOS!BM$5="Sí",(1/DATOS_[[% anualiz]:[% anualiz]]),1)*IF(DATOS!BM$4="Sí",1/DATOS_[[% normaliz]:[% normaliz]],1)*(DATOS_[C.Extra.05])))))))),
0)</f>
        <v>0</v>
      </c>
      <c r="AU89" s="115">
        <f t="array" ref="AU89">IFERROR(
MEDIAN(IF(DATOS_[Sexo]=$B89,IF(DATOS_[[AGRUP. VALOR. PTO.]:[AGRUP. VALOR. PTO.]]=$B87,IF(DATOS_[Check Equiparado]="Sí",IF(DATOS_[Check Periodo Ref.]="Dentro",DATOS_[Tot Extrasalarial Eq],FALSE))))),
0)</f>
        <v>0</v>
      </c>
      <c r="AV89" s="116">
        <f t="array" ref="AV89">IFERROR(
MEDIAN(IF(DATOS_[Sexo]=$B89,IF(DATOS_[[AGRUP. VALOR. PTO.]:[AGRUP. VALOR. PTO.]]=$B87,IF(DATOS_[Check Equiparado]="Sí",IF(DATOS_[Check Periodo Ref.]="Dentro",DATOS_[TOTAL Retrib Eq],FALSE))))),
0)</f>
        <v>0</v>
      </c>
    </row>
    <row r="90" spans="1:48" ht="17.25" thickBot="1" x14ac:dyDescent="0.35">
      <c r="A90" s="42" t="str">
        <f t="shared" ref="A90" si="103">+A91</f>
        <v>[ocultar]</v>
      </c>
      <c r="B90" s="90" t="s">
        <v>285</v>
      </c>
      <c r="C90" s="109"/>
      <c r="D90" s="41"/>
      <c r="E90" s="41"/>
      <c r="F90" s="41"/>
      <c r="G90" s="41"/>
      <c r="H90" s="41"/>
      <c r="I90" s="119" t="str">
        <f t="shared" ref="I90:AV90" si="104">IFERROR((I91-I92)/I91,"")</f>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3" t="str">
        <f t="shared" si="104"/>
        <v/>
      </c>
      <c r="W90" s="123" t="str">
        <f t="shared" si="104"/>
        <v/>
      </c>
      <c r="X90" s="123" t="str">
        <f t="shared" si="104"/>
        <v/>
      </c>
      <c r="Y90" s="123"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2" t="str">
        <f t="shared" si="104"/>
        <v/>
      </c>
      <c r="AK90" s="122" t="str">
        <f t="shared" si="104"/>
        <v/>
      </c>
      <c r="AL90" s="122" t="str">
        <f t="shared" si="104"/>
        <v/>
      </c>
      <c r="AM90" s="122" t="str">
        <f t="shared" si="104"/>
        <v/>
      </c>
      <c r="AN90" s="124" t="str">
        <f t="shared" si="104"/>
        <v/>
      </c>
      <c r="AO90" s="128" t="str">
        <f t="shared" si="104"/>
        <v/>
      </c>
      <c r="AP90" s="125" t="str">
        <f t="shared" si="104"/>
        <v/>
      </c>
      <c r="AQ90" s="125" t="str">
        <f t="shared" si="104"/>
        <v/>
      </c>
      <c r="AR90" s="125" t="str">
        <f t="shared" si="104"/>
        <v/>
      </c>
      <c r="AS90" s="125" t="str">
        <f t="shared" si="104"/>
        <v/>
      </c>
      <c r="AT90" s="125" t="str">
        <f t="shared" si="104"/>
        <v/>
      </c>
      <c r="AU90" s="126" t="str">
        <f t="shared" si="104"/>
        <v/>
      </c>
      <c r="AV90" s="127" t="str">
        <f t="shared" si="104"/>
        <v/>
      </c>
    </row>
    <row r="91" spans="1:48" x14ac:dyDescent="0.3">
      <c r="A91" s="42" t="str">
        <f t="shared" ref="A91" si="105">+IF(C91+C92=0,"[ocultar]","")</f>
        <v>[ocultar]</v>
      </c>
      <c r="B91" s="86" t="s">
        <v>162</v>
      </c>
      <c r="C91" s="33">
        <f t="array" ref="C91">SUM(IF($B91=DATOS_[Sexo],
IF($B90=DATOS_[AGRUP. VALOR. PTO.],
IF("Dentro"=DATOS_[Check Periodo Ref.],
1/(COUNTIFS(DATOS_[Sexo],$B91,DATOS_[AGRUP. VALOR. PTO.],$B90,DATOS_[Check Periodo Ref.],"Dentro",DATOS_[id],DATOS_[id]))))))</f>
        <v>0</v>
      </c>
      <c r="D91" s="35">
        <f>COUNTIFS(DATOS_[AGRUP. VALOR. PTO.],$B90,DATOS_[Sexo],$B91,DATOS_[Check Periodo Ref.],"Dentro")</f>
        <v>0</v>
      </c>
      <c r="E91" s="35">
        <f>COUNTIFS(DATOS_[AGRUP. VALOR. PTO.],$B90,DATOS_[Sexo],$B91,DATOS_[Check Periodo Ref.],"Dentro",DATOS_[Check Nº SC Norm],"Sí")</f>
        <v>0</v>
      </c>
      <c r="F91" s="35">
        <f>COUNTIFS(DATOS_[AGRUP. VALOR. PTO.],$B90,DATOS_[Sexo],$B91,DATOS_[Check Periodo Ref.],"Dentro",DATOS_[Check Nº SC Anualiz],"Sí")</f>
        <v>0</v>
      </c>
      <c r="G91" s="35">
        <f>COUNTIFS(DATOS_[AGRUP. VALOR. PTO.],$B90,DATOS_[Sexo],$B91,DATOS_[Check Periodo Ref.],"Dentro",DATOS_[Check Nº SC Norm y Anualiz],"Sí")</f>
        <v>0</v>
      </c>
      <c r="H91" s="35">
        <f>COUNTIFS(DATOS_[AGRUP. VALOR. PTO.],$B90,DATOS_[Sexo],$B91,DATOS_[Check Periodo Ref.],"Dentro",DATOS_[Check Equiparación],"Sí")</f>
        <v>0</v>
      </c>
      <c r="I91" s="110">
        <f t="array" ref="I91">IFERROR(
MEDIAN(IF(DATOS_[Sexo]=$B91,IF(DATOS_[[AGRUP. VALOR. PTO.]:[AGRUP. VALOR. PTO.]]=$B90,IF(DATOS_[Check Equiparado]="Sí",IF(DATOS_[Check Periodo Ref.]="Dentro",DATOS_[SALARIO BASE Eq],FALSE))))),
0)</f>
        <v>0</v>
      </c>
      <c r="J91" s="111">
        <f t="array" ref="J91">IFERROR(
(MEDIAN((IF(DATOS_[[Sexo]:[Sexo]]=$B91,IF(DATOS_[[AGRUP. VALOR. PTO.]:[AGRUP. VALOR. PTO.]]=$B90,IF(DATOS_[[Check Periodo Ref.]:[Check Periodo Ref.]]="Dentro",IF(DATOS_[[Check Equiparado]:[Check Equiparado]]="Sí",IF(DATOS!AE$5="Sí",(1/DATOS_[[% anualiz]:[% anualiz]]),1)*IF(DATOS!AE$4="Sí",1/DATOS_[[% normaliz]:[% normaliz]],1)*(DATOS_[Conc.Sal.01])))))))),
0)</f>
        <v>0</v>
      </c>
      <c r="K91" s="111">
        <f t="array" ref="K91">IFERROR(
(MEDIAN((IF(DATOS_[[Sexo]:[Sexo]]=$B91,IF(DATOS_[[AGRUP. VALOR. PTO.]:[AGRUP. VALOR. PTO.]]=$B90,IF(DATOS_[[Check Periodo Ref.]:[Check Periodo Ref.]]="Dentro",IF(DATOS_[[Check Equiparado]:[Check Equiparado]]="Sí",IF(DATOS!AF$5="Sí",(1/DATOS_[[% anualiz]:[% anualiz]]),1)*IF(DATOS!AF$4="Sí",1/DATOS_[[% normaliz]:[% normaliz]],1)*(DATOS_[Conc.Sal.02])))))))),
0)</f>
        <v>0</v>
      </c>
      <c r="L91" s="111">
        <f t="array" ref="L91">IFERROR(
(MEDIAN((IF(DATOS_[[Sexo]:[Sexo]]=$B91,IF(DATOS_[[AGRUP. VALOR. PTO.]:[AGRUP. VALOR. PTO.]]=$B90,IF(DATOS_[[Check Periodo Ref.]:[Check Periodo Ref.]]="Dentro",IF(DATOS_[[Check Equiparado]:[Check Equiparado]]="Sí",IF(DATOS!AG$5="Sí",(1/DATOS_[[% anualiz]:[% anualiz]]),1)*IF(DATOS!AG$4="Sí",1/DATOS_[[% normaliz]:[% normaliz]],1)*(DATOS_[Conc.Sal.03])))))))),
0)</f>
        <v>0</v>
      </c>
      <c r="M91" s="111">
        <f t="array" ref="M91">IFERROR(
(MEDIAN((IF(DATOS_[[Sexo]:[Sexo]]=$B91,IF(DATOS_[[AGRUP. VALOR. PTO.]:[AGRUP. VALOR. PTO.]]=$B90,IF(DATOS_[[Check Periodo Ref.]:[Check Periodo Ref.]]="Dentro",IF(DATOS_[[Check Equiparado]:[Check Equiparado]]="Sí",IF(DATOS!AH$5="Sí",(1/DATOS_[[% anualiz]:[% anualiz]]),1)*IF(DATOS!AH$4="Sí",1/DATOS_[[% normaliz]:[% normaliz]],1)*(DATOS_[Conc.Sal.04])))))))),
0)</f>
        <v>0</v>
      </c>
      <c r="N91" s="111">
        <f t="array" ref="N91">IFERROR(
(MEDIAN((IF(DATOS_[[Sexo]:[Sexo]]=$B91,IF(DATOS_[[AGRUP. VALOR. PTO.]:[AGRUP. VALOR. PTO.]]=$B90,IF(DATOS_[[Check Periodo Ref.]:[Check Periodo Ref.]]="Dentro",IF(DATOS_[[Check Equiparado]:[Check Equiparado]]="Sí",IF(DATOS!AI$5="Sí",(1/DATOS_[[% anualiz]:[% anualiz]]),1)*IF(DATOS!AI$4="Sí",1/DATOS_[[% normaliz]:[% normaliz]],1)*(DATOS_[Conc.Sal.05])))))))),
0)</f>
        <v>0</v>
      </c>
      <c r="O91" s="111">
        <f t="array" ref="O91">IFERROR(
(MEDIAN((IF(DATOS_[[Sexo]:[Sexo]]=$B91,IF(DATOS_[[AGRUP. VALOR. PTO.]:[AGRUP. VALOR. PTO.]]=$B90,IF(DATOS_[[Check Periodo Ref.]:[Check Periodo Ref.]]="Dentro",IF(DATOS_[[Check Equiparado]:[Check Equiparado]]="Sí",IF(DATOS!AJ$5="Sí",(1/DATOS_[[% anualiz]:[% anualiz]]),1)*IF(DATOS!AJ$4="Sí",1/DATOS_[[% normaliz]:[% normaliz]],1)*(DATOS_[Conc.Sal.06])))))))),
0)</f>
        <v>0</v>
      </c>
      <c r="P91" s="111">
        <f t="array" ref="P91">IFERROR(
(MEDIAN((IF(DATOS_[[Sexo]:[Sexo]]=$B91,IF(DATOS_[[AGRUP. VALOR. PTO.]:[AGRUP. VALOR. PTO.]]=$B90,IF(DATOS_[[Check Periodo Ref.]:[Check Periodo Ref.]]="Dentro",IF(DATOS_[[Check Equiparado]:[Check Equiparado]]="Sí",IF(DATOS!AK$5="Sí",(1/DATOS_[[% anualiz]:[% anualiz]]),1)*IF(DATOS!AK$4="Sí",1/DATOS_[[% normaliz]:[% normaliz]],1)*(DATOS_[Conc.Sal.07])))))))),
0)</f>
        <v>0</v>
      </c>
      <c r="Q91" s="111">
        <f t="array" ref="Q91">IFERROR(
(MEDIAN((IF(DATOS_[[Sexo]:[Sexo]]=$B91,IF(DATOS_[[AGRUP. VALOR. PTO.]:[AGRUP. VALOR. PTO.]]=$B90,IF(DATOS_[[Check Periodo Ref.]:[Check Periodo Ref.]]="Dentro",IF(DATOS_[[Check Equiparado]:[Check Equiparado]]="Sí",IF(DATOS!AL$5="Sí",(1/DATOS_[[% anualiz]:[% anualiz]]),1)*IF(DATOS!AL$4="Sí",1/DATOS_[[% normaliz]:[% normaliz]],1)*(DATOS_[Conc.Sal.08])))))))),
0)</f>
        <v>0</v>
      </c>
      <c r="R91" s="111">
        <f t="array" ref="R91">IFERROR(
(MEDIAN((IF(DATOS_[[Sexo]:[Sexo]]=$B91,IF(DATOS_[[AGRUP. VALOR. PTO.]:[AGRUP. VALOR. PTO.]]=$B90,IF(DATOS_[[Check Periodo Ref.]:[Check Periodo Ref.]]="Dentro",IF(DATOS_[[Check Equiparado]:[Check Equiparado]]="Sí",IF(DATOS!AM$5="Sí",(1/DATOS_[[% anualiz]:[% anualiz]]),1)*IF(DATOS!AM$4="Sí",1/DATOS_[[% normaliz]:[% normaliz]],1)*(DATOS_[Conc.Sal.09])))))))),
0)</f>
        <v>0</v>
      </c>
      <c r="S91" s="111">
        <f t="array" ref="S91">IFERROR(
(MEDIAN((IF(DATOS_[[Sexo]:[Sexo]]=$B91,IF(DATOS_[[AGRUP. VALOR. PTO.]:[AGRUP. VALOR. PTO.]]=$B90,IF(DATOS_[[Check Periodo Ref.]:[Check Periodo Ref.]]="Dentro",IF(DATOS_[[Check Equiparado]:[Check Equiparado]]="Sí",IF(DATOS!AN$5="Sí",(1/DATOS_[[% anualiz]:[% anualiz]]),1)*IF(DATOS!AN$4="Sí",1/DATOS_[[% normaliz]:[% normaliz]],1)*(DATOS_[Conc.Sal.10])))))))),
0)</f>
        <v>0</v>
      </c>
      <c r="T91" s="111">
        <f t="array" ref="T91">IFERROR(
(MEDIAN((IF(DATOS_[[Sexo]:[Sexo]]=$B91,IF(DATOS_[[AGRUP. VALOR. PTO.]:[AGRUP. VALOR. PTO.]]=$B90,IF(DATOS_[[Check Periodo Ref.]:[Check Periodo Ref.]]="Dentro",IF(DATOS_[[Check Equiparado]:[Check Equiparado]]="Sí",IF(DATOS!AO$5="Sí",(1/DATOS_[[% anualiz]:[% anualiz]]),1)*IF(DATOS!AO$4="Sí",1/DATOS_[[% normaliz]:[% normaliz]],1)*(DATOS_[Conc.Sal.11])))))))),
0)</f>
        <v>0</v>
      </c>
      <c r="U91" s="111">
        <f t="array" ref="U91">IFERROR(
(MEDIAN((IF(DATOS_[[Sexo]:[Sexo]]=$B91,IF(DATOS_[[AGRUP. VALOR. PTO.]:[AGRUP. VALOR. PTO.]]=$B90,IF(DATOS_[[Check Periodo Ref.]:[Check Periodo Ref.]]="Dentro",IF(DATOS_[[Check Equiparado]:[Check Equiparado]]="Sí",IF(DATOS!AP$5="Sí",(1/DATOS_[[% anualiz]:[% anualiz]]),1)*IF(DATOS!AP$4="Sí",1/DATOS_[[% normaliz]:[% normaliz]],1)*(DATOS_[Conc.Sal.12])))))))),
0)</f>
        <v>0</v>
      </c>
      <c r="V91" s="111">
        <f t="array" ref="V91">IFERROR(
(MEDIAN((IF(DATOS_[[Sexo]:[Sexo]]=$B91,IF(DATOS_[[AGRUP. VALOR. PTO.]:[AGRUP. VALOR. PTO.]]=$B90,IF(DATOS_[[Check Periodo Ref.]:[Check Periodo Ref.]]="Dentro",IF(DATOS_[[Check Equiparado]:[Check Equiparado]]="Sí",IF(DATOS!AQ$5="Sí",(1/DATOS_[[% anualiz]:[% anualiz]]),1)*IF(DATOS!AQ$4="Sí",1/DATOS_[[% normaliz]:[% normaliz]],1)*(DATOS_[Conc.Sal.13])))))))),
0)</f>
        <v>0</v>
      </c>
      <c r="W91" s="111">
        <f t="array" ref="W91">IFERROR(
(MEDIAN((IF(DATOS_[[Sexo]:[Sexo]]=$B91,IF(DATOS_[[AGRUP. VALOR. PTO.]:[AGRUP. VALOR. PTO.]]=$B90,IF(DATOS_[[Check Periodo Ref.]:[Check Periodo Ref.]]="Dentro",IF(DATOS_[[Check Equiparado]:[Check Equiparado]]="Sí",IF(DATOS!AR$5="Sí",(1/DATOS_[[% anualiz]:[% anualiz]]),1)*IF(DATOS!AR$4="Sí",1/DATOS_[[% normaliz]:[% normaliz]],1)*(DATOS_[Conc.Sal.14])))))))),
0)</f>
        <v>0</v>
      </c>
      <c r="X91" s="111">
        <f t="array" ref="X91">IFERROR(
(MEDIAN((IF(DATOS_[[Sexo]:[Sexo]]=$B91,IF(DATOS_[[AGRUP. VALOR. PTO.]:[AGRUP. VALOR. PTO.]]=$B90,IF(DATOS_[[Check Periodo Ref.]:[Check Periodo Ref.]]="Dentro",IF(DATOS_[[Check Equiparado]:[Check Equiparado]]="Sí",IF(DATOS!AS$5="Sí",(1/DATOS_[[% anualiz]:[% anualiz]]),1)*IF(DATOS!AS$4="Sí",1/DATOS_[[% normaliz]:[% normaliz]],1)*(DATOS_[Conc.Sal.15])))))))),
0)</f>
        <v>0</v>
      </c>
      <c r="Y91" s="111">
        <f t="array" ref="Y91">IFERROR(
(MEDIAN((IF(DATOS_[[Sexo]:[Sexo]]=$B91,IF(DATOS_[[AGRUP. VALOR. PTO.]:[AGRUP. VALOR. PTO.]]=$B90,IF(DATOS_[[Check Periodo Ref.]:[Check Periodo Ref.]]="Dentro",IF(DATOS_[[Check Equiparado]:[Check Equiparado]]="Sí",IF(DATOS!AT$5="Sí",(1/DATOS_[[% anualiz]:[% anualiz]]),1)*IF(DATOS!AT$4="Sí",1/DATOS_[[% normaliz]:[% normaliz]],1)*(DATOS_[Conc.Sal.16])))))))),
0)</f>
        <v>0</v>
      </c>
      <c r="Z91" s="111">
        <f t="array" ref="Z91">IFERROR(
(MEDIAN((IF(DATOS_[[Sexo]:[Sexo]]=$B91,IF(DATOS_[[AGRUP. VALOR. PTO.]:[AGRUP. VALOR. PTO.]]=$B90,IF(DATOS_[[Check Periodo Ref.]:[Check Periodo Ref.]]="Dentro",IF(DATOS_[[Check Equiparado]:[Check Equiparado]]="Sí",IF(DATOS!AU$5="Sí",(1/DATOS_[[% anualiz]:[% anualiz]]),1)*IF(DATOS!AU$4="Sí",1/DATOS_[[% normaliz]:[% normaliz]],1)*(DATOS_[Conc.Sal.17])))))))),
0)</f>
        <v>0</v>
      </c>
      <c r="AA91" s="111">
        <f t="array" ref="AA91">IFERROR(
(MEDIAN((IF(DATOS_[[Sexo]:[Sexo]]=$B91,IF(DATOS_[[AGRUP. VALOR. PTO.]:[AGRUP. VALOR. PTO.]]=$B90,IF(DATOS_[[Check Periodo Ref.]:[Check Periodo Ref.]]="Dentro",IF(DATOS_[[Check Equiparado]:[Check Equiparado]]="Sí",IF(DATOS!AV$5="Sí",(1/DATOS_[[% anualiz]:[% anualiz]]),1)*IF(DATOS!AV$4="Sí",1/DATOS_[[% normaliz]:[% normaliz]],1)*(DATOS_[Conc.Sal.18])))))))),
0)</f>
        <v>0</v>
      </c>
      <c r="AB91" s="111">
        <f t="array" ref="AB91">IFERROR(
(MEDIAN((IF(DATOS_[[Sexo]:[Sexo]]=$B91,IF(DATOS_[[AGRUP. VALOR. PTO.]:[AGRUP. VALOR. PTO.]]=$B90,IF(DATOS_[[Check Periodo Ref.]:[Check Periodo Ref.]]="Dentro",IF(DATOS_[[Check Equiparado]:[Check Equiparado]]="Sí",IF(DATOS!AW$5="Sí",(1/DATOS_[[% anualiz]:[% anualiz]]),1)*IF(DATOS!AW$4="Sí",1/DATOS_[[% normaliz]:[% normaliz]],1)*(DATOS_[Conc.Sal.19])))))))),
0)</f>
        <v>0</v>
      </c>
      <c r="AC91" s="111">
        <f t="array" ref="AC91">IFERROR(
(MEDIAN((IF(DATOS_[[Sexo]:[Sexo]]=$B91,IF(DATOS_[[AGRUP. VALOR. PTO.]:[AGRUP. VALOR. PTO.]]=$B90,IF(DATOS_[[Check Periodo Ref.]:[Check Periodo Ref.]]="Dentro",IF(DATOS_[[Check Equiparado]:[Check Equiparado]]="Sí",IF(DATOS!AX$5="Sí",(1/DATOS_[[% anualiz]:[% anualiz]]),1)*IF(DATOS!AX$4="Sí",1/DATOS_[[% normaliz]:[% normaliz]],1)*(DATOS_[Conc.Sal.20])))))))),
0)</f>
        <v>0</v>
      </c>
      <c r="AD91" s="111">
        <f t="array" ref="AD91">IFERROR(
(MEDIAN((IF(DATOS_[[Sexo]:[Sexo]]=$B91,IF(DATOS_[[AGRUP. VALOR. PTO.]:[AGRUP. VALOR. PTO.]]=$B90,IF(DATOS_[[Check Periodo Ref.]:[Check Periodo Ref.]]="Dentro",IF(DATOS_[[Check Equiparado]:[Check Equiparado]]="Sí",IF(DATOS!AY$5="Sí",(1/DATOS_[[% anualiz]:[% anualiz]]),1)*IF(DATOS!AY$4="Sí",1/DATOS_[[% normaliz]:[% normaliz]],1)*(DATOS_[Conc.Sal.21])))))))),
0)</f>
        <v>0</v>
      </c>
      <c r="AE91" s="111">
        <f t="array" ref="AE91">IFERROR(
(MEDIAN((IF(DATOS_[[Sexo]:[Sexo]]=$B91,IF(DATOS_[[AGRUP. VALOR. PTO.]:[AGRUP. VALOR. PTO.]]=$B90,IF(DATOS_[[Check Periodo Ref.]:[Check Periodo Ref.]]="Dentro",IF(DATOS_[[Check Equiparado]:[Check Equiparado]]="Sí",IF(DATOS!AZ$5="Sí",(1/DATOS_[[% anualiz]:[% anualiz]]),1)*IF(DATOS!AZ$4="Sí",1/DATOS_[[% normaliz]:[% normaliz]],1)*(DATOS_[Conc.Sal.22])))))))),
0)</f>
        <v>0</v>
      </c>
      <c r="AF91" s="111">
        <f t="array" ref="AF91">IFERROR(
(MEDIAN((IF(DATOS_[[Sexo]:[Sexo]]=$B91,IF(DATOS_[[AGRUP. VALOR. PTO.]:[AGRUP. VALOR. PTO.]]=$B90,IF(DATOS_[[Check Periodo Ref.]:[Check Periodo Ref.]]="Dentro",IF(DATOS_[[Check Equiparado]:[Check Equiparado]]="Sí",IF(DATOS!BA$5="Sí",(1/DATOS_[[% anualiz]:[% anualiz]]),1)*IF(DATOS!BA$4="Sí",1/DATOS_[[% normaliz]:[% normaliz]],1)*(DATOS_[Conc.Sal.23])))))))),
0)</f>
        <v>0</v>
      </c>
      <c r="AG91" s="111">
        <f t="array" ref="AG91">IFERROR(
(MEDIAN((IF(DATOS_[[Sexo]:[Sexo]]=$B91,IF(DATOS_[[AGRUP. VALOR. PTO.]:[AGRUP. VALOR. PTO.]]=$B90,IF(DATOS_[[Check Periodo Ref.]:[Check Periodo Ref.]]="Dentro",IF(DATOS_[[Check Equiparado]:[Check Equiparado]]="Sí",IF(DATOS!BB$5="Sí",(1/DATOS_[[% anualiz]:[% anualiz]]),1)*IF(DATOS!BB$4="Sí",1/DATOS_[[% normaliz]:[% normaliz]],1)*(DATOS_[Conc.Sal.24])))))))),
0)</f>
        <v>0</v>
      </c>
      <c r="AH91" s="111">
        <f t="array" ref="AH91">IFERROR(
(MEDIAN((IF(DATOS_[[Sexo]:[Sexo]]=$B91,IF(DATOS_[[AGRUP. VALOR. PTO.]:[AGRUP. VALOR. PTO.]]=$B90,IF(DATOS_[[Check Periodo Ref.]:[Check Periodo Ref.]]="Dentro",IF(DATOS_[[Check Equiparado]:[Check Equiparado]]="Sí",IF(DATOS!BC$5="Sí",(1/DATOS_[[% anualiz]:[% anualiz]]),1)*IF(DATOS!BC$4="Sí",1/DATOS_[[% normaliz]:[% normaliz]],1)*(DATOS_[Conc.Sal.25])))))))),
0)</f>
        <v>0</v>
      </c>
      <c r="AI91" s="111">
        <f t="array" ref="AI91">IFERROR(
(MEDIAN((IF(DATOS_[[Sexo]:[Sexo]]=$B91,IF(DATOS_[[AGRUP. VALOR. PTO.]:[AGRUP. VALOR. PTO.]]=$B90,IF(DATOS_[[Check Periodo Ref.]:[Check Periodo Ref.]]="Dentro",IF(DATOS_[[Check Equiparado]:[Check Equiparado]]="Sí",IF(DATOS!BD$5="Sí",(1/DATOS_[[% anualiz]:[% anualiz]]),1)*IF(DATOS!BD$4="Sí",1/DATOS_[[% normaliz]:[% normaliz]],1)*(DATOS_[Conc.Sal.26])))))))),
0)</f>
        <v>0</v>
      </c>
      <c r="AJ91" s="111">
        <f t="array" ref="AJ91">IFERROR(
(MEDIAN((IF(DATOS_[[Sexo]:[Sexo]]=$B91,IF(DATOS_[[AGRUP. VALOR. PTO.]:[AGRUP. VALOR. PTO.]]=$B90,IF(DATOS_[[Check Periodo Ref.]:[Check Periodo Ref.]]="Dentro",IF(DATOS_[[Check Equiparado]:[Check Equiparado]]="Sí",IF(DATOS!BE$5="Sí",(1/DATOS_[[% anualiz]:[% anualiz]]),1)*IF(DATOS!BE$4="Sí",1/DATOS_[[% normaliz]:[% normaliz]],1)*(DATOS_[Conc.Sal.27])))))))),
0)</f>
        <v>0</v>
      </c>
      <c r="AK91" s="111">
        <f t="array" ref="AK91">IFERROR(
(MEDIAN((IF(DATOS_[[Sexo]:[Sexo]]=$B91,IF(DATOS_[[AGRUP. VALOR. PTO.]:[AGRUP. VALOR. PTO.]]=$B90,IF(DATOS_[[Check Periodo Ref.]:[Check Periodo Ref.]]="Dentro",IF(DATOS_[[Check Equiparado]:[Check Equiparado]]="Sí",IF(DATOS!BF$5="Sí",(1/DATOS_[[% anualiz]:[% anualiz]]),1)*IF(DATOS!BF$4="Sí",1/DATOS_[[% normaliz]:[% normaliz]],1)*(DATOS_[Conc.Sal.28])))))))),
0)</f>
        <v>0</v>
      </c>
      <c r="AL91" s="111">
        <f t="array" ref="AL91">IFERROR(
(MEDIAN((IF(DATOS_[[Sexo]:[Sexo]]=$B91,IF(DATOS_[[AGRUP. VALOR. PTO.]:[AGRUP. VALOR. PTO.]]=$B90,IF(DATOS_[[Check Periodo Ref.]:[Check Periodo Ref.]]="Dentro",IF(DATOS_[[Check Equiparado]:[Check Equiparado]]="Sí",IF(DATOS!BG$5="Sí",(1/DATOS_[[% anualiz]:[% anualiz]]),1)*IF(DATOS!BG$4="Sí",1/DATOS_[[% normaliz]:[% normaliz]],1)*(DATOS_[Conc.Sal.29])))))))),
0)</f>
        <v>0</v>
      </c>
      <c r="AM91" s="111">
        <f t="array" ref="AM91">IFERROR(
(MEDIAN((IF(DATOS_[[Sexo]:[Sexo]]=$B91,IF(DATOS_[[AGRUP. VALOR. PTO.]:[AGRUP. VALOR. PTO.]]=$B90,IF(DATOS_[[Check Periodo Ref.]:[Check Periodo Ref.]]="Dentro",IF(DATOS_[[Check Equiparado]:[Check Equiparado]]="Sí",IF(DATOS!BH$5="Sí",(1/DATOS_[[% anualiz]:[% anualiz]]),1)*IF(DATOS!BH$4="Sí",1/DATOS_[[% normaliz]:[% normaliz]],1)*(DATOS_[Conc.Sal.30])))))))),
0)</f>
        <v>0</v>
      </c>
      <c r="AN91" s="112">
        <f t="array" ref="AN91">IFERROR(
MEDIAN(IF(DATOS_[Sexo]=$B91,IF(DATOS_[[AGRUP. VALOR. PTO.]:[AGRUP. VALOR. PTO.]]=$B90,IF(DATOS_[Check Equiparado]="Sí",IF(DATOS_[Check Periodo Ref.]="Dentro",DATOS_[Tot COMPL.SAL Eq],FALSE))))),
0)</f>
        <v>0</v>
      </c>
      <c r="AO91" s="113">
        <f t="array" ref="AO91">IFERROR(
MEDIAN(IF(DATOS_[Sexo]=$B91,IF(DATOS_[[AGRUP. VALOR. PTO.]:[AGRUP. VALOR. PTO.]]=$B90,IF(DATOS_[Check Equiparado]="Sí",IF(DATOS_[Check Periodo Ref.]="Dentro",DATOS_[TOTAL SALARIO Eq],FALSE))))),
0)</f>
        <v>0</v>
      </c>
      <c r="AP91" s="114">
        <f t="array" ref="AP91">IFERROR(
(MEDIAN((IF(DATOS_[[Sexo]:[Sexo]]=$B91,IF(DATOS_[[AGRUP. VALOR. PTO.]:[AGRUP. VALOR. PTO.]]=$B90,IF(DATOS_[[Check Periodo Ref.]:[Check Periodo Ref.]]="Dentro",IF(DATOS_[[Check Equiparado]:[Check Equiparado]]="Sí",IF(DATOS!BI$5="Sí",(1/DATOS_[[% anualiz]:[% anualiz]]),1)*IF(DATOS!BI$4="Sí",1/DATOS_[[% normaliz]:[% normaliz]],1)*(DATOS_[C.Extra.01])))))))),
0)</f>
        <v>0</v>
      </c>
      <c r="AQ91" s="114">
        <f t="array" ref="AQ91">IFERROR(
(MEDIAN((IF(DATOS_[[Sexo]:[Sexo]]=$B91,IF(DATOS_[[AGRUP. VALOR. PTO.]:[AGRUP. VALOR. PTO.]]=$B90,IF(DATOS_[[Check Periodo Ref.]:[Check Periodo Ref.]]="Dentro",IF(DATOS_[[Check Equiparado]:[Check Equiparado]]="Sí",IF(DATOS!BJ$5="Sí",(1/DATOS_[[% anualiz]:[% anualiz]]),1)*IF(DATOS!BJ$4="Sí",1/DATOS_[[% normaliz]:[% normaliz]],1)*(DATOS_[C.Extra.02])))))))),
0)</f>
        <v>0</v>
      </c>
      <c r="AR91" s="114">
        <f t="array" ref="AR91">IFERROR(
(MEDIAN((IF(DATOS_[[Sexo]:[Sexo]]=$B91,IF(DATOS_[[AGRUP. VALOR. PTO.]:[AGRUP. VALOR. PTO.]]=$B90,IF(DATOS_[[Check Periodo Ref.]:[Check Periodo Ref.]]="Dentro",IF(DATOS_[[Check Equiparado]:[Check Equiparado]]="Sí",IF(DATOS!BK$5="Sí",(1/DATOS_[[% anualiz]:[% anualiz]]),1)*IF(DATOS!BK$4="Sí",1/DATOS_[[% normaliz]:[% normaliz]],1)*(DATOS_[C.Extra.03])))))))),
0)</f>
        <v>0</v>
      </c>
      <c r="AS91" s="114">
        <f t="array" ref="AS91">IFERROR(
(MEDIAN((IF(DATOS_[[Sexo]:[Sexo]]=$B91,IF(DATOS_[[AGRUP. VALOR. PTO.]:[AGRUP. VALOR. PTO.]]=$B90,IF(DATOS_[[Check Periodo Ref.]:[Check Periodo Ref.]]="Dentro",IF(DATOS_[[Check Equiparado]:[Check Equiparado]]="Sí",IF(DATOS!BL$5="Sí",(1/DATOS_[[% anualiz]:[% anualiz]]),1)*IF(DATOS!BL$4="Sí",1/DATOS_[[% normaliz]:[% normaliz]],1)*(DATOS_[C.Extra.04])))))))),
0)</f>
        <v>0</v>
      </c>
      <c r="AT91" s="114">
        <f t="array" ref="AT91">IFERROR(
(MEDIAN((IF(DATOS_[[Sexo]:[Sexo]]=$B91,IF(DATOS_[[AGRUP. VALOR. PTO.]:[AGRUP. VALOR. PTO.]]=$B90,IF(DATOS_[[Check Periodo Ref.]:[Check Periodo Ref.]]="Dentro",IF(DATOS_[[Check Equiparado]:[Check Equiparado]]="Sí",IF(DATOS!BM$5="Sí",(1/DATOS_[[% anualiz]:[% anualiz]]),1)*IF(DATOS!BM$4="Sí",1/DATOS_[[% normaliz]:[% normaliz]],1)*(DATOS_[C.Extra.05])))))))),
0)</f>
        <v>0</v>
      </c>
      <c r="AU91" s="115">
        <f t="array" ref="AU91">IFERROR(
MEDIAN(IF(DATOS_[Sexo]=$B91,IF(DATOS_[[AGRUP. VALOR. PTO.]:[AGRUP. VALOR. PTO.]]=$B90,IF(DATOS_[Check Equiparado]="Sí",IF(DATOS_[Check Periodo Ref.]="Dentro",DATOS_[Tot Extrasalarial Eq],FALSE))))),
0)</f>
        <v>0</v>
      </c>
      <c r="AV91" s="116">
        <f t="array" ref="AV91">IFERROR(
MEDIAN(IF(DATOS_[Sexo]=$B91,IF(DATOS_[[AGRUP. VALOR. PTO.]:[AGRUP. VALOR. PTO.]]=$B90,IF(DATOS_[Check Equiparado]="Sí",IF(DATOS_[Check Periodo Ref.]="Dentro",DATOS_[TOTAL Retrib Eq],FALSE))))),
0)</f>
        <v>0</v>
      </c>
    </row>
    <row r="92" spans="1:48" x14ac:dyDescent="0.3">
      <c r="A92" s="42" t="str">
        <f t="shared" ref="A92" si="106">+A91</f>
        <v>[ocultar]</v>
      </c>
      <c r="B92" s="86" t="s">
        <v>163</v>
      </c>
      <c r="C92" s="33">
        <f t="array" ref="C92">SUM(IF($B92=DATOS_[Sexo],
IF($B90=DATOS_[AGRUP. VALOR. PTO.],
IF("Dentro"=DATOS_[Check Periodo Ref.],
1/(COUNTIFS(DATOS_[Sexo],$B92,DATOS_[AGRUP. VALOR. PTO.],$B90,DATOS_[Check Periodo Ref.],"Dentro",DATOS_[id],DATOS_[id]))))))</f>
        <v>0</v>
      </c>
      <c r="D92" s="35">
        <f>COUNTIFS(DATOS_[AGRUP. VALOR. PTO.],$B90,DATOS_[Sexo],$B92,DATOS_[Check Periodo Ref.],"Dentro")</f>
        <v>0</v>
      </c>
      <c r="E92" s="35">
        <f>COUNTIFS(DATOS_[AGRUP. VALOR. PTO.],$B90,DATOS_[Sexo],$B92,DATOS_[Check Periodo Ref.],"Dentro",DATOS_[Check Nº SC Norm],"Sí")</f>
        <v>0</v>
      </c>
      <c r="F92" s="35">
        <f>COUNTIFS(DATOS_[AGRUP. VALOR. PTO.],$B90,DATOS_[Sexo],$B92,DATOS_[Check Periodo Ref.],"Dentro",DATOS_[Check Nº SC Anualiz],"Sí")</f>
        <v>0</v>
      </c>
      <c r="G92" s="35">
        <f>COUNTIFS(DATOS_[AGRUP. VALOR. PTO.],$B90,DATOS_[Sexo],$B92,DATOS_[Check Periodo Ref.],"Dentro",DATOS_[Check Nº SC Norm y Anualiz],"Sí")</f>
        <v>0</v>
      </c>
      <c r="H92" s="35">
        <f>COUNTIFS(DATOS_[AGRUP. VALOR. PTO.],$B90,DATOS_[Sexo],$B92,DATOS_[Check Periodo Ref.],"Dentro",DATOS_[Check Equiparación],"Sí")</f>
        <v>0</v>
      </c>
      <c r="I92" s="110" cm="1">
        <f t="array" ref="I92">IFERROR(
MEDIAN(IF(DATOS_[Sexo]=$B92,IF(DATOS_[[AGRUP. VALOR. PTO.]:[AGRUP. VALOR. PTO.]]=$B90,IF(DATOS_[Check Equiparado]="Sí",IF(DATOS_[Check Periodo Ref.]="Dentro",DATOS_[SALARIO BASE Eq],FALSE))))),
0)</f>
        <v>0</v>
      </c>
      <c r="J92" s="111">
        <f t="array" ref="J92">IFERROR(
(MEDIAN((IF(DATOS_[[Sexo]:[Sexo]]=$B92,IF(DATOS_[[AGRUP. VALOR. PTO.]:[AGRUP. VALOR. PTO.]]=$B90,IF(DATOS_[[Check Periodo Ref.]:[Check Periodo Ref.]]="Dentro",IF(DATOS_[[Check Equiparado]:[Check Equiparado]]="Sí",IF(DATOS!AE$5="Sí",(1/DATOS_[[% anualiz]:[% anualiz]]),1)*IF(DATOS!AE$4="Sí",1/DATOS_[[% normaliz]:[% normaliz]],1)*(DATOS_[Conc.Sal.01])))))))),
0)</f>
        <v>0</v>
      </c>
      <c r="K92" s="111">
        <f t="array" ref="K92">IFERROR(
(MEDIAN((IF(DATOS_[[Sexo]:[Sexo]]=$B92,IF(DATOS_[[AGRUP. VALOR. PTO.]:[AGRUP. VALOR. PTO.]]=$B90,IF(DATOS_[[Check Periodo Ref.]:[Check Periodo Ref.]]="Dentro",IF(DATOS_[[Check Equiparado]:[Check Equiparado]]="Sí",IF(DATOS!AF$5="Sí",(1/DATOS_[[% anualiz]:[% anualiz]]),1)*IF(DATOS!AF$4="Sí",1/DATOS_[[% normaliz]:[% normaliz]],1)*(DATOS_[Conc.Sal.02])))))))),
0)</f>
        <v>0</v>
      </c>
      <c r="L92" s="111">
        <f t="array" ref="L92">IFERROR(
(MEDIAN((IF(DATOS_[[Sexo]:[Sexo]]=$B92,IF(DATOS_[[AGRUP. VALOR. PTO.]:[AGRUP. VALOR. PTO.]]=$B90,IF(DATOS_[[Check Periodo Ref.]:[Check Periodo Ref.]]="Dentro",IF(DATOS_[[Check Equiparado]:[Check Equiparado]]="Sí",IF(DATOS!AG$5="Sí",(1/DATOS_[[% anualiz]:[% anualiz]]),1)*IF(DATOS!AG$4="Sí",1/DATOS_[[% normaliz]:[% normaliz]],1)*(DATOS_[Conc.Sal.03])))))))),
0)</f>
        <v>0</v>
      </c>
      <c r="M92" s="111">
        <f t="array" ref="M92">IFERROR(
(MEDIAN((IF(DATOS_[[Sexo]:[Sexo]]=$B92,IF(DATOS_[[AGRUP. VALOR. PTO.]:[AGRUP. VALOR. PTO.]]=$B90,IF(DATOS_[[Check Periodo Ref.]:[Check Periodo Ref.]]="Dentro",IF(DATOS_[[Check Equiparado]:[Check Equiparado]]="Sí",IF(DATOS!AH$5="Sí",(1/DATOS_[[% anualiz]:[% anualiz]]),1)*IF(DATOS!AH$4="Sí",1/DATOS_[[% normaliz]:[% normaliz]],1)*(DATOS_[Conc.Sal.04])))))))),
0)</f>
        <v>0</v>
      </c>
      <c r="N92" s="111">
        <f t="array" ref="N92">IFERROR(
(MEDIAN((IF(DATOS_[[Sexo]:[Sexo]]=$B92,IF(DATOS_[[AGRUP. VALOR. PTO.]:[AGRUP. VALOR. PTO.]]=$B90,IF(DATOS_[[Check Periodo Ref.]:[Check Periodo Ref.]]="Dentro",IF(DATOS_[[Check Equiparado]:[Check Equiparado]]="Sí",IF(DATOS!AI$5="Sí",(1/DATOS_[[% anualiz]:[% anualiz]]),1)*IF(DATOS!AI$4="Sí",1/DATOS_[[% normaliz]:[% normaliz]],1)*(DATOS_[Conc.Sal.05])))))))),
0)</f>
        <v>0</v>
      </c>
      <c r="O92" s="111">
        <f t="array" ref="O92">IFERROR(
(MEDIAN((IF(DATOS_[[Sexo]:[Sexo]]=$B92,IF(DATOS_[[AGRUP. VALOR. PTO.]:[AGRUP. VALOR. PTO.]]=$B90,IF(DATOS_[[Check Periodo Ref.]:[Check Periodo Ref.]]="Dentro",IF(DATOS_[[Check Equiparado]:[Check Equiparado]]="Sí",IF(DATOS!AJ$5="Sí",(1/DATOS_[[% anualiz]:[% anualiz]]),1)*IF(DATOS!AJ$4="Sí",1/DATOS_[[% normaliz]:[% normaliz]],1)*(DATOS_[Conc.Sal.06])))))))),
0)</f>
        <v>0</v>
      </c>
      <c r="P92" s="111">
        <f t="array" ref="P92">IFERROR(
(MEDIAN((IF(DATOS_[[Sexo]:[Sexo]]=$B92,IF(DATOS_[[AGRUP. VALOR. PTO.]:[AGRUP. VALOR. PTO.]]=$B90,IF(DATOS_[[Check Periodo Ref.]:[Check Periodo Ref.]]="Dentro",IF(DATOS_[[Check Equiparado]:[Check Equiparado]]="Sí",IF(DATOS!AK$5="Sí",(1/DATOS_[[% anualiz]:[% anualiz]]),1)*IF(DATOS!AK$4="Sí",1/DATOS_[[% normaliz]:[% normaliz]],1)*(DATOS_[Conc.Sal.07])))))))),
0)</f>
        <v>0</v>
      </c>
      <c r="Q92" s="111">
        <f t="array" ref="Q92">IFERROR(
(MEDIAN((IF(DATOS_[[Sexo]:[Sexo]]=$B92,IF(DATOS_[[AGRUP. VALOR. PTO.]:[AGRUP. VALOR. PTO.]]=$B90,IF(DATOS_[[Check Periodo Ref.]:[Check Periodo Ref.]]="Dentro",IF(DATOS_[[Check Equiparado]:[Check Equiparado]]="Sí",IF(DATOS!AL$5="Sí",(1/DATOS_[[% anualiz]:[% anualiz]]),1)*IF(DATOS!AL$4="Sí",1/DATOS_[[% normaliz]:[% normaliz]],1)*(DATOS_[Conc.Sal.08])))))))),
0)</f>
        <v>0</v>
      </c>
      <c r="R92" s="111">
        <f t="array" ref="R92">IFERROR(
(MEDIAN((IF(DATOS_[[Sexo]:[Sexo]]=$B92,IF(DATOS_[[AGRUP. VALOR. PTO.]:[AGRUP. VALOR. PTO.]]=$B90,IF(DATOS_[[Check Periodo Ref.]:[Check Periodo Ref.]]="Dentro",IF(DATOS_[[Check Equiparado]:[Check Equiparado]]="Sí",IF(DATOS!AM$5="Sí",(1/DATOS_[[% anualiz]:[% anualiz]]),1)*IF(DATOS!AM$4="Sí",1/DATOS_[[% normaliz]:[% normaliz]],1)*(DATOS_[Conc.Sal.09])))))))),
0)</f>
        <v>0</v>
      </c>
      <c r="S92" s="111">
        <f t="array" ref="S92">IFERROR(
(MEDIAN((IF(DATOS_[[Sexo]:[Sexo]]=$B92,IF(DATOS_[[AGRUP. VALOR. PTO.]:[AGRUP. VALOR. PTO.]]=$B90,IF(DATOS_[[Check Periodo Ref.]:[Check Periodo Ref.]]="Dentro",IF(DATOS_[[Check Equiparado]:[Check Equiparado]]="Sí",IF(DATOS!AN$5="Sí",(1/DATOS_[[% anualiz]:[% anualiz]]),1)*IF(DATOS!AN$4="Sí",1/DATOS_[[% normaliz]:[% normaliz]],1)*(DATOS_[Conc.Sal.10])))))))),
0)</f>
        <v>0</v>
      </c>
      <c r="T92" s="111">
        <f t="array" ref="T92">IFERROR(
(MEDIAN((IF(DATOS_[[Sexo]:[Sexo]]=$B92,IF(DATOS_[[AGRUP. VALOR. PTO.]:[AGRUP. VALOR. PTO.]]=$B90,IF(DATOS_[[Check Periodo Ref.]:[Check Periodo Ref.]]="Dentro",IF(DATOS_[[Check Equiparado]:[Check Equiparado]]="Sí",IF(DATOS!AO$5="Sí",(1/DATOS_[[% anualiz]:[% anualiz]]),1)*IF(DATOS!AO$4="Sí",1/DATOS_[[% normaliz]:[% normaliz]],1)*(DATOS_[Conc.Sal.11])))))))),
0)</f>
        <v>0</v>
      </c>
      <c r="U92" s="111">
        <f t="array" ref="U92">IFERROR(
(MEDIAN((IF(DATOS_[[Sexo]:[Sexo]]=$B92,IF(DATOS_[[AGRUP. VALOR. PTO.]:[AGRUP. VALOR. PTO.]]=$B90,IF(DATOS_[[Check Periodo Ref.]:[Check Periodo Ref.]]="Dentro",IF(DATOS_[[Check Equiparado]:[Check Equiparado]]="Sí",IF(DATOS!AP$5="Sí",(1/DATOS_[[% anualiz]:[% anualiz]]),1)*IF(DATOS!AP$4="Sí",1/DATOS_[[% normaliz]:[% normaliz]],1)*(DATOS_[Conc.Sal.12])))))))),
0)</f>
        <v>0</v>
      </c>
      <c r="V92" s="111">
        <f t="array" ref="V92">IFERROR(
(MEDIAN((IF(DATOS_[[Sexo]:[Sexo]]=$B92,IF(DATOS_[[AGRUP. VALOR. PTO.]:[AGRUP. VALOR. PTO.]]=$B90,IF(DATOS_[[Check Periodo Ref.]:[Check Periodo Ref.]]="Dentro",IF(DATOS_[[Check Equiparado]:[Check Equiparado]]="Sí",IF(DATOS!AQ$5="Sí",(1/DATOS_[[% anualiz]:[% anualiz]]),1)*IF(DATOS!AQ$4="Sí",1/DATOS_[[% normaliz]:[% normaliz]],1)*(DATOS_[Conc.Sal.13])))))))),
0)</f>
        <v>0</v>
      </c>
      <c r="W92" s="111">
        <f t="array" ref="W92">IFERROR(
(MEDIAN((IF(DATOS_[[Sexo]:[Sexo]]=$B92,IF(DATOS_[[AGRUP. VALOR. PTO.]:[AGRUP. VALOR. PTO.]]=$B90,IF(DATOS_[[Check Periodo Ref.]:[Check Periodo Ref.]]="Dentro",IF(DATOS_[[Check Equiparado]:[Check Equiparado]]="Sí",IF(DATOS!AR$5="Sí",(1/DATOS_[[% anualiz]:[% anualiz]]),1)*IF(DATOS!AR$4="Sí",1/DATOS_[[% normaliz]:[% normaliz]],1)*(DATOS_[Conc.Sal.14])))))))),
0)</f>
        <v>0</v>
      </c>
      <c r="X92" s="111">
        <f t="array" ref="X92">IFERROR(
(MEDIAN((IF(DATOS_[[Sexo]:[Sexo]]=$B92,IF(DATOS_[[AGRUP. VALOR. PTO.]:[AGRUP. VALOR. PTO.]]=$B90,IF(DATOS_[[Check Periodo Ref.]:[Check Periodo Ref.]]="Dentro",IF(DATOS_[[Check Equiparado]:[Check Equiparado]]="Sí",IF(DATOS!AS$5="Sí",(1/DATOS_[[% anualiz]:[% anualiz]]),1)*IF(DATOS!AS$4="Sí",1/DATOS_[[% normaliz]:[% normaliz]],1)*(DATOS_[Conc.Sal.15])))))))),
0)</f>
        <v>0</v>
      </c>
      <c r="Y92" s="111">
        <f t="array" ref="Y92">IFERROR(
(MEDIAN((IF(DATOS_[[Sexo]:[Sexo]]=$B92,IF(DATOS_[[AGRUP. VALOR. PTO.]:[AGRUP. VALOR. PTO.]]=$B90,IF(DATOS_[[Check Periodo Ref.]:[Check Periodo Ref.]]="Dentro",IF(DATOS_[[Check Equiparado]:[Check Equiparado]]="Sí",IF(DATOS!AT$5="Sí",(1/DATOS_[[% anualiz]:[% anualiz]]),1)*IF(DATOS!AT$4="Sí",1/DATOS_[[% normaliz]:[% normaliz]],1)*(DATOS_[Conc.Sal.16])))))))),
0)</f>
        <v>0</v>
      </c>
      <c r="Z92" s="111">
        <f t="array" ref="Z92">IFERROR(
(MEDIAN((IF(DATOS_[[Sexo]:[Sexo]]=$B92,IF(DATOS_[[AGRUP. VALOR. PTO.]:[AGRUP. VALOR. PTO.]]=$B90,IF(DATOS_[[Check Periodo Ref.]:[Check Periodo Ref.]]="Dentro",IF(DATOS_[[Check Equiparado]:[Check Equiparado]]="Sí",IF(DATOS!AU$5="Sí",(1/DATOS_[[% anualiz]:[% anualiz]]),1)*IF(DATOS!AU$4="Sí",1/DATOS_[[% normaliz]:[% normaliz]],1)*(DATOS_[Conc.Sal.17])))))))),
0)</f>
        <v>0</v>
      </c>
      <c r="AA92" s="111">
        <f t="array" ref="AA92">IFERROR(
(MEDIAN((IF(DATOS_[[Sexo]:[Sexo]]=$B92,IF(DATOS_[[AGRUP. VALOR. PTO.]:[AGRUP. VALOR. PTO.]]=$B90,IF(DATOS_[[Check Periodo Ref.]:[Check Periodo Ref.]]="Dentro",IF(DATOS_[[Check Equiparado]:[Check Equiparado]]="Sí",IF(DATOS!AV$5="Sí",(1/DATOS_[[% anualiz]:[% anualiz]]),1)*IF(DATOS!AV$4="Sí",1/DATOS_[[% normaliz]:[% normaliz]],1)*(DATOS_[Conc.Sal.18])))))))),
0)</f>
        <v>0</v>
      </c>
      <c r="AB92" s="111">
        <f t="array" ref="AB92">IFERROR(
(MEDIAN((IF(DATOS_[[Sexo]:[Sexo]]=$B92,IF(DATOS_[[AGRUP. VALOR. PTO.]:[AGRUP. VALOR. PTO.]]=$B90,IF(DATOS_[[Check Periodo Ref.]:[Check Periodo Ref.]]="Dentro",IF(DATOS_[[Check Equiparado]:[Check Equiparado]]="Sí",IF(DATOS!AW$5="Sí",(1/DATOS_[[% anualiz]:[% anualiz]]),1)*IF(DATOS!AW$4="Sí",1/DATOS_[[% normaliz]:[% normaliz]],1)*(DATOS_[Conc.Sal.19])))))))),
0)</f>
        <v>0</v>
      </c>
      <c r="AC92" s="111">
        <f t="array" ref="AC92">IFERROR(
(MEDIAN((IF(DATOS_[[Sexo]:[Sexo]]=$B92,IF(DATOS_[[AGRUP. VALOR. PTO.]:[AGRUP. VALOR. PTO.]]=$B90,IF(DATOS_[[Check Periodo Ref.]:[Check Periodo Ref.]]="Dentro",IF(DATOS_[[Check Equiparado]:[Check Equiparado]]="Sí",IF(DATOS!AX$5="Sí",(1/DATOS_[[% anualiz]:[% anualiz]]),1)*IF(DATOS!AX$4="Sí",1/DATOS_[[% normaliz]:[% normaliz]],1)*(DATOS_[Conc.Sal.20])))))))),
0)</f>
        <v>0</v>
      </c>
      <c r="AD92" s="111">
        <f t="array" ref="AD92">IFERROR(
(MEDIAN((IF(DATOS_[[Sexo]:[Sexo]]=$B92,IF(DATOS_[[AGRUP. VALOR. PTO.]:[AGRUP. VALOR. PTO.]]=$B90,IF(DATOS_[[Check Periodo Ref.]:[Check Periodo Ref.]]="Dentro",IF(DATOS_[[Check Equiparado]:[Check Equiparado]]="Sí",IF(DATOS!AY$5="Sí",(1/DATOS_[[% anualiz]:[% anualiz]]),1)*IF(DATOS!AY$4="Sí",1/DATOS_[[% normaliz]:[% normaliz]],1)*(DATOS_[Conc.Sal.21])))))))),
0)</f>
        <v>0</v>
      </c>
      <c r="AE92" s="111">
        <f t="array" ref="AE92">IFERROR(
(MEDIAN((IF(DATOS_[[Sexo]:[Sexo]]=$B92,IF(DATOS_[[AGRUP. VALOR. PTO.]:[AGRUP. VALOR. PTO.]]=$B90,IF(DATOS_[[Check Periodo Ref.]:[Check Periodo Ref.]]="Dentro",IF(DATOS_[[Check Equiparado]:[Check Equiparado]]="Sí",IF(DATOS!AZ$5="Sí",(1/DATOS_[[% anualiz]:[% anualiz]]),1)*IF(DATOS!AZ$4="Sí",1/DATOS_[[% normaliz]:[% normaliz]],1)*(DATOS_[Conc.Sal.22])))))))),
0)</f>
        <v>0</v>
      </c>
      <c r="AF92" s="111">
        <f t="array" ref="AF92">IFERROR(
(MEDIAN((IF(DATOS_[[Sexo]:[Sexo]]=$B92,IF(DATOS_[[AGRUP. VALOR. PTO.]:[AGRUP. VALOR. PTO.]]=$B90,IF(DATOS_[[Check Periodo Ref.]:[Check Periodo Ref.]]="Dentro",IF(DATOS_[[Check Equiparado]:[Check Equiparado]]="Sí",IF(DATOS!BA$5="Sí",(1/DATOS_[[% anualiz]:[% anualiz]]),1)*IF(DATOS!BA$4="Sí",1/DATOS_[[% normaliz]:[% normaliz]],1)*(DATOS_[Conc.Sal.23])))))))),
0)</f>
        <v>0</v>
      </c>
      <c r="AG92" s="111">
        <f t="array" ref="AG92">IFERROR(
(MEDIAN((IF(DATOS_[[Sexo]:[Sexo]]=$B92,IF(DATOS_[[AGRUP. VALOR. PTO.]:[AGRUP. VALOR. PTO.]]=$B90,IF(DATOS_[[Check Periodo Ref.]:[Check Periodo Ref.]]="Dentro",IF(DATOS_[[Check Equiparado]:[Check Equiparado]]="Sí",IF(DATOS!BB$5="Sí",(1/DATOS_[[% anualiz]:[% anualiz]]),1)*IF(DATOS!BB$4="Sí",1/DATOS_[[% normaliz]:[% normaliz]],1)*(DATOS_[Conc.Sal.24])))))))),
0)</f>
        <v>0</v>
      </c>
      <c r="AH92" s="111">
        <f t="array" ref="AH92">IFERROR(
(MEDIAN((IF(DATOS_[[Sexo]:[Sexo]]=$B92,IF(DATOS_[[AGRUP. VALOR. PTO.]:[AGRUP. VALOR. PTO.]]=$B90,IF(DATOS_[[Check Periodo Ref.]:[Check Periodo Ref.]]="Dentro",IF(DATOS_[[Check Equiparado]:[Check Equiparado]]="Sí",IF(DATOS!BC$5="Sí",(1/DATOS_[[% anualiz]:[% anualiz]]),1)*IF(DATOS!BC$4="Sí",1/DATOS_[[% normaliz]:[% normaliz]],1)*(DATOS_[Conc.Sal.25])))))))),
0)</f>
        <v>0</v>
      </c>
      <c r="AI92" s="111">
        <f t="array" ref="AI92">IFERROR(
(MEDIAN((IF(DATOS_[[Sexo]:[Sexo]]=$B92,IF(DATOS_[[AGRUP. VALOR. PTO.]:[AGRUP. VALOR. PTO.]]=$B90,IF(DATOS_[[Check Periodo Ref.]:[Check Periodo Ref.]]="Dentro",IF(DATOS_[[Check Equiparado]:[Check Equiparado]]="Sí",IF(DATOS!BD$5="Sí",(1/DATOS_[[% anualiz]:[% anualiz]]),1)*IF(DATOS!BD$4="Sí",1/DATOS_[[% normaliz]:[% normaliz]],1)*(DATOS_[Conc.Sal.26])))))))),
0)</f>
        <v>0</v>
      </c>
      <c r="AJ92" s="111">
        <f t="array" ref="AJ92">IFERROR(
(MEDIAN((IF(DATOS_[[Sexo]:[Sexo]]=$B92,IF(DATOS_[[AGRUP. VALOR. PTO.]:[AGRUP. VALOR. PTO.]]=$B90,IF(DATOS_[[Check Periodo Ref.]:[Check Periodo Ref.]]="Dentro",IF(DATOS_[[Check Equiparado]:[Check Equiparado]]="Sí",IF(DATOS!BE$5="Sí",(1/DATOS_[[% anualiz]:[% anualiz]]),1)*IF(DATOS!BE$4="Sí",1/DATOS_[[% normaliz]:[% normaliz]],1)*(DATOS_[Conc.Sal.27])))))))),
0)</f>
        <v>0</v>
      </c>
      <c r="AK92" s="111">
        <f t="array" ref="AK92">IFERROR(
(MEDIAN((IF(DATOS_[[Sexo]:[Sexo]]=$B92,IF(DATOS_[[AGRUP. VALOR. PTO.]:[AGRUP. VALOR. PTO.]]=$B90,IF(DATOS_[[Check Periodo Ref.]:[Check Periodo Ref.]]="Dentro",IF(DATOS_[[Check Equiparado]:[Check Equiparado]]="Sí",IF(DATOS!BF$5="Sí",(1/DATOS_[[% anualiz]:[% anualiz]]),1)*IF(DATOS!BF$4="Sí",1/DATOS_[[% normaliz]:[% normaliz]],1)*(DATOS_[Conc.Sal.28])))))))),
0)</f>
        <v>0</v>
      </c>
      <c r="AL92" s="111">
        <f t="array" ref="AL92">IFERROR(
(MEDIAN((IF(DATOS_[[Sexo]:[Sexo]]=$B92,IF(DATOS_[[AGRUP. VALOR. PTO.]:[AGRUP. VALOR. PTO.]]=$B90,IF(DATOS_[[Check Periodo Ref.]:[Check Periodo Ref.]]="Dentro",IF(DATOS_[[Check Equiparado]:[Check Equiparado]]="Sí",IF(DATOS!BG$5="Sí",(1/DATOS_[[% anualiz]:[% anualiz]]),1)*IF(DATOS!BG$4="Sí",1/DATOS_[[% normaliz]:[% normaliz]],1)*(DATOS_[Conc.Sal.29])))))))),
0)</f>
        <v>0</v>
      </c>
      <c r="AM92" s="111">
        <f t="array" ref="AM92">IFERROR(
(MEDIAN((IF(DATOS_[[Sexo]:[Sexo]]=$B92,IF(DATOS_[[AGRUP. VALOR. PTO.]:[AGRUP. VALOR. PTO.]]=$B90,IF(DATOS_[[Check Periodo Ref.]:[Check Periodo Ref.]]="Dentro",IF(DATOS_[[Check Equiparado]:[Check Equiparado]]="Sí",IF(DATOS!BH$5="Sí",(1/DATOS_[[% anualiz]:[% anualiz]]),1)*IF(DATOS!BH$4="Sí",1/DATOS_[[% normaliz]:[% normaliz]],1)*(DATOS_[Conc.Sal.30])))))))),
0)</f>
        <v>0</v>
      </c>
      <c r="AN92" s="112">
        <f t="array" ref="AN92">IFERROR(
MEDIAN(IF(DATOS_[Sexo]=$B92,IF(DATOS_[[AGRUP. VALOR. PTO.]:[AGRUP. VALOR. PTO.]]=$B90,IF(DATOS_[Check Equiparado]="Sí",IF(DATOS_[Check Periodo Ref.]="Dentro",DATOS_[Tot COMPL.SAL Eq],FALSE))))),
0)</f>
        <v>0</v>
      </c>
      <c r="AO92" s="113">
        <f t="array" ref="AO92">IFERROR(
MEDIAN(IF(DATOS_[Sexo]=$B92,IF(DATOS_[[AGRUP. VALOR. PTO.]:[AGRUP. VALOR. PTO.]]=$B90,IF(DATOS_[Check Equiparado]="Sí",IF(DATOS_[Check Periodo Ref.]="Dentro",DATOS_[TOTAL SALARIO Eq],FALSE))))),
0)</f>
        <v>0</v>
      </c>
      <c r="AP92" s="114">
        <f t="array" ref="AP92">IFERROR(
(MEDIAN((IF(DATOS_[[Sexo]:[Sexo]]=$B92,IF(DATOS_[[AGRUP. VALOR. PTO.]:[AGRUP. VALOR. PTO.]]=$B91,IF(DATOS_[[Check Periodo Ref.]:[Check Periodo Ref.]]="Dentro",IF(DATOS_[[Check Equiparado]:[Check Equiparado]]="Sí",IF(DATOS!BI$5="Sí",(1/DATOS_[[% anualiz]:[% anualiz]]),1)*IF(DATOS!BI$4="Sí",1/DATOS_[[% normaliz]:[% normaliz]],1)*(DATOS_[C.Extra.01])))))))),
0)</f>
        <v>0</v>
      </c>
      <c r="AQ92" s="114">
        <f t="array" ref="AQ92">IFERROR(
(MEDIAN((IF(DATOS_[[Sexo]:[Sexo]]=$B92,IF(DATOS_[[AGRUP. VALOR. PTO.]:[AGRUP. VALOR. PTO.]]=$B91,IF(DATOS_[[Check Periodo Ref.]:[Check Periodo Ref.]]="Dentro",IF(DATOS_[[Check Equiparado]:[Check Equiparado]]="Sí",IF(DATOS!BJ$5="Sí",(1/DATOS_[[% anualiz]:[% anualiz]]),1)*IF(DATOS!BJ$4="Sí",1/DATOS_[[% normaliz]:[% normaliz]],1)*(DATOS_[C.Extra.02])))))))),
0)</f>
        <v>0</v>
      </c>
      <c r="AR92" s="114">
        <f t="array" ref="AR92">IFERROR(
(MEDIAN((IF(DATOS_[[Sexo]:[Sexo]]=$B92,IF(DATOS_[[AGRUP. VALOR. PTO.]:[AGRUP. VALOR. PTO.]]=$B91,IF(DATOS_[[Check Periodo Ref.]:[Check Periodo Ref.]]="Dentro",IF(DATOS_[[Check Equiparado]:[Check Equiparado]]="Sí",IF(DATOS!BK$5="Sí",(1/DATOS_[[% anualiz]:[% anualiz]]),1)*IF(DATOS!BK$4="Sí",1/DATOS_[[% normaliz]:[% normaliz]],1)*(DATOS_[C.Extra.03])))))))),
0)</f>
        <v>0</v>
      </c>
      <c r="AS92" s="114">
        <f t="array" ref="AS92">IFERROR(
(MEDIAN((IF(DATOS_[[Sexo]:[Sexo]]=$B92,IF(DATOS_[[AGRUP. VALOR. PTO.]:[AGRUP. VALOR. PTO.]]=$B91,IF(DATOS_[[Check Periodo Ref.]:[Check Periodo Ref.]]="Dentro",IF(DATOS_[[Check Equiparado]:[Check Equiparado]]="Sí",IF(DATOS!BL$5="Sí",(1/DATOS_[[% anualiz]:[% anualiz]]),1)*IF(DATOS!BL$4="Sí",1/DATOS_[[% normaliz]:[% normaliz]],1)*(DATOS_[C.Extra.04])))))))),
0)</f>
        <v>0</v>
      </c>
      <c r="AT92" s="114">
        <f t="array" ref="AT92">IFERROR(
(MEDIAN((IF(DATOS_[[Sexo]:[Sexo]]=$B92,IF(DATOS_[[AGRUP. VALOR. PTO.]:[AGRUP. VALOR. PTO.]]=$B91,IF(DATOS_[[Check Periodo Ref.]:[Check Periodo Ref.]]="Dentro",IF(DATOS_[[Check Equiparado]:[Check Equiparado]]="Sí",IF(DATOS!BM$5="Sí",(1/DATOS_[[% anualiz]:[% anualiz]]),1)*IF(DATOS!BM$4="Sí",1/DATOS_[[% normaliz]:[% normaliz]],1)*(DATOS_[C.Extra.05])))))))),
0)</f>
        <v>0</v>
      </c>
      <c r="AU92" s="115">
        <f t="array" ref="AU92">IFERROR(
MEDIAN(IF(DATOS_[Sexo]=$B92,IF(DATOS_[[AGRUP. VALOR. PTO.]:[AGRUP. VALOR. PTO.]]=$B90,IF(DATOS_[Check Equiparado]="Sí",IF(DATOS_[Check Periodo Ref.]="Dentro",DATOS_[Tot Extrasalarial Eq],FALSE))))),
0)</f>
        <v>0</v>
      </c>
      <c r="AV92" s="116">
        <f t="array" ref="AV92">IFERROR(
MEDIAN(IF(DATOS_[Sexo]=$B92,IF(DATOS_[[AGRUP. VALOR. PTO.]:[AGRUP. VALOR. PTO.]]=$B90,IF(DATOS_[Check Equiparado]="Sí",IF(DATOS_[Check Periodo Ref.]="Dentro",DATOS_[TOTAL Retrib Eq],FALSE))))),
0)</f>
        <v>0</v>
      </c>
    </row>
    <row r="93" spans="1:48" ht="17.25" thickBot="1" x14ac:dyDescent="0.35">
      <c r="A93" s="42" t="str">
        <f t="shared" ref="A93" si="107">+A94</f>
        <v>[ocultar]</v>
      </c>
      <c r="B93" s="90" t="s">
        <v>286</v>
      </c>
      <c r="C93" s="109"/>
      <c r="D93" s="41"/>
      <c r="E93" s="41"/>
      <c r="F93" s="41"/>
      <c r="G93" s="41"/>
      <c r="H93" s="41"/>
      <c r="I93" s="119" t="str">
        <f t="shared" ref="I93:AV93" si="108">IFERROR((I94-I95)/I94,"")</f>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3" t="str">
        <f t="shared" si="108"/>
        <v/>
      </c>
      <c r="W93" s="123" t="str">
        <f t="shared" si="108"/>
        <v/>
      </c>
      <c r="X93" s="123" t="str">
        <f t="shared" si="108"/>
        <v/>
      </c>
      <c r="Y93" s="123"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2" t="str">
        <f t="shared" si="108"/>
        <v/>
      </c>
      <c r="AK93" s="122" t="str">
        <f t="shared" si="108"/>
        <v/>
      </c>
      <c r="AL93" s="122" t="str">
        <f t="shared" si="108"/>
        <v/>
      </c>
      <c r="AM93" s="122" t="str">
        <f t="shared" si="108"/>
        <v/>
      </c>
      <c r="AN93" s="124" t="str">
        <f t="shared" si="108"/>
        <v/>
      </c>
      <c r="AO93" s="128" t="str">
        <f t="shared" si="108"/>
        <v/>
      </c>
      <c r="AP93" s="125" t="str">
        <f t="shared" si="108"/>
        <v/>
      </c>
      <c r="AQ93" s="125" t="str">
        <f t="shared" si="108"/>
        <v/>
      </c>
      <c r="AR93" s="125" t="str">
        <f t="shared" si="108"/>
        <v/>
      </c>
      <c r="AS93" s="125" t="str">
        <f t="shared" si="108"/>
        <v/>
      </c>
      <c r="AT93" s="125" t="str">
        <f t="shared" si="108"/>
        <v/>
      </c>
      <c r="AU93" s="126" t="str">
        <f t="shared" si="108"/>
        <v/>
      </c>
      <c r="AV93" s="127" t="str">
        <f t="shared" si="108"/>
        <v/>
      </c>
    </row>
    <row r="94" spans="1:48" x14ac:dyDescent="0.3">
      <c r="A94" s="42" t="str">
        <f t="shared" ref="A94" si="109">+IF(C94+C95=0,"[ocultar]","")</f>
        <v>[ocultar]</v>
      </c>
      <c r="B94" s="86" t="s">
        <v>162</v>
      </c>
      <c r="C94" s="33">
        <f t="array" ref="C94">SUM(IF($B94=DATOS_[Sexo],
IF($B93=DATOS_[AGRUP. VALOR. PTO.],
IF("Dentro"=DATOS_[Check Periodo Ref.],
1/(COUNTIFS(DATOS_[Sexo],$B94,DATOS_[AGRUP. VALOR. PTO.],$B93,DATOS_[Check Periodo Ref.],"Dentro",DATOS_[id],DATOS_[id]))))))</f>
        <v>0</v>
      </c>
      <c r="D94" s="35">
        <f>COUNTIFS(DATOS_[AGRUP. VALOR. PTO.],$B93,DATOS_[Sexo],$B94,DATOS_[Check Periodo Ref.],"Dentro")</f>
        <v>0</v>
      </c>
      <c r="E94" s="35">
        <f>COUNTIFS(DATOS_[AGRUP. VALOR. PTO.],$B93,DATOS_[Sexo],$B94,DATOS_[Check Periodo Ref.],"Dentro",DATOS_[Check Nº SC Norm],"Sí")</f>
        <v>0</v>
      </c>
      <c r="F94" s="35">
        <f>COUNTIFS(DATOS_[AGRUP. VALOR. PTO.],$B93,DATOS_[Sexo],$B94,DATOS_[Check Periodo Ref.],"Dentro",DATOS_[Check Nº SC Anualiz],"Sí")</f>
        <v>0</v>
      </c>
      <c r="G94" s="35">
        <f>COUNTIFS(DATOS_[AGRUP. VALOR. PTO.],$B93,DATOS_[Sexo],$B94,DATOS_[Check Periodo Ref.],"Dentro",DATOS_[Check Nº SC Norm y Anualiz],"Sí")</f>
        <v>0</v>
      </c>
      <c r="H94" s="35">
        <f>COUNTIFS(DATOS_[AGRUP. VALOR. PTO.],$B93,DATOS_[Sexo],$B94,DATOS_[Check Periodo Ref.],"Dentro",DATOS_[Check Equiparación],"Sí")</f>
        <v>0</v>
      </c>
      <c r="I94" s="110">
        <f t="array" ref="I94">IFERROR(
MEDIAN(IF(DATOS_[Sexo]=$B94,IF(DATOS_[[AGRUP. VALOR. PTO.]:[AGRUP. VALOR. PTO.]]=$B93,IF(DATOS_[Check Equiparado]="Sí",IF(DATOS_[Check Periodo Ref.]="Dentro",DATOS_[SALARIO BASE Eq],FALSE))))),
0)</f>
        <v>0</v>
      </c>
      <c r="J94" s="111">
        <f t="array" ref="J94">IFERROR(
(MEDIAN((IF(DATOS_[[Sexo]:[Sexo]]=$B94,IF(DATOS_[[AGRUP. VALOR. PTO.]:[AGRUP. VALOR. PTO.]]=$B93,IF(DATOS_[[Check Periodo Ref.]:[Check Periodo Ref.]]="Dentro",IF(DATOS_[[Check Equiparado]:[Check Equiparado]]="Sí",IF(DATOS!AE$5="Sí",(1/DATOS_[[% anualiz]:[% anualiz]]),1)*IF(DATOS!AE$4="Sí",1/DATOS_[[% normaliz]:[% normaliz]],1)*(DATOS_[Conc.Sal.01])))))))),
0)</f>
        <v>0</v>
      </c>
      <c r="K94" s="111">
        <f t="array" ref="K94">IFERROR(
(MEDIAN((IF(DATOS_[[Sexo]:[Sexo]]=$B94,IF(DATOS_[[AGRUP. VALOR. PTO.]:[AGRUP. VALOR. PTO.]]=$B93,IF(DATOS_[[Check Periodo Ref.]:[Check Periodo Ref.]]="Dentro",IF(DATOS_[[Check Equiparado]:[Check Equiparado]]="Sí",IF(DATOS!AF$5="Sí",(1/DATOS_[[% anualiz]:[% anualiz]]),1)*IF(DATOS!AF$4="Sí",1/DATOS_[[% normaliz]:[% normaliz]],1)*(DATOS_[Conc.Sal.02])))))))),
0)</f>
        <v>0</v>
      </c>
      <c r="L94" s="111">
        <f t="array" ref="L94">IFERROR(
(MEDIAN((IF(DATOS_[[Sexo]:[Sexo]]=$B94,IF(DATOS_[[AGRUP. VALOR. PTO.]:[AGRUP. VALOR. PTO.]]=$B93,IF(DATOS_[[Check Periodo Ref.]:[Check Periodo Ref.]]="Dentro",IF(DATOS_[[Check Equiparado]:[Check Equiparado]]="Sí",IF(DATOS!AG$5="Sí",(1/DATOS_[[% anualiz]:[% anualiz]]),1)*IF(DATOS!AG$4="Sí",1/DATOS_[[% normaliz]:[% normaliz]],1)*(DATOS_[Conc.Sal.03])))))))),
0)</f>
        <v>0</v>
      </c>
      <c r="M94" s="111">
        <f t="array" ref="M94">IFERROR(
(MEDIAN((IF(DATOS_[[Sexo]:[Sexo]]=$B94,IF(DATOS_[[AGRUP. VALOR. PTO.]:[AGRUP. VALOR. PTO.]]=$B93,IF(DATOS_[[Check Periodo Ref.]:[Check Periodo Ref.]]="Dentro",IF(DATOS_[[Check Equiparado]:[Check Equiparado]]="Sí",IF(DATOS!AH$5="Sí",(1/DATOS_[[% anualiz]:[% anualiz]]),1)*IF(DATOS!AH$4="Sí",1/DATOS_[[% normaliz]:[% normaliz]],1)*(DATOS_[Conc.Sal.04])))))))),
0)</f>
        <v>0</v>
      </c>
      <c r="N94" s="111">
        <f t="array" ref="N94">IFERROR(
(MEDIAN((IF(DATOS_[[Sexo]:[Sexo]]=$B94,IF(DATOS_[[AGRUP. VALOR. PTO.]:[AGRUP. VALOR. PTO.]]=$B93,IF(DATOS_[[Check Periodo Ref.]:[Check Periodo Ref.]]="Dentro",IF(DATOS_[[Check Equiparado]:[Check Equiparado]]="Sí",IF(DATOS!AI$5="Sí",(1/DATOS_[[% anualiz]:[% anualiz]]),1)*IF(DATOS!AI$4="Sí",1/DATOS_[[% normaliz]:[% normaliz]],1)*(DATOS_[Conc.Sal.05])))))))),
0)</f>
        <v>0</v>
      </c>
      <c r="O94" s="111">
        <f t="array" ref="O94">IFERROR(
(MEDIAN((IF(DATOS_[[Sexo]:[Sexo]]=$B94,IF(DATOS_[[AGRUP. VALOR. PTO.]:[AGRUP. VALOR. PTO.]]=$B93,IF(DATOS_[[Check Periodo Ref.]:[Check Periodo Ref.]]="Dentro",IF(DATOS_[[Check Equiparado]:[Check Equiparado]]="Sí",IF(DATOS!AJ$5="Sí",(1/DATOS_[[% anualiz]:[% anualiz]]),1)*IF(DATOS!AJ$4="Sí",1/DATOS_[[% normaliz]:[% normaliz]],1)*(DATOS_[Conc.Sal.06])))))))),
0)</f>
        <v>0</v>
      </c>
      <c r="P94" s="111">
        <f t="array" ref="P94">IFERROR(
(MEDIAN((IF(DATOS_[[Sexo]:[Sexo]]=$B94,IF(DATOS_[[AGRUP. VALOR. PTO.]:[AGRUP. VALOR. PTO.]]=$B93,IF(DATOS_[[Check Periodo Ref.]:[Check Periodo Ref.]]="Dentro",IF(DATOS_[[Check Equiparado]:[Check Equiparado]]="Sí",IF(DATOS!AK$5="Sí",(1/DATOS_[[% anualiz]:[% anualiz]]),1)*IF(DATOS!AK$4="Sí",1/DATOS_[[% normaliz]:[% normaliz]],1)*(DATOS_[Conc.Sal.07])))))))),
0)</f>
        <v>0</v>
      </c>
      <c r="Q94" s="111">
        <f t="array" ref="Q94">IFERROR(
(MEDIAN((IF(DATOS_[[Sexo]:[Sexo]]=$B94,IF(DATOS_[[AGRUP. VALOR. PTO.]:[AGRUP. VALOR. PTO.]]=$B93,IF(DATOS_[[Check Periodo Ref.]:[Check Periodo Ref.]]="Dentro",IF(DATOS_[[Check Equiparado]:[Check Equiparado]]="Sí",IF(DATOS!AL$5="Sí",(1/DATOS_[[% anualiz]:[% anualiz]]),1)*IF(DATOS!AL$4="Sí",1/DATOS_[[% normaliz]:[% normaliz]],1)*(DATOS_[Conc.Sal.08])))))))),
0)</f>
        <v>0</v>
      </c>
      <c r="R94" s="111">
        <f t="array" ref="R94">IFERROR(
(MEDIAN((IF(DATOS_[[Sexo]:[Sexo]]=$B94,IF(DATOS_[[AGRUP. VALOR. PTO.]:[AGRUP. VALOR. PTO.]]=$B93,IF(DATOS_[[Check Periodo Ref.]:[Check Periodo Ref.]]="Dentro",IF(DATOS_[[Check Equiparado]:[Check Equiparado]]="Sí",IF(DATOS!AM$5="Sí",(1/DATOS_[[% anualiz]:[% anualiz]]),1)*IF(DATOS!AM$4="Sí",1/DATOS_[[% normaliz]:[% normaliz]],1)*(DATOS_[Conc.Sal.09])))))))),
0)</f>
        <v>0</v>
      </c>
      <c r="S94" s="111">
        <f t="array" ref="S94">IFERROR(
(MEDIAN((IF(DATOS_[[Sexo]:[Sexo]]=$B94,IF(DATOS_[[AGRUP. VALOR. PTO.]:[AGRUP. VALOR. PTO.]]=$B93,IF(DATOS_[[Check Periodo Ref.]:[Check Periodo Ref.]]="Dentro",IF(DATOS_[[Check Equiparado]:[Check Equiparado]]="Sí",IF(DATOS!AN$5="Sí",(1/DATOS_[[% anualiz]:[% anualiz]]),1)*IF(DATOS!AN$4="Sí",1/DATOS_[[% normaliz]:[% normaliz]],1)*(DATOS_[Conc.Sal.10])))))))),
0)</f>
        <v>0</v>
      </c>
      <c r="T94" s="111">
        <f t="array" ref="T94">IFERROR(
(MEDIAN((IF(DATOS_[[Sexo]:[Sexo]]=$B94,IF(DATOS_[[AGRUP. VALOR. PTO.]:[AGRUP. VALOR. PTO.]]=$B93,IF(DATOS_[[Check Periodo Ref.]:[Check Periodo Ref.]]="Dentro",IF(DATOS_[[Check Equiparado]:[Check Equiparado]]="Sí",IF(DATOS!AO$5="Sí",(1/DATOS_[[% anualiz]:[% anualiz]]),1)*IF(DATOS!AO$4="Sí",1/DATOS_[[% normaliz]:[% normaliz]],1)*(DATOS_[Conc.Sal.11])))))))),
0)</f>
        <v>0</v>
      </c>
      <c r="U94" s="111">
        <f t="array" ref="U94">IFERROR(
(MEDIAN((IF(DATOS_[[Sexo]:[Sexo]]=$B94,IF(DATOS_[[AGRUP. VALOR. PTO.]:[AGRUP. VALOR. PTO.]]=$B93,IF(DATOS_[[Check Periodo Ref.]:[Check Periodo Ref.]]="Dentro",IF(DATOS_[[Check Equiparado]:[Check Equiparado]]="Sí",IF(DATOS!AP$5="Sí",(1/DATOS_[[% anualiz]:[% anualiz]]),1)*IF(DATOS!AP$4="Sí",1/DATOS_[[% normaliz]:[% normaliz]],1)*(DATOS_[Conc.Sal.12])))))))),
0)</f>
        <v>0</v>
      </c>
      <c r="V94" s="111">
        <f t="array" ref="V94">IFERROR(
(MEDIAN((IF(DATOS_[[Sexo]:[Sexo]]=$B94,IF(DATOS_[[AGRUP. VALOR. PTO.]:[AGRUP. VALOR. PTO.]]=$B93,IF(DATOS_[[Check Periodo Ref.]:[Check Periodo Ref.]]="Dentro",IF(DATOS_[[Check Equiparado]:[Check Equiparado]]="Sí",IF(DATOS!AQ$5="Sí",(1/DATOS_[[% anualiz]:[% anualiz]]),1)*IF(DATOS!AQ$4="Sí",1/DATOS_[[% normaliz]:[% normaliz]],1)*(DATOS_[Conc.Sal.13])))))))),
0)</f>
        <v>0</v>
      </c>
      <c r="W94" s="111">
        <f t="array" ref="W94">IFERROR(
(MEDIAN((IF(DATOS_[[Sexo]:[Sexo]]=$B94,IF(DATOS_[[AGRUP. VALOR. PTO.]:[AGRUP. VALOR. PTO.]]=$B93,IF(DATOS_[[Check Periodo Ref.]:[Check Periodo Ref.]]="Dentro",IF(DATOS_[[Check Equiparado]:[Check Equiparado]]="Sí",IF(DATOS!AR$5="Sí",(1/DATOS_[[% anualiz]:[% anualiz]]),1)*IF(DATOS!AR$4="Sí",1/DATOS_[[% normaliz]:[% normaliz]],1)*(DATOS_[Conc.Sal.14])))))))),
0)</f>
        <v>0</v>
      </c>
      <c r="X94" s="111">
        <f t="array" ref="X94">IFERROR(
(MEDIAN((IF(DATOS_[[Sexo]:[Sexo]]=$B94,IF(DATOS_[[AGRUP. VALOR. PTO.]:[AGRUP. VALOR. PTO.]]=$B93,IF(DATOS_[[Check Periodo Ref.]:[Check Periodo Ref.]]="Dentro",IF(DATOS_[[Check Equiparado]:[Check Equiparado]]="Sí",IF(DATOS!AS$5="Sí",(1/DATOS_[[% anualiz]:[% anualiz]]),1)*IF(DATOS!AS$4="Sí",1/DATOS_[[% normaliz]:[% normaliz]],1)*(DATOS_[Conc.Sal.15])))))))),
0)</f>
        <v>0</v>
      </c>
      <c r="Y94" s="111">
        <f t="array" ref="Y94">IFERROR(
(MEDIAN((IF(DATOS_[[Sexo]:[Sexo]]=$B94,IF(DATOS_[[AGRUP. VALOR. PTO.]:[AGRUP. VALOR. PTO.]]=$B93,IF(DATOS_[[Check Periodo Ref.]:[Check Periodo Ref.]]="Dentro",IF(DATOS_[[Check Equiparado]:[Check Equiparado]]="Sí",IF(DATOS!AT$5="Sí",(1/DATOS_[[% anualiz]:[% anualiz]]),1)*IF(DATOS!AT$4="Sí",1/DATOS_[[% normaliz]:[% normaliz]],1)*(DATOS_[Conc.Sal.16])))))))),
0)</f>
        <v>0</v>
      </c>
      <c r="Z94" s="111">
        <f t="array" ref="Z94">IFERROR(
(MEDIAN((IF(DATOS_[[Sexo]:[Sexo]]=$B94,IF(DATOS_[[AGRUP. VALOR. PTO.]:[AGRUP. VALOR. PTO.]]=$B93,IF(DATOS_[[Check Periodo Ref.]:[Check Periodo Ref.]]="Dentro",IF(DATOS_[[Check Equiparado]:[Check Equiparado]]="Sí",IF(DATOS!AU$5="Sí",(1/DATOS_[[% anualiz]:[% anualiz]]),1)*IF(DATOS!AU$4="Sí",1/DATOS_[[% normaliz]:[% normaliz]],1)*(DATOS_[Conc.Sal.17])))))))),
0)</f>
        <v>0</v>
      </c>
      <c r="AA94" s="111">
        <f t="array" ref="AA94">IFERROR(
(MEDIAN((IF(DATOS_[[Sexo]:[Sexo]]=$B94,IF(DATOS_[[AGRUP. VALOR. PTO.]:[AGRUP. VALOR. PTO.]]=$B93,IF(DATOS_[[Check Periodo Ref.]:[Check Periodo Ref.]]="Dentro",IF(DATOS_[[Check Equiparado]:[Check Equiparado]]="Sí",IF(DATOS!AV$5="Sí",(1/DATOS_[[% anualiz]:[% anualiz]]),1)*IF(DATOS!AV$4="Sí",1/DATOS_[[% normaliz]:[% normaliz]],1)*(DATOS_[Conc.Sal.18])))))))),
0)</f>
        <v>0</v>
      </c>
      <c r="AB94" s="111">
        <f t="array" ref="AB94">IFERROR(
(MEDIAN((IF(DATOS_[[Sexo]:[Sexo]]=$B94,IF(DATOS_[[AGRUP. VALOR. PTO.]:[AGRUP. VALOR. PTO.]]=$B93,IF(DATOS_[[Check Periodo Ref.]:[Check Periodo Ref.]]="Dentro",IF(DATOS_[[Check Equiparado]:[Check Equiparado]]="Sí",IF(DATOS!AW$5="Sí",(1/DATOS_[[% anualiz]:[% anualiz]]),1)*IF(DATOS!AW$4="Sí",1/DATOS_[[% normaliz]:[% normaliz]],1)*(DATOS_[Conc.Sal.19])))))))),
0)</f>
        <v>0</v>
      </c>
      <c r="AC94" s="111">
        <f t="array" ref="AC94">IFERROR(
(MEDIAN((IF(DATOS_[[Sexo]:[Sexo]]=$B94,IF(DATOS_[[AGRUP. VALOR. PTO.]:[AGRUP. VALOR. PTO.]]=$B93,IF(DATOS_[[Check Periodo Ref.]:[Check Periodo Ref.]]="Dentro",IF(DATOS_[[Check Equiparado]:[Check Equiparado]]="Sí",IF(DATOS!AX$5="Sí",(1/DATOS_[[% anualiz]:[% anualiz]]),1)*IF(DATOS!AX$4="Sí",1/DATOS_[[% normaliz]:[% normaliz]],1)*(DATOS_[Conc.Sal.20])))))))),
0)</f>
        <v>0</v>
      </c>
      <c r="AD94" s="111">
        <f t="array" ref="AD94">IFERROR(
(MEDIAN((IF(DATOS_[[Sexo]:[Sexo]]=$B94,IF(DATOS_[[AGRUP. VALOR. PTO.]:[AGRUP. VALOR. PTO.]]=$B93,IF(DATOS_[[Check Periodo Ref.]:[Check Periodo Ref.]]="Dentro",IF(DATOS_[[Check Equiparado]:[Check Equiparado]]="Sí",IF(DATOS!AY$5="Sí",(1/DATOS_[[% anualiz]:[% anualiz]]),1)*IF(DATOS!AY$4="Sí",1/DATOS_[[% normaliz]:[% normaliz]],1)*(DATOS_[Conc.Sal.21])))))))),
0)</f>
        <v>0</v>
      </c>
      <c r="AE94" s="111">
        <f t="array" ref="AE94">IFERROR(
(MEDIAN((IF(DATOS_[[Sexo]:[Sexo]]=$B94,IF(DATOS_[[AGRUP. VALOR. PTO.]:[AGRUP. VALOR. PTO.]]=$B93,IF(DATOS_[[Check Periodo Ref.]:[Check Periodo Ref.]]="Dentro",IF(DATOS_[[Check Equiparado]:[Check Equiparado]]="Sí",IF(DATOS!AZ$5="Sí",(1/DATOS_[[% anualiz]:[% anualiz]]),1)*IF(DATOS!AZ$4="Sí",1/DATOS_[[% normaliz]:[% normaliz]],1)*(DATOS_[Conc.Sal.22])))))))),
0)</f>
        <v>0</v>
      </c>
      <c r="AF94" s="111">
        <f t="array" ref="AF94">IFERROR(
(MEDIAN((IF(DATOS_[[Sexo]:[Sexo]]=$B94,IF(DATOS_[[AGRUP. VALOR. PTO.]:[AGRUP. VALOR. PTO.]]=$B93,IF(DATOS_[[Check Periodo Ref.]:[Check Periodo Ref.]]="Dentro",IF(DATOS_[[Check Equiparado]:[Check Equiparado]]="Sí",IF(DATOS!BA$5="Sí",(1/DATOS_[[% anualiz]:[% anualiz]]),1)*IF(DATOS!BA$4="Sí",1/DATOS_[[% normaliz]:[% normaliz]],1)*(DATOS_[Conc.Sal.23])))))))),
0)</f>
        <v>0</v>
      </c>
      <c r="AG94" s="111">
        <f t="array" ref="AG94">IFERROR(
(MEDIAN((IF(DATOS_[[Sexo]:[Sexo]]=$B94,IF(DATOS_[[AGRUP. VALOR. PTO.]:[AGRUP. VALOR. PTO.]]=$B93,IF(DATOS_[[Check Periodo Ref.]:[Check Periodo Ref.]]="Dentro",IF(DATOS_[[Check Equiparado]:[Check Equiparado]]="Sí",IF(DATOS!BB$5="Sí",(1/DATOS_[[% anualiz]:[% anualiz]]),1)*IF(DATOS!BB$4="Sí",1/DATOS_[[% normaliz]:[% normaliz]],1)*(DATOS_[Conc.Sal.24])))))))),
0)</f>
        <v>0</v>
      </c>
      <c r="AH94" s="111">
        <f t="array" ref="AH94">IFERROR(
(MEDIAN((IF(DATOS_[[Sexo]:[Sexo]]=$B94,IF(DATOS_[[AGRUP. VALOR. PTO.]:[AGRUP. VALOR. PTO.]]=$B93,IF(DATOS_[[Check Periodo Ref.]:[Check Periodo Ref.]]="Dentro",IF(DATOS_[[Check Equiparado]:[Check Equiparado]]="Sí",IF(DATOS!BC$5="Sí",(1/DATOS_[[% anualiz]:[% anualiz]]),1)*IF(DATOS!BC$4="Sí",1/DATOS_[[% normaliz]:[% normaliz]],1)*(DATOS_[Conc.Sal.25])))))))),
0)</f>
        <v>0</v>
      </c>
      <c r="AI94" s="111">
        <f t="array" ref="AI94">IFERROR(
(MEDIAN((IF(DATOS_[[Sexo]:[Sexo]]=$B94,IF(DATOS_[[AGRUP. VALOR. PTO.]:[AGRUP. VALOR. PTO.]]=$B93,IF(DATOS_[[Check Periodo Ref.]:[Check Periodo Ref.]]="Dentro",IF(DATOS_[[Check Equiparado]:[Check Equiparado]]="Sí",IF(DATOS!BD$5="Sí",(1/DATOS_[[% anualiz]:[% anualiz]]),1)*IF(DATOS!BD$4="Sí",1/DATOS_[[% normaliz]:[% normaliz]],1)*(DATOS_[Conc.Sal.26])))))))),
0)</f>
        <v>0</v>
      </c>
      <c r="AJ94" s="111">
        <f t="array" ref="AJ94">IFERROR(
(MEDIAN((IF(DATOS_[[Sexo]:[Sexo]]=$B94,IF(DATOS_[[AGRUP. VALOR. PTO.]:[AGRUP. VALOR. PTO.]]=$B93,IF(DATOS_[[Check Periodo Ref.]:[Check Periodo Ref.]]="Dentro",IF(DATOS_[[Check Equiparado]:[Check Equiparado]]="Sí",IF(DATOS!BE$5="Sí",(1/DATOS_[[% anualiz]:[% anualiz]]),1)*IF(DATOS!BE$4="Sí",1/DATOS_[[% normaliz]:[% normaliz]],1)*(DATOS_[Conc.Sal.27])))))))),
0)</f>
        <v>0</v>
      </c>
      <c r="AK94" s="111">
        <f t="array" ref="AK94">IFERROR(
(MEDIAN((IF(DATOS_[[Sexo]:[Sexo]]=$B94,IF(DATOS_[[AGRUP. VALOR. PTO.]:[AGRUP. VALOR. PTO.]]=$B93,IF(DATOS_[[Check Periodo Ref.]:[Check Periodo Ref.]]="Dentro",IF(DATOS_[[Check Equiparado]:[Check Equiparado]]="Sí",IF(DATOS!BF$5="Sí",(1/DATOS_[[% anualiz]:[% anualiz]]),1)*IF(DATOS!BF$4="Sí",1/DATOS_[[% normaliz]:[% normaliz]],1)*(DATOS_[Conc.Sal.28])))))))),
0)</f>
        <v>0</v>
      </c>
      <c r="AL94" s="111">
        <f t="array" ref="AL94">IFERROR(
(MEDIAN((IF(DATOS_[[Sexo]:[Sexo]]=$B94,IF(DATOS_[[AGRUP. VALOR. PTO.]:[AGRUP. VALOR. PTO.]]=$B93,IF(DATOS_[[Check Periodo Ref.]:[Check Periodo Ref.]]="Dentro",IF(DATOS_[[Check Equiparado]:[Check Equiparado]]="Sí",IF(DATOS!BG$5="Sí",(1/DATOS_[[% anualiz]:[% anualiz]]),1)*IF(DATOS!BG$4="Sí",1/DATOS_[[% normaliz]:[% normaliz]],1)*(DATOS_[Conc.Sal.29])))))))),
0)</f>
        <v>0</v>
      </c>
      <c r="AM94" s="111">
        <f t="array" ref="AM94">IFERROR(
(MEDIAN((IF(DATOS_[[Sexo]:[Sexo]]=$B94,IF(DATOS_[[AGRUP. VALOR. PTO.]:[AGRUP. VALOR. PTO.]]=$B93,IF(DATOS_[[Check Periodo Ref.]:[Check Periodo Ref.]]="Dentro",IF(DATOS_[[Check Equiparado]:[Check Equiparado]]="Sí",IF(DATOS!BH$5="Sí",(1/DATOS_[[% anualiz]:[% anualiz]]),1)*IF(DATOS!BH$4="Sí",1/DATOS_[[% normaliz]:[% normaliz]],1)*(DATOS_[Conc.Sal.30])))))))),
0)</f>
        <v>0</v>
      </c>
      <c r="AN94" s="112">
        <f t="array" ref="AN94">IFERROR(
MEDIAN(IF(DATOS_[Sexo]=$B94,IF(DATOS_[[AGRUP. VALOR. PTO.]:[AGRUP. VALOR. PTO.]]=$B93,IF(DATOS_[Check Equiparado]="Sí",IF(DATOS_[Check Periodo Ref.]="Dentro",DATOS_[Tot COMPL.SAL Eq],FALSE))))),
0)</f>
        <v>0</v>
      </c>
      <c r="AO94" s="113">
        <f t="array" ref="AO94">IFERROR(
MEDIAN(IF(DATOS_[Sexo]=$B94,IF(DATOS_[[AGRUP. VALOR. PTO.]:[AGRUP. VALOR. PTO.]]=$B93,IF(DATOS_[Check Equiparado]="Sí",IF(DATOS_[Check Periodo Ref.]="Dentro",DATOS_[TOTAL SALARIO Eq],FALSE))))),
0)</f>
        <v>0</v>
      </c>
      <c r="AP94" s="114">
        <f t="array" ref="AP94">IFERROR(
(MEDIAN((IF(DATOS_[[Sexo]:[Sexo]]=$B94,IF(DATOS_[[AGRUP. VALOR. PTO.]:[AGRUP. VALOR. PTO.]]=$B93,IF(DATOS_[[Check Periodo Ref.]:[Check Periodo Ref.]]="Dentro",IF(DATOS_[[Check Equiparado]:[Check Equiparado]]="Sí",IF(DATOS!BI$5="Sí",(1/DATOS_[[% anualiz]:[% anualiz]]),1)*IF(DATOS!BI$4="Sí",1/DATOS_[[% normaliz]:[% normaliz]],1)*(DATOS_[C.Extra.01])))))))),
0)</f>
        <v>0</v>
      </c>
      <c r="AQ94" s="114">
        <f t="array" ref="AQ94">IFERROR(
(MEDIAN((IF(DATOS_[[Sexo]:[Sexo]]=$B94,IF(DATOS_[[AGRUP. VALOR. PTO.]:[AGRUP. VALOR. PTO.]]=$B93,IF(DATOS_[[Check Periodo Ref.]:[Check Periodo Ref.]]="Dentro",IF(DATOS_[[Check Equiparado]:[Check Equiparado]]="Sí",IF(DATOS!BJ$5="Sí",(1/DATOS_[[% anualiz]:[% anualiz]]),1)*IF(DATOS!BJ$4="Sí",1/DATOS_[[% normaliz]:[% normaliz]],1)*(DATOS_[C.Extra.02])))))))),
0)</f>
        <v>0</v>
      </c>
      <c r="AR94" s="114">
        <f t="array" ref="AR94">IFERROR(
(MEDIAN((IF(DATOS_[[Sexo]:[Sexo]]=$B94,IF(DATOS_[[AGRUP. VALOR. PTO.]:[AGRUP. VALOR. PTO.]]=$B93,IF(DATOS_[[Check Periodo Ref.]:[Check Periodo Ref.]]="Dentro",IF(DATOS_[[Check Equiparado]:[Check Equiparado]]="Sí",IF(DATOS!BK$5="Sí",(1/DATOS_[[% anualiz]:[% anualiz]]),1)*IF(DATOS!BK$4="Sí",1/DATOS_[[% normaliz]:[% normaliz]],1)*(DATOS_[C.Extra.03])))))))),
0)</f>
        <v>0</v>
      </c>
      <c r="AS94" s="114">
        <f t="array" ref="AS94">IFERROR(
(MEDIAN((IF(DATOS_[[Sexo]:[Sexo]]=$B94,IF(DATOS_[[AGRUP. VALOR. PTO.]:[AGRUP. VALOR. PTO.]]=$B93,IF(DATOS_[[Check Periodo Ref.]:[Check Periodo Ref.]]="Dentro",IF(DATOS_[[Check Equiparado]:[Check Equiparado]]="Sí",IF(DATOS!BL$5="Sí",(1/DATOS_[[% anualiz]:[% anualiz]]),1)*IF(DATOS!BL$4="Sí",1/DATOS_[[% normaliz]:[% normaliz]],1)*(DATOS_[C.Extra.04])))))))),
0)</f>
        <v>0</v>
      </c>
      <c r="AT94" s="114">
        <f t="array" ref="AT94">IFERROR(
(MEDIAN((IF(DATOS_[[Sexo]:[Sexo]]=$B94,IF(DATOS_[[AGRUP. VALOR. PTO.]:[AGRUP. VALOR. PTO.]]=$B93,IF(DATOS_[[Check Periodo Ref.]:[Check Periodo Ref.]]="Dentro",IF(DATOS_[[Check Equiparado]:[Check Equiparado]]="Sí",IF(DATOS!BM$5="Sí",(1/DATOS_[[% anualiz]:[% anualiz]]),1)*IF(DATOS!BM$4="Sí",1/DATOS_[[% normaliz]:[% normaliz]],1)*(DATOS_[C.Extra.05])))))))),
0)</f>
        <v>0</v>
      </c>
      <c r="AU94" s="115">
        <f t="array" ref="AU94">IFERROR(
MEDIAN(IF(DATOS_[Sexo]=$B94,IF(DATOS_[[AGRUP. VALOR. PTO.]:[AGRUP. VALOR. PTO.]]=$B93,IF(DATOS_[Check Equiparado]="Sí",IF(DATOS_[Check Periodo Ref.]="Dentro",DATOS_[Tot Extrasalarial Eq],FALSE))))),
0)</f>
        <v>0</v>
      </c>
      <c r="AV94" s="116">
        <f t="array" ref="AV94">IFERROR(
MEDIAN(IF(DATOS_[Sexo]=$B94,IF(DATOS_[[AGRUP. VALOR. PTO.]:[AGRUP. VALOR. PTO.]]=$B93,IF(DATOS_[Check Equiparado]="Sí",IF(DATOS_[Check Periodo Ref.]="Dentro",DATOS_[TOTAL Retrib Eq],FALSE))))),
0)</f>
        <v>0</v>
      </c>
    </row>
    <row r="95" spans="1:48" x14ac:dyDescent="0.3">
      <c r="A95" s="42" t="str">
        <f t="shared" ref="A95" si="110">+A94</f>
        <v>[ocultar]</v>
      </c>
      <c r="B95" s="86" t="s">
        <v>163</v>
      </c>
      <c r="C95" s="33">
        <f t="array" ref="C95">SUM(IF($B95=DATOS_[Sexo],
IF($B93=DATOS_[AGRUP. VALOR. PTO.],
IF("Dentro"=DATOS_[Check Periodo Ref.],
1/(COUNTIFS(DATOS_[Sexo],$B95,DATOS_[AGRUP. VALOR. PTO.],$B93,DATOS_[Check Periodo Ref.],"Dentro",DATOS_[id],DATOS_[id]))))))</f>
        <v>0</v>
      </c>
      <c r="D95" s="35">
        <f>COUNTIFS(DATOS_[AGRUP. VALOR. PTO.],$B93,DATOS_[Sexo],$B95,DATOS_[Check Periodo Ref.],"Dentro")</f>
        <v>0</v>
      </c>
      <c r="E95" s="35">
        <f>COUNTIFS(DATOS_[AGRUP. VALOR. PTO.],$B93,DATOS_[Sexo],$B95,DATOS_[Check Periodo Ref.],"Dentro",DATOS_[Check Nº SC Norm],"Sí")</f>
        <v>0</v>
      </c>
      <c r="F95" s="35">
        <f>COUNTIFS(DATOS_[AGRUP. VALOR. PTO.],$B93,DATOS_[Sexo],$B95,DATOS_[Check Periodo Ref.],"Dentro",DATOS_[Check Nº SC Anualiz],"Sí")</f>
        <v>0</v>
      </c>
      <c r="G95" s="35">
        <f>COUNTIFS(DATOS_[AGRUP. VALOR. PTO.],$B93,DATOS_[Sexo],$B95,DATOS_[Check Periodo Ref.],"Dentro",DATOS_[Check Nº SC Norm y Anualiz],"Sí")</f>
        <v>0</v>
      </c>
      <c r="H95" s="35">
        <f>COUNTIFS(DATOS_[AGRUP. VALOR. PTO.],$B93,DATOS_[Sexo],$B95,DATOS_[Check Periodo Ref.],"Dentro",DATOS_[Check Equiparación],"Sí")</f>
        <v>0</v>
      </c>
      <c r="I95" s="110" cm="1">
        <f t="array" ref="I95">IFERROR(
MEDIAN(IF(DATOS_[Sexo]=$B95,IF(DATOS_[[AGRUP. VALOR. PTO.]:[AGRUP. VALOR. PTO.]]=$B93,IF(DATOS_[Check Equiparado]="Sí",IF(DATOS_[Check Periodo Ref.]="Dentro",DATOS_[SALARIO BASE Eq],FALSE))))),
0)</f>
        <v>0</v>
      </c>
      <c r="J95" s="111">
        <f t="array" ref="J95">IFERROR(
(MEDIAN((IF(DATOS_[[Sexo]:[Sexo]]=$B95,IF(DATOS_[[AGRUP. VALOR. PTO.]:[AGRUP. VALOR. PTO.]]=$B93,IF(DATOS_[[Check Periodo Ref.]:[Check Periodo Ref.]]="Dentro",IF(DATOS_[[Check Equiparado]:[Check Equiparado]]="Sí",IF(DATOS!AE$5="Sí",(1/DATOS_[[% anualiz]:[% anualiz]]),1)*IF(DATOS!AE$4="Sí",1/DATOS_[[% normaliz]:[% normaliz]],1)*(DATOS_[Conc.Sal.01])))))))),
0)</f>
        <v>0</v>
      </c>
      <c r="K95" s="111">
        <f t="array" ref="K95">IFERROR(
(MEDIAN((IF(DATOS_[[Sexo]:[Sexo]]=$B95,IF(DATOS_[[AGRUP. VALOR. PTO.]:[AGRUP. VALOR. PTO.]]=$B93,IF(DATOS_[[Check Periodo Ref.]:[Check Periodo Ref.]]="Dentro",IF(DATOS_[[Check Equiparado]:[Check Equiparado]]="Sí",IF(DATOS!AF$5="Sí",(1/DATOS_[[% anualiz]:[% anualiz]]),1)*IF(DATOS!AF$4="Sí",1/DATOS_[[% normaliz]:[% normaliz]],1)*(DATOS_[Conc.Sal.02])))))))),
0)</f>
        <v>0</v>
      </c>
      <c r="L95" s="111">
        <f t="array" ref="L95">IFERROR(
(MEDIAN((IF(DATOS_[[Sexo]:[Sexo]]=$B95,IF(DATOS_[[AGRUP. VALOR. PTO.]:[AGRUP. VALOR. PTO.]]=$B93,IF(DATOS_[[Check Periodo Ref.]:[Check Periodo Ref.]]="Dentro",IF(DATOS_[[Check Equiparado]:[Check Equiparado]]="Sí",IF(DATOS!AG$5="Sí",(1/DATOS_[[% anualiz]:[% anualiz]]),1)*IF(DATOS!AG$4="Sí",1/DATOS_[[% normaliz]:[% normaliz]],1)*(DATOS_[Conc.Sal.03])))))))),
0)</f>
        <v>0</v>
      </c>
      <c r="M95" s="111">
        <f t="array" ref="M95">IFERROR(
(MEDIAN((IF(DATOS_[[Sexo]:[Sexo]]=$B95,IF(DATOS_[[AGRUP. VALOR. PTO.]:[AGRUP. VALOR. PTO.]]=$B93,IF(DATOS_[[Check Periodo Ref.]:[Check Periodo Ref.]]="Dentro",IF(DATOS_[[Check Equiparado]:[Check Equiparado]]="Sí",IF(DATOS!AH$5="Sí",(1/DATOS_[[% anualiz]:[% anualiz]]),1)*IF(DATOS!AH$4="Sí",1/DATOS_[[% normaliz]:[% normaliz]],1)*(DATOS_[Conc.Sal.04])))))))),
0)</f>
        <v>0</v>
      </c>
      <c r="N95" s="111">
        <f t="array" ref="N95">IFERROR(
(MEDIAN((IF(DATOS_[[Sexo]:[Sexo]]=$B95,IF(DATOS_[[AGRUP. VALOR. PTO.]:[AGRUP. VALOR. PTO.]]=$B93,IF(DATOS_[[Check Periodo Ref.]:[Check Periodo Ref.]]="Dentro",IF(DATOS_[[Check Equiparado]:[Check Equiparado]]="Sí",IF(DATOS!AI$5="Sí",(1/DATOS_[[% anualiz]:[% anualiz]]),1)*IF(DATOS!AI$4="Sí",1/DATOS_[[% normaliz]:[% normaliz]],1)*(DATOS_[Conc.Sal.05])))))))),
0)</f>
        <v>0</v>
      </c>
      <c r="O95" s="111">
        <f t="array" ref="O95">IFERROR(
(MEDIAN((IF(DATOS_[[Sexo]:[Sexo]]=$B95,IF(DATOS_[[AGRUP. VALOR. PTO.]:[AGRUP. VALOR. PTO.]]=$B93,IF(DATOS_[[Check Periodo Ref.]:[Check Periodo Ref.]]="Dentro",IF(DATOS_[[Check Equiparado]:[Check Equiparado]]="Sí",IF(DATOS!AJ$5="Sí",(1/DATOS_[[% anualiz]:[% anualiz]]),1)*IF(DATOS!AJ$4="Sí",1/DATOS_[[% normaliz]:[% normaliz]],1)*(DATOS_[Conc.Sal.06])))))))),
0)</f>
        <v>0</v>
      </c>
      <c r="P95" s="111">
        <f t="array" ref="P95">IFERROR(
(MEDIAN((IF(DATOS_[[Sexo]:[Sexo]]=$B95,IF(DATOS_[[AGRUP. VALOR. PTO.]:[AGRUP. VALOR. PTO.]]=$B93,IF(DATOS_[[Check Periodo Ref.]:[Check Periodo Ref.]]="Dentro",IF(DATOS_[[Check Equiparado]:[Check Equiparado]]="Sí",IF(DATOS!AK$5="Sí",(1/DATOS_[[% anualiz]:[% anualiz]]),1)*IF(DATOS!AK$4="Sí",1/DATOS_[[% normaliz]:[% normaliz]],1)*(DATOS_[Conc.Sal.07])))))))),
0)</f>
        <v>0</v>
      </c>
      <c r="Q95" s="111">
        <f t="array" ref="Q95">IFERROR(
(MEDIAN((IF(DATOS_[[Sexo]:[Sexo]]=$B95,IF(DATOS_[[AGRUP. VALOR. PTO.]:[AGRUP. VALOR. PTO.]]=$B93,IF(DATOS_[[Check Periodo Ref.]:[Check Periodo Ref.]]="Dentro",IF(DATOS_[[Check Equiparado]:[Check Equiparado]]="Sí",IF(DATOS!AL$5="Sí",(1/DATOS_[[% anualiz]:[% anualiz]]),1)*IF(DATOS!AL$4="Sí",1/DATOS_[[% normaliz]:[% normaliz]],1)*(DATOS_[Conc.Sal.08])))))))),
0)</f>
        <v>0</v>
      </c>
      <c r="R95" s="111">
        <f t="array" ref="R95">IFERROR(
(MEDIAN((IF(DATOS_[[Sexo]:[Sexo]]=$B95,IF(DATOS_[[AGRUP. VALOR. PTO.]:[AGRUP. VALOR. PTO.]]=$B93,IF(DATOS_[[Check Periodo Ref.]:[Check Periodo Ref.]]="Dentro",IF(DATOS_[[Check Equiparado]:[Check Equiparado]]="Sí",IF(DATOS!AM$5="Sí",(1/DATOS_[[% anualiz]:[% anualiz]]),1)*IF(DATOS!AM$4="Sí",1/DATOS_[[% normaliz]:[% normaliz]],1)*(DATOS_[Conc.Sal.09])))))))),
0)</f>
        <v>0</v>
      </c>
      <c r="S95" s="111">
        <f t="array" ref="S95">IFERROR(
(MEDIAN((IF(DATOS_[[Sexo]:[Sexo]]=$B95,IF(DATOS_[[AGRUP. VALOR. PTO.]:[AGRUP. VALOR. PTO.]]=$B93,IF(DATOS_[[Check Periodo Ref.]:[Check Periodo Ref.]]="Dentro",IF(DATOS_[[Check Equiparado]:[Check Equiparado]]="Sí",IF(DATOS!AN$5="Sí",(1/DATOS_[[% anualiz]:[% anualiz]]),1)*IF(DATOS!AN$4="Sí",1/DATOS_[[% normaliz]:[% normaliz]],1)*(DATOS_[Conc.Sal.10])))))))),
0)</f>
        <v>0</v>
      </c>
      <c r="T95" s="111">
        <f t="array" ref="T95">IFERROR(
(MEDIAN((IF(DATOS_[[Sexo]:[Sexo]]=$B95,IF(DATOS_[[AGRUP. VALOR. PTO.]:[AGRUP. VALOR. PTO.]]=$B93,IF(DATOS_[[Check Periodo Ref.]:[Check Periodo Ref.]]="Dentro",IF(DATOS_[[Check Equiparado]:[Check Equiparado]]="Sí",IF(DATOS!AO$5="Sí",(1/DATOS_[[% anualiz]:[% anualiz]]),1)*IF(DATOS!AO$4="Sí",1/DATOS_[[% normaliz]:[% normaliz]],1)*(DATOS_[Conc.Sal.11])))))))),
0)</f>
        <v>0</v>
      </c>
      <c r="U95" s="111">
        <f t="array" ref="U95">IFERROR(
(MEDIAN((IF(DATOS_[[Sexo]:[Sexo]]=$B95,IF(DATOS_[[AGRUP. VALOR. PTO.]:[AGRUP. VALOR. PTO.]]=$B93,IF(DATOS_[[Check Periodo Ref.]:[Check Periodo Ref.]]="Dentro",IF(DATOS_[[Check Equiparado]:[Check Equiparado]]="Sí",IF(DATOS!AP$5="Sí",(1/DATOS_[[% anualiz]:[% anualiz]]),1)*IF(DATOS!AP$4="Sí",1/DATOS_[[% normaliz]:[% normaliz]],1)*(DATOS_[Conc.Sal.12])))))))),
0)</f>
        <v>0</v>
      </c>
      <c r="V95" s="111">
        <f t="array" ref="V95">IFERROR(
(MEDIAN((IF(DATOS_[[Sexo]:[Sexo]]=$B95,IF(DATOS_[[AGRUP. VALOR. PTO.]:[AGRUP. VALOR. PTO.]]=$B93,IF(DATOS_[[Check Periodo Ref.]:[Check Periodo Ref.]]="Dentro",IF(DATOS_[[Check Equiparado]:[Check Equiparado]]="Sí",IF(DATOS!AQ$5="Sí",(1/DATOS_[[% anualiz]:[% anualiz]]),1)*IF(DATOS!AQ$4="Sí",1/DATOS_[[% normaliz]:[% normaliz]],1)*(DATOS_[Conc.Sal.13])))))))),
0)</f>
        <v>0</v>
      </c>
      <c r="W95" s="111">
        <f t="array" ref="W95">IFERROR(
(MEDIAN((IF(DATOS_[[Sexo]:[Sexo]]=$B95,IF(DATOS_[[AGRUP. VALOR. PTO.]:[AGRUP. VALOR. PTO.]]=$B93,IF(DATOS_[[Check Periodo Ref.]:[Check Periodo Ref.]]="Dentro",IF(DATOS_[[Check Equiparado]:[Check Equiparado]]="Sí",IF(DATOS!AR$5="Sí",(1/DATOS_[[% anualiz]:[% anualiz]]),1)*IF(DATOS!AR$4="Sí",1/DATOS_[[% normaliz]:[% normaliz]],1)*(DATOS_[Conc.Sal.14])))))))),
0)</f>
        <v>0</v>
      </c>
      <c r="X95" s="111">
        <f t="array" ref="X95">IFERROR(
(MEDIAN((IF(DATOS_[[Sexo]:[Sexo]]=$B95,IF(DATOS_[[AGRUP. VALOR. PTO.]:[AGRUP. VALOR. PTO.]]=$B93,IF(DATOS_[[Check Periodo Ref.]:[Check Periodo Ref.]]="Dentro",IF(DATOS_[[Check Equiparado]:[Check Equiparado]]="Sí",IF(DATOS!AS$5="Sí",(1/DATOS_[[% anualiz]:[% anualiz]]),1)*IF(DATOS!AS$4="Sí",1/DATOS_[[% normaliz]:[% normaliz]],1)*(DATOS_[Conc.Sal.15])))))))),
0)</f>
        <v>0</v>
      </c>
      <c r="Y95" s="111">
        <f t="array" ref="Y95">IFERROR(
(MEDIAN((IF(DATOS_[[Sexo]:[Sexo]]=$B95,IF(DATOS_[[AGRUP. VALOR. PTO.]:[AGRUP. VALOR. PTO.]]=$B93,IF(DATOS_[[Check Periodo Ref.]:[Check Periodo Ref.]]="Dentro",IF(DATOS_[[Check Equiparado]:[Check Equiparado]]="Sí",IF(DATOS!AT$5="Sí",(1/DATOS_[[% anualiz]:[% anualiz]]),1)*IF(DATOS!AT$4="Sí",1/DATOS_[[% normaliz]:[% normaliz]],1)*(DATOS_[Conc.Sal.16])))))))),
0)</f>
        <v>0</v>
      </c>
      <c r="Z95" s="111">
        <f t="array" ref="Z95">IFERROR(
(MEDIAN((IF(DATOS_[[Sexo]:[Sexo]]=$B95,IF(DATOS_[[AGRUP. VALOR. PTO.]:[AGRUP. VALOR. PTO.]]=$B93,IF(DATOS_[[Check Periodo Ref.]:[Check Periodo Ref.]]="Dentro",IF(DATOS_[[Check Equiparado]:[Check Equiparado]]="Sí",IF(DATOS!AU$5="Sí",(1/DATOS_[[% anualiz]:[% anualiz]]),1)*IF(DATOS!AU$4="Sí",1/DATOS_[[% normaliz]:[% normaliz]],1)*(DATOS_[Conc.Sal.17])))))))),
0)</f>
        <v>0</v>
      </c>
      <c r="AA95" s="111">
        <f t="array" ref="AA95">IFERROR(
(MEDIAN((IF(DATOS_[[Sexo]:[Sexo]]=$B95,IF(DATOS_[[AGRUP. VALOR. PTO.]:[AGRUP. VALOR. PTO.]]=$B93,IF(DATOS_[[Check Periodo Ref.]:[Check Periodo Ref.]]="Dentro",IF(DATOS_[[Check Equiparado]:[Check Equiparado]]="Sí",IF(DATOS!AV$5="Sí",(1/DATOS_[[% anualiz]:[% anualiz]]),1)*IF(DATOS!AV$4="Sí",1/DATOS_[[% normaliz]:[% normaliz]],1)*(DATOS_[Conc.Sal.18])))))))),
0)</f>
        <v>0</v>
      </c>
      <c r="AB95" s="111">
        <f t="array" ref="AB95">IFERROR(
(MEDIAN((IF(DATOS_[[Sexo]:[Sexo]]=$B95,IF(DATOS_[[AGRUP. VALOR. PTO.]:[AGRUP. VALOR. PTO.]]=$B93,IF(DATOS_[[Check Periodo Ref.]:[Check Periodo Ref.]]="Dentro",IF(DATOS_[[Check Equiparado]:[Check Equiparado]]="Sí",IF(DATOS!AW$5="Sí",(1/DATOS_[[% anualiz]:[% anualiz]]),1)*IF(DATOS!AW$4="Sí",1/DATOS_[[% normaliz]:[% normaliz]],1)*(DATOS_[Conc.Sal.19])))))))),
0)</f>
        <v>0</v>
      </c>
      <c r="AC95" s="111">
        <f t="array" ref="AC95">IFERROR(
(MEDIAN((IF(DATOS_[[Sexo]:[Sexo]]=$B95,IF(DATOS_[[AGRUP. VALOR. PTO.]:[AGRUP. VALOR. PTO.]]=$B93,IF(DATOS_[[Check Periodo Ref.]:[Check Periodo Ref.]]="Dentro",IF(DATOS_[[Check Equiparado]:[Check Equiparado]]="Sí",IF(DATOS!AX$5="Sí",(1/DATOS_[[% anualiz]:[% anualiz]]),1)*IF(DATOS!AX$4="Sí",1/DATOS_[[% normaliz]:[% normaliz]],1)*(DATOS_[Conc.Sal.20])))))))),
0)</f>
        <v>0</v>
      </c>
      <c r="AD95" s="111">
        <f t="array" ref="AD95">IFERROR(
(MEDIAN((IF(DATOS_[[Sexo]:[Sexo]]=$B95,IF(DATOS_[[AGRUP. VALOR. PTO.]:[AGRUP. VALOR. PTO.]]=$B93,IF(DATOS_[[Check Periodo Ref.]:[Check Periodo Ref.]]="Dentro",IF(DATOS_[[Check Equiparado]:[Check Equiparado]]="Sí",IF(DATOS!AY$5="Sí",(1/DATOS_[[% anualiz]:[% anualiz]]),1)*IF(DATOS!AY$4="Sí",1/DATOS_[[% normaliz]:[% normaliz]],1)*(DATOS_[Conc.Sal.21])))))))),
0)</f>
        <v>0</v>
      </c>
      <c r="AE95" s="111">
        <f t="array" ref="AE95">IFERROR(
(MEDIAN((IF(DATOS_[[Sexo]:[Sexo]]=$B95,IF(DATOS_[[AGRUP. VALOR. PTO.]:[AGRUP. VALOR. PTO.]]=$B93,IF(DATOS_[[Check Periodo Ref.]:[Check Periodo Ref.]]="Dentro",IF(DATOS_[[Check Equiparado]:[Check Equiparado]]="Sí",IF(DATOS!AZ$5="Sí",(1/DATOS_[[% anualiz]:[% anualiz]]),1)*IF(DATOS!AZ$4="Sí",1/DATOS_[[% normaliz]:[% normaliz]],1)*(DATOS_[Conc.Sal.22])))))))),
0)</f>
        <v>0</v>
      </c>
      <c r="AF95" s="111">
        <f t="array" ref="AF95">IFERROR(
(MEDIAN((IF(DATOS_[[Sexo]:[Sexo]]=$B95,IF(DATOS_[[AGRUP. VALOR. PTO.]:[AGRUP. VALOR. PTO.]]=$B93,IF(DATOS_[[Check Periodo Ref.]:[Check Periodo Ref.]]="Dentro",IF(DATOS_[[Check Equiparado]:[Check Equiparado]]="Sí",IF(DATOS!BA$5="Sí",(1/DATOS_[[% anualiz]:[% anualiz]]),1)*IF(DATOS!BA$4="Sí",1/DATOS_[[% normaliz]:[% normaliz]],1)*(DATOS_[Conc.Sal.23])))))))),
0)</f>
        <v>0</v>
      </c>
      <c r="AG95" s="111">
        <f t="array" ref="AG95">IFERROR(
(MEDIAN((IF(DATOS_[[Sexo]:[Sexo]]=$B95,IF(DATOS_[[AGRUP. VALOR. PTO.]:[AGRUP. VALOR. PTO.]]=$B93,IF(DATOS_[[Check Periodo Ref.]:[Check Periodo Ref.]]="Dentro",IF(DATOS_[[Check Equiparado]:[Check Equiparado]]="Sí",IF(DATOS!BB$5="Sí",(1/DATOS_[[% anualiz]:[% anualiz]]),1)*IF(DATOS!BB$4="Sí",1/DATOS_[[% normaliz]:[% normaliz]],1)*(DATOS_[Conc.Sal.24])))))))),
0)</f>
        <v>0</v>
      </c>
      <c r="AH95" s="111">
        <f t="array" ref="AH95">IFERROR(
(MEDIAN((IF(DATOS_[[Sexo]:[Sexo]]=$B95,IF(DATOS_[[AGRUP. VALOR. PTO.]:[AGRUP. VALOR. PTO.]]=$B93,IF(DATOS_[[Check Periodo Ref.]:[Check Periodo Ref.]]="Dentro",IF(DATOS_[[Check Equiparado]:[Check Equiparado]]="Sí",IF(DATOS!BC$5="Sí",(1/DATOS_[[% anualiz]:[% anualiz]]),1)*IF(DATOS!BC$4="Sí",1/DATOS_[[% normaliz]:[% normaliz]],1)*(DATOS_[Conc.Sal.25])))))))),
0)</f>
        <v>0</v>
      </c>
      <c r="AI95" s="111">
        <f t="array" ref="AI95">IFERROR(
(MEDIAN((IF(DATOS_[[Sexo]:[Sexo]]=$B95,IF(DATOS_[[AGRUP. VALOR. PTO.]:[AGRUP. VALOR. PTO.]]=$B93,IF(DATOS_[[Check Periodo Ref.]:[Check Periodo Ref.]]="Dentro",IF(DATOS_[[Check Equiparado]:[Check Equiparado]]="Sí",IF(DATOS!BD$5="Sí",(1/DATOS_[[% anualiz]:[% anualiz]]),1)*IF(DATOS!BD$4="Sí",1/DATOS_[[% normaliz]:[% normaliz]],1)*(DATOS_[Conc.Sal.26])))))))),
0)</f>
        <v>0</v>
      </c>
      <c r="AJ95" s="111">
        <f t="array" ref="AJ95">IFERROR(
(MEDIAN((IF(DATOS_[[Sexo]:[Sexo]]=$B95,IF(DATOS_[[AGRUP. VALOR. PTO.]:[AGRUP. VALOR. PTO.]]=$B93,IF(DATOS_[[Check Periodo Ref.]:[Check Periodo Ref.]]="Dentro",IF(DATOS_[[Check Equiparado]:[Check Equiparado]]="Sí",IF(DATOS!BE$5="Sí",(1/DATOS_[[% anualiz]:[% anualiz]]),1)*IF(DATOS!BE$4="Sí",1/DATOS_[[% normaliz]:[% normaliz]],1)*(DATOS_[Conc.Sal.27])))))))),
0)</f>
        <v>0</v>
      </c>
      <c r="AK95" s="111">
        <f t="array" ref="AK95">IFERROR(
(MEDIAN((IF(DATOS_[[Sexo]:[Sexo]]=$B95,IF(DATOS_[[AGRUP. VALOR. PTO.]:[AGRUP. VALOR. PTO.]]=$B93,IF(DATOS_[[Check Periodo Ref.]:[Check Periodo Ref.]]="Dentro",IF(DATOS_[[Check Equiparado]:[Check Equiparado]]="Sí",IF(DATOS!BF$5="Sí",(1/DATOS_[[% anualiz]:[% anualiz]]),1)*IF(DATOS!BF$4="Sí",1/DATOS_[[% normaliz]:[% normaliz]],1)*(DATOS_[Conc.Sal.28])))))))),
0)</f>
        <v>0</v>
      </c>
      <c r="AL95" s="111">
        <f t="array" ref="AL95">IFERROR(
(MEDIAN((IF(DATOS_[[Sexo]:[Sexo]]=$B95,IF(DATOS_[[AGRUP. VALOR. PTO.]:[AGRUP. VALOR. PTO.]]=$B93,IF(DATOS_[[Check Periodo Ref.]:[Check Periodo Ref.]]="Dentro",IF(DATOS_[[Check Equiparado]:[Check Equiparado]]="Sí",IF(DATOS!BG$5="Sí",(1/DATOS_[[% anualiz]:[% anualiz]]),1)*IF(DATOS!BG$4="Sí",1/DATOS_[[% normaliz]:[% normaliz]],1)*(DATOS_[Conc.Sal.29])))))))),
0)</f>
        <v>0</v>
      </c>
      <c r="AM95" s="111">
        <f t="array" ref="AM95">IFERROR(
(MEDIAN((IF(DATOS_[[Sexo]:[Sexo]]=$B95,IF(DATOS_[[AGRUP. VALOR. PTO.]:[AGRUP. VALOR. PTO.]]=$B93,IF(DATOS_[[Check Periodo Ref.]:[Check Periodo Ref.]]="Dentro",IF(DATOS_[[Check Equiparado]:[Check Equiparado]]="Sí",IF(DATOS!BH$5="Sí",(1/DATOS_[[% anualiz]:[% anualiz]]),1)*IF(DATOS!BH$4="Sí",1/DATOS_[[% normaliz]:[% normaliz]],1)*(DATOS_[Conc.Sal.30])))))))),
0)</f>
        <v>0</v>
      </c>
      <c r="AN95" s="112">
        <f t="array" ref="AN95">IFERROR(
MEDIAN(IF(DATOS_[Sexo]=$B95,IF(DATOS_[[AGRUP. VALOR. PTO.]:[AGRUP. VALOR. PTO.]]=$B93,IF(DATOS_[Check Equiparado]="Sí",IF(DATOS_[Check Periodo Ref.]="Dentro",DATOS_[Tot COMPL.SAL Eq],FALSE))))),
0)</f>
        <v>0</v>
      </c>
      <c r="AO95" s="113">
        <f t="array" ref="AO95">IFERROR(
MEDIAN(IF(DATOS_[Sexo]=$B95,IF(DATOS_[[AGRUP. VALOR. PTO.]:[AGRUP. VALOR. PTO.]]=$B93,IF(DATOS_[Check Equiparado]="Sí",IF(DATOS_[Check Periodo Ref.]="Dentro",DATOS_[TOTAL SALARIO Eq],FALSE))))),
0)</f>
        <v>0</v>
      </c>
      <c r="AP95" s="114">
        <f t="array" ref="AP95">IFERROR(
(MEDIAN((IF(DATOS_[[Sexo]:[Sexo]]=$B95,IF(DATOS_[[AGRUP. VALOR. PTO.]:[AGRUP. VALOR. PTO.]]=$B94,IF(DATOS_[[Check Periodo Ref.]:[Check Periodo Ref.]]="Dentro",IF(DATOS_[[Check Equiparado]:[Check Equiparado]]="Sí",IF(DATOS!BI$5="Sí",(1/DATOS_[[% anualiz]:[% anualiz]]),1)*IF(DATOS!BI$4="Sí",1/DATOS_[[% normaliz]:[% normaliz]],1)*(DATOS_[C.Extra.01])))))))),
0)</f>
        <v>0</v>
      </c>
      <c r="AQ95" s="114">
        <f t="array" ref="AQ95">IFERROR(
(MEDIAN((IF(DATOS_[[Sexo]:[Sexo]]=$B95,IF(DATOS_[[AGRUP. VALOR. PTO.]:[AGRUP. VALOR. PTO.]]=$B94,IF(DATOS_[[Check Periodo Ref.]:[Check Periodo Ref.]]="Dentro",IF(DATOS_[[Check Equiparado]:[Check Equiparado]]="Sí",IF(DATOS!BJ$5="Sí",(1/DATOS_[[% anualiz]:[% anualiz]]),1)*IF(DATOS!BJ$4="Sí",1/DATOS_[[% normaliz]:[% normaliz]],1)*(DATOS_[C.Extra.02])))))))),
0)</f>
        <v>0</v>
      </c>
      <c r="AR95" s="114">
        <f t="array" ref="AR95">IFERROR(
(MEDIAN((IF(DATOS_[[Sexo]:[Sexo]]=$B95,IF(DATOS_[[AGRUP. VALOR. PTO.]:[AGRUP. VALOR. PTO.]]=$B94,IF(DATOS_[[Check Periodo Ref.]:[Check Periodo Ref.]]="Dentro",IF(DATOS_[[Check Equiparado]:[Check Equiparado]]="Sí",IF(DATOS!BK$5="Sí",(1/DATOS_[[% anualiz]:[% anualiz]]),1)*IF(DATOS!BK$4="Sí",1/DATOS_[[% normaliz]:[% normaliz]],1)*(DATOS_[C.Extra.03])))))))),
0)</f>
        <v>0</v>
      </c>
      <c r="AS95" s="114">
        <f t="array" ref="AS95">IFERROR(
(MEDIAN((IF(DATOS_[[Sexo]:[Sexo]]=$B95,IF(DATOS_[[AGRUP. VALOR. PTO.]:[AGRUP. VALOR. PTO.]]=$B94,IF(DATOS_[[Check Periodo Ref.]:[Check Periodo Ref.]]="Dentro",IF(DATOS_[[Check Equiparado]:[Check Equiparado]]="Sí",IF(DATOS!BL$5="Sí",(1/DATOS_[[% anualiz]:[% anualiz]]),1)*IF(DATOS!BL$4="Sí",1/DATOS_[[% normaliz]:[% normaliz]],1)*(DATOS_[C.Extra.04])))))))),
0)</f>
        <v>0</v>
      </c>
      <c r="AT95" s="114">
        <f t="array" ref="AT95">IFERROR(
(MEDIAN((IF(DATOS_[[Sexo]:[Sexo]]=$B95,IF(DATOS_[[AGRUP. VALOR. PTO.]:[AGRUP. VALOR. PTO.]]=$B94,IF(DATOS_[[Check Periodo Ref.]:[Check Periodo Ref.]]="Dentro",IF(DATOS_[[Check Equiparado]:[Check Equiparado]]="Sí",IF(DATOS!BM$5="Sí",(1/DATOS_[[% anualiz]:[% anualiz]]),1)*IF(DATOS!BM$4="Sí",1/DATOS_[[% normaliz]:[% normaliz]],1)*(DATOS_[C.Extra.05])))))))),
0)</f>
        <v>0</v>
      </c>
      <c r="AU95" s="115">
        <f t="array" ref="AU95">IFERROR(
MEDIAN(IF(DATOS_[Sexo]=$B95,IF(DATOS_[[AGRUP. VALOR. PTO.]:[AGRUP. VALOR. PTO.]]=$B93,IF(DATOS_[Check Equiparado]="Sí",IF(DATOS_[Check Periodo Ref.]="Dentro",DATOS_[Tot Extrasalarial Eq],FALSE))))),
0)</f>
        <v>0</v>
      </c>
      <c r="AV95" s="116">
        <f t="array" ref="AV95">IFERROR(
MEDIAN(IF(DATOS_[Sexo]=$B95,IF(DATOS_[[AGRUP. VALOR. PTO.]:[AGRUP. VALOR. PTO.]]=$B93,IF(DATOS_[Check Equiparado]="Sí",IF(DATOS_[Check Periodo Ref.]="Dentro",DATOS_[TOTAL Retrib Eq],FALSE))))),
0)</f>
        <v>0</v>
      </c>
    </row>
    <row r="96" spans="1:48" ht="17.25" thickBot="1" x14ac:dyDescent="0.35">
      <c r="A96" s="42" t="str">
        <f t="shared" ref="A96" si="111">+A97</f>
        <v>[ocultar]</v>
      </c>
      <c r="B96" s="90" t="s">
        <v>287</v>
      </c>
      <c r="C96" s="109"/>
      <c r="D96" s="41"/>
      <c r="E96" s="41"/>
      <c r="F96" s="41"/>
      <c r="G96" s="41"/>
      <c r="H96" s="41"/>
      <c r="I96" s="119" t="str">
        <f t="shared" ref="I96:AV96" si="112">IFERROR((I97-I98)/I97,"")</f>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3" t="str">
        <f t="shared" si="112"/>
        <v/>
      </c>
      <c r="W96" s="123" t="str">
        <f t="shared" si="112"/>
        <v/>
      </c>
      <c r="X96" s="123" t="str">
        <f t="shared" si="112"/>
        <v/>
      </c>
      <c r="Y96" s="123"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2" t="str">
        <f t="shared" si="112"/>
        <v/>
      </c>
      <c r="AK96" s="122" t="str">
        <f t="shared" si="112"/>
        <v/>
      </c>
      <c r="AL96" s="122" t="str">
        <f t="shared" si="112"/>
        <v/>
      </c>
      <c r="AM96" s="122" t="str">
        <f t="shared" si="112"/>
        <v/>
      </c>
      <c r="AN96" s="124" t="str">
        <f t="shared" si="112"/>
        <v/>
      </c>
      <c r="AO96" s="128" t="str">
        <f t="shared" si="112"/>
        <v/>
      </c>
      <c r="AP96" s="125" t="str">
        <f t="shared" si="112"/>
        <v/>
      </c>
      <c r="AQ96" s="125" t="str">
        <f t="shared" si="112"/>
        <v/>
      </c>
      <c r="AR96" s="125" t="str">
        <f t="shared" si="112"/>
        <v/>
      </c>
      <c r="AS96" s="125" t="str">
        <f t="shared" si="112"/>
        <v/>
      </c>
      <c r="AT96" s="125" t="str">
        <f t="shared" si="112"/>
        <v/>
      </c>
      <c r="AU96" s="126" t="str">
        <f t="shared" si="112"/>
        <v/>
      </c>
      <c r="AV96" s="127" t="str">
        <f t="shared" si="112"/>
        <v/>
      </c>
    </row>
    <row r="97" spans="1:48" x14ac:dyDescent="0.3">
      <c r="A97" s="42" t="str">
        <f t="shared" ref="A97" si="113">+IF(C97+C98=0,"[ocultar]","")</f>
        <v>[ocultar]</v>
      </c>
      <c r="B97" s="86" t="s">
        <v>162</v>
      </c>
      <c r="C97" s="33">
        <f t="array" ref="C97">SUM(IF($B97=DATOS_[Sexo],
IF($B96=DATOS_[AGRUP. VALOR. PTO.],
IF("Dentro"=DATOS_[Check Periodo Ref.],
1/(COUNTIFS(DATOS_[Sexo],$B97,DATOS_[AGRUP. VALOR. PTO.],$B96,DATOS_[Check Periodo Ref.],"Dentro",DATOS_[id],DATOS_[id]))))))</f>
        <v>0</v>
      </c>
      <c r="D97" s="35">
        <f>COUNTIFS(DATOS_[AGRUP. VALOR. PTO.],$B96,DATOS_[Sexo],$B97,DATOS_[Check Periodo Ref.],"Dentro")</f>
        <v>0</v>
      </c>
      <c r="E97" s="35">
        <f>COUNTIFS(DATOS_[AGRUP. VALOR. PTO.],$B96,DATOS_[Sexo],$B97,DATOS_[Check Periodo Ref.],"Dentro",DATOS_[Check Nº SC Norm],"Sí")</f>
        <v>0</v>
      </c>
      <c r="F97" s="35">
        <f>COUNTIFS(DATOS_[AGRUP. VALOR. PTO.],$B96,DATOS_[Sexo],$B97,DATOS_[Check Periodo Ref.],"Dentro",DATOS_[Check Nº SC Anualiz],"Sí")</f>
        <v>0</v>
      </c>
      <c r="G97" s="35">
        <f>COUNTIFS(DATOS_[AGRUP. VALOR. PTO.],$B96,DATOS_[Sexo],$B97,DATOS_[Check Periodo Ref.],"Dentro",DATOS_[Check Nº SC Norm y Anualiz],"Sí")</f>
        <v>0</v>
      </c>
      <c r="H97" s="35">
        <f>COUNTIFS(DATOS_[AGRUP. VALOR. PTO.],$B96,DATOS_[Sexo],$B97,DATOS_[Check Periodo Ref.],"Dentro",DATOS_[Check Equiparación],"Sí")</f>
        <v>0</v>
      </c>
      <c r="I97" s="110">
        <f t="array" ref="I97">IFERROR(
MEDIAN(IF(DATOS_[Sexo]=$B97,IF(DATOS_[[AGRUP. VALOR. PTO.]:[AGRUP. VALOR. PTO.]]=$B96,IF(DATOS_[Check Equiparado]="Sí",IF(DATOS_[Check Periodo Ref.]="Dentro",DATOS_[SALARIO BASE Eq],FALSE))))),
0)</f>
        <v>0</v>
      </c>
      <c r="J97" s="111">
        <f t="array" ref="J97">IFERROR(
(MEDIAN((IF(DATOS_[[Sexo]:[Sexo]]=$B97,IF(DATOS_[[AGRUP. VALOR. PTO.]:[AGRUP. VALOR. PTO.]]=$B96,IF(DATOS_[[Check Periodo Ref.]:[Check Periodo Ref.]]="Dentro",IF(DATOS_[[Check Equiparado]:[Check Equiparado]]="Sí",IF(DATOS!AE$5="Sí",(1/DATOS_[[% anualiz]:[% anualiz]]),1)*IF(DATOS!AE$4="Sí",1/DATOS_[[% normaliz]:[% normaliz]],1)*(DATOS_[Conc.Sal.01])))))))),
0)</f>
        <v>0</v>
      </c>
      <c r="K97" s="111">
        <f t="array" ref="K97">IFERROR(
(MEDIAN((IF(DATOS_[[Sexo]:[Sexo]]=$B97,IF(DATOS_[[AGRUP. VALOR. PTO.]:[AGRUP. VALOR. PTO.]]=$B96,IF(DATOS_[[Check Periodo Ref.]:[Check Periodo Ref.]]="Dentro",IF(DATOS_[[Check Equiparado]:[Check Equiparado]]="Sí",IF(DATOS!AF$5="Sí",(1/DATOS_[[% anualiz]:[% anualiz]]),1)*IF(DATOS!AF$4="Sí",1/DATOS_[[% normaliz]:[% normaliz]],1)*(DATOS_[Conc.Sal.02])))))))),
0)</f>
        <v>0</v>
      </c>
      <c r="L97" s="111">
        <f t="array" ref="L97">IFERROR(
(MEDIAN((IF(DATOS_[[Sexo]:[Sexo]]=$B97,IF(DATOS_[[AGRUP. VALOR. PTO.]:[AGRUP. VALOR. PTO.]]=$B96,IF(DATOS_[[Check Periodo Ref.]:[Check Periodo Ref.]]="Dentro",IF(DATOS_[[Check Equiparado]:[Check Equiparado]]="Sí",IF(DATOS!AG$5="Sí",(1/DATOS_[[% anualiz]:[% anualiz]]),1)*IF(DATOS!AG$4="Sí",1/DATOS_[[% normaliz]:[% normaliz]],1)*(DATOS_[Conc.Sal.03])))))))),
0)</f>
        <v>0</v>
      </c>
      <c r="M97" s="111">
        <f t="array" ref="M97">IFERROR(
(MEDIAN((IF(DATOS_[[Sexo]:[Sexo]]=$B97,IF(DATOS_[[AGRUP. VALOR. PTO.]:[AGRUP. VALOR. PTO.]]=$B96,IF(DATOS_[[Check Periodo Ref.]:[Check Periodo Ref.]]="Dentro",IF(DATOS_[[Check Equiparado]:[Check Equiparado]]="Sí",IF(DATOS!AH$5="Sí",(1/DATOS_[[% anualiz]:[% anualiz]]),1)*IF(DATOS!AH$4="Sí",1/DATOS_[[% normaliz]:[% normaliz]],1)*(DATOS_[Conc.Sal.04])))))))),
0)</f>
        <v>0</v>
      </c>
      <c r="N97" s="111">
        <f t="array" ref="N97">IFERROR(
(MEDIAN((IF(DATOS_[[Sexo]:[Sexo]]=$B97,IF(DATOS_[[AGRUP. VALOR. PTO.]:[AGRUP. VALOR. PTO.]]=$B96,IF(DATOS_[[Check Periodo Ref.]:[Check Periodo Ref.]]="Dentro",IF(DATOS_[[Check Equiparado]:[Check Equiparado]]="Sí",IF(DATOS!AI$5="Sí",(1/DATOS_[[% anualiz]:[% anualiz]]),1)*IF(DATOS!AI$4="Sí",1/DATOS_[[% normaliz]:[% normaliz]],1)*(DATOS_[Conc.Sal.05])))))))),
0)</f>
        <v>0</v>
      </c>
      <c r="O97" s="111">
        <f t="array" ref="O97">IFERROR(
(MEDIAN((IF(DATOS_[[Sexo]:[Sexo]]=$B97,IF(DATOS_[[AGRUP. VALOR. PTO.]:[AGRUP. VALOR. PTO.]]=$B96,IF(DATOS_[[Check Periodo Ref.]:[Check Periodo Ref.]]="Dentro",IF(DATOS_[[Check Equiparado]:[Check Equiparado]]="Sí",IF(DATOS!AJ$5="Sí",(1/DATOS_[[% anualiz]:[% anualiz]]),1)*IF(DATOS!AJ$4="Sí",1/DATOS_[[% normaliz]:[% normaliz]],1)*(DATOS_[Conc.Sal.06])))))))),
0)</f>
        <v>0</v>
      </c>
      <c r="P97" s="111">
        <f t="array" ref="P97">IFERROR(
(MEDIAN((IF(DATOS_[[Sexo]:[Sexo]]=$B97,IF(DATOS_[[AGRUP. VALOR. PTO.]:[AGRUP. VALOR. PTO.]]=$B96,IF(DATOS_[[Check Periodo Ref.]:[Check Periodo Ref.]]="Dentro",IF(DATOS_[[Check Equiparado]:[Check Equiparado]]="Sí",IF(DATOS!AK$5="Sí",(1/DATOS_[[% anualiz]:[% anualiz]]),1)*IF(DATOS!AK$4="Sí",1/DATOS_[[% normaliz]:[% normaliz]],1)*(DATOS_[Conc.Sal.07])))))))),
0)</f>
        <v>0</v>
      </c>
      <c r="Q97" s="111">
        <f t="array" ref="Q97">IFERROR(
(MEDIAN((IF(DATOS_[[Sexo]:[Sexo]]=$B97,IF(DATOS_[[AGRUP. VALOR. PTO.]:[AGRUP. VALOR. PTO.]]=$B96,IF(DATOS_[[Check Periodo Ref.]:[Check Periodo Ref.]]="Dentro",IF(DATOS_[[Check Equiparado]:[Check Equiparado]]="Sí",IF(DATOS!AL$5="Sí",(1/DATOS_[[% anualiz]:[% anualiz]]),1)*IF(DATOS!AL$4="Sí",1/DATOS_[[% normaliz]:[% normaliz]],1)*(DATOS_[Conc.Sal.08])))))))),
0)</f>
        <v>0</v>
      </c>
      <c r="R97" s="111">
        <f t="array" ref="R97">IFERROR(
(MEDIAN((IF(DATOS_[[Sexo]:[Sexo]]=$B97,IF(DATOS_[[AGRUP. VALOR. PTO.]:[AGRUP. VALOR. PTO.]]=$B96,IF(DATOS_[[Check Periodo Ref.]:[Check Periodo Ref.]]="Dentro",IF(DATOS_[[Check Equiparado]:[Check Equiparado]]="Sí",IF(DATOS!AM$5="Sí",(1/DATOS_[[% anualiz]:[% anualiz]]),1)*IF(DATOS!AM$4="Sí",1/DATOS_[[% normaliz]:[% normaliz]],1)*(DATOS_[Conc.Sal.09])))))))),
0)</f>
        <v>0</v>
      </c>
      <c r="S97" s="111">
        <f t="array" ref="S97">IFERROR(
(MEDIAN((IF(DATOS_[[Sexo]:[Sexo]]=$B97,IF(DATOS_[[AGRUP. VALOR. PTO.]:[AGRUP. VALOR. PTO.]]=$B96,IF(DATOS_[[Check Periodo Ref.]:[Check Periodo Ref.]]="Dentro",IF(DATOS_[[Check Equiparado]:[Check Equiparado]]="Sí",IF(DATOS!AN$5="Sí",(1/DATOS_[[% anualiz]:[% anualiz]]),1)*IF(DATOS!AN$4="Sí",1/DATOS_[[% normaliz]:[% normaliz]],1)*(DATOS_[Conc.Sal.10])))))))),
0)</f>
        <v>0</v>
      </c>
      <c r="T97" s="111">
        <f t="array" ref="T97">IFERROR(
(MEDIAN((IF(DATOS_[[Sexo]:[Sexo]]=$B97,IF(DATOS_[[AGRUP. VALOR. PTO.]:[AGRUP. VALOR. PTO.]]=$B96,IF(DATOS_[[Check Periodo Ref.]:[Check Periodo Ref.]]="Dentro",IF(DATOS_[[Check Equiparado]:[Check Equiparado]]="Sí",IF(DATOS!AO$5="Sí",(1/DATOS_[[% anualiz]:[% anualiz]]),1)*IF(DATOS!AO$4="Sí",1/DATOS_[[% normaliz]:[% normaliz]],1)*(DATOS_[Conc.Sal.11])))))))),
0)</f>
        <v>0</v>
      </c>
      <c r="U97" s="111">
        <f t="array" ref="U97">IFERROR(
(MEDIAN((IF(DATOS_[[Sexo]:[Sexo]]=$B97,IF(DATOS_[[AGRUP. VALOR. PTO.]:[AGRUP. VALOR. PTO.]]=$B96,IF(DATOS_[[Check Periodo Ref.]:[Check Periodo Ref.]]="Dentro",IF(DATOS_[[Check Equiparado]:[Check Equiparado]]="Sí",IF(DATOS!AP$5="Sí",(1/DATOS_[[% anualiz]:[% anualiz]]),1)*IF(DATOS!AP$4="Sí",1/DATOS_[[% normaliz]:[% normaliz]],1)*(DATOS_[Conc.Sal.12])))))))),
0)</f>
        <v>0</v>
      </c>
      <c r="V97" s="111">
        <f t="array" ref="V97">IFERROR(
(MEDIAN((IF(DATOS_[[Sexo]:[Sexo]]=$B97,IF(DATOS_[[AGRUP. VALOR. PTO.]:[AGRUP. VALOR. PTO.]]=$B96,IF(DATOS_[[Check Periodo Ref.]:[Check Periodo Ref.]]="Dentro",IF(DATOS_[[Check Equiparado]:[Check Equiparado]]="Sí",IF(DATOS!AQ$5="Sí",(1/DATOS_[[% anualiz]:[% anualiz]]),1)*IF(DATOS!AQ$4="Sí",1/DATOS_[[% normaliz]:[% normaliz]],1)*(DATOS_[Conc.Sal.13])))))))),
0)</f>
        <v>0</v>
      </c>
      <c r="W97" s="111">
        <f t="array" ref="W97">IFERROR(
(MEDIAN((IF(DATOS_[[Sexo]:[Sexo]]=$B97,IF(DATOS_[[AGRUP. VALOR. PTO.]:[AGRUP. VALOR. PTO.]]=$B96,IF(DATOS_[[Check Periodo Ref.]:[Check Periodo Ref.]]="Dentro",IF(DATOS_[[Check Equiparado]:[Check Equiparado]]="Sí",IF(DATOS!AR$5="Sí",(1/DATOS_[[% anualiz]:[% anualiz]]),1)*IF(DATOS!AR$4="Sí",1/DATOS_[[% normaliz]:[% normaliz]],1)*(DATOS_[Conc.Sal.14])))))))),
0)</f>
        <v>0</v>
      </c>
      <c r="X97" s="111">
        <f t="array" ref="X97">IFERROR(
(MEDIAN((IF(DATOS_[[Sexo]:[Sexo]]=$B97,IF(DATOS_[[AGRUP. VALOR. PTO.]:[AGRUP. VALOR. PTO.]]=$B96,IF(DATOS_[[Check Periodo Ref.]:[Check Periodo Ref.]]="Dentro",IF(DATOS_[[Check Equiparado]:[Check Equiparado]]="Sí",IF(DATOS!AS$5="Sí",(1/DATOS_[[% anualiz]:[% anualiz]]),1)*IF(DATOS!AS$4="Sí",1/DATOS_[[% normaliz]:[% normaliz]],1)*(DATOS_[Conc.Sal.15])))))))),
0)</f>
        <v>0</v>
      </c>
      <c r="Y97" s="111">
        <f t="array" ref="Y97">IFERROR(
(MEDIAN((IF(DATOS_[[Sexo]:[Sexo]]=$B97,IF(DATOS_[[AGRUP. VALOR. PTO.]:[AGRUP. VALOR. PTO.]]=$B96,IF(DATOS_[[Check Periodo Ref.]:[Check Periodo Ref.]]="Dentro",IF(DATOS_[[Check Equiparado]:[Check Equiparado]]="Sí",IF(DATOS!AT$5="Sí",(1/DATOS_[[% anualiz]:[% anualiz]]),1)*IF(DATOS!AT$4="Sí",1/DATOS_[[% normaliz]:[% normaliz]],1)*(DATOS_[Conc.Sal.16])))))))),
0)</f>
        <v>0</v>
      </c>
      <c r="Z97" s="111">
        <f t="array" ref="Z97">IFERROR(
(MEDIAN((IF(DATOS_[[Sexo]:[Sexo]]=$B97,IF(DATOS_[[AGRUP. VALOR. PTO.]:[AGRUP. VALOR. PTO.]]=$B96,IF(DATOS_[[Check Periodo Ref.]:[Check Periodo Ref.]]="Dentro",IF(DATOS_[[Check Equiparado]:[Check Equiparado]]="Sí",IF(DATOS!AU$5="Sí",(1/DATOS_[[% anualiz]:[% anualiz]]),1)*IF(DATOS!AU$4="Sí",1/DATOS_[[% normaliz]:[% normaliz]],1)*(DATOS_[Conc.Sal.17])))))))),
0)</f>
        <v>0</v>
      </c>
      <c r="AA97" s="111">
        <f t="array" ref="AA97">IFERROR(
(MEDIAN((IF(DATOS_[[Sexo]:[Sexo]]=$B97,IF(DATOS_[[AGRUP. VALOR. PTO.]:[AGRUP. VALOR. PTO.]]=$B96,IF(DATOS_[[Check Periodo Ref.]:[Check Periodo Ref.]]="Dentro",IF(DATOS_[[Check Equiparado]:[Check Equiparado]]="Sí",IF(DATOS!AV$5="Sí",(1/DATOS_[[% anualiz]:[% anualiz]]),1)*IF(DATOS!AV$4="Sí",1/DATOS_[[% normaliz]:[% normaliz]],1)*(DATOS_[Conc.Sal.18])))))))),
0)</f>
        <v>0</v>
      </c>
      <c r="AB97" s="111">
        <f t="array" ref="AB97">IFERROR(
(MEDIAN((IF(DATOS_[[Sexo]:[Sexo]]=$B97,IF(DATOS_[[AGRUP. VALOR. PTO.]:[AGRUP. VALOR. PTO.]]=$B96,IF(DATOS_[[Check Periodo Ref.]:[Check Periodo Ref.]]="Dentro",IF(DATOS_[[Check Equiparado]:[Check Equiparado]]="Sí",IF(DATOS!AW$5="Sí",(1/DATOS_[[% anualiz]:[% anualiz]]),1)*IF(DATOS!AW$4="Sí",1/DATOS_[[% normaliz]:[% normaliz]],1)*(DATOS_[Conc.Sal.19])))))))),
0)</f>
        <v>0</v>
      </c>
      <c r="AC97" s="111">
        <f t="array" ref="AC97">IFERROR(
(MEDIAN((IF(DATOS_[[Sexo]:[Sexo]]=$B97,IF(DATOS_[[AGRUP. VALOR. PTO.]:[AGRUP. VALOR. PTO.]]=$B96,IF(DATOS_[[Check Periodo Ref.]:[Check Periodo Ref.]]="Dentro",IF(DATOS_[[Check Equiparado]:[Check Equiparado]]="Sí",IF(DATOS!AX$5="Sí",(1/DATOS_[[% anualiz]:[% anualiz]]),1)*IF(DATOS!AX$4="Sí",1/DATOS_[[% normaliz]:[% normaliz]],1)*(DATOS_[Conc.Sal.20])))))))),
0)</f>
        <v>0</v>
      </c>
      <c r="AD97" s="111">
        <f t="array" ref="AD97">IFERROR(
(MEDIAN((IF(DATOS_[[Sexo]:[Sexo]]=$B97,IF(DATOS_[[AGRUP. VALOR. PTO.]:[AGRUP. VALOR. PTO.]]=$B96,IF(DATOS_[[Check Periodo Ref.]:[Check Periodo Ref.]]="Dentro",IF(DATOS_[[Check Equiparado]:[Check Equiparado]]="Sí",IF(DATOS!AY$5="Sí",(1/DATOS_[[% anualiz]:[% anualiz]]),1)*IF(DATOS!AY$4="Sí",1/DATOS_[[% normaliz]:[% normaliz]],1)*(DATOS_[Conc.Sal.21])))))))),
0)</f>
        <v>0</v>
      </c>
      <c r="AE97" s="111">
        <f t="array" ref="AE97">IFERROR(
(MEDIAN((IF(DATOS_[[Sexo]:[Sexo]]=$B97,IF(DATOS_[[AGRUP. VALOR. PTO.]:[AGRUP. VALOR. PTO.]]=$B96,IF(DATOS_[[Check Periodo Ref.]:[Check Periodo Ref.]]="Dentro",IF(DATOS_[[Check Equiparado]:[Check Equiparado]]="Sí",IF(DATOS!AZ$5="Sí",(1/DATOS_[[% anualiz]:[% anualiz]]),1)*IF(DATOS!AZ$4="Sí",1/DATOS_[[% normaliz]:[% normaliz]],1)*(DATOS_[Conc.Sal.22])))))))),
0)</f>
        <v>0</v>
      </c>
      <c r="AF97" s="111">
        <f t="array" ref="AF97">IFERROR(
(MEDIAN((IF(DATOS_[[Sexo]:[Sexo]]=$B97,IF(DATOS_[[AGRUP. VALOR. PTO.]:[AGRUP. VALOR. PTO.]]=$B96,IF(DATOS_[[Check Periodo Ref.]:[Check Periodo Ref.]]="Dentro",IF(DATOS_[[Check Equiparado]:[Check Equiparado]]="Sí",IF(DATOS!BA$5="Sí",(1/DATOS_[[% anualiz]:[% anualiz]]),1)*IF(DATOS!BA$4="Sí",1/DATOS_[[% normaliz]:[% normaliz]],1)*(DATOS_[Conc.Sal.23])))))))),
0)</f>
        <v>0</v>
      </c>
      <c r="AG97" s="111">
        <f t="array" ref="AG97">IFERROR(
(MEDIAN((IF(DATOS_[[Sexo]:[Sexo]]=$B97,IF(DATOS_[[AGRUP. VALOR. PTO.]:[AGRUP. VALOR. PTO.]]=$B96,IF(DATOS_[[Check Periodo Ref.]:[Check Periodo Ref.]]="Dentro",IF(DATOS_[[Check Equiparado]:[Check Equiparado]]="Sí",IF(DATOS!BB$5="Sí",(1/DATOS_[[% anualiz]:[% anualiz]]),1)*IF(DATOS!BB$4="Sí",1/DATOS_[[% normaliz]:[% normaliz]],1)*(DATOS_[Conc.Sal.24])))))))),
0)</f>
        <v>0</v>
      </c>
      <c r="AH97" s="111">
        <f t="array" ref="AH97">IFERROR(
(MEDIAN((IF(DATOS_[[Sexo]:[Sexo]]=$B97,IF(DATOS_[[AGRUP. VALOR. PTO.]:[AGRUP. VALOR. PTO.]]=$B96,IF(DATOS_[[Check Periodo Ref.]:[Check Periodo Ref.]]="Dentro",IF(DATOS_[[Check Equiparado]:[Check Equiparado]]="Sí",IF(DATOS!BC$5="Sí",(1/DATOS_[[% anualiz]:[% anualiz]]),1)*IF(DATOS!BC$4="Sí",1/DATOS_[[% normaliz]:[% normaliz]],1)*(DATOS_[Conc.Sal.25])))))))),
0)</f>
        <v>0</v>
      </c>
      <c r="AI97" s="111">
        <f t="array" ref="AI97">IFERROR(
(MEDIAN((IF(DATOS_[[Sexo]:[Sexo]]=$B97,IF(DATOS_[[AGRUP. VALOR. PTO.]:[AGRUP. VALOR. PTO.]]=$B96,IF(DATOS_[[Check Periodo Ref.]:[Check Periodo Ref.]]="Dentro",IF(DATOS_[[Check Equiparado]:[Check Equiparado]]="Sí",IF(DATOS!BD$5="Sí",(1/DATOS_[[% anualiz]:[% anualiz]]),1)*IF(DATOS!BD$4="Sí",1/DATOS_[[% normaliz]:[% normaliz]],1)*(DATOS_[Conc.Sal.26])))))))),
0)</f>
        <v>0</v>
      </c>
      <c r="AJ97" s="111">
        <f t="array" ref="AJ97">IFERROR(
(MEDIAN((IF(DATOS_[[Sexo]:[Sexo]]=$B97,IF(DATOS_[[AGRUP. VALOR. PTO.]:[AGRUP. VALOR. PTO.]]=$B96,IF(DATOS_[[Check Periodo Ref.]:[Check Periodo Ref.]]="Dentro",IF(DATOS_[[Check Equiparado]:[Check Equiparado]]="Sí",IF(DATOS!BE$5="Sí",(1/DATOS_[[% anualiz]:[% anualiz]]),1)*IF(DATOS!BE$4="Sí",1/DATOS_[[% normaliz]:[% normaliz]],1)*(DATOS_[Conc.Sal.27])))))))),
0)</f>
        <v>0</v>
      </c>
      <c r="AK97" s="111">
        <f t="array" ref="AK97">IFERROR(
(MEDIAN((IF(DATOS_[[Sexo]:[Sexo]]=$B97,IF(DATOS_[[AGRUP. VALOR. PTO.]:[AGRUP. VALOR. PTO.]]=$B96,IF(DATOS_[[Check Periodo Ref.]:[Check Periodo Ref.]]="Dentro",IF(DATOS_[[Check Equiparado]:[Check Equiparado]]="Sí",IF(DATOS!BF$5="Sí",(1/DATOS_[[% anualiz]:[% anualiz]]),1)*IF(DATOS!BF$4="Sí",1/DATOS_[[% normaliz]:[% normaliz]],1)*(DATOS_[Conc.Sal.28])))))))),
0)</f>
        <v>0</v>
      </c>
      <c r="AL97" s="111">
        <f t="array" ref="AL97">IFERROR(
(MEDIAN((IF(DATOS_[[Sexo]:[Sexo]]=$B97,IF(DATOS_[[AGRUP. VALOR. PTO.]:[AGRUP. VALOR. PTO.]]=$B96,IF(DATOS_[[Check Periodo Ref.]:[Check Periodo Ref.]]="Dentro",IF(DATOS_[[Check Equiparado]:[Check Equiparado]]="Sí",IF(DATOS!BG$5="Sí",(1/DATOS_[[% anualiz]:[% anualiz]]),1)*IF(DATOS!BG$4="Sí",1/DATOS_[[% normaliz]:[% normaliz]],1)*(DATOS_[Conc.Sal.29])))))))),
0)</f>
        <v>0</v>
      </c>
      <c r="AM97" s="111">
        <f t="array" ref="AM97">IFERROR(
(MEDIAN((IF(DATOS_[[Sexo]:[Sexo]]=$B97,IF(DATOS_[[AGRUP. VALOR. PTO.]:[AGRUP. VALOR. PTO.]]=$B96,IF(DATOS_[[Check Periodo Ref.]:[Check Periodo Ref.]]="Dentro",IF(DATOS_[[Check Equiparado]:[Check Equiparado]]="Sí",IF(DATOS!BH$5="Sí",(1/DATOS_[[% anualiz]:[% anualiz]]),1)*IF(DATOS!BH$4="Sí",1/DATOS_[[% normaliz]:[% normaliz]],1)*(DATOS_[Conc.Sal.30])))))))),
0)</f>
        <v>0</v>
      </c>
      <c r="AN97" s="112">
        <f t="array" ref="AN97">IFERROR(
MEDIAN(IF(DATOS_[Sexo]=$B97,IF(DATOS_[[AGRUP. VALOR. PTO.]:[AGRUP. VALOR. PTO.]]=$B96,IF(DATOS_[Check Equiparado]="Sí",IF(DATOS_[Check Periodo Ref.]="Dentro",DATOS_[Tot COMPL.SAL Eq],FALSE))))),
0)</f>
        <v>0</v>
      </c>
      <c r="AO97" s="113">
        <f t="array" ref="AO97">IFERROR(
MEDIAN(IF(DATOS_[Sexo]=$B97,IF(DATOS_[[AGRUP. VALOR. PTO.]:[AGRUP. VALOR. PTO.]]=$B96,IF(DATOS_[Check Equiparado]="Sí",IF(DATOS_[Check Periodo Ref.]="Dentro",DATOS_[TOTAL SALARIO Eq],FALSE))))),
0)</f>
        <v>0</v>
      </c>
      <c r="AP97" s="114">
        <f t="array" ref="AP97">IFERROR(
(MEDIAN((IF(DATOS_[[Sexo]:[Sexo]]=$B97,IF(DATOS_[[AGRUP. VALOR. PTO.]:[AGRUP. VALOR. PTO.]]=$B96,IF(DATOS_[[Check Periodo Ref.]:[Check Periodo Ref.]]="Dentro",IF(DATOS_[[Check Equiparado]:[Check Equiparado]]="Sí",IF(DATOS!BI$5="Sí",(1/DATOS_[[% anualiz]:[% anualiz]]),1)*IF(DATOS!BI$4="Sí",1/DATOS_[[% normaliz]:[% normaliz]],1)*(DATOS_[C.Extra.01])))))))),
0)</f>
        <v>0</v>
      </c>
      <c r="AQ97" s="114">
        <f t="array" ref="AQ97">IFERROR(
(MEDIAN((IF(DATOS_[[Sexo]:[Sexo]]=$B97,IF(DATOS_[[AGRUP. VALOR. PTO.]:[AGRUP. VALOR. PTO.]]=$B96,IF(DATOS_[[Check Periodo Ref.]:[Check Periodo Ref.]]="Dentro",IF(DATOS_[[Check Equiparado]:[Check Equiparado]]="Sí",IF(DATOS!BJ$5="Sí",(1/DATOS_[[% anualiz]:[% anualiz]]),1)*IF(DATOS!BJ$4="Sí",1/DATOS_[[% normaliz]:[% normaliz]],1)*(DATOS_[C.Extra.02])))))))),
0)</f>
        <v>0</v>
      </c>
      <c r="AR97" s="114">
        <f t="array" ref="AR97">IFERROR(
(MEDIAN((IF(DATOS_[[Sexo]:[Sexo]]=$B97,IF(DATOS_[[AGRUP. VALOR. PTO.]:[AGRUP. VALOR. PTO.]]=$B96,IF(DATOS_[[Check Periodo Ref.]:[Check Periodo Ref.]]="Dentro",IF(DATOS_[[Check Equiparado]:[Check Equiparado]]="Sí",IF(DATOS!BK$5="Sí",(1/DATOS_[[% anualiz]:[% anualiz]]),1)*IF(DATOS!BK$4="Sí",1/DATOS_[[% normaliz]:[% normaliz]],1)*(DATOS_[C.Extra.03])))))))),
0)</f>
        <v>0</v>
      </c>
      <c r="AS97" s="114">
        <f t="array" ref="AS97">IFERROR(
(MEDIAN((IF(DATOS_[[Sexo]:[Sexo]]=$B97,IF(DATOS_[[AGRUP. VALOR. PTO.]:[AGRUP. VALOR. PTO.]]=$B96,IF(DATOS_[[Check Periodo Ref.]:[Check Periodo Ref.]]="Dentro",IF(DATOS_[[Check Equiparado]:[Check Equiparado]]="Sí",IF(DATOS!BL$5="Sí",(1/DATOS_[[% anualiz]:[% anualiz]]),1)*IF(DATOS!BL$4="Sí",1/DATOS_[[% normaliz]:[% normaliz]],1)*(DATOS_[C.Extra.04])))))))),
0)</f>
        <v>0</v>
      </c>
      <c r="AT97" s="114">
        <f t="array" ref="AT97">IFERROR(
(MEDIAN((IF(DATOS_[[Sexo]:[Sexo]]=$B97,IF(DATOS_[[AGRUP. VALOR. PTO.]:[AGRUP. VALOR. PTO.]]=$B96,IF(DATOS_[[Check Periodo Ref.]:[Check Periodo Ref.]]="Dentro",IF(DATOS_[[Check Equiparado]:[Check Equiparado]]="Sí",IF(DATOS!BM$5="Sí",(1/DATOS_[[% anualiz]:[% anualiz]]),1)*IF(DATOS!BM$4="Sí",1/DATOS_[[% normaliz]:[% normaliz]],1)*(DATOS_[C.Extra.05])))))))),
0)</f>
        <v>0</v>
      </c>
      <c r="AU97" s="115">
        <f t="array" ref="AU97">IFERROR(
MEDIAN(IF(DATOS_[Sexo]=$B97,IF(DATOS_[[AGRUP. VALOR. PTO.]:[AGRUP. VALOR. PTO.]]=$B96,IF(DATOS_[Check Equiparado]="Sí",IF(DATOS_[Check Periodo Ref.]="Dentro",DATOS_[Tot Extrasalarial Eq],FALSE))))),
0)</f>
        <v>0</v>
      </c>
      <c r="AV97" s="116">
        <f t="array" ref="AV97">IFERROR(
MEDIAN(IF(DATOS_[Sexo]=$B97,IF(DATOS_[[AGRUP. VALOR. PTO.]:[AGRUP. VALOR. PTO.]]=$B96,IF(DATOS_[Check Equiparado]="Sí",IF(DATOS_[Check Periodo Ref.]="Dentro",DATOS_[TOTAL Retrib Eq],FALSE))))),
0)</f>
        <v>0</v>
      </c>
    </row>
    <row r="98" spans="1:48" x14ac:dyDescent="0.3">
      <c r="A98" s="42" t="str">
        <f t="shared" ref="A98" si="114">+A97</f>
        <v>[ocultar]</v>
      </c>
      <c r="B98" s="86" t="s">
        <v>163</v>
      </c>
      <c r="C98" s="33">
        <f t="array" ref="C98">SUM(IF($B98=DATOS_[Sexo],
IF($B96=DATOS_[AGRUP. VALOR. PTO.],
IF("Dentro"=DATOS_[Check Periodo Ref.],
1/(COUNTIFS(DATOS_[Sexo],$B98,DATOS_[AGRUP. VALOR. PTO.],$B96,DATOS_[Check Periodo Ref.],"Dentro",DATOS_[id],DATOS_[id]))))))</f>
        <v>0</v>
      </c>
      <c r="D98" s="35">
        <f>COUNTIFS(DATOS_[AGRUP. VALOR. PTO.],$B96,DATOS_[Sexo],$B98,DATOS_[Check Periodo Ref.],"Dentro")</f>
        <v>0</v>
      </c>
      <c r="E98" s="35">
        <f>COUNTIFS(DATOS_[AGRUP. VALOR. PTO.],$B96,DATOS_[Sexo],$B98,DATOS_[Check Periodo Ref.],"Dentro",DATOS_[Check Nº SC Norm],"Sí")</f>
        <v>0</v>
      </c>
      <c r="F98" s="35">
        <f>COUNTIFS(DATOS_[AGRUP. VALOR. PTO.],$B96,DATOS_[Sexo],$B98,DATOS_[Check Periodo Ref.],"Dentro",DATOS_[Check Nº SC Anualiz],"Sí")</f>
        <v>0</v>
      </c>
      <c r="G98" s="35">
        <f>COUNTIFS(DATOS_[AGRUP. VALOR. PTO.],$B96,DATOS_[Sexo],$B98,DATOS_[Check Periodo Ref.],"Dentro",DATOS_[Check Nº SC Norm y Anualiz],"Sí")</f>
        <v>0</v>
      </c>
      <c r="H98" s="35">
        <f>COUNTIFS(DATOS_[AGRUP. VALOR. PTO.],$B96,DATOS_[Sexo],$B98,DATOS_[Check Periodo Ref.],"Dentro",DATOS_[Check Equiparación],"Sí")</f>
        <v>0</v>
      </c>
      <c r="I98" s="110" cm="1">
        <f t="array" ref="I98">IFERROR(
MEDIAN(IF(DATOS_[Sexo]=$B98,IF(DATOS_[[AGRUP. VALOR. PTO.]:[AGRUP. VALOR. PTO.]]=$B96,IF(DATOS_[Check Equiparado]="Sí",IF(DATOS_[Check Periodo Ref.]="Dentro",DATOS_[SALARIO BASE Eq],FALSE))))),
0)</f>
        <v>0</v>
      </c>
      <c r="J98" s="111">
        <f t="array" ref="J98">IFERROR(
(MEDIAN((IF(DATOS_[[Sexo]:[Sexo]]=$B98,IF(DATOS_[[AGRUP. VALOR. PTO.]:[AGRUP. VALOR. PTO.]]=$B96,IF(DATOS_[[Check Periodo Ref.]:[Check Periodo Ref.]]="Dentro",IF(DATOS_[[Check Equiparado]:[Check Equiparado]]="Sí",IF(DATOS!AE$5="Sí",(1/DATOS_[[% anualiz]:[% anualiz]]),1)*IF(DATOS!AE$4="Sí",1/DATOS_[[% normaliz]:[% normaliz]],1)*(DATOS_[Conc.Sal.01])))))))),
0)</f>
        <v>0</v>
      </c>
      <c r="K98" s="111">
        <f t="array" ref="K98">IFERROR(
(MEDIAN((IF(DATOS_[[Sexo]:[Sexo]]=$B98,IF(DATOS_[[AGRUP. VALOR. PTO.]:[AGRUP. VALOR. PTO.]]=$B96,IF(DATOS_[[Check Periodo Ref.]:[Check Periodo Ref.]]="Dentro",IF(DATOS_[[Check Equiparado]:[Check Equiparado]]="Sí",IF(DATOS!AF$5="Sí",(1/DATOS_[[% anualiz]:[% anualiz]]),1)*IF(DATOS!AF$4="Sí",1/DATOS_[[% normaliz]:[% normaliz]],1)*(DATOS_[Conc.Sal.02])))))))),
0)</f>
        <v>0</v>
      </c>
      <c r="L98" s="111">
        <f t="array" ref="L98">IFERROR(
(MEDIAN((IF(DATOS_[[Sexo]:[Sexo]]=$B98,IF(DATOS_[[AGRUP. VALOR. PTO.]:[AGRUP. VALOR. PTO.]]=$B96,IF(DATOS_[[Check Periodo Ref.]:[Check Periodo Ref.]]="Dentro",IF(DATOS_[[Check Equiparado]:[Check Equiparado]]="Sí",IF(DATOS!AG$5="Sí",(1/DATOS_[[% anualiz]:[% anualiz]]),1)*IF(DATOS!AG$4="Sí",1/DATOS_[[% normaliz]:[% normaliz]],1)*(DATOS_[Conc.Sal.03])))))))),
0)</f>
        <v>0</v>
      </c>
      <c r="M98" s="111">
        <f t="array" ref="M98">IFERROR(
(MEDIAN((IF(DATOS_[[Sexo]:[Sexo]]=$B98,IF(DATOS_[[AGRUP. VALOR. PTO.]:[AGRUP. VALOR. PTO.]]=$B96,IF(DATOS_[[Check Periodo Ref.]:[Check Periodo Ref.]]="Dentro",IF(DATOS_[[Check Equiparado]:[Check Equiparado]]="Sí",IF(DATOS!AH$5="Sí",(1/DATOS_[[% anualiz]:[% anualiz]]),1)*IF(DATOS!AH$4="Sí",1/DATOS_[[% normaliz]:[% normaliz]],1)*(DATOS_[Conc.Sal.04])))))))),
0)</f>
        <v>0</v>
      </c>
      <c r="N98" s="111">
        <f t="array" ref="N98">IFERROR(
(MEDIAN((IF(DATOS_[[Sexo]:[Sexo]]=$B98,IF(DATOS_[[AGRUP. VALOR. PTO.]:[AGRUP. VALOR. PTO.]]=$B96,IF(DATOS_[[Check Periodo Ref.]:[Check Periodo Ref.]]="Dentro",IF(DATOS_[[Check Equiparado]:[Check Equiparado]]="Sí",IF(DATOS!AI$5="Sí",(1/DATOS_[[% anualiz]:[% anualiz]]),1)*IF(DATOS!AI$4="Sí",1/DATOS_[[% normaliz]:[% normaliz]],1)*(DATOS_[Conc.Sal.05])))))))),
0)</f>
        <v>0</v>
      </c>
      <c r="O98" s="111">
        <f t="array" ref="O98">IFERROR(
(MEDIAN((IF(DATOS_[[Sexo]:[Sexo]]=$B98,IF(DATOS_[[AGRUP. VALOR. PTO.]:[AGRUP. VALOR. PTO.]]=$B96,IF(DATOS_[[Check Periodo Ref.]:[Check Periodo Ref.]]="Dentro",IF(DATOS_[[Check Equiparado]:[Check Equiparado]]="Sí",IF(DATOS!AJ$5="Sí",(1/DATOS_[[% anualiz]:[% anualiz]]),1)*IF(DATOS!AJ$4="Sí",1/DATOS_[[% normaliz]:[% normaliz]],1)*(DATOS_[Conc.Sal.06])))))))),
0)</f>
        <v>0</v>
      </c>
      <c r="P98" s="111">
        <f t="array" ref="P98">IFERROR(
(MEDIAN((IF(DATOS_[[Sexo]:[Sexo]]=$B98,IF(DATOS_[[AGRUP. VALOR. PTO.]:[AGRUP. VALOR. PTO.]]=$B96,IF(DATOS_[[Check Periodo Ref.]:[Check Periodo Ref.]]="Dentro",IF(DATOS_[[Check Equiparado]:[Check Equiparado]]="Sí",IF(DATOS!AK$5="Sí",(1/DATOS_[[% anualiz]:[% anualiz]]),1)*IF(DATOS!AK$4="Sí",1/DATOS_[[% normaliz]:[% normaliz]],1)*(DATOS_[Conc.Sal.07])))))))),
0)</f>
        <v>0</v>
      </c>
      <c r="Q98" s="111">
        <f t="array" ref="Q98">IFERROR(
(MEDIAN((IF(DATOS_[[Sexo]:[Sexo]]=$B98,IF(DATOS_[[AGRUP. VALOR. PTO.]:[AGRUP. VALOR. PTO.]]=$B96,IF(DATOS_[[Check Periodo Ref.]:[Check Periodo Ref.]]="Dentro",IF(DATOS_[[Check Equiparado]:[Check Equiparado]]="Sí",IF(DATOS!AL$5="Sí",(1/DATOS_[[% anualiz]:[% anualiz]]),1)*IF(DATOS!AL$4="Sí",1/DATOS_[[% normaliz]:[% normaliz]],1)*(DATOS_[Conc.Sal.08])))))))),
0)</f>
        <v>0</v>
      </c>
      <c r="R98" s="111">
        <f t="array" ref="R98">IFERROR(
(MEDIAN((IF(DATOS_[[Sexo]:[Sexo]]=$B98,IF(DATOS_[[AGRUP. VALOR. PTO.]:[AGRUP. VALOR. PTO.]]=$B96,IF(DATOS_[[Check Periodo Ref.]:[Check Periodo Ref.]]="Dentro",IF(DATOS_[[Check Equiparado]:[Check Equiparado]]="Sí",IF(DATOS!AM$5="Sí",(1/DATOS_[[% anualiz]:[% anualiz]]),1)*IF(DATOS!AM$4="Sí",1/DATOS_[[% normaliz]:[% normaliz]],1)*(DATOS_[Conc.Sal.09])))))))),
0)</f>
        <v>0</v>
      </c>
      <c r="S98" s="111">
        <f t="array" ref="S98">IFERROR(
(MEDIAN((IF(DATOS_[[Sexo]:[Sexo]]=$B98,IF(DATOS_[[AGRUP. VALOR. PTO.]:[AGRUP. VALOR. PTO.]]=$B96,IF(DATOS_[[Check Periodo Ref.]:[Check Periodo Ref.]]="Dentro",IF(DATOS_[[Check Equiparado]:[Check Equiparado]]="Sí",IF(DATOS!AN$5="Sí",(1/DATOS_[[% anualiz]:[% anualiz]]),1)*IF(DATOS!AN$4="Sí",1/DATOS_[[% normaliz]:[% normaliz]],1)*(DATOS_[Conc.Sal.10])))))))),
0)</f>
        <v>0</v>
      </c>
      <c r="T98" s="111">
        <f t="array" ref="T98">IFERROR(
(MEDIAN((IF(DATOS_[[Sexo]:[Sexo]]=$B98,IF(DATOS_[[AGRUP. VALOR. PTO.]:[AGRUP. VALOR. PTO.]]=$B96,IF(DATOS_[[Check Periodo Ref.]:[Check Periodo Ref.]]="Dentro",IF(DATOS_[[Check Equiparado]:[Check Equiparado]]="Sí",IF(DATOS!AO$5="Sí",(1/DATOS_[[% anualiz]:[% anualiz]]),1)*IF(DATOS!AO$4="Sí",1/DATOS_[[% normaliz]:[% normaliz]],1)*(DATOS_[Conc.Sal.11])))))))),
0)</f>
        <v>0</v>
      </c>
      <c r="U98" s="111">
        <f t="array" ref="U98">IFERROR(
(MEDIAN((IF(DATOS_[[Sexo]:[Sexo]]=$B98,IF(DATOS_[[AGRUP. VALOR. PTO.]:[AGRUP. VALOR. PTO.]]=$B96,IF(DATOS_[[Check Periodo Ref.]:[Check Periodo Ref.]]="Dentro",IF(DATOS_[[Check Equiparado]:[Check Equiparado]]="Sí",IF(DATOS!AP$5="Sí",(1/DATOS_[[% anualiz]:[% anualiz]]),1)*IF(DATOS!AP$4="Sí",1/DATOS_[[% normaliz]:[% normaliz]],1)*(DATOS_[Conc.Sal.12])))))))),
0)</f>
        <v>0</v>
      </c>
      <c r="V98" s="111">
        <f t="array" ref="V98">IFERROR(
(MEDIAN((IF(DATOS_[[Sexo]:[Sexo]]=$B98,IF(DATOS_[[AGRUP. VALOR. PTO.]:[AGRUP. VALOR. PTO.]]=$B96,IF(DATOS_[[Check Periodo Ref.]:[Check Periodo Ref.]]="Dentro",IF(DATOS_[[Check Equiparado]:[Check Equiparado]]="Sí",IF(DATOS!AQ$5="Sí",(1/DATOS_[[% anualiz]:[% anualiz]]),1)*IF(DATOS!AQ$4="Sí",1/DATOS_[[% normaliz]:[% normaliz]],1)*(DATOS_[Conc.Sal.13])))))))),
0)</f>
        <v>0</v>
      </c>
      <c r="W98" s="111">
        <f t="array" ref="W98">IFERROR(
(MEDIAN((IF(DATOS_[[Sexo]:[Sexo]]=$B98,IF(DATOS_[[AGRUP. VALOR. PTO.]:[AGRUP. VALOR. PTO.]]=$B96,IF(DATOS_[[Check Periodo Ref.]:[Check Periodo Ref.]]="Dentro",IF(DATOS_[[Check Equiparado]:[Check Equiparado]]="Sí",IF(DATOS!AR$5="Sí",(1/DATOS_[[% anualiz]:[% anualiz]]),1)*IF(DATOS!AR$4="Sí",1/DATOS_[[% normaliz]:[% normaliz]],1)*(DATOS_[Conc.Sal.14])))))))),
0)</f>
        <v>0</v>
      </c>
      <c r="X98" s="111">
        <f t="array" ref="X98">IFERROR(
(MEDIAN((IF(DATOS_[[Sexo]:[Sexo]]=$B98,IF(DATOS_[[AGRUP. VALOR. PTO.]:[AGRUP. VALOR. PTO.]]=$B96,IF(DATOS_[[Check Periodo Ref.]:[Check Periodo Ref.]]="Dentro",IF(DATOS_[[Check Equiparado]:[Check Equiparado]]="Sí",IF(DATOS!AS$5="Sí",(1/DATOS_[[% anualiz]:[% anualiz]]),1)*IF(DATOS!AS$4="Sí",1/DATOS_[[% normaliz]:[% normaliz]],1)*(DATOS_[Conc.Sal.15])))))))),
0)</f>
        <v>0</v>
      </c>
      <c r="Y98" s="111">
        <f t="array" ref="Y98">IFERROR(
(MEDIAN((IF(DATOS_[[Sexo]:[Sexo]]=$B98,IF(DATOS_[[AGRUP. VALOR. PTO.]:[AGRUP. VALOR. PTO.]]=$B96,IF(DATOS_[[Check Periodo Ref.]:[Check Periodo Ref.]]="Dentro",IF(DATOS_[[Check Equiparado]:[Check Equiparado]]="Sí",IF(DATOS!AT$5="Sí",(1/DATOS_[[% anualiz]:[% anualiz]]),1)*IF(DATOS!AT$4="Sí",1/DATOS_[[% normaliz]:[% normaliz]],1)*(DATOS_[Conc.Sal.16])))))))),
0)</f>
        <v>0</v>
      </c>
      <c r="Z98" s="111">
        <f t="array" ref="Z98">IFERROR(
(MEDIAN((IF(DATOS_[[Sexo]:[Sexo]]=$B98,IF(DATOS_[[AGRUP. VALOR. PTO.]:[AGRUP. VALOR. PTO.]]=$B96,IF(DATOS_[[Check Periodo Ref.]:[Check Periodo Ref.]]="Dentro",IF(DATOS_[[Check Equiparado]:[Check Equiparado]]="Sí",IF(DATOS!AU$5="Sí",(1/DATOS_[[% anualiz]:[% anualiz]]),1)*IF(DATOS!AU$4="Sí",1/DATOS_[[% normaliz]:[% normaliz]],1)*(DATOS_[Conc.Sal.17])))))))),
0)</f>
        <v>0</v>
      </c>
      <c r="AA98" s="111">
        <f t="array" ref="AA98">IFERROR(
(MEDIAN((IF(DATOS_[[Sexo]:[Sexo]]=$B98,IF(DATOS_[[AGRUP. VALOR. PTO.]:[AGRUP. VALOR. PTO.]]=$B96,IF(DATOS_[[Check Periodo Ref.]:[Check Periodo Ref.]]="Dentro",IF(DATOS_[[Check Equiparado]:[Check Equiparado]]="Sí",IF(DATOS!AV$5="Sí",(1/DATOS_[[% anualiz]:[% anualiz]]),1)*IF(DATOS!AV$4="Sí",1/DATOS_[[% normaliz]:[% normaliz]],1)*(DATOS_[Conc.Sal.18])))))))),
0)</f>
        <v>0</v>
      </c>
      <c r="AB98" s="111">
        <f t="array" ref="AB98">IFERROR(
(MEDIAN((IF(DATOS_[[Sexo]:[Sexo]]=$B98,IF(DATOS_[[AGRUP. VALOR. PTO.]:[AGRUP. VALOR. PTO.]]=$B96,IF(DATOS_[[Check Periodo Ref.]:[Check Periodo Ref.]]="Dentro",IF(DATOS_[[Check Equiparado]:[Check Equiparado]]="Sí",IF(DATOS!AW$5="Sí",(1/DATOS_[[% anualiz]:[% anualiz]]),1)*IF(DATOS!AW$4="Sí",1/DATOS_[[% normaliz]:[% normaliz]],1)*(DATOS_[Conc.Sal.19])))))))),
0)</f>
        <v>0</v>
      </c>
      <c r="AC98" s="111">
        <f t="array" ref="AC98">IFERROR(
(MEDIAN((IF(DATOS_[[Sexo]:[Sexo]]=$B98,IF(DATOS_[[AGRUP. VALOR. PTO.]:[AGRUP. VALOR. PTO.]]=$B96,IF(DATOS_[[Check Periodo Ref.]:[Check Periodo Ref.]]="Dentro",IF(DATOS_[[Check Equiparado]:[Check Equiparado]]="Sí",IF(DATOS!AX$5="Sí",(1/DATOS_[[% anualiz]:[% anualiz]]),1)*IF(DATOS!AX$4="Sí",1/DATOS_[[% normaliz]:[% normaliz]],1)*(DATOS_[Conc.Sal.20])))))))),
0)</f>
        <v>0</v>
      </c>
      <c r="AD98" s="111">
        <f t="array" ref="AD98">IFERROR(
(MEDIAN((IF(DATOS_[[Sexo]:[Sexo]]=$B98,IF(DATOS_[[AGRUP. VALOR. PTO.]:[AGRUP. VALOR. PTO.]]=$B96,IF(DATOS_[[Check Periodo Ref.]:[Check Periodo Ref.]]="Dentro",IF(DATOS_[[Check Equiparado]:[Check Equiparado]]="Sí",IF(DATOS!AY$5="Sí",(1/DATOS_[[% anualiz]:[% anualiz]]),1)*IF(DATOS!AY$4="Sí",1/DATOS_[[% normaliz]:[% normaliz]],1)*(DATOS_[Conc.Sal.21])))))))),
0)</f>
        <v>0</v>
      </c>
      <c r="AE98" s="111">
        <f t="array" ref="AE98">IFERROR(
(MEDIAN((IF(DATOS_[[Sexo]:[Sexo]]=$B98,IF(DATOS_[[AGRUP. VALOR. PTO.]:[AGRUP. VALOR. PTO.]]=$B96,IF(DATOS_[[Check Periodo Ref.]:[Check Periodo Ref.]]="Dentro",IF(DATOS_[[Check Equiparado]:[Check Equiparado]]="Sí",IF(DATOS!AZ$5="Sí",(1/DATOS_[[% anualiz]:[% anualiz]]),1)*IF(DATOS!AZ$4="Sí",1/DATOS_[[% normaliz]:[% normaliz]],1)*(DATOS_[Conc.Sal.22])))))))),
0)</f>
        <v>0</v>
      </c>
      <c r="AF98" s="111">
        <f t="array" ref="AF98">IFERROR(
(MEDIAN((IF(DATOS_[[Sexo]:[Sexo]]=$B98,IF(DATOS_[[AGRUP. VALOR. PTO.]:[AGRUP. VALOR. PTO.]]=$B96,IF(DATOS_[[Check Periodo Ref.]:[Check Periodo Ref.]]="Dentro",IF(DATOS_[[Check Equiparado]:[Check Equiparado]]="Sí",IF(DATOS!BA$5="Sí",(1/DATOS_[[% anualiz]:[% anualiz]]),1)*IF(DATOS!BA$4="Sí",1/DATOS_[[% normaliz]:[% normaliz]],1)*(DATOS_[Conc.Sal.23])))))))),
0)</f>
        <v>0</v>
      </c>
      <c r="AG98" s="111">
        <f t="array" ref="AG98">IFERROR(
(MEDIAN((IF(DATOS_[[Sexo]:[Sexo]]=$B98,IF(DATOS_[[AGRUP. VALOR. PTO.]:[AGRUP. VALOR. PTO.]]=$B96,IF(DATOS_[[Check Periodo Ref.]:[Check Periodo Ref.]]="Dentro",IF(DATOS_[[Check Equiparado]:[Check Equiparado]]="Sí",IF(DATOS!BB$5="Sí",(1/DATOS_[[% anualiz]:[% anualiz]]),1)*IF(DATOS!BB$4="Sí",1/DATOS_[[% normaliz]:[% normaliz]],1)*(DATOS_[Conc.Sal.24])))))))),
0)</f>
        <v>0</v>
      </c>
      <c r="AH98" s="111">
        <f t="array" ref="AH98">IFERROR(
(MEDIAN((IF(DATOS_[[Sexo]:[Sexo]]=$B98,IF(DATOS_[[AGRUP. VALOR. PTO.]:[AGRUP. VALOR. PTO.]]=$B96,IF(DATOS_[[Check Periodo Ref.]:[Check Periodo Ref.]]="Dentro",IF(DATOS_[[Check Equiparado]:[Check Equiparado]]="Sí",IF(DATOS!BC$5="Sí",(1/DATOS_[[% anualiz]:[% anualiz]]),1)*IF(DATOS!BC$4="Sí",1/DATOS_[[% normaliz]:[% normaliz]],1)*(DATOS_[Conc.Sal.25])))))))),
0)</f>
        <v>0</v>
      </c>
      <c r="AI98" s="111">
        <f t="array" ref="AI98">IFERROR(
(MEDIAN((IF(DATOS_[[Sexo]:[Sexo]]=$B98,IF(DATOS_[[AGRUP. VALOR. PTO.]:[AGRUP. VALOR. PTO.]]=$B96,IF(DATOS_[[Check Periodo Ref.]:[Check Periodo Ref.]]="Dentro",IF(DATOS_[[Check Equiparado]:[Check Equiparado]]="Sí",IF(DATOS!BD$5="Sí",(1/DATOS_[[% anualiz]:[% anualiz]]),1)*IF(DATOS!BD$4="Sí",1/DATOS_[[% normaliz]:[% normaliz]],1)*(DATOS_[Conc.Sal.26])))))))),
0)</f>
        <v>0</v>
      </c>
      <c r="AJ98" s="111">
        <f t="array" ref="AJ98">IFERROR(
(MEDIAN((IF(DATOS_[[Sexo]:[Sexo]]=$B98,IF(DATOS_[[AGRUP. VALOR. PTO.]:[AGRUP. VALOR. PTO.]]=$B96,IF(DATOS_[[Check Periodo Ref.]:[Check Periodo Ref.]]="Dentro",IF(DATOS_[[Check Equiparado]:[Check Equiparado]]="Sí",IF(DATOS!BE$5="Sí",(1/DATOS_[[% anualiz]:[% anualiz]]),1)*IF(DATOS!BE$4="Sí",1/DATOS_[[% normaliz]:[% normaliz]],1)*(DATOS_[Conc.Sal.27])))))))),
0)</f>
        <v>0</v>
      </c>
      <c r="AK98" s="111">
        <f t="array" ref="AK98">IFERROR(
(MEDIAN((IF(DATOS_[[Sexo]:[Sexo]]=$B98,IF(DATOS_[[AGRUP. VALOR. PTO.]:[AGRUP. VALOR. PTO.]]=$B96,IF(DATOS_[[Check Periodo Ref.]:[Check Periodo Ref.]]="Dentro",IF(DATOS_[[Check Equiparado]:[Check Equiparado]]="Sí",IF(DATOS!BF$5="Sí",(1/DATOS_[[% anualiz]:[% anualiz]]),1)*IF(DATOS!BF$4="Sí",1/DATOS_[[% normaliz]:[% normaliz]],1)*(DATOS_[Conc.Sal.28])))))))),
0)</f>
        <v>0</v>
      </c>
      <c r="AL98" s="111">
        <f t="array" ref="AL98">IFERROR(
(MEDIAN((IF(DATOS_[[Sexo]:[Sexo]]=$B98,IF(DATOS_[[AGRUP. VALOR. PTO.]:[AGRUP. VALOR. PTO.]]=$B96,IF(DATOS_[[Check Periodo Ref.]:[Check Periodo Ref.]]="Dentro",IF(DATOS_[[Check Equiparado]:[Check Equiparado]]="Sí",IF(DATOS!BG$5="Sí",(1/DATOS_[[% anualiz]:[% anualiz]]),1)*IF(DATOS!BG$4="Sí",1/DATOS_[[% normaliz]:[% normaliz]],1)*(DATOS_[Conc.Sal.29])))))))),
0)</f>
        <v>0</v>
      </c>
      <c r="AM98" s="111">
        <f t="array" ref="AM98">IFERROR(
(MEDIAN((IF(DATOS_[[Sexo]:[Sexo]]=$B98,IF(DATOS_[[AGRUP. VALOR. PTO.]:[AGRUP. VALOR. PTO.]]=$B96,IF(DATOS_[[Check Periodo Ref.]:[Check Periodo Ref.]]="Dentro",IF(DATOS_[[Check Equiparado]:[Check Equiparado]]="Sí",IF(DATOS!BH$5="Sí",(1/DATOS_[[% anualiz]:[% anualiz]]),1)*IF(DATOS!BH$4="Sí",1/DATOS_[[% normaliz]:[% normaliz]],1)*(DATOS_[Conc.Sal.30])))))))),
0)</f>
        <v>0</v>
      </c>
      <c r="AN98" s="112">
        <f t="array" ref="AN98">IFERROR(
MEDIAN(IF(DATOS_[Sexo]=$B98,IF(DATOS_[[AGRUP. VALOR. PTO.]:[AGRUP. VALOR. PTO.]]=$B96,IF(DATOS_[Check Equiparado]="Sí",IF(DATOS_[Check Periodo Ref.]="Dentro",DATOS_[Tot COMPL.SAL Eq],FALSE))))),
0)</f>
        <v>0</v>
      </c>
      <c r="AO98" s="113">
        <f t="array" ref="AO98">IFERROR(
MEDIAN(IF(DATOS_[Sexo]=$B98,IF(DATOS_[[AGRUP. VALOR. PTO.]:[AGRUP. VALOR. PTO.]]=$B96,IF(DATOS_[Check Equiparado]="Sí",IF(DATOS_[Check Periodo Ref.]="Dentro",DATOS_[TOTAL SALARIO Eq],FALSE))))),
0)</f>
        <v>0</v>
      </c>
      <c r="AP98" s="114">
        <f t="array" ref="AP98">IFERROR(
(MEDIAN((IF(DATOS_[[Sexo]:[Sexo]]=$B98,IF(DATOS_[[AGRUP. VALOR. PTO.]:[AGRUP. VALOR. PTO.]]=$B97,IF(DATOS_[[Check Periodo Ref.]:[Check Periodo Ref.]]="Dentro",IF(DATOS_[[Check Equiparado]:[Check Equiparado]]="Sí",IF(DATOS!BI$5="Sí",(1/DATOS_[[% anualiz]:[% anualiz]]),1)*IF(DATOS!BI$4="Sí",1/DATOS_[[% normaliz]:[% normaliz]],1)*(DATOS_[C.Extra.01])))))))),
0)</f>
        <v>0</v>
      </c>
      <c r="AQ98" s="114">
        <f t="array" ref="AQ98">IFERROR(
(MEDIAN((IF(DATOS_[[Sexo]:[Sexo]]=$B98,IF(DATOS_[[AGRUP. VALOR. PTO.]:[AGRUP. VALOR. PTO.]]=$B97,IF(DATOS_[[Check Periodo Ref.]:[Check Periodo Ref.]]="Dentro",IF(DATOS_[[Check Equiparado]:[Check Equiparado]]="Sí",IF(DATOS!BJ$5="Sí",(1/DATOS_[[% anualiz]:[% anualiz]]),1)*IF(DATOS!BJ$4="Sí",1/DATOS_[[% normaliz]:[% normaliz]],1)*(DATOS_[C.Extra.02])))))))),
0)</f>
        <v>0</v>
      </c>
      <c r="AR98" s="114">
        <f t="array" ref="AR98">IFERROR(
(MEDIAN((IF(DATOS_[[Sexo]:[Sexo]]=$B98,IF(DATOS_[[AGRUP. VALOR. PTO.]:[AGRUP. VALOR. PTO.]]=$B97,IF(DATOS_[[Check Periodo Ref.]:[Check Periodo Ref.]]="Dentro",IF(DATOS_[[Check Equiparado]:[Check Equiparado]]="Sí",IF(DATOS!BK$5="Sí",(1/DATOS_[[% anualiz]:[% anualiz]]),1)*IF(DATOS!BK$4="Sí",1/DATOS_[[% normaliz]:[% normaliz]],1)*(DATOS_[C.Extra.03])))))))),
0)</f>
        <v>0</v>
      </c>
      <c r="AS98" s="114">
        <f t="array" ref="AS98">IFERROR(
(MEDIAN((IF(DATOS_[[Sexo]:[Sexo]]=$B98,IF(DATOS_[[AGRUP. VALOR. PTO.]:[AGRUP. VALOR. PTO.]]=$B97,IF(DATOS_[[Check Periodo Ref.]:[Check Periodo Ref.]]="Dentro",IF(DATOS_[[Check Equiparado]:[Check Equiparado]]="Sí",IF(DATOS!BL$5="Sí",(1/DATOS_[[% anualiz]:[% anualiz]]),1)*IF(DATOS!BL$4="Sí",1/DATOS_[[% normaliz]:[% normaliz]],1)*(DATOS_[C.Extra.04])))))))),
0)</f>
        <v>0</v>
      </c>
      <c r="AT98" s="114">
        <f t="array" ref="AT98">IFERROR(
(MEDIAN((IF(DATOS_[[Sexo]:[Sexo]]=$B98,IF(DATOS_[[AGRUP. VALOR. PTO.]:[AGRUP. VALOR. PTO.]]=$B97,IF(DATOS_[[Check Periodo Ref.]:[Check Periodo Ref.]]="Dentro",IF(DATOS_[[Check Equiparado]:[Check Equiparado]]="Sí",IF(DATOS!BM$5="Sí",(1/DATOS_[[% anualiz]:[% anualiz]]),1)*IF(DATOS!BM$4="Sí",1/DATOS_[[% normaliz]:[% normaliz]],1)*(DATOS_[C.Extra.05])))))))),
0)</f>
        <v>0</v>
      </c>
      <c r="AU98" s="115">
        <f t="array" ref="AU98">IFERROR(
MEDIAN(IF(DATOS_[Sexo]=$B98,IF(DATOS_[[AGRUP. VALOR. PTO.]:[AGRUP. VALOR. PTO.]]=$B96,IF(DATOS_[Check Equiparado]="Sí",IF(DATOS_[Check Periodo Ref.]="Dentro",DATOS_[Tot Extrasalarial Eq],FALSE))))),
0)</f>
        <v>0</v>
      </c>
      <c r="AV98" s="116">
        <f t="array" ref="AV98">IFERROR(
MEDIAN(IF(DATOS_[Sexo]=$B98,IF(DATOS_[[AGRUP. VALOR. PTO.]:[AGRUP. VALOR. PTO.]]=$B96,IF(DATOS_[Check Equiparado]="Sí",IF(DATOS_[Check Periodo Ref.]="Dentro",DATOS_[TOTAL Retrib Eq],FALSE))))),
0)</f>
        <v>0</v>
      </c>
    </row>
    <row r="99" spans="1:48" ht="17.25" thickBot="1" x14ac:dyDescent="0.35">
      <c r="A99" s="42" t="str">
        <f t="shared" ref="A99" si="115">+A100</f>
        <v>[ocultar]</v>
      </c>
      <c r="B99" s="90" t="s">
        <v>288</v>
      </c>
      <c r="C99" s="109"/>
      <c r="D99" s="41"/>
      <c r="E99" s="41"/>
      <c r="F99" s="41"/>
      <c r="G99" s="41"/>
      <c r="H99" s="41"/>
      <c r="I99" s="119" t="str">
        <f t="shared" ref="I99:AV99" si="116">IFERROR((I100-I101)/I100,"")</f>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3" t="str">
        <f t="shared" si="116"/>
        <v/>
      </c>
      <c r="W99" s="123" t="str">
        <f t="shared" si="116"/>
        <v/>
      </c>
      <c r="X99" s="123" t="str">
        <f t="shared" si="116"/>
        <v/>
      </c>
      <c r="Y99" s="123"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2" t="str">
        <f t="shared" si="116"/>
        <v/>
      </c>
      <c r="AK99" s="122" t="str">
        <f t="shared" si="116"/>
        <v/>
      </c>
      <c r="AL99" s="122" t="str">
        <f t="shared" si="116"/>
        <v/>
      </c>
      <c r="AM99" s="122" t="str">
        <f t="shared" si="116"/>
        <v/>
      </c>
      <c r="AN99" s="124" t="str">
        <f t="shared" si="116"/>
        <v/>
      </c>
      <c r="AO99" s="128" t="str">
        <f t="shared" si="116"/>
        <v/>
      </c>
      <c r="AP99" s="125" t="str">
        <f t="shared" si="116"/>
        <v/>
      </c>
      <c r="AQ99" s="125" t="str">
        <f t="shared" si="116"/>
        <v/>
      </c>
      <c r="AR99" s="125" t="str">
        <f t="shared" si="116"/>
        <v/>
      </c>
      <c r="AS99" s="125" t="str">
        <f t="shared" si="116"/>
        <v/>
      </c>
      <c r="AT99" s="125" t="str">
        <f t="shared" si="116"/>
        <v/>
      </c>
      <c r="AU99" s="126" t="str">
        <f t="shared" si="116"/>
        <v/>
      </c>
      <c r="AV99" s="127" t="str">
        <f t="shared" si="116"/>
        <v/>
      </c>
    </row>
    <row r="100" spans="1:48" x14ac:dyDescent="0.3">
      <c r="A100" s="42" t="str">
        <f t="shared" ref="A100" si="117">+IF(C100+C101=0,"[ocultar]","")</f>
        <v>[ocultar]</v>
      </c>
      <c r="B100" s="86" t="s">
        <v>162</v>
      </c>
      <c r="C100" s="33">
        <f t="array" ref="C100">SUM(IF($B100=DATOS_[Sexo],
IF($B99=DATOS_[AGRUP. VALOR. PTO.],
IF("Dentro"=DATOS_[Check Periodo Ref.],
1/(COUNTIFS(DATOS_[Sexo],$B100,DATOS_[AGRUP. VALOR. PTO.],$B99,DATOS_[Check Periodo Ref.],"Dentro",DATOS_[id],DATOS_[id]))))))</f>
        <v>0</v>
      </c>
      <c r="D100" s="35">
        <f>COUNTIFS(DATOS_[AGRUP. VALOR. PTO.],$B99,DATOS_[Sexo],$B100,DATOS_[Check Periodo Ref.],"Dentro")</f>
        <v>0</v>
      </c>
      <c r="E100" s="35">
        <f>COUNTIFS(DATOS_[AGRUP. VALOR. PTO.],$B99,DATOS_[Sexo],$B100,DATOS_[Check Periodo Ref.],"Dentro",DATOS_[Check Nº SC Norm],"Sí")</f>
        <v>0</v>
      </c>
      <c r="F100" s="35">
        <f>COUNTIFS(DATOS_[AGRUP. VALOR. PTO.],$B99,DATOS_[Sexo],$B100,DATOS_[Check Periodo Ref.],"Dentro",DATOS_[Check Nº SC Anualiz],"Sí")</f>
        <v>0</v>
      </c>
      <c r="G100" s="35">
        <f>COUNTIFS(DATOS_[AGRUP. VALOR. PTO.],$B99,DATOS_[Sexo],$B100,DATOS_[Check Periodo Ref.],"Dentro",DATOS_[Check Nº SC Norm y Anualiz],"Sí")</f>
        <v>0</v>
      </c>
      <c r="H100" s="35">
        <f>COUNTIFS(DATOS_[AGRUP. VALOR. PTO.],$B99,DATOS_[Sexo],$B100,DATOS_[Check Periodo Ref.],"Dentro",DATOS_[Check Equiparación],"Sí")</f>
        <v>0</v>
      </c>
      <c r="I100" s="110">
        <f t="array" ref="I100">IFERROR(
MEDIAN(IF(DATOS_[Sexo]=$B100,IF(DATOS_[[AGRUP. VALOR. PTO.]:[AGRUP. VALOR. PTO.]]=$B99,IF(DATOS_[Check Equiparado]="Sí",IF(DATOS_[Check Periodo Ref.]="Dentro",DATOS_[SALARIO BASE Eq],FALSE))))),
0)</f>
        <v>0</v>
      </c>
      <c r="J100" s="111">
        <f t="array" ref="J100">IFERROR(
(MEDIAN((IF(DATOS_[[Sexo]:[Sexo]]=$B100,IF(DATOS_[[AGRUP. VALOR. PTO.]:[AGRUP. VALOR. PTO.]]=$B99,IF(DATOS_[[Check Periodo Ref.]:[Check Periodo Ref.]]="Dentro",IF(DATOS_[[Check Equiparado]:[Check Equiparado]]="Sí",IF(DATOS!AE$5="Sí",(1/DATOS_[[% anualiz]:[% anualiz]]),1)*IF(DATOS!AE$4="Sí",1/DATOS_[[% normaliz]:[% normaliz]],1)*(DATOS_[Conc.Sal.01])))))))),
0)</f>
        <v>0</v>
      </c>
      <c r="K100" s="111">
        <f t="array" ref="K100">IFERROR(
(MEDIAN((IF(DATOS_[[Sexo]:[Sexo]]=$B100,IF(DATOS_[[AGRUP. VALOR. PTO.]:[AGRUP. VALOR. PTO.]]=$B99,IF(DATOS_[[Check Periodo Ref.]:[Check Periodo Ref.]]="Dentro",IF(DATOS_[[Check Equiparado]:[Check Equiparado]]="Sí",IF(DATOS!AF$5="Sí",(1/DATOS_[[% anualiz]:[% anualiz]]),1)*IF(DATOS!AF$4="Sí",1/DATOS_[[% normaliz]:[% normaliz]],1)*(DATOS_[Conc.Sal.02])))))))),
0)</f>
        <v>0</v>
      </c>
      <c r="L100" s="111">
        <f t="array" ref="L100">IFERROR(
(MEDIAN((IF(DATOS_[[Sexo]:[Sexo]]=$B100,IF(DATOS_[[AGRUP. VALOR. PTO.]:[AGRUP. VALOR. PTO.]]=$B99,IF(DATOS_[[Check Periodo Ref.]:[Check Periodo Ref.]]="Dentro",IF(DATOS_[[Check Equiparado]:[Check Equiparado]]="Sí",IF(DATOS!AG$5="Sí",(1/DATOS_[[% anualiz]:[% anualiz]]),1)*IF(DATOS!AG$4="Sí",1/DATOS_[[% normaliz]:[% normaliz]],1)*(DATOS_[Conc.Sal.03])))))))),
0)</f>
        <v>0</v>
      </c>
      <c r="M100" s="111">
        <f t="array" ref="M100">IFERROR(
(MEDIAN((IF(DATOS_[[Sexo]:[Sexo]]=$B100,IF(DATOS_[[AGRUP. VALOR. PTO.]:[AGRUP. VALOR. PTO.]]=$B99,IF(DATOS_[[Check Periodo Ref.]:[Check Periodo Ref.]]="Dentro",IF(DATOS_[[Check Equiparado]:[Check Equiparado]]="Sí",IF(DATOS!AH$5="Sí",(1/DATOS_[[% anualiz]:[% anualiz]]),1)*IF(DATOS!AH$4="Sí",1/DATOS_[[% normaliz]:[% normaliz]],1)*(DATOS_[Conc.Sal.04])))))))),
0)</f>
        <v>0</v>
      </c>
      <c r="N100" s="111">
        <f t="array" ref="N100">IFERROR(
(MEDIAN((IF(DATOS_[[Sexo]:[Sexo]]=$B100,IF(DATOS_[[AGRUP. VALOR. PTO.]:[AGRUP. VALOR. PTO.]]=$B99,IF(DATOS_[[Check Periodo Ref.]:[Check Periodo Ref.]]="Dentro",IF(DATOS_[[Check Equiparado]:[Check Equiparado]]="Sí",IF(DATOS!AI$5="Sí",(1/DATOS_[[% anualiz]:[% anualiz]]),1)*IF(DATOS!AI$4="Sí",1/DATOS_[[% normaliz]:[% normaliz]],1)*(DATOS_[Conc.Sal.05])))))))),
0)</f>
        <v>0</v>
      </c>
      <c r="O100" s="111">
        <f t="array" ref="O100">IFERROR(
(MEDIAN((IF(DATOS_[[Sexo]:[Sexo]]=$B100,IF(DATOS_[[AGRUP. VALOR. PTO.]:[AGRUP. VALOR. PTO.]]=$B99,IF(DATOS_[[Check Periodo Ref.]:[Check Periodo Ref.]]="Dentro",IF(DATOS_[[Check Equiparado]:[Check Equiparado]]="Sí",IF(DATOS!AJ$5="Sí",(1/DATOS_[[% anualiz]:[% anualiz]]),1)*IF(DATOS!AJ$4="Sí",1/DATOS_[[% normaliz]:[% normaliz]],1)*(DATOS_[Conc.Sal.06])))))))),
0)</f>
        <v>0</v>
      </c>
      <c r="P100" s="111">
        <f t="array" ref="P100">IFERROR(
(MEDIAN((IF(DATOS_[[Sexo]:[Sexo]]=$B100,IF(DATOS_[[AGRUP. VALOR. PTO.]:[AGRUP. VALOR. PTO.]]=$B99,IF(DATOS_[[Check Periodo Ref.]:[Check Periodo Ref.]]="Dentro",IF(DATOS_[[Check Equiparado]:[Check Equiparado]]="Sí",IF(DATOS!AK$5="Sí",(1/DATOS_[[% anualiz]:[% anualiz]]),1)*IF(DATOS!AK$4="Sí",1/DATOS_[[% normaliz]:[% normaliz]],1)*(DATOS_[Conc.Sal.07])))))))),
0)</f>
        <v>0</v>
      </c>
      <c r="Q100" s="111">
        <f t="array" ref="Q100">IFERROR(
(MEDIAN((IF(DATOS_[[Sexo]:[Sexo]]=$B100,IF(DATOS_[[AGRUP. VALOR. PTO.]:[AGRUP. VALOR. PTO.]]=$B99,IF(DATOS_[[Check Periodo Ref.]:[Check Periodo Ref.]]="Dentro",IF(DATOS_[[Check Equiparado]:[Check Equiparado]]="Sí",IF(DATOS!AL$5="Sí",(1/DATOS_[[% anualiz]:[% anualiz]]),1)*IF(DATOS!AL$4="Sí",1/DATOS_[[% normaliz]:[% normaliz]],1)*(DATOS_[Conc.Sal.08])))))))),
0)</f>
        <v>0</v>
      </c>
      <c r="R100" s="111">
        <f t="array" ref="R100">IFERROR(
(MEDIAN((IF(DATOS_[[Sexo]:[Sexo]]=$B100,IF(DATOS_[[AGRUP. VALOR. PTO.]:[AGRUP. VALOR. PTO.]]=$B99,IF(DATOS_[[Check Periodo Ref.]:[Check Periodo Ref.]]="Dentro",IF(DATOS_[[Check Equiparado]:[Check Equiparado]]="Sí",IF(DATOS!AM$5="Sí",(1/DATOS_[[% anualiz]:[% anualiz]]),1)*IF(DATOS!AM$4="Sí",1/DATOS_[[% normaliz]:[% normaliz]],1)*(DATOS_[Conc.Sal.09])))))))),
0)</f>
        <v>0</v>
      </c>
      <c r="S100" s="111">
        <f t="array" ref="S100">IFERROR(
(MEDIAN((IF(DATOS_[[Sexo]:[Sexo]]=$B100,IF(DATOS_[[AGRUP. VALOR. PTO.]:[AGRUP. VALOR. PTO.]]=$B99,IF(DATOS_[[Check Periodo Ref.]:[Check Periodo Ref.]]="Dentro",IF(DATOS_[[Check Equiparado]:[Check Equiparado]]="Sí",IF(DATOS!AN$5="Sí",(1/DATOS_[[% anualiz]:[% anualiz]]),1)*IF(DATOS!AN$4="Sí",1/DATOS_[[% normaliz]:[% normaliz]],1)*(DATOS_[Conc.Sal.10])))))))),
0)</f>
        <v>0</v>
      </c>
      <c r="T100" s="111">
        <f t="array" ref="T100">IFERROR(
(MEDIAN((IF(DATOS_[[Sexo]:[Sexo]]=$B100,IF(DATOS_[[AGRUP. VALOR. PTO.]:[AGRUP. VALOR. PTO.]]=$B99,IF(DATOS_[[Check Periodo Ref.]:[Check Periodo Ref.]]="Dentro",IF(DATOS_[[Check Equiparado]:[Check Equiparado]]="Sí",IF(DATOS!AO$5="Sí",(1/DATOS_[[% anualiz]:[% anualiz]]),1)*IF(DATOS!AO$4="Sí",1/DATOS_[[% normaliz]:[% normaliz]],1)*(DATOS_[Conc.Sal.11])))))))),
0)</f>
        <v>0</v>
      </c>
      <c r="U100" s="111">
        <f t="array" ref="U100">IFERROR(
(MEDIAN((IF(DATOS_[[Sexo]:[Sexo]]=$B100,IF(DATOS_[[AGRUP. VALOR. PTO.]:[AGRUP. VALOR. PTO.]]=$B99,IF(DATOS_[[Check Periodo Ref.]:[Check Periodo Ref.]]="Dentro",IF(DATOS_[[Check Equiparado]:[Check Equiparado]]="Sí",IF(DATOS!AP$5="Sí",(1/DATOS_[[% anualiz]:[% anualiz]]),1)*IF(DATOS!AP$4="Sí",1/DATOS_[[% normaliz]:[% normaliz]],1)*(DATOS_[Conc.Sal.12])))))))),
0)</f>
        <v>0</v>
      </c>
      <c r="V100" s="111">
        <f t="array" ref="V100">IFERROR(
(MEDIAN((IF(DATOS_[[Sexo]:[Sexo]]=$B100,IF(DATOS_[[AGRUP. VALOR. PTO.]:[AGRUP. VALOR. PTO.]]=$B99,IF(DATOS_[[Check Periodo Ref.]:[Check Periodo Ref.]]="Dentro",IF(DATOS_[[Check Equiparado]:[Check Equiparado]]="Sí",IF(DATOS!AQ$5="Sí",(1/DATOS_[[% anualiz]:[% anualiz]]),1)*IF(DATOS!AQ$4="Sí",1/DATOS_[[% normaliz]:[% normaliz]],1)*(DATOS_[Conc.Sal.13])))))))),
0)</f>
        <v>0</v>
      </c>
      <c r="W100" s="111">
        <f t="array" ref="W100">IFERROR(
(MEDIAN((IF(DATOS_[[Sexo]:[Sexo]]=$B100,IF(DATOS_[[AGRUP. VALOR. PTO.]:[AGRUP. VALOR. PTO.]]=$B99,IF(DATOS_[[Check Periodo Ref.]:[Check Periodo Ref.]]="Dentro",IF(DATOS_[[Check Equiparado]:[Check Equiparado]]="Sí",IF(DATOS!AR$5="Sí",(1/DATOS_[[% anualiz]:[% anualiz]]),1)*IF(DATOS!AR$4="Sí",1/DATOS_[[% normaliz]:[% normaliz]],1)*(DATOS_[Conc.Sal.14])))))))),
0)</f>
        <v>0</v>
      </c>
      <c r="X100" s="111">
        <f t="array" ref="X100">IFERROR(
(MEDIAN((IF(DATOS_[[Sexo]:[Sexo]]=$B100,IF(DATOS_[[AGRUP. VALOR. PTO.]:[AGRUP. VALOR. PTO.]]=$B99,IF(DATOS_[[Check Periodo Ref.]:[Check Periodo Ref.]]="Dentro",IF(DATOS_[[Check Equiparado]:[Check Equiparado]]="Sí",IF(DATOS!AS$5="Sí",(1/DATOS_[[% anualiz]:[% anualiz]]),1)*IF(DATOS!AS$4="Sí",1/DATOS_[[% normaliz]:[% normaliz]],1)*(DATOS_[Conc.Sal.15])))))))),
0)</f>
        <v>0</v>
      </c>
      <c r="Y100" s="111">
        <f t="array" ref="Y100">IFERROR(
(MEDIAN((IF(DATOS_[[Sexo]:[Sexo]]=$B100,IF(DATOS_[[AGRUP. VALOR. PTO.]:[AGRUP. VALOR. PTO.]]=$B99,IF(DATOS_[[Check Periodo Ref.]:[Check Periodo Ref.]]="Dentro",IF(DATOS_[[Check Equiparado]:[Check Equiparado]]="Sí",IF(DATOS!AT$5="Sí",(1/DATOS_[[% anualiz]:[% anualiz]]),1)*IF(DATOS!AT$4="Sí",1/DATOS_[[% normaliz]:[% normaliz]],1)*(DATOS_[Conc.Sal.16])))))))),
0)</f>
        <v>0</v>
      </c>
      <c r="Z100" s="111">
        <f t="array" ref="Z100">IFERROR(
(MEDIAN((IF(DATOS_[[Sexo]:[Sexo]]=$B100,IF(DATOS_[[AGRUP. VALOR. PTO.]:[AGRUP. VALOR. PTO.]]=$B99,IF(DATOS_[[Check Periodo Ref.]:[Check Periodo Ref.]]="Dentro",IF(DATOS_[[Check Equiparado]:[Check Equiparado]]="Sí",IF(DATOS!AU$5="Sí",(1/DATOS_[[% anualiz]:[% anualiz]]),1)*IF(DATOS!AU$4="Sí",1/DATOS_[[% normaliz]:[% normaliz]],1)*(DATOS_[Conc.Sal.17])))))))),
0)</f>
        <v>0</v>
      </c>
      <c r="AA100" s="111">
        <f t="array" ref="AA100">IFERROR(
(MEDIAN((IF(DATOS_[[Sexo]:[Sexo]]=$B100,IF(DATOS_[[AGRUP. VALOR. PTO.]:[AGRUP. VALOR. PTO.]]=$B99,IF(DATOS_[[Check Periodo Ref.]:[Check Periodo Ref.]]="Dentro",IF(DATOS_[[Check Equiparado]:[Check Equiparado]]="Sí",IF(DATOS!AV$5="Sí",(1/DATOS_[[% anualiz]:[% anualiz]]),1)*IF(DATOS!AV$4="Sí",1/DATOS_[[% normaliz]:[% normaliz]],1)*(DATOS_[Conc.Sal.18])))))))),
0)</f>
        <v>0</v>
      </c>
      <c r="AB100" s="111">
        <f t="array" ref="AB100">IFERROR(
(MEDIAN((IF(DATOS_[[Sexo]:[Sexo]]=$B100,IF(DATOS_[[AGRUP. VALOR. PTO.]:[AGRUP. VALOR. PTO.]]=$B99,IF(DATOS_[[Check Periodo Ref.]:[Check Periodo Ref.]]="Dentro",IF(DATOS_[[Check Equiparado]:[Check Equiparado]]="Sí",IF(DATOS!AW$5="Sí",(1/DATOS_[[% anualiz]:[% anualiz]]),1)*IF(DATOS!AW$4="Sí",1/DATOS_[[% normaliz]:[% normaliz]],1)*(DATOS_[Conc.Sal.19])))))))),
0)</f>
        <v>0</v>
      </c>
      <c r="AC100" s="111">
        <f t="array" ref="AC100">IFERROR(
(MEDIAN((IF(DATOS_[[Sexo]:[Sexo]]=$B100,IF(DATOS_[[AGRUP. VALOR. PTO.]:[AGRUP. VALOR. PTO.]]=$B99,IF(DATOS_[[Check Periodo Ref.]:[Check Periodo Ref.]]="Dentro",IF(DATOS_[[Check Equiparado]:[Check Equiparado]]="Sí",IF(DATOS!AX$5="Sí",(1/DATOS_[[% anualiz]:[% anualiz]]),1)*IF(DATOS!AX$4="Sí",1/DATOS_[[% normaliz]:[% normaliz]],1)*(DATOS_[Conc.Sal.20])))))))),
0)</f>
        <v>0</v>
      </c>
      <c r="AD100" s="111">
        <f t="array" ref="AD100">IFERROR(
(MEDIAN((IF(DATOS_[[Sexo]:[Sexo]]=$B100,IF(DATOS_[[AGRUP. VALOR. PTO.]:[AGRUP. VALOR. PTO.]]=$B99,IF(DATOS_[[Check Periodo Ref.]:[Check Periodo Ref.]]="Dentro",IF(DATOS_[[Check Equiparado]:[Check Equiparado]]="Sí",IF(DATOS!AY$5="Sí",(1/DATOS_[[% anualiz]:[% anualiz]]),1)*IF(DATOS!AY$4="Sí",1/DATOS_[[% normaliz]:[% normaliz]],1)*(DATOS_[Conc.Sal.21])))))))),
0)</f>
        <v>0</v>
      </c>
      <c r="AE100" s="111">
        <f t="array" ref="AE100">IFERROR(
(MEDIAN((IF(DATOS_[[Sexo]:[Sexo]]=$B100,IF(DATOS_[[AGRUP. VALOR. PTO.]:[AGRUP. VALOR. PTO.]]=$B99,IF(DATOS_[[Check Periodo Ref.]:[Check Periodo Ref.]]="Dentro",IF(DATOS_[[Check Equiparado]:[Check Equiparado]]="Sí",IF(DATOS!AZ$5="Sí",(1/DATOS_[[% anualiz]:[% anualiz]]),1)*IF(DATOS!AZ$4="Sí",1/DATOS_[[% normaliz]:[% normaliz]],1)*(DATOS_[Conc.Sal.22])))))))),
0)</f>
        <v>0</v>
      </c>
      <c r="AF100" s="111">
        <f t="array" ref="AF100">IFERROR(
(MEDIAN((IF(DATOS_[[Sexo]:[Sexo]]=$B100,IF(DATOS_[[AGRUP. VALOR. PTO.]:[AGRUP. VALOR. PTO.]]=$B99,IF(DATOS_[[Check Periodo Ref.]:[Check Periodo Ref.]]="Dentro",IF(DATOS_[[Check Equiparado]:[Check Equiparado]]="Sí",IF(DATOS!BA$5="Sí",(1/DATOS_[[% anualiz]:[% anualiz]]),1)*IF(DATOS!BA$4="Sí",1/DATOS_[[% normaliz]:[% normaliz]],1)*(DATOS_[Conc.Sal.23])))))))),
0)</f>
        <v>0</v>
      </c>
      <c r="AG100" s="111">
        <f t="array" ref="AG100">IFERROR(
(MEDIAN((IF(DATOS_[[Sexo]:[Sexo]]=$B100,IF(DATOS_[[AGRUP. VALOR. PTO.]:[AGRUP. VALOR. PTO.]]=$B99,IF(DATOS_[[Check Periodo Ref.]:[Check Periodo Ref.]]="Dentro",IF(DATOS_[[Check Equiparado]:[Check Equiparado]]="Sí",IF(DATOS!BB$5="Sí",(1/DATOS_[[% anualiz]:[% anualiz]]),1)*IF(DATOS!BB$4="Sí",1/DATOS_[[% normaliz]:[% normaliz]],1)*(DATOS_[Conc.Sal.24])))))))),
0)</f>
        <v>0</v>
      </c>
      <c r="AH100" s="111">
        <f t="array" ref="AH100">IFERROR(
(MEDIAN((IF(DATOS_[[Sexo]:[Sexo]]=$B100,IF(DATOS_[[AGRUP. VALOR. PTO.]:[AGRUP. VALOR. PTO.]]=$B99,IF(DATOS_[[Check Periodo Ref.]:[Check Periodo Ref.]]="Dentro",IF(DATOS_[[Check Equiparado]:[Check Equiparado]]="Sí",IF(DATOS!BC$5="Sí",(1/DATOS_[[% anualiz]:[% anualiz]]),1)*IF(DATOS!BC$4="Sí",1/DATOS_[[% normaliz]:[% normaliz]],1)*(DATOS_[Conc.Sal.25])))))))),
0)</f>
        <v>0</v>
      </c>
      <c r="AI100" s="111">
        <f t="array" ref="AI100">IFERROR(
(MEDIAN((IF(DATOS_[[Sexo]:[Sexo]]=$B100,IF(DATOS_[[AGRUP. VALOR. PTO.]:[AGRUP. VALOR. PTO.]]=$B99,IF(DATOS_[[Check Periodo Ref.]:[Check Periodo Ref.]]="Dentro",IF(DATOS_[[Check Equiparado]:[Check Equiparado]]="Sí",IF(DATOS!BD$5="Sí",(1/DATOS_[[% anualiz]:[% anualiz]]),1)*IF(DATOS!BD$4="Sí",1/DATOS_[[% normaliz]:[% normaliz]],1)*(DATOS_[Conc.Sal.26])))))))),
0)</f>
        <v>0</v>
      </c>
      <c r="AJ100" s="111">
        <f t="array" ref="AJ100">IFERROR(
(MEDIAN((IF(DATOS_[[Sexo]:[Sexo]]=$B100,IF(DATOS_[[AGRUP. VALOR. PTO.]:[AGRUP. VALOR. PTO.]]=$B99,IF(DATOS_[[Check Periodo Ref.]:[Check Periodo Ref.]]="Dentro",IF(DATOS_[[Check Equiparado]:[Check Equiparado]]="Sí",IF(DATOS!BE$5="Sí",(1/DATOS_[[% anualiz]:[% anualiz]]),1)*IF(DATOS!BE$4="Sí",1/DATOS_[[% normaliz]:[% normaliz]],1)*(DATOS_[Conc.Sal.27])))))))),
0)</f>
        <v>0</v>
      </c>
      <c r="AK100" s="111">
        <f t="array" ref="AK100">IFERROR(
(MEDIAN((IF(DATOS_[[Sexo]:[Sexo]]=$B100,IF(DATOS_[[AGRUP. VALOR. PTO.]:[AGRUP. VALOR. PTO.]]=$B99,IF(DATOS_[[Check Periodo Ref.]:[Check Periodo Ref.]]="Dentro",IF(DATOS_[[Check Equiparado]:[Check Equiparado]]="Sí",IF(DATOS!BF$5="Sí",(1/DATOS_[[% anualiz]:[% anualiz]]),1)*IF(DATOS!BF$4="Sí",1/DATOS_[[% normaliz]:[% normaliz]],1)*(DATOS_[Conc.Sal.28])))))))),
0)</f>
        <v>0</v>
      </c>
      <c r="AL100" s="111">
        <f t="array" ref="AL100">IFERROR(
(MEDIAN((IF(DATOS_[[Sexo]:[Sexo]]=$B100,IF(DATOS_[[AGRUP. VALOR. PTO.]:[AGRUP. VALOR. PTO.]]=$B99,IF(DATOS_[[Check Periodo Ref.]:[Check Periodo Ref.]]="Dentro",IF(DATOS_[[Check Equiparado]:[Check Equiparado]]="Sí",IF(DATOS!BG$5="Sí",(1/DATOS_[[% anualiz]:[% anualiz]]),1)*IF(DATOS!BG$4="Sí",1/DATOS_[[% normaliz]:[% normaliz]],1)*(DATOS_[Conc.Sal.29])))))))),
0)</f>
        <v>0</v>
      </c>
      <c r="AM100" s="111">
        <f t="array" ref="AM100">IFERROR(
(MEDIAN((IF(DATOS_[[Sexo]:[Sexo]]=$B100,IF(DATOS_[[AGRUP. VALOR. PTO.]:[AGRUP. VALOR. PTO.]]=$B99,IF(DATOS_[[Check Periodo Ref.]:[Check Periodo Ref.]]="Dentro",IF(DATOS_[[Check Equiparado]:[Check Equiparado]]="Sí",IF(DATOS!BH$5="Sí",(1/DATOS_[[% anualiz]:[% anualiz]]),1)*IF(DATOS!BH$4="Sí",1/DATOS_[[% normaliz]:[% normaliz]],1)*(DATOS_[Conc.Sal.30])))))))),
0)</f>
        <v>0</v>
      </c>
      <c r="AN100" s="112">
        <f t="array" ref="AN100">IFERROR(
MEDIAN(IF(DATOS_[Sexo]=$B100,IF(DATOS_[[AGRUP. VALOR. PTO.]:[AGRUP. VALOR. PTO.]]=$B99,IF(DATOS_[Check Equiparado]="Sí",IF(DATOS_[Check Periodo Ref.]="Dentro",DATOS_[Tot COMPL.SAL Eq],FALSE))))),
0)</f>
        <v>0</v>
      </c>
      <c r="AO100" s="113">
        <f t="array" ref="AO100">IFERROR(
MEDIAN(IF(DATOS_[Sexo]=$B100,IF(DATOS_[[AGRUP. VALOR. PTO.]:[AGRUP. VALOR. PTO.]]=$B99,IF(DATOS_[Check Equiparado]="Sí",IF(DATOS_[Check Periodo Ref.]="Dentro",DATOS_[TOTAL SALARIO Eq],FALSE))))),
0)</f>
        <v>0</v>
      </c>
      <c r="AP100" s="114">
        <f t="array" ref="AP100">IFERROR(
(MEDIAN((IF(DATOS_[[Sexo]:[Sexo]]=$B100,IF(DATOS_[[AGRUP. VALOR. PTO.]:[AGRUP. VALOR. PTO.]]=$B99,IF(DATOS_[[Check Periodo Ref.]:[Check Periodo Ref.]]="Dentro",IF(DATOS_[[Check Equiparado]:[Check Equiparado]]="Sí",IF(DATOS!BI$5="Sí",(1/DATOS_[[% anualiz]:[% anualiz]]),1)*IF(DATOS!BI$4="Sí",1/DATOS_[[% normaliz]:[% normaliz]],1)*(DATOS_[C.Extra.01])))))))),
0)</f>
        <v>0</v>
      </c>
      <c r="AQ100" s="114">
        <f t="array" ref="AQ100">IFERROR(
(MEDIAN((IF(DATOS_[[Sexo]:[Sexo]]=$B100,IF(DATOS_[[AGRUP. VALOR. PTO.]:[AGRUP. VALOR. PTO.]]=$B99,IF(DATOS_[[Check Periodo Ref.]:[Check Periodo Ref.]]="Dentro",IF(DATOS_[[Check Equiparado]:[Check Equiparado]]="Sí",IF(DATOS!BJ$5="Sí",(1/DATOS_[[% anualiz]:[% anualiz]]),1)*IF(DATOS!BJ$4="Sí",1/DATOS_[[% normaliz]:[% normaliz]],1)*(DATOS_[C.Extra.02])))))))),
0)</f>
        <v>0</v>
      </c>
      <c r="AR100" s="114">
        <f t="array" ref="AR100">IFERROR(
(MEDIAN((IF(DATOS_[[Sexo]:[Sexo]]=$B100,IF(DATOS_[[AGRUP. VALOR. PTO.]:[AGRUP. VALOR. PTO.]]=$B99,IF(DATOS_[[Check Periodo Ref.]:[Check Periodo Ref.]]="Dentro",IF(DATOS_[[Check Equiparado]:[Check Equiparado]]="Sí",IF(DATOS!BK$5="Sí",(1/DATOS_[[% anualiz]:[% anualiz]]),1)*IF(DATOS!BK$4="Sí",1/DATOS_[[% normaliz]:[% normaliz]],1)*(DATOS_[C.Extra.03])))))))),
0)</f>
        <v>0</v>
      </c>
      <c r="AS100" s="114">
        <f t="array" ref="AS100">IFERROR(
(MEDIAN((IF(DATOS_[[Sexo]:[Sexo]]=$B100,IF(DATOS_[[AGRUP. VALOR. PTO.]:[AGRUP. VALOR. PTO.]]=$B99,IF(DATOS_[[Check Periodo Ref.]:[Check Periodo Ref.]]="Dentro",IF(DATOS_[[Check Equiparado]:[Check Equiparado]]="Sí",IF(DATOS!BL$5="Sí",(1/DATOS_[[% anualiz]:[% anualiz]]),1)*IF(DATOS!BL$4="Sí",1/DATOS_[[% normaliz]:[% normaliz]],1)*(DATOS_[C.Extra.04])))))))),
0)</f>
        <v>0</v>
      </c>
      <c r="AT100" s="114">
        <f t="array" ref="AT100">IFERROR(
(MEDIAN((IF(DATOS_[[Sexo]:[Sexo]]=$B100,IF(DATOS_[[AGRUP. VALOR. PTO.]:[AGRUP. VALOR. PTO.]]=$B99,IF(DATOS_[[Check Periodo Ref.]:[Check Periodo Ref.]]="Dentro",IF(DATOS_[[Check Equiparado]:[Check Equiparado]]="Sí",IF(DATOS!BM$5="Sí",(1/DATOS_[[% anualiz]:[% anualiz]]),1)*IF(DATOS!BM$4="Sí",1/DATOS_[[% normaliz]:[% normaliz]],1)*(DATOS_[C.Extra.05])))))))),
0)</f>
        <v>0</v>
      </c>
      <c r="AU100" s="115">
        <f t="array" ref="AU100">IFERROR(
MEDIAN(IF(DATOS_[Sexo]=$B100,IF(DATOS_[[AGRUP. VALOR. PTO.]:[AGRUP. VALOR. PTO.]]=$B99,IF(DATOS_[Check Equiparado]="Sí",IF(DATOS_[Check Periodo Ref.]="Dentro",DATOS_[Tot Extrasalarial Eq],FALSE))))),
0)</f>
        <v>0</v>
      </c>
      <c r="AV100" s="116">
        <f t="array" ref="AV100">IFERROR(
MEDIAN(IF(DATOS_[Sexo]=$B100,IF(DATOS_[[AGRUP. VALOR. PTO.]:[AGRUP. VALOR. PTO.]]=$B99,IF(DATOS_[Check Equiparado]="Sí",IF(DATOS_[Check Periodo Ref.]="Dentro",DATOS_[TOTAL Retrib Eq],FALSE))))),
0)</f>
        <v>0</v>
      </c>
    </row>
    <row r="101" spans="1:48" x14ac:dyDescent="0.3">
      <c r="A101" s="42" t="str">
        <f t="shared" ref="A101" si="118">+A100</f>
        <v>[ocultar]</v>
      </c>
      <c r="B101" s="86" t="s">
        <v>163</v>
      </c>
      <c r="C101" s="33">
        <f t="array" ref="C101">SUM(IF($B101=DATOS_[Sexo],
IF($B99=DATOS_[AGRUP. VALOR. PTO.],
IF("Dentro"=DATOS_[Check Periodo Ref.],
1/(COUNTIFS(DATOS_[Sexo],$B101,DATOS_[AGRUP. VALOR. PTO.],$B99,DATOS_[Check Periodo Ref.],"Dentro",DATOS_[id],DATOS_[id]))))))</f>
        <v>0</v>
      </c>
      <c r="D101" s="35">
        <f>COUNTIFS(DATOS_[AGRUP. VALOR. PTO.],$B99,DATOS_[Sexo],$B101,DATOS_[Check Periodo Ref.],"Dentro")</f>
        <v>0</v>
      </c>
      <c r="E101" s="35">
        <f>COUNTIFS(DATOS_[AGRUP. VALOR. PTO.],$B99,DATOS_[Sexo],$B101,DATOS_[Check Periodo Ref.],"Dentro",DATOS_[Check Nº SC Norm],"Sí")</f>
        <v>0</v>
      </c>
      <c r="F101" s="35">
        <f>COUNTIFS(DATOS_[AGRUP. VALOR. PTO.],$B99,DATOS_[Sexo],$B101,DATOS_[Check Periodo Ref.],"Dentro",DATOS_[Check Nº SC Anualiz],"Sí")</f>
        <v>0</v>
      </c>
      <c r="G101" s="35">
        <f>COUNTIFS(DATOS_[AGRUP. VALOR. PTO.],$B99,DATOS_[Sexo],$B101,DATOS_[Check Periodo Ref.],"Dentro",DATOS_[Check Nº SC Norm y Anualiz],"Sí")</f>
        <v>0</v>
      </c>
      <c r="H101" s="35">
        <f>COUNTIFS(DATOS_[AGRUP. VALOR. PTO.],$B99,DATOS_[Sexo],$B101,DATOS_[Check Periodo Ref.],"Dentro",DATOS_[Check Equiparación],"Sí")</f>
        <v>0</v>
      </c>
      <c r="I101" s="110" cm="1">
        <f t="array" ref="I101">IFERROR(
MEDIAN(IF(DATOS_[Sexo]=$B101,IF(DATOS_[[AGRUP. VALOR. PTO.]:[AGRUP. VALOR. PTO.]]=$B99,IF(DATOS_[Check Equiparado]="Sí",IF(DATOS_[Check Periodo Ref.]="Dentro",DATOS_[SALARIO BASE Eq],FALSE))))),
0)</f>
        <v>0</v>
      </c>
      <c r="J101" s="111">
        <f t="array" ref="J101">IFERROR(
(MEDIAN((IF(DATOS_[[Sexo]:[Sexo]]=$B101,IF(DATOS_[[AGRUP. VALOR. PTO.]:[AGRUP. VALOR. PTO.]]=$B99,IF(DATOS_[[Check Periodo Ref.]:[Check Periodo Ref.]]="Dentro",IF(DATOS_[[Check Equiparado]:[Check Equiparado]]="Sí",IF(DATOS!AE$5="Sí",(1/DATOS_[[% anualiz]:[% anualiz]]),1)*IF(DATOS!AE$4="Sí",1/DATOS_[[% normaliz]:[% normaliz]],1)*(DATOS_[Conc.Sal.01])))))))),
0)</f>
        <v>0</v>
      </c>
      <c r="K101" s="111">
        <f t="array" ref="K101">IFERROR(
(MEDIAN((IF(DATOS_[[Sexo]:[Sexo]]=$B101,IF(DATOS_[[AGRUP. VALOR. PTO.]:[AGRUP. VALOR. PTO.]]=$B99,IF(DATOS_[[Check Periodo Ref.]:[Check Periodo Ref.]]="Dentro",IF(DATOS_[[Check Equiparado]:[Check Equiparado]]="Sí",IF(DATOS!AF$5="Sí",(1/DATOS_[[% anualiz]:[% anualiz]]),1)*IF(DATOS!AF$4="Sí",1/DATOS_[[% normaliz]:[% normaliz]],1)*(DATOS_[Conc.Sal.02])))))))),
0)</f>
        <v>0</v>
      </c>
      <c r="L101" s="111">
        <f t="array" ref="L101">IFERROR(
(MEDIAN((IF(DATOS_[[Sexo]:[Sexo]]=$B101,IF(DATOS_[[AGRUP. VALOR. PTO.]:[AGRUP. VALOR. PTO.]]=$B99,IF(DATOS_[[Check Periodo Ref.]:[Check Periodo Ref.]]="Dentro",IF(DATOS_[[Check Equiparado]:[Check Equiparado]]="Sí",IF(DATOS!AG$5="Sí",(1/DATOS_[[% anualiz]:[% anualiz]]),1)*IF(DATOS!AG$4="Sí",1/DATOS_[[% normaliz]:[% normaliz]],1)*(DATOS_[Conc.Sal.03])))))))),
0)</f>
        <v>0</v>
      </c>
      <c r="M101" s="111">
        <f t="array" ref="M101">IFERROR(
(MEDIAN((IF(DATOS_[[Sexo]:[Sexo]]=$B101,IF(DATOS_[[AGRUP. VALOR. PTO.]:[AGRUP. VALOR. PTO.]]=$B99,IF(DATOS_[[Check Periodo Ref.]:[Check Periodo Ref.]]="Dentro",IF(DATOS_[[Check Equiparado]:[Check Equiparado]]="Sí",IF(DATOS!AH$5="Sí",(1/DATOS_[[% anualiz]:[% anualiz]]),1)*IF(DATOS!AH$4="Sí",1/DATOS_[[% normaliz]:[% normaliz]],1)*(DATOS_[Conc.Sal.04])))))))),
0)</f>
        <v>0</v>
      </c>
      <c r="N101" s="111">
        <f t="array" ref="N101">IFERROR(
(MEDIAN((IF(DATOS_[[Sexo]:[Sexo]]=$B101,IF(DATOS_[[AGRUP. VALOR. PTO.]:[AGRUP. VALOR. PTO.]]=$B99,IF(DATOS_[[Check Periodo Ref.]:[Check Periodo Ref.]]="Dentro",IF(DATOS_[[Check Equiparado]:[Check Equiparado]]="Sí",IF(DATOS!AI$5="Sí",(1/DATOS_[[% anualiz]:[% anualiz]]),1)*IF(DATOS!AI$4="Sí",1/DATOS_[[% normaliz]:[% normaliz]],1)*(DATOS_[Conc.Sal.05])))))))),
0)</f>
        <v>0</v>
      </c>
      <c r="O101" s="111">
        <f t="array" ref="O101">IFERROR(
(MEDIAN((IF(DATOS_[[Sexo]:[Sexo]]=$B101,IF(DATOS_[[AGRUP. VALOR. PTO.]:[AGRUP. VALOR. PTO.]]=$B99,IF(DATOS_[[Check Periodo Ref.]:[Check Periodo Ref.]]="Dentro",IF(DATOS_[[Check Equiparado]:[Check Equiparado]]="Sí",IF(DATOS!AJ$5="Sí",(1/DATOS_[[% anualiz]:[% anualiz]]),1)*IF(DATOS!AJ$4="Sí",1/DATOS_[[% normaliz]:[% normaliz]],1)*(DATOS_[Conc.Sal.06])))))))),
0)</f>
        <v>0</v>
      </c>
      <c r="P101" s="111">
        <f t="array" ref="P101">IFERROR(
(MEDIAN((IF(DATOS_[[Sexo]:[Sexo]]=$B101,IF(DATOS_[[AGRUP. VALOR. PTO.]:[AGRUP. VALOR. PTO.]]=$B99,IF(DATOS_[[Check Periodo Ref.]:[Check Periodo Ref.]]="Dentro",IF(DATOS_[[Check Equiparado]:[Check Equiparado]]="Sí",IF(DATOS!AK$5="Sí",(1/DATOS_[[% anualiz]:[% anualiz]]),1)*IF(DATOS!AK$4="Sí",1/DATOS_[[% normaliz]:[% normaliz]],1)*(DATOS_[Conc.Sal.07])))))))),
0)</f>
        <v>0</v>
      </c>
      <c r="Q101" s="111">
        <f t="array" ref="Q101">IFERROR(
(MEDIAN((IF(DATOS_[[Sexo]:[Sexo]]=$B101,IF(DATOS_[[AGRUP. VALOR. PTO.]:[AGRUP. VALOR. PTO.]]=$B99,IF(DATOS_[[Check Periodo Ref.]:[Check Periodo Ref.]]="Dentro",IF(DATOS_[[Check Equiparado]:[Check Equiparado]]="Sí",IF(DATOS!AL$5="Sí",(1/DATOS_[[% anualiz]:[% anualiz]]),1)*IF(DATOS!AL$4="Sí",1/DATOS_[[% normaliz]:[% normaliz]],1)*(DATOS_[Conc.Sal.08])))))))),
0)</f>
        <v>0</v>
      </c>
      <c r="R101" s="111">
        <f t="array" ref="R101">IFERROR(
(MEDIAN((IF(DATOS_[[Sexo]:[Sexo]]=$B101,IF(DATOS_[[AGRUP. VALOR. PTO.]:[AGRUP. VALOR. PTO.]]=$B99,IF(DATOS_[[Check Periodo Ref.]:[Check Periodo Ref.]]="Dentro",IF(DATOS_[[Check Equiparado]:[Check Equiparado]]="Sí",IF(DATOS!AM$5="Sí",(1/DATOS_[[% anualiz]:[% anualiz]]),1)*IF(DATOS!AM$4="Sí",1/DATOS_[[% normaliz]:[% normaliz]],1)*(DATOS_[Conc.Sal.09])))))))),
0)</f>
        <v>0</v>
      </c>
      <c r="S101" s="111">
        <f t="array" ref="S101">IFERROR(
(MEDIAN((IF(DATOS_[[Sexo]:[Sexo]]=$B101,IF(DATOS_[[AGRUP. VALOR. PTO.]:[AGRUP. VALOR. PTO.]]=$B99,IF(DATOS_[[Check Periodo Ref.]:[Check Periodo Ref.]]="Dentro",IF(DATOS_[[Check Equiparado]:[Check Equiparado]]="Sí",IF(DATOS!AN$5="Sí",(1/DATOS_[[% anualiz]:[% anualiz]]),1)*IF(DATOS!AN$4="Sí",1/DATOS_[[% normaliz]:[% normaliz]],1)*(DATOS_[Conc.Sal.10])))))))),
0)</f>
        <v>0</v>
      </c>
      <c r="T101" s="111">
        <f t="array" ref="T101">IFERROR(
(MEDIAN((IF(DATOS_[[Sexo]:[Sexo]]=$B101,IF(DATOS_[[AGRUP. VALOR. PTO.]:[AGRUP. VALOR. PTO.]]=$B99,IF(DATOS_[[Check Periodo Ref.]:[Check Periodo Ref.]]="Dentro",IF(DATOS_[[Check Equiparado]:[Check Equiparado]]="Sí",IF(DATOS!AO$5="Sí",(1/DATOS_[[% anualiz]:[% anualiz]]),1)*IF(DATOS!AO$4="Sí",1/DATOS_[[% normaliz]:[% normaliz]],1)*(DATOS_[Conc.Sal.11])))))))),
0)</f>
        <v>0</v>
      </c>
      <c r="U101" s="111">
        <f t="array" ref="U101">IFERROR(
(MEDIAN((IF(DATOS_[[Sexo]:[Sexo]]=$B101,IF(DATOS_[[AGRUP. VALOR. PTO.]:[AGRUP. VALOR. PTO.]]=$B99,IF(DATOS_[[Check Periodo Ref.]:[Check Periodo Ref.]]="Dentro",IF(DATOS_[[Check Equiparado]:[Check Equiparado]]="Sí",IF(DATOS!AP$5="Sí",(1/DATOS_[[% anualiz]:[% anualiz]]),1)*IF(DATOS!AP$4="Sí",1/DATOS_[[% normaliz]:[% normaliz]],1)*(DATOS_[Conc.Sal.12])))))))),
0)</f>
        <v>0</v>
      </c>
      <c r="V101" s="111">
        <f t="array" ref="V101">IFERROR(
(MEDIAN((IF(DATOS_[[Sexo]:[Sexo]]=$B101,IF(DATOS_[[AGRUP. VALOR. PTO.]:[AGRUP. VALOR. PTO.]]=$B99,IF(DATOS_[[Check Periodo Ref.]:[Check Periodo Ref.]]="Dentro",IF(DATOS_[[Check Equiparado]:[Check Equiparado]]="Sí",IF(DATOS!AQ$5="Sí",(1/DATOS_[[% anualiz]:[% anualiz]]),1)*IF(DATOS!AQ$4="Sí",1/DATOS_[[% normaliz]:[% normaliz]],1)*(DATOS_[Conc.Sal.13])))))))),
0)</f>
        <v>0</v>
      </c>
      <c r="W101" s="111">
        <f t="array" ref="W101">IFERROR(
(MEDIAN((IF(DATOS_[[Sexo]:[Sexo]]=$B101,IF(DATOS_[[AGRUP. VALOR. PTO.]:[AGRUP. VALOR. PTO.]]=$B99,IF(DATOS_[[Check Periodo Ref.]:[Check Periodo Ref.]]="Dentro",IF(DATOS_[[Check Equiparado]:[Check Equiparado]]="Sí",IF(DATOS!AR$5="Sí",(1/DATOS_[[% anualiz]:[% anualiz]]),1)*IF(DATOS!AR$4="Sí",1/DATOS_[[% normaliz]:[% normaliz]],1)*(DATOS_[Conc.Sal.14])))))))),
0)</f>
        <v>0</v>
      </c>
      <c r="X101" s="111">
        <f t="array" ref="X101">IFERROR(
(MEDIAN((IF(DATOS_[[Sexo]:[Sexo]]=$B101,IF(DATOS_[[AGRUP. VALOR. PTO.]:[AGRUP. VALOR. PTO.]]=$B99,IF(DATOS_[[Check Periodo Ref.]:[Check Periodo Ref.]]="Dentro",IF(DATOS_[[Check Equiparado]:[Check Equiparado]]="Sí",IF(DATOS!AS$5="Sí",(1/DATOS_[[% anualiz]:[% anualiz]]),1)*IF(DATOS!AS$4="Sí",1/DATOS_[[% normaliz]:[% normaliz]],1)*(DATOS_[Conc.Sal.15])))))))),
0)</f>
        <v>0</v>
      </c>
      <c r="Y101" s="111">
        <f t="array" ref="Y101">IFERROR(
(MEDIAN((IF(DATOS_[[Sexo]:[Sexo]]=$B101,IF(DATOS_[[AGRUP. VALOR. PTO.]:[AGRUP. VALOR. PTO.]]=$B99,IF(DATOS_[[Check Periodo Ref.]:[Check Periodo Ref.]]="Dentro",IF(DATOS_[[Check Equiparado]:[Check Equiparado]]="Sí",IF(DATOS!AT$5="Sí",(1/DATOS_[[% anualiz]:[% anualiz]]),1)*IF(DATOS!AT$4="Sí",1/DATOS_[[% normaliz]:[% normaliz]],1)*(DATOS_[Conc.Sal.16])))))))),
0)</f>
        <v>0</v>
      </c>
      <c r="Z101" s="111">
        <f t="array" ref="Z101">IFERROR(
(MEDIAN((IF(DATOS_[[Sexo]:[Sexo]]=$B101,IF(DATOS_[[AGRUP. VALOR. PTO.]:[AGRUP. VALOR. PTO.]]=$B99,IF(DATOS_[[Check Periodo Ref.]:[Check Periodo Ref.]]="Dentro",IF(DATOS_[[Check Equiparado]:[Check Equiparado]]="Sí",IF(DATOS!AU$5="Sí",(1/DATOS_[[% anualiz]:[% anualiz]]),1)*IF(DATOS!AU$4="Sí",1/DATOS_[[% normaliz]:[% normaliz]],1)*(DATOS_[Conc.Sal.17])))))))),
0)</f>
        <v>0</v>
      </c>
      <c r="AA101" s="111">
        <f t="array" ref="AA101">IFERROR(
(MEDIAN((IF(DATOS_[[Sexo]:[Sexo]]=$B101,IF(DATOS_[[AGRUP. VALOR. PTO.]:[AGRUP. VALOR. PTO.]]=$B99,IF(DATOS_[[Check Periodo Ref.]:[Check Periodo Ref.]]="Dentro",IF(DATOS_[[Check Equiparado]:[Check Equiparado]]="Sí",IF(DATOS!AV$5="Sí",(1/DATOS_[[% anualiz]:[% anualiz]]),1)*IF(DATOS!AV$4="Sí",1/DATOS_[[% normaliz]:[% normaliz]],1)*(DATOS_[Conc.Sal.18])))))))),
0)</f>
        <v>0</v>
      </c>
      <c r="AB101" s="111">
        <f t="array" ref="AB101">IFERROR(
(MEDIAN((IF(DATOS_[[Sexo]:[Sexo]]=$B101,IF(DATOS_[[AGRUP. VALOR. PTO.]:[AGRUP. VALOR. PTO.]]=$B99,IF(DATOS_[[Check Periodo Ref.]:[Check Periodo Ref.]]="Dentro",IF(DATOS_[[Check Equiparado]:[Check Equiparado]]="Sí",IF(DATOS!AW$5="Sí",(1/DATOS_[[% anualiz]:[% anualiz]]),1)*IF(DATOS!AW$4="Sí",1/DATOS_[[% normaliz]:[% normaliz]],1)*(DATOS_[Conc.Sal.19])))))))),
0)</f>
        <v>0</v>
      </c>
      <c r="AC101" s="111">
        <f t="array" ref="AC101">IFERROR(
(MEDIAN((IF(DATOS_[[Sexo]:[Sexo]]=$B101,IF(DATOS_[[AGRUP. VALOR. PTO.]:[AGRUP. VALOR. PTO.]]=$B99,IF(DATOS_[[Check Periodo Ref.]:[Check Periodo Ref.]]="Dentro",IF(DATOS_[[Check Equiparado]:[Check Equiparado]]="Sí",IF(DATOS!AX$5="Sí",(1/DATOS_[[% anualiz]:[% anualiz]]),1)*IF(DATOS!AX$4="Sí",1/DATOS_[[% normaliz]:[% normaliz]],1)*(DATOS_[Conc.Sal.20])))))))),
0)</f>
        <v>0</v>
      </c>
      <c r="AD101" s="111">
        <f t="array" ref="AD101">IFERROR(
(MEDIAN((IF(DATOS_[[Sexo]:[Sexo]]=$B101,IF(DATOS_[[AGRUP. VALOR. PTO.]:[AGRUP. VALOR. PTO.]]=$B99,IF(DATOS_[[Check Periodo Ref.]:[Check Periodo Ref.]]="Dentro",IF(DATOS_[[Check Equiparado]:[Check Equiparado]]="Sí",IF(DATOS!AY$5="Sí",(1/DATOS_[[% anualiz]:[% anualiz]]),1)*IF(DATOS!AY$4="Sí",1/DATOS_[[% normaliz]:[% normaliz]],1)*(DATOS_[Conc.Sal.21])))))))),
0)</f>
        <v>0</v>
      </c>
      <c r="AE101" s="111">
        <f t="array" ref="AE101">IFERROR(
(MEDIAN((IF(DATOS_[[Sexo]:[Sexo]]=$B101,IF(DATOS_[[AGRUP. VALOR. PTO.]:[AGRUP. VALOR. PTO.]]=$B99,IF(DATOS_[[Check Periodo Ref.]:[Check Periodo Ref.]]="Dentro",IF(DATOS_[[Check Equiparado]:[Check Equiparado]]="Sí",IF(DATOS!AZ$5="Sí",(1/DATOS_[[% anualiz]:[% anualiz]]),1)*IF(DATOS!AZ$4="Sí",1/DATOS_[[% normaliz]:[% normaliz]],1)*(DATOS_[Conc.Sal.22])))))))),
0)</f>
        <v>0</v>
      </c>
      <c r="AF101" s="111">
        <f t="array" ref="AF101">IFERROR(
(MEDIAN((IF(DATOS_[[Sexo]:[Sexo]]=$B101,IF(DATOS_[[AGRUP. VALOR. PTO.]:[AGRUP. VALOR. PTO.]]=$B99,IF(DATOS_[[Check Periodo Ref.]:[Check Periodo Ref.]]="Dentro",IF(DATOS_[[Check Equiparado]:[Check Equiparado]]="Sí",IF(DATOS!BA$5="Sí",(1/DATOS_[[% anualiz]:[% anualiz]]),1)*IF(DATOS!BA$4="Sí",1/DATOS_[[% normaliz]:[% normaliz]],1)*(DATOS_[Conc.Sal.23])))))))),
0)</f>
        <v>0</v>
      </c>
      <c r="AG101" s="111">
        <f t="array" ref="AG101">IFERROR(
(MEDIAN((IF(DATOS_[[Sexo]:[Sexo]]=$B101,IF(DATOS_[[AGRUP. VALOR. PTO.]:[AGRUP. VALOR. PTO.]]=$B99,IF(DATOS_[[Check Periodo Ref.]:[Check Periodo Ref.]]="Dentro",IF(DATOS_[[Check Equiparado]:[Check Equiparado]]="Sí",IF(DATOS!BB$5="Sí",(1/DATOS_[[% anualiz]:[% anualiz]]),1)*IF(DATOS!BB$4="Sí",1/DATOS_[[% normaliz]:[% normaliz]],1)*(DATOS_[Conc.Sal.24])))))))),
0)</f>
        <v>0</v>
      </c>
      <c r="AH101" s="111">
        <f t="array" ref="AH101">IFERROR(
(MEDIAN((IF(DATOS_[[Sexo]:[Sexo]]=$B101,IF(DATOS_[[AGRUP. VALOR. PTO.]:[AGRUP. VALOR. PTO.]]=$B99,IF(DATOS_[[Check Periodo Ref.]:[Check Periodo Ref.]]="Dentro",IF(DATOS_[[Check Equiparado]:[Check Equiparado]]="Sí",IF(DATOS!BC$5="Sí",(1/DATOS_[[% anualiz]:[% anualiz]]),1)*IF(DATOS!BC$4="Sí",1/DATOS_[[% normaliz]:[% normaliz]],1)*(DATOS_[Conc.Sal.25])))))))),
0)</f>
        <v>0</v>
      </c>
      <c r="AI101" s="111">
        <f t="array" ref="AI101">IFERROR(
(MEDIAN((IF(DATOS_[[Sexo]:[Sexo]]=$B101,IF(DATOS_[[AGRUP. VALOR. PTO.]:[AGRUP. VALOR. PTO.]]=$B99,IF(DATOS_[[Check Periodo Ref.]:[Check Periodo Ref.]]="Dentro",IF(DATOS_[[Check Equiparado]:[Check Equiparado]]="Sí",IF(DATOS!BD$5="Sí",(1/DATOS_[[% anualiz]:[% anualiz]]),1)*IF(DATOS!BD$4="Sí",1/DATOS_[[% normaliz]:[% normaliz]],1)*(DATOS_[Conc.Sal.26])))))))),
0)</f>
        <v>0</v>
      </c>
      <c r="AJ101" s="111">
        <f t="array" ref="AJ101">IFERROR(
(MEDIAN((IF(DATOS_[[Sexo]:[Sexo]]=$B101,IF(DATOS_[[AGRUP. VALOR. PTO.]:[AGRUP. VALOR. PTO.]]=$B99,IF(DATOS_[[Check Periodo Ref.]:[Check Periodo Ref.]]="Dentro",IF(DATOS_[[Check Equiparado]:[Check Equiparado]]="Sí",IF(DATOS!BE$5="Sí",(1/DATOS_[[% anualiz]:[% anualiz]]),1)*IF(DATOS!BE$4="Sí",1/DATOS_[[% normaliz]:[% normaliz]],1)*(DATOS_[Conc.Sal.27])))))))),
0)</f>
        <v>0</v>
      </c>
      <c r="AK101" s="111">
        <f t="array" ref="AK101">IFERROR(
(MEDIAN((IF(DATOS_[[Sexo]:[Sexo]]=$B101,IF(DATOS_[[AGRUP. VALOR. PTO.]:[AGRUP. VALOR. PTO.]]=$B99,IF(DATOS_[[Check Periodo Ref.]:[Check Periodo Ref.]]="Dentro",IF(DATOS_[[Check Equiparado]:[Check Equiparado]]="Sí",IF(DATOS!BF$5="Sí",(1/DATOS_[[% anualiz]:[% anualiz]]),1)*IF(DATOS!BF$4="Sí",1/DATOS_[[% normaliz]:[% normaliz]],1)*(DATOS_[Conc.Sal.28])))))))),
0)</f>
        <v>0</v>
      </c>
      <c r="AL101" s="111">
        <f t="array" ref="AL101">IFERROR(
(MEDIAN((IF(DATOS_[[Sexo]:[Sexo]]=$B101,IF(DATOS_[[AGRUP. VALOR. PTO.]:[AGRUP. VALOR. PTO.]]=$B99,IF(DATOS_[[Check Periodo Ref.]:[Check Periodo Ref.]]="Dentro",IF(DATOS_[[Check Equiparado]:[Check Equiparado]]="Sí",IF(DATOS!BG$5="Sí",(1/DATOS_[[% anualiz]:[% anualiz]]),1)*IF(DATOS!BG$4="Sí",1/DATOS_[[% normaliz]:[% normaliz]],1)*(DATOS_[Conc.Sal.29])))))))),
0)</f>
        <v>0</v>
      </c>
      <c r="AM101" s="111">
        <f t="array" ref="AM101">IFERROR(
(MEDIAN((IF(DATOS_[[Sexo]:[Sexo]]=$B101,IF(DATOS_[[AGRUP. VALOR. PTO.]:[AGRUP. VALOR. PTO.]]=$B99,IF(DATOS_[[Check Periodo Ref.]:[Check Periodo Ref.]]="Dentro",IF(DATOS_[[Check Equiparado]:[Check Equiparado]]="Sí",IF(DATOS!BH$5="Sí",(1/DATOS_[[% anualiz]:[% anualiz]]),1)*IF(DATOS!BH$4="Sí",1/DATOS_[[% normaliz]:[% normaliz]],1)*(DATOS_[Conc.Sal.30])))))))),
0)</f>
        <v>0</v>
      </c>
      <c r="AN101" s="112">
        <f t="array" ref="AN101">IFERROR(
MEDIAN(IF(DATOS_[Sexo]=$B101,IF(DATOS_[[AGRUP. VALOR. PTO.]:[AGRUP. VALOR. PTO.]]=$B99,IF(DATOS_[Check Equiparado]="Sí",IF(DATOS_[Check Periodo Ref.]="Dentro",DATOS_[Tot COMPL.SAL Eq],FALSE))))),
0)</f>
        <v>0</v>
      </c>
      <c r="AO101" s="113">
        <f t="array" ref="AO101">IFERROR(
MEDIAN(IF(DATOS_[Sexo]=$B101,IF(DATOS_[[AGRUP. VALOR. PTO.]:[AGRUP. VALOR. PTO.]]=$B99,IF(DATOS_[Check Equiparado]="Sí",IF(DATOS_[Check Periodo Ref.]="Dentro",DATOS_[TOTAL SALARIO Eq],FALSE))))),
0)</f>
        <v>0</v>
      </c>
      <c r="AP101" s="114">
        <f t="array" ref="AP101">IFERROR(
(MEDIAN((IF(DATOS_[[Sexo]:[Sexo]]=$B101,IF(DATOS_[[AGRUP. VALOR. PTO.]:[AGRUP. VALOR. PTO.]]=$B100,IF(DATOS_[[Check Periodo Ref.]:[Check Periodo Ref.]]="Dentro",IF(DATOS_[[Check Equiparado]:[Check Equiparado]]="Sí",IF(DATOS!BI$5="Sí",(1/DATOS_[[% anualiz]:[% anualiz]]),1)*IF(DATOS!BI$4="Sí",1/DATOS_[[% normaliz]:[% normaliz]],1)*(DATOS_[C.Extra.01])))))))),
0)</f>
        <v>0</v>
      </c>
      <c r="AQ101" s="114">
        <f t="array" ref="AQ101">IFERROR(
(MEDIAN((IF(DATOS_[[Sexo]:[Sexo]]=$B101,IF(DATOS_[[AGRUP. VALOR. PTO.]:[AGRUP. VALOR. PTO.]]=$B100,IF(DATOS_[[Check Periodo Ref.]:[Check Periodo Ref.]]="Dentro",IF(DATOS_[[Check Equiparado]:[Check Equiparado]]="Sí",IF(DATOS!BJ$5="Sí",(1/DATOS_[[% anualiz]:[% anualiz]]),1)*IF(DATOS!BJ$4="Sí",1/DATOS_[[% normaliz]:[% normaliz]],1)*(DATOS_[C.Extra.02])))))))),
0)</f>
        <v>0</v>
      </c>
      <c r="AR101" s="114">
        <f t="array" ref="AR101">IFERROR(
(MEDIAN((IF(DATOS_[[Sexo]:[Sexo]]=$B101,IF(DATOS_[[AGRUP. VALOR. PTO.]:[AGRUP. VALOR. PTO.]]=$B100,IF(DATOS_[[Check Periodo Ref.]:[Check Periodo Ref.]]="Dentro",IF(DATOS_[[Check Equiparado]:[Check Equiparado]]="Sí",IF(DATOS!BK$5="Sí",(1/DATOS_[[% anualiz]:[% anualiz]]),1)*IF(DATOS!BK$4="Sí",1/DATOS_[[% normaliz]:[% normaliz]],1)*(DATOS_[C.Extra.03])))))))),
0)</f>
        <v>0</v>
      </c>
      <c r="AS101" s="114">
        <f t="array" ref="AS101">IFERROR(
(MEDIAN((IF(DATOS_[[Sexo]:[Sexo]]=$B101,IF(DATOS_[[AGRUP. VALOR. PTO.]:[AGRUP. VALOR. PTO.]]=$B100,IF(DATOS_[[Check Periodo Ref.]:[Check Periodo Ref.]]="Dentro",IF(DATOS_[[Check Equiparado]:[Check Equiparado]]="Sí",IF(DATOS!BL$5="Sí",(1/DATOS_[[% anualiz]:[% anualiz]]),1)*IF(DATOS!BL$4="Sí",1/DATOS_[[% normaliz]:[% normaliz]],1)*(DATOS_[C.Extra.04])))))))),
0)</f>
        <v>0</v>
      </c>
      <c r="AT101" s="114">
        <f t="array" ref="AT101">IFERROR(
(MEDIAN((IF(DATOS_[[Sexo]:[Sexo]]=$B101,IF(DATOS_[[AGRUP. VALOR. PTO.]:[AGRUP. VALOR. PTO.]]=$B100,IF(DATOS_[[Check Periodo Ref.]:[Check Periodo Ref.]]="Dentro",IF(DATOS_[[Check Equiparado]:[Check Equiparado]]="Sí",IF(DATOS!BM$5="Sí",(1/DATOS_[[% anualiz]:[% anualiz]]),1)*IF(DATOS!BM$4="Sí",1/DATOS_[[% normaliz]:[% normaliz]],1)*(DATOS_[C.Extra.05])))))))),
0)</f>
        <v>0</v>
      </c>
      <c r="AU101" s="115">
        <f t="array" ref="AU101">IFERROR(
MEDIAN(IF(DATOS_[Sexo]=$B101,IF(DATOS_[[AGRUP. VALOR. PTO.]:[AGRUP. VALOR. PTO.]]=$B99,IF(DATOS_[Check Equiparado]="Sí",IF(DATOS_[Check Periodo Ref.]="Dentro",DATOS_[Tot Extrasalarial Eq],FALSE))))),
0)</f>
        <v>0</v>
      </c>
      <c r="AV101" s="116">
        <f t="array" ref="AV101">IFERROR(
MEDIAN(IF(DATOS_[Sexo]=$B101,IF(DATOS_[[AGRUP. VALOR. PTO.]:[AGRUP. VALOR. PTO.]]=$B99,IF(DATOS_[Check Equiparado]="Sí",IF(DATOS_[Check Periodo Ref.]="Dentro",DATOS_[TOTAL Retrib Eq],FALSE))))),
0)</f>
        <v>0</v>
      </c>
    </row>
    <row r="102" spans="1:48" ht="17.25" thickBot="1" x14ac:dyDescent="0.35">
      <c r="A102" s="42" t="str">
        <f t="shared" ref="A102" si="119">+A103</f>
        <v>[ocultar]</v>
      </c>
      <c r="B102" s="90" t="s">
        <v>289</v>
      </c>
      <c r="C102" s="109"/>
      <c r="D102" s="41"/>
      <c r="E102" s="41"/>
      <c r="F102" s="41"/>
      <c r="G102" s="41"/>
      <c r="H102" s="41"/>
      <c r="I102" s="119" t="str">
        <f t="shared" ref="I102:AV102" si="120">IFERROR((I103-I104)/I103,"")</f>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3" t="str">
        <f t="shared" si="120"/>
        <v/>
      </c>
      <c r="W102" s="123" t="str">
        <f t="shared" si="120"/>
        <v/>
      </c>
      <c r="X102" s="123" t="str">
        <f t="shared" si="120"/>
        <v/>
      </c>
      <c r="Y102" s="123"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2" t="str">
        <f t="shared" si="120"/>
        <v/>
      </c>
      <c r="AK102" s="122" t="str">
        <f t="shared" si="120"/>
        <v/>
      </c>
      <c r="AL102" s="122" t="str">
        <f t="shared" si="120"/>
        <v/>
      </c>
      <c r="AM102" s="122" t="str">
        <f t="shared" si="120"/>
        <v/>
      </c>
      <c r="AN102" s="124" t="str">
        <f t="shared" si="120"/>
        <v/>
      </c>
      <c r="AO102" s="128" t="str">
        <f t="shared" si="120"/>
        <v/>
      </c>
      <c r="AP102" s="125" t="str">
        <f t="shared" si="120"/>
        <v/>
      </c>
      <c r="AQ102" s="125" t="str">
        <f t="shared" si="120"/>
        <v/>
      </c>
      <c r="AR102" s="125" t="str">
        <f t="shared" si="120"/>
        <v/>
      </c>
      <c r="AS102" s="125" t="str">
        <f t="shared" si="120"/>
        <v/>
      </c>
      <c r="AT102" s="125" t="str">
        <f t="shared" si="120"/>
        <v/>
      </c>
      <c r="AU102" s="126" t="str">
        <f t="shared" si="120"/>
        <v/>
      </c>
      <c r="AV102" s="127" t="str">
        <f t="shared" si="120"/>
        <v/>
      </c>
    </row>
    <row r="103" spans="1:48" x14ac:dyDescent="0.3">
      <c r="A103" s="42" t="str">
        <f t="shared" ref="A103" si="121">+IF(C103+C104=0,"[ocultar]","")</f>
        <v>[ocultar]</v>
      </c>
      <c r="B103" s="86" t="s">
        <v>162</v>
      </c>
      <c r="C103" s="33">
        <f t="array" ref="C103">SUM(IF($B103=DATOS_[Sexo],
IF($B102=DATOS_[AGRUP. VALOR. PTO.],
IF("Dentro"=DATOS_[Check Periodo Ref.],
1/(COUNTIFS(DATOS_[Sexo],$B103,DATOS_[AGRUP. VALOR. PTO.],$B102,DATOS_[Check Periodo Ref.],"Dentro",DATOS_[id],DATOS_[id]))))))</f>
        <v>0</v>
      </c>
      <c r="D103" s="35">
        <f>COUNTIFS(DATOS_[AGRUP. VALOR. PTO.],$B102,DATOS_[Sexo],$B103,DATOS_[Check Periodo Ref.],"Dentro")</f>
        <v>0</v>
      </c>
      <c r="E103" s="35">
        <f>COUNTIFS(DATOS_[AGRUP. VALOR. PTO.],$B102,DATOS_[Sexo],$B103,DATOS_[Check Periodo Ref.],"Dentro",DATOS_[Check Nº SC Norm],"Sí")</f>
        <v>0</v>
      </c>
      <c r="F103" s="35">
        <f>COUNTIFS(DATOS_[AGRUP. VALOR. PTO.],$B102,DATOS_[Sexo],$B103,DATOS_[Check Periodo Ref.],"Dentro",DATOS_[Check Nº SC Anualiz],"Sí")</f>
        <v>0</v>
      </c>
      <c r="G103" s="35">
        <f>COUNTIFS(DATOS_[AGRUP. VALOR. PTO.],$B102,DATOS_[Sexo],$B103,DATOS_[Check Periodo Ref.],"Dentro",DATOS_[Check Nº SC Norm y Anualiz],"Sí")</f>
        <v>0</v>
      </c>
      <c r="H103" s="35">
        <f>COUNTIFS(DATOS_[AGRUP. VALOR. PTO.],$B102,DATOS_[Sexo],$B103,DATOS_[Check Periodo Ref.],"Dentro",DATOS_[Check Equiparación],"Sí")</f>
        <v>0</v>
      </c>
      <c r="I103" s="110">
        <f t="array" ref="I103">IFERROR(
MEDIAN(IF(DATOS_[Sexo]=$B103,IF(DATOS_[[AGRUP. VALOR. PTO.]:[AGRUP. VALOR. PTO.]]=$B102,IF(DATOS_[Check Equiparado]="Sí",IF(DATOS_[Check Periodo Ref.]="Dentro",DATOS_[SALARIO BASE Eq],FALSE))))),
0)</f>
        <v>0</v>
      </c>
      <c r="J103" s="111">
        <f t="array" ref="J103">IFERROR(
(MEDIAN((IF(DATOS_[[Sexo]:[Sexo]]=$B103,IF(DATOS_[[AGRUP. VALOR. PTO.]:[AGRUP. VALOR. PTO.]]=$B102,IF(DATOS_[[Check Periodo Ref.]:[Check Periodo Ref.]]="Dentro",IF(DATOS_[[Check Equiparado]:[Check Equiparado]]="Sí",IF(DATOS!AE$5="Sí",(1/DATOS_[[% anualiz]:[% anualiz]]),1)*IF(DATOS!AE$4="Sí",1/DATOS_[[% normaliz]:[% normaliz]],1)*(DATOS_[Conc.Sal.01])))))))),
0)</f>
        <v>0</v>
      </c>
      <c r="K103" s="111">
        <f t="array" ref="K103">IFERROR(
(MEDIAN((IF(DATOS_[[Sexo]:[Sexo]]=$B103,IF(DATOS_[[AGRUP. VALOR. PTO.]:[AGRUP. VALOR. PTO.]]=$B102,IF(DATOS_[[Check Periodo Ref.]:[Check Periodo Ref.]]="Dentro",IF(DATOS_[[Check Equiparado]:[Check Equiparado]]="Sí",IF(DATOS!AF$5="Sí",(1/DATOS_[[% anualiz]:[% anualiz]]),1)*IF(DATOS!AF$4="Sí",1/DATOS_[[% normaliz]:[% normaliz]],1)*(DATOS_[Conc.Sal.02])))))))),
0)</f>
        <v>0</v>
      </c>
      <c r="L103" s="111">
        <f t="array" ref="L103">IFERROR(
(MEDIAN((IF(DATOS_[[Sexo]:[Sexo]]=$B103,IF(DATOS_[[AGRUP. VALOR. PTO.]:[AGRUP. VALOR. PTO.]]=$B102,IF(DATOS_[[Check Periodo Ref.]:[Check Periodo Ref.]]="Dentro",IF(DATOS_[[Check Equiparado]:[Check Equiparado]]="Sí",IF(DATOS!AG$5="Sí",(1/DATOS_[[% anualiz]:[% anualiz]]),1)*IF(DATOS!AG$4="Sí",1/DATOS_[[% normaliz]:[% normaliz]],1)*(DATOS_[Conc.Sal.03])))))))),
0)</f>
        <v>0</v>
      </c>
      <c r="M103" s="111">
        <f t="array" ref="M103">IFERROR(
(MEDIAN((IF(DATOS_[[Sexo]:[Sexo]]=$B103,IF(DATOS_[[AGRUP. VALOR. PTO.]:[AGRUP. VALOR. PTO.]]=$B102,IF(DATOS_[[Check Periodo Ref.]:[Check Periodo Ref.]]="Dentro",IF(DATOS_[[Check Equiparado]:[Check Equiparado]]="Sí",IF(DATOS!AH$5="Sí",(1/DATOS_[[% anualiz]:[% anualiz]]),1)*IF(DATOS!AH$4="Sí",1/DATOS_[[% normaliz]:[% normaliz]],1)*(DATOS_[Conc.Sal.04])))))))),
0)</f>
        <v>0</v>
      </c>
      <c r="N103" s="111">
        <f t="array" ref="N103">IFERROR(
(MEDIAN((IF(DATOS_[[Sexo]:[Sexo]]=$B103,IF(DATOS_[[AGRUP. VALOR. PTO.]:[AGRUP. VALOR. PTO.]]=$B102,IF(DATOS_[[Check Periodo Ref.]:[Check Periodo Ref.]]="Dentro",IF(DATOS_[[Check Equiparado]:[Check Equiparado]]="Sí",IF(DATOS!AI$5="Sí",(1/DATOS_[[% anualiz]:[% anualiz]]),1)*IF(DATOS!AI$4="Sí",1/DATOS_[[% normaliz]:[% normaliz]],1)*(DATOS_[Conc.Sal.05])))))))),
0)</f>
        <v>0</v>
      </c>
      <c r="O103" s="111">
        <f t="array" ref="O103">IFERROR(
(MEDIAN((IF(DATOS_[[Sexo]:[Sexo]]=$B103,IF(DATOS_[[AGRUP. VALOR. PTO.]:[AGRUP. VALOR. PTO.]]=$B102,IF(DATOS_[[Check Periodo Ref.]:[Check Periodo Ref.]]="Dentro",IF(DATOS_[[Check Equiparado]:[Check Equiparado]]="Sí",IF(DATOS!AJ$5="Sí",(1/DATOS_[[% anualiz]:[% anualiz]]),1)*IF(DATOS!AJ$4="Sí",1/DATOS_[[% normaliz]:[% normaliz]],1)*(DATOS_[Conc.Sal.06])))))))),
0)</f>
        <v>0</v>
      </c>
      <c r="P103" s="111">
        <f t="array" ref="P103">IFERROR(
(MEDIAN((IF(DATOS_[[Sexo]:[Sexo]]=$B103,IF(DATOS_[[AGRUP. VALOR. PTO.]:[AGRUP. VALOR. PTO.]]=$B102,IF(DATOS_[[Check Periodo Ref.]:[Check Periodo Ref.]]="Dentro",IF(DATOS_[[Check Equiparado]:[Check Equiparado]]="Sí",IF(DATOS!AK$5="Sí",(1/DATOS_[[% anualiz]:[% anualiz]]),1)*IF(DATOS!AK$4="Sí",1/DATOS_[[% normaliz]:[% normaliz]],1)*(DATOS_[Conc.Sal.07])))))))),
0)</f>
        <v>0</v>
      </c>
      <c r="Q103" s="111">
        <f t="array" ref="Q103">IFERROR(
(MEDIAN((IF(DATOS_[[Sexo]:[Sexo]]=$B103,IF(DATOS_[[AGRUP. VALOR. PTO.]:[AGRUP. VALOR. PTO.]]=$B102,IF(DATOS_[[Check Periodo Ref.]:[Check Periodo Ref.]]="Dentro",IF(DATOS_[[Check Equiparado]:[Check Equiparado]]="Sí",IF(DATOS!AL$5="Sí",(1/DATOS_[[% anualiz]:[% anualiz]]),1)*IF(DATOS!AL$4="Sí",1/DATOS_[[% normaliz]:[% normaliz]],1)*(DATOS_[Conc.Sal.08])))))))),
0)</f>
        <v>0</v>
      </c>
      <c r="R103" s="111">
        <f t="array" ref="R103">IFERROR(
(MEDIAN((IF(DATOS_[[Sexo]:[Sexo]]=$B103,IF(DATOS_[[AGRUP. VALOR. PTO.]:[AGRUP. VALOR. PTO.]]=$B102,IF(DATOS_[[Check Periodo Ref.]:[Check Periodo Ref.]]="Dentro",IF(DATOS_[[Check Equiparado]:[Check Equiparado]]="Sí",IF(DATOS!AM$5="Sí",(1/DATOS_[[% anualiz]:[% anualiz]]),1)*IF(DATOS!AM$4="Sí",1/DATOS_[[% normaliz]:[% normaliz]],1)*(DATOS_[Conc.Sal.09])))))))),
0)</f>
        <v>0</v>
      </c>
      <c r="S103" s="111">
        <f t="array" ref="S103">IFERROR(
(MEDIAN((IF(DATOS_[[Sexo]:[Sexo]]=$B103,IF(DATOS_[[AGRUP. VALOR. PTO.]:[AGRUP. VALOR. PTO.]]=$B102,IF(DATOS_[[Check Periodo Ref.]:[Check Periodo Ref.]]="Dentro",IF(DATOS_[[Check Equiparado]:[Check Equiparado]]="Sí",IF(DATOS!AN$5="Sí",(1/DATOS_[[% anualiz]:[% anualiz]]),1)*IF(DATOS!AN$4="Sí",1/DATOS_[[% normaliz]:[% normaliz]],1)*(DATOS_[Conc.Sal.10])))))))),
0)</f>
        <v>0</v>
      </c>
      <c r="T103" s="111">
        <f t="array" ref="T103">IFERROR(
(MEDIAN((IF(DATOS_[[Sexo]:[Sexo]]=$B103,IF(DATOS_[[AGRUP. VALOR. PTO.]:[AGRUP. VALOR. PTO.]]=$B102,IF(DATOS_[[Check Periodo Ref.]:[Check Periodo Ref.]]="Dentro",IF(DATOS_[[Check Equiparado]:[Check Equiparado]]="Sí",IF(DATOS!AO$5="Sí",(1/DATOS_[[% anualiz]:[% anualiz]]),1)*IF(DATOS!AO$4="Sí",1/DATOS_[[% normaliz]:[% normaliz]],1)*(DATOS_[Conc.Sal.11])))))))),
0)</f>
        <v>0</v>
      </c>
      <c r="U103" s="111">
        <f t="array" ref="U103">IFERROR(
(MEDIAN((IF(DATOS_[[Sexo]:[Sexo]]=$B103,IF(DATOS_[[AGRUP. VALOR. PTO.]:[AGRUP. VALOR. PTO.]]=$B102,IF(DATOS_[[Check Periodo Ref.]:[Check Periodo Ref.]]="Dentro",IF(DATOS_[[Check Equiparado]:[Check Equiparado]]="Sí",IF(DATOS!AP$5="Sí",(1/DATOS_[[% anualiz]:[% anualiz]]),1)*IF(DATOS!AP$4="Sí",1/DATOS_[[% normaliz]:[% normaliz]],1)*(DATOS_[Conc.Sal.12])))))))),
0)</f>
        <v>0</v>
      </c>
      <c r="V103" s="111">
        <f t="array" ref="V103">IFERROR(
(MEDIAN((IF(DATOS_[[Sexo]:[Sexo]]=$B103,IF(DATOS_[[AGRUP. VALOR. PTO.]:[AGRUP. VALOR. PTO.]]=$B102,IF(DATOS_[[Check Periodo Ref.]:[Check Periodo Ref.]]="Dentro",IF(DATOS_[[Check Equiparado]:[Check Equiparado]]="Sí",IF(DATOS!AQ$5="Sí",(1/DATOS_[[% anualiz]:[% anualiz]]),1)*IF(DATOS!AQ$4="Sí",1/DATOS_[[% normaliz]:[% normaliz]],1)*(DATOS_[Conc.Sal.13])))))))),
0)</f>
        <v>0</v>
      </c>
      <c r="W103" s="111">
        <f t="array" ref="W103">IFERROR(
(MEDIAN((IF(DATOS_[[Sexo]:[Sexo]]=$B103,IF(DATOS_[[AGRUP. VALOR. PTO.]:[AGRUP. VALOR. PTO.]]=$B102,IF(DATOS_[[Check Periodo Ref.]:[Check Periodo Ref.]]="Dentro",IF(DATOS_[[Check Equiparado]:[Check Equiparado]]="Sí",IF(DATOS!AR$5="Sí",(1/DATOS_[[% anualiz]:[% anualiz]]),1)*IF(DATOS!AR$4="Sí",1/DATOS_[[% normaliz]:[% normaliz]],1)*(DATOS_[Conc.Sal.14])))))))),
0)</f>
        <v>0</v>
      </c>
      <c r="X103" s="111">
        <f t="array" ref="X103">IFERROR(
(MEDIAN((IF(DATOS_[[Sexo]:[Sexo]]=$B103,IF(DATOS_[[AGRUP. VALOR. PTO.]:[AGRUP. VALOR. PTO.]]=$B102,IF(DATOS_[[Check Periodo Ref.]:[Check Periodo Ref.]]="Dentro",IF(DATOS_[[Check Equiparado]:[Check Equiparado]]="Sí",IF(DATOS!AS$5="Sí",(1/DATOS_[[% anualiz]:[% anualiz]]),1)*IF(DATOS!AS$4="Sí",1/DATOS_[[% normaliz]:[% normaliz]],1)*(DATOS_[Conc.Sal.15])))))))),
0)</f>
        <v>0</v>
      </c>
      <c r="Y103" s="111">
        <f t="array" ref="Y103">IFERROR(
(MEDIAN((IF(DATOS_[[Sexo]:[Sexo]]=$B103,IF(DATOS_[[AGRUP. VALOR. PTO.]:[AGRUP. VALOR. PTO.]]=$B102,IF(DATOS_[[Check Periodo Ref.]:[Check Periodo Ref.]]="Dentro",IF(DATOS_[[Check Equiparado]:[Check Equiparado]]="Sí",IF(DATOS!AT$5="Sí",(1/DATOS_[[% anualiz]:[% anualiz]]),1)*IF(DATOS!AT$4="Sí",1/DATOS_[[% normaliz]:[% normaliz]],1)*(DATOS_[Conc.Sal.16])))))))),
0)</f>
        <v>0</v>
      </c>
      <c r="Z103" s="111">
        <f t="array" ref="Z103">IFERROR(
(MEDIAN((IF(DATOS_[[Sexo]:[Sexo]]=$B103,IF(DATOS_[[AGRUP. VALOR. PTO.]:[AGRUP. VALOR. PTO.]]=$B102,IF(DATOS_[[Check Periodo Ref.]:[Check Periodo Ref.]]="Dentro",IF(DATOS_[[Check Equiparado]:[Check Equiparado]]="Sí",IF(DATOS!AU$5="Sí",(1/DATOS_[[% anualiz]:[% anualiz]]),1)*IF(DATOS!AU$4="Sí",1/DATOS_[[% normaliz]:[% normaliz]],1)*(DATOS_[Conc.Sal.17])))))))),
0)</f>
        <v>0</v>
      </c>
      <c r="AA103" s="111">
        <f t="array" ref="AA103">IFERROR(
(MEDIAN((IF(DATOS_[[Sexo]:[Sexo]]=$B103,IF(DATOS_[[AGRUP. VALOR. PTO.]:[AGRUP. VALOR. PTO.]]=$B102,IF(DATOS_[[Check Periodo Ref.]:[Check Periodo Ref.]]="Dentro",IF(DATOS_[[Check Equiparado]:[Check Equiparado]]="Sí",IF(DATOS!AV$5="Sí",(1/DATOS_[[% anualiz]:[% anualiz]]),1)*IF(DATOS!AV$4="Sí",1/DATOS_[[% normaliz]:[% normaliz]],1)*(DATOS_[Conc.Sal.18])))))))),
0)</f>
        <v>0</v>
      </c>
      <c r="AB103" s="111">
        <f t="array" ref="AB103">IFERROR(
(MEDIAN((IF(DATOS_[[Sexo]:[Sexo]]=$B103,IF(DATOS_[[AGRUP. VALOR. PTO.]:[AGRUP. VALOR. PTO.]]=$B102,IF(DATOS_[[Check Periodo Ref.]:[Check Periodo Ref.]]="Dentro",IF(DATOS_[[Check Equiparado]:[Check Equiparado]]="Sí",IF(DATOS!AW$5="Sí",(1/DATOS_[[% anualiz]:[% anualiz]]),1)*IF(DATOS!AW$4="Sí",1/DATOS_[[% normaliz]:[% normaliz]],1)*(DATOS_[Conc.Sal.19])))))))),
0)</f>
        <v>0</v>
      </c>
      <c r="AC103" s="111">
        <f t="array" ref="AC103">IFERROR(
(MEDIAN((IF(DATOS_[[Sexo]:[Sexo]]=$B103,IF(DATOS_[[AGRUP. VALOR. PTO.]:[AGRUP. VALOR. PTO.]]=$B102,IF(DATOS_[[Check Periodo Ref.]:[Check Periodo Ref.]]="Dentro",IF(DATOS_[[Check Equiparado]:[Check Equiparado]]="Sí",IF(DATOS!AX$5="Sí",(1/DATOS_[[% anualiz]:[% anualiz]]),1)*IF(DATOS!AX$4="Sí",1/DATOS_[[% normaliz]:[% normaliz]],1)*(DATOS_[Conc.Sal.20])))))))),
0)</f>
        <v>0</v>
      </c>
      <c r="AD103" s="111">
        <f t="array" ref="AD103">IFERROR(
(MEDIAN((IF(DATOS_[[Sexo]:[Sexo]]=$B103,IF(DATOS_[[AGRUP. VALOR. PTO.]:[AGRUP. VALOR. PTO.]]=$B102,IF(DATOS_[[Check Periodo Ref.]:[Check Periodo Ref.]]="Dentro",IF(DATOS_[[Check Equiparado]:[Check Equiparado]]="Sí",IF(DATOS!AY$5="Sí",(1/DATOS_[[% anualiz]:[% anualiz]]),1)*IF(DATOS!AY$4="Sí",1/DATOS_[[% normaliz]:[% normaliz]],1)*(DATOS_[Conc.Sal.21])))))))),
0)</f>
        <v>0</v>
      </c>
      <c r="AE103" s="111">
        <f t="array" ref="AE103">IFERROR(
(MEDIAN((IF(DATOS_[[Sexo]:[Sexo]]=$B103,IF(DATOS_[[AGRUP. VALOR. PTO.]:[AGRUP. VALOR. PTO.]]=$B102,IF(DATOS_[[Check Periodo Ref.]:[Check Periodo Ref.]]="Dentro",IF(DATOS_[[Check Equiparado]:[Check Equiparado]]="Sí",IF(DATOS!AZ$5="Sí",(1/DATOS_[[% anualiz]:[% anualiz]]),1)*IF(DATOS!AZ$4="Sí",1/DATOS_[[% normaliz]:[% normaliz]],1)*(DATOS_[Conc.Sal.22])))))))),
0)</f>
        <v>0</v>
      </c>
      <c r="AF103" s="111">
        <f t="array" ref="AF103">IFERROR(
(MEDIAN((IF(DATOS_[[Sexo]:[Sexo]]=$B103,IF(DATOS_[[AGRUP. VALOR. PTO.]:[AGRUP. VALOR. PTO.]]=$B102,IF(DATOS_[[Check Periodo Ref.]:[Check Periodo Ref.]]="Dentro",IF(DATOS_[[Check Equiparado]:[Check Equiparado]]="Sí",IF(DATOS!BA$5="Sí",(1/DATOS_[[% anualiz]:[% anualiz]]),1)*IF(DATOS!BA$4="Sí",1/DATOS_[[% normaliz]:[% normaliz]],1)*(DATOS_[Conc.Sal.23])))))))),
0)</f>
        <v>0</v>
      </c>
      <c r="AG103" s="111">
        <f t="array" ref="AG103">IFERROR(
(MEDIAN((IF(DATOS_[[Sexo]:[Sexo]]=$B103,IF(DATOS_[[AGRUP. VALOR. PTO.]:[AGRUP. VALOR. PTO.]]=$B102,IF(DATOS_[[Check Periodo Ref.]:[Check Periodo Ref.]]="Dentro",IF(DATOS_[[Check Equiparado]:[Check Equiparado]]="Sí",IF(DATOS!BB$5="Sí",(1/DATOS_[[% anualiz]:[% anualiz]]),1)*IF(DATOS!BB$4="Sí",1/DATOS_[[% normaliz]:[% normaliz]],1)*(DATOS_[Conc.Sal.24])))))))),
0)</f>
        <v>0</v>
      </c>
      <c r="AH103" s="111">
        <f t="array" ref="AH103">IFERROR(
(MEDIAN((IF(DATOS_[[Sexo]:[Sexo]]=$B103,IF(DATOS_[[AGRUP. VALOR. PTO.]:[AGRUP. VALOR. PTO.]]=$B102,IF(DATOS_[[Check Periodo Ref.]:[Check Periodo Ref.]]="Dentro",IF(DATOS_[[Check Equiparado]:[Check Equiparado]]="Sí",IF(DATOS!BC$5="Sí",(1/DATOS_[[% anualiz]:[% anualiz]]),1)*IF(DATOS!BC$4="Sí",1/DATOS_[[% normaliz]:[% normaliz]],1)*(DATOS_[Conc.Sal.25])))))))),
0)</f>
        <v>0</v>
      </c>
      <c r="AI103" s="111">
        <f t="array" ref="AI103">IFERROR(
(MEDIAN((IF(DATOS_[[Sexo]:[Sexo]]=$B103,IF(DATOS_[[AGRUP. VALOR. PTO.]:[AGRUP. VALOR. PTO.]]=$B102,IF(DATOS_[[Check Periodo Ref.]:[Check Periodo Ref.]]="Dentro",IF(DATOS_[[Check Equiparado]:[Check Equiparado]]="Sí",IF(DATOS!BD$5="Sí",(1/DATOS_[[% anualiz]:[% anualiz]]),1)*IF(DATOS!BD$4="Sí",1/DATOS_[[% normaliz]:[% normaliz]],1)*(DATOS_[Conc.Sal.26])))))))),
0)</f>
        <v>0</v>
      </c>
      <c r="AJ103" s="111">
        <f t="array" ref="AJ103">IFERROR(
(MEDIAN((IF(DATOS_[[Sexo]:[Sexo]]=$B103,IF(DATOS_[[AGRUP. VALOR. PTO.]:[AGRUP. VALOR. PTO.]]=$B102,IF(DATOS_[[Check Periodo Ref.]:[Check Periodo Ref.]]="Dentro",IF(DATOS_[[Check Equiparado]:[Check Equiparado]]="Sí",IF(DATOS!BE$5="Sí",(1/DATOS_[[% anualiz]:[% anualiz]]),1)*IF(DATOS!BE$4="Sí",1/DATOS_[[% normaliz]:[% normaliz]],1)*(DATOS_[Conc.Sal.27])))))))),
0)</f>
        <v>0</v>
      </c>
      <c r="AK103" s="111">
        <f t="array" ref="AK103">IFERROR(
(MEDIAN((IF(DATOS_[[Sexo]:[Sexo]]=$B103,IF(DATOS_[[AGRUP. VALOR. PTO.]:[AGRUP. VALOR. PTO.]]=$B102,IF(DATOS_[[Check Periodo Ref.]:[Check Periodo Ref.]]="Dentro",IF(DATOS_[[Check Equiparado]:[Check Equiparado]]="Sí",IF(DATOS!BF$5="Sí",(1/DATOS_[[% anualiz]:[% anualiz]]),1)*IF(DATOS!BF$4="Sí",1/DATOS_[[% normaliz]:[% normaliz]],1)*(DATOS_[Conc.Sal.28])))))))),
0)</f>
        <v>0</v>
      </c>
      <c r="AL103" s="111">
        <f t="array" ref="AL103">IFERROR(
(MEDIAN((IF(DATOS_[[Sexo]:[Sexo]]=$B103,IF(DATOS_[[AGRUP. VALOR. PTO.]:[AGRUP. VALOR. PTO.]]=$B102,IF(DATOS_[[Check Periodo Ref.]:[Check Periodo Ref.]]="Dentro",IF(DATOS_[[Check Equiparado]:[Check Equiparado]]="Sí",IF(DATOS!BG$5="Sí",(1/DATOS_[[% anualiz]:[% anualiz]]),1)*IF(DATOS!BG$4="Sí",1/DATOS_[[% normaliz]:[% normaliz]],1)*(DATOS_[Conc.Sal.29])))))))),
0)</f>
        <v>0</v>
      </c>
      <c r="AM103" s="111">
        <f t="array" ref="AM103">IFERROR(
(MEDIAN((IF(DATOS_[[Sexo]:[Sexo]]=$B103,IF(DATOS_[[AGRUP. VALOR. PTO.]:[AGRUP. VALOR. PTO.]]=$B102,IF(DATOS_[[Check Periodo Ref.]:[Check Periodo Ref.]]="Dentro",IF(DATOS_[[Check Equiparado]:[Check Equiparado]]="Sí",IF(DATOS!BH$5="Sí",(1/DATOS_[[% anualiz]:[% anualiz]]),1)*IF(DATOS!BH$4="Sí",1/DATOS_[[% normaliz]:[% normaliz]],1)*(DATOS_[Conc.Sal.30])))))))),
0)</f>
        <v>0</v>
      </c>
      <c r="AN103" s="112">
        <f t="array" ref="AN103">IFERROR(
MEDIAN(IF(DATOS_[Sexo]=$B103,IF(DATOS_[[AGRUP. VALOR. PTO.]:[AGRUP. VALOR. PTO.]]=$B102,IF(DATOS_[Check Equiparado]="Sí",IF(DATOS_[Check Periodo Ref.]="Dentro",DATOS_[Tot COMPL.SAL Eq],FALSE))))),
0)</f>
        <v>0</v>
      </c>
      <c r="AO103" s="113">
        <f t="array" ref="AO103">IFERROR(
MEDIAN(IF(DATOS_[Sexo]=$B103,IF(DATOS_[[AGRUP. VALOR. PTO.]:[AGRUP. VALOR. PTO.]]=$B102,IF(DATOS_[Check Equiparado]="Sí",IF(DATOS_[Check Periodo Ref.]="Dentro",DATOS_[TOTAL SALARIO Eq],FALSE))))),
0)</f>
        <v>0</v>
      </c>
      <c r="AP103" s="114">
        <f t="array" ref="AP103">IFERROR(
(MEDIAN((IF(DATOS_[[Sexo]:[Sexo]]=$B103,IF(DATOS_[[AGRUP. VALOR. PTO.]:[AGRUP. VALOR. PTO.]]=$B102,IF(DATOS_[[Check Periodo Ref.]:[Check Periodo Ref.]]="Dentro",IF(DATOS_[[Check Equiparado]:[Check Equiparado]]="Sí",IF(DATOS!BI$5="Sí",(1/DATOS_[[% anualiz]:[% anualiz]]),1)*IF(DATOS!BI$4="Sí",1/DATOS_[[% normaliz]:[% normaliz]],1)*(DATOS_[C.Extra.01])))))))),
0)</f>
        <v>0</v>
      </c>
      <c r="AQ103" s="114">
        <f t="array" ref="AQ103">IFERROR(
(MEDIAN((IF(DATOS_[[Sexo]:[Sexo]]=$B103,IF(DATOS_[[AGRUP. VALOR. PTO.]:[AGRUP. VALOR. PTO.]]=$B102,IF(DATOS_[[Check Periodo Ref.]:[Check Periodo Ref.]]="Dentro",IF(DATOS_[[Check Equiparado]:[Check Equiparado]]="Sí",IF(DATOS!BJ$5="Sí",(1/DATOS_[[% anualiz]:[% anualiz]]),1)*IF(DATOS!BJ$4="Sí",1/DATOS_[[% normaliz]:[% normaliz]],1)*(DATOS_[C.Extra.02])))))))),
0)</f>
        <v>0</v>
      </c>
      <c r="AR103" s="114">
        <f t="array" ref="AR103">IFERROR(
(MEDIAN((IF(DATOS_[[Sexo]:[Sexo]]=$B103,IF(DATOS_[[AGRUP. VALOR. PTO.]:[AGRUP. VALOR. PTO.]]=$B102,IF(DATOS_[[Check Periodo Ref.]:[Check Periodo Ref.]]="Dentro",IF(DATOS_[[Check Equiparado]:[Check Equiparado]]="Sí",IF(DATOS!BK$5="Sí",(1/DATOS_[[% anualiz]:[% anualiz]]),1)*IF(DATOS!BK$4="Sí",1/DATOS_[[% normaliz]:[% normaliz]],1)*(DATOS_[C.Extra.03])))))))),
0)</f>
        <v>0</v>
      </c>
      <c r="AS103" s="114">
        <f t="array" ref="AS103">IFERROR(
(MEDIAN((IF(DATOS_[[Sexo]:[Sexo]]=$B103,IF(DATOS_[[AGRUP. VALOR. PTO.]:[AGRUP. VALOR. PTO.]]=$B102,IF(DATOS_[[Check Periodo Ref.]:[Check Periodo Ref.]]="Dentro",IF(DATOS_[[Check Equiparado]:[Check Equiparado]]="Sí",IF(DATOS!BL$5="Sí",(1/DATOS_[[% anualiz]:[% anualiz]]),1)*IF(DATOS!BL$4="Sí",1/DATOS_[[% normaliz]:[% normaliz]],1)*(DATOS_[C.Extra.04])))))))),
0)</f>
        <v>0</v>
      </c>
      <c r="AT103" s="114">
        <f t="array" ref="AT103">IFERROR(
(MEDIAN((IF(DATOS_[[Sexo]:[Sexo]]=$B103,IF(DATOS_[[AGRUP. VALOR. PTO.]:[AGRUP. VALOR. PTO.]]=$B102,IF(DATOS_[[Check Periodo Ref.]:[Check Periodo Ref.]]="Dentro",IF(DATOS_[[Check Equiparado]:[Check Equiparado]]="Sí",IF(DATOS!BM$5="Sí",(1/DATOS_[[% anualiz]:[% anualiz]]),1)*IF(DATOS!BM$4="Sí",1/DATOS_[[% normaliz]:[% normaliz]],1)*(DATOS_[C.Extra.05])))))))),
0)</f>
        <v>0</v>
      </c>
      <c r="AU103" s="115">
        <f t="array" ref="AU103">IFERROR(
MEDIAN(IF(DATOS_[Sexo]=$B103,IF(DATOS_[[AGRUP. VALOR. PTO.]:[AGRUP. VALOR. PTO.]]=$B102,IF(DATOS_[Check Equiparado]="Sí",IF(DATOS_[Check Periodo Ref.]="Dentro",DATOS_[Tot Extrasalarial Eq],FALSE))))),
0)</f>
        <v>0</v>
      </c>
      <c r="AV103" s="116">
        <f t="array" ref="AV103">IFERROR(
MEDIAN(IF(DATOS_[Sexo]=$B103,IF(DATOS_[[AGRUP. VALOR. PTO.]:[AGRUP. VALOR. PTO.]]=$B102,IF(DATOS_[Check Equiparado]="Sí",IF(DATOS_[Check Periodo Ref.]="Dentro",DATOS_[TOTAL Retrib Eq],FALSE))))),
0)</f>
        <v>0</v>
      </c>
    </row>
    <row r="104" spans="1:48" x14ac:dyDescent="0.3">
      <c r="A104" s="42" t="str">
        <f t="shared" ref="A104" si="122">+A103</f>
        <v>[ocultar]</v>
      </c>
      <c r="B104" s="86" t="s">
        <v>163</v>
      </c>
      <c r="C104" s="33">
        <f t="array" ref="C104">SUM(IF($B104=DATOS_[Sexo],
IF($B102=DATOS_[AGRUP. VALOR. PTO.],
IF("Dentro"=DATOS_[Check Periodo Ref.],
1/(COUNTIFS(DATOS_[Sexo],$B104,DATOS_[AGRUP. VALOR. PTO.],$B102,DATOS_[Check Periodo Ref.],"Dentro",DATOS_[id],DATOS_[id]))))))</f>
        <v>0</v>
      </c>
      <c r="D104" s="35">
        <f>COUNTIFS(DATOS_[AGRUP. VALOR. PTO.],$B102,DATOS_[Sexo],$B104,DATOS_[Check Periodo Ref.],"Dentro")</f>
        <v>0</v>
      </c>
      <c r="E104" s="35">
        <f>COUNTIFS(DATOS_[AGRUP. VALOR. PTO.],$B102,DATOS_[Sexo],$B104,DATOS_[Check Periodo Ref.],"Dentro",DATOS_[Check Nº SC Norm],"Sí")</f>
        <v>0</v>
      </c>
      <c r="F104" s="35">
        <f>COUNTIFS(DATOS_[AGRUP. VALOR. PTO.],$B102,DATOS_[Sexo],$B104,DATOS_[Check Periodo Ref.],"Dentro",DATOS_[Check Nº SC Anualiz],"Sí")</f>
        <v>0</v>
      </c>
      <c r="G104" s="35">
        <f>COUNTIFS(DATOS_[AGRUP. VALOR. PTO.],$B102,DATOS_[Sexo],$B104,DATOS_[Check Periodo Ref.],"Dentro",DATOS_[Check Nº SC Norm y Anualiz],"Sí")</f>
        <v>0</v>
      </c>
      <c r="H104" s="35">
        <f>COUNTIFS(DATOS_[AGRUP. VALOR. PTO.],$B102,DATOS_[Sexo],$B104,DATOS_[Check Periodo Ref.],"Dentro",DATOS_[Check Equiparación],"Sí")</f>
        <v>0</v>
      </c>
      <c r="I104" s="110" cm="1">
        <f t="array" ref="I104">IFERROR(
MEDIAN(IF(DATOS_[Sexo]=$B104,IF(DATOS_[[AGRUP. VALOR. PTO.]:[AGRUP. VALOR. PTO.]]=$B102,IF(DATOS_[Check Equiparado]="Sí",IF(DATOS_[Check Periodo Ref.]="Dentro",DATOS_[SALARIO BASE Eq],FALSE))))),
0)</f>
        <v>0</v>
      </c>
      <c r="J104" s="111">
        <f t="array" ref="J104">IFERROR(
(MEDIAN((IF(DATOS_[[Sexo]:[Sexo]]=$B104,IF(DATOS_[[AGRUP. VALOR. PTO.]:[AGRUP. VALOR. PTO.]]=$B102,IF(DATOS_[[Check Periodo Ref.]:[Check Periodo Ref.]]="Dentro",IF(DATOS_[[Check Equiparado]:[Check Equiparado]]="Sí",IF(DATOS!AE$5="Sí",(1/DATOS_[[% anualiz]:[% anualiz]]),1)*IF(DATOS!AE$4="Sí",1/DATOS_[[% normaliz]:[% normaliz]],1)*(DATOS_[Conc.Sal.01])))))))),
0)</f>
        <v>0</v>
      </c>
      <c r="K104" s="111">
        <f t="array" ref="K104">IFERROR(
(MEDIAN((IF(DATOS_[[Sexo]:[Sexo]]=$B104,IF(DATOS_[[AGRUP. VALOR. PTO.]:[AGRUP. VALOR. PTO.]]=$B102,IF(DATOS_[[Check Periodo Ref.]:[Check Periodo Ref.]]="Dentro",IF(DATOS_[[Check Equiparado]:[Check Equiparado]]="Sí",IF(DATOS!AF$5="Sí",(1/DATOS_[[% anualiz]:[% anualiz]]),1)*IF(DATOS!AF$4="Sí",1/DATOS_[[% normaliz]:[% normaliz]],1)*(DATOS_[Conc.Sal.02])))))))),
0)</f>
        <v>0</v>
      </c>
      <c r="L104" s="111">
        <f t="array" ref="L104">IFERROR(
(MEDIAN((IF(DATOS_[[Sexo]:[Sexo]]=$B104,IF(DATOS_[[AGRUP. VALOR. PTO.]:[AGRUP. VALOR. PTO.]]=$B102,IF(DATOS_[[Check Periodo Ref.]:[Check Periodo Ref.]]="Dentro",IF(DATOS_[[Check Equiparado]:[Check Equiparado]]="Sí",IF(DATOS!AG$5="Sí",(1/DATOS_[[% anualiz]:[% anualiz]]),1)*IF(DATOS!AG$4="Sí",1/DATOS_[[% normaliz]:[% normaliz]],1)*(DATOS_[Conc.Sal.03])))))))),
0)</f>
        <v>0</v>
      </c>
      <c r="M104" s="111">
        <f t="array" ref="M104">IFERROR(
(MEDIAN((IF(DATOS_[[Sexo]:[Sexo]]=$B104,IF(DATOS_[[AGRUP. VALOR. PTO.]:[AGRUP. VALOR. PTO.]]=$B102,IF(DATOS_[[Check Periodo Ref.]:[Check Periodo Ref.]]="Dentro",IF(DATOS_[[Check Equiparado]:[Check Equiparado]]="Sí",IF(DATOS!AH$5="Sí",(1/DATOS_[[% anualiz]:[% anualiz]]),1)*IF(DATOS!AH$4="Sí",1/DATOS_[[% normaliz]:[% normaliz]],1)*(DATOS_[Conc.Sal.04])))))))),
0)</f>
        <v>0</v>
      </c>
      <c r="N104" s="111">
        <f t="array" ref="N104">IFERROR(
(MEDIAN((IF(DATOS_[[Sexo]:[Sexo]]=$B104,IF(DATOS_[[AGRUP. VALOR. PTO.]:[AGRUP. VALOR. PTO.]]=$B102,IF(DATOS_[[Check Periodo Ref.]:[Check Periodo Ref.]]="Dentro",IF(DATOS_[[Check Equiparado]:[Check Equiparado]]="Sí",IF(DATOS!AI$5="Sí",(1/DATOS_[[% anualiz]:[% anualiz]]),1)*IF(DATOS!AI$4="Sí",1/DATOS_[[% normaliz]:[% normaliz]],1)*(DATOS_[Conc.Sal.05])))))))),
0)</f>
        <v>0</v>
      </c>
      <c r="O104" s="111">
        <f t="array" ref="O104">IFERROR(
(MEDIAN((IF(DATOS_[[Sexo]:[Sexo]]=$B104,IF(DATOS_[[AGRUP. VALOR. PTO.]:[AGRUP. VALOR. PTO.]]=$B102,IF(DATOS_[[Check Periodo Ref.]:[Check Periodo Ref.]]="Dentro",IF(DATOS_[[Check Equiparado]:[Check Equiparado]]="Sí",IF(DATOS!AJ$5="Sí",(1/DATOS_[[% anualiz]:[% anualiz]]),1)*IF(DATOS!AJ$4="Sí",1/DATOS_[[% normaliz]:[% normaliz]],1)*(DATOS_[Conc.Sal.06])))))))),
0)</f>
        <v>0</v>
      </c>
      <c r="P104" s="111">
        <f t="array" ref="P104">IFERROR(
(MEDIAN((IF(DATOS_[[Sexo]:[Sexo]]=$B104,IF(DATOS_[[AGRUP. VALOR. PTO.]:[AGRUP. VALOR. PTO.]]=$B102,IF(DATOS_[[Check Periodo Ref.]:[Check Periodo Ref.]]="Dentro",IF(DATOS_[[Check Equiparado]:[Check Equiparado]]="Sí",IF(DATOS!AK$5="Sí",(1/DATOS_[[% anualiz]:[% anualiz]]),1)*IF(DATOS!AK$4="Sí",1/DATOS_[[% normaliz]:[% normaliz]],1)*(DATOS_[Conc.Sal.07])))))))),
0)</f>
        <v>0</v>
      </c>
      <c r="Q104" s="111">
        <f t="array" ref="Q104">IFERROR(
(MEDIAN((IF(DATOS_[[Sexo]:[Sexo]]=$B104,IF(DATOS_[[AGRUP. VALOR. PTO.]:[AGRUP. VALOR. PTO.]]=$B102,IF(DATOS_[[Check Periodo Ref.]:[Check Periodo Ref.]]="Dentro",IF(DATOS_[[Check Equiparado]:[Check Equiparado]]="Sí",IF(DATOS!AL$5="Sí",(1/DATOS_[[% anualiz]:[% anualiz]]),1)*IF(DATOS!AL$4="Sí",1/DATOS_[[% normaliz]:[% normaliz]],1)*(DATOS_[Conc.Sal.08])))))))),
0)</f>
        <v>0</v>
      </c>
      <c r="R104" s="111">
        <f t="array" ref="R104">IFERROR(
(MEDIAN((IF(DATOS_[[Sexo]:[Sexo]]=$B104,IF(DATOS_[[AGRUP. VALOR. PTO.]:[AGRUP. VALOR. PTO.]]=$B102,IF(DATOS_[[Check Periodo Ref.]:[Check Periodo Ref.]]="Dentro",IF(DATOS_[[Check Equiparado]:[Check Equiparado]]="Sí",IF(DATOS!AM$5="Sí",(1/DATOS_[[% anualiz]:[% anualiz]]),1)*IF(DATOS!AM$4="Sí",1/DATOS_[[% normaliz]:[% normaliz]],1)*(DATOS_[Conc.Sal.09])))))))),
0)</f>
        <v>0</v>
      </c>
      <c r="S104" s="111">
        <f t="array" ref="S104">IFERROR(
(MEDIAN((IF(DATOS_[[Sexo]:[Sexo]]=$B104,IF(DATOS_[[AGRUP. VALOR. PTO.]:[AGRUP. VALOR. PTO.]]=$B102,IF(DATOS_[[Check Periodo Ref.]:[Check Periodo Ref.]]="Dentro",IF(DATOS_[[Check Equiparado]:[Check Equiparado]]="Sí",IF(DATOS!AN$5="Sí",(1/DATOS_[[% anualiz]:[% anualiz]]),1)*IF(DATOS!AN$4="Sí",1/DATOS_[[% normaliz]:[% normaliz]],1)*(DATOS_[Conc.Sal.10])))))))),
0)</f>
        <v>0</v>
      </c>
      <c r="T104" s="111">
        <f t="array" ref="T104">IFERROR(
(MEDIAN((IF(DATOS_[[Sexo]:[Sexo]]=$B104,IF(DATOS_[[AGRUP. VALOR. PTO.]:[AGRUP. VALOR. PTO.]]=$B102,IF(DATOS_[[Check Periodo Ref.]:[Check Periodo Ref.]]="Dentro",IF(DATOS_[[Check Equiparado]:[Check Equiparado]]="Sí",IF(DATOS!AO$5="Sí",(1/DATOS_[[% anualiz]:[% anualiz]]),1)*IF(DATOS!AO$4="Sí",1/DATOS_[[% normaliz]:[% normaliz]],1)*(DATOS_[Conc.Sal.11])))))))),
0)</f>
        <v>0</v>
      </c>
      <c r="U104" s="111">
        <f t="array" ref="U104">IFERROR(
(MEDIAN((IF(DATOS_[[Sexo]:[Sexo]]=$B104,IF(DATOS_[[AGRUP. VALOR. PTO.]:[AGRUP. VALOR. PTO.]]=$B102,IF(DATOS_[[Check Periodo Ref.]:[Check Periodo Ref.]]="Dentro",IF(DATOS_[[Check Equiparado]:[Check Equiparado]]="Sí",IF(DATOS!AP$5="Sí",(1/DATOS_[[% anualiz]:[% anualiz]]),1)*IF(DATOS!AP$4="Sí",1/DATOS_[[% normaliz]:[% normaliz]],1)*(DATOS_[Conc.Sal.12])))))))),
0)</f>
        <v>0</v>
      </c>
      <c r="V104" s="111">
        <f t="array" ref="V104">IFERROR(
(MEDIAN((IF(DATOS_[[Sexo]:[Sexo]]=$B104,IF(DATOS_[[AGRUP. VALOR. PTO.]:[AGRUP. VALOR. PTO.]]=$B102,IF(DATOS_[[Check Periodo Ref.]:[Check Periodo Ref.]]="Dentro",IF(DATOS_[[Check Equiparado]:[Check Equiparado]]="Sí",IF(DATOS!AQ$5="Sí",(1/DATOS_[[% anualiz]:[% anualiz]]),1)*IF(DATOS!AQ$4="Sí",1/DATOS_[[% normaliz]:[% normaliz]],1)*(DATOS_[Conc.Sal.13])))))))),
0)</f>
        <v>0</v>
      </c>
      <c r="W104" s="111">
        <f t="array" ref="W104">IFERROR(
(MEDIAN((IF(DATOS_[[Sexo]:[Sexo]]=$B104,IF(DATOS_[[AGRUP. VALOR. PTO.]:[AGRUP. VALOR. PTO.]]=$B102,IF(DATOS_[[Check Periodo Ref.]:[Check Periodo Ref.]]="Dentro",IF(DATOS_[[Check Equiparado]:[Check Equiparado]]="Sí",IF(DATOS!AR$5="Sí",(1/DATOS_[[% anualiz]:[% anualiz]]),1)*IF(DATOS!AR$4="Sí",1/DATOS_[[% normaliz]:[% normaliz]],1)*(DATOS_[Conc.Sal.14])))))))),
0)</f>
        <v>0</v>
      </c>
      <c r="X104" s="111">
        <f t="array" ref="X104">IFERROR(
(MEDIAN((IF(DATOS_[[Sexo]:[Sexo]]=$B104,IF(DATOS_[[AGRUP. VALOR. PTO.]:[AGRUP. VALOR. PTO.]]=$B102,IF(DATOS_[[Check Periodo Ref.]:[Check Periodo Ref.]]="Dentro",IF(DATOS_[[Check Equiparado]:[Check Equiparado]]="Sí",IF(DATOS!AS$5="Sí",(1/DATOS_[[% anualiz]:[% anualiz]]),1)*IF(DATOS!AS$4="Sí",1/DATOS_[[% normaliz]:[% normaliz]],1)*(DATOS_[Conc.Sal.15])))))))),
0)</f>
        <v>0</v>
      </c>
      <c r="Y104" s="111">
        <f t="array" ref="Y104">IFERROR(
(MEDIAN((IF(DATOS_[[Sexo]:[Sexo]]=$B104,IF(DATOS_[[AGRUP. VALOR. PTO.]:[AGRUP. VALOR. PTO.]]=$B102,IF(DATOS_[[Check Periodo Ref.]:[Check Periodo Ref.]]="Dentro",IF(DATOS_[[Check Equiparado]:[Check Equiparado]]="Sí",IF(DATOS!AT$5="Sí",(1/DATOS_[[% anualiz]:[% anualiz]]),1)*IF(DATOS!AT$4="Sí",1/DATOS_[[% normaliz]:[% normaliz]],1)*(DATOS_[Conc.Sal.16])))))))),
0)</f>
        <v>0</v>
      </c>
      <c r="Z104" s="111">
        <f t="array" ref="Z104">IFERROR(
(MEDIAN((IF(DATOS_[[Sexo]:[Sexo]]=$B104,IF(DATOS_[[AGRUP. VALOR. PTO.]:[AGRUP. VALOR. PTO.]]=$B102,IF(DATOS_[[Check Periodo Ref.]:[Check Periodo Ref.]]="Dentro",IF(DATOS_[[Check Equiparado]:[Check Equiparado]]="Sí",IF(DATOS!AU$5="Sí",(1/DATOS_[[% anualiz]:[% anualiz]]),1)*IF(DATOS!AU$4="Sí",1/DATOS_[[% normaliz]:[% normaliz]],1)*(DATOS_[Conc.Sal.17])))))))),
0)</f>
        <v>0</v>
      </c>
      <c r="AA104" s="111">
        <f t="array" ref="AA104">IFERROR(
(MEDIAN((IF(DATOS_[[Sexo]:[Sexo]]=$B104,IF(DATOS_[[AGRUP. VALOR. PTO.]:[AGRUP. VALOR. PTO.]]=$B102,IF(DATOS_[[Check Periodo Ref.]:[Check Periodo Ref.]]="Dentro",IF(DATOS_[[Check Equiparado]:[Check Equiparado]]="Sí",IF(DATOS!AV$5="Sí",(1/DATOS_[[% anualiz]:[% anualiz]]),1)*IF(DATOS!AV$4="Sí",1/DATOS_[[% normaliz]:[% normaliz]],1)*(DATOS_[Conc.Sal.18])))))))),
0)</f>
        <v>0</v>
      </c>
      <c r="AB104" s="111">
        <f t="array" ref="AB104">IFERROR(
(MEDIAN((IF(DATOS_[[Sexo]:[Sexo]]=$B104,IF(DATOS_[[AGRUP. VALOR. PTO.]:[AGRUP. VALOR. PTO.]]=$B102,IF(DATOS_[[Check Periodo Ref.]:[Check Periodo Ref.]]="Dentro",IF(DATOS_[[Check Equiparado]:[Check Equiparado]]="Sí",IF(DATOS!AW$5="Sí",(1/DATOS_[[% anualiz]:[% anualiz]]),1)*IF(DATOS!AW$4="Sí",1/DATOS_[[% normaliz]:[% normaliz]],1)*(DATOS_[Conc.Sal.19])))))))),
0)</f>
        <v>0</v>
      </c>
      <c r="AC104" s="111">
        <f t="array" ref="AC104">IFERROR(
(MEDIAN((IF(DATOS_[[Sexo]:[Sexo]]=$B104,IF(DATOS_[[AGRUP. VALOR. PTO.]:[AGRUP. VALOR. PTO.]]=$B102,IF(DATOS_[[Check Periodo Ref.]:[Check Periodo Ref.]]="Dentro",IF(DATOS_[[Check Equiparado]:[Check Equiparado]]="Sí",IF(DATOS!AX$5="Sí",(1/DATOS_[[% anualiz]:[% anualiz]]),1)*IF(DATOS!AX$4="Sí",1/DATOS_[[% normaliz]:[% normaliz]],1)*(DATOS_[Conc.Sal.20])))))))),
0)</f>
        <v>0</v>
      </c>
      <c r="AD104" s="111">
        <f t="array" ref="AD104">IFERROR(
(MEDIAN((IF(DATOS_[[Sexo]:[Sexo]]=$B104,IF(DATOS_[[AGRUP. VALOR. PTO.]:[AGRUP. VALOR. PTO.]]=$B102,IF(DATOS_[[Check Periodo Ref.]:[Check Periodo Ref.]]="Dentro",IF(DATOS_[[Check Equiparado]:[Check Equiparado]]="Sí",IF(DATOS!AY$5="Sí",(1/DATOS_[[% anualiz]:[% anualiz]]),1)*IF(DATOS!AY$4="Sí",1/DATOS_[[% normaliz]:[% normaliz]],1)*(DATOS_[Conc.Sal.21])))))))),
0)</f>
        <v>0</v>
      </c>
      <c r="AE104" s="111">
        <f t="array" ref="AE104">IFERROR(
(MEDIAN((IF(DATOS_[[Sexo]:[Sexo]]=$B104,IF(DATOS_[[AGRUP. VALOR. PTO.]:[AGRUP. VALOR. PTO.]]=$B102,IF(DATOS_[[Check Periodo Ref.]:[Check Periodo Ref.]]="Dentro",IF(DATOS_[[Check Equiparado]:[Check Equiparado]]="Sí",IF(DATOS!AZ$5="Sí",(1/DATOS_[[% anualiz]:[% anualiz]]),1)*IF(DATOS!AZ$4="Sí",1/DATOS_[[% normaliz]:[% normaliz]],1)*(DATOS_[Conc.Sal.22])))))))),
0)</f>
        <v>0</v>
      </c>
      <c r="AF104" s="111">
        <f t="array" ref="AF104">IFERROR(
(MEDIAN((IF(DATOS_[[Sexo]:[Sexo]]=$B104,IF(DATOS_[[AGRUP. VALOR. PTO.]:[AGRUP. VALOR. PTO.]]=$B102,IF(DATOS_[[Check Periodo Ref.]:[Check Periodo Ref.]]="Dentro",IF(DATOS_[[Check Equiparado]:[Check Equiparado]]="Sí",IF(DATOS!BA$5="Sí",(1/DATOS_[[% anualiz]:[% anualiz]]),1)*IF(DATOS!BA$4="Sí",1/DATOS_[[% normaliz]:[% normaliz]],1)*(DATOS_[Conc.Sal.23])))))))),
0)</f>
        <v>0</v>
      </c>
      <c r="AG104" s="111">
        <f t="array" ref="AG104">IFERROR(
(MEDIAN((IF(DATOS_[[Sexo]:[Sexo]]=$B104,IF(DATOS_[[AGRUP. VALOR. PTO.]:[AGRUP. VALOR. PTO.]]=$B102,IF(DATOS_[[Check Periodo Ref.]:[Check Periodo Ref.]]="Dentro",IF(DATOS_[[Check Equiparado]:[Check Equiparado]]="Sí",IF(DATOS!BB$5="Sí",(1/DATOS_[[% anualiz]:[% anualiz]]),1)*IF(DATOS!BB$4="Sí",1/DATOS_[[% normaliz]:[% normaliz]],1)*(DATOS_[Conc.Sal.24])))))))),
0)</f>
        <v>0</v>
      </c>
      <c r="AH104" s="111">
        <f t="array" ref="AH104">IFERROR(
(MEDIAN((IF(DATOS_[[Sexo]:[Sexo]]=$B104,IF(DATOS_[[AGRUP. VALOR. PTO.]:[AGRUP. VALOR. PTO.]]=$B102,IF(DATOS_[[Check Periodo Ref.]:[Check Periodo Ref.]]="Dentro",IF(DATOS_[[Check Equiparado]:[Check Equiparado]]="Sí",IF(DATOS!BC$5="Sí",(1/DATOS_[[% anualiz]:[% anualiz]]),1)*IF(DATOS!BC$4="Sí",1/DATOS_[[% normaliz]:[% normaliz]],1)*(DATOS_[Conc.Sal.25])))))))),
0)</f>
        <v>0</v>
      </c>
      <c r="AI104" s="111">
        <f t="array" ref="AI104">IFERROR(
(MEDIAN((IF(DATOS_[[Sexo]:[Sexo]]=$B104,IF(DATOS_[[AGRUP. VALOR. PTO.]:[AGRUP. VALOR. PTO.]]=$B102,IF(DATOS_[[Check Periodo Ref.]:[Check Periodo Ref.]]="Dentro",IF(DATOS_[[Check Equiparado]:[Check Equiparado]]="Sí",IF(DATOS!BD$5="Sí",(1/DATOS_[[% anualiz]:[% anualiz]]),1)*IF(DATOS!BD$4="Sí",1/DATOS_[[% normaliz]:[% normaliz]],1)*(DATOS_[Conc.Sal.26])))))))),
0)</f>
        <v>0</v>
      </c>
      <c r="AJ104" s="111">
        <f t="array" ref="AJ104">IFERROR(
(MEDIAN((IF(DATOS_[[Sexo]:[Sexo]]=$B104,IF(DATOS_[[AGRUP. VALOR. PTO.]:[AGRUP. VALOR. PTO.]]=$B102,IF(DATOS_[[Check Periodo Ref.]:[Check Periodo Ref.]]="Dentro",IF(DATOS_[[Check Equiparado]:[Check Equiparado]]="Sí",IF(DATOS!BE$5="Sí",(1/DATOS_[[% anualiz]:[% anualiz]]),1)*IF(DATOS!BE$4="Sí",1/DATOS_[[% normaliz]:[% normaliz]],1)*(DATOS_[Conc.Sal.27])))))))),
0)</f>
        <v>0</v>
      </c>
      <c r="AK104" s="111">
        <f t="array" ref="AK104">IFERROR(
(MEDIAN((IF(DATOS_[[Sexo]:[Sexo]]=$B104,IF(DATOS_[[AGRUP. VALOR. PTO.]:[AGRUP. VALOR. PTO.]]=$B102,IF(DATOS_[[Check Periodo Ref.]:[Check Periodo Ref.]]="Dentro",IF(DATOS_[[Check Equiparado]:[Check Equiparado]]="Sí",IF(DATOS!BF$5="Sí",(1/DATOS_[[% anualiz]:[% anualiz]]),1)*IF(DATOS!BF$4="Sí",1/DATOS_[[% normaliz]:[% normaliz]],1)*(DATOS_[Conc.Sal.28])))))))),
0)</f>
        <v>0</v>
      </c>
      <c r="AL104" s="111">
        <f t="array" ref="AL104">IFERROR(
(MEDIAN((IF(DATOS_[[Sexo]:[Sexo]]=$B104,IF(DATOS_[[AGRUP. VALOR. PTO.]:[AGRUP. VALOR. PTO.]]=$B102,IF(DATOS_[[Check Periodo Ref.]:[Check Periodo Ref.]]="Dentro",IF(DATOS_[[Check Equiparado]:[Check Equiparado]]="Sí",IF(DATOS!BG$5="Sí",(1/DATOS_[[% anualiz]:[% anualiz]]),1)*IF(DATOS!BG$4="Sí",1/DATOS_[[% normaliz]:[% normaliz]],1)*(DATOS_[Conc.Sal.29])))))))),
0)</f>
        <v>0</v>
      </c>
      <c r="AM104" s="111">
        <f t="array" ref="AM104">IFERROR(
(MEDIAN((IF(DATOS_[[Sexo]:[Sexo]]=$B104,IF(DATOS_[[AGRUP. VALOR. PTO.]:[AGRUP. VALOR. PTO.]]=$B102,IF(DATOS_[[Check Periodo Ref.]:[Check Periodo Ref.]]="Dentro",IF(DATOS_[[Check Equiparado]:[Check Equiparado]]="Sí",IF(DATOS!BH$5="Sí",(1/DATOS_[[% anualiz]:[% anualiz]]),1)*IF(DATOS!BH$4="Sí",1/DATOS_[[% normaliz]:[% normaliz]],1)*(DATOS_[Conc.Sal.30])))))))),
0)</f>
        <v>0</v>
      </c>
      <c r="AN104" s="112">
        <f t="array" ref="AN104">IFERROR(
MEDIAN(IF(DATOS_[Sexo]=$B104,IF(DATOS_[[AGRUP. VALOR. PTO.]:[AGRUP. VALOR. PTO.]]=$B102,IF(DATOS_[Check Equiparado]="Sí",IF(DATOS_[Check Periodo Ref.]="Dentro",DATOS_[Tot COMPL.SAL Eq],FALSE))))),
0)</f>
        <v>0</v>
      </c>
      <c r="AO104" s="113">
        <f t="array" ref="AO104">IFERROR(
MEDIAN(IF(DATOS_[Sexo]=$B104,IF(DATOS_[[AGRUP. VALOR. PTO.]:[AGRUP. VALOR. PTO.]]=$B102,IF(DATOS_[Check Equiparado]="Sí",IF(DATOS_[Check Periodo Ref.]="Dentro",DATOS_[TOTAL SALARIO Eq],FALSE))))),
0)</f>
        <v>0</v>
      </c>
      <c r="AP104" s="114">
        <f t="array" ref="AP104">IFERROR(
(MEDIAN((IF(DATOS_[[Sexo]:[Sexo]]=$B104,IF(DATOS_[[AGRUP. VALOR. PTO.]:[AGRUP. VALOR. PTO.]]=$B103,IF(DATOS_[[Check Periodo Ref.]:[Check Periodo Ref.]]="Dentro",IF(DATOS_[[Check Equiparado]:[Check Equiparado]]="Sí",IF(DATOS!BI$5="Sí",(1/DATOS_[[% anualiz]:[% anualiz]]),1)*IF(DATOS!BI$4="Sí",1/DATOS_[[% normaliz]:[% normaliz]],1)*(DATOS_[C.Extra.01])))))))),
0)</f>
        <v>0</v>
      </c>
      <c r="AQ104" s="114">
        <f t="array" ref="AQ104">IFERROR(
(MEDIAN((IF(DATOS_[[Sexo]:[Sexo]]=$B104,IF(DATOS_[[AGRUP. VALOR. PTO.]:[AGRUP. VALOR. PTO.]]=$B103,IF(DATOS_[[Check Periodo Ref.]:[Check Periodo Ref.]]="Dentro",IF(DATOS_[[Check Equiparado]:[Check Equiparado]]="Sí",IF(DATOS!BJ$5="Sí",(1/DATOS_[[% anualiz]:[% anualiz]]),1)*IF(DATOS!BJ$4="Sí",1/DATOS_[[% normaliz]:[% normaliz]],1)*(DATOS_[C.Extra.02])))))))),
0)</f>
        <v>0</v>
      </c>
      <c r="AR104" s="114">
        <f t="array" ref="AR104">IFERROR(
(MEDIAN((IF(DATOS_[[Sexo]:[Sexo]]=$B104,IF(DATOS_[[AGRUP. VALOR. PTO.]:[AGRUP. VALOR. PTO.]]=$B103,IF(DATOS_[[Check Periodo Ref.]:[Check Periodo Ref.]]="Dentro",IF(DATOS_[[Check Equiparado]:[Check Equiparado]]="Sí",IF(DATOS!BK$5="Sí",(1/DATOS_[[% anualiz]:[% anualiz]]),1)*IF(DATOS!BK$4="Sí",1/DATOS_[[% normaliz]:[% normaliz]],1)*(DATOS_[C.Extra.03])))))))),
0)</f>
        <v>0</v>
      </c>
      <c r="AS104" s="114">
        <f t="array" ref="AS104">IFERROR(
(MEDIAN((IF(DATOS_[[Sexo]:[Sexo]]=$B104,IF(DATOS_[[AGRUP. VALOR. PTO.]:[AGRUP. VALOR. PTO.]]=$B103,IF(DATOS_[[Check Periodo Ref.]:[Check Periodo Ref.]]="Dentro",IF(DATOS_[[Check Equiparado]:[Check Equiparado]]="Sí",IF(DATOS!BL$5="Sí",(1/DATOS_[[% anualiz]:[% anualiz]]),1)*IF(DATOS!BL$4="Sí",1/DATOS_[[% normaliz]:[% normaliz]],1)*(DATOS_[C.Extra.04])))))))),
0)</f>
        <v>0</v>
      </c>
      <c r="AT104" s="114">
        <f t="array" ref="AT104">IFERROR(
(MEDIAN((IF(DATOS_[[Sexo]:[Sexo]]=$B104,IF(DATOS_[[AGRUP. VALOR. PTO.]:[AGRUP. VALOR. PTO.]]=$B103,IF(DATOS_[[Check Periodo Ref.]:[Check Periodo Ref.]]="Dentro",IF(DATOS_[[Check Equiparado]:[Check Equiparado]]="Sí",IF(DATOS!BM$5="Sí",(1/DATOS_[[% anualiz]:[% anualiz]]),1)*IF(DATOS!BM$4="Sí",1/DATOS_[[% normaliz]:[% normaliz]],1)*(DATOS_[C.Extra.05])))))))),
0)</f>
        <v>0</v>
      </c>
      <c r="AU104" s="115">
        <f t="array" ref="AU104">IFERROR(
MEDIAN(IF(DATOS_[Sexo]=$B104,IF(DATOS_[[AGRUP. VALOR. PTO.]:[AGRUP. VALOR. PTO.]]=$B102,IF(DATOS_[Check Equiparado]="Sí",IF(DATOS_[Check Periodo Ref.]="Dentro",DATOS_[Tot Extrasalarial Eq],FALSE))))),
0)</f>
        <v>0</v>
      </c>
      <c r="AV104" s="116">
        <f t="array" ref="AV104">IFERROR(
MEDIAN(IF(DATOS_[Sexo]=$B104,IF(DATOS_[[AGRUP. VALOR. PTO.]:[AGRUP. VALOR. PTO.]]=$B102,IF(DATOS_[Check Equiparado]="Sí",IF(DATOS_[Check Periodo Ref.]="Dentro",DATOS_[TOTAL Retrib Eq],FALSE))))),
0)</f>
        <v>0</v>
      </c>
    </row>
  </sheetData>
  <sheetProtection algorithmName="SHA-512" hashValue="EM80oZSzm8pah1Rel1JB+3QDqn5lpAT9oT4qEPS7W5yuI30XSZZyBXY8ZR3wKC8QIfb/5bdesk+K6wo/MBp7aA==" saltValue="sVrD+duYqMKugZy5/leZ2Q=="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Estanislao Friedrik</cp:lastModifiedBy>
  <cp:lastPrinted>2021-04-04T16:33:07Z</cp:lastPrinted>
  <dcterms:created xsi:type="dcterms:W3CDTF">2015-06-05T18:19:34Z</dcterms:created>
  <dcterms:modified xsi:type="dcterms:W3CDTF">2025-03-31T06:31:13Z</dcterms:modified>
</cp:coreProperties>
</file>